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4\şubat\"/>
    </mc:Choice>
  </mc:AlternateContent>
  <xr:revisionPtr revIDLastSave="0" documentId="8_{ABEBD476-5859-4C24-B4F8-491087D3974F}" xr6:coauthVersionLast="36" xr6:coauthVersionMax="36" xr10:uidLastSave="{00000000-0000-0000-0000-000000000000}"/>
  <bookViews>
    <workbookView xWindow="0" yWindow="0" windowWidth="23040" windowHeight="8796" tabRatio="932" firstSheet="1" activeTab="1" xr2:uid="{00000000-000D-0000-FFFF-FFFF00000000}"/>
  </bookViews>
  <sheets>
    <sheet name="TABLO-3" sheetId="372" state="hidden" r:id="rId1"/>
    <sheet name="TÜM BÖLGE" sheetId="8" r:id="rId2"/>
    <sheet name="İZMİR" sheetId="266" r:id="rId3"/>
    <sheet name="İZMİR-KONAK" sheetId="373" r:id="rId4"/>
    <sheet name="İZMİR-BORNOVA" sheetId="374" r:id="rId5"/>
    <sheet name="İZMİR BUCA" sheetId="375" r:id="rId6"/>
    <sheet name="İZMİR-KARŞIYAKA" sheetId="376" r:id="rId7"/>
    <sheet name="İZMİR - NARLIDERE" sheetId="377" r:id="rId8"/>
    <sheet name="İZMİR - GAZİEMİR" sheetId="378" r:id="rId9"/>
    <sheet name="İZMİR - ÇİĞLİ" sheetId="379" r:id="rId10"/>
    <sheet name="İZMİR - GÜZELBAHÇE" sheetId="380" r:id="rId11"/>
    <sheet name="İZMİR - KARABAĞLAR" sheetId="381" r:id="rId12"/>
    <sheet name="İZMİR - SELÇUK" sheetId="382" r:id="rId13"/>
    <sheet name="İZMİR - SEFERİHİSAR" sheetId="383" r:id="rId14"/>
    <sheet name="İZMİR - ÖDEMİŞ" sheetId="384" r:id="rId15"/>
    <sheet name="İZMİR - BERGAMA" sheetId="385" r:id="rId16"/>
    <sheet name="İZMİR - ALİAĞA" sheetId="386" r:id="rId17"/>
    <sheet name="İZMİR - ÇEŞME" sheetId="387" r:id="rId18"/>
    <sheet name="İZMİR - URLA" sheetId="388" r:id="rId19"/>
    <sheet name="İZMİR - BAYINDIR" sheetId="389" r:id="rId20"/>
    <sheet name="İZMİR - KARABURUN" sheetId="390" r:id="rId21"/>
    <sheet name="İZMİR - MENDERES" sheetId="391" r:id="rId22"/>
    <sheet name="İZMİR - FOÇA" sheetId="392" r:id="rId23"/>
    <sheet name="İZMİR - KINIK" sheetId="393" r:id="rId24"/>
    <sheet name="İZMİR - TORBALI" sheetId="394" r:id="rId25"/>
    <sheet name="İZMİR - KEMALPAŞA" sheetId="395" r:id="rId26"/>
    <sheet name="İZMİR - MENEMEN" sheetId="396" r:id="rId27"/>
    <sheet name="İZMİR - TİRE" sheetId="397" r:id="rId28"/>
    <sheet name="İZMİR - DİKİLİ" sheetId="398" r:id="rId29"/>
    <sheet name="İZMİR - KİRAZ" sheetId="399" r:id="rId30"/>
    <sheet name="İZMİR - BEYDAĞ" sheetId="400" r:id="rId31"/>
    <sheet name="İZMİR - BAYRAKLI" sheetId="401" r:id="rId32"/>
    <sheet name="İZMİR - BALÇOVA" sheetId="402" r:id="rId33"/>
    <sheet name="MANİSA" sheetId="337" r:id="rId34"/>
    <sheet name="MANİSA - AKHİSAR" sheetId="403" r:id="rId35"/>
    <sheet name="MANİSA - ALAŞEHİR" sheetId="404" r:id="rId36"/>
    <sheet name="MANİSA - DEMİRCİ" sheetId="405" r:id="rId37"/>
    <sheet name="MANİSA - GÖRDES" sheetId="406" r:id="rId38"/>
    <sheet name="MANİSA - KIRKAĞAÇ" sheetId="407" r:id="rId39"/>
    <sheet name="MANİSA - KULA" sheetId="408" r:id="rId40"/>
    <sheet name="MANİSA - SALİHLİ" sheetId="409" r:id="rId41"/>
    <sheet name="MANİSA - SARIGÖL" sheetId="410" r:id="rId42"/>
    <sheet name="MANİSA - SARUHANLI" sheetId="411" r:id="rId43"/>
    <sheet name="MANİSA - SELENDİ" sheetId="412" r:id="rId44"/>
    <sheet name="MANİSA - SOMA" sheetId="413" r:id="rId45"/>
    <sheet name="MANİSA - TURGUTLU" sheetId="414" r:id="rId46"/>
    <sheet name="MANİSA - AHMETLİ" sheetId="415" r:id="rId47"/>
    <sheet name="MANİSA - GÖLMARMARA" sheetId="416" r:id="rId48"/>
    <sheet name="MANİSA - KÖPRÜBAŞI" sheetId="417" r:id="rId49"/>
    <sheet name="MANİSA - ŞEHZADELER" sheetId="418" r:id="rId50"/>
    <sheet name="MANİSA - YUNUSEMRE" sheetId="419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SAYILARI'!$C$3:$H$34</definedName>
    <definedName name="ABONE">'ABONE SAYILARI'!$A:$O</definedName>
    <definedName name="ANLASMA">'ANLAŞMA GÜÇLERİ'!$A:$O</definedName>
    <definedName name="BİLDİRİM">'TABLO-3'!$L:$L</definedName>
    <definedName name="İL">'TABLO-3'!$C:$C</definedName>
    <definedName name="İLÇE">'TABLO-3'!$D:$D</definedName>
    <definedName name="KAYNAK">'TABLO-3'!$I:$I</definedName>
    <definedName name="MESKEN">'TABLO-3'!$X:$Y</definedName>
    <definedName name="MESKENAG2">'TABLO-3'!$Y:$Y</definedName>
    <definedName name="MESKENOG2">'TABLO-3'!$X:$X</definedName>
    <definedName name="SANAYI">'TABLO-3'!$AD:$AE</definedName>
    <definedName name="SANAYIAG2">'TABLO-3'!$AE:$AE</definedName>
    <definedName name="SANAYIOG2">'TABLO-3'!$AD:$AD</definedName>
    <definedName name="SEBEP">'TABLO-3'!$K:$K</definedName>
    <definedName name="SÜRE">'TABLO-3'!$J:$J</definedName>
    <definedName name="TARIMSAL">'TABLO-3'!$Z:$AA</definedName>
    <definedName name="TARIMSALAG2">'TABLO-3'!$AA:$AA</definedName>
    <definedName name="TARIMSALOG2">'TABLO-3'!$Z:$Z</definedName>
    <definedName name="TICARETHANE">'TABLO-3'!$AB:$AC</definedName>
    <definedName name="TICARETHANEAG2">'TABLO-3'!$AC:$AC</definedName>
    <definedName name="TICARETHANEOG2">'TABLO-3'!$AB:$AB</definedName>
    <definedName name="TOPLAM">'TABLO-3'!$AF:$AF</definedName>
    <definedName name="TUKETIM">'ORTALAMA TÜKETİM'!$A:$O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O52" i="4" l="1"/>
  <c r="O34" i="419" s="1"/>
  <c r="O51" i="4"/>
  <c r="O50" i="4"/>
  <c r="O49" i="4"/>
  <c r="O48" i="4"/>
  <c r="O47" i="4"/>
  <c r="O46" i="4"/>
  <c r="O45" i="4"/>
  <c r="O44" i="4"/>
  <c r="O16" i="408" s="1"/>
  <c r="O43" i="4"/>
  <c r="O28" i="417" s="1"/>
  <c r="O42" i="4"/>
  <c r="O19" i="407" s="1"/>
  <c r="O41" i="4"/>
  <c r="O25" i="406" s="1"/>
  <c r="O40" i="4"/>
  <c r="O39" i="4"/>
  <c r="O38" i="4"/>
  <c r="O37" i="4"/>
  <c r="O36" i="4"/>
  <c r="O35" i="4"/>
  <c r="O34" i="4"/>
  <c r="O33" i="4"/>
  <c r="O32" i="4"/>
  <c r="O34" i="382" s="1"/>
  <c r="O31" i="4"/>
  <c r="O19" i="383" s="1"/>
  <c r="O30" i="4"/>
  <c r="O16" i="384" s="1"/>
  <c r="O29" i="4"/>
  <c r="O28" i="377" s="1"/>
  <c r="O28" i="4"/>
  <c r="O27" i="4"/>
  <c r="O26" i="4"/>
  <c r="O25" i="4"/>
  <c r="O24" i="4"/>
  <c r="O23" i="4"/>
  <c r="O22" i="4"/>
  <c r="O21" i="4"/>
  <c r="O20" i="4"/>
  <c r="O18" i="381" s="1"/>
  <c r="O19" i="4"/>
  <c r="O16" i="380" s="1"/>
  <c r="O18" i="4"/>
  <c r="O25" i="378" s="1"/>
  <c r="O17" i="4"/>
  <c r="O16" i="392" s="1"/>
  <c r="O16" i="4"/>
  <c r="O15" i="4"/>
  <c r="O14" i="4"/>
  <c r="O13" i="4"/>
  <c r="O12" i="4"/>
  <c r="O11" i="4"/>
  <c r="O10" i="4"/>
  <c r="O9" i="4"/>
  <c r="O8" i="4"/>
  <c r="O18" i="389" s="1"/>
  <c r="O7" i="4"/>
  <c r="O25" i="402" s="1"/>
  <c r="O6" i="4"/>
  <c r="O25" i="386" s="1"/>
  <c r="N5" i="4"/>
  <c r="M5" i="4"/>
  <c r="L5" i="4"/>
  <c r="K5" i="4"/>
  <c r="J5" i="4"/>
  <c r="J3" i="4" s="1"/>
  <c r="I5" i="4"/>
  <c r="G5" i="4"/>
  <c r="F5" i="4"/>
  <c r="H5" i="4" s="1"/>
  <c r="D5" i="4"/>
  <c r="C5" i="4"/>
  <c r="E5" i="4" s="1"/>
  <c r="M4" i="4"/>
  <c r="L4" i="4"/>
  <c r="N4" i="4" s="1"/>
  <c r="K4" i="4"/>
  <c r="J4" i="4"/>
  <c r="I4" i="4"/>
  <c r="I3" i="4" s="1"/>
  <c r="G4" i="4"/>
  <c r="F4" i="4"/>
  <c r="H4" i="4" s="1"/>
  <c r="D4" i="4"/>
  <c r="D3" i="4" s="1"/>
  <c r="C4" i="4"/>
  <c r="C3" i="4" s="1"/>
  <c r="M3" i="4"/>
  <c r="G3" i="4"/>
  <c r="F3" i="4"/>
  <c r="H3" i="4" s="1"/>
  <c r="O36" i="419"/>
  <c r="N36" i="419"/>
  <c r="M36" i="419"/>
  <c r="L36" i="419"/>
  <c r="K36" i="419"/>
  <c r="J36" i="419"/>
  <c r="I36" i="419"/>
  <c r="H36" i="419"/>
  <c r="G36" i="419"/>
  <c r="F36" i="419"/>
  <c r="E36" i="419"/>
  <c r="D36" i="419"/>
  <c r="C36" i="419"/>
  <c r="O35" i="419"/>
  <c r="N35" i="419"/>
  <c r="M35" i="419"/>
  <c r="L35" i="419"/>
  <c r="K35" i="419"/>
  <c r="J35" i="419"/>
  <c r="I35" i="419"/>
  <c r="H35" i="419"/>
  <c r="G35" i="419"/>
  <c r="F35" i="419"/>
  <c r="E35" i="419"/>
  <c r="D35" i="419"/>
  <c r="C35" i="419"/>
  <c r="N34" i="419"/>
  <c r="M34" i="419"/>
  <c r="L34" i="419"/>
  <c r="K34" i="419"/>
  <c r="J34" i="419"/>
  <c r="I34" i="419"/>
  <c r="H34" i="419"/>
  <c r="G34" i="419"/>
  <c r="F34" i="419"/>
  <c r="E34" i="419"/>
  <c r="D34" i="419"/>
  <c r="C34" i="419"/>
  <c r="O29" i="419"/>
  <c r="N29" i="419"/>
  <c r="M29" i="419"/>
  <c r="L29" i="419"/>
  <c r="K29" i="419"/>
  <c r="J29" i="419"/>
  <c r="I29" i="419"/>
  <c r="H29" i="419"/>
  <c r="G29" i="419"/>
  <c r="F29" i="419"/>
  <c r="E29" i="419"/>
  <c r="D29" i="419"/>
  <c r="C29" i="419"/>
  <c r="O28" i="419"/>
  <c r="N28" i="419"/>
  <c r="M28" i="419"/>
  <c r="L28" i="419"/>
  <c r="K28" i="419"/>
  <c r="J28" i="419"/>
  <c r="I28" i="419"/>
  <c r="H28" i="419"/>
  <c r="G28" i="419"/>
  <c r="F28" i="419"/>
  <c r="E28" i="419"/>
  <c r="D28" i="419"/>
  <c r="C28" i="419"/>
  <c r="N27" i="419"/>
  <c r="M27" i="419"/>
  <c r="L27" i="419"/>
  <c r="K27" i="419"/>
  <c r="J27" i="419"/>
  <c r="I27" i="419"/>
  <c r="H27" i="419"/>
  <c r="G27" i="419"/>
  <c r="F27" i="419"/>
  <c r="E27" i="419"/>
  <c r="D27" i="419"/>
  <c r="C27" i="419"/>
  <c r="O26" i="419"/>
  <c r="N26" i="419"/>
  <c r="M26" i="419"/>
  <c r="L26" i="419"/>
  <c r="K26" i="419"/>
  <c r="J26" i="419"/>
  <c r="I26" i="419"/>
  <c r="H26" i="419"/>
  <c r="G26" i="419"/>
  <c r="F26" i="419"/>
  <c r="E26" i="419"/>
  <c r="D26" i="419"/>
  <c r="C26" i="419"/>
  <c r="O25" i="419"/>
  <c r="N25" i="419"/>
  <c r="M25" i="419"/>
  <c r="L25" i="419"/>
  <c r="K25" i="419"/>
  <c r="J25" i="419"/>
  <c r="I25" i="419"/>
  <c r="H25" i="419"/>
  <c r="G25" i="419"/>
  <c r="F25" i="419"/>
  <c r="E25" i="419"/>
  <c r="D25" i="419"/>
  <c r="C25" i="419"/>
  <c r="C30" i="419" s="1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C20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O18" i="419"/>
  <c r="N18" i="419"/>
  <c r="M18" i="419"/>
  <c r="L18" i="419"/>
  <c r="K18" i="419"/>
  <c r="J18" i="419"/>
  <c r="I18" i="419"/>
  <c r="H18" i="419"/>
  <c r="G18" i="419"/>
  <c r="F18" i="419"/>
  <c r="E18" i="419"/>
  <c r="D18" i="419"/>
  <c r="C18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C16" i="419"/>
  <c r="O15" i="419"/>
  <c r="N15" i="419"/>
  <c r="M15" i="419"/>
  <c r="L15" i="419"/>
  <c r="K15" i="419"/>
  <c r="J15" i="419"/>
  <c r="I15" i="419"/>
  <c r="H15" i="419"/>
  <c r="G15" i="419"/>
  <c r="F15" i="419"/>
  <c r="E15" i="419"/>
  <c r="D15" i="419"/>
  <c r="C15" i="419"/>
  <c r="O36" i="418"/>
  <c r="N36" i="418"/>
  <c r="M36" i="418"/>
  <c r="L36" i="418"/>
  <c r="K36" i="418"/>
  <c r="J36" i="418"/>
  <c r="I36" i="418"/>
  <c r="H36" i="418"/>
  <c r="G36" i="418"/>
  <c r="F36" i="418"/>
  <c r="E36" i="418"/>
  <c r="D36" i="418"/>
  <c r="C36" i="418"/>
  <c r="O35" i="418"/>
  <c r="N35" i="418"/>
  <c r="M35" i="418"/>
  <c r="L35" i="418"/>
  <c r="K35" i="418"/>
  <c r="J35" i="418"/>
  <c r="I35" i="418"/>
  <c r="H35" i="418"/>
  <c r="G35" i="418"/>
  <c r="F35" i="418"/>
  <c r="E35" i="418"/>
  <c r="D35" i="418"/>
  <c r="C35" i="418"/>
  <c r="O34" i="418"/>
  <c r="N34" i="418"/>
  <c r="M34" i="418"/>
  <c r="L34" i="418"/>
  <c r="K34" i="418"/>
  <c r="J34" i="418"/>
  <c r="I34" i="418"/>
  <c r="H34" i="418"/>
  <c r="G34" i="418"/>
  <c r="F34" i="418"/>
  <c r="E34" i="418"/>
  <c r="D34" i="418"/>
  <c r="C34" i="418"/>
  <c r="O29" i="418"/>
  <c r="N29" i="418"/>
  <c r="M29" i="418"/>
  <c r="L29" i="418"/>
  <c r="K29" i="418"/>
  <c r="J29" i="418"/>
  <c r="I29" i="418"/>
  <c r="H29" i="418"/>
  <c r="G29" i="418"/>
  <c r="F29" i="418"/>
  <c r="E29" i="418"/>
  <c r="D29" i="418"/>
  <c r="C29" i="418"/>
  <c r="O28" i="418"/>
  <c r="N28" i="418"/>
  <c r="M28" i="418"/>
  <c r="L28" i="418"/>
  <c r="K28" i="418"/>
  <c r="J28" i="418"/>
  <c r="I28" i="418"/>
  <c r="H28" i="418"/>
  <c r="G28" i="418"/>
  <c r="F28" i="418"/>
  <c r="E28" i="418"/>
  <c r="D28" i="418"/>
  <c r="C28" i="418"/>
  <c r="O27" i="418"/>
  <c r="N27" i="418"/>
  <c r="M27" i="418"/>
  <c r="L27" i="418"/>
  <c r="K27" i="418"/>
  <c r="J27" i="418"/>
  <c r="I27" i="418"/>
  <c r="H27" i="418"/>
  <c r="G27" i="418"/>
  <c r="F27" i="418"/>
  <c r="E27" i="418"/>
  <c r="D27" i="418"/>
  <c r="C27" i="418"/>
  <c r="O26" i="418"/>
  <c r="N26" i="418"/>
  <c r="M26" i="418"/>
  <c r="L26" i="418"/>
  <c r="K26" i="418"/>
  <c r="J26" i="418"/>
  <c r="I26" i="418"/>
  <c r="H26" i="418"/>
  <c r="G26" i="418"/>
  <c r="F26" i="418"/>
  <c r="E26" i="418"/>
  <c r="D26" i="418"/>
  <c r="C26" i="418"/>
  <c r="O25" i="418"/>
  <c r="N25" i="418"/>
  <c r="M25" i="418"/>
  <c r="L25" i="418"/>
  <c r="K25" i="418"/>
  <c r="J25" i="418"/>
  <c r="I25" i="418"/>
  <c r="H25" i="418"/>
  <c r="G25" i="418"/>
  <c r="F25" i="418"/>
  <c r="E25" i="418"/>
  <c r="D25" i="418"/>
  <c r="C25" i="418"/>
  <c r="O21" i="418"/>
  <c r="N21" i="418"/>
  <c r="M21" i="418"/>
  <c r="L21" i="418"/>
  <c r="K21" i="418"/>
  <c r="J21" i="418"/>
  <c r="I21" i="418"/>
  <c r="H21" i="418"/>
  <c r="G21" i="418"/>
  <c r="F21" i="418"/>
  <c r="E21" i="418"/>
  <c r="D21" i="418"/>
  <c r="C21" i="418"/>
  <c r="O20" i="418"/>
  <c r="N20" i="418"/>
  <c r="M20" i="418"/>
  <c r="L20" i="418"/>
  <c r="K20" i="418"/>
  <c r="J20" i="418"/>
  <c r="I20" i="418"/>
  <c r="H20" i="418"/>
  <c r="G20" i="418"/>
  <c r="F20" i="418"/>
  <c r="E20" i="418"/>
  <c r="D20" i="418"/>
  <c r="C20" i="418"/>
  <c r="O19" i="418"/>
  <c r="N19" i="418"/>
  <c r="M19" i="418"/>
  <c r="L19" i="418"/>
  <c r="K19" i="418"/>
  <c r="J19" i="418"/>
  <c r="I19" i="418"/>
  <c r="H19" i="418"/>
  <c r="G19" i="418"/>
  <c r="F19" i="418"/>
  <c r="E19" i="418"/>
  <c r="D19" i="418"/>
  <c r="C19" i="418"/>
  <c r="O18" i="418"/>
  <c r="N18" i="418"/>
  <c r="M18" i="418"/>
  <c r="L18" i="418"/>
  <c r="K18" i="418"/>
  <c r="J18" i="418"/>
  <c r="I18" i="418"/>
  <c r="H18" i="418"/>
  <c r="G18" i="418"/>
  <c r="F18" i="418"/>
  <c r="E18" i="418"/>
  <c r="D18" i="418"/>
  <c r="C18" i="418"/>
  <c r="O17" i="418"/>
  <c r="N17" i="418"/>
  <c r="M17" i="418"/>
  <c r="L17" i="418"/>
  <c r="K17" i="418"/>
  <c r="J17" i="418"/>
  <c r="I17" i="418"/>
  <c r="H17" i="418"/>
  <c r="G17" i="418"/>
  <c r="F17" i="418"/>
  <c r="E17" i="418"/>
  <c r="D17" i="418"/>
  <c r="C17" i="418"/>
  <c r="O16" i="418"/>
  <c r="N16" i="418"/>
  <c r="M16" i="418"/>
  <c r="L16" i="418"/>
  <c r="K16" i="418"/>
  <c r="J16" i="418"/>
  <c r="I16" i="418"/>
  <c r="H16" i="418"/>
  <c r="G16" i="418"/>
  <c r="F16" i="418"/>
  <c r="E16" i="418"/>
  <c r="D16" i="418"/>
  <c r="C16" i="418"/>
  <c r="O15" i="418"/>
  <c r="N15" i="418"/>
  <c r="M15" i="418"/>
  <c r="L15" i="418"/>
  <c r="K15" i="418"/>
  <c r="J15" i="418"/>
  <c r="I15" i="418"/>
  <c r="H15" i="418"/>
  <c r="G15" i="418"/>
  <c r="F15" i="418"/>
  <c r="E15" i="418"/>
  <c r="D15" i="418"/>
  <c r="C15" i="418"/>
  <c r="O36" i="417"/>
  <c r="N36" i="417"/>
  <c r="M36" i="417"/>
  <c r="L36" i="417"/>
  <c r="K36" i="417"/>
  <c r="J36" i="417"/>
  <c r="I36" i="417"/>
  <c r="H36" i="417"/>
  <c r="G36" i="417"/>
  <c r="F36" i="417"/>
  <c r="E36" i="417"/>
  <c r="D36" i="417"/>
  <c r="C36" i="417"/>
  <c r="O35" i="417"/>
  <c r="N35" i="417"/>
  <c r="M35" i="417"/>
  <c r="L35" i="417"/>
  <c r="K35" i="417"/>
  <c r="J35" i="417"/>
  <c r="I35" i="417"/>
  <c r="H35" i="417"/>
  <c r="G35" i="417"/>
  <c r="F35" i="417"/>
  <c r="E35" i="417"/>
  <c r="D35" i="417"/>
  <c r="C35" i="417"/>
  <c r="O34" i="417"/>
  <c r="N34" i="417"/>
  <c r="M34" i="417"/>
  <c r="L34" i="417"/>
  <c r="K34" i="417"/>
  <c r="J34" i="417"/>
  <c r="I34" i="417"/>
  <c r="H34" i="417"/>
  <c r="G34" i="417"/>
  <c r="F34" i="417"/>
  <c r="E34" i="417"/>
  <c r="D34" i="417"/>
  <c r="C34" i="417"/>
  <c r="O29" i="417"/>
  <c r="N29" i="417"/>
  <c r="M29" i="417"/>
  <c r="L29" i="417"/>
  <c r="K29" i="417"/>
  <c r="J29" i="417"/>
  <c r="I29" i="417"/>
  <c r="H29" i="417"/>
  <c r="G29" i="417"/>
  <c r="F29" i="417"/>
  <c r="E29" i="417"/>
  <c r="D29" i="417"/>
  <c r="C29" i="417"/>
  <c r="N28" i="417"/>
  <c r="M28" i="417"/>
  <c r="L28" i="417"/>
  <c r="K28" i="417"/>
  <c r="J28" i="417"/>
  <c r="I28" i="417"/>
  <c r="H28" i="417"/>
  <c r="G28" i="417"/>
  <c r="F28" i="417"/>
  <c r="E28" i="417"/>
  <c r="D28" i="417"/>
  <c r="C28" i="417"/>
  <c r="N27" i="417"/>
  <c r="M27" i="417"/>
  <c r="L27" i="417"/>
  <c r="K27" i="417"/>
  <c r="J27" i="417"/>
  <c r="I27" i="417"/>
  <c r="H27" i="417"/>
  <c r="G27" i="417"/>
  <c r="F27" i="417"/>
  <c r="E27" i="417"/>
  <c r="D27" i="417"/>
  <c r="C27" i="417"/>
  <c r="N26" i="417"/>
  <c r="M26" i="417"/>
  <c r="L26" i="417"/>
  <c r="K26" i="417"/>
  <c r="J26" i="417"/>
  <c r="I26" i="417"/>
  <c r="H26" i="417"/>
  <c r="G26" i="417"/>
  <c r="F26" i="417"/>
  <c r="E26" i="417"/>
  <c r="D26" i="417"/>
  <c r="C26" i="417"/>
  <c r="N25" i="417"/>
  <c r="M25" i="417"/>
  <c r="L25" i="417"/>
  <c r="K25" i="417"/>
  <c r="J25" i="417"/>
  <c r="I25" i="417"/>
  <c r="H25" i="417"/>
  <c r="G25" i="417"/>
  <c r="F25" i="417"/>
  <c r="E25" i="417"/>
  <c r="D25" i="417"/>
  <c r="C25" i="417"/>
  <c r="N21" i="417"/>
  <c r="M21" i="417"/>
  <c r="L21" i="417"/>
  <c r="K21" i="417"/>
  <c r="J21" i="417"/>
  <c r="I21" i="417"/>
  <c r="H21" i="417"/>
  <c r="G21" i="417"/>
  <c r="F21" i="417"/>
  <c r="E21" i="417"/>
  <c r="D21" i="417"/>
  <c r="C21" i="417"/>
  <c r="N20" i="417"/>
  <c r="M20" i="417"/>
  <c r="L20" i="417"/>
  <c r="K20" i="417"/>
  <c r="J20" i="417"/>
  <c r="I20" i="417"/>
  <c r="H20" i="417"/>
  <c r="G20" i="417"/>
  <c r="F20" i="417"/>
  <c r="E20" i="417"/>
  <c r="D20" i="417"/>
  <c r="C20" i="417"/>
  <c r="N19" i="417"/>
  <c r="M19" i="417"/>
  <c r="L19" i="417"/>
  <c r="K19" i="417"/>
  <c r="J19" i="417"/>
  <c r="I19" i="417"/>
  <c r="H19" i="417"/>
  <c r="G19" i="417"/>
  <c r="F19" i="417"/>
  <c r="E19" i="417"/>
  <c r="D19" i="417"/>
  <c r="C19" i="417"/>
  <c r="N18" i="417"/>
  <c r="M18" i="417"/>
  <c r="L18" i="417"/>
  <c r="K18" i="417"/>
  <c r="J18" i="417"/>
  <c r="I18" i="417"/>
  <c r="H18" i="417"/>
  <c r="G18" i="417"/>
  <c r="F18" i="417"/>
  <c r="E18" i="417"/>
  <c r="D18" i="417"/>
  <c r="C18" i="417"/>
  <c r="N17" i="417"/>
  <c r="M17" i="417"/>
  <c r="L17" i="417"/>
  <c r="K17" i="417"/>
  <c r="J17" i="417"/>
  <c r="I17" i="417"/>
  <c r="H17" i="417"/>
  <c r="G17" i="417"/>
  <c r="F17" i="417"/>
  <c r="E17" i="417"/>
  <c r="D17" i="417"/>
  <c r="C17" i="417"/>
  <c r="O16" i="417"/>
  <c r="N16" i="417"/>
  <c r="M16" i="417"/>
  <c r="L16" i="417"/>
  <c r="K16" i="417"/>
  <c r="J16" i="417"/>
  <c r="I16" i="417"/>
  <c r="H16" i="417"/>
  <c r="G16" i="417"/>
  <c r="F16" i="417"/>
  <c r="E16" i="417"/>
  <c r="D16" i="417"/>
  <c r="C16" i="417"/>
  <c r="O15" i="417"/>
  <c r="N15" i="417"/>
  <c r="M15" i="417"/>
  <c r="L15" i="417"/>
  <c r="K15" i="417"/>
  <c r="J15" i="417"/>
  <c r="I15" i="417"/>
  <c r="H15" i="417"/>
  <c r="G15" i="417"/>
  <c r="F15" i="417"/>
  <c r="E15" i="417"/>
  <c r="D15" i="417"/>
  <c r="C15" i="417"/>
  <c r="O36" i="416"/>
  <c r="N36" i="416"/>
  <c r="M36" i="416"/>
  <c r="L36" i="416"/>
  <c r="K36" i="416"/>
  <c r="J36" i="416"/>
  <c r="I36" i="416"/>
  <c r="H36" i="416"/>
  <c r="G36" i="416"/>
  <c r="F36" i="416"/>
  <c r="E36" i="416"/>
  <c r="D36" i="416"/>
  <c r="C36" i="416"/>
  <c r="O35" i="416"/>
  <c r="N35" i="416"/>
  <c r="M35" i="416"/>
  <c r="L35" i="416"/>
  <c r="K35" i="416"/>
  <c r="J35" i="416"/>
  <c r="I35" i="416"/>
  <c r="H35" i="416"/>
  <c r="G35" i="416"/>
  <c r="F35" i="416"/>
  <c r="E35" i="416"/>
  <c r="D35" i="416"/>
  <c r="C35" i="416"/>
  <c r="O34" i="416"/>
  <c r="N34" i="416"/>
  <c r="M34" i="416"/>
  <c r="L34" i="416"/>
  <c r="K34" i="416"/>
  <c r="J34" i="416"/>
  <c r="I34" i="416"/>
  <c r="H34" i="416"/>
  <c r="G34" i="416"/>
  <c r="F34" i="416"/>
  <c r="E34" i="416"/>
  <c r="D34" i="416"/>
  <c r="C34" i="416"/>
  <c r="O29" i="416"/>
  <c r="N29" i="416"/>
  <c r="M29" i="416"/>
  <c r="L29" i="416"/>
  <c r="K29" i="416"/>
  <c r="J29" i="416"/>
  <c r="I29" i="416"/>
  <c r="H29" i="416"/>
  <c r="G29" i="416"/>
  <c r="F29" i="416"/>
  <c r="E29" i="416"/>
  <c r="D29" i="416"/>
  <c r="C29" i="416"/>
  <c r="O28" i="416"/>
  <c r="N28" i="416"/>
  <c r="M28" i="416"/>
  <c r="L28" i="416"/>
  <c r="K28" i="416"/>
  <c r="J28" i="416"/>
  <c r="I28" i="416"/>
  <c r="H28" i="416"/>
  <c r="G28" i="416"/>
  <c r="F28" i="416"/>
  <c r="E28" i="416"/>
  <c r="D28" i="416"/>
  <c r="C28" i="416"/>
  <c r="O27" i="416"/>
  <c r="N27" i="416"/>
  <c r="M27" i="416"/>
  <c r="L27" i="416"/>
  <c r="K27" i="416"/>
  <c r="J27" i="416"/>
  <c r="I27" i="416"/>
  <c r="H27" i="416"/>
  <c r="G27" i="416"/>
  <c r="F27" i="416"/>
  <c r="E27" i="416"/>
  <c r="D27" i="416"/>
  <c r="C27" i="416"/>
  <c r="O26" i="416"/>
  <c r="N26" i="416"/>
  <c r="M26" i="416"/>
  <c r="L26" i="416"/>
  <c r="K26" i="416"/>
  <c r="J26" i="416"/>
  <c r="I26" i="416"/>
  <c r="H26" i="416"/>
  <c r="G26" i="416"/>
  <c r="F26" i="416"/>
  <c r="E26" i="416"/>
  <c r="D26" i="416"/>
  <c r="C26" i="416"/>
  <c r="O25" i="416"/>
  <c r="N25" i="416"/>
  <c r="M25" i="416"/>
  <c r="M30" i="416" s="1"/>
  <c r="L25" i="416"/>
  <c r="K25" i="416"/>
  <c r="J25" i="416"/>
  <c r="I25" i="416"/>
  <c r="H25" i="416"/>
  <c r="G25" i="416"/>
  <c r="F25" i="416"/>
  <c r="E25" i="416"/>
  <c r="D25" i="416"/>
  <c r="C25" i="416"/>
  <c r="O21" i="416"/>
  <c r="N21" i="416"/>
  <c r="M21" i="416"/>
  <c r="L21" i="416"/>
  <c r="K21" i="416"/>
  <c r="J21" i="416"/>
  <c r="I21" i="416"/>
  <c r="H21" i="416"/>
  <c r="G21" i="416"/>
  <c r="F21" i="416"/>
  <c r="E21" i="416"/>
  <c r="D21" i="416"/>
  <c r="C21" i="416"/>
  <c r="O20" i="416"/>
  <c r="N20" i="416"/>
  <c r="M20" i="416"/>
  <c r="L20" i="416"/>
  <c r="K20" i="416"/>
  <c r="J20" i="416"/>
  <c r="I20" i="416"/>
  <c r="H20" i="416"/>
  <c r="G20" i="416"/>
  <c r="F20" i="416"/>
  <c r="E20" i="416"/>
  <c r="D20" i="416"/>
  <c r="C20" i="416"/>
  <c r="O19" i="416"/>
  <c r="N19" i="416"/>
  <c r="M19" i="416"/>
  <c r="L19" i="416"/>
  <c r="K19" i="416"/>
  <c r="J19" i="416"/>
  <c r="I19" i="416"/>
  <c r="H19" i="416"/>
  <c r="G19" i="416"/>
  <c r="F19" i="416"/>
  <c r="E19" i="416"/>
  <c r="D19" i="416"/>
  <c r="C19" i="416"/>
  <c r="O18" i="416"/>
  <c r="N18" i="416"/>
  <c r="M18" i="416"/>
  <c r="L18" i="416"/>
  <c r="K18" i="416"/>
  <c r="J18" i="416"/>
  <c r="I18" i="416"/>
  <c r="H18" i="416"/>
  <c r="G18" i="416"/>
  <c r="F18" i="416"/>
  <c r="E18" i="416"/>
  <c r="D18" i="416"/>
  <c r="C18" i="416"/>
  <c r="O17" i="416"/>
  <c r="N17" i="416"/>
  <c r="M17" i="416"/>
  <c r="L17" i="416"/>
  <c r="K17" i="416"/>
  <c r="J17" i="416"/>
  <c r="I17" i="416"/>
  <c r="H17" i="416"/>
  <c r="G17" i="416"/>
  <c r="F17" i="416"/>
  <c r="E17" i="416"/>
  <c r="D17" i="416"/>
  <c r="C17" i="416"/>
  <c r="O16" i="416"/>
  <c r="N16" i="416"/>
  <c r="M16" i="416"/>
  <c r="L16" i="416"/>
  <c r="K16" i="416"/>
  <c r="J16" i="416"/>
  <c r="I16" i="416"/>
  <c r="H16" i="416"/>
  <c r="G16" i="416"/>
  <c r="F16" i="416"/>
  <c r="E16" i="416"/>
  <c r="D16" i="416"/>
  <c r="C16" i="416"/>
  <c r="O15" i="416"/>
  <c r="N15" i="416"/>
  <c r="M15" i="416"/>
  <c r="L15" i="416"/>
  <c r="K15" i="416"/>
  <c r="J15" i="416"/>
  <c r="I15" i="416"/>
  <c r="H15" i="416"/>
  <c r="H22" i="416" s="1"/>
  <c r="G15" i="416"/>
  <c r="F15" i="416"/>
  <c r="E15" i="416"/>
  <c r="D15" i="416"/>
  <c r="C15" i="416"/>
  <c r="O36" i="415"/>
  <c r="N36" i="415"/>
  <c r="M36" i="415"/>
  <c r="L36" i="415"/>
  <c r="K36" i="415"/>
  <c r="J36" i="415"/>
  <c r="I36" i="415"/>
  <c r="H36" i="415"/>
  <c r="G36" i="415"/>
  <c r="F36" i="415"/>
  <c r="E36" i="415"/>
  <c r="D36" i="415"/>
  <c r="C36" i="415"/>
  <c r="O35" i="415"/>
  <c r="N35" i="415"/>
  <c r="M35" i="415"/>
  <c r="L35" i="415"/>
  <c r="K35" i="415"/>
  <c r="J35" i="415"/>
  <c r="I35" i="415"/>
  <c r="H35" i="415"/>
  <c r="G35" i="415"/>
  <c r="F35" i="415"/>
  <c r="E35" i="415"/>
  <c r="D35" i="415"/>
  <c r="C35" i="415"/>
  <c r="O34" i="415"/>
  <c r="N34" i="415"/>
  <c r="M34" i="415"/>
  <c r="L34" i="415"/>
  <c r="K34" i="415"/>
  <c r="J34" i="415"/>
  <c r="I34" i="415"/>
  <c r="H34" i="415"/>
  <c r="G34" i="415"/>
  <c r="F34" i="415"/>
  <c r="E34" i="415"/>
  <c r="D34" i="415"/>
  <c r="C34" i="415"/>
  <c r="O29" i="415"/>
  <c r="N29" i="415"/>
  <c r="M29" i="415"/>
  <c r="L29" i="415"/>
  <c r="K29" i="415"/>
  <c r="J29" i="415"/>
  <c r="I29" i="415"/>
  <c r="H29" i="415"/>
  <c r="G29" i="415"/>
  <c r="F29" i="415"/>
  <c r="E29" i="415"/>
  <c r="D29" i="415"/>
  <c r="C29" i="415"/>
  <c r="O28" i="415"/>
  <c r="N28" i="415"/>
  <c r="M28" i="415"/>
  <c r="L28" i="415"/>
  <c r="K28" i="415"/>
  <c r="J28" i="415"/>
  <c r="I28" i="415"/>
  <c r="H28" i="415"/>
  <c r="G28" i="415"/>
  <c r="F28" i="415"/>
  <c r="E28" i="415"/>
  <c r="D28" i="415"/>
  <c r="C28" i="415"/>
  <c r="O27" i="415"/>
  <c r="N27" i="415"/>
  <c r="M27" i="415"/>
  <c r="L27" i="415"/>
  <c r="K27" i="415"/>
  <c r="J27" i="415"/>
  <c r="I27" i="415"/>
  <c r="H27" i="415"/>
  <c r="G27" i="415"/>
  <c r="F27" i="415"/>
  <c r="E27" i="415"/>
  <c r="D27" i="415"/>
  <c r="C27" i="415"/>
  <c r="O26" i="415"/>
  <c r="N26" i="415"/>
  <c r="M26" i="415"/>
  <c r="L26" i="415"/>
  <c r="K26" i="415"/>
  <c r="J26" i="415"/>
  <c r="I26" i="415"/>
  <c r="H26" i="415"/>
  <c r="G26" i="415"/>
  <c r="F26" i="415"/>
  <c r="E26" i="415"/>
  <c r="D26" i="415"/>
  <c r="C26" i="415"/>
  <c r="O25" i="415"/>
  <c r="N25" i="415"/>
  <c r="M25" i="415"/>
  <c r="L25" i="415"/>
  <c r="K25" i="415"/>
  <c r="J25" i="415"/>
  <c r="I25" i="415"/>
  <c r="H25" i="415"/>
  <c r="G25" i="415"/>
  <c r="F25" i="415"/>
  <c r="E25" i="415"/>
  <c r="D25" i="415"/>
  <c r="C25" i="415"/>
  <c r="O21" i="415"/>
  <c r="N21" i="415"/>
  <c r="M21" i="415"/>
  <c r="L21" i="415"/>
  <c r="K21" i="415"/>
  <c r="J21" i="415"/>
  <c r="I21" i="415"/>
  <c r="H21" i="415"/>
  <c r="G21" i="415"/>
  <c r="F21" i="415"/>
  <c r="E21" i="415"/>
  <c r="D21" i="415"/>
  <c r="C21" i="415"/>
  <c r="O20" i="415"/>
  <c r="N20" i="415"/>
  <c r="M20" i="415"/>
  <c r="L20" i="415"/>
  <c r="K20" i="415"/>
  <c r="J20" i="415"/>
  <c r="I20" i="415"/>
  <c r="H20" i="415"/>
  <c r="G20" i="415"/>
  <c r="F20" i="415"/>
  <c r="E20" i="415"/>
  <c r="D20" i="415"/>
  <c r="C20" i="415"/>
  <c r="O19" i="415"/>
  <c r="N19" i="415"/>
  <c r="M19" i="415"/>
  <c r="L19" i="415"/>
  <c r="K19" i="415"/>
  <c r="J19" i="415"/>
  <c r="I19" i="415"/>
  <c r="H19" i="415"/>
  <c r="G19" i="415"/>
  <c r="F19" i="415"/>
  <c r="E19" i="415"/>
  <c r="D19" i="415"/>
  <c r="C19" i="415"/>
  <c r="O18" i="415"/>
  <c r="N18" i="415"/>
  <c r="M18" i="415"/>
  <c r="L18" i="415"/>
  <c r="K18" i="415"/>
  <c r="J18" i="415"/>
  <c r="I18" i="415"/>
  <c r="H18" i="415"/>
  <c r="G18" i="415"/>
  <c r="F18" i="415"/>
  <c r="E18" i="415"/>
  <c r="D18" i="415"/>
  <c r="C18" i="415"/>
  <c r="O17" i="415"/>
  <c r="N17" i="415"/>
  <c r="M17" i="415"/>
  <c r="L17" i="415"/>
  <c r="K17" i="415"/>
  <c r="J17" i="415"/>
  <c r="I17" i="415"/>
  <c r="H17" i="415"/>
  <c r="G17" i="415"/>
  <c r="F17" i="415"/>
  <c r="E17" i="415"/>
  <c r="D17" i="415"/>
  <c r="C17" i="415"/>
  <c r="O16" i="415"/>
  <c r="N16" i="415"/>
  <c r="M16" i="415"/>
  <c r="L16" i="415"/>
  <c r="K16" i="415"/>
  <c r="J16" i="415"/>
  <c r="I16" i="415"/>
  <c r="H16" i="415"/>
  <c r="G16" i="415"/>
  <c r="F16" i="415"/>
  <c r="E16" i="415"/>
  <c r="D16" i="415"/>
  <c r="C16" i="415"/>
  <c r="O15" i="415"/>
  <c r="N15" i="415"/>
  <c r="M15" i="415"/>
  <c r="L15" i="415"/>
  <c r="K15" i="415"/>
  <c r="J15" i="415"/>
  <c r="I15" i="415"/>
  <c r="H15" i="415"/>
  <c r="G15" i="415"/>
  <c r="F15" i="415"/>
  <c r="E15" i="415"/>
  <c r="D15" i="415"/>
  <c r="C15" i="415"/>
  <c r="O36" i="414"/>
  <c r="N36" i="414"/>
  <c r="M36" i="414"/>
  <c r="L36" i="414"/>
  <c r="K36" i="414"/>
  <c r="J36" i="414"/>
  <c r="I36" i="414"/>
  <c r="H36" i="414"/>
  <c r="G36" i="414"/>
  <c r="F36" i="414"/>
  <c r="E36" i="414"/>
  <c r="D36" i="414"/>
  <c r="C36" i="414"/>
  <c r="O35" i="414"/>
  <c r="N35" i="414"/>
  <c r="M35" i="414"/>
  <c r="L35" i="414"/>
  <c r="K35" i="414"/>
  <c r="J35" i="414"/>
  <c r="I35" i="414"/>
  <c r="H35" i="414"/>
  <c r="G35" i="414"/>
  <c r="F35" i="414"/>
  <c r="E35" i="414"/>
  <c r="D35" i="414"/>
  <c r="C35" i="414"/>
  <c r="O34" i="414"/>
  <c r="N34" i="414"/>
  <c r="M34" i="414"/>
  <c r="L34" i="414"/>
  <c r="K34" i="414"/>
  <c r="J34" i="414"/>
  <c r="I34" i="414"/>
  <c r="H34" i="414"/>
  <c r="G34" i="414"/>
  <c r="F34" i="414"/>
  <c r="E34" i="414"/>
  <c r="D34" i="414"/>
  <c r="C34" i="414"/>
  <c r="O29" i="414"/>
  <c r="N29" i="414"/>
  <c r="M29" i="414"/>
  <c r="L29" i="414"/>
  <c r="K29" i="414"/>
  <c r="J29" i="414"/>
  <c r="I29" i="414"/>
  <c r="H29" i="414"/>
  <c r="G29" i="414"/>
  <c r="F29" i="414"/>
  <c r="E29" i="414"/>
  <c r="D29" i="414"/>
  <c r="C29" i="414"/>
  <c r="O28" i="414"/>
  <c r="N28" i="414"/>
  <c r="M28" i="414"/>
  <c r="L28" i="414"/>
  <c r="K28" i="414"/>
  <c r="J28" i="414"/>
  <c r="I28" i="414"/>
  <c r="H28" i="414"/>
  <c r="G28" i="414"/>
  <c r="F28" i="414"/>
  <c r="E28" i="414"/>
  <c r="D28" i="414"/>
  <c r="C28" i="414"/>
  <c r="O27" i="414"/>
  <c r="N27" i="414"/>
  <c r="M27" i="414"/>
  <c r="L27" i="414"/>
  <c r="K27" i="414"/>
  <c r="J27" i="414"/>
  <c r="I27" i="414"/>
  <c r="H27" i="414"/>
  <c r="G27" i="414"/>
  <c r="F27" i="414"/>
  <c r="E27" i="414"/>
  <c r="D27" i="414"/>
  <c r="C27" i="414"/>
  <c r="O26" i="414"/>
  <c r="N26" i="414"/>
  <c r="M26" i="414"/>
  <c r="L26" i="414"/>
  <c r="K26" i="414"/>
  <c r="J26" i="414"/>
  <c r="I26" i="414"/>
  <c r="H26" i="414"/>
  <c r="G26" i="414"/>
  <c r="F26" i="414"/>
  <c r="E26" i="414"/>
  <c r="D26" i="414"/>
  <c r="C26" i="414"/>
  <c r="O25" i="414"/>
  <c r="N25" i="414"/>
  <c r="M25" i="414"/>
  <c r="L25" i="414"/>
  <c r="K25" i="414"/>
  <c r="J25" i="414"/>
  <c r="I25" i="414"/>
  <c r="H25" i="414"/>
  <c r="G25" i="414"/>
  <c r="F25" i="414"/>
  <c r="E25" i="414"/>
  <c r="D25" i="414"/>
  <c r="C25" i="414"/>
  <c r="O21" i="414"/>
  <c r="N21" i="414"/>
  <c r="M21" i="414"/>
  <c r="L21" i="414"/>
  <c r="K21" i="414"/>
  <c r="J21" i="414"/>
  <c r="I21" i="414"/>
  <c r="H21" i="414"/>
  <c r="G21" i="414"/>
  <c r="F21" i="414"/>
  <c r="E21" i="414"/>
  <c r="D21" i="414"/>
  <c r="C21" i="414"/>
  <c r="O20" i="414"/>
  <c r="N20" i="414"/>
  <c r="M20" i="414"/>
  <c r="L20" i="414"/>
  <c r="K20" i="414"/>
  <c r="J20" i="414"/>
  <c r="I20" i="414"/>
  <c r="H20" i="414"/>
  <c r="G20" i="414"/>
  <c r="F20" i="414"/>
  <c r="E20" i="414"/>
  <c r="D20" i="414"/>
  <c r="C20" i="414"/>
  <c r="O19" i="414"/>
  <c r="N19" i="414"/>
  <c r="M19" i="414"/>
  <c r="L19" i="414"/>
  <c r="K19" i="414"/>
  <c r="J19" i="414"/>
  <c r="I19" i="414"/>
  <c r="H19" i="414"/>
  <c r="G19" i="414"/>
  <c r="F19" i="414"/>
  <c r="E19" i="414"/>
  <c r="D19" i="414"/>
  <c r="C19" i="414"/>
  <c r="O18" i="414"/>
  <c r="N18" i="414"/>
  <c r="M18" i="414"/>
  <c r="L18" i="414"/>
  <c r="K18" i="414"/>
  <c r="J18" i="414"/>
  <c r="I18" i="414"/>
  <c r="H18" i="414"/>
  <c r="G18" i="414"/>
  <c r="F18" i="414"/>
  <c r="E18" i="414"/>
  <c r="D18" i="414"/>
  <c r="C18" i="414"/>
  <c r="O17" i="414"/>
  <c r="N17" i="414"/>
  <c r="M17" i="414"/>
  <c r="L17" i="414"/>
  <c r="K17" i="414"/>
  <c r="J17" i="414"/>
  <c r="I17" i="414"/>
  <c r="H17" i="414"/>
  <c r="G17" i="414"/>
  <c r="F17" i="414"/>
  <c r="E17" i="414"/>
  <c r="D17" i="414"/>
  <c r="C17" i="414"/>
  <c r="O16" i="414"/>
  <c r="N16" i="414"/>
  <c r="M16" i="414"/>
  <c r="L16" i="414"/>
  <c r="K16" i="414"/>
  <c r="J16" i="414"/>
  <c r="I16" i="414"/>
  <c r="H16" i="414"/>
  <c r="G16" i="414"/>
  <c r="F16" i="414"/>
  <c r="E16" i="414"/>
  <c r="D16" i="414"/>
  <c r="C16" i="414"/>
  <c r="O15" i="414"/>
  <c r="N15" i="414"/>
  <c r="M15" i="414"/>
  <c r="L15" i="414"/>
  <c r="K15" i="414"/>
  <c r="J15" i="414"/>
  <c r="I15" i="414"/>
  <c r="H15" i="414"/>
  <c r="G15" i="414"/>
  <c r="F15" i="414"/>
  <c r="E15" i="414"/>
  <c r="D15" i="414"/>
  <c r="C15" i="414"/>
  <c r="O36" i="413"/>
  <c r="N36" i="413"/>
  <c r="M36" i="413"/>
  <c r="L36" i="413"/>
  <c r="K36" i="413"/>
  <c r="J36" i="413"/>
  <c r="I36" i="413"/>
  <c r="H36" i="413"/>
  <c r="G36" i="413"/>
  <c r="F36" i="413"/>
  <c r="E36" i="413"/>
  <c r="D36" i="413"/>
  <c r="C36" i="413"/>
  <c r="O35" i="413"/>
  <c r="N35" i="413"/>
  <c r="M35" i="413"/>
  <c r="L35" i="413"/>
  <c r="K35" i="413"/>
  <c r="J35" i="413"/>
  <c r="I35" i="413"/>
  <c r="H35" i="413"/>
  <c r="G35" i="413"/>
  <c r="F35" i="413"/>
  <c r="E35" i="413"/>
  <c r="D35" i="413"/>
  <c r="C35" i="413"/>
  <c r="O34" i="413"/>
  <c r="N34" i="413"/>
  <c r="M34" i="413"/>
  <c r="L34" i="413"/>
  <c r="K34" i="413"/>
  <c r="J34" i="413"/>
  <c r="I34" i="413"/>
  <c r="H34" i="413"/>
  <c r="G34" i="413"/>
  <c r="F34" i="413"/>
  <c r="E34" i="413"/>
  <c r="D34" i="413"/>
  <c r="C34" i="413"/>
  <c r="O29" i="413"/>
  <c r="N29" i="413"/>
  <c r="M29" i="413"/>
  <c r="L29" i="413"/>
  <c r="K29" i="413"/>
  <c r="J29" i="413"/>
  <c r="I29" i="413"/>
  <c r="H29" i="413"/>
  <c r="G29" i="413"/>
  <c r="F29" i="413"/>
  <c r="E29" i="413"/>
  <c r="D29" i="413"/>
  <c r="C29" i="413"/>
  <c r="O28" i="413"/>
  <c r="N28" i="413"/>
  <c r="M28" i="413"/>
  <c r="L28" i="413"/>
  <c r="K28" i="413"/>
  <c r="J28" i="413"/>
  <c r="I28" i="413"/>
  <c r="H28" i="413"/>
  <c r="G28" i="413"/>
  <c r="F28" i="413"/>
  <c r="E28" i="413"/>
  <c r="D28" i="413"/>
  <c r="C28" i="413"/>
  <c r="O27" i="413"/>
  <c r="N27" i="413"/>
  <c r="M27" i="413"/>
  <c r="L27" i="413"/>
  <c r="K27" i="413"/>
  <c r="J27" i="413"/>
  <c r="I27" i="413"/>
  <c r="H27" i="413"/>
  <c r="G27" i="413"/>
  <c r="F27" i="413"/>
  <c r="E27" i="413"/>
  <c r="D27" i="413"/>
  <c r="C27" i="413"/>
  <c r="O26" i="413"/>
  <c r="N26" i="413"/>
  <c r="M26" i="413"/>
  <c r="L26" i="413"/>
  <c r="K26" i="413"/>
  <c r="J26" i="413"/>
  <c r="I26" i="413"/>
  <c r="H26" i="413"/>
  <c r="G26" i="413"/>
  <c r="F26" i="413"/>
  <c r="E26" i="413"/>
  <c r="D26" i="413"/>
  <c r="C26" i="413"/>
  <c r="O25" i="413"/>
  <c r="N25" i="413"/>
  <c r="M25" i="413"/>
  <c r="L25" i="413"/>
  <c r="K25" i="413"/>
  <c r="J25" i="413"/>
  <c r="I25" i="413"/>
  <c r="H25" i="413"/>
  <c r="G25" i="413"/>
  <c r="F25" i="413"/>
  <c r="E25" i="413"/>
  <c r="D25" i="413"/>
  <c r="C25" i="413"/>
  <c r="O21" i="413"/>
  <c r="N21" i="413"/>
  <c r="M21" i="413"/>
  <c r="L21" i="413"/>
  <c r="K21" i="413"/>
  <c r="J21" i="413"/>
  <c r="I21" i="413"/>
  <c r="H21" i="413"/>
  <c r="G21" i="413"/>
  <c r="F21" i="413"/>
  <c r="E21" i="413"/>
  <c r="D21" i="413"/>
  <c r="C21" i="413"/>
  <c r="O20" i="413"/>
  <c r="N20" i="413"/>
  <c r="M20" i="413"/>
  <c r="L20" i="413"/>
  <c r="K20" i="413"/>
  <c r="J20" i="413"/>
  <c r="I20" i="413"/>
  <c r="H20" i="413"/>
  <c r="G20" i="413"/>
  <c r="F20" i="413"/>
  <c r="E20" i="413"/>
  <c r="D20" i="413"/>
  <c r="C20" i="413"/>
  <c r="O19" i="413"/>
  <c r="N19" i="413"/>
  <c r="M19" i="413"/>
  <c r="L19" i="413"/>
  <c r="K19" i="413"/>
  <c r="J19" i="413"/>
  <c r="I19" i="413"/>
  <c r="H19" i="413"/>
  <c r="G19" i="413"/>
  <c r="F19" i="413"/>
  <c r="E19" i="413"/>
  <c r="D19" i="413"/>
  <c r="C19" i="413"/>
  <c r="O18" i="413"/>
  <c r="N18" i="413"/>
  <c r="M18" i="413"/>
  <c r="L18" i="413"/>
  <c r="K18" i="413"/>
  <c r="J18" i="413"/>
  <c r="I18" i="413"/>
  <c r="H18" i="413"/>
  <c r="G18" i="413"/>
  <c r="F18" i="413"/>
  <c r="E18" i="413"/>
  <c r="D18" i="413"/>
  <c r="C18" i="413"/>
  <c r="O17" i="413"/>
  <c r="N17" i="413"/>
  <c r="M17" i="413"/>
  <c r="L17" i="413"/>
  <c r="K17" i="413"/>
  <c r="J17" i="413"/>
  <c r="I17" i="413"/>
  <c r="H17" i="413"/>
  <c r="G17" i="413"/>
  <c r="F17" i="413"/>
  <c r="E17" i="413"/>
  <c r="D17" i="413"/>
  <c r="C17" i="413"/>
  <c r="O16" i="413"/>
  <c r="N16" i="413"/>
  <c r="M16" i="413"/>
  <c r="L16" i="413"/>
  <c r="K16" i="413"/>
  <c r="J16" i="413"/>
  <c r="I16" i="413"/>
  <c r="H16" i="413"/>
  <c r="G16" i="413"/>
  <c r="F16" i="413"/>
  <c r="E16" i="413"/>
  <c r="D16" i="413"/>
  <c r="C16" i="413"/>
  <c r="O15" i="413"/>
  <c r="N15" i="413"/>
  <c r="M15" i="413"/>
  <c r="L15" i="413"/>
  <c r="K15" i="413"/>
  <c r="J15" i="413"/>
  <c r="I15" i="413"/>
  <c r="H15" i="413"/>
  <c r="G15" i="413"/>
  <c r="F15" i="413"/>
  <c r="E15" i="413"/>
  <c r="D15" i="413"/>
  <c r="C15" i="413"/>
  <c r="O36" i="412"/>
  <c r="N36" i="412"/>
  <c r="M36" i="412"/>
  <c r="L36" i="412"/>
  <c r="K36" i="412"/>
  <c r="J36" i="412"/>
  <c r="I36" i="412"/>
  <c r="H36" i="412"/>
  <c r="G36" i="412"/>
  <c r="F36" i="412"/>
  <c r="E36" i="412"/>
  <c r="D36" i="412"/>
  <c r="C36" i="412"/>
  <c r="O35" i="412"/>
  <c r="N35" i="412"/>
  <c r="M35" i="412"/>
  <c r="L35" i="412"/>
  <c r="K35" i="412"/>
  <c r="J35" i="412"/>
  <c r="I35" i="412"/>
  <c r="H35" i="412"/>
  <c r="G35" i="412"/>
  <c r="F35" i="412"/>
  <c r="E35" i="412"/>
  <c r="D35" i="412"/>
  <c r="C35" i="412"/>
  <c r="O34" i="412"/>
  <c r="N34" i="412"/>
  <c r="M34" i="412"/>
  <c r="L34" i="412"/>
  <c r="K34" i="412"/>
  <c r="J34" i="412"/>
  <c r="I34" i="412"/>
  <c r="H34" i="412"/>
  <c r="G34" i="412"/>
  <c r="F34" i="412"/>
  <c r="E34" i="412"/>
  <c r="D34" i="412"/>
  <c r="C34" i="412"/>
  <c r="O29" i="412"/>
  <c r="N29" i="412"/>
  <c r="M29" i="412"/>
  <c r="L29" i="412"/>
  <c r="K29" i="412"/>
  <c r="J29" i="412"/>
  <c r="I29" i="412"/>
  <c r="H29" i="412"/>
  <c r="G29" i="412"/>
  <c r="F29" i="412"/>
  <c r="E29" i="412"/>
  <c r="D29" i="412"/>
  <c r="C29" i="412"/>
  <c r="O28" i="412"/>
  <c r="N28" i="412"/>
  <c r="M28" i="412"/>
  <c r="L28" i="412"/>
  <c r="K28" i="412"/>
  <c r="J28" i="412"/>
  <c r="I28" i="412"/>
  <c r="H28" i="412"/>
  <c r="G28" i="412"/>
  <c r="F28" i="412"/>
  <c r="E28" i="412"/>
  <c r="D28" i="412"/>
  <c r="C28" i="412"/>
  <c r="O27" i="412"/>
  <c r="N27" i="412"/>
  <c r="M27" i="412"/>
  <c r="L27" i="412"/>
  <c r="K27" i="412"/>
  <c r="J27" i="412"/>
  <c r="I27" i="412"/>
  <c r="H27" i="412"/>
  <c r="G27" i="412"/>
  <c r="F27" i="412"/>
  <c r="E27" i="412"/>
  <c r="D27" i="412"/>
  <c r="C27" i="412"/>
  <c r="O26" i="412"/>
  <c r="N26" i="412"/>
  <c r="M26" i="412"/>
  <c r="L26" i="412"/>
  <c r="K26" i="412"/>
  <c r="J26" i="412"/>
  <c r="I26" i="412"/>
  <c r="H26" i="412"/>
  <c r="G26" i="412"/>
  <c r="F26" i="412"/>
  <c r="E26" i="412"/>
  <c r="D26" i="412"/>
  <c r="C26" i="412"/>
  <c r="O25" i="412"/>
  <c r="N25" i="412"/>
  <c r="M25" i="412"/>
  <c r="L25" i="412"/>
  <c r="K25" i="412"/>
  <c r="J25" i="412"/>
  <c r="I25" i="412"/>
  <c r="H25" i="412"/>
  <c r="G25" i="412"/>
  <c r="F25" i="412"/>
  <c r="E25" i="412"/>
  <c r="D25" i="412"/>
  <c r="C25" i="412"/>
  <c r="O21" i="412"/>
  <c r="N21" i="412"/>
  <c r="M21" i="412"/>
  <c r="L21" i="412"/>
  <c r="K21" i="412"/>
  <c r="J21" i="412"/>
  <c r="I21" i="412"/>
  <c r="H21" i="412"/>
  <c r="G21" i="412"/>
  <c r="F21" i="412"/>
  <c r="E21" i="412"/>
  <c r="D21" i="412"/>
  <c r="C21" i="412"/>
  <c r="O20" i="412"/>
  <c r="N20" i="412"/>
  <c r="M20" i="412"/>
  <c r="L20" i="412"/>
  <c r="K20" i="412"/>
  <c r="J20" i="412"/>
  <c r="I20" i="412"/>
  <c r="H20" i="412"/>
  <c r="G20" i="412"/>
  <c r="F20" i="412"/>
  <c r="E20" i="412"/>
  <c r="D20" i="412"/>
  <c r="C20" i="412"/>
  <c r="O19" i="412"/>
  <c r="N19" i="412"/>
  <c r="M19" i="412"/>
  <c r="L19" i="412"/>
  <c r="K19" i="412"/>
  <c r="J19" i="412"/>
  <c r="I19" i="412"/>
  <c r="H19" i="412"/>
  <c r="G19" i="412"/>
  <c r="F19" i="412"/>
  <c r="E19" i="412"/>
  <c r="D19" i="412"/>
  <c r="C19" i="412"/>
  <c r="O18" i="412"/>
  <c r="N18" i="412"/>
  <c r="M18" i="412"/>
  <c r="L18" i="412"/>
  <c r="K18" i="412"/>
  <c r="J18" i="412"/>
  <c r="I18" i="412"/>
  <c r="H18" i="412"/>
  <c r="G18" i="412"/>
  <c r="F18" i="412"/>
  <c r="E18" i="412"/>
  <c r="D18" i="412"/>
  <c r="C18" i="412"/>
  <c r="O17" i="412"/>
  <c r="N17" i="412"/>
  <c r="M17" i="412"/>
  <c r="L17" i="412"/>
  <c r="K17" i="412"/>
  <c r="J17" i="412"/>
  <c r="I17" i="412"/>
  <c r="H17" i="412"/>
  <c r="G17" i="412"/>
  <c r="F17" i="412"/>
  <c r="E17" i="412"/>
  <c r="D17" i="412"/>
  <c r="C17" i="412"/>
  <c r="O16" i="412"/>
  <c r="N16" i="412"/>
  <c r="M16" i="412"/>
  <c r="L16" i="412"/>
  <c r="K16" i="412"/>
  <c r="J16" i="412"/>
  <c r="I16" i="412"/>
  <c r="H16" i="412"/>
  <c r="G16" i="412"/>
  <c r="F16" i="412"/>
  <c r="E16" i="412"/>
  <c r="D16" i="412"/>
  <c r="C16" i="412"/>
  <c r="O15" i="412"/>
  <c r="N15" i="412"/>
  <c r="M15" i="412"/>
  <c r="L15" i="412"/>
  <c r="K15" i="412"/>
  <c r="J15" i="412"/>
  <c r="I15" i="412"/>
  <c r="H15" i="412"/>
  <c r="G15" i="412"/>
  <c r="F15" i="412"/>
  <c r="E15" i="412"/>
  <c r="D15" i="412"/>
  <c r="C15" i="412"/>
  <c r="O36" i="411"/>
  <c r="N36" i="411"/>
  <c r="M36" i="411"/>
  <c r="L36" i="411"/>
  <c r="K36" i="411"/>
  <c r="J36" i="411"/>
  <c r="I36" i="411"/>
  <c r="H36" i="411"/>
  <c r="G36" i="411"/>
  <c r="F36" i="411"/>
  <c r="E36" i="411"/>
  <c r="D36" i="411"/>
  <c r="C36" i="411"/>
  <c r="O35" i="411"/>
  <c r="N35" i="411"/>
  <c r="M35" i="411"/>
  <c r="L35" i="411"/>
  <c r="K35" i="411"/>
  <c r="J35" i="411"/>
  <c r="I35" i="411"/>
  <c r="H35" i="411"/>
  <c r="G35" i="411"/>
  <c r="F35" i="411"/>
  <c r="E35" i="411"/>
  <c r="D35" i="411"/>
  <c r="C35" i="411"/>
  <c r="O34" i="411"/>
  <c r="N34" i="411"/>
  <c r="M34" i="411"/>
  <c r="L34" i="411"/>
  <c r="K34" i="411"/>
  <c r="J34" i="411"/>
  <c r="I34" i="411"/>
  <c r="H34" i="411"/>
  <c r="G34" i="411"/>
  <c r="F34" i="411"/>
  <c r="E34" i="411"/>
  <c r="D34" i="411"/>
  <c r="C34" i="411"/>
  <c r="O29" i="411"/>
  <c r="N29" i="411"/>
  <c r="M29" i="411"/>
  <c r="L29" i="411"/>
  <c r="K29" i="411"/>
  <c r="J29" i="411"/>
  <c r="I29" i="411"/>
  <c r="H29" i="411"/>
  <c r="G29" i="411"/>
  <c r="F29" i="411"/>
  <c r="E29" i="411"/>
  <c r="D29" i="411"/>
  <c r="C29" i="411"/>
  <c r="O28" i="411"/>
  <c r="N28" i="411"/>
  <c r="M28" i="411"/>
  <c r="L28" i="411"/>
  <c r="K28" i="411"/>
  <c r="J28" i="411"/>
  <c r="I28" i="411"/>
  <c r="H28" i="411"/>
  <c r="G28" i="411"/>
  <c r="F28" i="411"/>
  <c r="E28" i="411"/>
  <c r="D28" i="411"/>
  <c r="C28" i="411"/>
  <c r="O27" i="411"/>
  <c r="N27" i="411"/>
  <c r="M27" i="411"/>
  <c r="L27" i="411"/>
  <c r="K27" i="411"/>
  <c r="J27" i="411"/>
  <c r="I27" i="411"/>
  <c r="H27" i="411"/>
  <c r="G27" i="411"/>
  <c r="F27" i="411"/>
  <c r="E27" i="411"/>
  <c r="D27" i="411"/>
  <c r="C27" i="411"/>
  <c r="O26" i="411"/>
  <c r="N26" i="411"/>
  <c r="M26" i="411"/>
  <c r="L26" i="411"/>
  <c r="K26" i="411"/>
  <c r="J26" i="411"/>
  <c r="I26" i="411"/>
  <c r="H26" i="411"/>
  <c r="G26" i="411"/>
  <c r="F26" i="411"/>
  <c r="E26" i="411"/>
  <c r="D26" i="411"/>
  <c r="C26" i="411"/>
  <c r="O25" i="411"/>
  <c r="N25" i="411"/>
  <c r="M25" i="411"/>
  <c r="M30" i="411" s="1"/>
  <c r="L25" i="411"/>
  <c r="K25" i="411"/>
  <c r="J25" i="411"/>
  <c r="I25" i="411"/>
  <c r="H25" i="411"/>
  <c r="G25" i="411"/>
  <c r="F25" i="411"/>
  <c r="E25" i="411"/>
  <c r="D25" i="411"/>
  <c r="C25" i="411"/>
  <c r="O21" i="411"/>
  <c r="N21" i="411"/>
  <c r="M21" i="411"/>
  <c r="L21" i="411"/>
  <c r="K21" i="411"/>
  <c r="J21" i="411"/>
  <c r="I21" i="411"/>
  <c r="H21" i="411"/>
  <c r="G21" i="411"/>
  <c r="F21" i="411"/>
  <c r="E21" i="411"/>
  <c r="D21" i="411"/>
  <c r="C21" i="411"/>
  <c r="O20" i="411"/>
  <c r="N20" i="411"/>
  <c r="M20" i="411"/>
  <c r="L20" i="411"/>
  <c r="K20" i="411"/>
  <c r="J20" i="411"/>
  <c r="I20" i="411"/>
  <c r="H20" i="411"/>
  <c r="G20" i="411"/>
  <c r="F20" i="411"/>
  <c r="E20" i="411"/>
  <c r="D20" i="411"/>
  <c r="C20" i="411"/>
  <c r="O19" i="411"/>
  <c r="N19" i="411"/>
  <c r="M19" i="411"/>
  <c r="L19" i="411"/>
  <c r="K19" i="411"/>
  <c r="J19" i="411"/>
  <c r="I19" i="411"/>
  <c r="H19" i="411"/>
  <c r="G19" i="411"/>
  <c r="F19" i="411"/>
  <c r="E19" i="411"/>
  <c r="D19" i="411"/>
  <c r="C19" i="411"/>
  <c r="O18" i="411"/>
  <c r="N18" i="411"/>
  <c r="M18" i="411"/>
  <c r="L18" i="411"/>
  <c r="K18" i="411"/>
  <c r="J18" i="411"/>
  <c r="I18" i="411"/>
  <c r="H18" i="411"/>
  <c r="G18" i="411"/>
  <c r="F18" i="411"/>
  <c r="E18" i="411"/>
  <c r="D18" i="411"/>
  <c r="C18" i="411"/>
  <c r="O17" i="411"/>
  <c r="N17" i="411"/>
  <c r="M17" i="411"/>
  <c r="L17" i="411"/>
  <c r="K17" i="411"/>
  <c r="J17" i="411"/>
  <c r="I17" i="411"/>
  <c r="H17" i="411"/>
  <c r="G17" i="411"/>
  <c r="F17" i="411"/>
  <c r="E17" i="411"/>
  <c r="D17" i="411"/>
  <c r="C17" i="411"/>
  <c r="O16" i="411"/>
  <c r="N16" i="411"/>
  <c r="M16" i="411"/>
  <c r="L16" i="411"/>
  <c r="K16" i="411"/>
  <c r="J16" i="411"/>
  <c r="I16" i="411"/>
  <c r="H16" i="411"/>
  <c r="G16" i="411"/>
  <c r="F16" i="411"/>
  <c r="E16" i="411"/>
  <c r="D16" i="411"/>
  <c r="C16" i="411"/>
  <c r="O15" i="411"/>
  <c r="N15" i="411"/>
  <c r="M15" i="411"/>
  <c r="L15" i="411"/>
  <c r="K15" i="411"/>
  <c r="J15" i="411"/>
  <c r="I15" i="411"/>
  <c r="H15" i="411"/>
  <c r="H22" i="411" s="1"/>
  <c r="G15" i="411"/>
  <c r="F15" i="411"/>
  <c r="E15" i="411"/>
  <c r="D15" i="411"/>
  <c r="C15" i="411"/>
  <c r="O36" i="410"/>
  <c r="N36" i="410"/>
  <c r="M36" i="410"/>
  <c r="L36" i="410"/>
  <c r="K36" i="410"/>
  <c r="J36" i="410"/>
  <c r="I36" i="410"/>
  <c r="H36" i="410"/>
  <c r="G36" i="410"/>
  <c r="F36" i="410"/>
  <c r="E36" i="410"/>
  <c r="D36" i="410"/>
  <c r="C36" i="410"/>
  <c r="O35" i="410"/>
  <c r="N35" i="410"/>
  <c r="M35" i="410"/>
  <c r="L35" i="410"/>
  <c r="K35" i="410"/>
  <c r="J35" i="410"/>
  <c r="I35" i="410"/>
  <c r="H35" i="410"/>
  <c r="G35" i="410"/>
  <c r="F35" i="410"/>
  <c r="E35" i="410"/>
  <c r="D35" i="410"/>
  <c r="C35" i="410"/>
  <c r="O34" i="410"/>
  <c r="N34" i="410"/>
  <c r="M34" i="410"/>
  <c r="L34" i="410"/>
  <c r="K34" i="410"/>
  <c r="J34" i="410"/>
  <c r="I34" i="410"/>
  <c r="H34" i="410"/>
  <c r="G34" i="410"/>
  <c r="F34" i="410"/>
  <c r="E34" i="410"/>
  <c r="D34" i="410"/>
  <c r="C34" i="410"/>
  <c r="O29" i="410"/>
  <c r="N29" i="410"/>
  <c r="M29" i="410"/>
  <c r="L29" i="410"/>
  <c r="K29" i="410"/>
  <c r="J29" i="410"/>
  <c r="I29" i="410"/>
  <c r="H29" i="410"/>
  <c r="G29" i="410"/>
  <c r="F29" i="410"/>
  <c r="E29" i="410"/>
  <c r="D29" i="410"/>
  <c r="C29" i="410"/>
  <c r="O28" i="410"/>
  <c r="N28" i="410"/>
  <c r="M28" i="410"/>
  <c r="L28" i="410"/>
  <c r="K28" i="410"/>
  <c r="J28" i="410"/>
  <c r="I28" i="410"/>
  <c r="H28" i="410"/>
  <c r="G28" i="410"/>
  <c r="F28" i="410"/>
  <c r="E28" i="410"/>
  <c r="D28" i="410"/>
  <c r="C28" i="410"/>
  <c r="O27" i="410"/>
  <c r="N27" i="410"/>
  <c r="M27" i="410"/>
  <c r="L27" i="410"/>
  <c r="K27" i="410"/>
  <c r="J27" i="410"/>
  <c r="I27" i="410"/>
  <c r="H27" i="410"/>
  <c r="G27" i="410"/>
  <c r="F27" i="410"/>
  <c r="E27" i="410"/>
  <c r="D27" i="410"/>
  <c r="C27" i="410"/>
  <c r="O26" i="410"/>
  <c r="N26" i="410"/>
  <c r="M26" i="410"/>
  <c r="L26" i="410"/>
  <c r="K26" i="410"/>
  <c r="J26" i="410"/>
  <c r="I26" i="410"/>
  <c r="H26" i="410"/>
  <c r="G26" i="410"/>
  <c r="F26" i="410"/>
  <c r="E26" i="410"/>
  <c r="D26" i="410"/>
  <c r="C26" i="410"/>
  <c r="O25" i="410"/>
  <c r="N25" i="410"/>
  <c r="M25" i="410"/>
  <c r="L25" i="410"/>
  <c r="K25" i="410"/>
  <c r="J25" i="410"/>
  <c r="I25" i="410"/>
  <c r="H25" i="410"/>
  <c r="G25" i="410"/>
  <c r="G30" i="410" s="1"/>
  <c r="F25" i="410"/>
  <c r="E25" i="410"/>
  <c r="D25" i="410"/>
  <c r="C25" i="410"/>
  <c r="O21" i="410"/>
  <c r="N21" i="410"/>
  <c r="M21" i="410"/>
  <c r="L21" i="410"/>
  <c r="K21" i="410"/>
  <c r="J21" i="410"/>
  <c r="I21" i="410"/>
  <c r="H21" i="410"/>
  <c r="G21" i="410"/>
  <c r="F21" i="410"/>
  <c r="E21" i="410"/>
  <c r="D21" i="410"/>
  <c r="C21" i="410"/>
  <c r="O20" i="410"/>
  <c r="N20" i="410"/>
  <c r="M20" i="410"/>
  <c r="L20" i="410"/>
  <c r="K20" i="410"/>
  <c r="J20" i="410"/>
  <c r="I20" i="410"/>
  <c r="H20" i="410"/>
  <c r="G20" i="410"/>
  <c r="F20" i="410"/>
  <c r="E20" i="410"/>
  <c r="D20" i="410"/>
  <c r="C20" i="410"/>
  <c r="O19" i="410"/>
  <c r="N19" i="410"/>
  <c r="M19" i="410"/>
  <c r="L19" i="410"/>
  <c r="K19" i="410"/>
  <c r="J19" i="410"/>
  <c r="I19" i="410"/>
  <c r="H19" i="410"/>
  <c r="G19" i="410"/>
  <c r="F19" i="410"/>
  <c r="E19" i="410"/>
  <c r="D19" i="410"/>
  <c r="C19" i="410"/>
  <c r="O18" i="410"/>
  <c r="N18" i="410"/>
  <c r="M18" i="410"/>
  <c r="L18" i="410"/>
  <c r="K18" i="410"/>
  <c r="J18" i="410"/>
  <c r="I18" i="410"/>
  <c r="H18" i="410"/>
  <c r="G18" i="410"/>
  <c r="F18" i="410"/>
  <c r="E18" i="410"/>
  <c r="D18" i="410"/>
  <c r="C18" i="410"/>
  <c r="O17" i="410"/>
  <c r="N17" i="410"/>
  <c r="M17" i="410"/>
  <c r="L17" i="410"/>
  <c r="K17" i="410"/>
  <c r="J17" i="410"/>
  <c r="I17" i="410"/>
  <c r="H17" i="410"/>
  <c r="G17" i="410"/>
  <c r="F17" i="410"/>
  <c r="E17" i="410"/>
  <c r="D17" i="410"/>
  <c r="C17" i="410"/>
  <c r="O16" i="410"/>
  <c r="N16" i="410"/>
  <c r="M16" i="410"/>
  <c r="L16" i="410"/>
  <c r="K16" i="410"/>
  <c r="J16" i="410"/>
  <c r="I16" i="410"/>
  <c r="H16" i="410"/>
  <c r="G16" i="410"/>
  <c r="F16" i="410"/>
  <c r="E16" i="410"/>
  <c r="D16" i="410"/>
  <c r="C16" i="410"/>
  <c r="O15" i="410"/>
  <c r="N15" i="410"/>
  <c r="M15" i="410"/>
  <c r="L15" i="410"/>
  <c r="K15" i="410"/>
  <c r="J15" i="410"/>
  <c r="I15" i="410"/>
  <c r="H15" i="410"/>
  <c r="G15" i="410"/>
  <c r="F15" i="410"/>
  <c r="E15" i="410"/>
  <c r="D15" i="410"/>
  <c r="C15" i="410"/>
  <c r="O36" i="409"/>
  <c r="N36" i="409"/>
  <c r="M36" i="409"/>
  <c r="L36" i="409"/>
  <c r="K36" i="409"/>
  <c r="J36" i="409"/>
  <c r="I36" i="409"/>
  <c r="H36" i="409"/>
  <c r="G36" i="409"/>
  <c r="F36" i="409"/>
  <c r="E36" i="409"/>
  <c r="D36" i="409"/>
  <c r="C36" i="409"/>
  <c r="O35" i="409"/>
  <c r="N35" i="409"/>
  <c r="M35" i="409"/>
  <c r="L35" i="409"/>
  <c r="K35" i="409"/>
  <c r="J35" i="409"/>
  <c r="I35" i="409"/>
  <c r="H35" i="409"/>
  <c r="G35" i="409"/>
  <c r="F35" i="409"/>
  <c r="E35" i="409"/>
  <c r="D35" i="409"/>
  <c r="C35" i="409"/>
  <c r="O34" i="409"/>
  <c r="N34" i="409"/>
  <c r="M34" i="409"/>
  <c r="L34" i="409"/>
  <c r="K34" i="409"/>
  <c r="J34" i="409"/>
  <c r="I34" i="409"/>
  <c r="H34" i="409"/>
  <c r="G34" i="409"/>
  <c r="F34" i="409"/>
  <c r="E34" i="409"/>
  <c r="D34" i="409"/>
  <c r="C34" i="409"/>
  <c r="O29" i="409"/>
  <c r="N29" i="409"/>
  <c r="M29" i="409"/>
  <c r="L29" i="409"/>
  <c r="K29" i="409"/>
  <c r="J29" i="409"/>
  <c r="I29" i="409"/>
  <c r="H29" i="409"/>
  <c r="G29" i="409"/>
  <c r="F29" i="409"/>
  <c r="E29" i="409"/>
  <c r="D29" i="409"/>
  <c r="C29" i="409"/>
  <c r="O28" i="409"/>
  <c r="N28" i="409"/>
  <c r="M28" i="409"/>
  <c r="L28" i="409"/>
  <c r="K28" i="409"/>
  <c r="J28" i="409"/>
  <c r="I28" i="409"/>
  <c r="H28" i="409"/>
  <c r="G28" i="409"/>
  <c r="F28" i="409"/>
  <c r="E28" i="409"/>
  <c r="D28" i="409"/>
  <c r="C28" i="409"/>
  <c r="O27" i="409"/>
  <c r="N27" i="409"/>
  <c r="M27" i="409"/>
  <c r="L27" i="409"/>
  <c r="K27" i="409"/>
  <c r="J27" i="409"/>
  <c r="I27" i="409"/>
  <c r="H27" i="409"/>
  <c r="G27" i="409"/>
  <c r="F27" i="409"/>
  <c r="E27" i="409"/>
  <c r="D27" i="409"/>
  <c r="C27" i="409"/>
  <c r="O26" i="409"/>
  <c r="N26" i="409"/>
  <c r="M26" i="409"/>
  <c r="L26" i="409"/>
  <c r="K26" i="409"/>
  <c r="J26" i="409"/>
  <c r="I26" i="409"/>
  <c r="H26" i="409"/>
  <c r="G26" i="409"/>
  <c r="F26" i="409"/>
  <c r="E26" i="409"/>
  <c r="D26" i="409"/>
  <c r="C26" i="409"/>
  <c r="O25" i="409"/>
  <c r="N25" i="409"/>
  <c r="M25" i="409"/>
  <c r="L25" i="409"/>
  <c r="K25" i="409"/>
  <c r="J25" i="409"/>
  <c r="I25" i="409"/>
  <c r="H25" i="409"/>
  <c r="G25" i="409"/>
  <c r="F25" i="409"/>
  <c r="E25" i="409"/>
  <c r="D25" i="409"/>
  <c r="C25" i="409"/>
  <c r="O21" i="409"/>
  <c r="N21" i="409"/>
  <c r="M21" i="409"/>
  <c r="L21" i="409"/>
  <c r="K21" i="409"/>
  <c r="J21" i="409"/>
  <c r="I21" i="409"/>
  <c r="H21" i="409"/>
  <c r="G21" i="409"/>
  <c r="F21" i="409"/>
  <c r="E21" i="409"/>
  <c r="D21" i="409"/>
  <c r="C21" i="409"/>
  <c r="O20" i="409"/>
  <c r="N20" i="409"/>
  <c r="M20" i="409"/>
  <c r="L20" i="409"/>
  <c r="K20" i="409"/>
  <c r="J20" i="409"/>
  <c r="I20" i="409"/>
  <c r="H20" i="409"/>
  <c r="G20" i="409"/>
  <c r="F20" i="409"/>
  <c r="E20" i="409"/>
  <c r="D20" i="409"/>
  <c r="C20" i="409"/>
  <c r="O19" i="409"/>
  <c r="N19" i="409"/>
  <c r="M19" i="409"/>
  <c r="L19" i="409"/>
  <c r="K19" i="409"/>
  <c r="J19" i="409"/>
  <c r="I19" i="409"/>
  <c r="H19" i="409"/>
  <c r="G19" i="409"/>
  <c r="F19" i="409"/>
  <c r="E19" i="409"/>
  <c r="D19" i="409"/>
  <c r="C19" i="409"/>
  <c r="O18" i="409"/>
  <c r="N18" i="409"/>
  <c r="M18" i="409"/>
  <c r="L18" i="409"/>
  <c r="K18" i="409"/>
  <c r="J18" i="409"/>
  <c r="I18" i="409"/>
  <c r="H18" i="409"/>
  <c r="G18" i="409"/>
  <c r="F18" i="409"/>
  <c r="E18" i="409"/>
  <c r="D18" i="409"/>
  <c r="C18" i="409"/>
  <c r="O17" i="409"/>
  <c r="N17" i="409"/>
  <c r="M17" i="409"/>
  <c r="L17" i="409"/>
  <c r="K17" i="409"/>
  <c r="J17" i="409"/>
  <c r="I17" i="409"/>
  <c r="H17" i="409"/>
  <c r="G17" i="409"/>
  <c r="F17" i="409"/>
  <c r="E17" i="409"/>
  <c r="D17" i="409"/>
  <c r="C17" i="409"/>
  <c r="O16" i="409"/>
  <c r="N16" i="409"/>
  <c r="M16" i="409"/>
  <c r="L16" i="409"/>
  <c r="K16" i="409"/>
  <c r="J16" i="409"/>
  <c r="I16" i="409"/>
  <c r="H16" i="409"/>
  <c r="G16" i="409"/>
  <c r="F16" i="409"/>
  <c r="E16" i="409"/>
  <c r="D16" i="409"/>
  <c r="C16" i="409"/>
  <c r="O15" i="409"/>
  <c r="N15" i="409"/>
  <c r="M15" i="409"/>
  <c r="L15" i="409"/>
  <c r="K15" i="409"/>
  <c r="J15" i="409"/>
  <c r="I15" i="409"/>
  <c r="H15" i="409"/>
  <c r="G15" i="409"/>
  <c r="F15" i="409"/>
  <c r="E15" i="409"/>
  <c r="D15" i="409"/>
  <c r="C15" i="409"/>
  <c r="O36" i="408"/>
  <c r="N36" i="408"/>
  <c r="M36" i="408"/>
  <c r="L36" i="408"/>
  <c r="K36" i="408"/>
  <c r="J36" i="408"/>
  <c r="I36" i="408"/>
  <c r="H36" i="408"/>
  <c r="G36" i="408"/>
  <c r="F36" i="408"/>
  <c r="E36" i="408"/>
  <c r="D36" i="408"/>
  <c r="C36" i="408"/>
  <c r="O35" i="408"/>
  <c r="N35" i="408"/>
  <c r="M35" i="408"/>
  <c r="L35" i="408"/>
  <c r="K35" i="408"/>
  <c r="J35" i="408"/>
  <c r="I35" i="408"/>
  <c r="H35" i="408"/>
  <c r="G35" i="408"/>
  <c r="F35" i="408"/>
  <c r="E35" i="408"/>
  <c r="D35" i="408"/>
  <c r="C35" i="408"/>
  <c r="N34" i="408"/>
  <c r="M34" i="408"/>
  <c r="L34" i="408"/>
  <c r="K34" i="408"/>
  <c r="J34" i="408"/>
  <c r="I34" i="408"/>
  <c r="H34" i="408"/>
  <c r="G34" i="408"/>
  <c r="F34" i="408"/>
  <c r="E34" i="408"/>
  <c r="D34" i="408"/>
  <c r="C34" i="408"/>
  <c r="N29" i="408"/>
  <c r="M29" i="408"/>
  <c r="L29" i="408"/>
  <c r="K29" i="408"/>
  <c r="J29" i="408"/>
  <c r="I29" i="408"/>
  <c r="H29" i="408"/>
  <c r="G29" i="408"/>
  <c r="F29" i="408"/>
  <c r="E29" i="408"/>
  <c r="D29" i="408"/>
  <c r="C29" i="408"/>
  <c r="N28" i="408"/>
  <c r="M28" i="408"/>
  <c r="L28" i="408"/>
  <c r="K28" i="408"/>
  <c r="J28" i="408"/>
  <c r="I28" i="408"/>
  <c r="H28" i="408"/>
  <c r="G28" i="408"/>
  <c r="F28" i="408"/>
  <c r="E28" i="408"/>
  <c r="D28" i="408"/>
  <c r="C28" i="408"/>
  <c r="N27" i="408"/>
  <c r="M27" i="408"/>
  <c r="L27" i="408"/>
  <c r="K27" i="408"/>
  <c r="J27" i="408"/>
  <c r="I27" i="408"/>
  <c r="H27" i="408"/>
  <c r="G27" i="408"/>
  <c r="F27" i="408"/>
  <c r="E27" i="408"/>
  <c r="D27" i="408"/>
  <c r="C27" i="408"/>
  <c r="N26" i="408"/>
  <c r="M26" i="408"/>
  <c r="L26" i="408"/>
  <c r="K26" i="408"/>
  <c r="J26" i="408"/>
  <c r="I26" i="408"/>
  <c r="H26" i="408"/>
  <c r="G26" i="408"/>
  <c r="F26" i="408"/>
  <c r="E26" i="408"/>
  <c r="D26" i="408"/>
  <c r="C26" i="408"/>
  <c r="N25" i="408"/>
  <c r="M25" i="408"/>
  <c r="L25" i="408"/>
  <c r="K25" i="408"/>
  <c r="J25" i="408"/>
  <c r="I25" i="408"/>
  <c r="H25" i="408"/>
  <c r="G25" i="408"/>
  <c r="F25" i="408"/>
  <c r="E25" i="408"/>
  <c r="D25" i="408"/>
  <c r="C25" i="408"/>
  <c r="N21" i="408"/>
  <c r="M21" i="408"/>
  <c r="L21" i="408"/>
  <c r="K21" i="408"/>
  <c r="J21" i="408"/>
  <c r="I21" i="408"/>
  <c r="H21" i="408"/>
  <c r="G21" i="408"/>
  <c r="F21" i="408"/>
  <c r="E21" i="408"/>
  <c r="D21" i="408"/>
  <c r="C21" i="408"/>
  <c r="O20" i="408"/>
  <c r="N20" i="408"/>
  <c r="M20" i="408"/>
  <c r="L20" i="408"/>
  <c r="K20" i="408"/>
  <c r="J20" i="408"/>
  <c r="I20" i="408"/>
  <c r="H20" i="408"/>
  <c r="G20" i="408"/>
  <c r="F20" i="408"/>
  <c r="E20" i="408"/>
  <c r="D20" i="408"/>
  <c r="C20" i="408"/>
  <c r="O19" i="408"/>
  <c r="N19" i="408"/>
  <c r="M19" i="408"/>
  <c r="L19" i="408"/>
  <c r="K19" i="408"/>
  <c r="J19" i="408"/>
  <c r="I19" i="408"/>
  <c r="H19" i="408"/>
  <c r="G19" i="408"/>
  <c r="F19" i="408"/>
  <c r="E19" i="408"/>
  <c r="D19" i="408"/>
  <c r="C19" i="408"/>
  <c r="O18" i="408"/>
  <c r="N18" i="408"/>
  <c r="M18" i="408"/>
  <c r="L18" i="408"/>
  <c r="K18" i="408"/>
  <c r="J18" i="408"/>
  <c r="I18" i="408"/>
  <c r="H18" i="408"/>
  <c r="G18" i="408"/>
  <c r="F18" i="408"/>
  <c r="E18" i="408"/>
  <c r="D18" i="408"/>
  <c r="C18" i="408"/>
  <c r="O17" i="408"/>
  <c r="N17" i="408"/>
  <c r="M17" i="408"/>
  <c r="L17" i="408"/>
  <c r="K17" i="408"/>
  <c r="J17" i="408"/>
  <c r="I17" i="408"/>
  <c r="H17" i="408"/>
  <c r="G17" i="408"/>
  <c r="F17" i="408"/>
  <c r="E17" i="408"/>
  <c r="D17" i="408"/>
  <c r="C17" i="408"/>
  <c r="N16" i="408"/>
  <c r="M16" i="408"/>
  <c r="L16" i="408"/>
  <c r="K16" i="408"/>
  <c r="J16" i="408"/>
  <c r="I16" i="408"/>
  <c r="H16" i="408"/>
  <c r="G16" i="408"/>
  <c r="F16" i="408"/>
  <c r="E16" i="408"/>
  <c r="D16" i="408"/>
  <c r="C16" i="408"/>
  <c r="N15" i="408"/>
  <c r="M15" i="408"/>
  <c r="L15" i="408"/>
  <c r="K15" i="408"/>
  <c r="J15" i="408"/>
  <c r="I15" i="408"/>
  <c r="H15" i="408"/>
  <c r="G15" i="408"/>
  <c r="F15" i="408"/>
  <c r="E15" i="408"/>
  <c r="D15" i="408"/>
  <c r="C15" i="408"/>
  <c r="O36" i="407"/>
  <c r="N36" i="407"/>
  <c r="M36" i="407"/>
  <c r="L36" i="407"/>
  <c r="K36" i="407"/>
  <c r="J36" i="407"/>
  <c r="I36" i="407"/>
  <c r="H36" i="407"/>
  <c r="G36" i="407"/>
  <c r="F36" i="407"/>
  <c r="E36" i="407"/>
  <c r="D36" i="407"/>
  <c r="C36" i="407"/>
  <c r="O35" i="407"/>
  <c r="N35" i="407"/>
  <c r="M35" i="407"/>
  <c r="L35" i="407"/>
  <c r="K35" i="407"/>
  <c r="J35" i="407"/>
  <c r="I35" i="407"/>
  <c r="H35" i="407"/>
  <c r="G35" i="407"/>
  <c r="F35" i="407"/>
  <c r="E35" i="407"/>
  <c r="D35" i="407"/>
  <c r="C35" i="407"/>
  <c r="N34" i="407"/>
  <c r="M34" i="407"/>
  <c r="L34" i="407"/>
  <c r="K34" i="407"/>
  <c r="J34" i="407"/>
  <c r="I34" i="407"/>
  <c r="H34" i="407"/>
  <c r="G34" i="407"/>
  <c r="F34" i="407"/>
  <c r="E34" i="407"/>
  <c r="D34" i="407"/>
  <c r="C34" i="407"/>
  <c r="N29" i="407"/>
  <c r="M29" i="407"/>
  <c r="L29" i="407"/>
  <c r="K29" i="407"/>
  <c r="J29" i="407"/>
  <c r="I29" i="407"/>
  <c r="H29" i="407"/>
  <c r="G29" i="407"/>
  <c r="F29" i="407"/>
  <c r="E29" i="407"/>
  <c r="D29" i="407"/>
  <c r="C29" i="407"/>
  <c r="N28" i="407"/>
  <c r="M28" i="407"/>
  <c r="L28" i="407"/>
  <c r="K28" i="407"/>
  <c r="J28" i="407"/>
  <c r="I28" i="407"/>
  <c r="H28" i="407"/>
  <c r="G28" i="407"/>
  <c r="F28" i="407"/>
  <c r="E28" i="407"/>
  <c r="D28" i="407"/>
  <c r="C28" i="407"/>
  <c r="N27" i="407"/>
  <c r="M27" i="407"/>
  <c r="L27" i="407"/>
  <c r="K27" i="407"/>
  <c r="J27" i="407"/>
  <c r="I27" i="407"/>
  <c r="H27" i="407"/>
  <c r="G27" i="407"/>
  <c r="F27" i="407"/>
  <c r="E27" i="407"/>
  <c r="D27" i="407"/>
  <c r="C27" i="407"/>
  <c r="N26" i="407"/>
  <c r="M26" i="407"/>
  <c r="L26" i="407"/>
  <c r="K26" i="407"/>
  <c r="J26" i="407"/>
  <c r="I26" i="407"/>
  <c r="H26" i="407"/>
  <c r="G26" i="407"/>
  <c r="F26" i="407"/>
  <c r="E26" i="407"/>
  <c r="D26" i="407"/>
  <c r="C26" i="407"/>
  <c r="N25" i="407"/>
  <c r="M25" i="407"/>
  <c r="L25" i="407"/>
  <c r="K25" i="407"/>
  <c r="J25" i="407"/>
  <c r="I25" i="407"/>
  <c r="H25" i="407"/>
  <c r="G25" i="407"/>
  <c r="F25" i="407"/>
  <c r="E25" i="407"/>
  <c r="D25" i="407"/>
  <c r="C25" i="407"/>
  <c r="O21" i="407"/>
  <c r="N21" i="407"/>
  <c r="M21" i="407"/>
  <c r="L21" i="407"/>
  <c r="K21" i="407"/>
  <c r="J21" i="407"/>
  <c r="I21" i="407"/>
  <c r="H21" i="407"/>
  <c r="G21" i="407"/>
  <c r="F21" i="407"/>
  <c r="E21" i="407"/>
  <c r="D21" i="407"/>
  <c r="C21" i="407"/>
  <c r="O20" i="407"/>
  <c r="N20" i="407"/>
  <c r="M20" i="407"/>
  <c r="L20" i="407"/>
  <c r="K20" i="407"/>
  <c r="J20" i="407"/>
  <c r="I20" i="407"/>
  <c r="H20" i="407"/>
  <c r="G20" i="407"/>
  <c r="F20" i="407"/>
  <c r="E20" i="407"/>
  <c r="D20" i="407"/>
  <c r="C20" i="407"/>
  <c r="N19" i="407"/>
  <c r="M19" i="407"/>
  <c r="L19" i="407"/>
  <c r="K19" i="407"/>
  <c r="J19" i="407"/>
  <c r="I19" i="407"/>
  <c r="H19" i="407"/>
  <c r="G19" i="407"/>
  <c r="F19" i="407"/>
  <c r="E19" i="407"/>
  <c r="D19" i="407"/>
  <c r="C19" i="407"/>
  <c r="N18" i="407"/>
  <c r="M18" i="407"/>
  <c r="L18" i="407"/>
  <c r="K18" i="407"/>
  <c r="J18" i="407"/>
  <c r="I18" i="407"/>
  <c r="H18" i="407"/>
  <c r="G18" i="407"/>
  <c r="F18" i="407"/>
  <c r="E18" i="407"/>
  <c r="D18" i="407"/>
  <c r="C18" i="407"/>
  <c r="N17" i="407"/>
  <c r="M17" i="407"/>
  <c r="L17" i="407"/>
  <c r="K17" i="407"/>
  <c r="J17" i="407"/>
  <c r="I17" i="407"/>
  <c r="H17" i="407"/>
  <c r="G17" i="407"/>
  <c r="F17" i="407"/>
  <c r="E17" i="407"/>
  <c r="D17" i="407"/>
  <c r="C17" i="407"/>
  <c r="N16" i="407"/>
  <c r="M16" i="407"/>
  <c r="L16" i="407"/>
  <c r="K16" i="407"/>
  <c r="J16" i="407"/>
  <c r="I16" i="407"/>
  <c r="H16" i="407"/>
  <c r="G16" i="407"/>
  <c r="F16" i="407"/>
  <c r="E16" i="407"/>
  <c r="D16" i="407"/>
  <c r="C16" i="407"/>
  <c r="N15" i="407"/>
  <c r="M15" i="407"/>
  <c r="L15" i="407"/>
  <c r="K15" i="407"/>
  <c r="J15" i="407"/>
  <c r="I15" i="407"/>
  <c r="H15" i="407"/>
  <c r="G15" i="407"/>
  <c r="F15" i="407"/>
  <c r="E15" i="407"/>
  <c r="D15" i="407"/>
  <c r="C15" i="407"/>
  <c r="O36" i="406"/>
  <c r="N36" i="406"/>
  <c r="M36" i="406"/>
  <c r="L36" i="406"/>
  <c r="K36" i="406"/>
  <c r="J36" i="406"/>
  <c r="I36" i="406"/>
  <c r="H36" i="406"/>
  <c r="G36" i="406"/>
  <c r="F36" i="406"/>
  <c r="E36" i="406"/>
  <c r="D36" i="406"/>
  <c r="C36" i="406"/>
  <c r="O35" i="406"/>
  <c r="N35" i="406"/>
  <c r="M35" i="406"/>
  <c r="L35" i="406"/>
  <c r="K35" i="406"/>
  <c r="J35" i="406"/>
  <c r="I35" i="406"/>
  <c r="H35" i="406"/>
  <c r="G35" i="406"/>
  <c r="F35" i="406"/>
  <c r="E35" i="406"/>
  <c r="D35" i="406"/>
  <c r="C35" i="406"/>
  <c r="N34" i="406"/>
  <c r="M34" i="406"/>
  <c r="L34" i="406"/>
  <c r="K34" i="406"/>
  <c r="J34" i="406"/>
  <c r="I34" i="406"/>
  <c r="H34" i="406"/>
  <c r="G34" i="406"/>
  <c r="F34" i="406"/>
  <c r="E34" i="406"/>
  <c r="D34" i="406"/>
  <c r="C34" i="406"/>
  <c r="N29" i="406"/>
  <c r="M29" i="406"/>
  <c r="L29" i="406"/>
  <c r="K29" i="406"/>
  <c r="J29" i="406"/>
  <c r="I29" i="406"/>
  <c r="H29" i="406"/>
  <c r="G29" i="406"/>
  <c r="F29" i="406"/>
  <c r="E29" i="406"/>
  <c r="D29" i="406"/>
  <c r="C29" i="406"/>
  <c r="N28" i="406"/>
  <c r="M28" i="406"/>
  <c r="L28" i="406"/>
  <c r="K28" i="406"/>
  <c r="J28" i="406"/>
  <c r="I28" i="406"/>
  <c r="H28" i="406"/>
  <c r="G28" i="406"/>
  <c r="F28" i="406"/>
  <c r="E28" i="406"/>
  <c r="D28" i="406"/>
  <c r="C28" i="406"/>
  <c r="N27" i="406"/>
  <c r="M27" i="406"/>
  <c r="L27" i="406"/>
  <c r="K27" i="406"/>
  <c r="J27" i="406"/>
  <c r="I27" i="406"/>
  <c r="H27" i="406"/>
  <c r="G27" i="406"/>
  <c r="F27" i="406"/>
  <c r="E27" i="406"/>
  <c r="D27" i="406"/>
  <c r="C27" i="406"/>
  <c r="O26" i="406"/>
  <c r="N26" i="406"/>
  <c r="M26" i="406"/>
  <c r="L26" i="406"/>
  <c r="K26" i="406"/>
  <c r="J26" i="406"/>
  <c r="I26" i="406"/>
  <c r="H26" i="406"/>
  <c r="G26" i="406"/>
  <c r="F26" i="406"/>
  <c r="E26" i="406"/>
  <c r="D26" i="406"/>
  <c r="C26" i="406"/>
  <c r="N25" i="406"/>
  <c r="M25" i="406"/>
  <c r="L25" i="406"/>
  <c r="K25" i="406"/>
  <c r="J25" i="406"/>
  <c r="I25" i="406"/>
  <c r="H25" i="406"/>
  <c r="G25" i="406"/>
  <c r="F25" i="406"/>
  <c r="E25" i="406"/>
  <c r="D25" i="406"/>
  <c r="D30" i="406" s="1"/>
  <c r="C25" i="406"/>
  <c r="N21" i="406"/>
  <c r="M21" i="406"/>
  <c r="L21" i="406"/>
  <c r="K21" i="406"/>
  <c r="J21" i="406"/>
  <c r="I21" i="406"/>
  <c r="H21" i="406"/>
  <c r="G21" i="406"/>
  <c r="F21" i="406"/>
  <c r="E21" i="406"/>
  <c r="D21" i="406"/>
  <c r="C21" i="406"/>
  <c r="N20" i="406"/>
  <c r="M20" i="406"/>
  <c r="L20" i="406"/>
  <c r="K20" i="406"/>
  <c r="J20" i="406"/>
  <c r="I20" i="406"/>
  <c r="H20" i="406"/>
  <c r="G20" i="406"/>
  <c r="F20" i="406"/>
  <c r="E20" i="406"/>
  <c r="D20" i="406"/>
  <c r="C20" i="406"/>
  <c r="N19" i="406"/>
  <c r="M19" i="406"/>
  <c r="L19" i="406"/>
  <c r="K19" i="406"/>
  <c r="J19" i="406"/>
  <c r="I19" i="406"/>
  <c r="H19" i="406"/>
  <c r="G19" i="406"/>
  <c r="F19" i="406"/>
  <c r="E19" i="406"/>
  <c r="D19" i="406"/>
  <c r="C19" i="406"/>
  <c r="N18" i="406"/>
  <c r="M18" i="406"/>
  <c r="L18" i="406"/>
  <c r="K18" i="406"/>
  <c r="J18" i="406"/>
  <c r="I18" i="406"/>
  <c r="H18" i="406"/>
  <c r="G18" i="406"/>
  <c r="F18" i="406"/>
  <c r="E18" i="406"/>
  <c r="D18" i="406"/>
  <c r="C18" i="406"/>
  <c r="N17" i="406"/>
  <c r="M17" i="406"/>
  <c r="L17" i="406"/>
  <c r="K17" i="406"/>
  <c r="J17" i="406"/>
  <c r="I17" i="406"/>
  <c r="H17" i="406"/>
  <c r="G17" i="406"/>
  <c r="F17" i="406"/>
  <c r="E17" i="406"/>
  <c r="D17" i="406"/>
  <c r="C17" i="406"/>
  <c r="N16" i="406"/>
  <c r="M16" i="406"/>
  <c r="L16" i="406"/>
  <c r="K16" i="406"/>
  <c r="J16" i="406"/>
  <c r="I16" i="406"/>
  <c r="H16" i="406"/>
  <c r="G16" i="406"/>
  <c r="F16" i="406"/>
  <c r="E16" i="406"/>
  <c r="D16" i="406"/>
  <c r="C16" i="406"/>
  <c r="N15" i="406"/>
  <c r="M15" i="406"/>
  <c r="L15" i="406"/>
  <c r="K15" i="406"/>
  <c r="J15" i="406"/>
  <c r="I15" i="406"/>
  <c r="H15" i="406"/>
  <c r="G15" i="406"/>
  <c r="F15" i="406"/>
  <c r="E15" i="406"/>
  <c r="D15" i="406"/>
  <c r="C15" i="406"/>
  <c r="O36" i="405"/>
  <c r="N36" i="405"/>
  <c r="M36" i="405"/>
  <c r="L36" i="405"/>
  <c r="K36" i="405"/>
  <c r="J36" i="405"/>
  <c r="I36" i="405"/>
  <c r="H36" i="405"/>
  <c r="G36" i="405"/>
  <c r="F36" i="405"/>
  <c r="E36" i="405"/>
  <c r="D36" i="405"/>
  <c r="C36" i="405"/>
  <c r="O35" i="405"/>
  <c r="N35" i="405"/>
  <c r="M35" i="405"/>
  <c r="L35" i="405"/>
  <c r="K35" i="405"/>
  <c r="J35" i="405"/>
  <c r="I35" i="405"/>
  <c r="H35" i="405"/>
  <c r="G35" i="405"/>
  <c r="F35" i="405"/>
  <c r="E35" i="405"/>
  <c r="D35" i="405"/>
  <c r="C35" i="405"/>
  <c r="O34" i="405"/>
  <c r="N34" i="405"/>
  <c r="M34" i="405"/>
  <c r="L34" i="405"/>
  <c r="K34" i="405"/>
  <c r="J34" i="405"/>
  <c r="I34" i="405"/>
  <c r="H34" i="405"/>
  <c r="G34" i="405"/>
  <c r="F34" i="405"/>
  <c r="E34" i="405"/>
  <c r="D34" i="405"/>
  <c r="C34" i="405"/>
  <c r="O29" i="405"/>
  <c r="N29" i="405"/>
  <c r="M29" i="405"/>
  <c r="L29" i="405"/>
  <c r="K29" i="405"/>
  <c r="J29" i="405"/>
  <c r="I29" i="405"/>
  <c r="H29" i="405"/>
  <c r="G29" i="405"/>
  <c r="F29" i="405"/>
  <c r="E29" i="405"/>
  <c r="D29" i="405"/>
  <c r="C29" i="405"/>
  <c r="O28" i="405"/>
  <c r="N28" i="405"/>
  <c r="M28" i="405"/>
  <c r="L28" i="405"/>
  <c r="K28" i="405"/>
  <c r="J28" i="405"/>
  <c r="I28" i="405"/>
  <c r="H28" i="405"/>
  <c r="G28" i="405"/>
  <c r="F28" i="405"/>
  <c r="E28" i="405"/>
  <c r="D28" i="405"/>
  <c r="C28" i="405"/>
  <c r="O27" i="405"/>
  <c r="N27" i="405"/>
  <c r="M27" i="405"/>
  <c r="L27" i="405"/>
  <c r="K27" i="405"/>
  <c r="J27" i="405"/>
  <c r="I27" i="405"/>
  <c r="H27" i="405"/>
  <c r="G27" i="405"/>
  <c r="F27" i="405"/>
  <c r="E27" i="405"/>
  <c r="D27" i="405"/>
  <c r="C27" i="405"/>
  <c r="O26" i="405"/>
  <c r="N26" i="405"/>
  <c r="M26" i="405"/>
  <c r="L26" i="405"/>
  <c r="K26" i="405"/>
  <c r="J26" i="405"/>
  <c r="I26" i="405"/>
  <c r="H26" i="405"/>
  <c r="G26" i="405"/>
  <c r="F26" i="405"/>
  <c r="E26" i="405"/>
  <c r="D26" i="405"/>
  <c r="C26" i="405"/>
  <c r="O25" i="405"/>
  <c r="N25" i="405"/>
  <c r="M25" i="405"/>
  <c r="L25" i="405"/>
  <c r="K25" i="405"/>
  <c r="J25" i="405"/>
  <c r="I25" i="405"/>
  <c r="H25" i="405"/>
  <c r="G25" i="405"/>
  <c r="G30" i="405" s="1"/>
  <c r="F25" i="405"/>
  <c r="E25" i="405"/>
  <c r="D25" i="405"/>
  <c r="C25" i="405"/>
  <c r="O21" i="405"/>
  <c r="N21" i="405"/>
  <c r="M21" i="405"/>
  <c r="L21" i="405"/>
  <c r="K21" i="405"/>
  <c r="J21" i="405"/>
  <c r="I21" i="405"/>
  <c r="H21" i="405"/>
  <c r="G21" i="405"/>
  <c r="F21" i="405"/>
  <c r="E21" i="405"/>
  <c r="D21" i="405"/>
  <c r="C21" i="405"/>
  <c r="O20" i="405"/>
  <c r="N20" i="405"/>
  <c r="M20" i="405"/>
  <c r="L20" i="405"/>
  <c r="K20" i="405"/>
  <c r="J20" i="405"/>
  <c r="I20" i="405"/>
  <c r="H20" i="405"/>
  <c r="G20" i="405"/>
  <c r="F20" i="405"/>
  <c r="E20" i="405"/>
  <c r="D20" i="405"/>
  <c r="C20" i="405"/>
  <c r="O19" i="405"/>
  <c r="N19" i="405"/>
  <c r="M19" i="405"/>
  <c r="L19" i="405"/>
  <c r="K19" i="405"/>
  <c r="J19" i="405"/>
  <c r="I19" i="405"/>
  <c r="H19" i="405"/>
  <c r="G19" i="405"/>
  <c r="F19" i="405"/>
  <c r="E19" i="405"/>
  <c r="D19" i="405"/>
  <c r="C19" i="405"/>
  <c r="O18" i="405"/>
  <c r="N18" i="405"/>
  <c r="M18" i="405"/>
  <c r="L18" i="405"/>
  <c r="K18" i="405"/>
  <c r="J18" i="405"/>
  <c r="I18" i="405"/>
  <c r="H18" i="405"/>
  <c r="G18" i="405"/>
  <c r="F18" i="405"/>
  <c r="E18" i="405"/>
  <c r="D18" i="405"/>
  <c r="C18" i="405"/>
  <c r="O17" i="405"/>
  <c r="N17" i="405"/>
  <c r="M17" i="405"/>
  <c r="L17" i="405"/>
  <c r="K17" i="405"/>
  <c r="J17" i="405"/>
  <c r="I17" i="405"/>
  <c r="H17" i="405"/>
  <c r="G17" i="405"/>
  <c r="F17" i="405"/>
  <c r="E17" i="405"/>
  <c r="D17" i="405"/>
  <c r="C17" i="405"/>
  <c r="O16" i="405"/>
  <c r="N16" i="405"/>
  <c r="M16" i="405"/>
  <c r="L16" i="405"/>
  <c r="K16" i="405"/>
  <c r="J16" i="405"/>
  <c r="I16" i="405"/>
  <c r="H16" i="405"/>
  <c r="G16" i="405"/>
  <c r="F16" i="405"/>
  <c r="E16" i="405"/>
  <c r="D16" i="405"/>
  <c r="C16" i="405"/>
  <c r="O15" i="405"/>
  <c r="N15" i="405"/>
  <c r="M15" i="405"/>
  <c r="L15" i="405"/>
  <c r="K15" i="405"/>
  <c r="J15" i="405"/>
  <c r="I15" i="405"/>
  <c r="H15" i="405"/>
  <c r="G15" i="405"/>
  <c r="F15" i="405"/>
  <c r="E15" i="405"/>
  <c r="D15" i="405"/>
  <c r="C15" i="405"/>
  <c r="O36" i="404"/>
  <c r="N36" i="404"/>
  <c r="M36" i="404"/>
  <c r="L36" i="404"/>
  <c r="K36" i="404"/>
  <c r="J36" i="404"/>
  <c r="I36" i="404"/>
  <c r="H36" i="404"/>
  <c r="G36" i="404"/>
  <c r="F36" i="404"/>
  <c r="E36" i="404"/>
  <c r="D36" i="404"/>
  <c r="C36" i="404"/>
  <c r="O35" i="404"/>
  <c r="N35" i="404"/>
  <c r="M35" i="404"/>
  <c r="L35" i="404"/>
  <c r="K35" i="404"/>
  <c r="J35" i="404"/>
  <c r="I35" i="404"/>
  <c r="H35" i="404"/>
  <c r="G35" i="404"/>
  <c r="F35" i="404"/>
  <c r="E35" i="404"/>
  <c r="D35" i="404"/>
  <c r="C35" i="404"/>
  <c r="O34" i="404"/>
  <c r="N34" i="404"/>
  <c r="M34" i="404"/>
  <c r="L34" i="404"/>
  <c r="K34" i="404"/>
  <c r="J34" i="404"/>
  <c r="I34" i="404"/>
  <c r="H34" i="404"/>
  <c r="G34" i="404"/>
  <c r="F34" i="404"/>
  <c r="E34" i="404"/>
  <c r="D34" i="404"/>
  <c r="C34" i="404"/>
  <c r="O29" i="404"/>
  <c r="N29" i="404"/>
  <c r="M29" i="404"/>
  <c r="L29" i="404"/>
  <c r="K29" i="404"/>
  <c r="J29" i="404"/>
  <c r="I29" i="404"/>
  <c r="H29" i="404"/>
  <c r="G29" i="404"/>
  <c r="F29" i="404"/>
  <c r="E29" i="404"/>
  <c r="D29" i="404"/>
  <c r="C29" i="404"/>
  <c r="O28" i="404"/>
  <c r="N28" i="404"/>
  <c r="M28" i="404"/>
  <c r="L28" i="404"/>
  <c r="K28" i="404"/>
  <c r="J28" i="404"/>
  <c r="I28" i="404"/>
  <c r="H28" i="404"/>
  <c r="G28" i="404"/>
  <c r="F28" i="404"/>
  <c r="E28" i="404"/>
  <c r="D28" i="404"/>
  <c r="C28" i="404"/>
  <c r="O27" i="404"/>
  <c r="N27" i="404"/>
  <c r="M27" i="404"/>
  <c r="L27" i="404"/>
  <c r="K27" i="404"/>
  <c r="J27" i="404"/>
  <c r="I27" i="404"/>
  <c r="H27" i="404"/>
  <c r="G27" i="404"/>
  <c r="F27" i="404"/>
  <c r="E27" i="404"/>
  <c r="D27" i="404"/>
  <c r="C27" i="404"/>
  <c r="O26" i="404"/>
  <c r="N26" i="404"/>
  <c r="M26" i="404"/>
  <c r="L26" i="404"/>
  <c r="K26" i="404"/>
  <c r="J26" i="404"/>
  <c r="I26" i="404"/>
  <c r="H26" i="404"/>
  <c r="G26" i="404"/>
  <c r="F26" i="404"/>
  <c r="E26" i="404"/>
  <c r="D26" i="404"/>
  <c r="C26" i="404"/>
  <c r="O25" i="404"/>
  <c r="N25" i="404"/>
  <c r="M25" i="404"/>
  <c r="L25" i="404"/>
  <c r="K25" i="404"/>
  <c r="J25" i="404"/>
  <c r="I25" i="404"/>
  <c r="H25" i="404"/>
  <c r="G25" i="404"/>
  <c r="F25" i="404"/>
  <c r="E25" i="404"/>
  <c r="D25" i="404"/>
  <c r="C25" i="404"/>
  <c r="O21" i="404"/>
  <c r="N21" i="404"/>
  <c r="M21" i="404"/>
  <c r="L21" i="404"/>
  <c r="K21" i="404"/>
  <c r="J21" i="404"/>
  <c r="I21" i="404"/>
  <c r="H21" i="404"/>
  <c r="G21" i="404"/>
  <c r="F21" i="404"/>
  <c r="E21" i="404"/>
  <c r="D21" i="404"/>
  <c r="C21" i="404"/>
  <c r="O20" i="404"/>
  <c r="N20" i="404"/>
  <c r="M20" i="404"/>
  <c r="L20" i="404"/>
  <c r="K20" i="404"/>
  <c r="J20" i="404"/>
  <c r="I20" i="404"/>
  <c r="H20" i="404"/>
  <c r="G20" i="404"/>
  <c r="F20" i="404"/>
  <c r="E20" i="404"/>
  <c r="D20" i="404"/>
  <c r="C20" i="404"/>
  <c r="O19" i="404"/>
  <c r="N19" i="404"/>
  <c r="M19" i="404"/>
  <c r="L19" i="404"/>
  <c r="K19" i="404"/>
  <c r="J19" i="404"/>
  <c r="I19" i="404"/>
  <c r="H19" i="404"/>
  <c r="G19" i="404"/>
  <c r="F19" i="404"/>
  <c r="E19" i="404"/>
  <c r="D19" i="404"/>
  <c r="C19" i="404"/>
  <c r="O18" i="404"/>
  <c r="N18" i="404"/>
  <c r="M18" i="404"/>
  <c r="L18" i="404"/>
  <c r="K18" i="404"/>
  <c r="J18" i="404"/>
  <c r="I18" i="404"/>
  <c r="H18" i="404"/>
  <c r="G18" i="404"/>
  <c r="F18" i="404"/>
  <c r="E18" i="404"/>
  <c r="D18" i="404"/>
  <c r="C18" i="404"/>
  <c r="O17" i="404"/>
  <c r="N17" i="404"/>
  <c r="M17" i="404"/>
  <c r="L17" i="404"/>
  <c r="K17" i="404"/>
  <c r="J17" i="404"/>
  <c r="I17" i="404"/>
  <c r="H17" i="404"/>
  <c r="G17" i="404"/>
  <c r="F17" i="404"/>
  <c r="E17" i="404"/>
  <c r="D17" i="404"/>
  <c r="C17" i="404"/>
  <c r="O16" i="404"/>
  <c r="N16" i="404"/>
  <c r="M16" i="404"/>
  <c r="L16" i="404"/>
  <c r="K16" i="404"/>
  <c r="J16" i="404"/>
  <c r="I16" i="404"/>
  <c r="H16" i="404"/>
  <c r="G16" i="404"/>
  <c r="F16" i="404"/>
  <c r="E16" i="404"/>
  <c r="D16" i="404"/>
  <c r="C16" i="404"/>
  <c r="O15" i="404"/>
  <c r="N15" i="404"/>
  <c r="M15" i="404"/>
  <c r="L15" i="404"/>
  <c r="K15" i="404"/>
  <c r="J15" i="404"/>
  <c r="I15" i="404"/>
  <c r="H15" i="404"/>
  <c r="G15" i="404"/>
  <c r="F15" i="404"/>
  <c r="E15" i="404"/>
  <c r="D15" i="404"/>
  <c r="C15" i="404"/>
  <c r="O36" i="403"/>
  <c r="N36" i="403"/>
  <c r="M36" i="403"/>
  <c r="L36" i="403"/>
  <c r="K36" i="403"/>
  <c r="J36" i="403"/>
  <c r="I36" i="403"/>
  <c r="H36" i="403"/>
  <c r="G36" i="403"/>
  <c r="F36" i="403"/>
  <c r="E36" i="403"/>
  <c r="D36" i="403"/>
  <c r="C36" i="403"/>
  <c r="O35" i="403"/>
  <c r="N35" i="403"/>
  <c r="M35" i="403"/>
  <c r="L35" i="403"/>
  <c r="K35" i="403"/>
  <c r="J35" i="403"/>
  <c r="I35" i="403"/>
  <c r="H35" i="403"/>
  <c r="G35" i="403"/>
  <c r="F35" i="403"/>
  <c r="E35" i="403"/>
  <c r="D35" i="403"/>
  <c r="C35" i="403"/>
  <c r="O34" i="403"/>
  <c r="N34" i="403"/>
  <c r="M34" i="403"/>
  <c r="L34" i="403"/>
  <c r="K34" i="403"/>
  <c r="J34" i="403"/>
  <c r="I34" i="403"/>
  <c r="H34" i="403"/>
  <c r="G34" i="403"/>
  <c r="F34" i="403"/>
  <c r="E34" i="403"/>
  <c r="D34" i="403"/>
  <c r="C34" i="403"/>
  <c r="O29" i="403"/>
  <c r="N29" i="403"/>
  <c r="M29" i="403"/>
  <c r="L29" i="403"/>
  <c r="K29" i="403"/>
  <c r="J29" i="403"/>
  <c r="I29" i="403"/>
  <c r="H29" i="403"/>
  <c r="G29" i="403"/>
  <c r="F29" i="403"/>
  <c r="E29" i="403"/>
  <c r="D29" i="403"/>
  <c r="C29" i="403"/>
  <c r="O28" i="403"/>
  <c r="N28" i="403"/>
  <c r="M28" i="403"/>
  <c r="L28" i="403"/>
  <c r="K28" i="403"/>
  <c r="J28" i="403"/>
  <c r="I28" i="403"/>
  <c r="H28" i="403"/>
  <c r="G28" i="403"/>
  <c r="F28" i="403"/>
  <c r="E28" i="403"/>
  <c r="D28" i="403"/>
  <c r="C28" i="403"/>
  <c r="O27" i="403"/>
  <c r="N27" i="403"/>
  <c r="M27" i="403"/>
  <c r="L27" i="403"/>
  <c r="K27" i="403"/>
  <c r="J27" i="403"/>
  <c r="I27" i="403"/>
  <c r="H27" i="403"/>
  <c r="G27" i="403"/>
  <c r="F27" i="403"/>
  <c r="E27" i="403"/>
  <c r="D27" i="403"/>
  <c r="C27" i="403"/>
  <c r="O26" i="403"/>
  <c r="N26" i="403"/>
  <c r="M26" i="403"/>
  <c r="L26" i="403"/>
  <c r="K26" i="403"/>
  <c r="J26" i="403"/>
  <c r="I26" i="403"/>
  <c r="H26" i="403"/>
  <c r="G26" i="403"/>
  <c r="F26" i="403"/>
  <c r="E26" i="403"/>
  <c r="D26" i="403"/>
  <c r="C26" i="403"/>
  <c r="O25" i="403"/>
  <c r="N25" i="403"/>
  <c r="M25" i="403"/>
  <c r="L25" i="403"/>
  <c r="K25" i="403"/>
  <c r="J25" i="403"/>
  <c r="I25" i="403"/>
  <c r="H25" i="403"/>
  <c r="G25" i="403"/>
  <c r="F25" i="403"/>
  <c r="E25" i="403"/>
  <c r="D25" i="403"/>
  <c r="C25" i="403"/>
  <c r="O21" i="403"/>
  <c r="N21" i="403"/>
  <c r="M21" i="403"/>
  <c r="L21" i="403"/>
  <c r="K21" i="403"/>
  <c r="J21" i="403"/>
  <c r="I21" i="403"/>
  <c r="H21" i="403"/>
  <c r="G21" i="403"/>
  <c r="F21" i="403"/>
  <c r="E21" i="403"/>
  <c r="D21" i="403"/>
  <c r="C21" i="403"/>
  <c r="O20" i="403"/>
  <c r="N20" i="403"/>
  <c r="M20" i="403"/>
  <c r="L20" i="403"/>
  <c r="K20" i="403"/>
  <c r="J20" i="403"/>
  <c r="I20" i="403"/>
  <c r="H20" i="403"/>
  <c r="G20" i="403"/>
  <c r="F20" i="403"/>
  <c r="E20" i="403"/>
  <c r="D20" i="403"/>
  <c r="C20" i="403"/>
  <c r="O19" i="403"/>
  <c r="N19" i="403"/>
  <c r="M19" i="403"/>
  <c r="L19" i="403"/>
  <c r="K19" i="403"/>
  <c r="J19" i="403"/>
  <c r="I19" i="403"/>
  <c r="H19" i="403"/>
  <c r="G19" i="403"/>
  <c r="F19" i="403"/>
  <c r="E19" i="403"/>
  <c r="D19" i="403"/>
  <c r="C19" i="403"/>
  <c r="O18" i="403"/>
  <c r="N18" i="403"/>
  <c r="M18" i="403"/>
  <c r="L18" i="403"/>
  <c r="K18" i="403"/>
  <c r="J18" i="403"/>
  <c r="I18" i="403"/>
  <c r="H18" i="403"/>
  <c r="G18" i="403"/>
  <c r="F18" i="403"/>
  <c r="E18" i="403"/>
  <c r="D18" i="403"/>
  <c r="C18" i="403"/>
  <c r="O17" i="403"/>
  <c r="N17" i="403"/>
  <c r="M17" i="403"/>
  <c r="L17" i="403"/>
  <c r="K17" i="403"/>
  <c r="J17" i="403"/>
  <c r="I17" i="403"/>
  <c r="H17" i="403"/>
  <c r="G17" i="403"/>
  <c r="F17" i="403"/>
  <c r="E17" i="403"/>
  <c r="D17" i="403"/>
  <c r="C17" i="403"/>
  <c r="O16" i="403"/>
  <c r="N16" i="403"/>
  <c r="M16" i="403"/>
  <c r="L16" i="403"/>
  <c r="K16" i="403"/>
  <c r="J16" i="403"/>
  <c r="I16" i="403"/>
  <c r="H16" i="403"/>
  <c r="G16" i="403"/>
  <c r="F16" i="403"/>
  <c r="E16" i="403"/>
  <c r="D16" i="403"/>
  <c r="C16" i="403"/>
  <c r="O15" i="403"/>
  <c r="N15" i="403"/>
  <c r="M15" i="403"/>
  <c r="L15" i="403"/>
  <c r="K15" i="403"/>
  <c r="J15" i="403"/>
  <c r="I15" i="403"/>
  <c r="H15" i="403"/>
  <c r="G15" i="403"/>
  <c r="F15" i="403"/>
  <c r="E15" i="403"/>
  <c r="D15" i="403"/>
  <c r="C15" i="403"/>
  <c r="O36" i="402"/>
  <c r="N36" i="402"/>
  <c r="M36" i="402"/>
  <c r="L36" i="402"/>
  <c r="K36" i="402"/>
  <c r="J36" i="402"/>
  <c r="I36" i="402"/>
  <c r="H36" i="402"/>
  <c r="G36" i="402"/>
  <c r="F36" i="402"/>
  <c r="E36" i="402"/>
  <c r="D36" i="402"/>
  <c r="C36" i="402"/>
  <c r="O35" i="402"/>
  <c r="N35" i="402"/>
  <c r="M35" i="402"/>
  <c r="L35" i="402"/>
  <c r="K35" i="402"/>
  <c r="J35" i="402"/>
  <c r="I35" i="402"/>
  <c r="H35" i="402"/>
  <c r="G35" i="402"/>
  <c r="F35" i="402"/>
  <c r="E35" i="402"/>
  <c r="D35" i="402"/>
  <c r="C35" i="402"/>
  <c r="N34" i="402"/>
  <c r="M34" i="402"/>
  <c r="L34" i="402"/>
  <c r="K34" i="402"/>
  <c r="J34" i="402"/>
  <c r="I34" i="402"/>
  <c r="H34" i="402"/>
  <c r="G34" i="402"/>
  <c r="F34" i="402"/>
  <c r="E34" i="402"/>
  <c r="D34" i="402"/>
  <c r="C34" i="402"/>
  <c r="N29" i="402"/>
  <c r="M29" i="402"/>
  <c r="L29" i="402"/>
  <c r="K29" i="402"/>
  <c r="J29" i="402"/>
  <c r="I29" i="402"/>
  <c r="H29" i="402"/>
  <c r="G29" i="402"/>
  <c r="F29" i="402"/>
  <c r="E29" i="402"/>
  <c r="D29" i="402"/>
  <c r="C29" i="402"/>
  <c r="O28" i="402"/>
  <c r="N28" i="402"/>
  <c r="M28" i="402"/>
  <c r="L28" i="402"/>
  <c r="K28" i="402"/>
  <c r="J28" i="402"/>
  <c r="I28" i="402"/>
  <c r="H28" i="402"/>
  <c r="G28" i="402"/>
  <c r="F28" i="402"/>
  <c r="E28" i="402"/>
  <c r="D28" i="402"/>
  <c r="C28" i="402"/>
  <c r="O27" i="402"/>
  <c r="N27" i="402"/>
  <c r="M27" i="402"/>
  <c r="L27" i="402"/>
  <c r="K27" i="402"/>
  <c r="J27" i="402"/>
  <c r="I27" i="402"/>
  <c r="H27" i="402"/>
  <c r="G27" i="402"/>
  <c r="F27" i="402"/>
  <c r="E27" i="402"/>
  <c r="D27" i="402"/>
  <c r="C27" i="402"/>
  <c r="O26" i="402"/>
  <c r="N26" i="402"/>
  <c r="M26" i="402"/>
  <c r="L26" i="402"/>
  <c r="K26" i="402"/>
  <c r="J26" i="402"/>
  <c r="I26" i="402"/>
  <c r="H26" i="402"/>
  <c r="G26" i="402"/>
  <c r="F26" i="402"/>
  <c r="E26" i="402"/>
  <c r="D26" i="402"/>
  <c r="C26" i="402"/>
  <c r="N25" i="402"/>
  <c r="M25" i="402"/>
  <c r="L25" i="402"/>
  <c r="K25" i="402"/>
  <c r="J25" i="402"/>
  <c r="I25" i="402"/>
  <c r="H25" i="402"/>
  <c r="G25" i="402"/>
  <c r="F25" i="402"/>
  <c r="E25" i="402"/>
  <c r="D25" i="402"/>
  <c r="C25" i="402"/>
  <c r="N21" i="402"/>
  <c r="M21" i="402"/>
  <c r="L21" i="402"/>
  <c r="K21" i="402"/>
  <c r="J21" i="402"/>
  <c r="I21" i="402"/>
  <c r="H21" i="402"/>
  <c r="G21" i="402"/>
  <c r="F21" i="402"/>
  <c r="E21" i="402"/>
  <c r="D21" i="402"/>
  <c r="C21" i="402"/>
  <c r="N20" i="402"/>
  <c r="M20" i="402"/>
  <c r="L20" i="402"/>
  <c r="K20" i="402"/>
  <c r="J20" i="402"/>
  <c r="I20" i="402"/>
  <c r="H20" i="402"/>
  <c r="G20" i="402"/>
  <c r="F20" i="402"/>
  <c r="E20" i="402"/>
  <c r="D20" i="402"/>
  <c r="C20" i="402"/>
  <c r="N19" i="402"/>
  <c r="M19" i="402"/>
  <c r="L19" i="402"/>
  <c r="K19" i="402"/>
  <c r="J19" i="402"/>
  <c r="I19" i="402"/>
  <c r="H19" i="402"/>
  <c r="G19" i="402"/>
  <c r="F19" i="402"/>
  <c r="E19" i="402"/>
  <c r="D19" i="402"/>
  <c r="C19" i="402"/>
  <c r="N18" i="402"/>
  <c r="M18" i="402"/>
  <c r="L18" i="402"/>
  <c r="K18" i="402"/>
  <c r="J18" i="402"/>
  <c r="I18" i="402"/>
  <c r="H18" i="402"/>
  <c r="G18" i="402"/>
  <c r="F18" i="402"/>
  <c r="E18" i="402"/>
  <c r="D18" i="402"/>
  <c r="C18" i="402"/>
  <c r="N17" i="402"/>
  <c r="M17" i="402"/>
  <c r="L17" i="402"/>
  <c r="K17" i="402"/>
  <c r="J17" i="402"/>
  <c r="I17" i="402"/>
  <c r="H17" i="402"/>
  <c r="G17" i="402"/>
  <c r="F17" i="402"/>
  <c r="E17" i="402"/>
  <c r="D17" i="402"/>
  <c r="C17" i="402"/>
  <c r="N16" i="402"/>
  <c r="M16" i="402"/>
  <c r="L16" i="402"/>
  <c r="K16" i="402"/>
  <c r="J16" i="402"/>
  <c r="I16" i="402"/>
  <c r="H16" i="402"/>
  <c r="G16" i="402"/>
  <c r="F16" i="402"/>
  <c r="E16" i="402"/>
  <c r="D16" i="402"/>
  <c r="C16" i="402"/>
  <c r="N15" i="402"/>
  <c r="M15" i="402"/>
  <c r="L15" i="402"/>
  <c r="L22" i="402" s="1"/>
  <c r="K15" i="402"/>
  <c r="J15" i="402"/>
  <c r="I15" i="402"/>
  <c r="H15" i="402"/>
  <c r="G15" i="402"/>
  <c r="F15" i="402"/>
  <c r="E15" i="402"/>
  <c r="D15" i="402"/>
  <c r="C15" i="402"/>
  <c r="O36" i="401"/>
  <c r="N36" i="401"/>
  <c r="M36" i="401"/>
  <c r="L36" i="401"/>
  <c r="K36" i="401"/>
  <c r="J36" i="401"/>
  <c r="I36" i="401"/>
  <c r="H36" i="401"/>
  <c r="G36" i="401"/>
  <c r="F36" i="401"/>
  <c r="E36" i="401"/>
  <c r="D36" i="401"/>
  <c r="C36" i="401"/>
  <c r="O35" i="401"/>
  <c r="N35" i="401"/>
  <c r="M35" i="401"/>
  <c r="L35" i="401"/>
  <c r="K35" i="401"/>
  <c r="J35" i="401"/>
  <c r="I35" i="401"/>
  <c r="H35" i="401"/>
  <c r="G35" i="401"/>
  <c r="F35" i="401"/>
  <c r="E35" i="401"/>
  <c r="D35" i="401"/>
  <c r="C35" i="401"/>
  <c r="O34" i="401"/>
  <c r="N34" i="401"/>
  <c r="M34" i="401"/>
  <c r="L34" i="401"/>
  <c r="K34" i="401"/>
  <c r="J34" i="401"/>
  <c r="I34" i="401"/>
  <c r="H34" i="401"/>
  <c r="G34" i="401"/>
  <c r="F34" i="401"/>
  <c r="E34" i="401"/>
  <c r="D34" i="401"/>
  <c r="C34" i="401"/>
  <c r="O29" i="401"/>
  <c r="N29" i="401"/>
  <c r="M29" i="401"/>
  <c r="L29" i="401"/>
  <c r="K29" i="401"/>
  <c r="J29" i="401"/>
  <c r="I29" i="401"/>
  <c r="H29" i="401"/>
  <c r="G29" i="401"/>
  <c r="F29" i="401"/>
  <c r="E29" i="401"/>
  <c r="D29" i="401"/>
  <c r="C29" i="401"/>
  <c r="O28" i="401"/>
  <c r="N28" i="401"/>
  <c r="M28" i="401"/>
  <c r="L28" i="401"/>
  <c r="K28" i="401"/>
  <c r="J28" i="401"/>
  <c r="I28" i="401"/>
  <c r="H28" i="401"/>
  <c r="G28" i="401"/>
  <c r="F28" i="401"/>
  <c r="E28" i="401"/>
  <c r="D28" i="401"/>
  <c r="C28" i="401"/>
  <c r="O27" i="401"/>
  <c r="N27" i="401"/>
  <c r="M27" i="401"/>
  <c r="L27" i="401"/>
  <c r="K27" i="401"/>
  <c r="J27" i="401"/>
  <c r="I27" i="401"/>
  <c r="H27" i="401"/>
  <c r="G27" i="401"/>
  <c r="F27" i="401"/>
  <c r="E27" i="401"/>
  <c r="D27" i="401"/>
  <c r="C27" i="401"/>
  <c r="O26" i="401"/>
  <c r="N26" i="401"/>
  <c r="N30" i="401" s="1"/>
  <c r="M26" i="401"/>
  <c r="L26" i="401"/>
  <c r="K26" i="401"/>
  <c r="J26" i="401"/>
  <c r="I26" i="401"/>
  <c r="H26" i="401"/>
  <c r="G26" i="401"/>
  <c r="F26" i="401"/>
  <c r="E26" i="401"/>
  <c r="D26" i="401"/>
  <c r="C26" i="401"/>
  <c r="O25" i="401"/>
  <c r="N25" i="401"/>
  <c r="M25" i="401"/>
  <c r="L25" i="401"/>
  <c r="K25" i="401"/>
  <c r="J25" i="401"/>
  <c r="I25" i="401"/>
  <c r="H25" i="401"/>
  <c r="G25" i="401"/>
  <c r="F25" i="401"/>
  <c r="E25" i="401"/>
  <c r="D25" i="401"/>
  <c r="C25" i="401"/>
  <c r="O21" i="401"/>
  <c r="N21" i="401"/>
  <c r="M21" i="401"/>
  <c r="L21" i="401"/>
  <c r="K21" i="401"/>
  <c r="J21" i="401"/>
  <c r="I21" i="401"/>
  <c r="H21" i="401"/>
  <c r="G21" i="401"/>
  <c r="F21" i="401"/>
  <c r="E21" i="401"/>
  <c r="D21" i="401"/>
  <c r="C21" i="401"/>
  <c r="O20" i="401"/>
  <c r="N20" i="401"/>
  <c r="M20" i="401"/>
  <c r="L20" i="401"/>
  <c r="K20" i="401"/>
  <c r="J20" i="401"/>
  <c r="I20" i="401"/>
  <c r="H20" i="401"/>
  <c r="G20" i="401"/>
  <c r="F20" i="401"/>
  <c r="E20" i="401"/>
  <c r="D20" i="401"/>
  <c r="C20" i="401"/>
  <c r="O19" i="401"/>
  <c r="N19" i="401"/>
  <c r="M19" i="401"/>
  <c r="L19" i="401"/>
  <c r="K19" i="401"/>
  <c r="J19" i="401"/>
  <c r="I19" i="401"/>
  <c r="H19" i="401"/>
  <c r="G19" i="401"/>
  <c r="F19" i="401"/>
  <c r="E19" i="401"/>
  <c r="D19" i="401"/>
  <c r="C19" i="401"/>
  <c r="O18" i="401"/>
  <c r="N18" i="401"/>
  <c r="M18" i="401"/>
  <c r="L18" i="401"/>
  <c r="K18" i="401"/>
  <c r="J18" i="401"/>
  <c r="I18" i="401"/>
  <c r="H18" i="401"/>
  <c r="G18" i="401"/>
  <c r="F18" i="401"/>
  <c r="E18" i="401"/>
  <c r="D18" i="401"/>
  <c r="C18" i="401"/>
  <c r="O17" i="401"/>
  <c r="N17" i="401"/>
  <c r="M17" i="401"/>
  <c r="L17" i="401"/>
  <c r="K17" i="401"/>
  <c r="J17" i="401"/>
  <c r="I17" i="401"/>
  <c r="H17" i="401"/>
  <c r="G17" i="401"/>
  <c r="F17" i="401"/>
  <c r="E17" i="401"/>
  <c r="D17" i="401"/>
  <c r="C17" i="401"/>
  <c r="O16" i="401"/>
  <c r="N16" i="401"/>
  <c r="M16" i="401"/>
  <c r="L16" i="401"/>
  <c r="K16" i="401"/>
  <c r="J16" i="401"/>
  <c r="I16" i="401"/>
  <c r="H16" i="401"/>
  <c r="G16" i="401"/>
  <c r="F16" i="401"/>
  <c r="E16" i="401"/>
  <c r="D16" i="401"/>
  <c r="C16" i="401"/>
  <c r="O15" i="401"/>
  <c r="N15" i="401"/>
  <c r="M15" i="401"/>
  <c r="L15" i="401"/>
  <c r="K15" i="401"/>
  <c r="J15" i="401"/>
  <c r="I15" i="401"/>
  <c r="H15" i="401"/>
  <c r="G15" i="401"/>
  <c r="F15" i="401"/>
  <c r="E15" i="401"/>
  <c r="D15" i="401"/>
  <c r="C15" i="401"/>
  <c r="O36" i="400"/>
  <c r="N36" i="400"/>
  <c r="M36" i="400"/>
  <c r="L36" i="400"/>
  <c r="K36" i="400"/>
  <c r="J36" i="400"/>
  <c r="I36" i="400"/>
  <c r="H36" i="400"/>
  <c r="G36" i="400"/>
  <c r="F36" i="400"/>
  <c r="E36" i="400"/>
  <c r="D36" i="400"/>
  <c r="C36" i="400"/>
  <c r="O35" i="400"/>
  <c r="N35" i="400"/>
  <c r="M35" i="400"/>
  <c r="L35" i="400"/>
  <c r="K35" i="400"/>
  <c r="J35" i="400"/>
  <c r="I35" i="400"/>
  <c r="H35" i="400"/>
  <c r="G35" i="400"/>
  <c r="F35" i="400"/>
  <c r="E35" i="400"/>
  <c r="D35" i="400"/>
  <c r="C35" i="400"/>
  <c r="O34" i="400"/>
  <c r="N34" i="400"/>
  <c r="M34" i="400"/>
  <c r="L34" i="400"/>
  <c r="K34" i="400"/>
  <c r="J34" i="400"/>
  <c r="I34" i="400"/>
  <c r="H34" i="400"/>
  <c r="G34" i="400"/>
  <c r="F34" i="400"/>
  <c r="E34" i="400"/>
  <c r="D34" i="400"/>
  <c r="C34" i="400"/>
  <c r="O29" i="400"/>
  <c r="N29" i="400"/>
  <c r="M29" i="400"/>
  <c r="L29" i="400"/>
  <c r="K29" i="400"/>
  <c r="J29" i="400"/>
  <c r="I29" i="400"/>
  <c r="H29" i="400"/>
  <c r="G29" i="400"/>
  <c r="F29" i="400"/>
  <c r="E29" i="400"/>
  <c r="D29" i="400"/>
  <c r="C29" i="400"/>
  <c r="O28" i="400"/>
  <c r="N28" i="400"/>
  <c r="M28" i="400"/>
  <c r="L28" i="400"/>
  <c r="K28" i="400"/>
  <c r="J28" i="400"/>
  <c r="I28" i="400"/>
  <c r="H28" i="400"/>
  <c r="G28" i="400"/>
  <c r="F28" i="400"/>
  <c r="E28" i="400"/>
  <c r="D28" i="400"/>
  <c r="C28" i="400"/>
  <c r="O27" i="400"/>
  <c r="N27" i="400"/>
  <c r="M27" i="400"/>
  <c r="L27" i="400"/>
  <c r="K27" i="400"/>
  <c r="J27" i="400"/>
  <c r="I27" i="400"/>
  <c r="H27" i="400"/>
  <c r="G27" i="400"/>
  <c r="F27" i="400"/>
  <c r="E27" i="400"/>
  <c r="D27" i="400"/>
  <c r="C27" i="400"/>
  <c r="O26" i="400"/>
  <c r="N26" i="400"/>
  <c r="M26" i="400"/>
  <c r="L26" i="400"/>
  <c r="K26" i="400"/>
  <c r="J26" i="400"/>
  <c r="I26" i="400"/>
  <c r="H26" i="400"/>
  <c r="G26" i="400"/>
  <c r="F26" i="400"/>
  <c r="E26" i="400"/>
  <c r="D26" i="400"/>
  <c r="C26" i="400"/>
  <c r="O25" i="400"/>
  <c r="N25" i="400"/>
  <c r="M25" i="400"/>
  <c r="L25" i="400"/>
  <c r="K25" i="400"/>
  <c r="J25" i="400"/>
  <c r="I25" i="400"/>
  <c r="H25" i="400"/>
  <c r="G25" i="400"/>
  <c r="F25" i="400"/>
  <c r="E25" i="400"/>
  <c r="D25" i="400"/>
  <c r="C25" i="400"/>
  <c r="O21" i="400"/>
  <c r="N21" i="400"/>
  <c r="M21" i="400"/>
  <c r="L21" i="400"/>
  <c r="K21" i="400"/>
  <c r="J21" i="400"/>
  <c r="I21" i="400"/>
  <c r="H21" i="400"/>
  <c r="G21" i="400"/>
  <c r="F21" i="400"/>
  <c r="E21" i="400"/>
  <c r="D21" i="400"/>
  <c r="C21" i="400"/>
  <c r="O20" i="400"/>
  <c r="N20" i="400"/>
  <c r="M20" i="400"/>
  <c r="L20" i="400"/>
  <c r="K20" i="400"/>
  <c r="J20" i="400"/>
  <c r="I20" i="400"/>
  <c r="H20" i="400"/>
  <c r="G20" i="400"/>
  <c r="F20" i="400"/>
  <c r="E20" i="400"/>
  <c r="D20" i="400"/>
  <c r="C20" i="400"/>
  <c r="O19" i="400"/>
  <c r="N19" i="400"/>
  <c r="M19" i="400"/>
  <c r="L19" i="400"/>
  <c r="K19" i="400"/>
  <c r="J19" i="400"/>
  <c r="I19" i="400"/>
  <c r="H19" i="400"/>
  <c r="G19" i="400"/>
  <c r="F19" i="400"/>
  <c r="E19" i="400"/>
  <c r="D19" i="400"/>
  <c r="C19" i="400"/>
  <c r="O18" i="400"/>
  <c r="N18" i="400"/>
  <c r="M18" i="400"/>
  <c r="L18" i="400"/>
  <c r="K18" i="400"/>
  <c r="J18" i="400"/>
  <c r="I18" i="400"/>
  <c r="H18" i="400"/>
  <c r="G18" i="400"/>
  <c r="F18" i="400"/>
  <c r="E18" i="400"/>
  <c r="D18" i="400"/>
  <c r="C18" i="400"/>
  <c r="O17" i="400"/>
  <c r="N17" i="400"/>
  <c r="M17" i="400"/>
  <c r="L17" i="400"/>
  <c r="K17" i="400"/>
  <c r="J17" i="400"/>
  <c r="I17" i="400"/>
  <c r="H17" i="400"/>
  <c r="G17" i="400"/>
  <c r="F17" i="400"/>
  <c r="E17" i="400"/>
  <c r="D17" i="400"/>
  <c r="C17" i="400"/>
  <c r="O16" i="400"/>
  <c r="N16" i="400"/>
  <c r="M16" i="400"/>
  <c r="L16" i="400"/>
  <c r="K16" i="400"/>
  <c r="J16" i="400"/>
  <c r="I16" i="400"/>
  <c r="H16" i="400"/>
  <c r="G16" i="400"/>
  <c r="F16" i="400"/>
  <c r="E16" i="400"/>
  <c r="D16" i="400"/>
  <c r="C16" i="400"/>
  <c r="O15" i="400"/>
  <c r="N15" i="400"/>
  <c r="M15" i="400"/>
  <c r="L15" i="400"/>
  <c r="K15" i="400"/>
  <c r="J15" i="400"/>
  <c r="I15" i="400"/>
  <c r="H15" i="400"/>
  <c r="G15" i="400"/>
  <c r="F15" i="400"/>
  <c r="E15" i="400"/>
  <c r="D15" i="400"/>
  <c r="C15" i="400"/>
  <c r="O36" i="399"/>
  <c r="N36" i="399"/>
  <c r="M36" i="399"/>
  <c r="L36" i="399"/>
  <c r="K36" i="399"/>
  <c r="J36" i="399"/>
  <c r="I36" i="399"/>
  <c r="H36" i="399"/>
  <c r="G36" i="399"/>
  <c r="F36" i="399"/>
  <c r="E36" i="399"/>
  <c r="D36" i="399"/>
  <c r="C36" i="399"/>
  <c r="O35" i="399"/>
  <c r="N35" i="399"/>
  <c r="M35" i="399"/>
  <c r="L35" i="399"/>
  <c r="K35" i="399"/>
  <c r="J35" i="399"/>
  <c r="I35" i="399"/>
  <c r="H35" i="399"/>
  <c r="G35" i="399"/>
  <c r="F35" i="399"/>
  <c r="E35" i="399"/>
  <c r="D35" i="399"/>
  <c r="C35" i="399"/>
  <c r="O34" i="399"/>
  <c r="N34" i="399"/>
  <c r="M34" i="399"/>
  <c r="L34" i="399"/>
  <c r="K34" i="399"/>
  <c r="J34" i="399"/>
  <c r="I34" i="399"/>
  <c r="H34" i="399"/>
  <c r="G34" i="399"/>
  <c r="F34" i="399"/>
  <c r="E34" i="399"/>
  <c r="D34" i="399"/>
  <c r="C34" i="399"/>
  <c r="O29" i="399"/>
  <c r="N29" i="399"/>
  <c r="M29" i="399"/>
  <c r="L29" i="399"/>
  <c r="K29" i="399"/>
  <c r="J29" i="399"/>
  <c r="I29" i="399"/>
  <c r="H29" i="399"/>
  <c r="G29" i="399"/>
  <c r="F29" i="399"/>
  <c r="E29" i="399"/>
  <c r="D29" i="399"/>
  <c r="C29" i="399"/>
  <c r="O28" i="399"/>
  <c r="N28" i="399"/>
  <c r="M28" i="399"/>
  <c r="L28" i="399"/>
  <c r="K28" i="399"/>
  <c r="J28" i="399"/>
  <c r="I28" i="399"/>
  <c r="H28" i="399"/>
  <c r="G28" i="399"/>
  <c r="F28" i="399"/>
  <c r="E28" i="399"/>
  <c r="D28" i="399"/>
  <c r="C28" i="399"/>
  <c r="O27" i="399"/>
  <c r="N27" i="399"/>
  <c r="M27" i="399"/>
  <c r="L27" i="399"/>
  <c r="K27" i="399"/>
  <c r="J27" i="399"/>
  <c r="I27" i="399"/>
  <c r="H27" i="399"/>
  <c r="G27" i="399"/>
  <c r="F27" i="399"/>
  <c r="E27" i="399"/>
  <c r="D27" i="399"/>
  <c r="C27" i="399"/>
  <c r="O26" i="399"/>
  <c r="N26" i="399"/>
  <c r="M26" i="399"/>
  <c r="L26" i="399"/>
  <c r="K26" i="399"/>
  <c r="J26" i="399"/>
  <c r="I26" i="399"/>
  <c r="H26" i="399"/>
  <c r="G26" i="399"/>
  <c r="F26" i="399"/>
  <c r="E26" i="399"/>
  <c r="D26" i="399"/>
  <c r="C26" i="399"/>
  <c r="O25" i="399"/>
  <c r="N25" i="399"/>
  <c r="M25" i="399"/>
  <c r="L25" i="399"/>
  <c r="K25" i="399"/>
  <c r="J25" i="399"/>
  <c r="I25" i="399"/>
  <c r="H25" i="399"/>
  <c r="G25" i="399"/>
  <c r="F25" i="399"/>
  <c r="E25" i="399"/>
  <c r="D25" i="399"/>
  <c r="C25" i="399"/>
  <c r="O21" i="399"/>
  <c r="N21" i="399"/>
  <c r="M21" i="399"/>
  <c r="L21" i="399"/>
  <c r="K21" i="399"/>
  <c r="J21" i="399"/>
  <c r="I21" i="399"/>
  <c r="H21" i="399"/>
  <c r="G21" i="399"/>
  <c r="F21" i="399"/>
  <c r="E21" i="399"/>
  <c r="D21" i="399"/>
  <c r="C21" i="399"/>
  <c r="O20" i="399"/>
  <c r="N20" i="399"/>
  <c r="M20" i="399"/>
  <c r="L20" i="399"/>
  <c r="K20" i="399"/>
  <c r="J20" i="399"/>
  <c r="I20" i="399"/>
  <c r="H20" i="399"/>
  <c r="G20" i="399"/>
  <c r="F20" i="399"/>
  <c r="E20" i="399"/>
  <c r="D20" i="399"/>
  <c r="C20" i="399"/>
  <c r="O19" i="399"/>
  <c r="N19" i="399"/>
  <c r="M19" i="399"/>
  <c r="L19" i="399"/>
  <c r="K19" i="399"/>
  <c r="J19" i="399"/>
  <c r="I19" i="399"/>
  <c r="H19" i="399"/>
  <c r="G19" i="399"/>
  <c r="F19" i="399"/>
  <c r="E19" i="399"/>
  <c r="D19" i="399"/>
  <c r="C19" i="399"/>
  <c r="O18" i="399"/>
  <c r="N18" i="399"/>
  <c r="M18" i="399"/>
  <c r="L18" i="399"/>
  <c r="K18" i="399"/>
  <c r="J18" i="399"/>
  <c r="I18" i="399"/>
  <c r="H18" i="399"/>
  <c r="G18" i="399"/>
  <c r="F18" i="399"/>
  <c r="E18" i="399"/>
  <c r="D18" i="399"/>
  <c r="C18" i="399"/>
  <c r="O17" i="399"/>
  <c r="N17" i="399"/>
  <c r="M17" i="399"/>
  <c r="L17" i="399"/>
  <c r="K17" i="399"/>
  <c r="J17" i="399"/>
  <c r="I17" i="399"/>
  <c r="H17" i="399"/>
  <c r="G17" i="399"/>
  <c r="F17" i="399"/>
  <c r="E17" i="399"/>
  <c r="D17" i="399"/>
  <c r="C17" i="399"/>
  <c r="O16" i="399"/>
  <c r="N16" i="399"/>
  <c r="M16" i="399"/>
  <c r="L16" i="399"/>
  <c r="K16" i="399"/>
  <c r="J16" i="399"/>
  <c r="I16" i="399"/>
  <c r="H16" i="399"/>
  <c r="G16" i="399"/>
  <c r="F16" i="399"/>
  <c r="E16" i="399"/>
  <c r="D16" i="399"/>
  <c r="C16" i="399"/>
  <c r="O15" i="399"/>
  <c r="N15" i="399"/>
  <c r="M15" i="399"/>
  <c r="L15" i="399"/>
  <c r="K15" i="399"/>
  <c r="J15" i="399"/>
  <c r="I15" i="399"/>
  <c r="H15" i="399"/>
  <c r="G15" i="399"/>
  <c r="F15" i="399"/>
  <c r="E15" i="399"/>
  <c r="D15" i="399"/>
  <c r="C15" i="399"/>
  <c r="O36" i="398"/>
  <c r="N36" i="398"/>
  <c r="M36" i="398"/>
  <c r="L36" i="398"/>
  <c r="K36" i="398"/>
  <c r="J36" i="398"/>
  <c r="I36" i="398"/>
  <c r="H36" i="398"/>
  <c r="G36" i="398"/>
  <c r="F36" i="398"/>
  <c r="E36" i="398"/>
  <c r="D36" i="398"/>
  <c r="C36" i="398"/>
  <c r="O35" i="398"/>
  <c r="N35" i="398"/>
  <c r="M35" i="398"/>
  <c r="L35" i="398"/>
  <c r="K35" i="398"/>
  <c r="J35" i="398"/>
  <c r="I35" i="398"/>
  <c r="H35" i="398"/>
  <c r="G35" i="398"/>
  <c r="F35" i="398"/>
  <c r="E35" i="398"/>
  <c r="D35" i="398"/>
  <c r="C35" i="398"/>
  <c r="O34" i="398"/>
  <c r="N34" i="398"/>
  <c r="M34" i="398"/>
  <c r="L34" i="398"/>
  <c r="K34" i="398"/>
  <c r="J34" i="398"/>
  <c r="I34" i="398"/>
  <c r="H34" i="398"/>
  <c r="G34" i="398"/>
  <c r="F34" i="398"/>
  <c r="E34" i="398"/>
  <c r="D34" i="398"/>
  <c r="C34" i="398"/>
  <c r="O29" i="398"/>
  <c r="N29" i="398"/>
  <c r="M29" i="398"/>
  <c r="L29" i="398"/>
  <c r="K29" i="398"/>
  <c r="J29" i="398"/>
  <c r="I29" i="398"/>
  <c r="H29" i="398"/>
  <c r="G29" i="398"/>
  <c r="F29" i="398"/>
  <c r="E29" i="398"/>
  <c r="D29" i="398"/>
  <c r="C29" i="398"/>
  <c r="O28" i="398"/>
  <c r="N28" i="398"/>
  <c r="M28" i="398"/>
  <c r="L28" i="398"/>
  <c r="K28" i="398"/>
  <c r="J28" i="398"/>
  <c r="I28" i="398"/>
  <c r="H28" i="398"/>
  <c r="G28" i="398"/>
  <c r="F28" i="398"/>
  <c r="E28" i="398"/>
  <c r="D28" i="398"/>
  <c r="C28" i="398"/>
  <c r="O27" i="398"/>
  <c r="N27" i="398"/>
  <c r="M27" i="398"/>
  <c r="L27" i="398"/>
  <c r="K27" i="398"/>
  <c r="J27" i="398"/>
  <c r="J30" i="398" s="1"/>
  <c r="I27" i="398"/>
  <c r="H27" i="398"/>
  <c r="G27" i="398"/>
  <c r="F27" i="398"/>
  <c r="E27" i="398"/>
  <c r="D27" i="398"/>
  <c r="C27" i="398"/>
  <c r="O26" i="398"/>
  <c r="N26" i="398"/>
  <c r="M26" i="398"/>
  <c r="L26" i="398"/>
  <c r="K26" i="398"/>
  <c r="J26" i="398"/>
  <c r="I26" i="398"/>
  <c r="H26" i="398"/>
  <c r="G26" i="398"/>
  <c r="F26" i="398"/>
  <c r="E26" i="398"/>
  <c r="D26" i="398"/>
  <c r="C26" i="398"/>
  <c r="O25" i="398"/>
  <c r="N25" i="398"/>
  <c r="M25" i="398"/>
  <c r="L25" i="398"/>
  <c r="K25" i="398"/>
  <c r="J25" i="398"/>
  <c r="I25" i="398"/>
  <c r="H25" i="398"/>
  <c r="G25" i="398"/>
  <c r="F25" i="398"/>
  <c r="E25" i="398"/>
  <c r="E30" i="398" s="1"/>
  <c r="D25" i="398"/>
  <c r="D30" i="398" s="1"/>
  <c r="C25" i="398"/>
  <c r="O21" i="398"/>
  <c r="N21" i="398"/>
  <c r="M21" i="398"/>
  <c r="L21" i="398"/>
  <c r="K21" i="398"/>
  <c r="J21" i="398"/>
  <c r="I21" i="398"/>
  <c r="H21" i="398"/>
  <c r="G21" i="398"/>
  <c r="F21" i="398"/>
  <c r="E21" i="398"/>
  <c r="D21" i="398"/>
  <c r="C21" i="398"/>
  <c r="O20" i="398"/>
  <c r="N20" i="398"/>
  <c r="M20" i="398"/>
  <c r="L20" i="398"/>
  <c r="K20" i="398"/>
  <c r="J20" i="398"/>
  <c r="I20" i="398"/>
  <c r="H20" i="398"/>
  <c r="G20" i="398"/>
  <c r="F20" i="398"/>
  <c r="E20" i="398"/>
  <c r="D20" i="398"/>
  <c r="C20" i="398"/>
  <c r="O19" i="398"/>
  <c r="N19" i="398"/>
  <c r="M19" i="398"/>
  <c r="L19" i="398"/>
  <c r="K19" i="398"/>
  <c r="J19" i="398"/>
  <c r="I19" i="398"/>
  <c r="H19" i="398"/>
  <c r="G19" i="398"/>
  <c r="F19" i="398"/>
  <c r="E19" i="398"/>
  <c r="D19" i="398"/>
  <c r="C19" i="398"/>
  <c r="O18" i="398"/>
  <c r="N18" i="398"/>
  <c r="M18" i="398"/>
  <c r="L18" i="398"/>
  <c r="K18" i="398"/>
  <c r="J18" i="398"/>
  <c r="I18" i="398"/>
  <c r="H18" i="398"/>
  <c r="G18" i="398"/>
  <c r="F18" i="398"/>
  <c r="E18" i="398"/>
  <c r="D18" i="398"/>
  <c r="C18" i="398"/>
  <c r="O17" i="398"/>
  <c r="N17" i="398"/>
  <c r="M17" i="398"/>
  <c r="L17" i="398"/>
  <c r="K17" i="398"/>
  <c r="J17" i="398"/>
  <c r="I17" i="398"/>
  <c r="H17" i="398"/>
  <c r="G17" i="398"/>
  <c r="F17" i="398"/>
  <c r="E17" i="398"/>
  <c r="D17" i="398"/>
  <c r="C17" i="398"/>
  <c r="O16" i="398"/>
  <c r="N16" i="398"/>
  <c r="M16" i="398"/>
  <c r="L16" i="398"/>
  <c r="K16" i="398"/>
  <c r="J16" i="398"/>
  <c r="I16" i="398"/>
  <c r="H16" i="398"/>
  <c r="G16" i="398"/>
  <c r="F16" i="398"/>
  <c r="E16" i="398"/>
  <c r="D16" i="398"/>
  <c r="C16" i="398"/>
  <c r="O15" i="398"/>
  <c r="N15" i="398"/>
  <c r="M15" i="398"/>
  <c r="L15" i="398"/>
  <c r="K15" i="398"/>
  <c r="J15" i="398"/>
  <c r="I15" i="398"/>
  <c r="H15" i="398"/>
  <c r="G15" i="398"/>
  <c r="F15" i="398"/>
  <c r="E15" i="398"/>
  <c r="D15" i="398"/>
  <c r="C15" i="398"/>
  <c r="O36" i="397"/>
  <c r="N36" i="397"/>
  <c r="M36" i="397"/>
  <c r="L36" i="397"/>
  <c r="K36" i="397"/>
  <c r="J36" i="397"/>
  <c r="I36" i="397"/>
  <c r="H36" i="397"/>
  <c r="G36" i="397"/>
  <c r="F36" i="397"/>
  <c r="E36" i="397"/>
  <c r="D36" i="397"/>
  <c r="C36" i="397"/>
  <c r="O35" i="397"/>
  <c r="N35" i="397"/>
  <c r="M35" i="397"/>
  <c r="L35" i="397"/>
  <c r="K35" i="397"/>
  <c r="J35" i="397"/>
  <c r="I35" i="397"/>
  <c r="H35" i="397"/>
  <c r="G35" i="397"/>
  <c r="F35" i="397"/>
  <c r="E35" i="397"/>
  <c r="D35" i="397"/>
  <c r="C35" i="397"/>
  <c r="O34" i="397"/>
  <c r="N34" i="397"/>
  <c r="M34" i="397"/>
  <c r="L34" i="397"/>
  <c r="K34" i="397"/>
  <c r="J34" i="397"/>
  <c r="I34" i="397"/>
  <c r="H34" i="397"/>
  <c r="G34" i="397"/>
  <c r="F34" i="397"/>
  <c r="E34" i="397"/>
  <c r="D34" i="397"/>
  <c r="C34" i="397"/>
  <c r="O29" i="397"/>
  <c r="N29" i="397"/>
  <c r="M29" i="397"/>
  <c r="L29" i="397"/>
  <c r="K29" i="397"/>
  <c r="J29" i="397"/>
  <c r="I29" i="397"/>
  <c r="H29" i="397"/>
  <c r="G29" i="397"/>
  <c r="F29" i="397"/>
  <c r="E29" i="397"/>
  <c r="D29" i="397"/>
  <c r="C29" i="397"/>
  <c r="O28" i="397"/>
  <c r="N28" i="397"/>
  <c r="M28" i="397"/>
  <c r="L28" i="397"/>
  <c r="K28" i="397"/>
  <c r="J28" i="397"/>
  <c r="I28" i="397"/>
  <c r="H28" i="397"/>
  <c r="G28" i="397"/>
  <c r="F28" i="397"/>
  <c r="E28" i="397"/>
  <c r="D28" i="397"/>
  <c r="C28" i="397"/>
  <c r="O27" i="397"/>
  <c r="N27" i="397"/>
  <c r="M27" i="397"/>
  <c r="L27" i="397"/>
  <c r="K27" i="397"/>
  <c r="J27" i="397"/>
  <c r="I27" i="397"/>
  <c r="H27" i="397"/>
  <c r="G27" i="397"/>
  <c r="F27" i="397"/>
  <c r="E27" i="397"/>
  <c r="D27" i="397"/>
  <c r="C27" i="397"/>
  <c r="O26" i="397"/>
  <c r="N26" i="397"/>
  <c r="M26" i="397"/>
  <c r="L26" i="397"/>
  <c r="K26" i="397"/>
  <c r="J26" i="397"/>
  <c r="I26" i="397"/>
  <c r="H26" i="397"/>
  <c r="G26" i="397"/>
  <c r="F26" i="397"/>
  <c r="E26" i="397"/>
  <c r="D26" i="397"/>
  <c r="C26" i="397"/>
  <c r="O25" i="397"/>
  <c r="N25" i="397"/>
  <c r="M25" i="397"/>
  <c r="L25" i="397"/>
  <c r="K25" i="397"/>
  <c r="J25" i="397"/>
  <c r="I25" i="397"/>
  <c r="H25" i="397"/>
  <c r="G25" i="397"/>
  <c r="F25" i="397"/>
  <c r="E25" i="397"/>
  <c r="D25" i="397"/>
  <c r="C25" i="397"/>
  <c r="O21" i="397"/>
  <c r="N21" i="397"/>
  <c r="M21" i="397"/>
  <c r="L21" i="397"/>
  <c r="K21" i="397"/>
  <c r="J21" i="397"/>
  <c r="I21" i="397"/>
  <c r="H21" i="397"/>
  <c r="G21" i="397"/>
  <c r="F21" i="397"/>
  <c r="E21" i="397"/>
  <c r="D21" i="397"/>
  <c r="C21" i="397"/>
  <c r="O20" i="397"/>
  <c r="N20" i="397"/>
  <c r="M20" i="397"/>
  <c r="L20" i="397"/>
  <c r="K20" i="397"/>
  <c r="J20" i="397"/>
  <c r="I20" i="397"/>
  <c r="H20" i="397"/>
  <c r="G20" i="397"/>
  <c r="F20" i="397"/>
  <c r="E20" i="397"/>
  <c r="D20" i="397"/>
  <c r="C20" i="397"/>
  <c r="O19" i="397"/>
  <c r="N19" i="397"/>
  <c r="M19" i="397"/>
  <c r="L19" i="397"/>
  <c r="K19" i="397"/>
  <c r="J19" i="397"/>
  <c r="I19" i="397"/>
  <c r="H19" i="397"/>
  <c r="G19" i="397"/>
  <c r="F19" i="397"/>
  <c r="E19" i="397"/>
  <c r="D19" i="397"/>
  <c r="C19" i="397"/>
  <c r="O18" i="397"/>
  <c r="N18" i="397"/>
  <c r="M18" i="397"/>
  <c r="L18" i="397"/>
  <c r="K18" i="397"/>
  <c r="J18" i="397"/>
  <c r="I18" i="397"/>
  <c r="H18" i="397"/>
  <c r="G18" i="397"/>
  <c r="F18" i="397"/>
  <c r="E18" i="397"/>
  <c r="D18" i="397"/>
  <c r="C18" i="397"/>
  <c r="O17" i="397"/>
  <c r="N17" i="397"/>
  <c r="M17" i="397"/>
  <c r="L17" i="397"/>
  <c r="K17" i="397"/>
  <c r="J17" i="397"/>
  <c r="I17" i="397"/>
  <c r="H17" i="397"/>
  <c r="G17" i="397"/>
  <c r="F17" i="397"/>
  <c r="E17" i="397"/>
  <c r="D17" i="397"/>
  <c r="C17" i="397"/>
  <c r="O16" i="397"/>
  <c r="N16" i="397"/>
  <c r="M16" i="397"/>
  <c r="L16" i="397"/>
  <c r="K16" i="397"/>
  <c r="J16" i="397"/>
  <c r="I16" i="397"/>
  <c r="H16" i="397"/>
  <c r="G16" i="397"/>
  <c r="F16" i="397"/>
  <c r="E16" i="397"/>
  <c r="D16" i="397"/>
  <c r="C16" i="397"/>
  <c r="O15" i="397"/>
  <c r="N15" i="397"/>
  <c r="M15" i="397"/>
  <c r="L15" i="397"/>
  <c r="K15" i="397"/>
  <c r="J15" i="397"/>
  <c r="I15" i="397"/>
  <c r="H15" i="397"/>
  <c r="G15" i="397"/>
  <c r="F15" i="397"/>
  <c r="E15" i="397"/>
  <c r="D15" i="397"/>
  <c r="C15" i="397"/>
  <c r="O36" i="396"/>
  <c r="N36" i="396"/>
  <c r="M36" i="396"/>
  <c r="L36" i="396"/>
  <c r="K36" i="396"/>
  <c r="J36" i="396"/>
  <c r="I36" i="396"/>
  <c r="H36" i="396"/>
  <c r="G36" i="396"/>
  <c r="F36" i="396"/>
  <c r="E36" i="396"/>
  <c r="D36" i="396"/>
  <c r="C36" i="396"/>
  <c r="O35" i="396"/>
  <c r="N35" i="396"/>
  <c r="M35" i="396"/>
  <c r="L35" i="396"/>
  <c r="K35" i="396"/>
  <c r="J35" i="396"/>
  <c r="I35" i="396"/>
  <c r="H35" i="396"/>
  <c r="G35" i="396"/>
  <c r="F35" i="396"/>
  <c r="E35" i="396"/>
  <c r="D35" i="396"/>
  <c r="C35" i="396"/>
  <c r="O34" i="396"/>
  <c r="N34" i="396"/>
  <c r="M34" i="396"/>
  <c r="L34" i="396"/>
  <c r="K34" i="396"/>
  <c r="J34" i="396"/>
  <c r="I34" i="396"/>
  <c r="H34" i="396"/>
  <c r="G34" i="396"/>
  <c r="F34" i="396"/>
  <c r="E34" i="396"/>
  <c r="D34" i="396"/>
  <c r="C34" i="396"/>
  <c r="O29" i="396"/>
  <c r="N29" i="396"/>
  <c r="M29" i="396"/>
  <c r="L29" i="396"/>
  <c r="K29" i="396"/>
  <c r="J29" i="396"/>
  <c r="I29" i="396"/>
  <c r="H29" i="396"/>
  <c r="G29" i="396"/>
  <c r="F29" i="396"/>
  <c r="E29" i="396"/>
  <c r="D29" i="396"/>
  <c r="C29" i="396"/>
  <c r="O28" i="396"/>
  <c r="N28" i="396"/>
  <c r="M28" i="396"/>
  <c r="L28" i="396"/>
  <c r="K28" i="396"/>
  <c r="J28" i="396"/>
  <c r="I28" i="396"/>
  <c r="H28" i="396"/>
  <c r="G28" i="396"/>
  <c r="F28" i="396"/>
  <c r="E28" i="396"/>
  <c r="D28" i="396"/>
  <c r="C28" i="396"/>
  <c r="O27" i="396"/>
  <c r="N27" i="396"/>
  <c r="M27" i="396"/>
  <c r="L27" i="396"/>
  <c r="K27" i="396"/>
  <c r="J27" i="396"/>
  <c r="I27" i="396"/>
  <c r="H27" i="396"/>
  <c r="G27" i="396"/>
  <c r="F27" i="396"/>
  <c r="E27" i="396"/>
  <c r="D27" i="396"/>
  <c r="C27" i="396"/>
  <c r="O26" i="396"/>
  <c r="N26" i="396"/>
  <c r="M26" i="396"/>
  <c r="L26" i="396"/>
  <c r="K26" i="396"/>
  <c r="J26" i="396"/>
  <c r="I26" i="396"/>
  <c r="H26" i="396"/>
  <c r="G26" i="396"/>
  <c r="F26" i="396"/>
  <c r="E26" i="396"/>
  <c r="D26" i="396"/>
  <c r="C26" i="396"/>
  <c r="O25" i="396"/>
  <c r="N25" i="396"/>
  <c r="M25" i="396"/>
  <c r="L25" i="396"/>
  <c r="K25" i="396"/>
  <c r="J25" i="396"/>
  <c r="I25" i="396"/>
  <c r="H25" i="396"/>
  <c r="G25" i="396"/>
  <c r="F25" i="396"/>
  <c r="E25" i="396"/>
  <c r="D25" i="396"/>
  <c r="C25" i="396"/>
  <c r="O21" i="396"/>
  <c r="N21" i="396"/>
  <c r="M21" i="396"/>
  <c r="L21" i="396"/>
  <c r="K21" i="396"/>
  <c r="J21" i="396"/>
  <c r="I21" i="396"/>
  <c r="H21" i="396"/>
  <c r="G21" i="396"/>
  <c r="F21" i="396"/>
  <c r="E21" i="396"/>
  <c r="D21" i="396"/>
  <c r="C21" i="396"/>
  <c r="O20" i="396"/>
  <c r="N20" i="396"/>
  <c r="M20" i="396"/>
  <c r="L20" i="396"/>
  <c r="K20" i="396"/>
  <c r="J20" i="396"/>
  <c r="I20" i="396"/>
  <c r="H20" i="396"/>
  <c r="G20" i="396"/>
  <c r="F20" i="396"/>
  <c r="E20" i="396"/>
  <c r="D20" i="396"/>
  <c r="C20" i="396"/>
  <c r="O19" i="396"/>
  <c r="N19" i="396"/>
  <c r="M19" i="396"/>
  <c r="L19" i="396"/>
  <c r="K19" i="396"/>
  <c r="J19" i="396"/>
  <c r="I19" i="396"/>
  <c r="H19" i="396"/>
  <c r="G19" i="396"/>
  <c r="F19" i="396"/>
  <c r="E19" i="396"/>
  <c r="D19" i="396"/>
  <c r="C19" i="396"/>
  <c r="O18" i="396"/>
  <c r="N18" i="396"/>
  <c r="M18" i="396"/>
  <c r="L18" i="396"/>
  <c r="K18" i="396"/>
  <c r="J18" i="396"/>
  <c r="I18" i="396"/>
  <c r="H18" i="396"/>
  <c r="G18" i="396"/>
  <c r="F18" i="396"/>
  <c r="E18" i="396"/>
  <c r="D18" i="396"/>
  <c r="C18" i="396"/>
  <c r="O17" i="396"/>
  <c r="N17" i="396"/>
  <c r="M17" i="396"/>
  <c r="L17" i="396"/>
  <c r="K17" i="396"/>
  <c r="J17" i="396"/>
  <c r="I17" i="396"/>
  <c r="H17" i="396"/>
  <c r="G17" i="396"/>
  <c r="F17" i="396"/>
  <c r="E17" i="396"/>
  <c r="D17" i="396"/>
  <c r="C17" i="396"/>
  <c r="O16" i="396"/>
  <c r="N16" i="396"/>
  <c r="M16" i="396"/>
  <c r="L16" i="396"/>
  <c r="K16" i="396"/>
  <c r="J16" i="396"/>
  <c r="I16" i="396"/>
  <c r="H16" i="396"/>
  <c r="G16" i="396"/>
  <c r="F16" i="396"/>
  <c r="E16" i="396"/>
  <c r="D16" i="396"/>
  <c r="C16" i="396"/>
  <c r="O15" i="396"/>
  <c r="N15" i="396"/>
  <c r="M15" i="396"/>
  <c r="L15" i="396"/>
  <c r="K15" i="396"/>
  <c r="J15" i="396"/>
  <c r="I15" i="396"/>
  <c r="H15" i="396"/>
  <c r="G15" i="396"/>
  <c r="F15" i="396"/>
  <c r="E15" i="396"/>
  <c r="D15" i="396"/>
  <c r="C15" i="396"/>
  <c r="O36" i="395"/>
  <c r="N36" i="395"/>
  <c r="M36" i="395"/>
  <c r="L36" i="395"/>
  <c r="K36" i="395"/>
  <c r="J36" i="395"/>
  <c r="I36" i="395"/>
  <c r="H36" i="395"/>
  <c r="G36" i="395"/>
  <c r="F36" i="395"/>
  <c r="E36" i="395"/>
  <c r="D36" i="395"/>
  <c r="C36" i="395"/>
  <c r="O35" i="395"/>
  <c r="N35" i="395"/>
  <c r="M35" i="395"/>
  <c r="L35" i="395"/>
  <c r="K35" i="395"/>
  <c r="J35" i="395"/>
  <c r="I35" i="395"/>
  <c r="H35" i="395"/>
  <c r="G35" i="395"/>
  <c r="F35" i="395"/>
  <c r="E35" i="395"/>
  <c r="D35" i="395"/>
  <c r="C35" i="395"/>
  <c r="O34" i="395"/>
  <c r="N34" i="395"/>
  <c r="M34" i="395"/>
  <c r="L34" i="395"/>
  <c r="K34" i="395"/>
  <c r="J34" i="395"/>
  <c r="I34" i="395"/>
  <c r="H34" i="395"/>
  <c r="G34" i="395"/>
  <c r="F34" i="395"/>
  <c r="E34" i="395"/>
  <c r="D34" i="395"/>
  <c r="C34" i="395"/>
  <c r="O29" i="395"/>
  <c r="N29" i="395"/>
  <c r="M29" i="395"/>
  <c r="L29" i="395"/>
  <c r="K29" i="395"/>
  <c r="J29" i="395"/>
  <c r="I29" i="395"/>
  <c r="H29" i="395"/>
  <c r="G29" i="395"/>
  <c r="F29" i="395"/>
  <c r="E29" i="395"/>
  <c r="D29" i="395"/>
  <c r="C29" i="395"/>
  <c r="O28" i="395"/>
  <c r="N28" i="395"/>
  <c r="M28" i="395"/>
  <c r="L28" i="395"/>
  <c r="K28" i="395"/>
  <c r="J28" i="395"/>
  <c r="I28" i="395"/>
  <c r="H28" i="395"/>
  <c r="G28" i="395"/>
  <c r="F28" i="395"/>
  <c r="E28" i="395"/>
  <c r="D28" i="395"/>
  <c r="C28" i="395"/>
  <c r="O27" i="395"/>
  <c r="N27" i="395"/>
  <c r="M27" i="395"/>
  <c r="L27" i="395"/>
  <c r="K27" i="395"/>
  <c r="J27" i="395"/>
  <c r="I27" i="395"/>
  <c r="H27" i="395"/>
  <c r="G27" i="395"/>
  <c r="F27" i="395"/>
  <c r="E27" i="395"/>
  <c r="D27" i="395"/>
  <c r="C27" i="395"/>
  <c r="O26" i="395"/>
  <c r="N26" i="395"/>
  <c r="M26" i="395"/>
  <c r="L26" i="395"/>
  <c r="K26" i="395"/>
  <c r="J26" i="395"/>
  <c r="I26" i="395"/>
  <c r="H26" i="395"/>
  <c r="G26" i="395"/>
  <c r="F26" i="395"/>
  <c r="E26" i="395"/>
  <c r="D26" i="395"/>
  <c r="C26" i="395"/>
  <c r="O25" i="395"/>
  <c r="N25" i="395"/>
  <c r="M25" i="395"/>
  <c r="L25" i="395"/>
  <c r="K25" i="395"/>
  <c r="J25" i="395"/>
  <c r="I25" i="395"/>
  <c r="H25" i="395"/>
  <c r="G25" i="395"/>
  <c r="F25" i="395"/>
  <c r="E25" i="395"/>
  <c r="D25" i="395"/>
  <c r="C25" i="395"/>
  <c r="O21" i="395"/>
  <c r="N21" i="395"/>
  <c r="M21" i="395"/>
  <c r="L21" i="395"/>
  <c r="K21" i="395"/>
  <c r="J21" i="395"/>
  <c r="I21" i="395"/>
  <c r="H21" i="395"/>
  <c r="G21" i="395"/>
  <c r="F21" i="395"/>
  <c r="E21" i="395"/>
  <c r="D21" i="395"/>
  <c r="C21" i="395"/>
  <c r="O20" i="395"/>
  <c r="N20" i="395"/>
  <c r="M20" i="395"/>
  <c r="L20" i="395"/>
  <c r="K20" i="395"/>
  <c r="J20" i="395"/>
  <c r="I20" i="395"/>
  <c r="H20" i="395"/>
  <c r="G20" i="395"/>
  <c r="F20" i="395"/>
  <c r="E20" i="395"/>
  <c r="D20" i="395"/>
  <c r="C20" i="395"/>
  <c r="O19" i="395"/>
  <c r="N19" i="395"/>
  <c r="M19" i="395"/>
  <c r="L19" i="395"/>
  <c r="K19" i="395"/>
  <c r="J19" i="395"/>
  <c r="I19" i="395"/>
  <c r="H19" i="395"/>
  <c r="G19" i="395"/>
  <c r="F19" i="395"/>
  <c r="E19" i="395"/>
  <c r="D19" i="395"/>
  <c r="C19" i="395"/>
  <c r="O18" i="395"/>
  <c r="N18" i="395"/>
  <c r="M18" i="395"/>
  <c r="L18" i="395"/>
  <c r="K18" i="395"/>
  <c r="J18" i="395"/>
  <c r="I18" i="395"/>
  <c r="H18" i="395"/>
  <c r="G18" i="395"/>
  <c r="F18" i="395"/>
  <c r="E18" i="395"/>
  <c r="D18" i="395"/>
  <c r="C18" i="395"/>
  <c r="O17" i="395"/>
  <c r="N17" i="395"/>
  <c r="M17" i="395"/>
  <c r="L17" i="395"/>
  <c r="K17" i="395"/>
  <c r="J17" i="395"/>
  <c r="I17" i="395"/>
  <c r="H17" i="395"/>
  <c r="G17" i="395"/>
  <c r="F17" i="395"/>
  <c r="E17" i="395"/>
  <c r="D17" i="395"/>
  <c r="C17" i="395"/>
  <c r="O16" i="395"/>
  <c r="N16" i="395"/>
  <c r="M16" i="395"/>
  <c r="L16" i="395"/>
  <c r="K16" i="395"/>
  <c r="J16" i="395"/>
  <c r="I16" i="395"/>
  <c r="H16" i="395"/>
  <c r="G16" i="395"/>
  <c r="F16" i="395"/>
  <c r="E16" i="395"/>
  <c r="D16" i="395"/>
  <c r="C16" i="395"/>
  <c r="O15" i="395"/>
  <c r="N15" i="395"/>
  <c r="M15" i="395"/>
  <c r="L15" i="395"/>
  <c r="K15" i="395"/>
  <c r="J15" i="395"/>
  <c r="I15" i="395"/>
  <c r="H15" i="395"/>
  <c r="G15" i="395"/>
  <c r="F15" i="395"/>
  <c r="E15" i="395"/>
  <c r="D15" i="395"/>
  <c r="C15" i="395"/>
  <c r="O36" i="394"/>
  <c r="N36" i="394"/>
  <c r="M36" i="394"/>
  <c r="L36" i="394"/>
  <c r="K36" i="394"/>
  <c r="J36" i="394"/>
  <c r="I36" i="394"/>
  <c r="H36" i="394"/>
  <c r="G36" i="394"/>
  <c r="F36" i="394"/>
  <c r="E36" i="394"/>
  <c r="D36" i="394"/>
  <c r="C36" i="394"/>
  <c r="O35" i="394"/>
  <c r="N35" i="394"/>
  <c r="M35" i="394"/>
  <c r="L35" i="394"/>
  <c r="K35" i="394"/>
  <c r="J35" i="394"/>
  <c r="I35" i="394"/>
  <c r="H35" i="394"/>
  <c r="G35" i="394"/>
  <c r="F35" i="394"/>
  <c r="E35" i="394"/>
  <c r="D35" i="394"/>
  <c r="C35" i="394"/>
  <c r="O34" i="394"/>
  <c r="N34" i="394"/>
  <c r="M34" i="394"/>
  <c r="L34" i="394"/>
  <c r="K34" i="394"/>
  <c r="J34" i="394"/>
  <c r="I34" i="394"/>
  <c r="H34" i="394"/>
  <c r="G34" i="394"/>
  <c r="F34" i="394"/>
  <c r="E34" i="394"/>
  <c r="D34" i="394"/>
  <c r="C34" i="394"/>
  <c r="O29" i="394"/>
  <c r="N29" i="394"/>
  <c r="M29" i="394"/>
  <c r="L29" i="394"/>
  <c r="K29" i="394"/>
  <c r="J29" i="394"/>
  <c r="I29" i="394"/>
  <c r="H29" i="394"/>
  <c r="G29" i="394"/>
  <c r="F29" i="394"/>
  <c r="E29" i="394"/>
  <c r="D29" i="394"/>
  <c r="C29" i="394"/>
  <c r="O28" i="394"/>
  <c r="N28" i="394"/>
  <c r="M28" i="394"/>
  <c r="L28" i="394"/>
  <c r="K28" i="394"/>
  <c r="J28" i="394"/>
  <c r="I28" i="394"/>
  <c r="H28" i="394"/>
  <c r="G28" i="394"/>
  <c r="F28" i="394"/>
  <c r="E28" i="394"/>
  <c r="D28" i="394"/>
  <c r="C28" i="394"/>
  <c r="O27" i="394"/>
  <c r="N27" i="394"/>
  <c r="M27" i="394"/>
  <c r="L27" i="394"/>
  <c r="K27" i="394"/>
  <c r="J27" i="394"/>
  <c r="I27" i="394"/>
  <c r="H27" i="394"/>
  <c r="G27" i="394"/>
  <c r="F27" i="394"/>
  <c r="E27" i="394"/>
  <c r="D27" i="394"/>
  <c r="C27" i="394"/>
  <c r="O26" i="394"/>
  <c r="N26" i="394"/>
  <c r="M26" i="394"/>
  <c r="L26" i="394"/>
  <c r="K26" i="394"/>
  <c r="J26" i="394"/>
  <c r="I26" i="394"/>
  <c r="H26" i="394"/>
  <c r="G26" i="394"/>
  <c r="F26" i="394"/>
  <c r="E26" i="394"/>
  <c r="D26" i="394"/>
  <c r="C26" i="394"/>
  <c r="O25" i="394"/>
  <c r="N25" i="394"/>
  <c r="M25" i="394"/>
  <c r="L25" i="394"/>
  <c r="K25" i="394"/>
  <c r="J25" i="394"/>
  <c r="I25" i="394"/>
  <c r="H25" i="394"/>
  <c r="G25" i="394"/>
  <c r="F25" i="394"/>
  <c r="E25" i="394"/>
  <c r="D25" i="394"/>
  <c r="C25" i="394"/>
  <c r="O21" i="394"/>
  <c r="N21" i="394"/>
  <c r="M21" i="394"/>
  <c r="L21" i="394"/>
  <c r="K21" i="394"/>
  <c r="J21" i="394"/>
  <c r="I21" i="394"/>
  <c r="H21" i="394"/>
  <c r="G21" i="394"/>
  <c r="F21" i="394"/>
  <c r="E21" i="394"/>
  <c r="D21" i="394"/>
  <c r="C21" i="394"/>
  <c r="O20" i="394"/>
  <c r="N20" i="394"/>
  <c r="M20" i="394"/>
  <c r="L20" i="394"/>
  <c r="K20" i="394"/>
  <c r="J20" i="394"/>
  <c r="I20" i="394"/>
  <c r="H20" i="394"/>
  <c r="G20" i="394"/>
  <c r="F20" i="394"/>
  <c r="E20" i="394"/>
  <c r="D20" i="394"/>
  <c r="C20" i="394"/>
  <c r="O19" i="394"/>
  <c r="N19" i="394"/>
  <c r="M19" i="394"/>
  <c r="L19" i="394"/>
  <c r="K19" i="394"/>
  <c r="J19" i="394"/>
  <c r="I19" i="394"/>
  <c r="H19" i="394"/>
  <c r="G19" i="394"/>
  <c r="F19" i="394"/>
  <c r="E19" i="394"/>
  <c r="D19" i="394"/>
  <c r="C19" i="394"/>
  <c r="O18" i="394"/>
  <c r="N18" i="394"/>
  <c r="M18" i="394"/>
  <c r="L18" i="394"/>
  <c r="K18" i="394"/>
  <c r="J18" i="394"/>
  <c r="I18" i="394"/>
  <c r="H18" i="394"/>
  <c r="G18" i="394"/>
  <c r="F18" i="394"/>
  <c r="E18" i="394"/>
  <c r="D18" i="394"/>
  <c r="C18" i="394"/>
  <c r="O17" i="394"/>
  <c r="N17" i="394"/>
  <c r="M17" i="394"/>
  <c r="L17" i="394"/>
  <c r="K17" i="394"/>
  <c r="J17" i="394"/>
  <c r="I17" i="394"/>
  <c r="H17" i="394"/>
  <c r="G17" i="394"/>
  <c r="F17" i="394"/>
  <c r="E17" i="394"/>
  <c r="D17" i="394"/>
  <c r="C17" i="394"/>
  <c r="O16" i="394"/>
  <c r="N16" i="394"/>
  <c r="M16" i="394"/>
  <c r="L16" i="394"/>
  <c r="K16" i="394"/>
  <c r="J16" i="394"/>
  <c r="I16" i="394"/>
  <c r="H16" i="394"/>
  <c r="G16" i="394"/>
  <c r="F16" i="394"/>
  <c r="E16" i="394"/>
  <c r="D16" i="394"/>
  <c r="C16" i="394"/>
  <c r="O15" i="394"/>
  <c r="N15" i="394"/>
  <c r="M15" i="394"/>
  <c r="L15" i="394"/>
  <c r="K15" i="394"/>
  <c r="J15" i="394"/>
  <c r="I15" i="394"/>
  <c r="H15" i="394"/>
  <c r="G15" i="394"/>
  <c r="F15" i="394"/>
  <c r="E15" i="394"/>
  <c r="D15" i="394"/>
  <c r="C15" i="394"/>
  <c r="O36" i="393"/>
  <c r="N36" i="393"/>
  <c r="M36" i="393"/>
  <c r="L36" i="393"/>
  <c r="K36" i="393"/>
  <c r="J36" i="393"/>
  <c r="I36" i="393"/>
  <c r="H36" i="393"/>
  <c r="G36" i="393"/>
  <c r="F36" i="393"/>
  <c r="E36" i="393"/>
  <c r="D36" i="393"/>
  <c r="C36" i="393"/>
  <c r="O35" i="393"/>
  <c r="N35" i="393"/>
  <c r="M35" i="393"/>
  <c r="L35" i="393"/>
  <c r="K35" i="393"/>
  <c r="J35" i="393"/>
  <c r="I35" i="393"/>
  <c r="H35" i="393"/>
  <c r="G35" i="393"/>
  <c r="F35" i="393"/>
  <c r="E35" i="393"/>
  <c r="D35" i="393"/>
  <c r="C35" i="393"/>
  <c r="O34" i="393"/>
  <c r="N34" i="393"/>
  <c r="M34" i="393"/>
  <c r="L34" i="393"/>
  <c r="K34" i="393"/>
  <c r="J34" i="393"/>
  <c r="I34" i="393"/>
  <c r="H34" i="393"/>
  <c r="G34" i="393"/>
  <c r="F34" i="393"/>
  <c r="E34" i="393"/>
  <c r="D34" i="393"/>
  <c r="C34" i="393"/>
  <c r="O29" i="393"/>
  <c r="N29" i="393"/>
  <c r="M29" i="393"/>
  <c r="L29" i="393"/>
  <c r="K29" i="393"/>
  <c r="J29" i="393"/>
  <c r="I29" i="393"/>
  <c r="H29" i="393"/>
  <c r="G29" i="393"/>
  <c r="F29" i="393"/>
  <c r="E29" i="393"/>
  <c r="D29" i="393"/>
  <c r="C29" i="393"/>
  <c r="O28" i="393"/>
  <c r="N28" i="393"/>
  <c r="M28" i="393"/>
  <c r="L28" i="393"/>
  <c r="K28" i="393"/>
  <c r="J28" i="393"/>
  <c r="I28" i="393"/>
  <c r="H28" i="393"/>
  <c r="G28" i="393"/>
  <c r="F28" i="393"/>
  <c r="E28" i="393"/>
  <c r="D28" i="393"/>
  <c r="C28" i="393"/>
  <c r="O27" i="393"/>
  <c r="N27" i="393"/>
  <c r="M27" i="393"/>
  <c r="L27" i="393"/>
  <c r="K27" i="393"/>
  <c r="J27" i="393"/>
  <c r="I27" i="393"/>
  <c r="H27" i="393"/>
  <c r="G27" i="393"/>
  <c r="F27" i="393"/>
  <c r="E27" i="393"/>
  <c r="D27" i="393"/>
  <c r="C27" i="393"/>
  <c r="O26" i="393"/>
  <c r="N26" i="393"/>
  <c r="M26" i="393"/>
  <c r="L26" i="393"/>
  <c r="K26" i="393"/>
  <c r="J26" i="393"/>
  <c r="I26" i="393"/>
  <c r="H26" i="393"/>
  <c r="G26" i="393"/>
  <c r="F26" i="393"/>
  <c r="E26" i="393"/>
  <c r="D26" i="393"/>
  <c r="C26" i="393"/>
  <c r="O25" i="393"/>
  <c r="N25" i="393"/>
  <c r="M25" i="393"/>
  <c r="L25" i="393"/>
  <c r="K25" i="393"/>
  <c r="J25" i="393"/>
  <c r="I25" i="393"/>
  <c r="H25" i="393"/>
  <c r="G25" i="393"/>
  <c r="F25" i="393"/>
  <c r="E25" i="393"/>
  <c r="D25" i="393"/>
  <c r="C25" i="393"/>
  <c r="O21" i="393"/>
  <c r="N21" i="393"/>
  <c r="M21" i="393"/>
  <c r="L21" i="393"/>
  <c r="K21" i="393"/>
  <c r="J21" i="393"/>
  <c r="I21" i="393"/>
  <c r="H21" i="393"/>
  <c r="G21" i="393"/>
  <c r="F21" i="393"/>
  <c r="E21" i="393"/>
  <c r="D21" i="393"/>
  <c r="C21" i="393"/>
  <c r="O20" i="393"/>
  <c r="N20" i="393"/>
  <c r="M20" i="393"/>
  <c r="L20" i="393"/>
  <c r="K20" i="393"/>
  <c r="J20" i="393"/>
  <c r="I20" i="393"/>
  <c r="H20" i="393"/>
  <c r="G20" i="393"/>
  <c r="F20" i="393"/>
  <c r="E20" i="393"/>
  <c r="D20" i="393"/>
  <c r="C20" i="393"/>
  <c r="O19" i="393"/>
  <c r="N19" i="393"/>
  <c r="M19" i="393"/>
  <c r="L19" i="393"/>
  <c r="K19" i="393"/>
  <c r="J19" i="393"/>
  <c r="I19" i="393"/>
  <c r="H19" i="393"/>
  <c r="G19" i="393"/>
  <c r="F19" i="393"/>
  <c r="E19" i="393"/>
  <c r="D19" i="393"/>
  <c r="C19" i="393"/>
  <c r="O18" i="393"/>
  <c r="N18" i="393"/>
  <c r="M18" i="393"/>
  <c r="L18" i="393"/>
  <c r="K18" i="393"/>
  <c r="J18" i="393"/>
  <c r="I18" i="393"/>
  <c r="H18" i="393"/>
  <c r="G18" i="393"/>
  <c r="F18" i="393"/>
  <c r="E18" i="393"/>
  <c r="D18" i="393"/>
  <c r="C18" i="393"/>
  <c r="O17" i="393"/>
  <c r="N17" i="393"/>
  <c r="M17" i="393"/>
  <c r="L17" i="393"/>
  <c r="K17" i="393"/>
  <c r="J17" i="393"/>
  <c r="I17" i="393"/>
  <c r="H17" i="393"/>
  <c r="G17" i="393"/>
  <c r="F17" i="393"/>
  <c r="E17" i="393"/>
  <c r="D17" i="393"/>
  <c r="C17" i="393"/>
  <c r="O16" i="393"/>
  <c r="N16" i="393"/>
  <c r="M16" i="393"/>
  <c r="L16" i="393"/>
  <c r="K16" i="393"/>
  <c r="J16" i="393"/>
  <c r="I16" i="393"/>
  <c r="H16" i="393"/>
  <c r="G16" i="393"/>
  <c r="F16" i="393"/>
  <c r="E16" i="393"/>
  <c r="D16" i="393"/>
  <c r="C16" i="393"/>
  <c r="O15" i="393"/>
  <c r="N15" i="393"/>
  <c r="M15" i="393"/>
  <c r="L15" i="393"/>
  <c r="K15" i="393"/>
  <c r="J15" i="393"/>
  <c r="I15" i="393"/>
  <c r="H15" i="393"/>
  <c r="G15" i="393"/>
  <c r="F15" i="393"/>
  <c r="E15" i="393"/>
  <c r="D15" i="393"/>
  <c r="C15" i="393"/>
  <c r="O36" i="392"/>
  <c r="N36" i="392"/>
  <c r="M36" i="392"/>
  <c r="L36" i="392"/>
  <c r="K36" i="392"/>
  <c r="J36" i="392"/>
  <c r="I36" i="392"/>
  <c r="H36" i="392"/>
  <c r="G36" i="392"/>
  <c r="F36" i="392"/>
  <c r="E36" i="392"/>
  <c r="D36" i="392"/>
  <c r="C36" i="392"/>
  <c r="O35" i="392"/>
  <c r="N35" i="392"/>
  <c r="M35" i="392"/>
  <c r="L35" i="392"/>
  <c r="K35" i="392"/>
  <c r="J35" i="392"/>
  <c r="I35" i="392"/>
  <c r="H35" i="392"/>
  <c r="G35" i="392"/>
  <c r="F35" i="392"/>
  <c r="E35" i="392"/>
  <c r="D35" i="392"/>
  <c r="C35" i="392"/>
  <c r="N34" i="392"/>
  <c r="M34" i="392"/>
  <c r="L34" i="392"/>
  <c r="K34" i="392"/>
  <c r="J34" i="392"/>
  <c r="I34" i="392"/>
  <c r="H34" i="392"/>
  <c r="G34" i="392"/>
  <c r="F34" i="392"/>
  <c r="E34" i="392"/>
  <c r="D34" i="392"/>
  <c r="C34" i="392"/>
  <c r="N29" i="392"/>
  <c r="M29" i="392"/>
  <c r="L29" i="392"/>
  <c r="K29" i="392"/>
  <c r="J29" i="392"/>
  <c r="I29" i="392"/>
  <c r="H29" i="392"/>
  <c r="G29" i="392"/>
  <c r="F29" i="392"/>
  <c r="E29" i="392"/>
  <c r="D29" i="392"/>
  <c r="C29" i="392"/>
  <c r="N28" i="392"/>
  <c r="M28" i="392"/>
  <c r="L28" i="392"/>
  <c r="K28" i="392"/>
  <c r="J28" i="392"/>
  <c r="I28" i="392"/>
  <c r="H28" i="392"/>
  <c r="G28" i="392"/>
  <c r="F28" i="392"/>
  <c r="E28" i="392"/>
  <c r="D28" i="392"/>
  <c r="C28" i="392"/>
  <c r="N27" i="392"/>
  <c r="M27" i="392"/>
  <c r="L27" i="392"/>
  <c r="K27" i="392"/>
  <c r="J27" i="392"/>
  <c r="I27" i="392"/>
  <c r="H27" i="392"/>
  <c r="G27" i="392"/>
  <c r="F27" i="392"/>
  <c r="E27" i="392"/>
  <c r="D27" i="392"/>
  <c r="C27" i="392"/>
  <c r="N26" i="392"/>
  <c r="M26" i="392"/>
  <c r="L26" i="392"/>
  <c r="K26" i="392"/>
  <c r="J26" i="392"/>
  <c r="I26" i="392"/>
  <c r="H26" i="392"/>
  <c r="G26" i="392"/>
  <c r="F26" i="392"/>
  <c r="E26" i="392"/>
  <c r="D26" i="392"/>
  <c r="C26" i="392"/>
  <c r="N25" i="392"/>
  <c r="M25" i="392"/>
  <c r="L25" i="392"/>
  <c r="K25" i="392"/>
  <c r="J25" i="392"/>
  <c r="I25" i="392"/>
  <c r="H25" i="392"/>
  <c r="G25" i="392"/>
  <c r="F25" i="392"/>
  <c r="E25" i="392"/>
  <c r="D25" i="392"/>
  <c r="C25" i="392"/>
  <c r="N21" i="392"/>
  <c r="M21" i="392"/>
  <c r="L21" i="392"/>
  <c r="K21" i="392"/>
  <c r="J21" i="392"/>
  <c r="I21" i="392"/>
  <c r="H21" i="392"/>
  <c r="G21" i="392"/>
  <c r="F21" i="392"/>
  <c r="E21" i="392"/>
  <c r="D21" i="392"/>
  <c r="C21" i="392"/>
  <c r="N20" i="392"/>
  <c r="M20" i="392"/>
  <c r="L20" i="392"/>
  <c r="K20" i="392"/>
  <c r="J20" i="392"/>
  <c r="I20" i="392"/>
  <c r="H20" i="392"/>
  <c r="G20" i="392"/>
  <c r="F20" i="392"/>
  <c r="E20" i="392"/>
  <c r="D20" i="392"/>
  <c r="C20" i="392"/>
  <c r="N19" i="392"/>
  <c r="M19" i="392"/>
  <c r="L19" i="392"/>
  <c r="K19" i="392"/>
  <c r="J19" i="392"/>
  <c r="I19" i="392"/>
  <c r="H19" i="392"/>
  <c r="G19" i="392"/>
  <c r="F19" i="392"/>
  <c r="E19" i="392"/>
  <c r="D19" i="392"/>
  <c r="C19" i="392"/>
  <c r="N18" i="392"/>
  <c r="M18" i="392"/>
  <c r="L18" i="392"/>
  <c r="K18" i="392"/>
  <c r="J18" i="392"/>
  <c r="I18" i="392"/>
  <c r="H18" i="392"/>
  <c r="G18" i="392"/>
  <c r="F18" i="392"/>
  <c r="E18" i="392"/>
  <c r="D18" i="392"/>
  <c r="C18" i="392"/>
  <c r="O17" i="392"/>
  <c r="N17" i="392"/>
  <c r="M17" i="392"/>
  <c r="L17" i="392"/>
  <c r="K17" i="392"/>
  <c r="J17" i="392"/>
  <c r="I17" i="392"/>
  <c r="H17" i="392"/>
  <c r="G17" i="392"/>
  <c r="F17" i="392"/>
  <c r="E17" i="392"/>
  <c r="D17" i="392"/>
  <c r="C17" i="392"/>
  <c r="N16" i="392"/>
  <c r="M16" i="392"/>
  <c r="L16" i="392"/>
  <c r="K16" i="392"/>
  <c r="J16" i="392"/>
  <c r="I16" i="392"/>
  <c r="H16" i="392"/>
  <c r="G16" i="392"/>
  <c r="F16" i="392"/>
  <c r="E16" i="392"/>
  <c r="D16" i="392"/>
  <c r="C16" i="392"/>
  <c r="N15" i="392"/>
  <c r="M15" i="392"/>
  <c r="L15" i="392"/>
  <c r="K15" i="392"/>
  <c r="J15" i="392"/>
  <c r="I15" i="392"/>
  <c r="H15" i="392"/>
  <c r="G15" i="392"/>
  <c r="F15" i="392"/>
  <c r="E15" i="392"/>
  <c r="D15" i="392"/>
  <c r="C15" i="392"/>
  <c r="O36" i="391"/>
  <c r="N36" i="391"/>
  <c r="M36" i="391"/>
  <c r="L36" i="391"/>
  <c r="K36" i="391"/>
  <c r="J36" i="391"/>
  <c r="I36" i="391"/>
  <c r="H36" i="391"/>
  <c r="G36" i="391"/>
  <c r="F36" i="391"/>
  <c r="E36" i="391"/>
  <c r="D36" i="391"/>
  <c r="C36" i="391"/>
  <c r="O35" i="391"/>
  <c r="N35" i="391"/>
  <c r="M35" i="391"/>
  <c r="L35" i="391"/>
  <c r="K35" i="391"/>
  <c r="J35" i="391"/>
  <c r="I35" i="391"/>
  <c r="H35" i="391"/>
  <c r="G35" i="391"/>
  <c r="F35" i="391"/>
  <c r="E35" i="391"/>
  <c r="D35" i="391"/>
  <c r="C35" i="391"/>
  <c r="O34" i="391"/>
  <c r="N34" i="391"/>
  <c r="M34" i="391"/>
  <c r="L34" i="391"/>
  <c r="K34" i="391"/>
  <c r="J34" i="391"/>
  <c r="I34" i="391"/>
  <c r="H34" i="391"/>
  <c r="G34" i="391"/>
  <c r="F34" i="391"/>
  <c r="E34" i="391"/>
  <c r="D34" i="391"/>
  <c r="C34" i="391"/>
  <c r="O29" i="391"/>
  <c r="N29" i="391"/>
  <c r="M29" i="391"/>
  <c r="L29" i="391"/>
  <c r="K29" i="391"/>
  <c r="J29" i="391"/>
  <c r="I29" i="391"/>
  <c r="H29" i="391"/>
  <c r="G29" i="391"/>
  <c r="F29" i="391"/>
  <c r="E29" i="391"/>
  <c r="D29" i="391"/>
  <c r="C29" i="391"/>
  <c r="O28" i="391"/>
  <c r="N28" i="391"/>
  <c r="M28" i="391"/>
  <c r="L28" i="391"/>
  <c r="K28" i="391"/>
  <c r="J28" i="391"/>
  <c r="I28" i="391"/>
  <c r="H28" i="391"/>
  <c r="G28" i="391"/>
  <c r="F28" i="391"/>
  <c r="E28" i="391"/>
  <c r="D28" i="391"/>
  <c r="C28" i="391"/>
  <c r="O27" i="391"/>
  <c r="N27" i="391"/>
  <c r="M27" i="391"/>
  <c r="L27" i="391"/>
  <c r="K27" i="391"/>
  <c r="J27" i="391"/>
  <c r="I27" i="391"/>
  <c r="H27" i="391"/>
  <c r="G27" i="391"/>
  <c r="F27" i="391"/>
  <c r="E27" i="391"/>
  <c r="D27" i="391"/>
  <c r="C27" i="391"/>
  <c r="O26" i="391"/>
  <c r="N26" i="391"/>
  <c r="M26" i="391"/>
  <c r="L26" i="391"/>
  <c r="K26" i="391"/>
  <c r="J26" i="391"/>
  <c r="I26" i="391"/>
  <c r="H26" i="391"/>
  <c r="G26" i="391"/>
  <c r="F26" i="391"/>
  <c r="E26" i="391"/>
  <c r="D26" i="391"/>
  <c r="C26" i="391"/>
  <c r="O25" i="391"/>
  <c r="N25" i="391"/>
  <c r="M25" i="391"/>
  <c r="L25" i="391"/>
  <c r="K25" i="391"/>
  <c r="J25" i="391"/>
  <c r="I25" i="391"/>
  <c r="H25" i="391"/>
  <c r="G25" i="391"/>
  <c r="F25" i="391"/>
  <c r="E25" i="391"/>
  <c r="D25" i="391"/>
  <c r="C25" i="391"/>
  <c r="O21" i="391"/>
  <c r="N21" i="391"/>
  <c r="M21" i="391"/>
  <c r="L21" i="391"/>
  <c r="K21" i="391"/>
  <c r="J21" i="391"/>
  <c r="I21" i="391"/>
  <c r="H21" i="391"/>
  <c r="G21" i="391"/>
  <c r="F21" i="391"/>
  <c r="E21" i="391"/>
  <c r="D21" i="391"/>
  <c r="C21" i="391"/>
  <c r="O20" i="391"/>
  <c r="N20" i="391"/>
  <c r="M20" i="391"/>
  <c r="L20" i="391"/>
  <c r="K20" i="391"/>
  <c r="J20" i="391"/>
  <c r="I20" i="391"/>
  <c r="H20" i="391"/>
  <c r="G20" i="391"/>
  <c r="F20" i="391"/>
  <c r="E20" i="391"/>
  <c r="D20" i="391"/>
  <c r="C20" i="391"/>
  <c r="O19" i="391"/>
  <c r="N19" i="391"/>
  <c r="M19" i="391"/>
  <c r="L19" i="391"/>
  <c r="K19" i="391"/>
  <c r="J19" i="391"/>
  <c r="I19" i="391"/>
  <c r="H19" i="391"/>
  <c r="G19" i="391"/>
  <c r="F19" i="391"/>
  <c r="E19" i="391"/>
  <c r="D19" i="391"/>
  <c r="C19" i="391"/>
  <c r="O18" i="391"/>
  <c r="N18" i="391"/>
  <c r="M18" i="391"/>
  <c r="L18" i="391"/>
  <c r="K18" i="391"/>
  <c r="J18" i="391"/>
  <c r="I18" i="391"/>
  <c r="H18" i="391"/>
  <c r="G18" i="391"/>
  <c r="F18" i="391"/>
  <c r="E18" i="391"/>
  <c r="D18" i="391"/>
  <c r="C18" i="391"/>
  <c r="O17" i="391"/>
  <c r="N17" i="391"/>
  <c r="M17" i="391"/>
  <c r="L17" i="391"/>
  <c r="K17" i="391"/>
  <c r="J17" i="391"/>
  <c r="I17" i="391"/>
  <c r="H17" i="391"/>
  <c r="G17" i="391"/>
  <c r="F17" i="391"/>
  <c r="E17" i="391"/>
  <c r="D17" i="391"/>
  <c r="C17" i="391"/>
  <c r="O16" i="391"/>
  <c r="N16" i="391"/>
  <c r="M16" i="391"/>
  <c r="L16" i="391"/>
  <c r="K16" i="391"/>
  <c r="J16" i="391"/>
  <c r="I16" i="391"/>
  <c r="H16" i="391"/>
  <c r="G16" i="391"/>
  <c r="F16" i="391"/>
  <c r="E16" i="391"/>
  <c r="D16" i="391"/>
  <c r="C16" i="391"/>
  <c r="O15" i="391"/>
  <c r="N15" i="391"/>
  <c r="M15" i="391"/>
  <c r="L15" i="391"/>
  <c r="K15" i="391"/>
  <c r="J15" i="391"/>
  <c r="I15" i="391"/>
  <c r="H15" i="391"/>
  <c r="G15" i="391"/>
  <c r="F15" i="391"/>
  <c r="E15" i="391"/>
  <c r="D15" i="391"/>
  <c r="C15" i="391"/>
  <c r="O36" i="390"/>
  <c r="N36" i="390"/>
  <c r="M36" i="390"/>
  <c r="L36" i="390"/>
  <c r="K36" i="390"/>
  <c r="J36" i="390"/>
  <c r="I36" i="390"/>
  <c r="H36" i="390"/>
  <c r="G36" i="390"/>
  <c r="F36" i="390"/>
  <c r="E36" i="390"/>
  <c r="D36" i="390"/>
  <c r="C36" i="390"/>
  <c r="O35" i="390"/>
  <c r="N35" i="390"/>
  <c r="M35" i="390"/>
  <c r="L35" i="390"/>
  <c r="K35" i="390"/>
  <c r="J35" i="390"/>
  <c r="I35" i="390"/>
  <c r="H35" i="390"/>
  <c r="G35" i="390"/>
  <c r="F35" i="390"/>
  <c r="E35" i="390"/>
  <c r="D35" i="390"/>
  <c r="C35" i="390"/>
  <c r="O34" i="390"/>
  <c r="N34" i="390"/>
  <c r="M34" i="390"/>
  <c r="L34" i="390"/>
  <c r="K34" i="390"/>
  <c r="J34" i="390"/>
  <c r="I34" i="390"/>
  <c r="H34" i="390"/>
  <c r="G34" i="390"/>
  <c r="F34" i="390"/>
  <c r="E34" i="390"/>
  <c r="D34" i="390"/>
  <c r="C34" i="390"/>
  <c r="O29" i="390"/>
  <c r="N29" i="390"/>
  <c r="M29" i="390"/>
  <c r="L29" i="390"/>
  <c r="K29" i="390"/>
  <c r="J29" i="390"/>
  <c r="I29" i="390"/>
  <c r="H29" i="390"/>
  <c r="G29" i="390"/>
  <c r="F29" i="390"/>
  <c r="E29" i="390"/>
  <c r="D29" i="390"/>
  <c r="C29" i="390"/>
  <c r="O28" i="390"/>
  <c r="N28" i="390"/>
  <c r="M28" i="390"/>
  <c r="L28" i="390"/>
  <c r="K28" i="390"/>
  <c r="J28" i="390"/>
  <c r="I28" i="390"/>
  <c r="H28" i="390"/>
  <c r="G28" i="390"/>
  <c r="F28" i="390"/>
  <c r="E28" i="390"/>
  <c r="D28" i="390"/>
  <c r="C28" i="390"/>
  <c r="O27" i="390"/>
  <c r="N27" i="390"/>
  <c r="M27" i="390"/>
  <c r="L27" i="390"/>
  <c r="K27" i="390"/>
  <c r="J27" i="390"/>
  <c r="I27" i="390"/>
  <c r="H27" i="390"/>
  <c r="G27" i="390"/>
  <c r="F27" i="390"/>
  <c r="E27" i="390"/>
  <c r="D27" i="390"/>
  <c r="C27" i="390"/>
  <c r="O26" i="390"/>
  <c r="N26" i="390"/>
  <c r="M26" i="390"/>
  <c r="L26" i="390"/>
  <c r="K26" i="390"/>
  <c r="J26" i="390"/>
  <c r="I26" i="390"/>
  <c r="H26" i="390"/>
  <c r="G26" i="390"/>
  <c r="F26" i="390"/>
  <c r="E26" i="390"/>
  <c r="D26" i="390"/>
  <c r="C26" i="390"/>
  <c r="O25" i="390"/>
  <c r="N25" i="390"/>
  <c r="M25" i="390"/>
  <c r="L25" i="390"/>
  <c r="K25" i="390"/>
  <c r="J25" i="390"/>
  <c r="I25" i="390"/>
  <c r="H25" i="390"/>
  <c r="G25" i="390"/>
  <c r="F25" i="390"/>
  <c r="E25" i="390"/>
  <c r="D25" i="390"/>
  <c r="C25" i="390"/>
  <c r="O21" i="390"/>
  <c r="N21" i="390"/>
  <c r="M21" i="390"/>
  <c r="L21" i="390"/>
  <c r="K21" i="390"/>
  <c r="J21" i="390"/>
  <c r="I21" i="390"/>
  <c r="H21" i="390"/>
  <c r="G21" i="390"/>
  <c r="F21" i="390"/>
  <c r="E21" i="390"/>
  <c r="D21" i="390"/>
  <c r="C21" i="390"/>
  <c r="O20" i="390"/>
  <c r="N20" i="390"/>
  <c r="M20" i="390"/>
  <c r="L20" i="390"/>
  <c r="K20" i="390"/>
  <c r="J20" i="390"/>
  <c r="I20" i="390"/>
  <c r="H20" i="390"/>
  <c r="G20" i="390"/>
  <c r="F20" i="390"/>
  <c r="E20" i="390"/>
  <c r="D20" i="390"/>
  <c r="C20" i="390"/>
  <c r="O19" i="390"/>
  <c r="N19" i="390"/>
  <c r="M19" i="390"/>
  <c r="L19" i="390"/>
  <c r="K19" i="390"/>
  <c r="J19" i="390"/>
  <c r="I19" i="390"/>
  <c r="H19" i="390"/>
  <c r="G19" i="390"/>
  <c r="F19" i="390"/>
  <c r="E19" i="390"/>
  <c r="D19" i="390"/>
  <c r="C19" i="390"/>
  <c r="O18" i="390"/>
  <c r="N18" i="390"/>
  <c r="M18" i="390"/>
  <c r="L18" i="390"/>
  <c r="K18" i="390"/>
  <c r="J18" i="390"/>
  <c r="I18" i="390"/>
  <c r="H18" i="390"/>
  <c r="G18" i="390"/>
  <c r="F18" i="390"/>
  <c r="E18" i="390"/>
  <c r="D18" i="390"/>
  <c r="C18" i="390"/>
  <c r="O17" i="390"/>
  <c r="N17" i="390"/>
  <c r="M17" i="390"/>
  <c r="L17" i="390"/>
  <c r="K17" i="390"/>
  <c r="J17" i="390"/>
  <c r="I17" i="390"/>
  <c r="H17" i="390"/>
  <c r="G17" i="390"/>
  <c r="F17" i="390"/>
  <c r="E17" i="390"/>
  <c r="D17" i="390"/>
  <c r="C17" i="390"/>
  <c r="O16" i="390"/>
  <c r="N16" i="390"/>
  <c r="M16" i="390"/>
  <c r="L16" i="390"/>
  <c r="K16" i="390"/>
  <c r="J16" i="390"/>
  <c r="I16" i="390"/>
  <c r="H16" i="390"/>
  <c r="G16" i="390"/>
  <c r="F16" i="390"/>
  <c r="E16" i="390"/>
  <c r="D16" i="390"/>
  <c r="C16" i="390"/>
  <c r="O15" i="390"/>
  <c r="N15" i="390"/>
  <c r="M15" i="390"/>
  <c r="L15" i="390"/>
  <c r="K15" i="390"/>
  <c r="J15" i="390"/>
  <c r="I15" i="390"/>
  <c r="H15" i="390"/>
  <c r="G15" i="390"/>
  <c r="F15" i="390"/>
  <c r="E15" i="390"/>
  <c r="D15" i="390"/>
  <c r="C15" i="390"/>
  <c r="O36" i="389"/>
  <c r="N36" i="389"/>
  <c r="M36" i="389"/>
  <c r="L36" i="389"/>
  <c r="K36" i="389"/>
  <c r="J36" i="389"/>
  <c r="I36" i="389"/>
  <c r="H36" i="389"/>
  <c r="G36" i="389"/>
  <c r="F36" i="389"/>
  <c r="E36" i="389"/>
  <c r="D36" i="389"/>
  <c r="C36" i="389"/>
  <c r="O35" i="389"/>
  <c r="N35" i="389"/>
  <c r="M35" i="389"/>
  <c r="L35" i="389"/>
  <c r="K35" i="389"/>
  <c r="J35" i="389"/>
  <c r="I35" i="389"/>
  <c r="H35" i="389"/>
  <c r="G35" i="389"/>
  <c r="F35" i="389"/>
  <c r="E35" i="389"/>
  <c r="D35" i="389"/>
  <c r="C35" i="389"/>
  <c r="O34" i="389"/>
  <c r="N34" i="389"/>
  <c r="M34" i="389"/>
  <c r="L34" i="389"/>
  <c r="K34" i="389"/>
  <c r="J34" i="389"/>
  <c r="I34" i="389"/>
  <c r="H34" i="389"/>
  <c r="G34" i="389"/>
  <c r="F34" i="389"/>
  <c r="E34" i="389"/>
  <c r="D34" i="389"/>
  <c r="C34" i="389"/>
  <c r="O29" i="389"/>
  <c r="N29" i="389"/>
  <c r="M29" i="389"/>
  <c r="L29" i="389"/>
  <c r="K29" i="389"/>
  <c r="J29" i="389"/>
  <c r="I29" i="389"/>
  <c r="H29" i="389"/>
  <c r="G29" i="389"/>
  <c r="F29" i="389"/>
  <c r="E29" i="389"/>
  <c r="D29" i="389"/>
  <c r="C29" i="389"/>
  <c r="O28" i="389"/>
  <c r="N28" i="389"/>
  <c r="M28" i="389"/>
  <c r="L28" i="389"/>
  <c r="K28" i="389"/>
  <c r="J28" i="389"/>
  <c r="I28" i="389"/>
  <c r="H28" i="389"/>
  <c r="G28" i="389"/>
  <c r="F28" i="389"/>
  <c r="E28" i="389"/>
  <c r="D28" i="389"/>
  <c r="C28" i="389"/>
  <c r="O27" i="389"/>
  <c r="N27" i="389"/>
  <c r="M27" i="389"/>
  <c r="L27" i="389"/>
  <c r="K27" i="389"/>
  <c r="J27" i="389"/>
  <c r="I27" i="389"/>
  <c r="H27" i="389"/>
  <c r="G27" i="389"/>
  <c r="F27" i="389"/>
  <c r="E27" i="389"/>
  <c r="D27" i="389"/>
  <c r="C27" i="389"/>
  <c r="O26" i="389"/>
  <c r="N26" i="389"/>
  <c r="M26" i="389"/>
  <c r="L26" i="389"/>
  <c r="K26" i="389"/>
  <c r="J26" i="389"/>
  <c r="I26" i="389"/>
  <c r="H26" i="389"/>
  <c r="G26" i="389"/>
  <c r="F26" i="389"/>
  <c r="E26" i="389"/>
  <c r="D26" i="389"/>
  <c r="C26" i="389"/>
  <c r="O25" i="389"/>
  <c r="N25" i="389"/>
  <c r="M25" i="389"/>
  <c r="L25" i="389"/>
  <c r="K25" i="389"/>
  <c r="J25" i="389"/>
  <c r="I25" i="389"/>
  <c r="H25" i="389"/>
  <c r="G25" i="389"/>
  <c r="F25" i="389"/>
  <c r="E25" i="389"/>
  <c r="D25" i="389"/>
  <c r="C25" i="389"/>
  <c r="O21" i="389"/>
  <c r="N21" i="389"/>
  <c r="M21" i="389"/>
  <c r="L21" i="389"/>
  <c r="K21" i="389"/>
  <c r="J21" i="389"/>
  <c r="I21" i="389"/>
  <c r="H21" i="389"/>
  <c r="G21" i="389"/>
  <c r="F21" i="389"/>
  <c r="E21" i="389"/>
  <c r="D21" i="389"/>
  <c r="C21" i="389"/>
  <c r="O20" i="389"/>
  <c r="N20" i="389"/>
  <c r="M20" i="389"/>
  <c r="L20" i="389"/>
  <c r="K20" i="389"/>
  <c r="J20" i="389"/>
  <c r="I20" i="389"/>
  <c r="H20" i="389"/>
  <c r="G20" i="389"/>
  <c r="F20" i="389"/>
  <c r="E20" i="389"/>
  <c r="D20" i="389"/>
  <c r="C20" i="389"/>
  <c r="O19" i="389"/>
  <c r="N19" i="389"/>
  <c r="M19" i="389"/>
  <c r="L19" i="389"/>
  <c r="K19" i="389"/>
  <c r="J19" i="389"/>
  <c r="I19" i="389"/>
  <c r="H19" i="389"/>
  <c r="G19" i="389"/>
  <c r="F19" i="389"/>
  <c r="E19" i="389"/>
  <c r="D19" i="389"/>
  <c r="C19" i="389"/>
  <c r="N18" i="389"/>
  <c r="M18" i="389"/>
  <c r="L18" i="389"/>
  <c r="K18" i="389"/>
  <c r="J18" i="389"/>
  <c r="I18" i="389"/>
  <c r="H18" i="389"/>
  <c r="G18" i="389"/>
  <c r="F18" i="389"/>
  <c r="E18" i="389"/>
  <c r="D18" i="389"/>
  <c r="C18" i="389"/>
  <c r="O17" i="389"/>
  <c r="N17" i="389"/>
  <c r="M17" i="389"/>
  <c r="L17" i="389"/>
  <c r="K17" i="389"/>
  <c r="J17" i="389"/>
  <c r="I17" i="389"/>
  <c r="H17" i="389"/>
  <c r="G17" i="389"/>
  <c r="F17" i="389"/>
  <c r="E17" i="389"/>
  <c r="D17" i="389"/>
  <c r="C17" i="389"/>
  <c r="O16" i="389"/>
  <c r="N16" i="389"/>
  <c r="M16" i="389"/>
  <c r="L16" i="389"/>
  <c r="K16" i="389"/>
  <c r="J16" i="389"/>
  <c r="I16" i="389"/>
  <c r="H16" i="389"/>
  <c r="G16" i="389"/>
  <c r="F16" i="389"/>
  <c r="E16" i="389"/>
  <c r="D16" i="389"/>
  <c r="C16" i="389"/>
  <c r="O15" i="389"/>
  <c r="N15" i="389"/>
  <c r="M15" i="389"/>
  <c r="L15" i="389"/>
  <c r="K15" i="389"/>
  <c r="J15" i="389"/>
  <c r="I15" i="389"/>
  <c r="H15" i="389"/>
  <c r="G15" i="389"/>
  <c r="F15" i="389"/>
  <c r="E15" i="389"/>
  <c r="D15" i="389"/>
  <c r="C15" i="389"/>
  <c r="O36" i="388"/>
  <c r="N36" i="388"/>
  <c r="M36" i="388"/>
  <c r="L36" i="388"/>
  <c r="K36" i="388"/>
  <c r="J36" i="388"/>
  <c r="I36" i="388"/>
  <c r="H36" i="388"/>
  <c r="G36" i="388"/>
  <c r="F36" i="388"/>
  <c r="E36" i="388"/>
  <c r="D36" i="388"/>
  <c r="C36" i="388"/>
  <c r="O35" i="388"/>
  <c r="N35" i="388"/>
  <c r="M35" i="388"/>
  <c r="L35" i="388"/>
  <c r="K35" i="388"/>
  <c r="J35" i="388"/>
  <c r="I35" i="388"/>
  <c r="H35" i="388"/>
  <c r="G35" i="388"/>
  <c r="F35" i="388"/>
  <c r="E35" i="388"/>
  <c r="D35" i="388"/>
  <c r="C35" i="388"/>
  <c r="O34" i="388"/>
  <c r="N34" i="388"/>
  <c r="M34" i="388"/>
  <c r="L34" i="388"/>
  <c r="K34" i="388"/>
  <c r="J34" i="388"/>
  <c r="I34" i="388"/>
  <c r="H34" i="388"/>
  <c r="G34" i="388"/>
  <c r="F34" i="388"/>
  <c r="E34" i="388"/>
  <c r="D34" i="388"/>
  <c r="C34" i="388"/>
  <c r="O29" i="388"/>
  <c r="N29" i="388"/>
  <c r="M29" i="388"/>
  <c r="L29" i="388"/>
  <c r="K29" i="388"/>
  <c r="J29" i="388"/>
  <c r="I29" i="388"/>
  <c r="H29" i="388"/>
  <c r="G29" i="388"/>
  <c r="F29" i="388"/>
  <c r="E29" i="388"/>
  <c r="D29" i="388"/>
  <c r="C29" i="388"/>
  <c r="O28" i="388"/>
  <c r="N28" i="388"/>
  <c r="M28" i="388"/>
  <c r="L28" i="388"/>
  <c r="K28" i="388"/>
  <c r="J28" i="388"/>
  <c r="I28" i="388"/>
  <c r="H28" i="388"/>
  <c r="G28" i="388"/>
  <c r="F28" i="388"/>
  <c r="E28" i="388"/>
  <c r="D28" i="388"/>
  <c r="C28" i="388"/>
  <c r="O27" i="388"/>
  <c r="N27" i="388"/>
  <c r="M27" i="388"/>
  <c r="L27" i="388"/>
  <c r="K27" i="388"/>
  <c r="J27" i="388"/>
  <c r="I27" i="388"/>
  <c r="H27" i="388"/>
  <c r="G27" i="388"/>
  <c r="F27" i="388"/>
  <c r="E27" i="388"/>
  <c r="D27" i="388"/>
  <c r="C27" i="388"/>
  <c r="O26" i="388"/>
  <c r="N26" i="388"/>
  <c r="M26" i="388"/>
  <c r="L26" i="388"/>
  <c r="K26" i="388"/>
  <c r="J26" i="388"/>
  <c r="I26" i="388"/>
  <c r="H26" i="388"/>
  <c r="G26" i="388"/>
  <c r="F26" i="388"/>
  <c r="E26" i="388"/>
  <c r="D26" i="388"/>
  <c r="C26" i="388"/>
  <c r="O25" i="388"/>
  <c r="N25" i="388"/>
  <c r="M25" i="388"/>
  <c r="L25" i="388"/>
  <c r="K25" i="388"/>
  <c r="J25" i="388"/>
  <c r="I25" i="388"/>
  <c r="H25" i="388"/>
  <c r="G25" i="388"/>
  <c r="F25" i="388"/>
  <c r="E25" i="388"/>
  <c r="D25" i="388"/>
  <c r="C25" i="388"/>
  <c r="O21" i="388"/>
  <c r="N21" i="388"/>
  <c r="M21" i="388"/>
  <c r="L21" i="388"/>
  <c r="K21" i="388"/>
  <c r="J21" i="388"/>
  <c r="I21" i="388"/>
  <c r="H21" i="388"/>
  <c r="G21" i="388"/>
  <c r="F21" i="388"/>
  <c r="E21" i="388"/>
  <c r="D21" i="388"/>
  <c r="C21" i="388"/>
  <c r="O20" i="388"/>
  <c r="N20" i="388"/>
  <c r="M20" i="388"/>
  <c r="L20" i="388"/>
  <c r="K20" i="388"/>
  <c r="J20" i="388"/>
  <c r="I20" i="388"/>
  <c r="H20" i="388"/>
  <c r="G20" i="388"/>
  <c r="F20" i="388"/>
  <c r="E20" i="388"/>
  <c r="D20" i="388"/>
  <c r="C20" i="388"/>
  <c r="O19" i="388"/>
  <c r="N19" i="388"/>
  <c r="M19" i="388"/>
  <c r="L19" i="388"/>
  <c r="K19" i="388"/>
  <c r="J19" i="388"/>
  <c r="I19" i="388"/>
  <c r="H19" i="388"/>
  <c r="G19" i="388"/>
  <c r="F19" i="388"/>
  <c r="E19" i="388"/>
  <c r="D19" i="388"/>
  <c r="C19" i="388"/>
  <c r="O18" i="388"/>
  <c r="N18" i="388"/>
  <c r="M18" i="388"/>
  <c r="L18" i="388"/>
  <c r="K18" i="388"/>
  <c r="J18" i="388"/>
  <c r="I18" i="388"/>
  <c r="H18" i="388"/>
  <c r="G18" i="388"/>
  <c r="F18" i="388"/>
  <c r="E18" i="388"/>
  <c r="D18" i="388"/>
  <c r="C18" i="388"/>
  <c r="O17" i="388"/>
  <c r="N17" i="388"/>
  <c r="M17" i="388"/>
  <c r="L17" i="388"/>
  <c r="K17" i="388"/>
  <c r="J17" i="388"/>
  <c r="I17" i="388"/>
  <c r="H17" i="388"/>
  <c r="G17" i="388"/>
  <c r="F17" i="388"/>
  <c r="E17" i="388"/>
  <c r="D17" i="388"/>
  <c r="C17" i="388"/>
  <c r="O16" i="388"/>
  <c r="N16" i="388"/>
  <c r="M16" i="388"/>
  <c r="L16" i="388"/>
  <c r="K16" i="388"/>
  <c r="J16" i="388"/>
  <c r="I16" i="388"/>
  <c r="H16" i="388"/>
  <c r="G16" i="388"/>
  <c r="F16" i="388"/>
  <c r="E16" i="388"/>
  <c r="D16" i="388"/>
  <c r="C16" i="388"/>
  <c r="O15" i="388"/>
  <c r="N15" i="388"/>
  <c r="M15" i="388"/>
  <c r="L15" i="388"/>
  <c r="K15" i="388"/>
  <c r="J15" i="388"/>
  <c r="I15" i="388"/>
  <c r="H15" i="388"/>
  <c r="G15" i="388"/>
  <c r="F15" i="388"/>
  <c r="E15" i="388"/>
  <c r="D15" i="388"/>
  <c r="C15" i="388"/>
  <c r="O36" i="387"/>
  <c r="N36" i="387"/>
  <c r="M36" i="387"/>
  <c r="L36" i="387"/>
  <c r="K36" i="387"/>
  <c r="J36" i="387"/>
  <c r="I36" i="387"/>
  <c r="H36" i="387"/>
  <c r="G36" i="387"/>
  <c r="F36" i="387"/>
  <c r="E36" i="387"/>
  <c r="D36" i="387"/>
  <c r="C36" i="387"/>
  <c r="O35" i="387"/>
  <c r="N35" i="387"/>
  <c r="M35" i="387"/>
  <c r="L35" i="387"/>
  <c r="K35" i="387"/>
  <c r="J35" i="387"/>
  <c r="I35" i="387"/>
  <c r="H35" i="387"/>
  <c r="G35" i="387"/>
  <c r="F35" i="387"/>
  <c r="E35" i="387"/>
  <c r="D35" i="387"/>
  <c r="C35" i="387"/>
  <c r="O34" i="387"/>
  <c r="N34" i="387"/>
  <c r="M34" i="387"/>
  <c r="L34" i="387"/>
  <c r="K34" i="387"/>
  <c r="J34" i="387"/>
  <c r="I34" i="387"/>
  <c r="H34" i="387"/>
  <c r="G34" i="387"/>
  <c r="F34" i="387"/>
  <c r="E34" i="387"/>
  <c r="D34" i="387"/>
  <c r="C34" i="387"/>
  <c r="O29" i="387"/>
  <c r="N29" i="387"/>
  <c r="M29" i="387"/>
  <c r="L29" i="387"/>
  <c r="K29" i="387"/>
  <c r="J29" i="387"/>
  <c r="I29" i="387"/>
  <c r="H29" i="387"/>
  <c r="G29" i="387"/>
  <c r="F29" i="387"/>
  <c r="E29" i="387"/>
  <c r="D29" i="387"/>
  <c r="C29" i="387"/>
  <c r="O28" i="387"/>
  <c r="N28" i="387"/>
  <c r="M28" i="387"/>
  <c r="L28" i="387"/>
  <c r="K28" i="387"/>
  <c r="J28" i="387"/>
  <c r="I28" i="387"/>
  <c r="H28" i="387"/>
  <c r="G28" i="387"/>
  <c r="F28" i="387"/>
  <c r="E28" i="387"/>
  <c r="D28" i="387"/>
  <c r="C28" i="387"/>
  <c r="O27" i="387"/>
  <c r="N27" i="387"/>
  <c r="M27" i="387"/>
  <c r="L27" i="387"/>
  <c r="K27" i="387"/>
  <c r="J27" i="387"/>
  <c r="I27" i="387"/>
  <c r="H27" i="387"/>
  <c r="G27" i="387"/>
  <c r="F27" i="387"/>
  <c r="E27" i="387"/>
  <c r="D27" i="387"/>
  <c r="C27" i="387"/>
  <c r="O26" i="387"/>
  <c r="N26" i="387"/>
  <c r="M26" i="387"/>
  <c r="L26" i="387"/>
  <c r="K26" i="387"/>
  <c r="J26" i="387"/>
  <c r="I26" i="387"/>
  <c r="H26" i="387"/>
  <c r="G26" i="387"/>
  <c r="F26" i="387"/>
  <c r="E26" i="387"/>
  <c r="D26" i="387"/>
  <c r="C26" i="387"/>
  <c r="O25" i="387"/>
  <c r="N25" i="387"/>
  <c r="M25" i="387"/>
  <c r="L25" i="387"/>
  <c r="K25" i="387"/>
  <c r="J25" i="387"/>
  <c r="I25" i="387"/>
  <c r="H25" i="387"/>
  <c r="G25" i="387"/>
  <c r="F25" i="387"/>
  <c r="E25" i="387"/>
  <c r="D25" i="387"/>
  <c r="C25" i="387"/>
  <c r="O21" i="387"/>
  <c r="N21" i="387"/>
  <c r="M21" i="387"/>
  <c r="L21" i="387"/>
  <c r="K21" i="387"/>
  <c r="J21" i="387"/>
  <c r="I21" i="387"/>
  <c r="H21" i="387"/>
  <c r="G21" i="387"/>
  <c r="F21" i="387"/>
  <c r="E21" i="387"/>
  <c r="D21" i="387"/>
  <c r="C21" i="387"/>
  <c r="O20" i="387"/>
  <c r="N20" i="387"/>
  <c r="M20" i="387"/>
  <c r="L20" i="387"/>
  <c r="K20" i="387"/>
  <c r="J20" i="387"/>
  <c r="I20" i="387"/>
  <c r="H20" i="387"/>
  <c r="G20" i="387"/>
  <c r="F20" i="387"/>
  <c r="E20" i="387"/>
  <c r="D20" i="387"/>
  <c r="C20" i="387"/>
  <c r="O19" i="387"/>
  <c r="N19" i="387"/>
  <c r="M19" i="387"/>
  <c r="L19" i="387"/>
  <c r="K19" i="387"/>
  <c r="J19" i="387"/>
  <c r="I19" i="387"/>
  <c r="H19" i="387"/>
  <c r="G19" i="387"/>
  <c r="F19" i="387"/>
  <c r="E19" i="387"/>
  <c r="D19" i="387"/>
  <c r="C19" i="387"/>
  <c r="O18" i="387"/>
  <c r="N18" i="387"/>
  <c r="M18" i="387"/>
  <c r="L18" i="387"/>
  <c r="K18" i="387"/>
  <c r="J18" i="387"/>
  <c r="I18" i="387"/>
  <c r="H18" i="387"/>
  <c r="G18" i="387"/>
  <c r="F18" i="387"/>
  <c r="E18" i="387"/>
  <c r="D18" i="387"/>
  <c r="C18" i="387"/>
  <c r="O17" i="387"/>
  <c r="N17" i="387"/>
  <c r="M17" i="387"/>
  <c r="L17" i="387"/>
  <c r="K17" i="387"/>
  <c r="J17" i="387"/>
  <c r="I17" i="387"/>
  <c r="H17" i="387"/>
  <c r="G17" i="387"/>
  <c r="F17" i="387"/>
  <c r="E17" i="387"/>
  <c r="D17" i="387"/>
  <c r="C17" i="387"/>
  <c r="O16" i="387"/>
  <c r="N16" i="387"/>
  <c r="M16" i="387"/>
  <c r="L16" i="387"/>
  <c r="K16" i="387"/>
  <c r="J16" i="387"/>
  <c r="I16" i="387"/>
  <c r="H16" i="387"/>
  <c r="G16" i="387"/>
  <c r="F16" i="387"/>
  <c r="E16" i="387"/>
  <c r="D16" i="387"/>
  <c r="C16" i="387"/>
  <c r="O15" i="387"/>
  <c r="N15" i="387"/>
  <c r="M15" i="387"/>
  <c r="L15" i="387"/>
  <c r="K15" i="387"/>
  <c r="J15" i="387"/>
  <c r="I15" i="387"/>
  <c r="H15" i="387"/>
  <c r="G15" i="387"/>
  <c r="F15" i="387"/>
  <c r="E15" i="387"/>
  <c r="D15" i="387"/>
  <c r="C15" i="387"/>
  <c r="O36" i="386"/>
  <c r="N36" i="386"/>
  <c r="M36" i="386"/>
  <c r="L36" i="386"/>
  <c r="K36" i="386"/>
  <c r="J36" i="386"/>
  <c r="I36" i="386"/>
  <c r="H36" i="386"/>
  <c r="G36" i="386"/>
  <c r="F36" i="386"/>
  <c r="E36" i="386"/>
  <c r="D36" i="386"/>
  <c r="C36" i="386"/>
  <c r="O35" i="386"/>
  <c r="N35" i="386"/>
  <c r="M35" i="386"/>
  <c r="L35" i="386"/>
  <c r="K35" i="386"/>
  <c r="J35" i="386"/>
  <c r="I35" i="386"/>
  <c r="H35" i="386"/>
  <c r="G35" i="386"/>
  <c r="F35" i="386"/>
  <c r="E35" i="386"/>
  <c r="D35" i="386"/>
  <c r="C35" i="386"/>
  <c r="N34" i="386"/>
  <c r="M34" i="386"/>
  <c r="L34" i="386"/>
  <c r="K34" i="386"/>
  <c r="J34" i="386"/>
  <c r="I34" i="386"/>
  <c r="H34" i="386"/>
  <c r="G34" i="386"/>
  <c r="F34" i="386"/>
  <c r="E34" i="386"/>
  <c r="D34" i="386"/>
  <c r="C34" i="386"/>
  <c r="N29" i="386"/>
  <c r="M29" i="386"/>
  <c r="L29" i="386"/>
  <c r="K29" i="386"/>
  <c r="J29" i="386"/>
  <c r="I29" i="386"/>
  <c r="H29" i="386"/>
  <c r="G29" i="386"/>
  <c r="F29" i="386"/>
  <c r="E29" i="386"/>
  <c r="D29" i="386"/>
  <c r="C29" i="386"/>
  <c r="N28" i="386"/>
  <c r="M28" i="386"/>
  <c r="L28" i="386"/>
  <c r="K28" i="386"/>
  <c r="J28" i="386"/>
  <c r="I28" i="386"/>
  <c r="H28" i="386"/>
  <c r="G28" i="386"/>
  <c r="F28" i="386"/>
  <c r="E28" i="386"/>
  <c r="D28" i="386"/>
  <c r="C28" i="386"/>
  <c r="O27" i="386"/>
  <c r="N27" i="386"/>
  <c r="M27" i="386"/>
  <c r="L27" i="386"/>
  <c r="K27" i="386"/>
  <c r="J27" i="386"/>
  <c r="I27" i="386"/>
  <c r="H27" i="386"/>
  <c r="G27" i="386"/>
  <c r="F27" i="386"/>
  <c r="E27" i="386"/>
  <c r="D27" i="386"/>
  <c r="C27" i="386"/>
  <c r="O26" i="386"/>
  <c r="N26" i="386"/>
  <c r="M26" i="386"/>
  <c r="L26" i="386"/>
  <c r="K26" i="386"/>
  <c r="J26" i="386"/>
  <c r="I26" i="386"/>
  <c r="H26" i="386"/>
  <c r="G26" i="386"/>
  <c r="F26" i="386"/>
  <c r="E26" i="386"/>
  <c r="D26" i="386"/>
  <c r="C26" i="386"/>
  <c r="N25" i="386"/>
  <c r="M25" i="386"/>
  <c r="L25" i="386"/>
  <c r="K25" i="386"/>
  <c r="J25" i="386"/>
  <c r="I25" i="386"/>
  <c r="H25" i="386"/>
  <c r="G25" i="386"/>
  <c r="F25" i="386"/>
  <c r="E25" i="386"/>
  <c r="D25" i="386"/>
  <c r="C25" i="386"/>
  <c r="N21" i="386"/>
  <c r="M21" i="386"/>
  <c r="L21" i="386"/>
  <c r="K21" i="386"/>
  <c r="J21" i="386"/>
  <c r="I21" i="386"/>
  <c r="H21" i="386"/>
  <c r="G21" i="386"/>
  <c r="F21" i="386"/>
  <c r="E21" i="386"/>
  <c r="D21" i="386"/>
  <c r="C21" i="386"/>
  <c r="N20" i="386"/>
  <c r="M20" i="386"/>
  <c r="L20" i="386"/>
  <c r="K20" i="386"/>
  <c r="J20" i="386"/>
  <c r="I20" i="386"/>
  <c r="H20" i="386"/>
  <c r="G20" i="386"/>
  <c r="F20" i="386"/>
  <c r="E20" i="386"/>
  <c r="D20" i="386"/>
  <c r="C20" i="386"/>
  <c r="N19" i="386"/>
  <c r="M19" i="386"/>
  <c r="L19" i="386"/>
  <c r="K19" i="386"/>
  <c r="J19" i="386"/>
  <c r="I19" i="386"/>
  <c r="H19" i="386"/>
  <c r="G19" i="386"/>
  <c r="F19" i="386"/>
  <c r="E19" i="386"/>
  <c r="D19" i="386"/>
  <c r="C19" i="386"/>
  <c r="N18" i="386"/>
  <c r="M18" i="386"/>
  <c r="L18" i="386"/>
  <c r="K18" i="386"/>
  <c r="J18" i="386"/>
  <c r="I18" i="386"/>
  <c r="H18" i="386"/>
  <c r="G18" i="386"/>
  <c r="F18" i="386"/>
  <c r="E18" i="386"/>
  <c r="D18" i="386"/>
  <c r="C18" i="386"/>
  <c r="N17" i="386"/>
  <c r="M17" i="386"/>
  <c r="L17" i="386"/>
  <c r="K17" i="386"/>
  <c r="J17" i="386"/>
  <c r="I17" i="386"/>
  <c r="H17" i="386"/>
  <c r="G17" i="386"/>
  <c r="F17" i="386"/>
  <c r="E17" i="386"/>
  <c r="D17" i="386"/>
  <c r="C17" i="386"/>
  <c r="N16" i="386"/>
  <c r="M16" i="386"/>
  <c r="L16" i="386"/>
  <c r="K16" i="386"/>
  <c r="J16" i="386"/>
  <c r="I16" i="386"/>
  <c r="H16" i="386"/>
  <c r="G16" i="386"/>
  <c r="F16" i="386"/>
  <c r="E16" i="386"/>
  <c r="D16" i="386"/>
  <c r="C16" i="386"/>
  <c r="N15" i="386"/>
  <c r="M15" i="386"/>
  <c r="L15" i="386"/>
  <c r="K15" i="386"/>
  <c r="J15" i="386"/>
  <c r="I15" i="386"/>
  <c r="H15" i="386"/>
  <c r="G15" i="386"/>
  <c r="F15" i="386"/>
  <c r="E15" i="386"/>
  <c r="D15" i="386"/>
  <c r="C15" i="386"/>
  <c r="O36" i="385"/>
  <c r="N36" i="385"/>
  <c r="M36" i="385"/>
  <c r="L36" i="385"/>
  <c r="K36" i="385"/>
  <c r="J36" i="385"/>
  <c r="I36" i="385"/>
  <c r="H36" i="385"/>
  <c r="G36" i="385"/>
  <c r="F36" i="385"/>
  <c r="E36" i="385"/>
  <c r="D36" i="385"/>
  <c r="C36" i="385"/>
  <c r="O35" i="385"/>
  <c r="N35" i="385"/>
  <c r="M35" i="385"/>
  <c r="L35" i="385"/>
  <c r="K35" i="385"/>
  <c r="J35" i="385"/>
  <c r="I35" i="385"/>
  <c r="H35" i="385"/>
  <c r="G35" i="385"/>
  <c r="F35" i="385"/>
  <c r="E35" i="385"/>
  <c r="D35" i="385"/>
  <c r="C35" i="385"/>
  <c r="O34" i="385"/>
  <c r="N34" i="385"/>
  <c r="M34" i="385"/>
  <c r="L34" i="385"/>
  <c r="K34" i="385"/>
  <c r="J34" i="385"/>
  <c r="I34" i="385"/>
  <c r="H34" i="385"/>
  <c r="G34" i="385"/>
  <c r="F34" i="385"/>
  <c r="E34" i="385"/>
  <c r="D34" i="385"/>
  <c r="C34" i="385"/>
  <c r="O29" i="385"/>
  <c r="N29" i="385"/>
  <c r="M29" i="385"/>
  <c r="L29" i="385"/>
  <c r="K29" i="385"/>
  <c r="J29" i="385"/>
  <c r="I29" i="385"/>
  <c r="H29" i="385"/>
  <c r="G29" i="385"/>
  <c r="F29" i="385"/>
  <c r="E29" i="385"/>
  <c r="D29" i="385"/>
  <c r="C29" i="385"/>
  <c r="O28" i="385"/>
  <c r="N28" i="385"/>
  <c r="M28" i="385"/>
  <c r="L28" i="385"/>
  <c r="K28" i="385"/>
  <c r="J28" i="385"/>
  <c r="I28" i="385"/>
  <c r="H28" i="385"/>
  <c r="G28" i="385"/>
  <c r="F28" i="385"/>
  <c r="E28" i="385"/>
  <c r="D28" i="385"/>
  <c r="C28" i="385"/>
  <c r="O27" i="385"/>
  <c r="N27" i="385"/>
  <c r="M27" i="385"/>
  <c r="L27" i="385"/>
  <c r="K27" i="385"/>
  <c r="J27" i="385"/>
  <c r="I27" i="385"/>
  <c r="H27" i="385"/>
  <c r="G27" i="385"/>
  <c r="F27" i="385"/>
  <c r="E27" i="385"/>
  <c r="D27" i="385"/>
  <c r="C27" i="385"/>
  <c r="O26" i="385"/>
  <c r="N26" i="385"/>
  <c r="M26" i="385"/>
  <c r="L26" i="385"/>
  <c r="K26" i="385"/>
  <c r="J26" i="385"/>
  <c r="I26" i="385"/>
  <c r="H26" i="385"/>
  <c r="G26" i="385"/>
  <c r="F26" i="385"/>
  <c r="E26" i="385"/>
  <c r="D26" i="385"/>
  <c r="C26" i="385"/>
  <c r="O25" i="385"/>
  <c r="N25" i="385"/>
  <c r="M25" i="385"/>
  <c r="L25" i="385"/>
  <c r="K25" i="385"/>
  <c r="J25" i="385"/>
  <c r="I25" i="385"/>
  <c r="H25" i="385"/>
  <c r="G25" i="385"/>
  <c r="F25" i="385"/>
  <c r="E25" i="385"/>
  <c r="D25" i="385"/>
  <c r="C25" i="385"/>
  <c r="O21" i="385"/>
  <c r="N21" i="385"/>
  <c r="M21" i="385"/>
  <c r="L21" i="385"/>
  <c r="K21" i="385"/>
  <c r="J21" i="385"/>
  <c r="I21" i="385"/>
  <c r="H21" i="385"/>
  <c r="G21" i="385"/>
  <c r="F21" i="385"/>
  <c r="E21" i="385"/>
  <c r="D21" i="385"/>
  <c r="C21" i="385"/>
  <c r="O20" i="385"/>
  <c r="N20" i="385"/>
  <c r="M20" i="385"/>
  <c r="L20" i="385"/>
  <c r="K20" i="385"/>
  <c r="J20" i="385"/>
  <c r="I20" i="385"/>
  <c r="H20" i="385"/>
  <c r="G20" i="385"/>
  <c r="F20" i="385"/>
  <c r="E20" i="385"/>
  <c r="D20" i="385"/>
  <c r="C20" i="385"/>
  <c r="O19" i="385"/>
  <c r="N19" i="385"/>
  <c r="M19" i="385"/>
  <c r="L19" i="385"/>
  <c r="K19" i="385"/>
  <c r="J19" i="385"/>
  <c r="I19" i="385"/>
  <c r="H19" i="385"/>
  <c r="G19" i="385"/>
  <c r="F19" i="385"/>
  <c r="E19" i="385"/>
  <c r="D19" i="385"/>
  <c r="C19" i="385"/>
  <c r="O18" i="385"/>
  <c r="N18" i="385"/>
  <c r="M18" i="385"/>
  <c r="L18" i="385"/>
  <c r="K18" i="385"/>
  <c r="J18" i="385"/>
  <c r="I18" i="385"/>
  <c r="H18" i="385"/>
  <c r="G18" i="385"/>
  <c r="F18" i="385"/>
  <c r="E18" i="385"/>
  <c r="D18" i="385"/>
  <c r="C18" i="385"/>
  <c r="O17" i="385"/>
  <c r="N17" i="385"/>
  <c r="M17" i="385"/>
  <c r="L17" i="385"/>
  <c r="K17" i="385"/>
  <c r="J17" i="385"/>
  <c r="I17" i="385"/>
  <c r="H17" i="385"/>
  <c r="G17" i="385"/>
  <c r="F17" i="385"/>
  <c r="E17" i="385"/>
  <c r="D17" i="385"/>
  <c r="C17" i="385"/>
  <c r="O16" i="385"/>
  <c r="N16" i="385"/>
  <c r="M16" i="385"/>
  <c r="L16" i="385"/>
  <c r="K16" i="385"/>
  <c r="J16" i="385"/>
  <c r="I16" i="385"/>
  <c r="H16" i="385"/>
  <c r="G16" i="385"/>
  <c r="F16" i="385"/>
  <c r="E16" i="385"/>
  <c r="D16" i="385"/>
  <c r="C16" i="385"/>
  <c r="O15" i="385"/>
  <c r="N15" i="385"/>
  <c r="M15" i="385"/>
  <c r="L15" i="385"/>
  <c r="K15" i="385"/>
  <c r="J15" i="385"/>
  <c r="I15" i="385"/>
  <c r="H15" i="385"/>
  <c r="G15" i="385"/>
  <c r="F15" i="385"/>
  <c r="E15" i="385"/>
  <c r="D15" i="385"/>
  <c r="C15" i="385"/>
  <c r="O36" i="384"/>
  <c r="N36" i="384"/>
  <c r="M36" i="384"/>
  <c r="L36" i="384"/>
  <c r="K36" i="384"/>
  <c r="J36" i="384"/>
  <c r="I36" i="384"/>
  <c r="H36" i="384"/>
  <c r="G36" i="384"/>
  <c r="F36" i="384"/>
  <c r="E36" i="384"/>
  <c r="D36" i="384"/>
  <c r="C36" i="384"/>
  <c r="O35" i="384"/>
  <c r="N35" i="384"/>
  <c r="M35" i="384"/>
  <c r="L35" i="384"/>
  <c r="K35" i="384"/>
  <c r="J35" i="384"/>
  <c r="I35" i="384"/>
  <c r="H35" i="384"/>
  <c r="G35" i="384"/>
  <c r="F35" i="384"/>
  <c r="E35" i="384"/>
  <c r="D35" i="384"/>
  <c r="C35" i="384"/>
  <c r="N34" i="384"/>
  <c r="M34" i="384"/>
  <c r="L34" i="384"/>
  <c r="K34" i="384"/>
  <c r="J34" i="384"/>
  <c r="I34" i="384"/>
  <c r="H34" i="384"/>
  <c r="G34" i="384"/>
  <c r="F34" i="384"/>
  <c r="E34" i="384"/>
  <c r="D34" i="384"/>
  <c r="C34" i="384"/>
  <c r="N29" i="384"/>
  <c r="M29" i="384"/>
  <c r="L29" i="384"/>
  <c r="K29" i="384"/>
  <c r="J29" i="384"/>
  <c r="I29" i="384"/>
  <c r="H29" i="384"/>
  <c r="G29" i="384"/>
  <c r="F29" i="384"/>
  <c r="E29" i="384"/>
  <c r="D29" i="384"/>
  <c r="C29" i="384"/>
  <c r="N28" i="384"/>
  <c r="M28" i="384"/>
  <c r="L28" i="384"/>
  <c r="K28" i="384"/>
  <c r="J28" i="384"/>
  <c r="I28" i="384"/>
  <c r="H28" i="384"/>
  <c r="G28" i="384"/>
  <c r="F28" i="384"/>
  <c r="E28" i="384"/>
  <c r="D28" i="384"/>
  <c r="C28" i="384"/>
  <c r="N27" i="384"/>
  <c r="M27" i="384"/>
  <c r="L27" i="384"/>
  <c r="K27" i="384"/>
  <c r="J27" i="384"/>
  <c r="I27" i="384"/>
  <c r="H27" i="384"/>
  <c r="G27" i="384"/>
  <c r="F27" i="384"/>
  <c r="E27" i="384"/>
  <c r="D27" i="384"/>
  <c r="C27" i="384"/>
  <c r="N26" i="384"/>
  <c r="M26" i="384"/>
  <c r="L26" i="384"/>
  <c r="K26" i="384"/>
  <c r="J26" i="384"/>
  <c r="I26" i="384"/>
  <c r="H26" i="384"/>
  <c r="G26" i="384"/>
  <c r="F26" i="384"/>
  <c r="E26" i="384"/>
  <c r="D26" i="384"/>
  <c r="C26" i="384"/>
  <c r="N25" i="384"/>
  <c r="M25" i="384"/>
  <c r="L25" i="384"/>
  <c r="K25" i="384"/>
  <c r="J25" i="384"/>
  <c r="I25" i="384"/>
  <c r="H25" i="384"/>
  <c r="G25" i="384"/>
  <c r="F25" i="384"/>
  <c r="E25" i="384"/>
  <c r="D25" i="384"/>
  <c r="C25" i="384"/>
  <c r="N21" i="384"/>
  <c r="M21" i="384"/>
  <c r="L21" i="384"/>
  <c r="K21" i="384"/>
  <c r="J21" i="384"/>
  <c r="I21" i="384"/>
  <c r="H21" i="384"/>
  <c r="G21" i="384"/>
  <c r="F21" i="384"/>
  <c r="E21" i="384"/>
  <c r="D21" i="384"/>
  <c r="C21" i="384"/>
  <c r="N20" i="384"/>
  <c r="M20" i="384"/>
  <c r="L20" i="384"/>
  <c r="K20" i="384"/>
  <c r="J20" i="384"/>
  <c r="I20" i="384"/>
  <c r="H20" i="384"/>
  <c r="G20" i="384"/>
  <c r="F20" i="384"/>
  <c r="E20" i="384"/>
  <c r="D20" i="384"/>
  <c r="C20" i="384"/>
  <c r="N19" i="384"/>
  <c r="M19" i="384"/>
  <c r="L19" i="384"/>
  <c r="K19" i="384"/>
  <c r="J19" i="384"/>
  <c r="I19" i="384"/>
  <c r="H19" i="384"/>
  <c r="G19" i="384"/>
  <c r="F19" i="384"/>
  <c r="E19" i="384"/>
  <c r="D19" i="384"/>
  <c r="C19" i="384"/>
  <c r="O18" i="384"/>
  <c r="N18" i="384"/>
  <c r="M18" i="384"/>
  <c r="L18" i="384"/>
  <c r="K18" i="384"/>
  <c r="J18" i="384"/>
  <c r="I18" i="384"/>
  <c r="H18" i="384"/>
  <c r="G18" i="384"/>
  <c r="F18" i="384"/>
  <c r="E18" i="384"/>
  <c r="D18" i="384"/>
  <c r="C18" i="384"/>
  <c r="O17" i="384"/>
  <c r="N17" i="384"/>
  <c r="M17" i="384"/>
  <c r="L17" i="384"/>
  <c r="K17" i="384"/>
  <c r="J17" i="384"/>
  <c r="I17" i="384"/>
  <c r="H17" i="384"/>
  <c r="G17" i="384"/>
  <c r="F17" i="384"/>
  <c r="E17" i="384"/>
  <c r="D17" i="384"/>
  <c r="C17" i="384"/>
  <c r="N16" i="384"/>
  <c r="M16" i="384"/>
  <c r="L16" i="384"/>
  <c r="K16" i="384"/>
  <c r="J16" i="384"/>
  <c r="I16" i="384"/>
  <c r="H16" i="384"/>
  <c r="G16" i="384"/>
  <c r="F16" i="384"/>
  <c r="E16" i="384"/>
  <c r="D16" i="384"/>
  <c r="C16" i="384"/>
  <c r="N15" i="384"/>
  <c r="M15" i="384"/>
  <c r="L15" i="384"/>
  <c r="K15" i="384"/>
  <c r="J15" i="384"/>
  <c r="I15" i="384"/>
  <c r="H15" i="384"/>
  <c r="G15" i="384"/>
  <c r="F15" i="384"/>
  <c r="E15" i="384"/>
  <c r="D15" i="384"/>
  <c r="C15" i="384"/>
  <c r="O36" i="383"/>
  <c r="N36" i="383"/>
  <c r="M36" i="383"/>
  <c r="L36" i="383"/>
  <c r="K36" i="383"/>
  <c r="J36" i="383"/>
  <c r="I36" i="383"/>
  <c r="H36" i="383"/>
  <c r="G36" i="383"/>
  <c r="F36" i="383"/>
  <c r="E36" i="383"/>
  <c r="D36" i="383"/>
  <c r="C36" i="383"/>
  <c r="O35" i="383"/>
  <c r="N35" i="383"/>
  <c r="M35" i="383"/>
  <c r="L35" i="383"/>
  <c r="K35" i="383"/>
  <c r="J35" i="383"/>
  <c r="I35" i="383"/>
  <c r="H35" i="383"/>
  <c r="G35" i="383"/>
  <c r="F35" i="383"/>
  <c r="E35" i="383"/>
  <c r="D35" i="383"/>
  <c r="C35" i="383"/>
  <c r="N34" i="383"/>
  <c r="M34" i="383"/>
  <c r="L34" i="383"/>
  <c r="K34" i="383"/>
  <c r="J34" i="383"/>
  <c r="I34" i="383"/>
  <c r="H34" i="383"/>
  <c r="G34" i="383"/>
  <c r="F34" i="383"/>
  <c r="E34" i="383"/>
  <c r="D34" i="383"/>
  <c r="C34" i="383"/>
  <c r="N29" i="383"/>
  <c r="M29" i="383"/>
  <c r="L29" i="383"/>
  <c r="K29" i="383"/>
  <c r="J29" i="383"/>
  <c r="I29" i="383"/>
  <c r="H29" i="383"/>
  <c r="G29" i="383"/>
  <c r="F29" i="383"/>
  <c r="E29" i="383"/>
  <c r="D29" i="383"/>
  <c r="C29" i="383"/>
  <c r="N28" i="383"/>
  <c r="M28" i="383"/>
  <c r="L28" i="383"/>
  <c r="K28" i="383"/>
  <c r="J28" i="383"/>
  <c r="I28" i="383"/>
  <c r="H28" i="383"/>
  <c r="G28" i="383"/>
  <c r="F28" i="383"/>
  <c r="E28" i="383"/>
  <c r="D28" i="383"/>
  <c r="C28" i="383"/>
  <c r="N27" i="383"/>
  <c r="M27" i="383"/>
  <c r="L27" i="383"/>
  <c r="K27" i="383"/>
  <c r="J27" i="383"/>
  <c r="I27" i="383"/>
  <c r="H27" i="383"/>
  <c r="G27" i="383"/>
  <c r="F27" i="383"/>
  <c r="E27" i="383"/>
  <c r="D27" i="383"/>
  <c r="C27" i="383"/>
  <c r="N26" i="383"/>
  <c r="M26" i="383"/>
  <c r="L26" i="383"/>
  <c r="K26" i="383"/>
  <c r="J26" i="383"/>
  <c r="I26" i="383"/>
  <c r="H26" i="383"/>
  <c r="G26" i="383"/>
  <c r="F26" i="383"/>
  <c r="E26" i="383"/>
  <c r="D26" i="383"/>
  <c r="C26" i="383"/>
  <c r="O25" i="383"/>
  <c r="N25" i="383"/>
  <c r="M25" i="383"/>
  <c r="L25" i="383"/>
  <c r="K25" i="383"/>
  <c r="J25" i="383"/>
  <c r="I25" i="383"/>
  <c r="H25" i="383"/>
  <c r="G25" i="383"/>
  <c r="F25" i="383"/>
  <c r="E25" i="383"/>
  <c r="D25" i="383"/>
  <c r="C25" i="383"/>
  <c r="O21" i="383"/>
  <c r="N21" i="383"/>
  <c r="M21" i="383"/>
  <c r="L21" i="383"/>
  <c r="K21" i="383"/>
  <c r="J21" i="383"/>
  <c r="I21" i="383"/>
  <c r="H21" i="383"/>
  <c r="G21" i="383"/>
  <c r="F21" i="383"/>
  <c r="E21" i="383"/>
  <c r="D21" i="383"/>
  <c r="C21" i="383"/>
  <c r="O20" i="383"/>
  <c r="N20" i="383"/>
  <c r="M20" i="383"/>
  <c r="L20" i="383"/>
  <c r="K20" i="383"/>
  <c r="J20" i="383"/>
  <c r="I20" i="383"/>
  <c r="H20" i="383"/>
  <c r="G20" i="383"/>
  <c r="F20" i="383"/>
  <c r="E20" i="383"/>
  <c r="D20" i="383"/>
  <c r="C20" i="383"/>
  <c r="N19" i="383"/>
  <c r="M19" i="383"/>
  <c r="L19" i="383"/>
  <c r="K19" i="383"/>
  <c r="J19" i="383"/>
  <c r="I19" i="383"/>
  <c r="H19" i="383"/>
  <c r="G19" i="383"/>
  <c r="F19" i="383"/>
  <c r="E19" i="383"/>
  <c r="D19" i="383"/>
  <c r="C19" i="383"/>
  <c r="N18" i="383"/>
  <c r="M18" i="383"/>
  <c r="L18" i="383"/>
  <c r="K18" i="383"/>
  <c r="J18" i="383"/>
  <c r="I18" i="383"/>
  <c r="H18" i="383"/>
  <c r="G18" i="383"/>
  <c r="F18" i="383"/>
  <c r="E18" i="383"/>
  <c r="D18" i="383"/>
  <c r="C18" i="383"/>
  <c r="N17" i="383"/>
  <c r="M17" i="383"/>
  <c r="L17" i="383"/>
  <c r="K17" i="383"/>
  <c r="J17" i="383"/>
  <c r="I17" i="383"/>
  <c r="H17" i="383"/>
  <c r="G17" i="383"/>
  <c r="F17" i="383"/>
  <c r="E17" i="383"/>
  <c r="D17" i="383"/>
  <c r="C17" i="383"/>
  <c r="N16" i="383"/>
  <c r="M16" i="383"/>
  <c r="L16" i="383"/>
  <c r="K16" i="383"/>
  <c r="J16" i="383"/>
  <c r="I16" i="383"/>
  <c r="H16" i="383"/>
  <c r="G16" i="383"/>
  <c r="F16" i="383"/>
  <c r="E16" i="383"/>
  <c r="D16" i="383"/>
  <c r="C16" i="383"/>
  <c r="N15" i="383"/>
  <c r="M15" i="383"/>
  <c r="L15" i="383"/>
  <c r="K15" i="383"/>
  <c r="J15" i="383"/>
  <c r="I15" i="383"/>
  <c r="H15" i="383"/>
  <c r="G15" i="383"/>
  <c r="F15" i="383"/>
  <c r="E15" i="383"/>
  <c r="D15" i="383"/>
  <c r="C15" i="383"/>
  <c r="O36" i="382"/>
  <c r="N36" i="382"/>
  <c r="M36" i="382"/>
  <c r="L36" i="382"/>
  <c r="K36" i="382"/>
  <c r="J36" i="382"/>
  <c r="I36" i="382"/>
  <c r="H36" i="382"/>
  <c r="G36" i="382"/>
  <c r="F36" i="382"/>
  <c r="E36" i="382"/>
  <c r="D36" i="382"/>
  <c r="C36" i="382"/>
  <c r="O35" i="382"/>
  <c r="N35" i="382"/>
  <c r="M35" i="382"/>
  <c r="L35" i="382"/>
  <c r="K35" i="382"/>
  <c r="J35" i="382"/>
  <c r="I35" i="382"/>
  <c r="H35" i="382"/>
  <c r="G35" i="382"/>
  <c r="F35" i="382"/>
  <c r="E35" i="382"/>
  <c r="D35" i="382"/>
  <c r="C35" i="382"/>
  <c r="N34" i="382"/>
  <c r="M34" i="382"/>
  <c r="L34" i="382"/>
  <c r="K34" i="382"/>
  <c r="J34" i="382"/>
  <c r="I34" i="382"/>
  <c r="H34" i="382"/>
  <c r="G34" i="382"/>
  <c r="F34" i="382"/>
  <c r="E34" i="382"/>
  <c r="D34" i="382"/>
  <c r="C34" i="382"/>
  <c r="O29" i="382"/>
  <c r="N29" i="382"/>
  <c r="M29" i="382"/>
  <c r="L29" i="382"/>
  <c r="K29" i="382"/>
  <c r="J29" i="382"/>
  <c r="I29" i="382"/>
  <c r="H29" i="382"/>
  <c r="G29" i="382"/>
  <c r="F29" i="382"/>
  <c r="E29" i="382"/>
  <c r="D29" i="382"/>
  <c r="C29" i="382"/>
  <c r="O28" i="382"/>
  <c r="N28" i="382"/>
  <c r="M28" i="382"/>
  <c r="L28" i="382"/>
  <c r="K28" i="382"/>
  <c r="J28" i="382"/>
  <c r="I28" i="382"/>
  <c r="H28" i="382"/>
  <c r="G28" i="382"/>
  <c r="F28" i="382"/>
  <c r="E28" i="382"/>
  <c r="D28" i="382"/>
  <c r="C28" i="382"/>
  <c r="O27" i="382"/>
  <c r="N27" i="382"/>
  <c r="M27" i="382"/>
  <c r="L27" i="382"/>
  <c r="K27" i="382"/>
  <c r="J27" i="382"/>
  <c r="I27" i="382"/>
  <c r="H27" i="382"/>
  <c r="G27" i="382"/>
  <c r="F27" i="382"/>
  <c r="E27" i="382"/>
  <c r="D27" i="382"/>
  <c r="C27" i="382"/>
  <c r="O26" i="382"/>
  <c r="N26" i="382"/>
  <c r="M26" i="382"/>
  <c r="L26" i="382"/>
  <c r="K26" i="382"/>
  <c r="J26" i="382"/>
  <c r="I26" i="382"/>
  <c r="H26" i="382"/>
  <c r="G26" i="382"/>
  <c r="F26" i="382"/>
  <c r="E26" i="382"/>
  <c r="D26" i="382"/>
  <c r="C26" i="382"/>
  <c r="O25" i="382"/>
  <c r="N25" i="382"/>
  <c r="M25" i="382"/>
  <c r="L25" i="382"/>
  <c r="K25" i="382"/>
  <c r="J25" i="382"/>
  <c r="I25" i="382"/>
  <c r="H25" i="382"/>
  <c r="G25" i="382"/>
  <c r="F25" i="382"/>
  <c r="E25" i="382"/>
  <c r="D25" i="382"/>
  <c r="C25" i="382"/>
  <c r="O21" i="382"/>
  <c r="N21" i="382"/>
  <c r="M21" i="382"/>
  <c r="L21" i="382"/>
  <c r="K21" i="382"/>
  <c r="J21" i="382"/>
  <c r="I21" i="382"/>
  <c r="H21" i="382"/>
  <c r="G21" i="382"/>
  <c r="F21" i="382"/>
  <c r="E21" i="382"/>
  <c r="D21" i="382"/>
  <c r="C21" i="382"/>
  <c r="O20" i="382"/>
  <c r="N20" i="382"/>
  <c r="M20" i="382"/>
  <c r="L20" i="382"/>
  <c r="K20" i="382"/>
  <c r="J20" i="382"/>
  <c r="I20" i="382"/>
  <c r="H20" i="382"/>
  <c r="G20" i="382"/>
  <c r="F20" i="382"/>
  <c r="E20" i="382"/>
  <c r="D20" i="382"/>
  <c r="C20" i="382"/>
  <c r="O19" i="382"/>
  <c r="N19" i="382"/>
  <c r="M19" i="382"/>
  <c r="L19" i="382"/>
  <c r="K19" i="382"/>
  <c r="J19" i="382"/>
  <c r="I19" i="382"/>
  <c r="H19" i="382"/>
  <c r="G19" i="382"/>
  <c r="F19" i="382"/>
  <c r="E19" i="382"/>
  <c r="D19" i="382"/>
  <c r="C19" i="382"/>
  <c r="O18" i="382"/>
  <c r="N18" i="382"/>
  <c r="M18" i="382"/>
  <c r="L18" i="382"/>
  <c r="K18" i="382"/>
  <c r="J18" i="382"/>
  <c r="I18" i="382"/>
  <c r="H18" i="382"/>
  <c r="G18" i="382"/>
  <c r="F18" i="382"/>
  <c r="E18" i="382"/>
  <c r="D18" i="382"/>
  <c r="C18" i="382"/>
  <c r="O17" i="382"/>
  <c r="N17" i="382"/>
  <c r="M17" i="382"/>
  <c r="L17" i="382"/>
  <c r="K17" i="382"/>
  <c r="J17" i="382"/>
  <c r="I17" i="382"/>
  <c r="H17" i="382"/>
  <c r="G17" i="382"/>
  <c r="F17" i="382"/>
  <c r="E17" i="382"/>
  <c r="D17" i="382"/>
  <c r="C17" i="382"/>
  <c r="O16" i="382"/>
  <c r="N16" i="382"/>
  <c r="M16" i="382"/>
  <c r="L16" i="382"/>
  <c r="K16" i="382"/>
  <c r="J16" i="382"/>
  <c r="I16" i="382"/>
  <c r="H16" i="382"/>
  <c r="G16" i="382"/>
  <c r="F16" i="382"/>
  <c r="E16" i="382"/>
  <c r="D16" i="382"/>
  <c r="C16" i="382"/>
  <c r="N15" i="382"/>
  <c r="M15" i="382"/>
  <c r="L15" i="382"/>
  <c r="K15" i="382"/>
  <c r="J15" i="382"/>
  <c r="I15" i="382"/>
  <c r="H15" i="382"/>
  <c r="G15" i="382"/>
  <c r="F15" i="382"/>
  <c r="E15" i="382"/>
  <c r="D15" i="382"/>
  <c r="C15" i="382"/>
  <c r="O36" i="381"/>
  <c r="N36" i="381"/>
  <c r="M36" i="381"/>
  <c r="L36" i="381"/>
  <c r="K36" i="381"/>
  <c r="J36" i="381"/>
  <c r="I36" i="381"/>
  <c r="H36" i="381"/>
  <c r="G36" i="381"/>
  <c r="F36" i="381"/>
  <c r="E36" i="381"/>
  <c r="D36" i="381"/>
  <c r="C36" i="381"/>
  <c r="O35" i="381"/>
  <c r="N35" i="381"/>
  <c r="M35" i="381"/>
  <c r="L35" i="381"/>
  <c r="K35" i="381"/>
  <c r="J35" i="381"/>
  <c r="I35" i="381"/>
  <c r="H35" i="381"/>
  <c r="G35" i="381"/>
  <c r="F35" i="381"/>
  <c r="E35" i="381"/>
  <c r="D35" i="381"/>
  <c r="C35" i="381"/>
  <c r="O34" i="381"/>
  <c r="N34" i="381"/>
  <c r="M34" i="381"/>
  <c r="L34" i="381"/>
  <c r="K34" i="381"/>
  <c r="J34" i="381"/>
  <c r="I34" i="381"/>
  <c r="H34" i="381"/>
  <c r="G34" i="381"/>
  <c r="F34" i="381"/>
  <c r="E34" i="381"/>
  <c r="D34" i="381"/>
  <c r="C34" i="381"/>
  <c r="O29" i="381"/>
  <c r="N29" i="381"/>
  <c r="M29" i="381"/>
  <c r="L29" i="381"/>
  <c r="K29" i="381"/>
  <c r="J29" i="381"/>
  <c r="I29" i="381"/>
  <c r="H29" i="381"/>
  <c r="G29" i="381"/>
  <c r="F29" i="381"/>
  <c r="E29" i="381"/>
  <c r="D29" i="381"/>
  <c r="C29" i="381"/>
  <c r="O28" i="381"/>
  <c r="N28" i="381"/>
  <c r="M28" i="381"/>
  <c r="L28" i="381"/>
  <c r="K28" i="381"/>
  <c r="J28" i="381"/>
  <c r="I28" i="381"/>
  <c r="H28" i="381"/>
  <c r="G28" i="381"/>
  <c r="F28" i="381"/>
  <c r="E28" i="381"/>
  <c r="D28" i="381"/>
  <c r="C28" i="381"/>
  <c r="O27" i="381"/>
  <c r="N27" i="381"/>
  <c r="M27" i="381"/>
  <c r="L27" i="381"/>
  <c r="K27" i="381"/>
  <c r="J27" i="381"/>
  <c r="I27" i="381"/>
  <c r="H27" i="381"/>
  <c r="G27" i="381"/>
  <c r="F27" i="381"/>
  <c r="E27" i="381"/>
  <c r="D27" i="381"/>
  <c r="C27" i="381"/>
  <c r="O26" i="381"/>
  <c r="N26" i="381"/>
  <c r="M26" i="381"/>
  <c r="L26" i="381"/>
  <c r="K26" i="381"/>
  <c r="J26" i="381"/>
  <c r="I26" i="381"/>
  <c r="H26" i="381"/>
  <c r="G26" i="381"/>
  <c r="F26" i="381"/>
  <c r="E26" i="381"/>
  <c r="D26" i="381"/>
  <c r="C26" i="381"/>
  <c r="O25" i="381"/>
  <c r="N25" i="381"/>
  <c r="M25" i="381"/>
  <c r="L25" i="381"/>
  <c r="K25" i="381"/>
  <c r="J25" i="381"/>
  <c r="I25" i="381"/>
  <c r="H25" i="381"/>
  <c r="G25" i="381"/>
  <c r="F25" i="381"/>
  <c r="E25" i="381"/>
  <c r="D25" i="381"/>
  <c r="C25" i="381"/>
  <c r="O21" i="381"/>
  <c r="N21" i="381"/>
  <c r="M21" i="381"/>
  <c r="L21" i="381"/>
  <c r="K21" i="381"/>
  <c r="J21" i="381"/>
  <c r="I21" i="381"/>
  <c r="H21" i="381"/>
  <c r="G21" i="381"/>
  <c r="F21" i="381"/>
  <c r="E21" i="381"/>
  <c r="D21" i="381"/>
  <c r="C21" i="381"/>
  <c r="O20" i="381"/>
  <c r="N20" i="381"/>
  <c r="M20" i="381"/>
  <c r="L20" i="381"/>
  <c r="K20" i="381"/>
  <c r="J20" i="381"/>
  <c r="I20" i="381"/>
  <c r="H20" i="381"/>
  <c r="G20" i="381"/>
  <c r="F20" i="381"/>
  <c r="E20" i="381"/>
  <c r="D20" i="381"/>
  <c r="C20" i="381"/>
  <c r="O19" i="381"/>
  <c r="N19" i="381"/>
  <c r="M19" i="381"/>
  <c r="L19" i="381"/>
  <c r="K19" i="381"/>
  <c r="J19" i="381"/>
  <c r="I19" i="381"/>
  <c r="H19" i="381"/>
  <c r="G19" i="381"/>
  <c r="F19" i="381"/>
  <c r="E19" i="381"/>
  <c r="D19" i="381"/>
  <c r="C19" i="381"/>
  <c r="N18" i="381"/>
  <c r="M18" i="381"/>
  <c r="L18" i="381"/>
  <c r="K18" i="381"/>
  <c r="J18" i="381"/>
  <c r="I18" i="381"/>
  <c r="H18" i="381"/>
  <c r="G18" i="381"/>
  <c r="F18" i="381"/>
  <c r="E18" i="381"/>
  <c r="D18" i="381"/>
  <c r="C18" i="381"/>
  <c r="O17" i="381"/>
  <c r="N17" i="381"/>
  <c r="M17" i="381"/>
  <c r="L17" i="381"/>
  <c r="K17" i="381"/>
  <c r="J17" i="381"/>
  <c r="I17" i="381"/>
  <c r="H17" i="381"/>
  <c r="G17" i="381"/>
  <c r="F17" i="381"/>
  <c r="E17" i="381"/>
  <c r="D17" i="381"/>
  <c r="C17" i="381"/>
  <c r="O16" i="381"/>
  <c r="N16" i="381"/>
  <c r="M16" i="381"/>
  <c r="L16" i="381"/>
  <c r="K16" i="381"/>
  <c r="J16" i="381"/>
  <c r="I16" i="381"/>
  <c r="H16" i="381"/>
  <c r="G16" i="381"/>
  <c r="F16" i="381"/>
  <c r="E16" i="381"/>
  <c r="D16" i="381"/>
  <c r="C16" i="381"/>
  <c r="O15" i="381"/>
  <c r="N15" i="381"/>
  <c r="M15" i="381"/>
  <c r="L15" i="381"/>
  <c r="K15" i="381"/>
  <c r="J15" i="381"/>
  <c r="I15" i="381"/>
  <c r="H15" i="381"/>
  <c r="G15" i="381"/>
  <c r="F15" i="381"/>
  <c r="E15" i="381"/>
  <c r="D15" i="381"/>
  <c r="C15" i="381"/>
  <c r="O36" i="380"/>
  <c r="N36" i="380"/>
  <c r="M36" i="380"/>
  <c r="L36" i="380"/>
  <c r="K36" i="380"/>
  <c r="J36" i="380"/>
  <c r="I36" i="380"/>
  <c r="H36" i="380"/>
  <c r="G36" i="380"/>
  <c r="F36" i="380"/>
  <c r="E36" i="380"/>
  <c r="D36" i="380"/>
  <c r="C36" i="380"/>
  <c r="O35" i="380"/>
  <c r="N35" i="380"/>
  <c r="M35" i="380"/>
  <c r="L35" i="380"/>
  <c r="K35" i="380"/>
  <c r="J35" i="380"/>
  <c r="I35" i="380"/>
  <c r="H35" i="380"/>
  <c r="G35" i="380"/>
  <c r="F35" i="380"/>
  <c r="E35" i="380"/>
  <c r="D35" i="380"/>
  <c r="C35" i="380"/>
  <c r="N34" i="380"/>
  <c r="M34" i="380"/>
  <c r="L34" i="380"/>
  <c r="K34" i="380"/>
  <c r="J34" i="380"/>
  <c r="I34" i="380"/>
  <c r="H34" i="380"/>
  <c r="G34" i="380"/>
  <c r="F34" i="380"/>
  <c r="E34" i="380"/>
  <c r="D34" i="380"/>
  <c r="C34" i="380"/>
  <c r="N29" i="380"/>
  <c r="M29" i="380"/>
  <c r="L29" i="380"/>
  <c r="K29" i="380"/>
  <c r="J29" i="380"/>
  <c r="I29" i="380"/>
  <c r="H29" i="380"/>
  <c r="G29" i="380"/>
  <c r="F29" i="380"/>
  <c r="E29" i="380"/>
  <c r="D29" i="380"/>
  <c r="C29" i="380"/>
  <c r="N28" i="380"/>
  <c r="M28" i="380"/>
  <c r="L28" i="380"/>
  <c r="K28" i="380"/>
  <c r="J28" i="380"/>
  <c r="I28" i="380"/>
  <c r="H28" i="380"/>
  <c r="G28" i="380"/>
  <c r="F28" i="380"/>
  <c r="E28" i="380"/>
  <c r="D28" i="380"/>
  <c r="C28" i="380"/>
  <c r="N27" i="380"/>
  <c r="M27" i="380"/>
  <c r="L27" i="380"/>
  <c r="K27" i="380"/>
  <c r="J27" i="380"/>
  <c r="I27" i="380"/>
  <c r="H27" i="380"/>
  <c r="G27" i="380"/>
  <c r="F27" i="380"/>
  <c r="E27" i="380"/>
  <c r="D27" i="380"/>
  <c r="C27" i="380"/>
  <c r="N26" i="380"/>
  <c r="M26" i="380"/>
  <c r="L26" i="380"/>
  <c r="K26" i="380"/>
  <c r="J26" i="380"/>
  <c r="I26" i="380"/>
  <c r="H26" i="380"/>
  <c r="G26" i="380"/>
  <c r="F26" i="380"/>
  <c r="E26" i="380"/>
  <c r="D26" i="380"/>
  <c r="C26" i="380"/>
  <c r="N25" i="380"/>
  <c r="M25" i="380"/>
  <c r="L25" i="380"/>
  <c r="K25" i="380"/>
  <c r="J25" i="380"/>
  <c r="I25" i="380"/>
  <c r="H25" i="380"/>
  <c r="G25" i="380"/>
  <c r="F25" i="380"/>
  <c r="E25" i="380"/>
  <c r="D25" i="380"/>
  <c r="C25" i="380"/>
  <c r="N21" i="380"/>
  <c r="M21" i="380"/>
  <c r="L21" i="380"/>
  <c r="K21" i="380"/>
  <c r="J21" i="380"/>
  <c r="I21" i="380"/>
  <c r="H21" i="380"/>
  <c r="G21" i="380"/>
  <c r="F21" i="380"/>
  <c r="E21" i="380"/>
  <c r="D21" i="380"/>
  <c r="C21" i="380"/>
  <c r="N20" i="380"/>
  <c r="M20" i="380"/>
  <c r="L20" i="380"/>
  <c r="K20" i="380"/>
  <c r="J20" i="380"/>
  <c r="I20" i="380"/>
  <c r="H20" i="380"/>
  <c r="G20" i="380"/>
  <c r="F20" i="380"/>
  <c r="E20" i="380"/>
  <c r="D20" i="380"/>
  <c r="C20" i="380"/>
  <c r="O19" i="380"/>
  <c r="N19" i="380"/>
  <c r="M19" i="380"/>
  <c r="L19" i="380"/>
  <c r="K19" i="380"/>
  <c r="J19" i="380"/>
  <c r="I19" i="380"/>
  <c r="H19" i="380"/>
  <c r="G19" i="380"/>
  <c r="F19" i="380"/>
  <c r="E19" i="380"/>
  <c r="D19" i="380"/>
  <c r="C19" i="380"/>
  <c r="O18" i="380"/>
  <c r="N18" i="380"/>
  <c r="M18" i="380"/>
  <c r="L18" i="380"/>
  <c r="K18" i="380"/>
  <c r="J18" i="380"/>
  <c r="I18" i="380"/>
  <c r="H18" i="380"/>
  <c r="G18" i="380"/>
  <c r="F18" i="380"/>
  <c r="E18" i="380"/>
  <c r="D18" i="380"/>
  <c r="C18" i="380"/>
  <c r="O17" i="380"/>
  <c r="N17" i="380"/>
  <c r="M17" i="380"/>
  <c r="L17" i="380"/>
  <c r="K17" i="380"/>
  <c r="J17" i="380"/>
  <c r="I17" i="380"/>
  <c r="H17" i="380"/>
  <c r="G17" i="380"/>
  <c r="F17" i="380"/>
  <c r="E17" i="380"/>
  <c r="D17" i="380"/>
  <c r="C17" i="380"/>
  <c r="N16" i="380"/>
  <c r="M16" i="380"/>
  <c r="L16" i="380"/>
  <c r="K16" i="380"/>
  <c r="J16" i="380"/>
  <c r="I16" i="380"/>
  <c r="H16" i="380"/>
  <c r="G16" i="380"/>
  <c r="F16" i="380"/>
  <c r="E16" i="380"/>
  <c r="D16" i="380"/>
  <c r="C16" i="380"/>
  <c r="N15" i="380"/>
  <c r="M15" i="380"/>
  <c r="L15" i="380"/>
  <c r="K15" i="380"/>
  <c r="J15" i="380"/>
  <c r="I15" i="380"/>
  <c r="H15" i="380"/>
  <c r="G15" i="380"/>
  <c r="F15" i="380"/>
  <c r="E15" i="380"/>
  <c r="D15" i="380"/>
  <c r="C15" i="380"/>
  <c r="O36" i="379"/>
  <c r="N36" i="379"/>
  <c r="M36" i="379"/>
  <c r="L36" i="379"/>
  <c r="K36" i="379"/>
  <c r="J36" i="379"/>
  <c r="I36" i="379"/>
  <c r="H36" i="379"/>
  <c r="G36" i="379"/>
  <c r="F36" i="379"/>
  <c r="E36" i="379"/>
  <c r="D36" i="379"/>
  <c r="C36" i="379"/>
  <c r="O35" i="379"/>
  <c r="N35" i="379"/>
  <c r="M35" i="379"/>
  <c r="L35" i="379"/>
  <c r="K35" i="379"/>
  <c r="J35" i="379"/>
  <c r="I35" i="379"/>
  <c r="H35" i="379"/>
  <c r="G35" i="379"/>
  <c r="F35" i="379"/>
  <c r="E35" i="379"/>
  <c r="D35" i="379"/>
  <c r="C35" i="379"/>
  <c r="O34" i="379"/>
  <c r="N34" i="379"/>
  <c r="M34" i="379"/>
  <c r="L34" i="379"/>
  <c r="K34" i="379"/>
  <c r="J34" i="379"/>
  <c r="I34" i="379"/>
  <c r="H34" i="379"/>
  <c r="G34" i="379"/>
  <c r="F34" i="379"/>
  <c r="E34" i="379"/>
  <c r="D34" i="379"/>
  <c r="C34" i="379"/>
  <c r="O29" i="379"/>
  <c r="N29" i="379"/>
  <c r="M29" i="379"/>
  <c r="L29" i="379"/>
  <c r="K29" i="379"/>
  <c r="J29" i="379"/>
  <c r="I29" i="379"/>
  <c r="H29" i="379"/>
  <c r="G29" i="379"/>
  <c r="F29" i="379"/>
  <c r="E29" i="379"/>
  <c r="D29" i="379"/>
  <c r="C29" i="379"/>
  <c r="O28" i="379"/>
  <c r="N28" i="379"/>
  <c r="M28" i="379"/>
  <c r="L28" i="379"/>
  <c r="K28" i="379"/>
  <c r="J28" i="379"/>
  <c r="I28" i="379"/>
  <c r="H28" i="379"/>
  <c r="G28" i="379"/>
  <c r="F28" i="379"/>
  <c r="E28" i="379"/>
  <c r="D28" i="379"/>
  <c r="C28" i="379"/>
  <c r="O27" i="379"/>
  <c r="N27" i="379"/>
  <c r="M27" i="379"/>
  <c r="L27" i="379"/>
  <c r="K27" i="379"/>
  <c r="J27" i="379"/>
  <c r="I27" i="379"/>
  <c r="H27" i="379"/>
  <c r="G27" i="379"/>
  <c r="F27" i="379"/>
  <c r="E27" i="379"/>
  <c r="D27" i="379"/>
  <c r="C27" i="379"/>
  <c r="O26" i="379"/>
  <c r="N26" i="379"/>
  <c r="M26" i="379"/>
  <c r="L26" i="379"/>
  <c r="K26" i="379"/>
  <c r="J26" i="379"/>
  <c r="I26" i="379"/>
  <c r="H26" i="379"/>
  <c r="G26" i="379"/>
  <c r="F26" i="379"/>
  <c r="E26" i="379"/>
  <c r="D26" i="379"/>
  <c r="C26" i="379"/>
  <c r="O25" i="379"/>
  <c r="N25" i="379"/>
  <c r="M25" i="379"/>
  <c r="L25" i="379"/>
  <c r="K25" i="379"/>
  <c r="J25" i="379"/>
  <c r="I25" i="379"/>
  <c r="H25" i="379"/>
  <c r="G25" i="379"/>
  <c r="F25" i="379"/>
  <c r="E25" i="379"/>
  <c r="D25" i="379"/>
  <c r="C25" i="379"/>
  <c r="O21" i="379"/>
  <c r="N21" i="379"/>
  <c r="M21" i="379"/>
  <c r="L21" i="379"/>
  <c r="K21" i="379"/>
  <c r="J21" i="379"/>
  <c r="I21" i="379"/>
  <c r="H21" i="379"/>
  <c r="G21" i="379"/>
  <c r="F21" i="379"/>
  <c r="E21" i="379"/>
  <c r="D21" i="379"/>
  <c r="C21" i="379"/>
  <c r="O20" i="379"/>
  <c r="N20" i="379"/>
  <c r="M20" i="379"/>
  <c r="L20" i="379"/>
  <c r="K20" i="379"/>
  <c r="J20" i="379"/>
  <c r="I20" i="379"/>
  <c r="H20" i="379"/>
  <c r="G20" i="379"/>
  <c r="F20" i="379"/>
  <c r="E20" i="379"/>
  <c r="D20" i="379"/>
  <c r="C20" i="379"/>
  <c r="O19" i="379"/>
  <c r="N19" i="379"/>
  <c r="M19" i="379"/>
  <c r="L19" i="379"/>
  <c r="K19" i="379"/>
  <c r="J19" i="379"/>
  <c r="I19" i="379"/>
  <c r="H19" i="379"/>
  <c r="G19" i="379"/>
  <c r="F19" i="379"/>
  <c r="E19" i="379"/>
  <c r="D19" i="379"/>
  <c r="C19" i="379"/>
  <c r="O18" i="379"/>
  <c r="N18" i="379"/>
  <c r="M18" i="379"/>
  <c r="L18" i="379"/>
  <c r="K18" i="379"/>
  <c r="J18" i="379"/>
  <c r="I18" i="379"/>
  <c r="H18" i="379"/>
  <c r="G18" i="379"/>
  <c r="F18" i="379"/>
  <c r="E18" i="379"/>
  <c r="D18" i="379"/>
  <c r="C18" i="379"/>
  <c r="O17" i="379"/>
  <c r="N17" i="379"/>
  <c r="M17" i="379"/>
  <c r="L17" i="379"/>
  <c r="K17" i="379"/>
  <c r="J17" i="379"/>
  <c r="I17" i="379"/>
  <c r="H17" i="379"/>
  <c r="G17" i="379"/>
  <c r="F17" i="379"/>
  <c r="E17" i="379"/>
  <c r="D17" i="379"/>
  <c r="C17" i="379"/>
  <c r="O16" i="379"/>
  <c r="N16" i="379"/>
  <c r="M16" i="379"/>
  <c r="L16" i="379"/>
  <c r="K16" i="379"/>
  <c r="J16" i="379"/>
  <c r="I16" i="379"/>
  <c r="H16" i="379"/>
  <c r="G16" i="379"/>
  <c r="F16" i="379"/>
  <c r="E16" i="379"/>
  <c r="D16" i="379"/>
  <c r="C16" i="379"/>
  <c r="O15" i="379"/>
  <c r="N15" i="379"/>
  <c r="M15" i="379"/>
  <c r="L15" i="379"/>
  <c r="K15" i="379"/>
  <c r="J15" i="379"/>
  <c r="I15" i="379"/>
  <c r="H15" i="379"/>
  <c r="G15" i="379"/>
  <c r="F15" i="379"/>
  <c r="E15" i="379"/>
  <c r="D15" i="379"/>
  <c r="C15" i="379"/>
  <c r="O36" i="378"/>
  <c r="N36" i="378"/>
  <c r="M36" i="378"/>
  <c r="L36" i="378"/>
  <c r="K36" i="378"/>
  <c r="J36" i="378"/>
  <c r="I36" i="378"/>
  <c r="H36" i="378"/>
  <c r="G36" i="378"/>
  <c r="F36" i="378"/>
  <c r="E36" i="378"/>
  <c r="D36" i="378"/>
  <c r="C36" i="378"/>
  <c r="O35" i="378"/>
  <c r="N35" i="378"/>
  <c r="M35" i="378"/>
  <c r="L35" i="378"/>
  <c r="K35" i="378"/>
  <c r="J35" i="378"/>
  <c r="I35" i="378"/>
  <c r="H35" i="378"/>
  <c r="G35" i="378"/>
  <c r="F35" i="378"/>
  <c r="E35" i="378"/>
  <c r="D35" i="378"/>
  <c r="C35" i="378"/>
  <c r="N34" i="378"/>
  <c r="M34" i="378"/>
  <c r="L34" i="378"/>
  <c r="K34" i="378"/>
  <c r="J34" i="378"/>
  <c r="I34" i="378"/>
  <c r="H34" i="378"/>
  <c r="G34" i="378"/>
  <c r="F34" i="378"/>
  <c r="E34" i="378"/>
  <c r="D34" i="378"/>
  <c r="C34" i="378"/>
  <c r="N29" i="378"/>
  <c r="M29" i="378"/>
  <c r="L29" i="378"/>
  <c r="K29" i="378"/>
  <c r="J29" i="378"/>
  <c r="I29" i="378"/>
  <c r="H29" i="378"/>
  <c r="G29" i="378"/>
  <c r="F29" i="378"/>
  <c r="E29" i="378"/>
  <c r="D29" i="378"/>
  <c r="C29" i="378"/>
  <c r="N28" i="378"/>
  <c r="M28" i="378"/>
  <c r="L28" i="378"/>
  <c r="K28" i="378"/>
  <c r="J28" i="378"/>
  <c r="I28" i="378"/>
  <c r="H28" i="378"/>
  <c r="G28" i="378"/>
  <c r="F28" i="378"/>
  <c r="E28" i="378"/>
  <c r="D28" i="378"/>
  <c r="C28" i="378"/>
  <c r="O27" i="378"/>
  <c r="N27" i="378"/>
  <c r="M27" i="378"/>
  <c r="L27" i="378"/>
  <c r="K27" i="378"/>
  <c r="J27" i="378"/>
  <c r="I27" i="378"/>
  <c r="H27" i="378"/>
  <c r="G27" i="378"/>
  <c r="F27" i="378"/>
  <c r="E27" i="378"/>
  <c r="D27" i="378"/>
  <c r="C27" i="378"/>
  <c r="O26" i="378"/>
  <c r="N26" i="378"/>
  <c r="M26" i="378"/>
  <c r="L26" i="378"/>
  <c r="K26" i="378"/>
  <c r="J26" i="378"/>
  <c r="I26" i="378"/>
  <c r="H26" i="378"/>
  <c r="G26" i="378"/>
  <c r="F26" i="378"/>
  <c r="E26" i="378"/>
  <c r="D26" i="378"/>
  <c r="C26" i="378"/>
  <c r="N25" i="378"/>
  <c r="M25" i="378"/>
  <c r="L25" i="378"/>
  <c r="K25" i="378"/>
  <c r="J25" i="378"/>
  <c r="I25" i="378"/>
  <c r="H25" i="378"/>
  <c r="G25" i="378"/>
  <c r="F25" i="378"/>
  <c r="E25" i="378"/>
  <c r="D25" i="378"/>
  <c r="C25" i="378"/>
  <c r="N21" i="378"/>
  <c r="M21" i="378"/>
  <c r="L21" i="378"/>
  <c r="K21" i="378"/>
  <c r="J21" i="378"/>
  <c r="I21" i="378"/>
  <c r="H21" i="378"/>
  <c r="G21" i="378"/>
  <c r="F21" i="378"/>
  <c r="E21" i="378"/>
  <c r="D21" i="378"/>
  <c r="C21" i="378"/>
  <c r="N20" i="378"/>
  <c r="M20" i="378"/>
  <c r="L20" i="378"/>
  <c r="K20" i="378"/>
  <c r="J20" i="378"/>
  <c r="I20" i="378"/>
  <c r="H20" i="378"/>
  <c r="G20" i="378"/>
  <c r="F20" i="378"/>
  <c r="E20" i="378"/>
  <c r="D20" i="378"/>
  <c r="C20" i="378"/>
  <c r="N19" i="378"/>
  <c r="M19" i="378"/>
  <c r="L19" i="378"/>
  <c r="K19" i="378"/>
  <c r="J19" i="378"/>
  <c r="I19" i="378"/>
  <c r="H19" i="378"/>
  <c r="G19" i="378"/>
  <c r="F19" i="378"/>
  <c r="E19" i="378"/>
  <c r="D19" i="378"/>
  <c r="C19" i="378"/>
  <c r="N18" i="378"/>
  <c r="M18" i="378"/>
  <c r="L18" i="378"/>
  <c r="K18" i="378"/>
  <c r="J18" i="378"/>
  <c r="I18" i="378"/>
  <c r="H18" i="378"/>
  <c r="G18" i="378"/>
  <c r="F18" i="378"/>
  <c r="E18" i="378"/>
  <c r="D18" i="378"/>
  <c r="C18" i="378"/>
  <c r="N17" i="378"/>
  <c r="M17" i="378"/>
  <c r="L17" i="378"/>
  <c r="K17" i="378"/>
  <c r="J17" i="378"/>
  <c r="I17" i="378"/>
  <c r="H17" i="378"/>
  <c r="G17" i="378"/>
  <c r="F17" i="378"/>
  <c r="E17" i="378"/>
  <c r="D17" i="378"/>
  <c r="C17" i="378"/>
  <c r="N16" i="378"/>
  <c r="M16" i="378"/>
  <c r="L16" i="378"/>
  <c r="K16" i="378"/>
  <c r="J16" i="378"/>
  <c r="I16" i="378"/>
  <c r="H16" i="378"/>
  <c r="G16" i="378"/>
  <c r="F16" i="378"/>
  <c r="E16" i="378"/>
  <c r="D16" i="378"/>
  <c r="C16" i="378"/>
  <c r="N15" i="378"/>
  <c r="M15" i="378"/>
  <c r="L15" i="378"/>
  <c r="L22" i="378" s="1"/>
  <c r="K15" i="378"/>
  <c r="J15" i="378"/>
  <c r="I15" i="378"/>
  <c r="H15" i="378"/>
  <c r="G15" i="378"/>
  <c r="F15" i="378"/>
  <c r="E15" i="378"/>
  <c r="D15" i="378"/>
  <c r="C15" i="378"/>
  <c r="O36" i="377"/>
  <c r="N36" i="377"/>
  <c r="M36" i="377"/>
  <c r="L36" i="377"/>
  <c r="K36" i="377"/>
  <c r="J36" i="377"/>
  <c r="I36" i="377"/>
  <c r="H36" i="377"/>
  <c r="G36" i="377"/>
  <c r="F36" i="377"/>
  <c r="E36" i="377"/>
  <c r="D36" i="377"/>
  <c r="C36" i="377"/>
  <c r="O35" i="377"/>
  <c r="N35" i="377"/>
  <c r="M35" i="377"/>
  <c r="L35" i="377"/>
  <c r="K35" i="377"/>
  <c r="J35" i="377"/>
  <c r="I35" i="377"/>
  <c r="H35" i="377"/>
  <c r="G35" i="377"/>
  <c r="F35" i="377"/>
  <c r="E35" i="377"/>
  <c r="D35" i="377"/>
  <c r="C35" i="377"/>
  <c r="N34" i="377"/>
  <c r="M34" i="377"/>
  <c r="L34" i="377"/>
  <c r="K34" i="377"/>
  <c r="J34" i="377"/>
  <c r="I34" i="377"/>
  <c r="H34" i="377"/>
  <c r="G34" i="377"/>
  <c r="F34" i="377"/>
  <c r="E34" i="377"/>
  <c r="D34" i="377"/>
  <c r="C34" i="377"/>
  <c r="O29" i="377"/>
  <c r="N29" i="377"/>
  <c r="M29" i="377"/>
  <c r="L29" i="377"/>
  <c r="K29" i="377"/>
  <c r="J29" i="377"/>
  <c r="I29" i="377"/>
  <c r="H29" i="377"/>
  <c r="G29" i="377"/>
  <c r="F29" i="377"/>
  <c r="E29" i="377"/>
  <c r="D29" i="377"/>
  <c r="C29" i="377"/>
  <c r="N28" i="377"/>
  <c r="M28" i="377"/>
  <c r="L28" i="377"/>
  <c r="K28" i="377"/>
  <c r="J28" i="377"/>
  <c r="I28" i="377"/>
  <c r="H28" i="377"/>
  <c r="G28" i="377"/>
  <c r="F28" i="377"/>
  <c r="E28" i="377"/>
  <c r="D28" i="377"/>
  <c r="C28" i="377"/>
  <c r="N27" i="377"/>
  <c r="M27" i="377"/>
  <c r="L27" i="377"/>
  <c r="K27" i="377"/>
  <c r="J27" i="377"/>
  <c r="I27" i="377"/>
  <c r="H27" i="377"/>
  <c r="G27" i="377"/>
  <c r="F27" i="377"/>
  <c r="E27" i="377"/>
  <c r="D27" i="377"/>
  <c r="C27" i="377"/>
  <c r="N26" i="377"/>
  <c r="M26" i="377"/>
  <c r="L26" i="377"/>
  <c r="K26" i="377"/>
  <c r="J26" i="377"/>
  <c r="I26" i="377"/>
  <c r="H26" i="377"/>
  <c r="G26" i="377"/>
  <c r="F26" i="377"/>
  <c r="E26" i="377"/>
  <c r="D26" i="377"/>
  <c r="C26" i="377"/>
  <c r="N25" i="377"/>
  <c r="M25" i="377"/>
  <c r="L25" i="377"/>
  <c r="K25" i="377"/>
  <c r="J25" i="377"/>
  <c r="I25" i="377"/>
  <c r="H25" i="377"/>
  <c r="G25" i="377"/>
  <c r="F25" i="377"/>
  <c r="E25" i="377"/>
  <c r="D25" i="377"/>
  <c r="C25" i="377"/>
  <c r="N21" i="377"/>
  <c r="M21" i="377"/>
  <c r="L21" i="377"/>
  <c r="K21" i="377"/>
  <c r="J21" i="377"/>
  <c r="I21" i="377"/>
  <c r="H21" i="377"/>
  <c r="G21" i="377"/>
  <c r="F21" i="377"/>
  <c r="E21" i="377"/>
  <c r="D21" i="377"/>
  <c r="C21" i="377"/>
  <c r="N20" i="377"/>
  <c r="M20" i="377"/>
  <c r="L20" i="377"/>
  <c r="K20" i="377"/>
  <c r="J20" i="377"/>
  <c r="I20" i="377"/>
  <c r="H20" i="377"/>
  <c r="G20" i="377"/>
  <c r="F20" i="377"/>
  <c r="E20" i="377"/>
  <c r="D20" i="377"/>
  <c r="C20" i="377"/>
  <c r="N19" i="377"/>
  <c r="M19" i="377"/>
  <c r="L19" i="377"/>
  <c r="K19" i="377"/>
  <c r="J19" i="377"/>
  <c r="I19" i="377"/>
  <c r="H19" i="377"/>
  <c r="G19" i="377"/>
  <c r="F19" i="377"/>
  <c r="E19" i="377"/>
  <c r="D19" i="377"/>
  <c r="C19" i="377"/>
  <c r="N18" i="377"/>
  <c r="M18" i="377"/>
  <c r="L18" i="377"/>
  <c r="K18" i="377"/>
  <c r="J18" i="377"/>
  <c r="I18" i="377"/>
  <c r="H18" i="377"/>
  <c r="G18" i="377"/>
  <c r="F18" i="377"/>
  <c r="E18" i="377"/>
  <c r="D18" i="377"/>
  <c r="C18" i="377"/>
  <c r="N17" i="377"/>
  <c r="M17" i="377"/>
  <c r="L17" i="377"/>
  <c r="K17" i="377"/>
  <c r="J17" i="377"/>
  <c r="I17" i="377"/>
  <c r="H17" i="377"/>
  <c r="G17" i="377"/>
  <c r="F17" i="377"/>
  <c r="E17" i="377"/>
  <c r="D17" i="377"/>
  <c r="C17" i="377"/>
  <c r="N16" i="377"/>
  <c r="M16" i="377"/>
  <c r="L16" i="377"/>
  <c r="K16" i="377"/>
  <c r="J16" i="377"/>
  <c r="I16" i="377"/>
  <c r="H16" i="377"/>
  <c r="G16" i="377"/>
  <c r="F16" i="377"/>
  <c r="E16" i="377"/>
  <c r="D16" i="377"/>
  <c r="C16" i="377"/>
  <c r="N15" i="377"/>
  <c r="M15" i="377"/>
  <c r="L15" i="377"/>
  <c r="K15" i="377"/>
  <c r="J15" i="377"/>
  <c r="I15" i="377"/>
  <c r="H15" i="377"/>
  <c r="G15" i="377"/>
  <c r="F15" i="377"/>
  <c r="E15" i="377"/>
  <c r="D15" i="377"/>
  <c r="C15" i="377"/>
  <c r="O36" i="376"/>
  <c r="N36" i="376"/>
  <c r="M36" i="376"/>
  <c r="L36" i="376"/>
  <c r="K36" i="376"/>
  <c r="J36" i="376"/>
  <c r="I36" i="376"/>
  <c r="H36" i="376"/>
  <c r="G36" i="376"/>
  <c r="F36" i="376"/>
  <c r="E36" i="376"/>
  <c r="D36" i="376"/>
  <c r="C36" i="376"/>
  <c r="O35" i="376"/>
  <c r="N35" i="376"/>
  <c r="M35" i="376"/>
  <c r="L35" i="376"/>
  <c r="K35" i="376"/>
  <c r="J35" i="376"/>
  <c r="I35" i="376"/>
  <c r="H35" i="376"/>
  <c r="G35" i="376"/>
  <c r="F35" i="376"/>
  <c r="E35" i="376"/>
  <c r="D35" i="376"/>
  <c r="C35" i="376"/>
  <c r="O34" i="376"/>
  <c r="N34" i="376"/>
  <c r="M34" i="376"/>
  <c r="L34" i="376"/>
  <c r="K34" i="376"/>
  <c r="J34" i="376"/>
  <c r="I34" i="376"/>
  <c r="H34" i="376"/>
  <c r="G34" i="376"/>
  <c r="F34" i="376"/>
  <c r="E34" i="376"/>
  <c r="D34" i="376"/>
  <c r="C34" i="376"/>
  <c r="O29" i="376"/>
  <c r="N29" i="376"/>
  <c r="M29" i="376"/>
  <c r="L29" i="376"/>
  <c r="K29" i="376"/>
  <c r="J29" i="376"/>
  <c r="I29" i="376"/>
  <c r="H29" i="376"/>
  <c r="G29" i="376"/>
  <c r="F29" i="376"/>
  <c r="E29" i="376"/>
  <c r="D29" i="376"/>
  <c r="C29" i="376"/>
  <c r="O28" i="376"/>
  <c r="N28" i="376"/>
  <c r="M28" i="376"/>
  <c r="L28" i="376"/>
  <c r="K28" i="376"/>
  <c r="J28" i="376"/>
  <c r="I28" i="376"/>
  <c r="H28" i="376"/>
  <c r="G28" i="376"/>
  <c r="F28" i="376"/>
  <c r="E28" i="376"/>
  <c r="D28" i="376"/>
  <c r="C28" i="376"/>
  <c r="O27" i="376"/>
  <c r="N27" i="376"/>
  <c r="M27" i="376"/>
  <c r="L27" i="376"/>
  <c r="K27" i="376"/>
  <c r="J27" i="376"/>
  <c r="I27" i="376"/>
  <c r="H27" i="376"/>
  <c r="G27" i="376"/>
  <c r="F27" i="376"/>
  <c r="E27" i="376"/>
  <c r="D27" i="376"/>
  <c r="C27" i="376"/>
  <c r="O26" i="376"/>
  <c r="N26" i="376"/>
  <c r="M26" i="376"/>
  <c r="L26" i="376"/>
  <c r="K26" i="376"/>
  <c r="J26" i="376"/>
  <c r="I26" i="376"/>
  <c r="H26" i="376"/>
  <c r="G26" i="376"/>
  <c r="F26" i="376"/>
  <c r="E26" i="376"/>
  <c r="D26" i="376"/>
  <c r="C26" i="376"/>
  <c r="O25" i="376"/>
  <c r="N25" i="376"/>
  <c r="M25" i="376"/>
  <c r="L25" i="376"/>
  <c r="K25" i="376"/>
  <c r="J25" i="376"/>
  <c r="I25" i="376"/>
  <c r="H25" i="376"/>
  <c r="G25" i="376"/>
  <c r="F25" i="376"/>
  <c r="E25" i="376"/>
  <c r="D25" i="376"/>
  <c r="C25" i="376"/>
  <c r="O21" i="376"/>
  <c r="N21" i="376"/>
  <c r="M21" i="376"/>
  <c r="L21" i="376"/>
  <c r="K21" i="376"/>
  <c r="J21" i="376"/>
  <c r="I21" i="376"/>
  <c r="H21" i="376"/>
  <c r="G21" i="376"/>
  <c r="F21" i="376"/>
  <c r="E21" i="376"/>
  <c r="D21" i="376"/>
  <c r="C21" i="376"/>
  <c r="O20" i="376"/>
  <c r="N20" i="376"/>
  <c r="M20" i="376"/>
  <c r="L20" i="376"/>
  <c r="K20" i="376"/>
  <c r="J20" i="376"/>
  <c r="I20" i="376"/>
  <c r="H20" i="376"/>
  <c r="G20" i="376"/>
  <c r="F20" i="376"/>
  <c r="E20" i="376"/>
  <c r="D20" i="376"/>
  <c r="C20" i="376"/>
  <c r="O19" i="376"/>
  <c r="N19" i="376"/>
  <c r="M19" i="376"/>
  <c r="L19" i="376"/>
  <c r="K19" i="376"/>
  <c r="J19" i="376"/>
  <c r="I19" i="376"/>
  <c r="H19" i="376"/>
  <c r="G19" i="376"/>
  <c r="F19" i="376"/>
  <c r="E19" i="376"/>
  <c r="D19" i="376"/>
  <c r="C19" i="376"/>
  <c r="O18" i="376"/>
  <c r="N18" i="376"/>
  <c r="M18" i="376"/>
  <c r="L18" i="376"/>
  <c r="K18" i="376"/>
  <c r="J18" i="376"/>
  <c r="I18" i="376"/>
  <c r="H18" i="376"/>
  <c r="G18" i="376"/>
  <c r="F18" i="376"/>
  <c r="E18" i="376"/>
  <c r="D18" i="376"/>
  <c r="C18" i="376"/>
  <c r="O17" i="376"/>
  <c r="N17" i="376"/>
  <c r="M17" i="376"/>
  <c r="L17" i="376"/>
  <c r="K17" i="376"/>
  <c r="J17" i="376"/>
  <c r="I17" i="376"/>
  <c r="H17" i="376"/>
  <c r="G17" i="376"/>
  <c r="F17" i="376"/>
  <c r="E17" i="376"/>
  <c r="D17" i="376"/>
  <c r="C17" i="376"/>
  <c r="O16" i="376"/>
  <c r="N16" i="376"/>
  <c r="M16" i="376"/>
  <c r="L16" i="376"/>
  <c r="K16" i="376"/>
  <c r="J16" i="376"/>
  <c r="I16" i="376"/>
  <c r="H16" i="376"/>
  <c r="G16" i="376"/>
  <c r="F16" i="376"/>
  <c r="E16" i="376"/>
  <c r="D16" i="376"/>
  <c r="C16" i="376"/>
  <c r="O15" i="376"/>
  <c r="N15" i="376"/>
  <c r="M15" i="376"/>
  <c r="L15" i="376"/>
  <c r="K15" i="376"/>
  <c r="J15" i="376"/>
  <c r="I15" i="376"/>
  <c r="H15" i="376"/>
  <c r="G15" i="376"/>
  <c r="F15" i="376"/>
  <c r="E15" i="376"/>
  <c r="D15" i="376"/>
  <c r="C15" i="376"/>
  <c r="O36" i="375"/>
  <c r="N36" i="375"/>
  <c r="M36" i="375"/>
  <c r="L36" i="375"/>
  <c r="K36" i="375"/>
  <c r="J36" i="375"/>
  <c r="I36" i="375"/>
  <c r="H36" i="375"/>
  <c r="G36" i="375"/>
  <c r="F36" i="375"/>
  <c r="E36" i="375"/>
  <c r="D36" i="375"/>
  <c r="C36" i="375"/>
  <c r="O35" i="375"/>
  <c r="N35" i="375"/>
  <c r="M35" i="375"/>
  <c r="L35" i="375"/>
  <c r="K35" i="375"/>
  <c r="J35" i="375"/>
  <c r="I35" i="375"/>
  <c r="H35" i="375"/>
  <c r="G35" i="375"/>
  <c r="F35" i="375"/>
  <c r="E35" i="375"/>
  <c r="D35" i="375"/>
  <c r="C35" i="375"/>
  <c r="O34" i="375"/>
  <c r="N34" i="375"/>
  <c r="M34" i="375"/>
  <c r="L34" i="375"/>
  <c r="K34" i="375"/>
  <c r="J34" i="375"/>
  <c r="I34" i="375"/>
  <c r="H34" i="375"/>
  <c r="G34" i="375"/>
  <c r="F34" i="375"/>
  <c r="E34" i="375"/>
  <c r="D34" i="375"/>
  <c r="C34" i="375"/>
  <c r="O29" i="375"/>
  <c r="N29" i="375"/>
  <c r="M29" i="375"/>
  <c r="L29" i="375"/>
  <c r="K29" i="375"/>
  <c r="J29" i="375"/>
  <c r="I29" i="375"/>
  <c r="H29" i="375"/>
  <c r="G29" i="375"/>
  <c r="F29" i="375"/>
  <c r="E29" i="375"/>
  <c r="D29" i="375"/>
  <c r="C29" i="375"/>
  <c r="O28" i="375"/>
  <c r="N28" i="375"/>
  <c r="M28" i="375"/>
  <c r="L28" i="375"/>
  <c r="K28" i="375"/>
  <c r="J28" i="375"/>
  <c r="I28" i="375"/>
  <c r="H28" i="375"/>
  <c r="G28" i="375"/>
  <c r="F28" i="375"/>
  <c r="E28" i="375"/>
  <c r="D28" i="375"/>
  <c r="C28" i="375"/>
  <c r="O27" i="375"/>
  <c r="N27" i="375"/>
  <c r="M27" i="375"/>
  <c r="L27" i="375"/>
  <c r="K27" i="375"/>
  <c r="J27" i="375"/>
  <c r="I27" i="375"/>
  <c r="H27" i="375"/>
  <c r="G27" i="375"/>
  <c r="F27" i="375"/>
  <c r="E27" i="375"/>
  <c r="D27" i="375"/>
  <c r="C27" i="375"/>
  <c r="O26" i="375"/>
  <c r="N26" i="375"/>
  <c r="M26" i="375"/>
  <c r="L26" i="375"/>
  <c r="K26" i="375"/>
  <c r="J26" i="375"/>
  <c r="I26" i="375"/>
  <c r="H26" i="375"/>
  <c r="G26" i="375"/>
  <c r="F26" i="375"/>
  <c r="E26" i="375"/>
  <c r="D26" i="375"/>
  <c r="C26" i="375"/>
  <c r="O25" i="375"/>
  <c r="N25" i="375"/>
  <c r="M25" i="375"/>
  <c r="L25" i="375"/>
  <c r="K25" i="375"/>
  <c r="J25" i="375"/>
  <c r="I25" i="375"/>
  <c r="H25" i="375"/>
  <c r="G25" i="375"/>
  <c r="F25" i="375"/>
  <c r="E25" i="375"/>
  <c r="D25" i="375"/>
  <c r="C25" i="375"/>
  <c r="O21" i="375"/>
  <c r="N21" i="375"/>
  <c r="M21" i="375"/>
  <c r="L21" i="375"/>
  <c r="K21" i="375"/>
  <c r="J21" i="375"/>
  <c r="I21" i="375"/>
  <c r="H21" i="375"/>
  <c r="G21" i="375"/>
  <c r="F21" i="375"/>
  <c r="E21" i="375"/>
  <c r="D21" i="375"/>
  <c r="C21" i="375"/>
  <c r="O20" i="375"/>
  <c r="N20" i="375"/>
  <c r="M20" i="375"/>
  <c r="L20" i="375"/>
  <c r="K20" i="375"/>
  <c r="J20" i="375"/>
  <c r="I20" i="375"/>
  <c r="H20" i="375"/>
  <c r="G20" i="375"/>
  <c r="F20" i="375"/>
  <c r="E20" i="375"/>
  <c r="D20" i="375"/>
  <c r="C20" i="375"/>
  <c r="O19" i="375"/>
  <c r="N19" i="375"/>
  <c r="M19" i="375"/>
  <c r="L19" i="375"/>
  <c r="K19" i="375"/>
  <c r="J19" i="375"/>
  <c r="I19" i="375"/>
  <c r="H19" i="375"/>
  <c r="G19" i="375"/>
  <c r="F19" i="375"/>
  <c r="E19" i="375"/>
  <c r="D19" i="375"/>
  <c r="C19" i="375"/>
  <c r="O18" i="375"/>
  <c r="N18" i="375"/>
  <c r="M18" i="375"/>
  <c r="L18" i="375"/>
  <c r="K18" i="375"/>
  <c r="J18" i="375"/>
  <c r="I18" i="375"/>
  <c r="H18" i="375"/>
  <c r="G18" i="375"/>
  <c r="F18" i="375"/>
  <c r="E18" i="375"/>
  <c r="D18" i="375"/>
  <c r="C18" i="375"/>
  <c r="O17" i="375"/>
  <c r="N17" i="375"/>
  <c r="M17" i="375"/>
  <c r="L17" i="375"/>
  <c r="K17" i="375"/>
  <c r="J17" i="375"/>
  <c r="I17" i="375"/>
  <c r="H17" i="375"/>
  <c r="G17" i="375"/>
  <c r="F17" i="375"/>
  <c r="E17" i="375"/>
  <c r="D17" i="375"/>
  <c r="C17" i="375"/>
  <c r="O16" i="375"/>
  <c r="N16" i="375"/>
  <c r="M16" i="375"/>
  <c r="L16" i="375"/>
  <c r="K16" i="375"/>
  <c r="J16" i="375"/>
  <c r="I16" i="375"/>
  <c r="H16" i="375"/>
  <c r="G16" i="375"/>
  <c r="F16" i="375"/>
  <c r="E16" i="375"/>
  <c r="D16" i="375"/>
  <c r="C16" i="375"/>
  <c r="O15" i="375"/>
  <c r="N15" i="375"/>
  <c r="M15" i="375"/>
  <c r="L15" i="375"/>
  <c r="K15" i="375"/>
  <c r="J15" i="375"/>
  <c r="I15" i="375"/>
  <c r="H15" i="375"/>
  <c r="G15" i="375"/>
  <c r="F15" i="375"/>
  <c r="E15" i="375"/>
  <c r="D15" i="375"/>
  <c r="C15" i="375"/>
  <c r="O36" i="374"/>
  <c r="N36" i="374"/>
  <c r="M36" i="374"/>
  <c r="L36" i="374"/>
  <c r="K36" i="374"/>
  <c r="J36" i="374"/>
  <c r="I36" i="374"/>
  <c r="H36" i="374"/>
  <c r="G36" i="374"/>
  <c r="F36" i="374"/>
  <c r="E36" i="374"/>
  <c r="D36" i="374"/>
  <c r="C36" i="374"/>
  <c r="O35" i="374"/>
  <c r="N35" i="374"/>
  <c r="M35" i="374"/>
  <c r="L35" i="374"/>
  <c r="K35" i="374"/>
  <c r="J35" i="374"/>
  <c r="I35" i="374"/>
  <c r="H35" i="374"/>
  <c r="G35" i="374"/>
  <c r="F35" i="374"/>
  <c r="E35" i="374"/>
  <c r="D35" i="374"/>
  <c r="C35" i="374"/>
  <c r="O34" i="374"/>
  <c r="N34" i="374"/>
  <c r="M34" i="374"/>
  <c r="L34" i="374"/>
  <c r="K34" i="374"/>
  <c r="J34" i="374"/>
  <c r="I34" i="374"/>
  <c r="H34" i="374"/>
  <c r="G34" i="374"/>
  <c r="F34" i="374"/>
  <c r="E34" i="374"/>
  <c r="D34" i="374"/>
  <c r="C34" i="374"/>
  <c r="O29" i="374"/>
  <c r="N29" i="374"/>
  <c r="M29" i="374"/>
  <c r="L29" i="374"/>
  <c r="K29" i="374"/>
  <c r="J29" i="374"/>
  <c r="I29" i="374"/>
  <c r="H29" i="374"/>
  <c r="G29" i="374"/>
  <c r="F29" i="374"/>
  <c r="E29" i="374"/>
  <c r="D29" i="374"/>
  <c r="C29" i="374"/>
  <c r="O28" i="374"/>
  <c r="N28" i="374"/>
  <c r="M28" i="374"/>
  <c r="L28" i="374"/>
  <c r="K28" i="374"/>
  <c r="J28" i="374"/>
  <c r="I28" i="374"/>
  <c r="H28" i="374"/>
  <c r="G28" i="374"/>
  <c r="F28" i="374"/>
  <c r="E28" i="374"/>
  <c r="D28" i="374"/>
  <c r="C28" i="374"/>
  <c r="O27" i="374"/>
  <c r="N27" i="374"/>
  <c r="M27" i="374"/>
  <c r="L27" i="374"/>
  <c r="K27" i="374"/>
  <c r="J27" i="374"/>
  <c r="I27" i="374"/>
  <c r="H27" i="374"/>
  <c r="G27" i="374"/>
  <c r="F27" i="374"/>
  <c r="E27" i="374"/>
  <c r="D27" i="374"/>
  <c r="C27" i="374"/>
  <c r="O26" i="374"/>
  <c r="N26" i="374"/>
  <c r="M26" i="374"/>
  <c r="L26" i="374"/>
  <c r="K26" i="374"/>
  <c r="J26" i="374"/>
  <c r="I26" i="374"/>
  <c r="H26" i="374"/>
  <c r="G26" i="374"/>
  <c r="F26" i="374"/>
  <c r="E26" i="374"/>
  <c r="D26" i="374"/>
  <c r="C26" i="374"/>
  <c r="O25" i="374"/>
  <c r="N25" i="374"/>
  <c r="M25" i="374"/>
  <c r="L25" i="374"/>
  <c r="K25" i="374"/>
  <c r="J25" i="374"/>
  <c r="I25" i="374"/>
  <c r="H25" i="374"/>
  <c r="G25" i="374"/>
  <c r="F25" i="374"/>
  <c r="E25" i="374"/>
  <c r="D25" i="374"/>
  <c r="C25" i="374"/>
  <c r="O21" i="374"/>
  <c r="N21" i="374"/>
  <c r="M21" i="374"/>
  <c r="L21" i="374"/>
  <c r="K21" i="374"/>
  <c r="J21" i="374"/>
  <c r="I21" i="374"/>
  <c r="H21" i="374"/>
  <c r="G21" i="374"/>
  <c r="F21" i="374"/>
  <c r="E21" i="374"/>
  <c r="D21" i="374"/>
  <c r="C21" i="374"/>
  <c r="O20" i="374"/>
  <c r="N20" i="374"/>
  <c r="M20" i="374"/>
  <c r="L20" i="374"/>
  <c r="K20" i="374"/>
  <c r="J20" i="374"/>
  <c r="I20" i="374"/>
  <c r="H20" i="374"/>
  <c r="G20" i="374"/>
  <c r="F20" i="374"/>
  <c r="E20" i="374"/>
  <c r="D20" i="374"/>
  <c r="C20" i="374"/>
  <c r="O19" i="374"/>
  <c r="N19" i="374"/>
  <c r="M19" i="374"/>
  <c r="L19" i="374"/>
  <c r="K19" i="374"/>
  <c r="J19" i="374"/>
  <c r="I19" i="374"/>
  <c r="H19" i="374"/>
  <c r="G19" i="374"/>
  <c r="F19" i="374"/>
  <c r="E19" i="374"/>
  <c r="D19" i="374"/>
  <c r="C19" i="374"/>
  <c r="O18" i="374"/>
  <c r="N18" i="374"/>
  <c r="M18" i="374"/>
  <c r="L18" i="374"/>
  <c r="K18" i="374"/>
  <c r="J18" i="374"/>
  <c r="I18" i="374"/>
  <c r="H18" i="374"/>
  <c r="G18" i="374"/>
  <c r="F18" i="374"/>
  <c r="E18" i="374"/>
  <c r="D18" i="374"/>
  <c r="C18" i="374"/>
  <c r="O17" i="374"/>
  <c r="N17" i="374"/>
  <c r="M17" i="374"/>
  <c r="L17" i="374"/>
  <c r="K17" i="374"/>
  <c r="J17" i="374"/>
  <c r="I17" i="374"/>
  <c r="H17" i="374"/>
  <c r="G17" i="374"/>
  <c r="F17" i="374"/>
  <c r="E17" i="374"/>
  <c r="D17" i="374"/>
  <c r="C17" i="374"/>
  <c r="O16" i="374"/>
  <c r="N16" i="374"/>
  <c r="M16" i="374"/>
  <c r="L16" i="374"/>
  <c r="K16" i="374"/>
  <c r="J16" i="374"/>
  <c r="I16" i="374"/>
  <c r="H16" i="374"/>
  <c r="G16" i="374"/>
  <c r="F16" i="374"/>
  <c r="E16" i="374"/>
  <c r="D16" i="374"/>
  <c r="C16" i="374"/>
  <c r="O15" i="374"/>
  <c r="N15" i="374"/>
  <c r="M15" i="374"/>
  <c r="L15" i="374"/>
  <c r="K15" i="374"/>
  <c r="J15" i="374"/>
  <c r="I15" i="374"/>
  <c r="H15" i="374"/>
  <c r="G15" i="374"/>
  <c r="F15" i="374"/>
  <c r="E15" i="374"/>
  <c r="D15" i="374"/>
  <c r="C15" i="374"/>
  <c r="O36" i="373"/>
  <c r="O35" i="373"/>
  <c r="O34" i="373"/>
  <c r="N36" i="373"/>
  <c r="N35" i="373"/>
  <c r="N34" i="373"/>
  <c r="M36" i="373"/>
  <c r="M35" i="373"/>
  <c r="M34" i="373"/>
  <c r="L36" i="373"/>
  <c r="L35" i="373"/>
  <c r="L34" i="373"/>
  <c r="K36" i="373"/>
  <c r="K35" i="373"/>
  <c r="K34" i="373"/>
  <c r="J36" i="373"/>
  <c r="J35" i="373"/>
  <c r="J34" i="373"/>
  <c r="I36" i="373"/>
  <c r="I35" i="373"/>
  <c r="I34" i="373"/>
  <c r="H36" i="373"/>
  <c r="H35" i="373"/>
  <c r="H34" i="373"/>
  <c r="G36" i="373"/>
  <c r="G35" i="373"/>
  <c r="G34" i="373"/>
  <c r="F36" i="373"/>
  <c r="F35" i="373"/>
  <c r="F34" i="373"/>
  <c r="E36" i="373"/>
  <c r="E35" i="373"/>
  <c r="E34" i="373"/>
  <c r="D36" i="373"/>
  <c r="D35" i="373"/>
  <c r="D34" i="373"/>
  <c r="C36" i="373"/>
  <c r="C35" i="373"/>
  <c r="C34" i="373"/>
  <c r="O29" i="373"/>
  <c r="O26" i="373"/>
  <c r="O27" i="373"/>
  <c r="O28" i="373"/>
  <c r="O25" i="373"/>
  <c r="L26" i="373"/>
  <c r="M26" i="373"/>
  <c r="N26" i="373"/>
  <c r="L27" i="373"/>
  <c r="M27" i="373"/>
  <c r="N27" i="373"/>
  <c r="L28" i="373"/>
  <c r="M28" i="373"/>
  <c r="N28" i="373"/>
  <c r="L29" i="373"/>
  <c r="M29" i="373"/>
  <c r="N29" i="373"/>
  <c r="N25" i="373"/>
  <c r="M25" i="373"/>
  <c r="L25" i="373"/>
  <c r="I26" i="373"/>
  <c r="J26" i="373"/>
  <c r="K26" i="373"/>
  <c r="I27" i="373"/>
  <c r="J27" i="373"/>
  <c r="K27" i="373"/>
  <c r="I28" i="373"/>
  <c r="J28" i="373"/>
  <c r="K28" i="373"/>
  <c r="I29" i="373"/>
  <c r="J29" i="373"/>
  <c r="K29" i="373"/>
  <c r="K25" i="373"/>
  <c r="J25" i="373"/>
  <c r="I25" i="373"/>
  <c r="F26" i="373"/>
  <c r="G26" i="373"/>
  <c r="H26" i="373"/>
  <c r="F27" i="373"/>
  <c r="G27" i="373"/>
  <c r="H27" i="373"/>
  <c r="F28" i="373"/>
  <c r="G28" i="373"/>
  <c r="H28" i="373"/>
  <c r="F29" i="373"/>
  <c r="G29" i="373"/>
  <c r="H29" i="373"/>
  <c r="H25" i="373"/>
  <c r="G25" i="373"/>
  <c r="F25" i="373"/>
  <c r="C26" i="373"/>
  <c r="D26" i="373"/>
  <c r="E26" i="373"/>
  <c r="C27" i="373"/>
  <c r="D27" i="373"/>
  <c r="E27" i="373"/>
  <c r="C28" i="373"/>
  <c r="D28" i="373"/>
  <c r="E28" i="373"/>
  <c r="C29" i="373"/>
  <c r="D29" i="373"/>
  <c r="E29" i="373"/>
  <c r="E25" i="373"/>
  <c r="D25" i="373"/>
  <c r="C25" i="373"/>
  <c r="O16" i="373"/>
  <c r="O17" i="373"/>
  <c r="O18" i="373"/>
  <c r="O19" i="373"/>
  <c r="O20" i="373"/>
  <c r="O21" i="373"/>
  <c r="L16" i="373"/>
  <c r="M16" i="373"/>
  <c r="N16" i="373"/>
  <c r="L17" i="373"/>
  <c r="M17" i="373"/>
  <c r="N17" i="373"/>
  <c r="L18" i="373"/>
  <c r="M18" i="373"/>
  <c r="N18" i="373"/>
  <c r="L19" i="373"/>
  <c r="M19" i="373"/>
  <c r="N19" i="373"/>
  <c r="L20" i="373"/>
  <c r="M20" i="373"/>
  <c r="N20" i="373"/>
  <c r="L21" i="373"/>
  <c r="M21" i="373"/>
  <c r="N21" i="373"/>
  <c r="I16" i="373"/>
  <c r="J16" i="373"/>
  <c r="K16" i="373"/>
  <c r="I17" i="373"/>
  <c r="J17" i="373"/>
  <c r="K17" i="373"/>
  <c r="I18" i="373"/>
  <c r="J18" i="373"/>
  <c r="K18" i="373"/>
  <c r="I19" i="373"/>
  <c r="J19" i="373"/>
  <c r="K19" i="373"/>
  <c r="I20" i="373"/>
  <c r="J20" i="373"/>
  <c r="K20" i="373"/>
  <c r="I21" i="373"/>
  <c r="J21" i="373"/>
  <c r="K21" i="373"/>
  <c r="F16" i="373"/>
  <c r="G16" i="373"/>
  <c r="H16" i="373"/>
  <c r="F17" i="373"/>
  <c r="G17" i="373"/>
  <c r="H17" i="373"/>
  <c r="F18" i="373"/>
  <c r="G18" i="373"/>
  <c r="H18" i="373"/>
  <c r="F19" i="373"/>
  <c r="G19" i="373"/>
  <c r="H19" i="373"/>
  <c r="F20" i="373"/>
  <c r="G20" i="373"/>
  <c r="H20" i="373"/>
  <c r="F21" i="373"/>
  <c r="G21" i="373"/>
  <c r="H21" i="373"/>
  <c r="E16" i="373"/>
  <c r="E17" i="373"/>
  <c r="E18" i="373"/>
  <c r="E19" i="373"/>
  <c r="E20" i="373"/>
  <c r="E21" i="373"/>
  <c r="D16" i="373"/>
  <c r="D17" i="373"/>
  <c r="D18" i="373"/>
  <c r="D19" i="373"/>
  <c r="D20" i="373"/>
  <c r="D21" i="373"/>
  <c r="C16" i="373"/>
  <c r="C17" i="373"/>
  <c r="C18" i="373"/>
  <c r="C19" i="373"/>
  <c r="C20" i="373"/>
  <c r="C21" i="373"/>
  <c r="O15" i="373"/>
  <c r="N15" i="373"/>
  <c r="M15" i="373"/>
  <c r="L15" i="373"/>
  <c r="K15" i="373"/>
  <c r="J15" i="373"/>
  <c r="I15" i="373"/>
  <c r="H15" i="373"/>
  <c r="G15" i="373"/>
  <c r="F15" i="373"/>
  <c r="E15" i="373"/>
  <c r="D15" i="373"/>
  <c r="C15" i="373"/>
  <c r="H30" i="382" l="1"/>
  <c r="F30" i="390"/>
  <c r="O30" i="387"/>
  <c r="F30" i="382"/>
  <c r="N30" i="393"/>
  <c r="G30" i="397"/>
  <c r="I22" i="395"/>
  <c r="E30" i="374"/>
  <c r="M22" i="386"/>
  <c r="C22" i="391"/>
  <c r="O5" i="4"/>
  <c r="E3" i="4"/>
  <c r="K3" i="4"/>
  <c r="H30" i="388"/>
  <c r="G30" i="374"/>
  <c r="D30" i="375"/>
  <c r="O17" i="377"/>
  <c r="O29" i="378"/>
  <c r="K22" i="379"/>
  <c r="H22" i="380"/>
  <c r="O20" i="380"/>
  <c r="O26" i="383"/>
  <c r="O20" i="384"/>
  <c r="O29" i="386"/>
  <c r="O20" i="392"/>
  <c r="O29" i="402"/>
  <c r="O29" i="406"/>
  <c r="O26" i="407"/>
  <c r="D22" i="416"/>
  <c r="O17" i="417"/>
  <c r="O18" i="377"/>
  <c r="O15" i="378"/>
  <c r="O34" i="378"/>
  <c r="O21" i="380"/>
  <c r="O15" i="382"/>
  <c r="O27" i="383"/>
  <c r="O21" i="384"/>
  <c r="O15" i="386"/>
  <c r="O34" i="386"/>
  <c r="O21" i="392"/>
  <c r="E30" i="395"/>
  <c r="O15" i="402"/>
  <c r="H30" i="402"/>
  <c r="O34" i="402"/>
  <c r="O15" i="406"/>
  <c r="O34" i="406"/>
  <c r="O27" i="407"/>
  <c r="O21" i="408"/>
  <c r="O18" i="417"/>
  <c r="O27" i="419"/>
  <c r="O15" i="377"/>
  <c r="M22" i="404"/>
  <c r="O28" i="378"/>
  <c r="O30" i="376"/>
  <c r="O19" i="377"/>
  <c r="L30" i="377"/>
  <c r="J30" i="377"/>
  <c r="H30" i="377"/>
  <c r="O16" i="378"/>
  <c r="F30" i="379"/>
  <c r="O25" i="380"/>
  <c r="O28" i="383"/>
  <c r="O25" i="384"/>
  <c r="J30" i="385"/>
  <c r="O16" i="386"/>
  <c r="O25" i="392"/>
  <c r="F30" i="395"/>
  <c r="C30" i="396"/>
  <c r="M22" i="399"/>
  <c r="O30" i="400"/>
  <c r="O16" i="402"/>
  <c r="F30" i="403"/>
  <c r="O16" i="406"/>
  <c r="O28" i="407"/>
  <c r="O25" i="408"/>
  <c r="O19" i="417"/>
  <c r="O28" i="406"/>
  <c r="M22" i="375"/>
  <c r="O20" i="377"/>
  <c r="O17" i="378"/>
  <c r="O26" i="380"/>
  <c r="N22" i="383"/>
  <c r="O29" i="383"/>
  <c r="O26" i="384"/>
  <c r="H22" i="385"/>
  <c r="F22" i="385"/>
  <c r="D22" i="385"/>
  <c r="O17" i="386"/>
  <c r="G30" i="387"/>
  <c r="D30" i="388"/>
  <c r="C22" i="389"/>
  <c r="O26" i="392"/>
  <c r="O17" i="402"/>
  <c r="O17" i="406"/>
  <c r="O29" i="407"/>
  <c r="O26" i="408"/>
  <c r="O20" i="417"/>
  <c r="O18" i="392"/>
  <c r="O16" i="377"/>
  <c r="O19" i="392"/>
  <c r="C22" i="373"/>
  <c r="I22" i="377"/>
  <c r="O21" i="377"/>
  <c r="N30" i="377"/>
  <c r="O18" i="378"/>
  <c r="E30" i="380"/>
  <c r="O27" i="380"/>
  <c r="O15" i="383"/>
  <c r="O34" i="383"/>
  <c r="O27" i="384"/>
  <c r="O18" i="386"/>
  <c r="O27" i="392"/>
  <c r="O18" i="402"/>
  <c r="O18" i="406"/>
  <c r="O15" i="407"/>
  <c r="O34" i="407"/>
  <c r="E30" i="408"/>
  <c r="O27" i="408"/>
  <c r="L22" i="412"/>
  <c r="F22" i="414"/>
  <c r="M22" i="414"/>
  <c r="E30" i="416"/>
  <c r="O21" i="417"/>
  <c r="N30" i="417"/>
  <c r="F22" i="418"/>
  <c r="K30" i="418"/>
  <c r="L3" i="4"/>
  <c r="N3" i="4" s="1"/>
  <c r="O3" i="4" s="1"/>
  <c r="O34" i="377"/>
  <c r="O19" i="378"/>
  <c r="O28" i="380"/>
  <c r="O16" i="383"/>
  <c r="O28" i="384"/>
  <c r="O19" i="386"/>
  <c r="F30" i="392"/>
  <c r="O28" i="392"/>
  <c r="C30" i="393"/>
  <c r="O30" i="397"/>
  <c r="F30" i="400"/>
  <c r="C30" i="401"/>
  <c r="O19" i="402"/>
  <c r="O19" i="406"/>
  <c r="O16" i="407"/>
  <c r="F30" i="408"/>
  <c r="O28" i="408"/>
  <c r="C30" i="409"/>
  <c r="J22" i="417"/>
  <c r="O25" i="417"/>
  <c r="O19" i="384"/>
  <c r="O22" i="384" s="1"/>
  <c r="J30" i="388"/>
  <c r="O25" i="407"/>
  <c r="O30" i="407" s="1"/>
  <c r="O25" i="377"/>
  <c r="H22" i="374"/>
  <c r="M30" i="374"/>
  <c r="J30" i="375"/>
  <c r="O26" i="377"/>
  <c r="C22" i="378"/>
  <c r="O20" i="378"/>
  <c r="O29" i="380"/>
  <c r="O17" i="383"/>
  <c r="O29" i="384"/>
  <c r="O20" i="386"/>
  <c r="G30" i="392"/>
  <c r="O29" i="392"/>
  <c r="D30" i="393"/>
  <c r="K22" i="397"/>
  <c r="D22" i="398"/>
  <c r="O22" i="398"/>
  <c r="G30" i="400"/>
  <c r="D30" i="401"/>
  <c r="O20" i="402"/>
  <c r="O20" i="406"/>
  <c r="O17" i="407"/>
  <c r="O22" i="407" s="1"/>
  <c r="O29" i="408"/>
  <c r="O26" i="417"/>
  <c r="O27" i="406"/>
  <c r="O30" i="406" s="1"/>
  <c r="E4" i="4"/>
  <c r="O4" i="4" s="1"/>
  <c r="J30" i="380"/>
  <c r="O28" i="386"/>
  <c r="O30" i="386" s="1"/>
  <c r="O27" i="377"/>
  <c r="O21" i="378"/>
  <c r="O22" i="378" s="1"/>
  <c r="O15" i="380"/>
  <c r="O22" i="380" s="1"/>
  <c r="O34" i="380"/>
  <c r="I22" i="382"/>
  <c r="O18" i="383"/>
  <c r="O15" i="384"/>
  <c r="O34" i="384"/>
  <c r="E30" i="385"/>
  <c r="O21" i="386"/>
  <c r="I22" i="390"/>
  <c r="M22" i="391"/>
  <c r="O15" i="392"/>
  <c r="O22" i="392" s="1"/>
  <c r="O34" i="392"/>
  <c r="O21" i="402"/>
  <c r="O21" i="406"/>
  <c r="O18" i="407"/>
  <c r="O15" i="408"/>
  <c r="O22" i="408" s="1"/>
  <c r="O34" i="408"/>
  <c r="H30" i="412"/>
  <c r="O27" i="417"/>
  <c r="F30" i="377"/>
  <c r="C30" i="378"/>
  <c r="M22" i="381"/>
  <c r="L30" i="411"/>
  <c r="J30" i="411"/>
  <c r="F30" i="413"/>
  <c r="C30" i="414"/>
  <c r="M22" i="417"/>
  <c r="D22" i="380"/>
  <c r="K22" i="374"/>
  <c r="H30" i="374"/>
  <c r="E30" i="375"/>
  <c r="J22" i="377"/>
  <c r="M22" i="377"/>
  <c r="G30" i="377"/>
  <c r="D30" i="378"/>
  <c r="L30" i="378"/>
  <c r="J30" i="378"/>
  <c r="H30" i="378"/>
  <c r="L22" i="379"/>
  <c r="F30" i="380"/>
  <c r="G30" i="382"/>
  <c r="O30" i="382"/>
  <c r="D30" i="383"/>
  <c r="L22" i="384"/>
  <c r="F30" i="385"/>
  <c r="K22" i="387"/>
  <c r="K30" i="387"/>
  <c r="D22" i="388"/>
  <c r="O22" i="388"/>
  <c r="E30" i="388"/>
  <c r="M22" i="389"/>
  <c r="J22" i="390"/>
  <c r="G30" i="390"/>
  <c r="O30" i="390"/>
  <c r="C30" i="391"/>
  <c r="K22" i="392"/>
  <c r="K30" i="392"/>
  <c r="H22" i="393"/>
  <c r="E30" i="393"/>
  <c r="G30" i="395"/>
  <c r="O22" i="396"/>
  <c r="D30" i="396"/>
  <c r="L22" i="397"/>
  <c r="F30" i="398"/>
  <c r="N22" i="399"/>
  <c r="C30" i="399"/>
  <c r="N30" i="399"/>
  <c r="K22" i="400"/>
  <c r="I30" i="400"/>
  <c r="E30" i="401"/>
  <c r="D22" i="402"/>
  <c r="J30" i="402"/>
  <c r="O30" i="403"/>
  <c r="I30" i="405"/>
  <c r="M22" i="407"/>
  <c r="G30" i="408"/>
  <c r="D30" i="409"/>
  <c r="J30" i="409"/>
  <c r="H30" i="409"/>
  <c r="L22" i="410"/>
  <c r="I22" i="411"/>
  <c r="N30" i="411"/>
  <c r="M22" i="412"/>
  <c r="J30" i="412"/>
  <c r="G30" i="413"/>
  <c r="O30" i="413"/>
  <c r="D30" i="414"/>
  <c r="D22" i="415"/>
  <c r="D30" i="415"/>
  <c r="O30" i="415"/>
  <c r="I22" i="416"/>
  <c r="L22" i="416"/>
  <c r="F30" i="416"/>
  <c r="N30" i="416"/>
  <c r="D30" i="419"/>
  <c r="L30" i="419"/>
  <c r="J30" i="419"/>
  <c r="H30" i="419"/>
  <c r="F30" i="375"/>
  <c r="C30" i="376"/>
  <c r="I30" i="377"/>
  <c r="H22" i="378"/>
  <c r="D22" i="378"/>
  <c r="E30" i="378"/>
  <c r="M22" i="379"/>
  <c r="G30" i="380"/>
  <c r="O30" i="380"/>
  <c r="C30" i="381"/>
  <c r="K22" i="382"/>
  <c r="K30" i="382"/>
  <c r="E30" i="383"/>
  <c r="M22" i="384"/>
  <c r="J30" i="384"/>
  <c r="G30" i="385"/>
  <c r="O30" i="385"/>
  <c r="L30" i="386"/>
  <c r="J30" i="386"/>
  <c r="H30" i="386"/>
  <c r="L22" i="387"/>
  <c r="E22" i="387"/>
  <c r="N22" i="387"/>
  <c r="F30" i="388"/>
  <c r="C30" i="389"/>
  <c r="K22" i="390"/>
  <c r="H22" i="391"/>
  <c r="F22" i="391"/>
  <c r="O22" i="391"/>
  <c r="D30" i="391"/>
  <c r="L30" i="391"/>
  <c r="J30" i="391"/>
  <c r="H30" i="391"/>
  <c r="L22" i="392"/>
  <c r="G22" i="392"/>
  <c r="E22" i="392"/>
  <c r="F30" i="393"/>
  <c r="C30" i="394"/>
  <c r="I30" i="395"/>
  <c r="E30" i="396"/>
  <c r="J30" i="397"/>
  <c r="G30" i="398"/>
  <c r="O30" i="398"/>
  <c r="D30" i="399"/>
  <c r="J30" i="399"/>
  <c r="H30" i="399"/>
  <c r="L22" i="400"/>
  <c r="C22" i="400"/>
  <c r="N22" i="400"/>
  <c r="N22" i="402"/>
  <c r="C30" i="402"/>
  <c r="K22" i="403"/>
  <c r="H22" i="404"/>
  <c r="D22" i="404"/>
  <c r="L30" i="404"/>
  <c r="J30" i="404"/>
  <c r="H30" i="404"/>
  <c r="C22" i="405"/>
  <c r="N22" i="405"/>
  <c r="F30" i="406"/>
  <c r="K22" i="408"/>
  <c r="I30" i="408"/>
  <c r="D22" i="409"/>
  <c r="E30" i="409"/>
  <c r="M22" i="410"/>
  <c r="G30" i="411"/>
  <c r="N22" i="412"/>
  <c r="C22" i="413"/>
  <c r="K22" i="413"/>
  <c r="E30" i="414"/>
  <c r="M30" i="414"/>
  <c r="E22" i="415"/>
  <c r="M22" i="415"/>
  <c r="K22" i="415"/>
  <c r="J30" i="415"/>
  <c r="G30" i="416"/>
  <c r="C30" i="417"/>
  <c r="H22" i="419"/>
  <c r="D22" i="419"/>
  <c r="E30" i="419"/>
  <c r="N22" i="373"/>
  <c r="G30" i="375"/>
  <c r="O30" i="375"/>
  <c r="M30" i="375"/>
  <c r="L30" i="376"/>
  <c r="C22" i="377"/>
  <c r="N22" i="377"/>
  <c r="F30" i="378"/>
  <c r="C30" i="379"/>
  <c r="K22" i="380"/>
  <c r="K30" i="380"/>
  <c r="I30" i="380"/>
  <c r="H22" i="381"/>
  <c r="L30" i="381"/>
  <c r="H30" i="381"/>
  <c r="L22" i="382"/>
  <c r="E22" i="382"/>
  <c r="N22" i="382"/>
  <c r="F30" i="383"/>
  <c r="N22" i="384"/>
  <c r="K22" i="385"/>
  <c r="K30" i="385"/>
  <c r="H22" i="386"/>
  <c r="F22" i="386"/>
  <c r="D22" i="386"/>
  <c r="E30" i="386"/>
  <c r="M30" i="386"/>
  <c r="M22" i="387"/>
  <c r="G30" i="388"/>
  <c r="O30" i="388"/>
  <c r="J30" i="389"/>
  <c r="H30" i="389"/>
  <c r="L22" i="390"/>
  <c r="I22" i="391"/>
  <c r="E30" i="391"/>
  <c r="M30" i="391"/>
  <c r="M22" i="392"/>
  <c r="G30" i="393"/>
  <c r="O30" i="393"/>
  <c r="M30" i="393"/>
  <c r="D30" i="394"/>
  <c r="L30" i="394"/>
  <c r="N22" i="395"/>
  <c r="F30" i="396"/>
  <c r="C30" i="397"/>
  <c r="K22" i="398"/>
  <c r="I30" i="398"/>
  <c r="D22" i="399"/>
  <c r="E30" i="399"/>
  <c r="M22" i="400"/>
  <c r="G30" i="401"/>
  <c r="O30" i="401"/>
  <c r="M30" i="401"/>
  <c r="D30" i="402"/>
  <c r="I22" i="404"/>
  <c r="E30" i="404"/>
  <c r="M30" i="404"/>
  <c r="M22" i="405"/>
  <c r="G30" i="406"/>
  <c r="H30" i="407"/>
  <c r="L22" i="408"/>
  <c r="C22" i="408"/>
  <c r="F30" i="409"/>
  <c r="H30" i="411"/>
  <c r="O22" i="412"/>
  <c r="D30" i="412"/>
  <c r="D22" i="413"/>
  <c r="I30" i="413"/>
  <c r="I22" i="414"/>
  <c r="N30" i="414"/>
  <c r="F22" i="415"/>
  <c r="K30" i="415"/>
  <c r="D30" i="417"/>
  <c r="D22" i="418"/>
  <c r="F30" i="419"/>
  <c r="H30" i="373"/>
  <c r="F30" i="374"/>
  <c r="K22" i="375"/>
  <c r="I22" i="375"/>
  <c r="E30" i="376"/>
  <c r="G30" i="378"/>
  <c r="D30" i="379"/>
  <c r="J30" i="379"/>
  <c r="H30" i="379"/>
  <c r="L22" i="380"/>
  <c r="C22" i="380"/>
  <c r="N22" i="380"/>
  <c r="I22" i="381"/>
  <c r="E30" i="381"/>
  <c r="M30" i="381"/>
  <c r="M22" i="382"/>
  <c r="J22" i="383"/>
  <c r="D22" i="383"/>
  <c r="G30" i="383"/>
  <c r="D30" i="384"/>
  <c r="L22" i="385"/>
  <c r="G22" i="385"/>
  <c r="E22" i="385"/>
  <c r="N22" i="385"/>
  <c r="I22" i="386"/>
  <c r="F30" i="386"/>
  <c r="N30" i="386"/>
  <c r="C30" i="387"/>
  <c r="K22" i="388"/>
  <c r="I30" i="388"/>
  <c r="O22" i="389"/>
  <c r="E30" i="389"/>
  <c r="M22" i="390"/>
  <c r="D22" i="390"/>
  <c r="J30" i="390"/>
  <c r="J22" i="391"/>
  <c r="N30" i="391"/>
  <c r="C30" i="392"/>
  <c r="N30" i="392"/>
  <c r="K22" i="393"/>
  <c r="H22" i="394"/>
  <c r="M30" i="394"/>
  <c r="M22" i="395"/>
  <c r="G30" i="396"/>
  <c r="O30" i="396"/>
  <c r="D30" i="397"/>
  <c r="L22" i="398"/>
  <c r="C22" i="398"/>
  <c r="F30" i="399"/>
  <c r="C30" i="400"/>
  <c r="K22" i="401"/>
  <c r="M30" i="402"/>
  <c r="J22" i="404"/>
  <c r="F30" i="404"/>
  <c r="N30" i="404"/>
  <c r="C22" i="406"/>
  <c r="H30" i="406"/>
  <c r="E30" i="407"/>
  <c r="M22" i="408"/>
  <c r="G30" i="409"/>
  <c r="O30" i="409"/>
  <c r="D30" i="410"/>
  <c r="D22" i="411"/>
  <c r="I30" i="411"/>
  <c r="E30" i="412"/>
  <c r="M22" i="413"/>
  <c r="E30" i="413"/>
  <c r="G30" i="414"/>
  <c r="O30" i="414"/>
  <c r="L30" i="415"/>
  <c r="G30" i="415"/>
  <c r="N22" i="416"/>
  <c r="I22" i="417"/>
  <c r="E30" i="417"/>
  <c r="M30" i="417"/>
  <c r="E22" i="418"/>
  <c r="M22" i="418"/>
  <c r="J30" i="418"/>
  <c r="G30" i="419"/>
  <c r="O30" i="419"/>
  <c r="L22" i="374"/>
  <c r="D30" i="374"/>
  <c r="J30" i="374"/>
  <c r="D22" i="375"/>
  <c r="L22" i="375"/>
  <c r="I22" i="376"/>
  <c r="F30" i="376"/>
  <c r="C30" i="377"/>
  <c r="K22" i="378"/>
  <c r="K30" i="378"/>
  <c r="I30" i="378"/>
  <c r="D22" i="379"/>
  <c r="E30" i="379"/>
  <c r="M22" i="380"/>
  <c r="J22" i="381"/>
  <c r="F30" i="381"/>
  <c r="N30" i="381"/>
  <c r="C30" i="382"/>
  <c r="C22" i="383"/>
  <c r="E30" i="384"/>
  <c r="M22" i="385"/>
  <c r="G30" i="386"/>
  <c r="J22" i="387"/>
  <c r="D30" i="387"/>
  <c r="L30" i="387"/>
  <c r="J30" i="387"/>
  <c r="H30" i="387"/>
  <c r="L22" i="388"/>
  <c r="C22" i="388"/>
  <c r="F30" i="389"/>
  <c r="N22" i="390"/>
  <c r="C30" i="390"/>
  <c r="K22" i="391"/>
  <c r="G30" i="391"/>
  <c r="O30" i="391"/>
  <c r="D30" i="392"/>
  <c r="L30" i="392"/>
  <c r="J30" i="392"/>
  <c r="H30" i="392"/>
  <c r="D22" i="393"/>
  <c r="L22" i="393"/>
  <c r="G22" i="393"/>
  <c r="I22" i="394"/>
  <c r="N30" i="394"/>
  <c r="C22" i="396"/>
  <c r="K22" i="396"/>
  <c r="E30" i="397"/>
  <c r="M22" i="398"/>
  <c r="G30" i="399"/>
  <c r="O30" i="399"/>
  <c r="D30" i="400"/>
  <c r="L30" i="400"/>
  <c r="J30" i="400"/>
  <c r="H30" i="400"/>
  <c r="D22" i="401"/>
  <c r="L22" i="401"/>
  <c r="I22" i="402"/>
  <c r="F30" i="402"/>
  <c r="N30" i="402"/>
  <c r="C30" i="403"/>
  <c r="G30" i="404"/>
  <c r="D30" i="405"/>
  <c r="L30" i="405"/>
  <c r="H30" i="405"/>
  <c r="L22" i="406"/>
  <c r="F30" i="407"/>
  <c r="C30" i="408"/>
  <c r="K22" i="409"/>
  <c r="E30" i="410"/>
  <c r="M30" i="410"/>
  <c r="M22" i="411"/>
  <c r="F30" i="412"/>
  <c r="C30" i="413"/>
  <c r="K22" i="414"/>
  <c r="E30" i="415"/>
  <c r="C30" i="415"/>
  <c r="M22" i="416"/>
  <c r="K22" i="419"/>
  <c r="N22" i="378"/>
  <c r="C30" i="380"/>
  <c r="K22" i="381"/>
  <c r="G30" i="381"/>
  <c r="O30" i="381"/>
  <c r="D30" i="382"/>
  <c r="L30" i="382"/>
  <c r="J30" i="382"/>
  <c r="I22" i="384"/>
  <c r="F30" i="384"/>
  <c r="C30" i="385"/>
  <c r="K30" i="386"/>
  <c r="H22" i="387"/>
  <c r="D22" i="387"/>
  <c r="E30" i="387"/>
  <c r="M22" i="388"/>
  <c r="G30" i="389"/>
  <c r="O30" i="389"/>
  <c r="D30" i="390"/>
  <c r="L22" i="391"/>
  <c r="G22" i="391"/>
  <c r="N22" i="391"/>
  <c r="I30" i="391"/>
  <c r="H22" i="392"/>
  <c r="D22" i="392"/>
  <c r="E30" i="392"/>
  <c r="M22" i="393"/>
  <c r="J30" i="393"/>
  <c r="J22" i="394"/>
  <c r="G30" i="394"/>
  <c r="O30" i="394"/>
  <c r="D30" i="395"/>
  <c r="L30" i="395"/>
  <c r="H30" i="395"/>
  <c r="I30" i="396"/>
  <c r="C30" i="398"/>
  <c r="K22" i="399"/>
  <c r="H22" i="400"/>
  <c r="O22" i="400"/>
  <c r="M22" i="401"/>
  <c r="J30" i="401"/>
  <c r="J22" i="402"/>
  <c r="G30" i="402"/>
  <c r="O30" i="402"/>
  <c r="D30" i="403"/>
  <c r="N22" i="404"/>
  <c r="H22" i="405"/>
  <c r="O22" i="405"/>
  <c r="E30" i="405"/>
  <c r="M22" i="406"/>
  <c r="J30" i="406"/>
  <c r="G30" i="407"/>
  <c r="D30" i="408"/>
  <c r="H30" i="408"/>
  <c r="L22" i="409"/>
  <c r="N22" i="409"/>
  <c r="I22" i="410"/>
  <c r="F30" i="410"/>
  <c r="F22" i="411"/>
  <c r="G30" i="412"/>
  <c r="O22" i="413"/>
  <c r="L22" i="415"/>
  <c r="K22" i="417"/>
  <c r="G30" i="417"/>
  <c r="L30" i="418"/>
  <c r="G30" i="418"/>
  <c r="L22" i="419"/>
  <c r="N22" i="419"/>
  <c r="I30" i="373"/>
  <c r="I22" i="374"/>
  <c r="C30" i="375"/>
  <c r="N30" i="375"/>
  <c r="H22" i="377"/>
  <c r="M30" i="377"/>
  <c r="M22" i="378"/>
  <c r="G30" i="379"/>
  <c r="O30" i="379"/>
  <c r="D30" i="380"/>
  <c r="L30" i="380"/>
  <c r="H30" i="380"/>
  <c r="N22" i="381"/>
  <c r="I30" i="381"/>
  <c r="H22" i="382"/>
  <c r="F22" i="382"/>
  <c r="D22" i="382"/>
  <c r="E30" i="382"/>
  <c r="M22" i="383"/>
  <c r="J30" i="383"/>
  <c r="G30" i="384"/>
  <c r="D30" i="385"/>
  <c r="L30" i="385"/>
  <c r="H30" i="385"/>
  <c r="E22" i="386"/>
  <c r="N22" i="386"/>
  <c r="F30" i="387"/>
  <c r="C30" i="388"/>
  <c r="K22" i="389"/>
  <c r="I30" i="389"/>
  <c r="E30" i="390"/>
  <c r="H22" i="395"/>
  <c r="M22" i="396"/>
  <c r="H30" i="398"/>
  <c r="L22" i="399"/>
  <c r="K22" i="402"/>
  <c r="N22" i="406"/>
  <c r="I30" i="407"/>
  <c r="M22" i="409"/>
  <c r="G22" i="411"/>
  <c r="L30" i="416"/>
  <c r="J30" i="416"/>
  <c r="H30" i="416"/>
  <c r="L22" i="417"/>
  <c r="M22" i="419"/>
  <c r="I22" i="419"/>
  <c r="M30" i="419"/>
  <c r="J22" i="419"/>
  <c r="N30" i="419"/>
  <c r="C22" i="419"/>
  <c r="O22" i="419"/>
  <c r="E22" i="419"/>
  <c r="I30" i="419"/>
  <c r="F22" i="419"/>
  <c r="G22" i="419"/>
  <c r="K30" i="419"/>
  <c r="E30" i="418"/>
  <c r="F30" i="418"/>
  <c r="C22" i="418"/>
  <c r="O22" i="418"/>
  <c r="N22" i="418"/>
  <c r="I30" i="418"/>
  <c r="H30" i="418"/>
  <c r="H22" i="418"/>
  <c r="I22" i="418"/>
  <c r="M30" i="418"/>
  <c r="J22" i="418"/>
  <c r="N30" i="418"/>
  <c r="K22" i="418"/>
  <c r="C30" i="418"/>
  <c r="O30" i="418"/>
  <c r="G22" i="418"/>
  <c r="L22" i="418"/>
  <c r="D30" i="418"/>
  <c r="G22" i="417"/>
  <c r="H22" i="417"/>
  <c r="F22" i="417"/>
  <c r="E22" i="417"/>
  <c r="D22" i="417"/>
  <c r="N22" i="417"/>
  <c r="L30" i="417"/>
  <c r="K30" i="417"/>
  <c r="J30" i="417"/>
  <c r="H30" i="417"/>
  <c r="F30" i="417"/>
  <c r="C22" i="417"/>
  <c r="I30" i="417"/>
  <c r="K22" i="416"/>
  <c r="J22" i="416"/>
  <c r="C30" i="416"/>
  <c r="O30" i="416"/>
  <c r="D30" i="416"/>
  <c r="C22" i="416"/>
  <c r="O22" i="416"/>
  <c r="E22" i="416"/>
  <c r="I30" i="416"/>
  <c r="F22" i="416"/>
  <c r="G22" i="416"/>
  <c r="K30" i="416"/>
  <c r="F30" i="415"/>
  <c r="C22" i="415"/>
  <c r="O22" i="415"/>
  <c r="G22" i="415"/>
  <c r="H22" i="415"/>
  <c r="N22" i="415"/>
  <c r="I30" i="415"/>
  <c r="H30" i="415"/>
  <c r="I22" i="415"/>
  <c r="M30" i="415"/>
  <c r="J22" i="415"/>
  <c r="N30" i="415"/>
  <c r="G22" i="414"/>
  <c r="H22" i="414"/>
  <c r="E22" i="414"/>
  <c r="D22" i="414"/>
  <c r="N22" i="414"/>
  <c r="L30" i="414"/>
  <c r="K30" i="414"/>
  <c r="J30" i="414"/>
  <c r="H30" i="414"/>
  <c r="L22" i="414"/>
  <c r="J22" i="414"/>
  <c r="F30" i="414"/>
  <c r="C22" i="414"/>
  <c r="O22" i="414"/>
  <c r="I30" i="414"/>
  <c r="L22" i="413"/>
  <c r="D30" i="413"/>
  <c r="E22" i="413"/>
  <c r="F22" i="413"/>
  <c r="G22" i="413"/>
  <c r="K30" i="413"/>
  <c r="H22" i="413"/>
  <c r="N22" i="413"/>
  <c r="L30" i="413"/>
  <c r="J30" i="413"/>
  <c r="H30" i="413"/>
  <c r="I22" i="413"/>
  <c r="M30" i="413"/>
  <c r="J22" i="413"/>
  <c r="N30" i="413"/>
  <c r="J22" i="412"/>
  <c r="N30" i="412"/>
  <c r="I22" i="412"/>
  <c r="M30" i="412"/>
  <c r="K22" i="412"/>
  <c r="C30" i="412"/>
  <c r="O30" i="412"/>
  <c r="I30" i="412"/>
  <c r="C22" i="412"/>
  <c r="F22" i="412"/>
  <c r="G22" i="412"/>
  <c r="H22" i="412"/>
  <c r="E22" i="412"/>
  <c r="D22" i="412"/>
  <c r="L30" i="412"/>
  <c r="K30" i="412"/>
  <c r="K30" i="411"/>
  <c r="J22" i="411"/>
  <c r="K22" i="411"/>
  <c r="L22" i="411"/>
  <c r="C30" i="411"/>
  <c r="O30" i="411"/>
  <c r="D30" i="411"/>
  <c r="E22" i="411"/>
  <c r="N22" i="411"/>
  <c r="E30" i="411"/>
  <c r="C22" i="411"/>
  <c r="O22" i="411"/>
  <c r="F30" i="411"/>
  <c r="J22" i="410"/>
  <c r="N30" i="410"/>
  <c r="K22" i="410"/>
  <c r="C30" i="410"/>
  <c r="O30" i="410"/>
  <c r="E22" i="410"/>
  <c r="F22" i="410"/>
  <c r="G22" i="410"/>
  <c r="K30" i="410"/>
  <c r="H22" i="410"/>
  <c r="D22" i="410"/>
  <c r="C22" i="410"/>
  <c r="O22" i="410"/>
  <c r="N22" i="410"/>
  <c r="L30" i="410"/>
  <c r="J30" i="410"/>
  <c r="I30" i="410"/>
  <c r="H30" i="410"/>
  <c r="H22" i="409"/>
  <c r="L30" i="409"/>
  <c r="I22" i="409"/>
  <c r="M30" i="409"/>
  <c r="E22" i="409"/>
  <c r="K30" i="409"/>
  <c r="J22" i="409"/>
  <c r="N30" i="409"/>
  <c r="C22" i="409"/>
  <c r="O22" i="409"/>
  <c r="I30" i="409"/>
  <c r="F22" i="409"/>
  <c r="G22" i="409"/>
  <c r="H22" i="408"/>
  <c r="L30" i="408"/>
  <c r="M30" i="408"/>
  <c r="N22" i="408"/>
  <c r="I22" i="408"/>
  <c r="J22" i="408"/>
  <c r="N30" i="408"/>
  <c r="D22" i="408"/>
  <c r="E22" i="408"/>
  <c r="F22" i="408"/>
  <c r="J30" i="408"/>
  <c r="G22" i="408"/>
  <c r="K30" i="408"/>
  <c r="K22" i="407"/>
  <c r="H22" i="407"/>
  <c r="F22" i="407"/>
  <c r="L30" i="407"/>
  <c r="I22" i="407"/>
  <c r="M30" i="407"/>
  <c r="G22" i="407"/>
  <c r="N22" i="407"/>
  <c r="J22" i="407"/>
  <c r="N30" i="407"/>
  <c r="D30" i="407"/>
  <c r="C22" i="407"/>
  <c r="D22" i="407"/>
  <c r="L22" i="407"/>
  <c r="E22" i="407"/>
  <c r="J30" i="407"/>
  <c r="C30" i="407"/>
  <c r="K30" i="407"/>
  <c r="M30" i="406"/>
  <c r="J22" i="406"/>
  <c r="N30" i="406"/>
  <c r="I22" i="406"/>
  <c r="K22" i="406"/>
  <c r="C30" i="406"/>
  <c r="I30" i="406"/>
  <c r="F22" i="406"/>
  <c r="G22" i="406"/>
  <c r="E30" i="406"/>
  <c r="H22" i="406"/>
  <c r="E22" i="406"/>
  <c r="D22" i="406"/>
  <c r="L30" i="406"/>
  <c r="K30" i="406"/>
  <c r="I22" i="405"/>
  <c r="M30" i="405"/>
  <c r="J22" i="405"/>
  <c r="N30" i="405"/>
  <c r="F30" i="405"/>
  <c r="K22" i="405"/>
  <c r="D22" i="405"/>
  <c r="L22" i="405"/>
  <c r="E22" i="405"/>
  <c r="O30" i="405"/>
  <c r="F22" i="405"/>
  <c r="J30" i="405"/>
  <c r="C30" i="405"/>
  <c r="G22" i="405"/>
  <c r="K30" i="405"/>
  <c r="K22" i="404"/>
  <c r="C30" i="404"/>
  <c r="O30" i="404"/>
  <c r="L22" i="404"/>
  <c r="D30" i="404"/>
  <c r="O22" i="404"/>
  <c r="E22" i="404"/>
  <c r="I30" i="404"/>
  <c r="C22" i="404"/>
  <c r="F22" i="404"/>
  <c r="G22" i="404"/>
  <c r="K30" i="404"/>
  <c r="J30" i="403"/>
  <c r="H30" i="403"/>
  <c r="D22" i="403"/>
  <c r="N30" i="403"/>
  <c r="M22" i="403"/>
  <c r="G30" i="403"/>
  <c r="L22" i="403"/>
  <c r="H22" i="403"/>
  <c r="E22" i="403"/>
  <c r="N22" i="403"/>
  <c r="L30" i="403"/>
  <c r="M30" i="403"/>
  <c r="G22" i="403"/>
  <c r="K30" i="403"/>
  <c r="I22" i="403"/>
  <c r="J22" i="403"/>
  <c r="E30" i="403"/>
  <c r="C22" i="403"/>
  <c r="O22" i="403"/>
  <c r="I30" i="403"/>
  <c r="F22" i="403"/>
  <c r="E22" i="402"/>
  <c r="M22" i="402"/>
  <c r="E30" i="402"/>
  <c r="I30" i="402"/>
  <c r="C22" i="402"/>
  <c r="G22" i="402"/>
  <c r="K30" i="402"/>
  <c r="H22" i="402"/>
  <c r="F22" i="402"/>
  <c r="L30" i="402"/>
  <c r="I22" i="401"/>
  <c r="J22" i="401"/>
  <c r="E22" i="401"/>
  <c r="L30" i="401"/>
  <c r="N22" i="401"/>
  <c r="F30" i="401"/>
  <c r="H22" i="401"/>
  <c r="K30" i="401"/>
  <c r="O22" i="401"/>
  <c r="C22" i="401"/>
  <c r="H30" i="401"/>
  <c r="G22" i="401"/>
  <c r="I30" i="401"/>
  <c r="F22" i="401"/>
  <c r="I22" i="400"/>
  <c r="M30" i="400"/>
  <c r="J22" i="400"/>
  <c r="N30" i="400"/>
  <c r="E30" i="400"/>
  <c r="E22" i="400"/>
  <c r="D22" i="400"/>
  <c r="F22" i="400"/>
  <c r="G22" i="400"/>
  <c r="K30" i="400"/>
  <c r="G22" i="399"/>
  <c r="L30" i="399"/>
  <c r="M30" i="399"/>
  <c r="H22" i="399"/>
  <c r="F22" i="399"/>
  <c r="I22" i="399"/>
  <c r="J22" i="399"/>
  <c r="O22" i="399"/>
  <c r="C22" i="399"/>
  <c r="E22" i="399"/>
  <c r="I30" i="399"/>
  <c r="K30" i="399"/>
  <c r="G22" i="398"/>
  <c r="N22" i="398"/>
  <c r="L30" i="398"/>
  <c r="I22" i="398"/>
  <c r="M30" i="398"/>
  <c r="H22" i="398"/>
  <c r="F22" i="398"/>
  <c r="J22" i="398"/>
  <c r="N30" i="398"/>
  <c r="E22" i="398"/>
  <c r="K30" i="398"/>
  <c r="G22" i="397"/>
  <c r="H22" i="397"/>
  <c r="M30" i="397"/>
  <c r="L30" i="397"/>
  <c r="I22" i="397"/>
  <c r="N30" i="397"/>
  <c r="M22" i="397"/>
  <c r="N22" i="397"/>
  <c r="J22" i="397"/>
  <c r="C22" i="397"/>
  <c r="O22" i="397"/>
  <c r="H30" i="397"/>
  <c r="I30" i="397"/>
  <c r="F30" i="397"/>
  <c r="E22" i="397"/>
  <c r="D22" i="397"/>
  <c r="F22" i="397"/>
  <c r="K30" i="397"/>
  <c r="H22" i="396"/>
  <c r="D22" i="396"/>
  <c r="N22" i="396"/>
  <c r="L30" i="396"/>
  <c r="J30" i="396"/>
  <c r="H30" i="396"/>
  <c r="L22" i="396"/>
  <c r="I22" i="396"/>
  <c r="M30" i="396"/>
  <c r="J22" i="396"/>
  <c r="N30" i="396"/>
  <c r="E22" i="396"/>
  <c r="F22" i="396"/>
  <c r="G22" i="396"/>
  <c r="K30" i="396"/>
  <c r="M30" i="395"/>
  <c r="J22" i="395"/>
  <c r="N30" i="395"/>
  <c r="O30" i="395"/>
  <c r="O22" i="395"/>
  <c r="C30" i="395"/>
  <c r="C22" i="395"/>
  <c r="D22" i="395"/>
  <c r="L22" i="395"/>
  <c r="E22" i="395"/>
  <c r="F22" i="395"/>
  <c r="J30" i="395"/>
  <c r="K22" i="395"/>
  <c r="G22" i="395"/>
  <c r="K30" i="395"/>
  <c r="M22" i="394"/>
  <c r="N22" i="394"/>
  <c r="O22" i="394"/>
  <c r="C22" i="394"/>
  <c r="H30" i="394"/>
  <c r="E22" i="394"/>
  <c r="D22" i="394"/>
  <c r="L22" i="394"/>
  <c r="K22" i="394"/>
  <c r="I30" i="394"/>
  <c r="F30" i="394"/>
  <c r="E30" i="394"/>
  <c r="F22" i="394"/>
  <c r="J30" i="394"/>
  <c r="G22" i="394"/>
  <c r="K30" i="394"/>
  <c r="I22" i="393"/>
  <c r="J22" i="393"/>
  <c r="F22" i="393"/>
  <c r="L30" i="393"/>
  <c r="N22" i="393"/>
  <c r="K30" i="393"/>
  <c r="O22" i="393"/>
  <c r="E22" i="393"/>
  <c r="C22" i="393"/>
  <c r="H30" i="393"/>
  <c r="I30" i="393"/>
  <c r="I22" i="392"/>
  <c r="M30" i="392"/>
  <c r="J22" i="392"/>
  <c r="N22" i="392"/>
  <c r="C22" i="392"/>
  <c r="I30" i="392"/>
  <c r="F22" i="392"/>
  <c r="F30" i="391"/>
  <c r="D22" i="391"/>
  <c r="E22" i="391"/>
  <c r="K30" i="391"/>
  <c r="O22" i="390"/>
  <c r="K30" i="390"/>
  <c r="C22" i="390"/>
  <c r="I30" i="390"/>
  <c r="M30" i="390"/>
  <c r="N30" i="390"/>
  <c r="H22" i="390"/>
  <c r="G22" i="390"/>
  <c r="F22" i="390"/>
  <c r="E22" i="390"/>
  <c r="L30" i="390"/>
  <c r="H30" i="390"/>
  <c r="L22" i="389"/>
  <c r="H22" i="389"/>
  <c r="N22" i="389"/>
  <c r="L30" i="389"/>
  <c r="M30" i="389"/>
  <c r="I22" i="389"/>
  <c r="J22" i="389"/>
  <c r="N30" i="389"/>
  <c r="D22" i="389"/>
  <c r="D30" i="389"/>
  <c r="E22" i="389"/>
  <c r="F22" i="389"/>
  <c r="G22" i="389"/>
  <c r="K30" i="389"/>
  <c r="N22" i="388"/>
  <c r="I22" i="388"/>
  <c r="M30" i="388"/>
  <c r="H22" i="388"/>
  <c r="L30" i="388"/>
  <c r="J22" i="388"/>
  <c r="N30" i="388"/>
  <c r="E22" i="388"/>
  <c r="F22" i="388"/>
  <c r="G22" i="388"/>
  <c r="K30" i="388"/>
  <c r="I22" i="387"/>
  <c r="M30" i="387"/>
  <c r="N30" i="387"/>
  <c r="O22" i="387"/>
  <c r="C22" i="387"/>
  <c r="I30" i="387"/>
  <c r="F22" i="387"/>
  <c r="G22" i="387"/>
  <c r="J22" i="386"/>
  <c r="K22" i="386"/>
  <c r="C30" i="386"/>
  <c r="L22" i="386"/>
  <c r="D30" i="386"/>
  <c r="I30" i="386"/>
  <c r="C22" i="386"/>
  <c r="G22" i="386"/>
  <c r="I22" i="385"/>
  <c r="M30" i="385"/>
  <c r="J22" i="385"/>
  <c r="N30" i="385"/>
  <c r="O22" i="385"/>
  <c r="C22" i="385"/>
  <c r="I30" i="385"/>
  <c r="M30" i="384"/>
  <c r="J22" i="384"/>
  <c r="K22" i="384"/>
  <c r="C30" i="384"/>
  <c r="O30" i="384"/>
  <c r="N30" i="384"/>
  <c r="C22" i="384"/>
  <c r="I30" i="384"/>
  <c r="G22" i="384"/>
  <c r="H22" i="384"/>
  <c r="F22" i="384"/>
  <c r="E22" i="384"/>
  <c r="D22" i="384"/>
  <c r="L30" i="384"/>
  <c r="K30" i="384"/>
  <c r="H30" i="384"/>
  <c r="K22" i="383"/>
  <c r="N30" i="383"/>
  <c r="L22" i="383"/>
  <c r="C30" i="383"/>
  <c r="O30" i="383"/>
  <c r="M30" i="383"/>
  <c r="K30" i="383"/>
  <c r="I30" i="383"/>
  <c r="H22" i="383"/>
  <c r="G22" i="383"/>
  <c r="F22" i="383"/>
  <c r="E22" i="383"/>
  <c r="I22" i="383"/>
  <c r="L30" i="383"/>
  <c r="H30" i="383"/>
  <c r="M30" i="382"/>
  <c r="J22" i="382"/>
  <c r="N30" i="382"/>
  <c r="O22" i="382"/>
  <c r="C22" i="382"/>
  <c r="I30" i="382"/>
  <c r="G22" i="382"/>
  <c r="L22" i="381"/>
  <c r="D30" i="381"/>
  <c r="O22" i="381"/>
  <c r="C22" i="381"/>
  <c r="D22" i="381"/>
  <c r="E22" i="381"/>
  <c r="F22" i="381"/>
  <c r="J30" i="381"/>
  <c r="G22" i="381"/>
  <c r="K30" i="381"/>
  <c r="I22" i="380"/>
  <c r="M30" i="380"/>
  <c r="J22" i="380"/>
  <c r="N30" i="380"/>
  <c r="E22" i="380"/>
  <c r="F22" i="380"/>
  <c r="G22" i="380"/>
  <c r="H22" i="379"/>
  <c r="F22" i="379"/>
  <c r="E22" i="379"/>
  <c r="N22" i="379"/>
  <c r="L30" i="379"/>
  <c r="I22" i="379"/>
  <c r="M30" i="379"/>
  <c r="K30" i="379"/>
  <c r="J22" i="379"/>
  <c r="N30" i="379"/>
  <c r="O22" i="379"/>
  <c r="C22" i="379"/>
  <c r="I30" i="379"/>
  <c r="G22" i="379"/>
  <c r="I22" i="378"/>
  <c r="M30" i="378"/>
  <c r="J22" i="378"/>
  <c r="N30" i="378"/>
  <c r="E22" i="378"/>
  <c r="F22" i="378"/>
  <c r="G22" i="378"/>
  <c r="K22" i="377"/>
  <c r="D30" i="377"/>
  <c r="L22" i="377"/>
  <c r="E30" i="377"/>
  <c r="O22" i="377"/>
  <c r="D22" i="377"/>
  <c r="E22" i="377"/>
  <c r="F22" i="377"/>
  <c r="G22" i="377"/>
  <c r="K30" i="377"/>
  <c r="I30" i="376"/>
  <c r="H30" i="376"/>
  <c r="H22" i="376"/>
  <c r="N22" i="376"/>
  <c r="M30" i="376"/>
  <c r="K22" i="376"/>
  <c r="D30" i="376"/>
  <c r="M22" i="376"/>
  <c r="G30" i="376"/>
  <c r="L22" i="376"/>
  <c r="J22" i="376"/>
  <c r="N30" i="376"/>
  <c r="D22" i="376"/>
  <c r="C22" i="376"/>
  <c r="O22" i="376"/>
  <c r="E22" i="376"/>
  <c r="J30" i="376"/>
  <c r="F22" i="376"/>
  <c r="G22" i="376"/>
  <c r="K30" i="376"/>
  <c r="J22" i="375"/>
  <c r="N22" i="375"/>
  <c r="C22" i="375"/>
  <c r="G22" i="375"/>
  <c r="L30" i="375"/>
  <c r="H30" i="375"/>
  <c r="H22" i="375"/>
  <c r="I30" i="375"/>
  <c r="F22" i="375"/>
  <c r="K30" i="375"/>
  <c r="O22" i="375"/>
  <c r="E22" i="375"/>
  <c r="N30" i="374"/>
  <c r="J22" i="374"/>
  <c r="C30" i="374"/>
  <c r="O30" i="374"/>
  <c r="M22" i="374"/>
  <c r="C22" i="374"/>
  <c r="O22" i="374"/>
  <c r="I30" i="374"/>
  <c r="E22" i="374"/>
  <c r="N22" i="374"/>
  <c r="F22" i="374"/>
  <c r="K30" i="374"/>
  <c r="G22" i="374"/>
  <c r="D22" i="374"/>
  <c r="L30" i="374"/>
  <c r="O30" i="373"/>
  <c r="L30" i="373"/>
  <c r="K30" i="373"/>
  <c r="J30" i="373"/>
  <c r="F30" i="373"/>
  <c r="G30" i="373"/>
  <c r="C30" i="373"/>
  <c r="D30" i="373"/>
  <c r="E30" i="373"/>
  <c r="L22" i="373"/>
  <c r="M22" i="373"/>
  <c r="K22" i="373"/>
  <c r="H22" i="373"/>
  <c r="O22" i="373"/>
  <c r="E22" i="373"/>
  <c r="D22" i="373"/>
  <c r="I22" i="373"/>
  <c r="M30" i="373"/>
  <c r="J22" i="373"/>
  <c r="N30" i="373"/>
  <c r="F22" i="373"/>
  <c r="G22" i="373"/>
  <c r="O22" i="386" l="1"/>
  <c r="O30" i="377"/>
  <c r="O22" i="417"/>
  <c r="O30" i="417"/>
  <c r="O22" i="383"/>
  <c r="O30" i="408"/>
  <c r="O22" i="402"/>
  <c r="O30" i="378"/>
  <c r="O30" i="392"/>
  <c r="O22" i="406"/>
  <c r="N27" i="337"/>
  <c r="K26" i="337"/>
  <c r="O35" i="337"/>
  <c r="N35" i="337"/>
  <c r="M35" i="337"/>
  <c r="L35" i="337"/>
  <c r="K35" i="337"/>
  <c r="J35" i="337"/>
  <c r="I35" i="337"/>
  <c r="H35" i="337"/>
  <c r="G35" i="337"/>
  <c r="F35" i="337"/>
  <c r="E35" i="337"/>
  <c r="D35" i="337"/>
  <c r="C35" i="337"/>
  <c r="O34" i="337"/>
  <c r="N34" i="337"/>
  <c r="M34" i="337"/>
  <c r="L34" i="337"/>
  <c r="K34" i="337"/>
  <c r="J34" i="337"/>
  <c r="I34" i="337"/>
  <c r="H34" i="337"/>
  <c r="G34" i="337"/>
  <c r="F34" i="337"/>
  <c r="E34" i="337"/>
  <c r="D34" i="337"/>
  <c r="C34" i="337"/>
  <c r="O33" i="337"/>
  <c r="N33" i="337"/>
  <c r="M33" i="337"/>
  <c r="L33" i="337"/>
  <c r="J33" i="337"/>
  <c r="I33" i="337"/>
  <c r="H33" i="337"/>
  <c r="G33" i="337"/>
  <c r="F33" i="337"/>
  <c r="E33" i="337"/>
  <c r="D33" i="337"/>
  <c r="C33" i="337"/>
  <c r="O28" i="337"/>
  <c r="M28" i="337"/>
  <c r="L28" i="337"/>
  <c r="J28" i="337"/>
  <c r="I28" i="337"/>
  <c r="H28" i="337"/>
  <c r="G28" i="337"/>
  <c r="F28" i="337"/>
  <c r="E28" i="337"/>
  <c r="D28" i="337"/>
  <c r="C28" i="337"/>
  <c r="O27" i="337"/>
  <c r="M27" i="337"/>
  <c r="L27" i="337"/>
  <c r="J27" i="337"/>
  <c r="I27" i="337"/>
  <c r="H27" i="337"/>
  <c r="G27" i="337"/>
  <c r="F27" i="337"/>
  <c r="E27" i="337"/>
  <c r="D27" i="337"/>
  <c r="C27" i="337"/>
  <c r="O26" i="337"/>
  <c r="M26" i="337"/>
  <c r="L26" i="337"/>
  <c r="J26" i="337"/>
  <c r="I26" i="337"/>
  <c r="H26" i="337"/>
  <c r="G26" i="337"/>
  <c r="F26" i="337"/>
  <c r="E26" i="337"/>
  <c r="D26" i="337"/>
  <c r="C26" i="337"/>
  <c r="O25" i="337"/>
  <c r="M25" i="337"/>
  <c r="L25" i="337"/>
  <c r="J25" i="337"/>
  <c r="I25" i="337"/>
  <c r="H25" i="337"/>
  <c r="G25" i="337"/>
  <c r="F25" i="337"/>
  <c r="E25" i="337"/>
  <c r="D25" i="337"/>
  <c r="C25" i="337"/>
  <c r="O24" i="337"/>
  <c r="N24" i="337"/>
  <c r="M24" i="337"/>
  <c r="L24" i="337"/>
  <c r="J24" i="337"/>
  <c r="I24" i="337"/>
  <c r="H24" i="337"/>
  <c r="G24" i="337"/>
  <c r="F24" i="337"/>
  <c r="E24" i="337"/>
  <c r="D24" i="337"/>
  <c r="C24" i="337"/>
  <c r="O20" i="337"/>
  <c r="M20" i="337"/>
  <c r="L20" i="337"/>
  <c r="J20" i="337"/>
  <c r="I20" i="337"/>
  <c r="H20" i="337"/>
  <c r="G20" i="337"/>
  <c r="F20" i="337"/>
  <c r="E20" i="337"/>
  <c r="D20" i="337"/>
  <c r="C20" i="337"/>
  <c r="O19" i="337"/>
  <c r="N19" i="337"/>
  <c r="M19" i="337"/>
  <c r="L19" i="337"/>
  <c r="J19" i="337"/>
  <c r="I19" i="337"/>
  <c r="H19" i="337"/>
  <c r="G19" i="337"/>
  <c r="F19" i="337"/>
  <c r="E19" i="337"/>
  <c r="D19" i="337"/>
  <c r="C19" i="337"/>
  <c r="O18" i="337"/>
  <c r="M18" i="337"/>
  <c r="L18" i="337"/>
  <c r="J18" i="337"/>
  <c r="I18" i="337"/>
  <c r="H18" i="337"/>
  <c r="G18" i="337"/>
  <c r="F18" i="337"/>
  <c r="E18" i="337"/>
  <c r="D18" i="337"/>
  <c r="C18" i="337"/>
  <c r="O17" i="337"/>
  <c r="N17" i="337"/>
  <c r="M17" i="337"/>
  <c r="L17" i="337"/>
  <c r="J17" i="337"/>
  <c r="I17" i="337"/>
  <c r="H17" i="337"/>
  <c r="G17" i="337"/>
  <c r="F17" i="337"/>
  <c r="E17" i="337"/>
  <c r="D17" i="337"/>
  <c r="C17" i="337"/>
  <c r="O16" i="337"/>
  <c r="M16" i="337"/>
  <c r="L16" i="337"/>
  <c r="J16" i="337"/>
  <c r="I16" i="337"/>
  <c r="H16" i="337"/>
  <c r="G16" i="337"/>
  <c r="F16" i="337"/>
  <c r="E16" i="337"/>
  <c r="D16" i="337"/>
  <c r="C16" i="337"/>
  <c r="O15" i="337"/>
  <c r="N15" i="337"/>
  <c r="M15" i="337"/>
  <c r="L15" i="337"/>
  <c r="J15" i="337"/>
  <c r="I15" i="337"/>
  <c r="H15" i="337"/>
  <c r="G15" i="337"/>
  <c r="F15" i="337"/>
  <c r="E15" i="337"/>
  <c r="D15" i="337"/>
  <c r="C15" i="337"/>
  <c r="O14" i="337"/>
  <c r="M14" i="337"/>
  <c r="L14" i="337"/>
  <c r="J14" i="337"/>
  <c r="I14" i="337"/>
  <c r="H14" i="337"/>
  <c r="G14" i="337"/>
  <c r="F14" i="337"/>
  <c r="E14" i="337"/>
  <c r="D14" i="337"/>
  <c r="C14" i="337"/>
  <c r="K28" i="337" l="1"/>
  <c r="K14" i="337"/>
  <c r="K20" i="337"/>
  <c r="N14" i="337"/>
  <c r="K25" i="337"/>
  <c r="N28" i="337"/>
  <c r="N18" i="337"/>
  <c r="K17" i="337"/>
  <c r="N20" i="337"/>
  <c r="N26" i="337"/>
  <c r="N16" i="337"/>
  <c r="N25" i="337"/>
  <c r="K19" i="337"/>
  <c r="K16" i="337"/>
  <c r="K24" i="337"/>
  <c r="K27" i="337"/>
  <c r="K18" i="337"/>
  <c r="K33" i="337"/>
  <c r="K15" i="337"/>
  <c r="G29" i="337"/>
  <c r="H29" i="337"/>
  <c r="C21" i="337"/>
  <c r="I21" i="337"/>
  <c r="I29" i="337"/>
  <c r="D21" i="337"/>
  <c r="L21" i="337"/>
  <c r="J29" i="337"/>
  <c r="C29" i="337"/>
  <c r="D29" i="337"/>
  <c r="L29" i="337"/>
  <c r="O21" i="337"/>
  <c r="E29" i="337"/>
  <c r="M29" i="337"/>
  <c r="H21" i="337"/>
  <c r="F29" i="337"/>
  <c r="F21" i="337"/>
  <c r="O29" i="337"/>
  <c r="E21" i="337"/>
  <c r="M21" i="337"/>
  <c r="G21" i="337"/>
  <c r="J21" i="337"/>
  <c r="N29" i="337" l="1"/>
  <c r="N21" i="337"/>
  <c r="K29" i="337"/>
  <c r="K21" i="337"/>
  <c r="C25" i="266" l="1"/>
  <c r="D25" i="266"/>
  <c r="E25" i="266"/>
  <c r="F25" i="266"/>
  <c r="G25" i="266"/>
  <c r="H25" i="266"/>
  <c r="I25" i="266"/>
  <c r="J25" i="266"/>
  <c r="K25" i="266"/>
  <c r="L25" i="266"/>
  <c r="M25" i="266"/>
  <c r="N25" i="266"/>
  <c r="C26" i="266"/>
  <c r="D26" i="266"/>
  <c r="E26" i="266"/>
  <c r="F26" i="266"/>
  <c r="G26" i="266"/>
  <c r="H26" i="266"/>
  <c r="I26" i="266"/>
  <c r="J26" i="266"/>
  <c r="K26" i="266"/>
  <c r="L26" i="266"/>
  <c r="M26" i="266"/>
  <c r="N26" i="266"/>
  <c r="C27" i="266"/>
  <c r="D27" i="266"/>
  <c r="E27" i="266"/>
  <c r="F27" i="266"/>
  <c r="G27" i="266"/>
  <c r="H27" i="266"/>
  <c r="I27" i="266"/>
  <c r="J27" i="266"/>
  <c r="K27" i="266"/>
  <c r="L27" i="266"/>
  <c r="M27" i="266"/>
  <c r="N27" i="266"/>
  <c r="C28" i="266"/>
  <c r="D28" i="266"/>
  <c r="E28" i="266"/>
  <c r="F28" i="266"/>
  <c r="G28" i="266"/>
  <c r="H28" i="266"/>
  <c r="I28" i="266"/>
  <c r="J28" i="266"/>
  <c r="K28" i="266"/>
  <c r="L28" i="266"/>
  <c r="M28" i="266"/>
  <c r="N28" i="266"/>
  <c r="N24" i="266"/>
  <c r="M24" i="266"/>
  <c r="L24" i="266"/>
  <c r="K24" i="266"/>
  <c r="J24" i="266"/>
  <c r="I24" i="266"/>
  <c r="H24" i="266"/>
  <c r="G24" i="266"/>
  <c r="F24" i="266"/>
  <c r="E24" i="266"/>
  <c r="D24" i="266"/>
  <c r="C24" i="266"/>
  <c r="C15" i="266"/>
  <c r="D15" i="266"/>
  <c r="E15" i="266"/>
  <c r="F15" i="266"/>
  <c r="G15" i="266"/>
  <c r="H15" i="266"/>
  <c r="I15" i="266"/>
  <c r="J15" i="266"/>
  <c r="K15" i="266"/>
  <c r="L15" i="266"/>
  <c r="M15" i="266"/>
  <c r="N15" i="266"/>
  <c r="C16" i="266"/>
  <c r="D16" i="266"/>
  <c r="E16" i="266"/>
  <c r="F16" i="266"/>
  <c r="G16" i="266"/>
  <c r="H16" i="266"/>
  <c r="I16" i="266"/>
  <c r="J16" i="266"/>
  <c r="K16" i="266"/>
  <c r="L16" i="266"/>
  <c r="M16" i="266"/>
  <c r="N16" i="266"/>
  <c r="C17" i="266"/>
  <c r="D17" i="266"/>
  <c r="E17" i="266"/>
  <c r="F17" i="266"/>
  <c r="G17" i="266"/>
  <c r="H17" i="266"/>
  <c r="I17" i="266"/>
  <c r="J17" i="266"/>
  <c r="K17" i="266"/>
  <c r="L17" i="266"/>
  <c r="M17" i="266"/>
  <c r="N17" i="266"/>
  <c r="C18" i="266"/>
  <c r="D18" i="266"/>
  <c r="E18" i="266"/>
  <c r="F18" i="266"/>
  <c r="G18" i="266"/>
  <c r="H18" i="266"/>
  <c r="I18" i="266"/>
  <c r="J18" i="266"/>
  <c r="K18" i="266"/>
  <c r="L18" i="266"/>
  <c r="M18" i="266"/>
  <c r="N18" i="266"/>
  <c r="C19" i="266"/>
  <c r="D19" i="266"/>
  <c r="E19" i="266"/>
  <c r="F19" i="266"/>
  <c r="G19" i="266"/>
  <c r="H19" i="266"/>
  <c r="I19" i="266"/>
  <c r="J19" i="266"/>
  <c r="K19" i="266"/>
  <c r="L19" i="266"/>
  <c r="M19" i="266"/>
  <c r="N19" i="266"/>
  <c r="C20" i="266"/>
  <c r="D20" i="266"/>
  <c r="E20" i="266"/>
  <c r="F20" i="266"/>
  <c r="G20" i="266"/>
  <c r="H20" i="266"/>
  <c r="I20" i="266"/>
  <c r="J20" i="266"/>
  <c r="K20" i="266"/>
  <c r="L20" i="266"/>
  <c r="M20" i="266"/>
  <c r="N20" i="266"/>
  <c r="N14" i="266"/>
  <c r="K14" i="266"/>
  <c r="H14" i="266"/>
  <c r="E14" i="266"/>
  <c r="C25" i="8"/>
  <c r="D25" i="8"/>
  <c r="E25" i="8"/>
  <c r="F25" i="8"/>
  <c r="G25" i="8"/>
  <c r="H25" i="8"/>
  <c r="I25" i="8"/>
  <c r="J25" i="8"/>
  <c r="K25" i="8"/>
  <c r="L25" i="8"/>
  <c r="M25" i="8"/>
  <c r="N25" i="8"/>
  <c r="C26" i="8"/>
  <c r="D26" i="8"/>
  <c r="E26" i="8"/>
  <c r="F26" i="8"/>
  <c r="G26" i="8"/>
  <c r="H26" i="8"/>
  <c r="I26" i="8"/>
  <c r="J26" i="8"/>
  <c r="K26" i="8"/>
  <c r="L26" i="8"/>
  <c r="M26" i="8"/>
  <c r="N26" i="8"/>
  <c r="C27" i="8"/>
  <c r="D27" i="8"/>
  <c r="E27" i="8"/>
  <c r="F27" i="8"/>
  <c r="G27" i="8"/>
  <c r="H27" i="8"/>
  <c r="I27" i="8"/>
  <c r="J27" i="8"/>
  <c r="K27" i="8"/>
  <c r="L27" i="8"/>
  <c r="M27" i="8"/>
  <c r="N27" i="8"/>
  <c r="C28" i="8"/>
  <c r="D28" i="8"/>
  <c r="E28" i="8"/>
  <c r="F28" i="8"/>
  <c r="G28" i="8"/>
  <c r="H28" i="8"/>
  <c r="I28" i="8"/>
  <c r="J28" i="8"/>
  <c r="K28" i="8"/>
  <c r="L28" i="8"/>
  <c r="M28" i="8"/>
  <c r="N28" i="8"/>
  <c r="N24" i="8"/>
  <c r="M24" i="8"/>
  <c r="L24" i="8"/>
  <c r="K24" i="8"/>
  <c r="J24" i="8"/>
  <c r="I24" i="8"/>
  <c r="H24" i="8"/>
  <c r="G24" i="8"/>
  <c r="F24" i="8"/>
  <c r="E24" i="8"/>
  <c r="D24" i="8"/>
  <c r="C24" i="8"/>
  <c r="C15" i="8"/>
  <c r="D15" i="8"/>
  <c r="E15" i="8"/>
  <c r="F15" i="8"/>
  <c r="G15" i="8"/>
  <c r="H15" i="8"/>
  <c r="I15" i="8"/>
  <c r="J15" i="8"/>
  <c r="K15" i="8"/>
  <c r="L15" i="8"/>
  <c r="M15" i="8"/>
  <c r="N15" i="8"/>
  <c r="C16" i="8"/>
  <c r="D16" i="8"/>
  <c r="E16" i="8"/>
  <c r="F16" i="8"/>
  <c r="G16" i="8"/>
  <c r="H16" i="8"/>
  <c r="I16" i="8"/>
  <c r="J16" i="8"/>
  <c r="K16" i="8"/>
  <c r="L16" i="8"/>
  <c r="M16" i="8"/>
  <c r="N16" i="8"/>
  <c r="C17" i="8"/>
  <c r="D17" i="8"/>
  <c r="E17" i="8"/>
  <c r="F17" i="8"/>
  <c r="G17" i="8"/>
  <c r="H17" i="8"/>
  <c r="I17" i="8"/>
  <c r="J17" i="8"/>
  <c r="K17" i="8"/>
  <c r="L17" i="8"/>
  <c r="M17" i="8"/>
  <c r="N17" i="8"/>
  <c r="C18" i="8"/>
  <c r="D18" i="8"/>
  <c r="E18" i="8"/>
  <c r="F18" i="8"/>
  <c r="G18" i="8"/>
  <c r="H18" i="8"/>
  <c r="I18" i="8"/>
  <c r="J18" i="8"/>
  <c r="K18" i="8"/>
  <c r="L18" i="8"/>
  <c r="M18" i="8"/>
  <c r="N18" i="8"/>
  <c r="C19" i="8"/>
  <c r="D19" i="8"/>
  <c r="E19" i="8"/>
  <c r="F19" i="8"/>
  <c r="G19" i="8"/>
  <c r="H19" i="8"/>
  <c r="I19" i="8"/>
  <c r="J19" i="8"/>
  <c r="K19" i="8"/>
  <c r="L19" i="8"/>
  <c r="M19" i="8"/>
  <c r="N19" i="8"/>
  <c r="C20" i="8"/>
  <c r="D20" i="8"/>
  <c r="E20" i="8"/>
  <c r="F20" i="8"/>
  <c r="G20" i="8"/>
  <c r="H20" i="8"/>
  <c r="I20" i="8"/>
  <c r="J20" i="8"/>
  <c r="K20" i="8"/>
  <c r="L20" i="8"/>
  <c r="M20" i="8"/>
  <c r="N20" i="8"/>
  <c r="N14" i="8"/>
  <c r="K14" i="8"/>
  <c r="H14" i="8"/>
  <c r="E14" i="8"/>
  <c r="N35" i="266" l="1"/>
  <c r="L14" i="8"/>
  <c r="F14" i="8"/>
  <c r="L14" i="266"/>
  <c r="F14" i="266"/>
  <c r="M14" i="266"/>
  <c r="J14" i="266"/>
  <c r="I14" i="266"/>
  <c r="G14" i="266"/>
  <c r="D14" i="266"/>
  <c r="C14" i="266"/>
  <c r="N33" i="266"/>
  <c r="M35" i="266"/>
  <c r="L35" i="266"/>
  <c r="K35" i="266"/>
  <c r="J35" i="266"/>
  <c r="I35" i="266"/>
  <c r="H35" i="266"/>
  <c r="G35" i="266"/>
  <c r="F35" i="266"/>
  <c r="E35" i="266"/>
  <c r="D35" i="266"/>
  <c r="C35" i="266"/>
  <c r="O34" i="266"/>
  <c r="N34" i="266"/>
  <c r="M34" i="266"/>
  <c r="L34" i="266"/>
  <c r="K34" i="266"/>
  <c r="J34" i="266"/>
  <c r="I34" i="266"/>
  <c r="H34" i="266"/>
  <c r="G34" i="266"/>
  <c r="F34" i="266"/>
  <c r="E34" i="266"/>
  <c r="D34" i="266"/>
  <c r="C34" i="266"/>
  <c r="M33" i="266"/>
  <c r="L33" i="266"/>
  <c r="J33" i="266"/>
  <c r="I33" i="266"/>
  <c r="H33" i="266"/>
  <c r="G33" i="266"/>
  <c r="F33" i="266"/>
  <c r="E33" i="266"/>
  <c r="D33" i="266"/>
  <c r="C33" i="266"/>
  <c r="O15" i="8" l="1"/>
  <c r="O28" i="8"/>
  <c r="O19" i="8"/>
  <c r="O25" i="8"/>
  <c r="O24" i="8"/>
  <c r="O20" i="8"/>
  <c r="O14" i="8"/>
  <c r="O27" i="8"/>
  <c r="O16" i="8"/>
  <c r="O18" i="8"/>
  <c r="O26" i="8"/>
  <c r="O17" i="8"/>
  <c r="O35" i="266"/>
  <c r="O20" i="266"/>
  <c r="O27" i="266"/>
  <c r="O18" i="266"/>
  <c r="O14" i="266"/>
  <c r="O16" i="266"/>
  <c r="O26" i="266"/>
  <c r="O17" i="266"/>
  <c r="O15" i="266"/>
  <c r="O28" i="266"/>
  <c r="O19" i="266"/>
  <c r="O25" i="266"/>
  <c r="O24" i="266"/>
  <c r="G29" i="266"/>
  <c r="J21" i="266"/>
  <c r="D29" i="266"/>
  <c r="E29" i="266"/>
  <c r="C21" i="266"/>
  <c r="K33" i="266"/>
  <c r="H29" i="266"/>
  <c r="I29" i="266"/>
  <c r="H21" i="266"/>
  <c r="C29" i="266"/>
  <c r="J29" i="266"/>
  <c r="D21" i="266"/>
  <c r="E21" i="266"/>
  <c r="F21" i="266"/>
  <c r="M21" i="266"/>
  <c r="G21" i="266"/>
  <c r="M29" i="266"/>
  <c r="I21" i="266"/>
  <c r="F29" i="266"/>
  <c r="L21" i="266"/>
  <c r="L29" i="266"/>
  <c r="N21" i="266" l="1"/>
  <c r="N29" i="266"/>
  <c r="K21" i="266"/>
  <c r="K29" i="266"/>
  <c r="O33" i="266"/>
  <c r="O21" i="266" l="1"/>
  <c r="O29" i="266"/>
  <c r="O35" i="8" l="1"/>
  <c r="N35" i="8"/>
  <c r="M35" i="8"/>
  <c r="L35" i="8"/>
  <c r="K35" i="8"/>
  <c r="J35" i="8"/>
  <c r="I35" i="8"/>
  <c r="H35" i="8"/>
  <c r="G35" i="8"/>
  <c r="F35" i="8"/>
  <c r="E35" i="8"/>
  <c r="O34" i="8"/>
  <c r="N34" i="8"/>
  <c r="M34" i="8"/>
  <c r="L34" i="8"/>
  <c r="K34" i="8"/>
  <c r="J34" i="8"/>
  <c r="I34" i="8"/>
  <c r="H34" i="8"/>
  <c r="G34" i="8"/>
  <c r="F34" i="8"/>
  <c r="E34" i="8"/>
  <c r="O33" i="8"/>
  <c r="N33" i="8"/>
  <c r="M33" i="8"/>
  <c r="L33" i="8"/>
  <c r="K33" i="8"/>
  <c r="J33" i="8"/>
  <c r="I33" i="8"/>
  <c r="H33" i="8"/>
  <c r="G33" i="8"/>
  <c r="F33" i="8"/>
  <c r="E33" i="8"/>
  <c r="M14" i="8"/>
  <c r="J14" i="8"/>
  <c r="I14" i="8"/>
  <c r="G14" i="8"/>
  <c r="D14" i="8"/>
  <c r="C14" i="8"/>
  <c r="D33" i="8"/>
  <c r="C33" i="8"/>
  <c r="D35" i="8" l="1"/>
  <c r="C35" i="8"/>
  <c r="D34" i="8"/>
  <c r="C34" i="8"/>
  <c r="G29" i="8" l="1"/>
  <c r="H21" i="8"/>
  <c r="O29" i="8"/>
  <c r="J29" i="8"/>
  <c r="I29" i="8"/>
  <c r="C21" i="8"/>
  <c r="K21" i="8"/>
  <c r="C29" i="8"/>
  <c r="K29" i="8"/>
  <c r="F29" i="8"/>
  <c r="N29" i="8"/>
  <c r="J21" i="8"/>
  <c r="H29" i="8"/>
  <c r="L21" i="8"/>
  <c r="N21" i="8"/>
  <c r="D21" i="8"/>
  <c r="F21" i="8"/>
  <c r="M21" i="8"/>
  <c r="D29" i="8"/>
  <c r="L29" i="8"/>
  <c r="E21" i="8"/>
  <c r="G21" i="8"/>
  <c r="O21" i="8"/>
  <c r="E29" i="8"/>
  <c r="M29" i="8"/>
  <c r="I21" i="8"/>
</calcChain>
</file>

<file path=xl/sharedStrings.xml><?xml version="1.0" encoding="utf-8"?>
<sst xmlns="http://schemas.openxmlformats.org/spreadsheetml/2006/main" count="78447" uniqueCount="22336">
  <si>
    <t>KADEME</t>
  </si>
  <si>
    <t>AG</t>
  </si>
  <si>
    <t>OG</t>
  </si>
  <si>
    <t>Dışsal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</si>
  <si>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</si>
  <si>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</si>
  <si>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</si>
  <si>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</si>
  <si>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</si>
  <si>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</si>
  <si>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</si>
  <si>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</si>
  <si>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</si>
  <si>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</si>
  <si>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</si>
  <si>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</si>
  <si>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</si>
  <si>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</si>
  <si>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</si>
  <si>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</si>
  <si>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</si>
  <si>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 xml:space="preserve">TOPLAM 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</si>
  <si>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</si>
  <si>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</si>
  <si>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</si>
  <si>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</si>
  <si>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</si>
  <si>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</si>
  <si>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</si>
  <si>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</si>
  <si>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</si>
  <si>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</si>
  <si>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</si>
  <si>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</si>
  <si>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</si>
  <si>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</si>
  <si>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</si>
  <si>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</si>
  <si>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</si>
  <si>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</si>
  <si>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</si>
  <si>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</si>
  <si>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</si>
  <si>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</si>
  <si>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</si>
  <si>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</si>
  <si>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</si>
  <si>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</si>
  <si>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</si>
  <si>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</si>
  <si>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</si>
  <si>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</si>
  <si>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</si>
  <si>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</si>
  <si>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</si>
  <si>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</si>
  <si>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</si>
  <si>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</si>
  <si>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</si>
  <si>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</si>
  <si>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</si>
  <si>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</si>
  <si>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</si>
  <si>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</si>
  <si>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</si>
  <si>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</si>
  <si>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</si>
  <si>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</si>
  <si>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</si>
  <si>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</si>
  <si>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</si>
  <si>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</si>
  <si>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</si>
  <si>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</si>
  <si>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</si>
  <si>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İL-1</t>
  </si>
  <si>
    <t>İL-2</t>
  </si>
  <si>
    <t>Sanayi</t>
  </si>
  <si>
    <t>Dağıtım-AG</t>
  </si>
  <si>
    <t>Dağıtım-OG</t>
  </si>
  <si>
    <t>İletim</t>
  </si>
  <si>
    <t>SEBEKE_UNSURU_TIPI</t>
  </si>
  <si>
    <t>İZMİR</t>
  </si>
  <si>
    <t>MANİSA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</si>
  <si>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</si>
  <si>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</si>
  <si>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</si>
  <si>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</si>
  <si>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</si>
  <si>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</si>
  <si>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</si>
  <si>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</si>
  <si>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ÇEŞME</t>
  </si>
  <si>
    <t>ÇİĞLİ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</si>
  <si>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</si>
  <si>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</si>
  <si>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</si>
  <si>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</si>
  <si>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</si>
  <si>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</si>
  <si>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</si>
  <si>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</si>
  <si>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</si>
  <si>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KİRAZ</t>
  </si>
  <si>
    <t>KONAK</t>
  </si>
  <si>
    <t>MENDERES</t>
  </si>
  <si>
    <t>MENEMEN</t>
  </si>
  <si>
    <t>NARLIDERE</t>
  </si>
  <si>
    <t>ÖDEMİŞ</t>
  </si>
  <si>
    <t>SEFERİHİSAR</t>
  </si>
  <si>
    <t>SELÇUK</t>
  </si>
  <si>
    <t>TİRE</t>
  </si>
  <si>
    <t>TORBALI</t>
  </si>
  <si>
    <t>URLA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</si>
  <si>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</si>
  <si>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</si>
  <si>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</si>
  <si>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</si>
  <si>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</si>
  <si>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</si>
  <si>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</si>
  <si>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KÖPRÜBAŞI</t>
  </si>
  <si>
    <t>KULA</t>
  </si>
  <si>
    <t>SALİHLİ</t>
  </si>
  <si>
    <t>SARIGÖL</t>
  </si>
  <si>
    <t>SARUHANLI</t>
  </si>
  <si>
    <t>SELENDİ</t>
  </si>
  <si>
    <t>SOMA</t>
  </si>
  <si>
    <t>ŞEHZADELER</t>
  </si>
  <si>
    <t>TURGUTLU</t>
  </si>
  <si>
    <t>YUNUSEMRE</t>
  </si>
  <si>
    <t>İlçesi</t>
  </si>
  <si>
    <t>SOMA MERKEZ DM-2_45-82-M00070_TR-40_M05_2322046</t>
  </si>
  <si>
    <t>2322046</t>
  </si>
  <si>
    <t/>
  </si>
  <si>
    <t>Manevra</t>
  </si>
  <si>
    <t>Uzun</t>
  </si>
  <si>
    <t>Bildirimli</t>
  </si>
  <si>
    <t>2024-02-05 15:09:08</t>
  </si>
  <si>
    <t>2024-02-05 15:27:30</t>
  </si>
  <si>
    <t>MAHMUTLAR KÖK_45-74-M00354_MAHMUTLAR ESKİ HAT_M04_79385781</t>
  </si>
  <si>
    <t>79385781</t>
  </si>
  <si>
    <t>Şebeke Yenileme ve Kapasite Artışı Çalışması</t>
  </si>
  <si>
    <t>2024-02-14 10:03:08</t>
  </si>
  <si>
    <t>2024-02-14 16:40:25</t>
  </si>
  <si>
    <t>35-01-M02793_M-2793_M-2793_35-01-M02793_82188515</t>
  </si>
  <si>
    <t>82188515</t>
  </si>
  <si>
    <t>Şebeke Bakım Çalışması</t>
  </si>
  <si>
    <t>2024-02-03 08:58:42</t>
  </si>
  <si>
    <t>2024-02-03 13:57:49</t>
  </si>
  <si>
    <t>35-25-M00121_SULTAN DM_GRAND EFE SULTAN_M03_72117222</t>
  </si>
  <si>
    <t>72117222</t>
  </si>
  <si>
    <t>2024-02-10 10:20:21</t>
  </si>
  <si>
    <t>2024-02-10 12:47:41</t>
  </si>
  <si>
    <t>TATAR DM_35-19-M00256_ALİZE-2_M03_2058325</t>
  </si>
  <si>
    <t>2058325</t>
  </si>
  <si>
    <t>2024-02-21 02:02:37</t>
  </si>
  <si>
    <t>2024-02-21 02:06:00</t>
  </si>
  <si>
    <t>35-18-L00512_L-512 REİSDERE_L-512 REİSDERE_35-18-L00512_49092035</t>
  </si>
  <si>
    <t>49092035</t>
  </si>
  <si>
    <t>2024-02-23 10:24:10</t>
  </si>
  <si>
    <t>2024-02-23 11:30:29</t>
  </si>
  <si>
    <t>35-30-A00001_DİKİLİ İM_DİKİLİ-(DİKİLİ TM)_M13_72356813</t>
  </si>
  <si>
    <t>72356813</t>
  </si>
  <si>
    <t>2024-02-28 09:51:42</t>
  </si>
  <si>
    <t>2024-02-28 15:16:19</t>
  </si>
  <si>
    <t>35-28-L00176Ö_EVLİYAOĞLU DEMİR İNŞAAT BETON ÖZEL TR_EVLİYAOĞLU DEMİR İNŞAAT BETON ÖZEL TR_35-28-L00176Ö_80760908</t>
  </si>
  <si>
    <t>80760908</t>
  </si>
  <si>
    <t>2024-02-29 09:29:44</t>
  </si>
  <si>
    <t>2024-02-29 17:41:09</t>
  </si>
  <si>
    <t>35-18-L00010_L-10 KARADAĞ DM_L-8 ARITMA_L01_72054768</t>
  </si>
  <si>
    <t>72054768</t>
  </si>
  <si>
    <t>2024-02-29 15:38:40</t>
  </si>
  <si>
    <t>2024-02-29 16:52:09</t>
  </si>
  <si>
    <t>K-1664_35-04-K01664_A_A_56364193_56364193</t>
  </si>
  <si>
    <t>56364193</t>
  </si>
  <si>
    <t>AG Box Arızası</t>
  </si>
  <si>
    <t>Bildirimsiz</t>
  </si>
  <si>
    <t>2024-02-02 09:27:00</t>
  </si>
  <si>
    <t>2024-02-02 10:21:00</t>
  </si>
  <si>
    <t>L-401 ALTINYUNUS DM_35-18-L00401_SAĞLIKÇILAR L-477_L15_2326016</t>
  </si>
  <si>
    <t>2326016</t>
  </si>
  <si>
    <t>Plansız Kesinti Müdahale</t>
  </si>
  <si>
    <t>2024-02-06 10:16:00</t>
  </si>
  <si>
    <t>2024-02-06 19:52:00</t>
  </si>
  <si>
    <t>SEKLİK TR-1_35-16-M00036___90935768_90935768</t>
  </si>
  <si>
    <t>90935768</t>
  </si>
  <si>
    <t>2024-02-04 09:15:15</t>
  </si>
  <si>
    <t>2024-02-04 15:20:16</t>
  </si>
  <si>
    <t>35-02-K03961Ö_K-3961 HAS OTOMOTİV_K-3961 HAS OTOMOTİV_35-02-K03961Ö_2361710</t>
  </si>
  <si>
    <t>2361710</t>
  </si>
  <si>
    <t>2024-02-07 01:00:10</t>
  </si>
  <si>
    <t>2024-02-07 03:45:20</t>
  </si>
  <si>
    <t>BEYDERE KÖK_45-71-M00128_ÜÇPINAR_M03_50217225</t>
  </si>
  <si>
    <t>50217225</t>
  </si>
  <si>
    <t>2024-02-02 12:37:57</t>
  </si>
  <si>
    <t>2024-02-02 18:22:09</t>
  </si>
  <si>
    <t>35-16-M00020_GÖÇBEYLİ TR-5_0_953353799_ _953353799</t>
  </si>
  <si>
    <t>953353799</t>
  </si>
  <si>
    <t>2024-02-09 17:58:21</t>
  </si>
  <si>
    <t>2024-02-09 21:02:52</t>
  </si>
  <si>
    <t>45-84-L00017_BAHÇECİK KÖYÜ TR-1_0_955183388_ _955183388</t>
  </si>
  <si>
    <t>955183388</t>
  </si>
  <si>
    <t>2024-02-12 07:57:11</t>
  </si>
  <si>
    <t>2024-02-12 12:27:24</t>
  </si>
  <si>
    <t>K-4152_35-01-K04152_A_A_91272374_91272374</t>
  </si>
  <si>
    <t>91272374</t>
  </si>
  <si>
    <t>2024-02-10 08:59:00</t>
  </si>
  <si>
    <t>2024-02-10 19:08:04</t>
  </si>
  <si>
    <t>35-28-M00379_SEYREK TR-7 KÖK_SÜZBEYLİ-TUZCULU_M04_2303511</t>
  </si>
  <si>
    <t>2303511</t>
  </si>
  <si>
    <t>OG Fider Açması</t>
  </si>
  <si>
    <t>2024-02-15 15:15:57</t>
  </si>
  <si>
    <t>2024-02-15 16:39:22</t>
  </si>
  <si>
    <t>35-01-M02402_M-2402_ _911589248_ _911589248</t>
  </si>
  <si>
    <t>911589248</t>
  </si>
  <si>
    <t>AG Box SDK Abone Çıkış Sigorta Atığı</t>
  </si>
  <si>
    <t>2024-02-15 12:43:26</t>
  </si>
  <si>
    <t>2024-02-15 15:50:34</t>
  </si>
  <si>
    <t>45-71-M01411_EVRENOS TR-3_EVRENOS TR-3_45-71-M01411_2371340</t>
  </si>
  <si>
    <t>2371340</t>
  </si>
  <si>
    <t>2024-02-15 12:15:20</t>
  </si>
  <si>
    <t>2024-02-15 13:59:10</t>
  </si>
  <si>
    <t>45-71-M01004_AŞAĞI KAYAPINAR TR-1_AŞAĞI KAYAPINAR TR-1_45-71-M01004_2355327</t>
  </si>
  <si>
    <t>2355327</t>
  </si>
  <si>
    <t>2024-02-15 12:17:17</t>
  </si>
  <si>
    <t>2024-02-15 12:50:15</t>
  </si>
  <si>
    <t>35-04-K00364_K-364_K-364_35-04-K00364_2353241</t>
  </si>
  <si>
    <t>2353241</t>
  </si>
  <si>
    <t>Ağaç Kesimi</t>
  </si>
  <si>
    <t>2024-02-15 10:33:41</t>
  </si>
  <si>
    <t>2024-02-15 10:41:14</t>
  </si>
  <si>
    <t>35-29-M00002_TİRE DM-2_DM-1/33_M18_2060786</t>
  </si>
  <si>
    <t>2060786</t>
  </si>
  <si>
    <t>2024-02-15 10:30:14</t>
  </si>
  <si>
    <t>2024-02-15 11:06:21</t>
  </si>
  <si>
    <t>45-73-M00524_GÜLENYAKA TR-2_ _945654528_ _945654528</t>
  </si>
  <si>
    <t>945654528</t>
  </si>
  <si>
    <t>AG Havai Branşman Arızası</t>
  </si>
  <si>
    <t>2024-02-14 19:51:21</t>
  </si>
  <si>
    <t>2024-02-14 21:22:54</t>
  </si>
  <si>
    <t>35-26-M00656_DM-6/4_0_956615365_ _956615365</t>
  </si>
  <si>
    <t>956615365</t>
  </si>
  <si>
    <t>2024-02-14 20:30:06</t>
  </si>
  <si>
    <t>2024-02-15 01:11:43</t>
  </si>
  <si>
    <t>35-30-M00707_TR-7(M-707)_A_A_56363016</t>
  </si>
  <si>
    <t>56363016</t>
  </si>
  <si>
    <t>AG Pano Kol Sigorta Atığı</t>
  </si>
  <si>
    <t>2024-02-14 20:20:54</t>
  </si>
  <si>
    <t>2024-02-14 21:09:42</t>
  </si>
  <si>
    <t>45-72-L00078_MECİDİYE TR-1 KÖK_GÖKÇEKÖY (KÖYLER ÇIKIŞI)_L010_66560801</t>
  </si>
  <si>
    <t>66560801</t>
  </si>
  <si>
    <t>OG Ayırıcı Arızası</t>
  </si>
  <si>
    <t>2024-02-14 20:04:47</t>
  </si>
  <si>
    <t>2024-02-14 20:27:40</t>
  </si>
  <si>
    <t>45-72-M00413_SAZOBA DM_SAZOBA TARIMSAL SULAMA_M08_2102717</t>
  </si>
  <si>
    <t>2102717</t>
  </si>
  <si>
    <t>2024-02-14 16:46:35</t>
  </si>
  <si>
    <t>2024-02-14 20:11:12</t>
  </si>
  <si>
    <t>45-73-M00154_KEMALİYE TR-6_ _945656825_ _945656825</t>
  </si>
  <si>
    <t>945656825</t>
  </si>
  <si>
    <t>2024-02-14 14:39:10</t>
  </si>
  <si>
    <t>2024-02-14 17:03:38</t>
  </si>
  <si>
    <t>35-29-M00123_GÖKÇEN DM_SEYREKLİ_M03_2104368</t>
  </si>
  <si>
    <t>2104368</t>
  </si>
  <si>
    <t>2024-02-14 14:57:08</t>
  </si>
  <si>
    <t>2024-02-14 15:24:26</t>
  </si>
  <si>
    <t>35-28-M00882_YAHŞELLİ DM-5_İZSU ENH_M12_66811806</t>
  </si>
  <si>
    <t>66811806</t>
  </si>
  <si>
    <t>2024-02-14 12:57:36</t>
  </si>
  <si>
    <t>2024-02-14 13:38:35</t>
  </si>
  <si>
    <t>35-21-L00101_SAİPALTI TR-1_SAİPALTI TR-1_35-21-L00101_2347971</t>
  </si>
  <si>
    <t>2347971</t>
  </si>
  <si>
    <t>2024-02-14 13:10:57</t>
  </si>
  <si>
    <t>2024-02-14 13:48:48</t>
  </si>
  <si>
    <t>45-71-M00818_BÜYÜKSÜMBÜLLER TR-1_BÜYÜKSÜMBÜLLER TR-1_45-71-M00818_2366952</t>
  </si>
  <si>
    <t>2366952</t>
  </si>
  <si>
    <t>2024-02-14 13:05:53</t>
  </si>
  <si>
    <t>2024-02-14 13:10:15</t>
  </si>
  <si>
    <t>35-16-M00061_AHMETBEYLER TR-1_AHMETBEYLER TR-1_35-16-M00061_2360815</t>
  </si>
  <si>
    <t>2360815</t>
  </si>
  <si>
    <t>2024-02-14 12:51:13</t>
  </si>
  <si>
    <t>2024-02-14 13:15:10</t>
  </si>
  <si>
    <t>35-28-M00239_EMİRALEM TR-18 KÖK_SÜLEYMANLI KÖK_M02_66567537</t>
  </si>
  <si>
    <t>66567537</t>
  </si>
  <si>
    <t>2024-02-14 12:57:40</t>
  </si>
  <si>
    <t>2024-02-14 13:57:18</t>
  </si>
  <si>
    <t>35-14-M00301_İM-1/TR-8_ _956661229_ _956661229</t>
  </si>
  <si>
    <t>956661229</t>
  </si>
  <si>
    <t>2024-02-14 12:11:45</t>
  </si>
  <si>
    <t>2024-02-14 16:06:17</t>
  </si>
  <si>
    <t>35-02-K02759_K-2759_A_A1B_5820789</t>
  </si>
  <si>
    <t>5820789</t>
  </si>
  <si>
    <t>Yeraltı Kablo Arızası</t>
  </si>
  <si>
    <t>2024-02-14 12:14:17</t>
  </si>
  <si>
    <t>2024-02-14 17:54:31</t>
  </si>
  <si>
    <t>35-31-L00265_KARABURÇ MERKEZ TR-1_A_A_91234855</t>
  </si>
  <si>
    <t>91234855</t>
  </si>
  <si>
    <t>2024-02-14 12:23:55</t>
  </si>
  <si>
    <t>2024-02-14 14:54:25</t>
  </si>
  <si>
    <t>35-17-M00224_MAVİ KÖŞE TR-1 KÖK_KALABAK_M03_66294339</t>
  </si>
  <si>
    <t>66294339</t>
  </si>
  <si>
    <t>2024-02-14 11:03:12</t>
  </si>
  <si>
    <t>2024-02-14 13:21:02</t>
  </si>
  <si>
    <t>35-24-M00104_KARATEKELİ TR-1_DIREK TIPI TRAFO HUCRESI_H01_2035861</t>
  </si>
  <si>
    <t>2035861</t>
  </si>
  <si>
    <t>2024-02-14 10:16:41</t>
  </si>
  <si>
    <t>2024-02-14 11:14:36</t>
  </si>
  <si>
    <t>45-83-L00008_TR-2/8_0_955148999_ _955148999</t>
  </si>
  <si>
    <t>955148999</t>
  </si>
  <si>
    <t>2024-02-13 22:24:26</t>
  </si>
  <si>
    <t>2024-02-13 23:48:24</t>
  </si>
  <si>
    <t>35-24-M00078_TAŞPINAR MAHALLESİ TR-1_TAŞPINAR MAHALLESİ TR-1_35-24-M00078_2358706</t>
  </si>
  <si>
    <t>2358706</t>
  </si>
  <si>
    <t>2024-02-13 21:19:20</t>
  </si>
  <si>
    <t>2024-02-13 21:44:48</t>
  </si>
  <si>
    <t>45-84-A00001_AHMETLİ İM_HatBaşıAyırıcı_53134295_L17_53134295</t>
  </si>
  <si>
    <t>53134295</t>
  </si>
  <si>
    <t>OG Sigorta Atığı</t>
  </si>
  <si>
    <t>2024-02-13 19:00:41</t>
  </si>
  <si>
    <t>2024-02-13 20:23:00</t>
  </si>
  <si>
    <t>45-83-M00004_TR-1/4_C_C_91277704</t>
  </si>
  <si>
    <t>91277704</t>
  </si>
  <si>
    <t>2024-02-13 17:45:31</t>
  </si>
  <si>
    <t>2024-02-13 20:08:06</t>
  </si>
  <si>
    <t>35-29-L00651_KÜÇÜKKALE TR-1_KÜÇÜKKALE TR-1_35-29-L00651_2376590</t>
  </si>
  <si>
    <t>2376590</t>
  </si>
  <si>
    <t>TMS Açması</t>
  </si>
  <si>
    <t>2024-02-13 17:06:29</t>
  </si>
  <si>
    <t>2024-02-13 17:54:53</t>
  </si>
  <si>
    <t>35-14-M00223_M-223_0_956657604_ _956657604</t>
  </si>
  <si>
    <t>956657604</t>
  </si>
  <si>
    <t>2024-02-13 15:18:38</t>
  </si>
  <si>
    <t>2024-02-13 16:38:02</t>
  </si>
  <si>
    <t>BEYDERE KÖK_45-71-M00128_ESKİ YENİKÖY_M09_50217229</t>
  </si>
  <si>
    <t>50217229</t>
  </si>
  <si>
    <t>Üçüncü Şahıs Talebiyle Planlı Çalışma</t>
  </si>
  <si>
    <t>2024-02-04 10:31:05</t>
  </si>
  <si>
    <t>2024-02-04 11:20:01</t>
  </si>
  <si>
    <t>35-18-A00003_ÇİFTLİK İM_GOLF-1_L12_2054622</t>
  </si>
  <si>
    <t>2054622</t>
  </si>
  <si>
    <t>İzolator Arızası</t>
  </si>
  <si>
    <t>2024-02-13 15:21:22</t>
  </si>
  <si>
    <t>2024-02-13 19:37:50</t>
  </si>
  <si>
    <t>45-78-M01161_ÇAPAKLI KÖK_SÜLEYMANİYE_M06_78225763</t>
  </si>
  <si>
    <t>78225763</t>
  </si>
  <si>
    <t>Kısa</t>
  </si>
  <si>
    <t>2024-02-13 15:04:14</t>
  </si>
  <si>
    <t>2024-02-13 15:07:00</t>
  </si>
  <si>
    <t>45-73-M00292_HORZUM ALAYAKA DEDEKAVAK TR-2_ _945686705_ _945686705</t>
  </si>
  <si>
    <t>945686705</t>
  </si>
  <si>
    <t>2024-02-13 14:11:10</t>
  </si>
  <si>
    <t>2024-02-13 19:40:44</t>
  </si>
  <si>
    <t>35-29-L00365_MAHMUT GÜL SULAMA GRUBU_MAHMUT GÜL SULAMA GRUBU_35-29-L00365_2371081</t>
  </si>
  <si>
    <t>2371081</t>
  </si>
  <si>
    <t>2024-02-13 14:38:17</t>
  </si>
  <si>
    <t>2024-02-13 18:50:25</t>
  </si>
  <si>
    <t>ADALA DM_45-78-M00827_KIRDAMLARI GES_M07_66113983</t>
  </si>
  <si>
    <t>66113983</t>
  </si>
  <si>
    <t>2024-02-12 09:12:09</t>
  </si>
  <si>
    <t>2024-02-12 10:56:14</t>
  </si>
  <si>
    <t>45-82-A00001_SOMA A SANTRALİ İM/DM_DENİŞ-1_M11_2091633</t>
  </si>
  <si>
    <t>2091633</t>
  </si>
  <si>
    <t>2024-02-13 13:48:14</t>
  </si>
  <si>
    <t>2024-02-13 16:45:01</t>
  </si>
  <si>
    <t>35-02-K04528_K-4528_Yıldız_99322770_ _99322770</t>
  </si>
  <si>
    <t>99322770</t>
  </si>
  <si>
    <t>AG Yeraltı Branşman Kablo Arızası</t>
  </si>
  <si>
    <t>2024-02-13 13:57:12</t>
  </si>
  <si>
    <t>2024-02-13 16:09:39</t>
  </si>
  <si>
    <t>35-02-M01885_M-1885_M-1885_35-02-M01885_2377104</t>
  </si>
  <si>
    <t>2377104</t>
  </si>
  <si>
    <t>2024-02-13 13:57:42</t>
  </si>
  <si>
    <t>2024-02-13 14:20:47</t>
  </si>
  <si>
    <t>35-32-L00033_T. IŞIK TARIMSAL GRUP SULAMA_B_B_91438856</t>
  </si>
  <si>
    <t>91438856</t>
  </si>
  <si>
    <t>2024-02-13 13:38:52</t>
  </si>
  <si>
    <t>2024-02-13 15:58:02</t>
  </si>
  <si>
    <t>35-16-L00096_TR-96_E_e1_47566024</t>
  </si>
  <si>
    <t>47566024</t>
  </si>
  <si>
    <t>2024-02-13 13:15:46</t>
  </si>
  <si>
    <t>2024-02-13 15:32:56</t>
  </si>
  <si>
    <t>45-72-L00828_AKSELENDİ TR-6_TR-9 ÇIKIŞ RİNG_L01_66575849</t>
  </si>
  <si>
    <t>66575849</t>
  </si>
  <si>
    <t>2024-02-13 11:20:44</t>
  </si>
  <si>
    <t>2024-02-13 11:28:04</t>
  </si>
  <si>
    <t>35-18-L00401_L-401 ALTINYUNUS DM_SAĞLIKÇILAR L-477_L15_2092223</t>
  </si>
  <si>
    <t>2092223</t>
  </si>
  <si>
    <t>2024-02-13 12:08:33</t>
  </si>
  <si>
    <t>2024-02-13 12:41:57</t>
  </si>
  <si>
    <t>45-78-L00721_TR-91/A_DAĞITIM TRF TR-91/A_L03_61302556</t>
  </si>
  <si>
    <t>61302556</t>
  </si>
  <si>
    <t>2024-02-13 11:29:52</t>
  </si>
  <si>
    <t>2024-02-13 12:58:20</t>
  </si>
  <si>
    <t>35-10-A00002_KAHRAMANDERE İM_PİRİREİS_K06_2101992</t>
  </si>
  <si>
    <t>2101992</t>
  </si>
  <si>
    <t>2024-02-18 19:11:00</t>
  </si>
  <si>
    <t>2024-02-18 20:35:03</t>
  </si>
  <si>
    <t>35-25-M00059_ÇUKURALTI M-13 ÇAMLIK KÖK_ÇUKURALTI M-23 KÖK_M02_72121116</t>
  </si>
  <si>
    <t>72121116</t>
  </si>
  <si>
    <t>2024-02-13 11:56:47</t>
  </si>
  <si>
    <t>2024-02-13 12:51:25</t>
  </si>
  <si>
    <t>35-15-M00222_GERELİ KÖYÜ KAVAKKUYU TR 5_GERELİ KÖYÜ KAVAKKUYU TR 5_35-15-M00222_2365388</t>
  </si>
  <si>
    <t>2365388</t>
  </si>
  <si>
    <t>İletken Kopması</t>
  </si>
  <si>
    <t>2024-02-13 11:05:29</t>
  </si>
  <si>
    <t>2024-02-13 11:56:18</t>
  </si>
  <si>
    <t>45-75-M00036_GÖRDES TR-36_C_c1_42660189</t>
  </si>
  <si>
    <t>42660189</t>
  </si>
  <si>
    <t>2024-02-13 11:13:24</t>
  </si>
  <si>
    <t>2024-02-13 12:19:49</t>
  </si>
  <si>
    <t>35-21-M00012Ö_KARABURUN TRT AKDAĞ VERİCİLERİ ÖZEL TR__M03_2323280</t>
  </si>
  <si>
    <t>2323280</t>
  </si>
  <si>
    <t>2024-02-13 10:30:01</t>
  </si>
  <si>
    <t>2024-02-13 15:10:43</t>
  </si>
  <si>
    <t>35-10-K04453_K-4453_K-3163_K02_47743230</t>
  </si>
  <si>
    <t>47743230</t>
  </si>
  <si>
    <t>2024-02-18 20:48:07</t>
  </si>
  <si>
    <t>35-19-L00022_TR-22 (DM-7/TR-23)_0_956663793_ _956663793</t>
  </si>
  <si>
    <t>956663793</t>
  </si>
  <si>
    <t>2024-02-13 10:11:48</t>
  </si>
  <si>
    <t>2024-02-13 17:33:36</t>
  </si>
  <si>
    <t>35-15-M00222_GERELİ KÖYÜ KAVAKKUYU TR 5_A_A_91237627</t>
  </si>
  <si>
    <t>91237627</t>
  </si>
  <si>
    <t>2024-02-13 10:13:55</t>
  </si>
  <si>
    <t>35-07-M02142_M-2142_E_e1b_5847995</t>
  </si>
  <si>
    <t>5847995</t>
  </si>
  <si>
    <t>2024-02-13 10:16:23</t>
  </si>
  <si>
    <t>2024-02-13 11:43:43</t>
  </si>
  <si>
    <t>45-71-M00137_SELİMŞAHLAR TR-2_TOKİ_M03_2080337</t>
  </si>
  <si>
    <t>2080337</t>
  </si>
  <si>
    <t>2024-02-13 10:26:01</t>
  </si>
  <si>
    <t>2024-02-13 10:47:50</t>
  </si>
  <si>
    <t>35-10-K01915_K-1915_K-2816_K01_94974038</t>
  </si>
  <si>
    <t>94974038</t>
  </si>
  <si>
    <t>2024-02-18 21:18:56</t>
  </si>
  <si>
    <t>35-28-M00565_TR-1805_D_D_91336103</t>
  </si>
  <si>
    <t>91336103</t>
  </si>
  <si>
    <t>2024-02-13 09:44:57</t>
  </si>
  <si>
    <t>2024-02-13 13:16:00</t>
  </si>
  <si>
    <t>45-71-M00214_MURADİYE DM-4/12_TRAFO_M04_55013399</t>
  </si>
  <si>
    <t>55013399</t>
  </si>
  <si>
    <t>2024-02-13 09:59:20</t>
  </si>
  <si>
    <t>2024-02-13 11:48:59</t>
  </si>
  <si>
    <t>45-80-M00054_KOLDERE TR-6_KOLDERE TR-3_M03_72196781</t>
  </si>
  <si>
    <t>72196781</t>
  </si>
  <si>
    <t>2024-02-13 10:09:53</t>
  </si>
  <si>
    <t>2024-02-13 10:38:58</t>
  </si>
  <si>
    <t>35-22-M00085_DEĞİRMENDERE DM_ÇAMÖNÜ - ATAKÖY_M09_50066540</t>
  </si>
  <si>
    <t>50066540</t>
  </si>
  <si>
    <t>2024-02-13 09:18:10</t>
  </si>
  <si>
    <t>2024-02-13 09:58:49</t>
  </si>
  <si>
    <t>35-20-L00291_LÜTUFLAR TR-1_0_955206057_ _955206057</t>
  </si>
  <si>
    <t>955206057</t>
  </si>
  <si>
    <t>2024-02-13 09:13:47</t>
  </si>
  <si>
    <t>2024-02-13 11:19:21</t>
  </si>
  <si>
    <t>K-376_35-01-K00376_TRAFO_K01_2317078</t>
  </si>
  <si>
    <t>2317078</t>
  </si>
  <si>
    <t>2024-02-29 01:23:26</t>
  </si>
  <si>
    <t>2024-02-29 01:37:00</t>
  </si>
  <si>
    <t>35-20-L00134_CANLI TR-3_0_955198225_ _955198225</t>
  </si>
  <si>
    <t>955198225</t>
  </si>
  <si>
    <t>2024-02-16 01:50:52</t>
  </si>
  <si>
    <t>2024-02-16 03:45:12</t>
  </si>
  <si>
    <t>35-01-K00325_K-325_ _911345761_ _911345761</t>
  </si>
  <si>
    <t>911345761</t>
  </si>
  <si>
    <t>2024-02-15 19:33:23</t>
  </si>
  <si>
    <t>2024-02-15 20:35:44</t>
  </si>
  <si>
    <t>35-18-L00379_L-379_ _950460554_ _950460554</t>
  </si>
  <si>
    <t>950460554</t>
  </si>
  <si>
    <t>2024-02-15 19:50:46</t>
  </si>
  <si>
    <t>2024-02-15 23:25:33</t>
  </si>
  <si>
    <t>35-01-K00106_K-106_K-106_35-01-K00106_2375116</t>
  </si>
  <si>
    <t>2375116</t>
  </si>
  <si>
    <t>2024-02-15 19:54:22</t>
  </si>
  <si>
    <t>2024-02-15 22:14:53</t>
  </si>
  <si>
    <t>35-29-M00053_DM-1/53_D_D04_72412857</t>
  </si>
  <si>
    <t>72412857</t>
  </si>
  <si>
    <t>AG Box SDK Giriş Sigorta Atığı</t>
  </si>
  <si>
    <t>2024-02-15 18:39:22</t>
  </si>
  <si>
    <t>2024-02-15 19:02:18</t>
  </si>
  <si>
    <t>35-18-A00005_ALAÇATI TM_HatBaşıAyırıcı_53138278_M09_53138278</t>
  </si>
  <si>
    <t>53138278</t>
  </si>
  <si>
    <t>2024-02-15 17:02:08</t>
  </si>
  <si>
    <t>2024-02-15 18:54:57</t>
  </si>
  <si>
    <t>35-09-K01867_K-1867_E_E_56373572</t>
  </si>
  <si>
    <t>56373572</t>
  </si>
  <si>
    <t>Sehim Bozukluğu ve İletken Dolaşıklığı</t>
  </si>
  <si>
    <t>2024-02-15 17:11:29</t>
  </si>
  <si>
    <t>2024-02-15 19:47:16</t>
  </si>
  <si>
    <t>35-19-M00221_KUŞÇULAR TR-9_KUŞÇULAR TR-9_35-19-M00221_2349916</t>
  </si>
  <si>
    <t>2349916</t>
  </si>
  <si>
    <t>2024-02-15 12:54:06</t>
  </si>
  <si>
    <t>2024-02-15 13:35:54</t>
  </si>
  <si>
    <t>35-31-L00496_KARABURÇ CAMİYANI TR-1/A_A_A_72255394</t>
  </si>
  <si>
    <t>72255394</t>
  </si>
  <si>
    <t>2024-02-15 12:16:43</t>
  </si>
  <si>
    <t>2024-02-15 15:21:52</t>
  </si>
  <si>
    <t>35-01-K01383_K-1383_ _911237876_ _911237876</t>
  </si>
  <si>
    <t>911237876</t>
  </si>
  <si>
    <t>2024-02-15 11:46:19</t>
  </si>
  <si>
    <t>2024-02-15 13:46:45</t>
  </si>
  <si>
    <t>35-26-M01189_ÇAYBAŞI TR-1/1_ARSLANLAR TM GİRİŞ_M01_65967129</t>
  </si>
  <si>
    <t>65967129</t>
  </si>
  <si>
    <t>2024-02-15 11:31:18</t>
  </si>
  <si>
    <t>2024-02-15 13:23:06</t>
  </si>
  <si>
    <t>35-18-L00366_L-366 ILDIR KÖY_L-366 ILDIR KÖY_35-18-L00366_2372308</t>
  </si>
  <si>
    <t>2372308</t>
  </si>
  <si>
    <t>2024-02-15 11:21:13</t>
  </si>
  <si>
    <t>2024-02-15 11:41:34</t>
  </si>
  <si>
    <t>35-18-L00175_L-175_49990595_C02_49991026</t>
  </si>
  <si>
    <t>49991026</t>
  </si>
  <si>
    <t>2024-02-15 09:22:44</t>
  </si>
  <si>
    <t>2024-02-15 10:32:22</t>
  </si>
  <si>
    <t>35-02-M01282_M-1282_M-1282_35-02-M01282_2359035</t>
  </si>
  <si>
    <t>2359035</t>
  </si>
  <si>
    <t>2024-02-15 09:10:59</t>
  </si>
  <si>
    <t>2024-02-15 09:19:00</t>
  </si>
  <si>
    <t>35-18-L00002_L-2_ _950436355_ _950436355</t>
  </si>
  <si>
    <t>950436355</t>
  </si>
  <si>
    <t>2024-02-14 19:58:31</t>
  </si>
  <si>
    <t>2024-02-15 01:47:17</t>
  </si>
  <si>
    <t>45-71-M01704_KARAAHMETLİ TR-1_43171452_43171452_56399275</t>
  </si>
  <si>
    <t>56399275</t>
  </si>
  <si>
    <t>2024-02-14 20:20:35</t>
  </si>
  <si>
    <t>2024-02-14 21:50:50</t>
  </si>
  <si>
    <t>45-72-L00389_ZEYTİNLİOVA TR-1 KÖK_TR-14 ÇIKIŞI_L07_2102922</t>
  </si>
  <si>
    <t>2102922</t>
  </si>
  <si>
    <t>2024-02-14 19:54:46</t>
  </si>
  <si>
    <t>2024-02-14 21:33:02</t>
  </si>
  <si>
    <t>45-80-M00173_KUMKUYUCAK TR-3_KUMKUYUCAK TR-3_45-80-M00173_2348143</t>
  </si>
  <si>
    <t>2348143</t>
  </si>
  <si>
    <t>2024-02-14 19:25:41</t>
  </si>
  <si>
    <t>2024-02-14 20:33:41</t>
  </si>
  <si>
    <t>35-20-L00171_KIZILCAOVA TR-2_0_955195843_ _955195843</t>
  </si>
  <si>
    <t>955195843</t>
  </si>
  <si>
    <t>2024-02-14 16:50:06</t>
  </si>
  <si>
    <t>2024-02-14 19:36:51</t>
  </si>
  <si>
    <t>35-01-M02955_M-2955_ _912124515_ _912124515</t>
  </si>
  <si>
    <t>912124515</t>
  </si>
  <si>
    <t>2024-02-14 14:01:46</t>
  </si>
  <si>
    <t>2024-02-14 20:01:25</t>
  </si>
  <si>
    <t>35-31-L00146_OVACIK TR-5_C_C_91207409</t>
  </si>
  <si>
    <t>91207409</t>
  </si>
  <si>
    <t>2024-02-14 14:38:01</t>
  </si>
  <si>
    <t>2024-02-14 19:52:24</t>
  </si>
  <si>
    <t>45-71-M00156_DM-2/26 (ŞEHİTLER OKULU TR)_F_f1b_45193346</t>
  </si>
  <si>
    <t>45193346</t>
  </si>
  <si>
    <t>2024-02-14 13:00:19</t>
  </si>
  <si>
    <t>2024-02-14 15:25:34</t>
  </si>
  <si>
    <t>45-76-M00020_KIRKAĞAÇ TR-20_0_955244703_ _955244703</t>
  </si>
  <si>
    <t>955244703</t>
  </si>
  <si>
    <t>2024-02-14 12:17:00</t>
  </si>
  <si>
    <t>2024-02-14 15:54:35</t>
  </si>
  <si>
    <t>45-78-L00605_EMİRHACILI TR-1_PANO_953294183_ _953294183</t>
  </si>
  <si>
    <t>953294183</t>
  </si>
  <si>
    <t>2024-02-14 11:28:30</t>
  </si>
  <si>
    <t>2024-02-14 16:49:18</t>
  </si>
  <si>
    <t>35-17-A00003_ALMAK TM_YENİFOÇA-2_M28_2055978</t>
  </si>
  <si>
    <t>2055978</t>
  </si>
  <si>
    <t>2024-02-14 11:26:47</t>
  </si>
  <si>
    <t>2024-02-14 12:56:00</t>
  </si>
  <si>
    <t>35-19-M00515_KUŞÇULAR DM-2_TR-319_M05_80470369</t>
  </si>
  <si>
    <t>80470369</t>
  </si>
  <si>
    <t>2024-02-14 11:21:55</t>
  </si>
  <si>
    <t>2024-02-14 11:54:08</t>
  </si>
  <si>
    <t>35-09-K01878_K-1878_B_b3b_5863254</t>
  </si>
  <si>
    <t>5863254</t>
  </si>
  <si>
    <t>2024-02-14 10:17:26</t>
  </si>
  <si>
    <t>2024-02-14 11:11:37</t>
  </si>
  <si>
    <t>45-73-M00239_AKKEÇİLİ KÖK_AKKEÇİLİ_M03_72035008</t>
  </si>
  <si>
    <t>72035008</t>
  </si>
  <si>
    <t>2024-02-14 10:39:22</t>
  </si>
  <si>
    <t>2024-02-14 10:50:15</t>
  </si>
  <si>
    <t>35-01-A00012_KARABAĞLAR TM_KARABAĞLAR-18_K43_2310626</t>
  </si>
  <si>
    <t>2310626</t>
  </si>
  <si>
    <t>2024-02-14 10:19:36</t>
  </si>
  <si>
    <t>2024-02-14 11:38:49</t>
  </si>
  <si>
    <t>35-18-L00064_L-64_B_B_91172253</t>
  </si>
  <si>
    <t>91172253</t>
  </si>
  <si>
    <t>2024-02-14 09:53:08</t>
  </si>
  <si>
    <t>2024-02-14 19:14:54</t>
  </si>
  <si>
    <t>45-80-M00128_HACIMUSA TR-1_HACIMUSA TR-1_45-80-M00128_2362707</t>
  </si>
  <si>
    <t>2362707</t>
  </si>
  <si>
    <t>2024-02-14 09:42:58</t>
  </si>
  <si>
    <t>2024-02-14 12:32:28</t>
  </si>
  <si>
    <t>45-71-M00775_MURADİYE DM-5/10_HÜSEYİN GÖRGÜLÜ_M02_2124685</t>
  </si>
  <si>
    <t>2124685</t>
  </si>
  <si>
    <t>2024-02-14 08:23:54</t>
  </si>
  <si>
    <t>2024-02-14 09:18:11</t>
  </si>
  <si>
    <t>2024-02-14 01:09:13</t>
  </si>
  <si>
    <t>2024-02-14 02:14:40</t>
  </si>
  <si>
    <t>35-28-M00462_TÜRKELLİ TR-1_0_953370382_ _953370382</t>
  </si>
  <si>
    <t>953370382</t>
  </si>
  <si>
    <t>2024-02-13 20:32:04</t>
  </si>
  <si>
    <t>2024-02-13 22:15:20</t>
  </si>
  <si>
    <t>35-09-M02551_M-2551_ _97812330_ _97812330</t>
  </si>
  <si>
    <t>97812330</t>
  </si>
  <si>
    <t>2024-02-13 20:09:55</t>
  </si>
  <si>
    <t>2024-02-13 22:45:05</t>
  </si>
  <si>
    <t>35-21-L00076_SALMAN KÖYÜ TR-1_ _95002628037_ _95002628037</t>
  </si>
  <si>
    <t>95002628037</t>
  </si>
  <si>
    <t>2024-02-13 19:06:45</t>
  </si>
  <si>
    <t>2024-02-13 21:49:44</t>
  </si>
  <si>
    <t>45-73-M00151_KEMALİYE TR-3_ _945662630_ _945662630</t>
  </si>
  <si>
    <t>945662630</t>
  </si>
  <si>
    <t>2024-02-13 17:31:26</t>
  </si>
  <si>
    <t>2024-02-13 18:28:03</t>
  </si>
  <si>
    <t>35-07-K02366_K-2366_K-2366_35-07-K02366_48254153</t>
  </si>
  <si>
    <t>48254153</t>
  </si>
  <si>
    <t>Klemens Arızası</t>
  </si>
  <si>
    <t>2024-02-13 17:25:50</t>
  </si>
  <si>
    <t>2024-02-13 18:25:50</t>
  </si>
  <si>
    <t>35-27-M00619_ÇAMBEL KÖK_ÇAMBEL KÖYÜ_M03_72166025</t>
  </si>
  <si>
    <t>72166025</t>
  </si>
  <si>
    <t>2024-02-13 16:45:32</t>
  </si>
  <si>
    <t>2024-02-13 18:06:09</t>
  </si>
  <si>
    <t>45-83-M00271_TR-1/86-A (NAME SOKAK TRF)_C_C_91193591</t>
  </si>
  <si>
    <t>91193591</t>
  </si>
  <si>
    <t>2024-02-13 16:10:34</t>
  </si>
  <si>
    <t>2024-02-13 17:01:29</t>
  </si>
  <si>
    <t>SÜTÇÜLER DM_35-27-M00900_SÜTÇÜLER TR-3_M16_92758037</t>
  </si>
  <si>
    <t>92758037</t>
  </si>
  <si>
    <t>2024-02-04 11:02:06</t>
  </si>
  <si>
    <t>2024-02-04 16:43:07</t>
  </si>
  <si>
    <t>M-2845_35-03-M02845_M-749_M03_72156239</t>
  </si>
  <si>
    <t>72156239</t>
  </si>
  <si>
    <t>2024-02-08 14:48:19</t>
  </si>
  <si>
    <t>2024-02-08 18:25:07</t>
  </si>
  <si>
    <t>M-1778_35-01-M01778_M-1933_M05_65864867</t>
  </si>
  <si>
    <t>65864867</t>
  </si>
  <si>
    <t>2024-02-10 13:56:21</t>
  </si>
  <si>
    <t>2024-02-10 19:51:44</t>
  </si>
  <si>
    <t>SULUDERE KÖK_35-31-L00057_DONANIMLI YEDEK_L08_72237008</t>
  </si>
  <si>
    <t>72237008</t>
  </si>
  <si>
    <t>2024-02-12 10:03:27</t>
  </si>
  <si>
    <t>2024-02-12 15:44:03</t>
  </si>
  <si>
    <t>M-3563(YATIRIM REZERVE)_35-02-M03563__M03_92410223</t>
  </si>
  <si>
    <t>92410223</t>
  </si>
  <si>
    <t>2024-02-13 10:55:39</t>
  </si>
  <si>
    <t>2024-02-13 17:31:49</t>
  </si>
  <si>
    <t>SÜTÇÜLER DM_35-27-M00900_ÇAMBEL-1_M20_92758044</t>
  </si>
  <si>
    <t>92758044</t>
  </si>
  <si>
    <t>2024-02-15 09:53:11</t>
  </si>
  <si>
    <t>2024-02-15 18:01:44</t>
  </si>
  <si>
    <t>BAĞARASI GES KÖK_35-23-M00311_MELİK GES_M03_2074903</t>
  </si>
  <si>
    <t>2074903</t>
  </si>
  <si>
    <t>2024-02-14 16:58:44</t>
  </si>
  <si>
    <t>2024-02-14 20:59:46</t>
  </si>
  <si>
    <t>35-19-A00004_URLA TM-1_HatBaşıAyırıcı_53134090_M07_53134090</t>
  </si>
  <si>
    <t>53134090</t>
  </si>
  <si>
    <t>2024-02-16 01:01:33</t>
  </si>
  <si>
    <t>2024-02-16 05:19:32</t>
  </si>
  <si>
    <t>45-74-M00246_HÜDÜK TR-1_ _945581757_ _945581757</t>
  </si>
  <si>
    <t>945581757</t>
  </si>
  <si>
    <t>2024-02-15 22:38:46</t>
  </si>
  <si>
    <t>2024-02-16 01:53:41</t>
  </si>
  <si>
    <t>35-18-A00005_ALAÇATI TM_KARABURUN-3_M08_2053547</t>
  </si>
  <si>
    <t>2053547</t>
  </si>
  <si>
    <t>TEİAŞ Hat Bakım Çalışması</t>
  </si>
  <si>
    <t>2024-02-17 10:36:56</t>
  </si>
  <si>
    <t>2024-02-17 11:39:18</t>
  </si>
  <si>
    <t>35-10-K03373_K-3373_ _97929056_ _97929056</t>
  </si>
  <si>
    <t>97929056</t>
  </si>
  <si>
    <t>2024-02-15 19:21:37</t>
  </si>
  <si>
    <t>2024-02-15 22:11:41</t>
  </si>
  <si>
    <t>35-01-K01281_K-1281_E_E_65513349</t>
  </si>
  <si>
    <t>65513349</t>
  </si>
  <si>
    <t>2024-02-15 19:03:47</t>
  </si>
  <si>
    <t>2024-02-15 20:34:14</t>
  </si>
  <si>
    <t>35-27-M00900_SÜTÇÜLER DM_ÇAMBEL-1_M20_92758041</t>
  </si>
  <si>
    <t>92758041</t>
  </si>
  <si>
    <t>2024-02-15 18:50:36</t>
  </si>
  <si>
    <t>2024-02-15 19:00:54</t>
  </si>
  <si>
    <t>35-01-K00554_K-554_K-554_35-01-K00554_42396830</t>
  </si>
  <si>
    <t>42396830</t>
  </si>
  <si>
    <t>2024-02-15 18:52:51</t>
  </si>
  <si>
    <t>2024-02-15 19:02:02</t>
  </si>
  <si>
    <t>45-73-M00036_DM06/TR08_A_a4_45157674</t>
  </si>
  <si>
    <t>45157674</t>
  </si>
  <si>
    <t>2024-02-15 15:05:36</t>
  </si>
  <si>
    <t>2024-02-15 15:50:43</t>
  </si>
  <si>
    <t>45-78-A00004_SALİHLİ TM_HatBaşıAyırıcı_53140221_M08_53140221</t>
  </si>
  <si>
    <t>53140221</t>
  </si>
  <si>
    <t>2024-02-15 14:54:12</t>
  </si>
  <si>
    <t>2024-02-15 16:48:52</t>
  </si>
  <si>
    <t>45-80-M00016_SARUHANLI TR-16_A_A_56387895</t>
  </si>
  <si>
    <t>56387895</t>
  </si>
  <si>
    <t>2024-02-15 14:59:42</t>
  </si>
  <si>
    <t>2024-02-15 16:28:46</t>
  </si>
  <si>
    <t>35-04-M02777_M-2777_C_C1B_5781448</t>
  </si>
  <si>
    <t>5781448</t>
  </si>
  <si>
    <t>AG Yük Ayırıcı Arızası</t>
  </si>
  <si>
    <t>2024-02-15 12:49:00</t>
  </si>
  <si>
    <t>2024-02-15 13:50:27</t>
  </si>
  <si>
    <t>35-29-M00081_DM-1/81_DM-1/81_35-29-M00081_2357804</t>
  </si>
  <si>
    <t>2357804</t>
  </si>
  <si>
    <t>2024-02-15 11:37:18</t>
  </si>
  <si>
    <t>2024-02-15 13:29:27</t>
  </si>
  <si>
    <t>35-27-M00034_TR-34_SANAL BINA_95002620661_ _95002620661</t>
  </si>
  <si>
    <t>95002620661</t>
  </si>
  <si>
    <t>2024-02-15 12:04:47</t>
  </si>
  <si>
    <t>2024-02-15 13:10:15</t>
  </si>
  <si>
    <t>45-75-M00402_ÇİĞİLLER YASSIALAN TR-7___84531191</t>
  </si>
  <si>
    <t>84531191</t>
  </si>
  <si>
    <t>2024-02-15 12:17:26</t>
  </si>
  <si>
    <t>2024-02-15 15:59:15</t>
  </si>
  <si>
    <t>TEKART İNŞAAT ÖZEL TR_35-18-L00565Ö__L03_2127355</t>
  </si>
  <si>
    <t>2127355</t>
  </si>
  <si>
    <t>2024-02-27 10:22:59</t>
  </si>
  <si>
    <t>2024-02-27 12:18:20</t>
  </si>
  <si>
    <t>35-14-L00012_L-12 BALLI KUYU_0_956639662_ _956639662</t>
  </si>
  <si>
    <t>956639662</t>
  </si>
  <si>
    <t>2024-02-15 08:50:21</t>
  </si>
  <si>
    <t>2024-02-15 10:59:05</t>
  </si>
  <si>
    <t>35-01-M02792_M-2792_Zafer_912857332_ _912857332</t>
  </si>
  <si>
    <t>912857332</t>
  </si>
  <si>
    <t>2024-02-15 08:12:07</t>
  </si>
  <si>
    <t>2024-02-15 09:00:05</t>
  </si>
  <si>
    <t>35-19-M00133_TR-359 ONURKENT_A_A1_80719312</t>
  </si>
  <si>
    <t>80719312</t>
  </si>
  <si>
    <t>2024-02-15 08:07:14</t>
  </si>
  <si>
    <t>2024-02-15 12:28:01</t>
  </si>
  <si>
    <t>35-01-M02506_M-2506_K_K1_5863670</t>
  </si>
  <si>
    <t>5863670</t>
  </si>
  <si>
    <t>2024-02-15 07:35:46</t>
  </si>
  <si>
    <t>2024-02-15 08:34:49</t>
  </si>
  <si>
    <t>35-04-K01065_K-1065_TRAFO_K04_2324877</t>
  </si>
  <si>
    <t>2324877</t>
  </si>
  <si>
    <t>2024-02-15 06:11:38</t>
  </si>
  <si>
    <t>2024-02-15 08:55:04</t>
  </si>
  <si>
    <t>35-18-A00005_ALAÇATI TM_KARABURUN-1_M19_2055640</t>
  </si>
  <si>
    <t>2055640</t>
  </si>
  <si>
    <t>2024-02-17 11:40:03</t>
  </si>
  <si>
    <t>2024-02-17 12:57:38</t>
  </si>
  <si>
    <t>35-01-K00112_K-112_ _912870850_ _912870850</t>
  </si>
  <si>
    <t>912870850</t>
  </si>
  <si>
    <t>2024-02-14 19:24:40</t>
  </si>
  <si>
    <t>2024-02-14 22:18:45</t>
  </si>
  <si>
    <t>35-02-K01626_K-1626_Derya_99664601_ _99664601</t>
  </si>
  <si>
    <t>99664601</t>
  </si>
  <si>
    <t>2024-02-14 18:47:19</t>
  </si>
  <si>
    <t>2024-02-14 19:57:17</t>
  </si>
  <si>
    <t>35-28-M00182_ASARLIK TR-8_ _95000600697_ _95000600697</t>
  </si>
  <si>
    <t>95000600697</t>
  </si>
  <si>
    <t>2024-02-14 16:59:12</t>
  </si>
  <si>
    <t>2024-02-14 18:48:48</t>
  </si>
  <si>
    <t>35-01-K00845_K-845_K-845_35-01-K00845_2353855</t>
  </si>
  <si>
    <t>2353855</t>
  </si>
  <si>
    <t>2024-02-14 14:06:55</t>
  </si>
  <si>
    <t>2024-02-14 17:14:31</t>
  </si>
  <si>
    <t>35-20-M00007_ÇIRPI TR-1-2/2_0_955196122_ _955196122</t>
  </si>
  <si>
    <t>955196122</t>
  </si>
  <si>
    <t>2024-02-14 15:38:26</t>
  </si>
  <si>
    <t>2024-02-14 17:19:08</t>
  </si>
  <si>
    <t>45-80-L02730Ö_TR-730 ERBLOK SULAMA ÖZEL_DIREK TIPI TRAFO HUCRESI_H01_2063977</t>
  </si>
  <si>
    <t>2063977</t>
  </si>
  <si>
    <t>2024-02-14 16:10:20</t>
  </si>
  <si>
    <t>35-30-L00026_TR-26_ _955318168_ _955318168</t>
  </si>
  <si>
    <t>955318168</t>
  </si>
  <si>
    <t>2024-02-14 15:06:04</t>
  </si>
  <si>
    <t>2024-02-14 18:34:05</t>
  </si>
  <si>
    <t>TR-67 YENİKENT-2_35-15-L00067_TR-66 YENİKENT-1_L01_2119001</t>
  </si>
  <si>
    <t>2119001</t>
  </si>
  <si>
    <t>2024-02-05 09:15:23</t>
  </si>
  <si>
    <t>2024-02-05 10:29:45</t>
  </si>
  <si>
    <t>SARIGÖL DM_45-79-M00069_SARIGÖL-1 GİRİŞ_M24_2060562</t>
  </si>
  <si>
    <t>2060562</t>
  </si>
  <si>
    <t>2024-02-06 01:02:53</t>
  </si>
  <si>
    <t>2024-02-06 01:28:47</t>
  </si>
  <si>
    <t>35-03-M03442Ö_M-3442 EVKA1 SU POMPA ÖZEL TR(YATIRIM REZERVE)_M-3442 EVKA1 SU POMPA ÖZEL TR(YATIRIM REZERVE)_35-03-M03442Ö_88208566</t>
  </si>
  <si>
    <t>88208566</t>
  </si>
  <si>
    <t>2024-02-07 15:16:37</t>
  </si>
  <si>
    <t>2024-02-07 15:56:10</t>
  </si>
  <si>
    <t>SEYREKLİ TR-14_35-15-L00437___91233049_91233049</t>
  </si>
  <si>
    <t>91233049</t>
  </si>
  <si>
    <t>2024-02-23 10:03:58</t>
  </si>
  <si>
    <t>2024-02-23 14:01:20</t>
  </si>
  <si>
    <t>ÇETMEN DM_35-26-M00924_AYRANCILAR_M02_2058067</t>
  </si>
  <si>
    <t>2058067</t>
  </si>
  <si>
    <t>2024-02-24 09:18:43</t>
  </si>
  <si>
    <t>2024-02-24 18:01:23</t>
  </si>
  <si>
    <t>45-75-M00050_GÖRDES DM_HatBaşıAyırıcı_53135562_M09_53135562</t>
  </si>
  <si>
    <t>53135562</t>
  </si>
  <si>
    <t>2024-02-16 01:42:11</t>
  </si>
  <si>
    <t>2024-02-16 04:17:57</t>
  </si>
  <si>
    <t>35-01-K00217_K-217_D_D_56376757</t>
  </si>
  <si>
    <t>56376757</t>
  </si>
  <si>
    <t>2024-02-15 22:32:45</t>
  </si>
  <si>
    <t>2024-02-16 01:01:41</t>
  </si>
  <si>
    <t>35-27-M00619_ÇAMBEL KÖK_ÇAMBEL KÖYÜ_M03_72166019</t>
  </si>
  <si>
    <t>72166019</t>
  </si>
  <si>
    <t>2024-02-15 18:12:00</t>
  </si>
  <si>
    <t>2024-02-15 18:35:50</t>
  </si>
  <si>
    <t>45-71-M01324_ALİM AKAN SULAMA TR_DIREK TIPI TRAFO HUCRESI_H01_2091077</t>
  </si>
  <si>
    <t>2091077</t>
  </si>
  <si>
    <t>2024-02-15 17:01:29</t>
  </si>
  <si>
    <t>2024-02-15 18:52:47</t>
  </si>
  <si>
    <t>45-86-M00047_TOKMAKLI KÖK_TOKMAKLI_M05_72227683</t>
  </si>
  <si>
    <t>72227683</t>
  </si>
  <si>
    <t>2024-02-15 18:04:30</t>
  </si>
  <si>
    <t>2024-02-15 18:28:25</t>
  </si>
  <si>
    <t>45-78-L00098_TR-98_TR-98_45-78-L00098_2357275</t>
  </si>
  <si>
    <t>2357275</t>
  </si>
  <si>
    <t>2024-02-15 17:21:56</t>
  </si>
  <si>
    <t>2024-02-15 17:52:51</t>
  </si>
  <si>
    <t>35-18-L00240_L-240 PTT TRAFO_SGK_950441308_ _950441308</t>
  </si>
  <si>
    <t>950441308</t>
  </si>
  <si>
    <t>2024-02-15 15:34:06</t>
  </si>
  <si>
    <t>2024-02-15 22:41:19</t>
  </si>
  <si>
    <t>45-83-M00624_ERGENEKON TR-11/A_ _955174373_ _955174373</t>
  </si>
  <si>
    <t>955174373</t>
  </si>
  <si>
    <t>2024-02-15 14:06:56</t>
  </si>
  <si>
    <t>2024-02-15 17:57:29</t>
  </si>
  <si>
    <t>45-78-M00576_POYRAZDAMLARI TR-11_KEMERDAMLARI YUKARIKEMER_M05_2106463</t>
  </si>
  <si>
    <t>2106463</t>
  </si>
  <si>
    <t>2024-02-25 09:52:13</t>
  </si>
  <si>
    <t>2024-02-25 11:05:00</t>
  </si>
  <si>
    <t>45-77-A00001_KULA İM_HatBaşıAyırıcı_89716741_M01_89716741</t>
  </si>
  <si>
    <t>89716741</t>
  </si>
  <si>
    <t>2024-02-15 13:19:17</t>
  </si>
  <si>
    <t>2024-02-15 13:47:19</t>
  </si>
  <si>
    <t>45-78-L00056_TR-56_ENDÜSTRİ MESLEK LİSESİ_L04_65911631</t>
  </si>
  <si>
    <t>65911631</t>
  </si>
  <si>
    <t>2024-02-15 12:36:03</t>
  </si>
  <si>
    <t>2024-02-15 12:47:21</t>
  </si>
  <si>
    <t>35-19-M00133_TR-359 ONURKENT_TR-359 ONURKENT_35-19-M00133_2358786</t>
  </si>
  <si>
    <t>2358786</t>
  </si>
  <si>
    <t>2024-02-15 12:31:48</t>
  </si>
  <si>
    <t>35-29-L00268_KÜÇÜKKALE YEŞİLKENT TR-2_B_B_56355659</t>
  </si>
  <si>
    <t>56355659</t>
  </si>
  <si>
    <t>2024-02-15 05:29:02</t>
  </si>
  <si>
    <t>2024-02-15 07:00:35</t>
  </si>
  <si>
    <t>35-01-K00840_K-840_A_A1_5924141</t>
  </si>
  <si>
    <t>5924141</t>
  </si>
  <si>
    <t>NH Altlık Arızası</t>
  </si>
  <si>
    <t>2024-02-14 20:19:45</t>
  </si>
  <si>
    <t>2024-02-14 23:44:28</t>
  </si>
  <si>
    <t>45-71-M00324_DM-1/53_A_A04_60503376</t>
  </si>
  <si>
    <t>60503376</t>
  </si>
  <si>
    <t>2024-02-14 19:34:08</t>
  </si>
  <si>
    <t>2024-02-14 21:13:47</t>
  </si>
  <si>
    <t>45-78-M00677_KABAZLI TR-1_KABAZLI TR-1_45-78-M00677_2352892</t>
  </si>
  <si>
    <t>2352892</t>
  </si>
  <si>
    <t>2024-02-14 18:28:16</t>
  </si>
  <si>
    <t>2024-02-14 18:47:13</t>
  </si>
  <si>
    <t>2024-02-14 18:16:51</t>
  </si>
  <si>
    <t>2024-02-14 19:33:32</t>
  </si>
  <si>
    <t>35-29-M00123_GÖKÇEN DM_SEYREKLİ_M03_2104369</t>
  </si>
  <si>
    <t>2104369</t>
  </si>
  <si>
    <t>2024-02-14 18:23:38</t>
  </si>
  <si>
    <t>2024-02-14 18:57:04</t>
  </si>
  <si>
    <t>35-17-M00027_TR-27_TR-27_35-17-M00027_66319737</t>
  </si>
  <si>
    <t>66319737</t>
  </si>
  <si>
    <t>2024-02-14 18:47:20</t>
  </si>
  <si>
    <t>2024-02-14 19:22:03</t>
  </si>
  <si>
    <t>45-78-L00186_DM-21_DM-21_45-78-L00186_65868244</t>
  </si>
  <si>
    <t>65868244</t>
  </si>
  <si>
    <t>2024-02-14 16:55:03</t>
  </si>
  <si>
    <t>2024-02-14 17:31:23</t>
  </si>
  <si>
    <t>35-26-M00659_DM-6/10_0_956623967_ _956623967</t>
  </si>
  <si>
    <t>956623967</t>
  </si>
  <si>
    <t>2024-02-14 16:10:39</t>
  </si>
  <si>
    <t>2024-02-14 19:41:56</t>
  </si>
  <si>
    <t>35-04-K04622_K-4622_K-4622_35-04-K04622_2376327</t>
  </si>
  <si>
    <t>2376327</t>
  </si>
  <si>
    <t>2024-02-14 17:27:58</t>
  </si>
  <si>
    <t>2024-02-14 17:55:10</t>
  </si>
  <si>
    <t>35-18-L00431_L-431 HAPPY PARK_ _950452277_ _950452277</t>
  </si>
  <si>
    <t>950452277</t>
  </si>
  <si>
    <t>2024-02-14 14:33:06</t>
  </si>
  <si>
    <t>2024-02-14 21:31:11</t>
  </si>
  <si>
    <t>35-01-A00005_ALSANCAK TM_DARAGACI_K19_2058203</t>
  </si>
  <si>
    <t>2058203</t>
  </si>
  <si>
    <t>Üçüncü Şahısların Vermiş Olduğu Hasarlar</t>
  </si>
  <si>
    <t>2024-02-14 13:19:44</t>
  </si>
  <si>
    <t>2024-02-14 16:17:36</t>
  </si>
  <si>
    <t>35-15-M00286_İBRAHİMKUYU DM_ARITMA_M10_67554489</t>
  </si>
  <si>
    <t>67554489</t>
  </si>
  <si>
    <t>2024-02-14 13:28:37</t>
  </si>
  <si>
    <t>2024-02-14 13:42:00</t>
  </si>
  <si>
    <t>45-76-M00003_KIRKAĞAÇ TR-3_2 DUKKAN DEPO_955243685_ _955243685</t>
  </si>
  <si>
    <t>955243685</t>
  </si>
  <si>
    <t>2024-02-14 09:49:25</t>
  </si>
  <si>
    <t>2024-02-14 10:39:10</t>
  </si>
  <si>
    <t>35-04-M02100_M-2100_ _942022846_ _942022846</t>
  </si>
  <si>
    <t>942022846</t>
  </si>
  <si>
    <t>2024-02-14 09:59:03</t>
  </si>
  <si>
    <t>2024-02-14 11:49:39</t>
  </si>
  <si>
    <t>35-28-M00048_ULUKENT DM-3/40_ _953394386_ _953394386</t>
  </si>
  <si>
    <t>953394386</t>
  </si>
  <si>
    <t>2024-02-14 09:22:51</t>
  </si>
  <si>
    <t>2024-02-14 11:18:06</t>
  </si>
  <si>
    <t>35-27-M01186_YAHYA YAZAR TR-2_YAHYA YAZAR TR-2_35-27-M01186_82864058</t>
  </si>
  <si>
    <t>82864058</t>
  </si>
  <si>
    <t>2024-02-14 07:54:18</t>
  </si>
  <si>
    <t>2024-02-14 09:36:01</t>
  </si>
  <si>
    <t>45-83-A00004_DERBENT İM-DM_DSİ-2_M04_2331766</t>
  </si>
  <si>
    <t>2331766</t>
  </si>
  <si>
    <t>2024-02-14 04:27:18</t>
  </si>
  <si>
    <t>2024-02-14 06:19:04</t>
  </si>
  <si>
    <t>2024-02-13 18:45:25</t>
  </si>
  <si>
    <t>2024-02-13 19:40:42</t>
  </si>
  <si>
    <t>K-1800_35-08-K01800_K-1800_35-08-K01800_42038266</t>
  </si>
  <si>
    <t>42038266</t>
  </si>
  <si>
    <t>2024-02-02 09:20:00</t>
  </si>
  <si>
    <t>2024-02-02 17:10:02</t>
  </si>
  <si>
    <t>SAĞLIKÇILAR DM_35-18-L00544_ALTINYUNUS DM_L01_2094908</t>
  </si>
  <si>
    <t>2094908</t>
  </si>
  <si>
    <t>2024-02-03 10:06:55</t>
  </si>
  <si>
    <t>2024-02-03 19:31:13</t>
  </si>
  <si>
    <t>2024-02-04 08:59:04</t>
  </si>
  <si>
    <t>2024-02-04 18:47:17</t>
  </si>
  <si>
    <t>BOĞAZİÇİ İM_35-01-A00001_TR-1_K14_2047755</t>
  </si>
  <si>
    <t>2047755</t>
  </si>
  <si>
    <t>2024-02-08 02:52:53</t>
  </si>
  <si>
    <t>2024-02-08 03:13:12</t>
  </si>
  <si>
    <t>45-78-A00005_DEMİRKÖPRÜ TM_KULA_M05_2096291</t>
  </si>
  <si>
    <t>2096291</t>
  </si>
  <si>
    <t>2024-02-20 16:45:33</t>
  </si>
  <si>
    <t>2024-02-20 16:50:00</t>
  </si>
  <si>
    <t>K-777_35-02-K00777_K-777_35-02-K00777_2363607</t>
  </si>
  <si>
    <t>2363607</t>
  </si>
  <si>
    <t>2024-02-27 09:11:24</t>
  </si>
  <si>
    <t>2024-02-27 16:24:05</t>
  </si>
  <si>
    <t>35-01-K01296_K-1296_Sözübek_913599904_ _913599904</t>
  </si>
  <si>
    <t>913599904</t>
  </si>
  <si>
    <t>2024-02-15 18:22:37</t>
  </si>
  <si>
    <t>2024-02-15 19:19:43</t>
  </si>
  <si>
    <t>35-04-K00111_K-111_Bostanlı Cami_912928160_ _912928160</t>
  </si>
  <si>
    <t>912928160</t>
  </si>
  <si>
    <t>2024-02-15 16:40:11</t>
  </si>
  <si>
    <t>2024-02-15 17:39:24</t>
  </si>
  <si>
    <t>35-14-L00332_BADEMLER TR-4_A_A_56378058</t>
  </si>
  <si>
    <t>56378058</t>
  </si>
  <si>
    <t>2024-02-15 15:05:08</t>
  </si>
  <si>
    <t>2024-02-15 21:49:13</t>
  </si>
  <si>
    <t>35-20-L00219_ARIKBAŞI TR-2_0_955200204_ _955200204</t>
  </si>
  <si>
    <t>955200204</t>
  </si>
  <si>
    <t>2024-02-15 13:07:25</t>
  </si>
  <si>
    <t>2024-02-15 14:23:15</t>
  </si>
  <si>
    <t>45-86-M00249_AZİMLİ AMBARKAYA TR-2_A_A_56405177</t>
  </si>
  <si>
    <t>56405177</t>
  </si>
  <si>
    <t>2024-02-15 11:33:30</t>
  </si>
  <si>
    <t>2024-02-15 13:24:24</t>
  </si>
  <si>
    <t>35-14-M00332_TEPECİK KÖPRÜ DM_TAŞKENT DM-2 (DOĞANBEY-2 477 H.H. SAĞ DEVRE)_M07_49833818</t>
  </si>
  <si>
    <t>49833818</t>
  </si>
  <si>
    <t>2024-02-15 10:26:58</t>
  </si>
  <si>
    <t>2024-02-15 11:04:02</t>
  </si>
  <si>
    <t>35-27-M00266_AHMET DİRİK SULAMA GRUBU TR_D_D_91384089</t>
  </si>
  <si>
    <t>91384089</t>
  </si>
  <si>
    <t>2024-02-15 09:02:16</t>
  </si>
  <si>
    <t>2024-02-15 10:22:11</t>
  </si>
  <si>
    <t>35-16-M00099_SARICAOĞLU TR-1_A_A_91055146</t>
  </si>
  <si>
    <t>91055146</t>
  </si>
  <si>
    <t>2024-02-15 09:05:13</t>
  </si>
  <si>
    <t>2024-02-15 13:25:31</t>
  </si>
  <si>
    <t>35-17-M00369_HELVACI TR-9_B_B_91162828</t>
  </si>
  <si>
    <t>91162828</t>
  </si>
  <si>
    <t>2024-02-15 08:46:49</t>
  </si>
  <si>
    <t>2024-02-15 10:27:25</t>
  </si>
  <si>
    <t>35-28-L00066_MENEMEN TR-66_0_953380067_ _953380067</t>
  </si>
  <si>
    <t>953380067</t>
  </si>
  <si>
    <t>2024-02-15 06:51:27</t>
  </si>
  <si>
    <t>2024-02-15 12:21:38</t>
  </si>
  <si>
    <t>35-03-M01010_M-1010_ _912717359_ _912717359</t>
  </si>
  <si>
    <t>912717359</t>
  </si>
  <si>
    <t>2024-02-15 06:26:41</t>
  </si>
  <si>
    <t>2024-02-15 13:07:11</t>
  </si>
  <si>
    <t>35-02-K03182_K-3182_ _99371372_ _99371372</t>
  </si>
  <si>
    <t>99371372</t>
  </si>
  <si>
    <t>2024-02-14 19:22:48</t>
  </si>
  <si>
    <t>2024-02-14 20:26:37</t>
  </si>
  <si>
    <t>45-73-M00048_DM06/TR03_ _945674364_ _945674364</t>
  </si>
  <si>
    <t>945674364</t>
  </si>
  <si>
    <t>2024-02-14 17:06:32</t>
  </si>
  <si>
    <t>2024-02-14 17:53:23</t>
  </si>
  <si>
    <t>45-80-M00066_BÜYÜKBELEN KÖK_ÇULLU GÖRECE ENH_M03_72191842</t>
  </si>
  <si>
    <t>72191842</t>
  </si>
  <si>
    <t>2024-02-14 15:07:46</t>
  </si>
  <si>
    <t>2024-02-14 18:44:05</t>
  </si>
  <si>
    <t>35-16-M00137_TEKKEDERE DM_ZEYTİNDAĞ SULAMA_M13_2118600</t>
  </si>
  <si>
    <t>2118600</t>
  </si>
  <si>
    <t>2024-02-14 13:48:24</t>
  </si>
  <si>
    <t>2024-02-14 14:00:41</t>
  </si>
  <si>
    <t>45-71-M00214_MURADİYE DM-4/12___72410792</t>
  </si>
  <si>
    <t>72410792</t>
  </si>
  <si>
    <t>2024-02-14 14:04:53</t>
  </si>
  <si>
    <t>2024-02-14 17:38:52</t>
  </si>
  <si>
    <t>35-03-M03425_M-3425(YATIRIM REZERVE)_M-3425(YATIRIM REZERVE)_35-03-M03425_88207036</t>
  </si>
  <si>
    <t>88207036</t>
  </si>
  <si>
    <t>2024-02-14 14:08:52</t>
  </si>
  <si>
    <t>2024-02-14 14:35:32</t>
  </si>
  <si>
    <t>35-03-K01105_K-1105_K-1105_35-03-K01105_2359998</t>
  </si>
  <si>
    <t>2359998</t>
  </si>
  <si>
    <t>2024-02-14 13:50:44</t>
  </si>
  <si>
    <t>2024-02-14 14:48:33</t>
  </si>
  <si>
    <t>35-01-K04034_K-4034_K-2571_K02_65790143</t>
  </si>
  <si>
    <t>65790143</t>
  </si>
  <si>
    <t>2024-02-14 14:02:00</t>
  </si>
  <si>
    <t>45-71-M00006_MURADİYE DM_SİYEKLİ DM_M10_2077009</t>
  </si>
  <si>
    <t>2077009</t>
  </si>
  <si>
    <t>2024-02-14 11:42:02</t>
  </si>
  <si>
    <t>2024-02-14 13:11:41</t>
  </si>
  <si>
    <t>35-26-M00655_DM-6/8_0_956615490_ _956615490</t>
  </si>
  <si>
    <t>956615490</t>
  </si>
  <si>
    <t>2024-02-14 09:27:47</t>
  </si>
  <si>
    <t>2024-02-14 12:04:50</t>
  </si>
  <si>
    <t>35-27-M00495_TAŞLIYOL KÖK_TAŞLIYOL_M03_72168857</t>
  </si>
  <si>
    <t>72168857</t>
  </si>
  <si>
    <t>2024-02-14 08:37:00</t>
  </si>
  <si>
    <t>2024-02-14 09:53:12</t>
  </si>
  <si>
    <t>35-15-M00312_GERELİ KÖYÜ ALİ BOZKAN SULAMA GRB TR-11_A_A_56367946</t>
  </si>
  <si>
    <t>56367946</t>
  </si>
  <si>
    <t>2024-02-14 09:16:55</t>
  </si>
  <si>
    <t>2024-02-14 11:18:15</t>
  </si>
  <si>
    <t>2024-02-14 09:14:24</t>
  </si>
  <si>
    <t>2024-02-14 11:51:06</t>
  </si>
  <si>
    <t>35-10-K01928_K-1928_ _97966347_ _97966347</t>
  </si>
  <si>
    <t>97966347</t>
  </si>
  <si>
    <t>2024-02-14 07:56:24</t>
  </si>
  <si>
    <t>2024-02-14 09:51:07</t>
  </si>
  <si>
    <t>35-02-K02759_K-2759_A_A4B_5808775</t>
  </si>
  <si>
    <t>5808775</t>
  </si>
  <si>
    <t>2024-02-13 23:10:39</t>
  </si>
  <si>
    <t>2024-02-14 00:36:13</t>
  </si>
  <si>
    <t>35-01-K01024_K-1024_SANAL BINA_95000581508_ _95000581508</t>
  </si>
  <si>
    <t>95000581508</t>
  </si>
  <si>
    <t>2024-02-13 19:34:41</t>
  </si>
  <si>
    <t>2024-02-13 22:51:42</t>
  </si>
  <si>
    <t>35-18-L00133_L-133_L-140_L01_2085860</t>
  </si>
  <si>
    <t>2085860</t>
  </si>
  <si>
    <t>2024-02-13 19:15:51</t>
  </si>
  <si>
    <t>2024-02-13 20:51:34</t>
  </si>
  <si>
    <t>35-18-L00416_L-416 KAPALI SPOR SALONU_ _95001335132_ _95001335132</t>
  </si>
  <si>
    <t>95001335132</t>
  </si>
  <si>
    <t>2024-02-13 18:33:52</t>
  </si>
  <si>
    <t>2024-02-14 00:33:13</t>
  </si>
  <si>
    <t>35-03-K03711_K-3711_D_D_56366417</t>
  </si>
  <si>
    <t>56366417</t>
  </si>
  <si>
    <t>2024-02-13 18:33:11</t>
  </si>
  <si>
    <t>2024-02-13 20:03:22</t>
  </si>
  <si>
    <t>35-01-K01391_K-1391_K-1391_35-01-K01391_2367937</t>
  </si>
  <si>
    <t>2367937</t>
  </si>
  <si>
    <t>2024-02-13 18:51:24</t>
  </si>
  <si>
    <t>2024-02-13 19:06:30</t>
  </si>
  <si>
    <t>35-01-M02747_M-2747_ _911875494_ _911875494</t>
  </si>
  <si>
    <t>911875494</t>
  </si>
  <si>
    <t>2024-02-13 15:57:58</t>
  </si>
  <si>
    <t>2024-02-13 19:09:48</t>
  </si>
  <si>
    <t>45-73-M00134_ASSTAR KÖK_HatBaşıAyırıcı_53136510_M02_53136510</t>
  </si>
  <si>
    <t>53136510</t>
  </si>
  <si>
    <t>2024-02-13 15:41:18</t>
  </si>
  <si>
    <t>2024-02-13 16:12:00</t>
  </si>
  <si>
    <t>35-24-M00209_YAYAKENT DM_YAYLAKENT-1_M03_72093615</t>
  </si>
  <si>
    <t>72093615</t>
  </si>
  <si>
    <t>2024-02-13 15:57:38</t>
  </si>
  <si>
    <t>2024-02-13 16:38:42</t>
  </si>
  <si>
    <t>35-01-K00501_K-501_ _911777297_ _911777297</t>
  </si>
  <si>
    <t>911777297</t>
  </si>
  <si>
    <t>2024-02-13 15:18:13</t>
  </si>
  <si>
    <t>2024-02-13 17:35:05</t>
  </si>
  <si>
    <t>35-01-M01573_M-1573_ _911679969_ _911679969</t>
  </si>
  <si>
    <t>911679969</t>
  </si>
  <si>
    <t>2024-02-13 14:41:11</t>
  </si>
  <si>
    <t>2024-02-13 17:13:26</t>
  </si>
  <si>
    <t>45-77-L00353_TR-7/B_ _945490490_ _945490490</t>
  </si>
  <si>
    <t>945490490</t>
  </si>
  <si>
    <t>2024-02-13 14:27:37</t>
  </si>
  <si>
    <t>2024-02-13 15:36:05</t>
  </si>
  <si>
    <t>35-18-L00134_L-134 AYARASANDA_DIREK TIPI TRAFO HUCRESI_H01_2096482</t>
  </si>
  <si>
    <t>2096482</t>
  </si>
  <si>
    <t>2024-02-13 14:30:41</t>
  </si>
  <si>
    <t>35-28-M00309_KESİKKÖY DM_BURUNCUK_M14_96738950</t>
  </si>
  <si>
    <t>96738950</t>
  </si>
  <si>
    <t>2024-02-13 14:15:17</t>
  </si>
  <si>
    <t>2024-02-13 15:09:04</t>
  </si>
  <si>
    <t>35-26-M00020_TR-20_0_956619509_ _956619509</t>
  </si>
  <si>
    <t>956619509</t>
  </si>
  <si>
    <t>2024-02-13 13:59:15</t>
  </si>
  <si>
    <t>2024-02-13 16:05:37</t>
  </si>
  <si>
    <t>35-27-M00336_ULUCAK DM-2/3_A_A_56364613</t>
  </si>
  <si>
    <t>56364613</t>
  </si>
  <si>
    <t>2024-02-13 13:49:27</t>
  </si>
  <si>
    <t>2024-02-13 20:25:05</t>
  </si>
  <si>
    <t>45-81-M00001_SELENDİ DM_SELENDİ ŞEHİR-1_M02_2078271</t>
  </si>
  <si>
    <t>2078271</t>
  </si>
  <si>
    <t>OG Kesici Arızası</t>
  </si>
  <si>
    <t>2024-02-13 14:25:06</t>
  </si>
  <si>
    <t>2024-02-13 15:26:48</t>
  </si>
  <si>
    <t>35-01-K00003_K-3_Timur_911104861_ _911104861</t>
  </si>
  <si>
    <t>911104861</t>
  </si>
  <si>
    <t>2024-02-13 13:21:29</t>
  </si>
  <si>
    <t>2024-02-13 15:56:38</t>
  </si>
  <si>
    <t>35-18-L00192_L-192_L-192_35-18-L00192_2371629</t>
  </si>
  <si>
    <t>2371629</t>
  </si>
  <si>
    <t>2024-02-13 13:32:11</t>
  </si>
  <si>
    <t>2024-02-13 15:28:12</t>
  </si>
  <si>
    <t>35-18-L00281_L-281_A_A_91319758</t>
  </si>
  <si>
    <t>91319758</t>
  </si>
  <si>
    <t>2024-02-13 12:05:12</t>
  </si>
  <si>
    <t>2024-02-13 19:48:30</t>
  </si>
  <si>
    <t>45-72-L00272_ÇAMÖNÜ TR-2_B_B_56390598</t>
  </si>
  <si>
    <t>56390598</t>
  </si>
  <si>
    <t>2024-02-13 11:57:31</t>
  </si>
  <si>
    <t>2024-02-13 15:00:29</t>
  </si>
  <si>
    <t>35-27-M00366_YENMİŞ KÖK_DSİ_M06_72163709</t>
  </si>
  <si>
    <t>72163709</t>
  </si>
  <si>
    <t>2024-02-13 11:36:27</t>
  </si>
  <si>
    <t>2024-02-13 12:26:22</t>
  </si>
  <si>
    <t>35-28-M00165_KOYUNDERE DM_KOYUNDERE TR-13_M03_66524381</t>
  </si>
  <si>
    <t>66524381</t>
  </si>
  <si>
    <t>2024-02-11 04:30:59</t>
  </si>
  <si>
    <t>2024-02-11 04:36:04</t>
  </si>
  <si>
    <t>35-22-M00243_AHMETBEYLİ M-5_B_B_91199266</t>
  </si>
  <si>
    <t>91199266</t>
  </si>
  <si>
    <t>2024-02-13 11:24:48</t>
  </si>
  <si>
    <t>2024-02-13 14:25:16</t>
  </si>
  <si>
    <t>35-04-A00003_ŞEMİKLER TM_İMBAT_M03_2055184</t>
  </si>
  <si>
    <t>2055184</t>
  </si>
  <si>
    <t>2024-02-03 18:26:02</t>
  </si>
  <si>
    <t>2024-02-03 18:28:11</t>
  </si>
  <si>
    <t>45-85-A00001_GÖLMARMARA İM_TRAFO-A_L08_100832088</t>
  </si>
  <si>
    <t>100832088</t>
  </si>
  <si>
    <t>2024-02-13 11:21:01</t>
  </si>
  <si>
    <t>2024-02-13 11:24:00</t>
  </si>
  <si>
    <t>35-04-M03507_M-3507(YATIRIM REZERVE)_M-2441_M02_100960841</t>
  </si>
  <si>
    <t>100960841</t>
  </si>
  <si>
    <t>2024-02-03 19:14:34</t>
  </si>
  <si>
    <t>TR-5_35-27-M00005_DAĞITIM TRAFO-2 TR-5_M06_72208096</t>
  </si>
  <si>
    <t>72208096</t>
  </si>
  <si>
    <t>OG Trafo Arızası</t>
  </si>
  <si>
    <t>2024-02-15 21:52:56</t>
  </si>
  <si>
    <t>2024-02-16 03:18:33</t>
  </si>
  <si>
    <t>35-28-M00225_EMİRALEM TR-7_A_A_56365816_56365816</t>
  </si>
  <si>
    <t>56365816</t>
  </si>
  <si>
    <t>2024-02-16 00:14:02</t>
  </si>
  <si>
    <t>2024-02-16 02:26:42</t>
  </si>
  <si>
    <t>35-09-K01866_K-1866_ _97750894_ _97750894</t>
  </si>
  <si>
    <t>97750894</t>
  </si>
  <si>
    <t>2024-02-15 23:44:03</t>
  </si>
  <si>
    <t>2024-02-16 01:09:32</t>
  </si>
  <si>
    <t>35-26-M00466_ORMANKÖY_C_C_90988605</t>
  </si>
  <si>
    <t>90988605</t>
  </si>
  <si>
    <t>2024-02-15 18:23:23</t>
  </si>
  <si>
    <t>2024-02-15 23:30:41</t>
  </si>
  <si>
    <t>35-18-L00336_L-336 REİSDERE_A_A_91355190_91355190</t>
  </si>
  <si>
    <t>91355190</t>
  </si>
  <si>
    <t>2024-02-15 19:18:14</t>
  </si>
  <si>
    <t>2024-02-16 01:57:40</t>
  </si>
  <si>
    <t>35-20-L00348_SÖĞÜTÖREN TR-2_0_955193417_ _955193417</t>
  </si>
  <si>
    <t>955193417</t>
  </si>
  <si>
    <t>2024-02-15 16:54:57</t>
  </si>
  <si>
    <t>2024-02-15 18:54:25</t>
  </si>
  <si>
    <t>45-73-M00036_DM06/TR08_A_a1_45157719</t>
  </si>
  <si>
    <t>45157719</t>
  </si>
  <si>
    <t>2024-02-15 17:01:44</t>
  </si>
  <si>
    <t>2024-02-15 17:35:26</t>
  </si>
  <si>
    <t>35-28-M00372_SEYREK TR-3___78540089</t>
  </si>
  <si>
    <t>78540089</t>
  </si>
  <si>
    <t>2024-02-15 16:50:32</t>
  </si>
  <si>
    <t>2024-02-15 18:13:08</t>
  </si>
  <si>
    <t>35-21-L00146_MORDOĞAN TR-5_B_B_56377313</t>
  </si>
  <si>
    <t>56377313</t>
  </si>
  <si>
    <t>2024-02-15 14:25:59</t>
  </si>
  <si>
    <t>2024-02-15 21:10:54</t>
  </si>
  <si>
    <t>35-14-M00101_DOĞANBEY M-101_DOĞANBEY M-101_35-14-M00101_2346907</t>
  </si>
  <si>
    <t>2346907</t>
  </si>
  <si>
    <t>2024-02-15 14:12:04</t>
  </si>
  <si>
    <t>2024-02-15 14:42:45</t>
  </si>
  <si>
    <t>45-72-M00122_HİKMET GIDA KÖK _HARTA BAKIR FİDERİ ÇIKIŞ_M04_66519783</t>
  </si>
  <si>
    <t>66519783</t>
  </si>
  <si>
    <t>2024-02-15 14:12:20</t>
  </si>
  <si>
    <t>2024-02-15 14:50:38</t>
  </si>
  <si>
    <t>35-04-M02777_M-2777_M-2777_35-04-M02777_80967609</t>
  </si>
  <si>
    <t>80967609</t>
  </si>
  <si>
    <t>2024-02-15 14:49:22</t>
  </si>
  <si>
    <t>45-72-M00613_DM-3/TR-15_0_956509236_ _956509236</t>
  </si>
  <si>
    <t>956509236</t>
  </si>
  <si>
    <t>2024-02-15 12:40:19</t>
  </si>
  <si>
    <t>2024-02-15 15:04:24</t>
  </si>
  <si>
    <t>35-28-M00964_MENEMEN DM-6/13_A_A01_83734882</t>
  </si>
  <si>
    <t>83734882</t>
  </si>
  <si>
    <t>2024-02-15 10:50:43</t>
  </si>
  <si>
    <t>2024-02-15 12:06:51</t>
  </si>
  <si>
    <t>45-71-M00128_BEYDERE KÖK_ESKİ KARAAĞAÇLI_M07_50217162</t>
  </si>
  <si>
    <t>50217162</t>
  </si>
  <si>
    <t>2024-02-15 10:10:26</t>
  </si>
  <si>
    <t>2024-02-15 11:15:06</t>
  </si>
  <si>
    <t>35-20-L00353_KIZILAĞAÇ AHMETLER TR-2_B_B_72377627</t>
  </si>
  <si>
    <t>72377627</t>
  </si>
  <si>
    <t>2024-02-15 09:28:41</t>
  </si>
  <si>
    <t>2024-02-15 10:37:08</t>
  </si>
  <si>
    <t>35-17-M00043_ALİAĞA TR-43 DM_GÜZELHİSAR ÇIKIŞI_M12_2315083</t>
  </si>
  <si>
    <t>2315083</t>
  </si>
  <si>
    <t>2024-02-12 03:06:43</t>
  </si>
  <si>
    <t>2024-02-12 04:39:42</t>
  </si>
  <si>
    <t>45-71-M00500_DM-23_DM-23/06_M07_2076933</t>
  </si>
  <si>
    <t>2076933</t>
  </si>
  <si>
    <t>2024-02-16 02:42:47</t>
  </si>
  <si>
    <t>2024-02-16 03:59:41</t>
  </si>
  <si>
    <t>45-72-A00005_BALLICA İM_YENİ ZEYTİNLİOVA _L03_2095872</t>
  </si>
  <si>
    <t>2095872</t>
  </si>
  <si>
    <t>2024-02-16 00:19:54</t>
  </si>
  <si>
    <t>2024-02-16 00:30:36</t>
  </si>
  <si>
    <t>45-73-M00477_GÜMÜŞÇAY KÖK_HatBaşıAyırıcı_62833603_M05_62833603</t>
  </si>
  <si>
    <t>62833603</t>
  </si>
  <si>
    <t>2024-02-15 14:45:28</t>
  </si>
  <si>
    <t>2024-02-15 16:01:23</t>
  </si>
  <si>
    <t>45-71-M00232_MURADİYE DM-5/11_DM-4/02_M03_72091347</t>
  </si>
  <si>
    <t>72091347</t>
  </si>
  <si>
    <t>2024-02-15 14:37:07</t>
  </si>
  <si>
    <t>2024-02-15 15:20:26</t>
  </si>
  <si>
    <t>45-78-M00171_SART TR-2_SART TR-3_M05_65980284</t>
  </si>
  <si>
    <t>65980284</t>
  </si>
  <si>
    <t>2024-02-15 14:15:49</t>
  </si>
  <si>
    <t>2024-02-15 15:34:03</t>
  </si>
  <si>
    <t>35-02-M01495_M-1495_M-1495_35-02-M01495_2369775</t>
  </si>
  <si>
    <t>2369775</t>
  </si>
  <si>
    <t>2024-02-15 12:48:53</t>
  </si>
  <si>
    <t>2024-02-15 13:23:36</t>
  </si>
  <si>
    <t>35-26-L00138_ÖZBEY TR-2_0_956602769_ _956602769</t>
  </si>
  <si>
    <t>956602769</t>
  </si>
  <si>
    <t>2024-02-15 10:35:45</t>
  </si>
  <si>
    <t>2024-02-15 11:42:13</t>
  </si>
  <si>
    <t>35-21-L00134_ARDIÇ MAHALLESİ TR-12_ARDIÇ MAHALLESİ TR-12_35-21-L00134_72192711</t>
  </si>
  <si>
    <t>72192711</t>
  </si>
  <si>
    <t>2024-02-15 09:20:49</t>
  </si>
  <si>
    <t>2024-02-15 10:03:06</t>
  </si>
  <si>
    <t>35-13-M00053_DM-3/TR-6_KAPI_KILITLI_946422168_ _946422168</t>
  </si>
  <si>
    <t>946422168</t>
  </si>
  <si>
    <t>2024-02-15 02:07:18</t>
  </si>
  <si>
    <t>2024-02-15 08:49:43</t>
  </si>
  <si>
    <t>35-26-M00530_KUŞÇUBURUN-4_KUŞÇUBURUN-4_35-26-M00530_2349523</t>
  </si>
  <si>
    <t>2349523</t>
  </si>
  <si>
    <t>2024-02-14 20:15:57</t>
  </si>
  <si>
    <t>2024-02-14 21:19:05</t>
  </si>
  <si>
    <t>35-28-M00061_ULUKENT DM-3/12_Umut_953375423_ _953375423</t>
  </si>
  <si>
    <t>953375423</t>
  </si>
  <si>
    <t>2024-02-14 16:47:46</t>
  </si>
  <si>
    <t>2024-02-14 19:51:58</t>
  </si>
  <si>
    <t>45-74-M00305Ö_AKSAZ KÖK (OSMANGAZİ EDAŞ)__M04_2125889</t>
  </si>
  <si>
    <t>2125889</t>
  </si>
  <si>
    <t>2024-02-14 14:43:36</t>
  </si>
  <si>
    <t>2024-02-14 15:40:56</t>
  </si>
  <si>
    <t>35-03-M03424_M-3424_M-3424_35-03-M03424_100797330</t>
  </si>
  <si>
    <t>100797330</t>
  </si>
  <si>
    <t>2024-02-14 14:31:00</t>
  </si>
  <si>
    <t>2024-02-14 14:52:51</t>
  </si>
  <si>
    <t>35-01-K00575_K-575_ _98077794_ _98077794</t>
  </si>
  <si>
    <t>98077794</t>
  </si>
  <si>
    <t>2024-02-14 12:34:07</t>
  </si>
  <si>
    <t>2024-02-14 14:35:02</t>
  </si>
  <si>
    <t>35-22-M00111_AĞAÇ İŞLERİ TR-11_0_955270052_ _955270052</t>
  </si>
  <si>
    <t>955270052</t>
  </si>
  <si>
    <t>2024-02-14 15:00:40</t>
  </si>
  <si>
    <t>45-73-M00239_AKKEÇİLİ KÖK_HatBaşıAyırıcı_53135575_M02_53135575</t>
  </si>
  <si>
    <t>53135575</t>
  </si>
  <si>
    <t>2024-02-14 10:56:06</t>
  </si>
  <si>
    <t>2024-02-14 15:19:46</t>
  </si>
  <si>
    <t>35-02-M01129_M-1129___83786767</t>
  </si>
  <si>
    <t>83786767</t>
  </si>
  <si>
    <t>2024-02-14 11:05:07</t>
  </si>
  <si>
    <t>2024-02-14 12:14:22</t>
  </si>
  <si>
    <t>35-23-M00036_M-36 DOĞALKENT_A_a8_42106673</t>
  </si>
  <si>
    <t>42106673</t>
  </si>
  <si>
    <t>2024-02-14 10:53:00</t>
  </si>
  <si>
    <t>2024-02-14 11:31:54</t>
  </si>
  <si>
    <t>35-28-L00078_MENEMEN TR-78_A_A_56357105</t>
  </si>
  <si>
    <t>56357105</t>
  </si>
  <si>
    <t>2024-02-14 10:41:31</t>
  </si>
  <si>
    <t>2024-02-14 14:48:36</t>
  </si>
  <si>
    <t>35-17-M00232_ÇALTIDERE TR-2_B_B_91189422</t>
  </si>
  <si>
    <t>91189422</t>
  </si>
  <si>
    <t>2024-02-14 11:02:26</t>
  </si>
  <si>
    <t>2024-02-14 12:54:41</t>
  </si>
  <si>
    <t>35-01-K04269_K-4269_ _913387518_ _913387518</t>
  </si>
  <si>
    <t>913387518</t>
  </si>
  <si>
    <t>2024-02-14 09:50:37</t>
  </si>
  <si>
    <t>2024-02-14 12:03:08</t>
  </si>
  <si>
    <t>35-17-R00041_PINARCIK TR-1_PINARCIK TR-1_35-17-R00041_2361413</t>
  </si>
  <si>
    <t>2361413</t>
  </si>
  <si>
    <t>2024-02-14 09:43:25</t>
  </si>
  <si>
    <t>2024-02-14 16:52:31</t>
  </si>
  <si>
    <t>35-01-K00123_K-123_K-123_35-01-K00123_2375634</t>
  </si>
  <si>
    <t>2375634</t>
  </si>
  <si>
    <t>Hırsızlık</t>
  </si>
  <si>
    <t>2024-02-14 09:28:11</t>
  </si>
  <si>
    <t>2024-02-14 12:30:34</t>
  </si>
  <si>
    <t>35-20-M00069_ÇINARDİBİ KÖK_DERNEKLİ-BALCILAR-OSMANLAR-BAYRAMLAR-KAMBERLER_M04_66050706</t>
  </si>
  <si>
    <t>66050706</t>
  </si>
  <si>
    <t>2024-02-14 09:26:11</t>
  </si>
  <si>
    <t>2024-02-14 11:03:14</t>
  </si>
  <si>
    <t>35-30-M00031_EYKO TR-5_A_A_56372504</t>
  </si>
  <si>
    <t>56372504</t>
  </si>
  <si>
    <t>2024-02-14 08:15:35</t>
  </si>
  <si>
    <t>2024-02-14 10:08:38</t>
  </si>
  <si>
    <t>45-78-M01115_DURASILLI TR-2_DURASILLI TR-1_M01_66089956</t>
  </si>
  <si>
    <t>66089956</t>
  </si>
  <si>
    <t>2024-02-14 08:29:04</t>
  </si>
  <si>
    <t>2024-02-14 09:14:36</t>
  </si>
  <si>
    <t>45-78-L00066_TR-66_B_B01_65768296</t>
  </si>
  <si>
    <t>65768296</t>
  </si>
  <si>
    <t>2024-02-14 05:50:42</t>
  </si>
  <si>
    <t>2024-02-14 07:33:05</t>
  </si>
  <si>
    <t>45-83-M00625_ERGENEKON TR-10_ÜÇÜNCÜ KISIM SANAYİ TR-1_M03_61287298</t>
  </si>
  <si>
    <t>61287298</t>
  </si>
  <si>
    <t>2024-02-14 06:05:40</t>
  </si>
  <si>
    <t>2024-02-14 07:24:15</t>
  </si>
  <si>
    <t>35-17-A00001_ALÇUK TM_DERSAN-2_M27_2055286</t>
  </si>
  <si>
    <t>2055286</t>
  </si>
  <si>
    <t>2024-02-29 10:09:04</t>
  </si>
  <si>
    <t>2024-02-29 10:25:31</t>
  </si>
  <si>
    <t>35-04-K00908_K-908_TRAFO_K04_2320919</t>
  </si>
  <si>
    <t>2320919</t>
  </si>
  <si>
    <t>2024-02-29 17:03:16</t>
  </si>
  <si>
    <t>2024-02-29 17:21:44</t>
  </si>
  <si>
    <t>DM-11_45-71-M00280_MERMERCİLER_M07_2326963</t>
  </si>
  <si>
    <t>2326963</t>
  </si>
  <si>
    <t>2024-02-10 17:54:54</t>
  </si>
  <si>
    <t>2024-02-10 18:52:08</t>
  </si>
  <si>
    <t>35-28-M00153_KOYUNDERE TR-14_ _95002404038_ _95002404038</t>
  </si>
  <si>
    <t>95002404038</t>
  </si>
  <si>
    <t>2024-02-15 16:07:43</t>
  </si>
  <si>
    <t>2024-02-15 20:59:41</t>
  </si>
  <si>
    <t>35-04-K03022_K-3022_K-3022_35-04-K03022_2370796</t>
  </si>
  <si>
    <t>2370796</t>
  </si>
  <si>
    <t>2024-02-15 16:46:29</t>
  </si>
  <si>
    <t>2024-02-15 16:59:11</t>
  </si>
  <si>
    <t>2024-02-15 16:15:34</t>
  </si>
  <si>
    <t>2024-02-15 17:55:48</t>
  </si>
  <si>
    <t>2024-02-15 16:14:13</t>
  </si>
  <si>
    <t>35-04-K00244_K-244_ _99644443_ _99644443</t>
  </si>
  <si>
    <t>99644443</t>
  </si>
  <si>
    <t>2024-02-15 14:08:35</t>
  </si>
  <si>
    <t>2024-02-15 16:26:02</t>
  </si>
  <si>
    <t>35-20-L00176_FAHRİ ÇAPUN SULAMA GRB_SULAMA_955211034_ _955211034</t>
  </si>
  <si>
    <t>955211034</t>
  </si>
  <si>
    <t>2024-02-15 13:28:03</t>
  </si>
  <si>
    <t>2024-02-15 15:34:43</t>
  </si>
  <si>
    <t>45-71-M01075_KARAAĞAÇLI TR-13_KARAAĞAÇLI TR-13_45-71-M01075_2356789</t>
  </si>
  <si>
    <t>2356789</t>
  </si>
  <si>
    <t>2024-02-15 13:51:02</t>
  </si>
  <si>
    <t>2024-02-15 14:34:55</t>
  </si>
  <si>
    <t>35-04-K03109_K-3109_Elif_99181777_ _99181777</t>
  </si>
  <si>
    <t>99181777</t>
  </si>
  <si>
    <t>2024-02-15 08:44:27</t>
  </si>
  <si>
    <t>2024-02-15 09:24:49</t>
  </si>
  <si>
    <t>45-72-L00078_MECİDİYE TR-1 KÖK_HatBaşıAyırıcı_53136725_L010_53136725</t>
  </si>
  <si>
    <t>53136725</t>
  </si>
  <si>
    <t>2024-02-15 08:10:01</t>
  </si>
  <si>
    <t>2024-02-15 11:02:13</t>
  </si>
  <si>
    <t>2024-02-15 06:32:44</t>
  </si>
  <si>
    <t>2024-02-15 07:36:35</t>
  </si>
  <si>
    <t>35-07-K00210_K-210_ _97504159_ _97504159</t>
  </si>
  <si>
    <t>97504159</t>
  </si>
  <si>
    <t>2024-02-14 23:18:34</t>
  </si>
  <si>
    <t>2024-02-15 01:28:01</t>
  </si>
  <si>
    <t>45-71-M00095_KARGIN KÖK_ŞİRVAN_M04_2076272</t>
  </si>
  <si>
    <t>2076272</t>
  </si>
  <si>
    <t>2024-02-14 18:47:30</t>
  </si>
  <si>
    <t>2024-02-14 23:45:05</t>
  </si>
  <si>
    <t>35-09-K03705_K-3705_C_C_56382253</t>
  </si>
  <si>
    <t>56382253</t>
  </si>
  <si>
    <t>2024-02-14 16:35:26</t>
  </si>
  <si>
    <t>2024-02-14 17:46:25</t>
  </si>
  <si>
    <t>35-27-M00034_TR-34_K.DERE_M06_82887135</t>
  </si>
  <si>
    <t>82887135</t>
  </si>
  <si>
    <t>2024-02-14 15:30:09</t>
  </si>
  <si>
    <t>2024-02-14 18:11:23</t>
  </si>
  <si>
    <t>35-18-L00336_L-336 REİSDERE_8609182_8609182_56356041</t>
  </si>
  <si>
    <t>56356041</t>
  </si>
  <si>
    <t>2024-02-14 15:26:31</t>
  </si>
  <si>
    <t>2024-02-14 20:24:44</t>
  </si>
  <si>
    <t>35-18-L00014_L-14 SEVTUR_ _950440158_ _950440158</t>
  </si>
  <si>
    <t>950440158</t>
  </si>
  <si>
    <t>2024-02-14 11:42:35</t>
  </si>
  <si>
    <t>2024-02-14 20:33:49</t>
  </si>
  <si>
    <t>35-16-L00114_TR-114_TR-114_35-16-L00114_2347077</t>
  </si>
  <si>
    <t>2347077</t>
  </si>
  <si>
    <t>2024-02-14 12:03:45</t>
  </si>
  <si>
    <t>2024-02-14 12:41:30</t>
  </si>
  <si>
    <t>2024-02-14 11:54:45</t>
  </si>
  <si>
    <t>2024-02-14 12:56:07</t>
  </si>
  <si>
    <t>35-15-M00280_BALABANLI DM_OTURAKKUYU_M04_72306326</t>
  </si>
  <si>
    <t>72306326</t>
  </si>
  <si>
    <t>2024-02-14 11:33:06</t>
  </si>
  <si>
    <t>2024-02-14 12:42:06</t>
  </si>
  <si>
    <t>45-79-M00194_ÇANAKÇI KÖK_HatBaşıAyırıcı_87243401_M01_87243401</t>
  </si>
  <si>
    <t>87243401</t>
  </si>
  <si>
    <t>2024-02-14 12:08:08</t>
  </si>
  <si>
    <t>2024-02-14 14:33:17</t>
  </si>
  <si>
    <t>35-16-L00114_TR-114_A_A_56397753</t>
  </si>
  <si>
    <t>56397753</t>
  </si>
  <si>
    <t>2024-02-14 11:09:28</t>
  </si>
  <si>
    <t>35-28-M00462_TÜRKELLİ TR-1_0_953383905_ _953383905</t>
  </si>
  <si>
    <t>953383905</t>
  </si>
  <si>
    <t>2024-02-14 10:43:33</t>
  </si>
  <si>
    <t>2024-02-14 20:09:39</t>
  </si>
  <si>
    <t>45-78-M01118_DURASILLI TR-7_TR-8_M05_2327267</t>
  </si>
  <si>
    <t>2327267</t>
  </si>
  <si>
    <t>2024-02-14 10:52:43</t>
  </si>
  <si>
    <t>2024-02-14 11:05:49</t>
  </si>
  <si>
    <t>35-26-M00058_DM-1/TR-12 (TR-58) ALPKENT_0_956617367_ _956617367</t>
  </si>
  <si>
    <t>956617367</t>
  </si>
  <si>
    <t>2024-02-14 10:00:55</t>
  </si>
  <si>
    <t>2024-02-14 15:23:46</t>
  </si>
  <si>
    <t>35-30-M00729_TR-29 (M-729)_0_955298337_ _955298337</t>
  </si>
  <si>
    <t>955298337</t>
  </si>
  <si>
    <t>2024-02-19 19:36:49</t>
  </si>
  <si>
    <t>2024-02-19 19:50:15</t>
  </si>
  <si>
    <t>35-04-K01371_K-1371_K-1371_35-04-K01371_2347577</t>
  </si>
  <si>
    <t>2347577</t>
  </si>
  <si>
    <t>2024-02-14 09:59:20</t>
  </si>
  <si>
    <t>2024-02-14 11:16:36</t>
  </si>
  <si>
    <t>45-72-L00698_KIZLARALANI KÖK_MORALILAR İM GİRİŞ_L01_87043051</t>
  </si>
  <si>
    <t>87043051</t>
  </si>
  <si>
    <t>2024-02-14 09:45:53</t>
  </si>
  <si>
    <t>2024-02-14 10:31:59</t>
  </si>
  <si>
    <t>35-04-K02323_K-2323_ _99581256_ _99581256</t>
  </si>
  <si>
    <t>99581256</t>
  </si>
  <si>
    <t>2024-02-14 09:09:51</t>
  </si>
  <si>
    <t>2024-02-14 13:45:28</t>
  </si>
  <si>
    <t>35-17-A00001_ALÇUK TM_HatBaşıAyırıcı_53133516_M30_53133516</t>
  </si>
  <si>
    <t>53133516</t>
  </si>
  <si>
    <t>2024-02-14 08:23:46</t>
  </si>
  <si>
    <t>2024-02-14 10:03:56</t>
  </si>
  <si>
    <t>45-80-M01201_KOLDERE TR-6A_KOLDERE TR-6A_45-80-M01201_48519171</t>
  </si>
  <si>
    <t>48519171</t>
  </si>
  <si>
    <t>2024-02-14 09:14:05</t>
  </si>
  <si>
    <t>2024-02-14 11:41:13</t>
  </si>
  <si>
    <t>45-86-M00204_FATİH MAH. TR-5_ _915861041_ _915861041</t>
  </si>
  <si>
    <t>915861041</t>
  </si>
  <si>
    <t>2024-02-20 11:39:51</t>
  </si>
  <si>
    <t>2024-02-20 11:56:00</t>
  </si>
  <si>
    <t>35-03-K03711_K-3711_K-3711_35-03-K03711_41951464</t>
  </si>
  <si>
    <t>41951464</t>
  </si>
  <si>
    <t>2024-02-14 09:27:04</t>
  </si>
  <si>
    <t>2024-02-14 09:53:24</t>
  </si>
  <si>
    <t>35-10-K01928_K-1928_ _97984820_ _97984820</t>
  </si>
  <si>
    <t>97984820</t>
  </si>
  <si>
    <t>2024-02-13 22:26:23</t>
  </si>
  <si>
    <t>2024-02-14 00:45:03</t>
  </si>
  <si>
    <t>35-01-K00855_K-855_ _911039712_ _911039712</t>
  </si>
  <si>
    <t>911039712</t>
  </si>
  <si>
    <t>2024-02-13 23:52:14</t>
  </si>
  <si>
    <t>2024-02-14 01:15:27</t>
  </si>
  <si>
    <t>45-71-M02147_MURADİYE TR-3_B_B01b_66081695</t>
  </si>
  <si>
    <t>66081695</t>
  </si>
  <si>
    <t>2024-02-13 13:19:09</t>
  </si>
  <si>
    <t>2024-02-13 21:50:11</t>
  </si>
  <si>
    <t>35-23-M00209_YENİ BAĞARASI TR-3_C_C_56406486</t>
  </si>
  <si>
    <t>56406486</t>
  </si>
  <si>
    <t>2024-02-13 18:59:04</t>
  </si>
  <si>
    <t>2024-02-13 19:43:52</t>
  </si>
  <si>
    <t>35-13-L00500_GÖKÇEALAN VERİCİLER KÖK_GÖKÇEALAN KÖY_L02_76583350</t>
  </si>
  <si>
    <t>76583350</t>
  </si>
  <si>
    <t>2024-02-13 18:55:56</t>
  </si>
  <si>
    <t>2024-02-13 22:05:06</t>
  </si>
  <si>
    <t>35-01-K01391_K-1391_ _910310273_ _910310273</t>
  </si>
  <si>
    <t>910310273</t>
  </si>
  <si>
    <t>2024-02-13 17:38:33</t>
  </si>
  <si>
    <t>45-82-A00001_SOMA A SANTRALİ İM/DM_DENİŞ-2_M12_2091666</t>
  </si>
  <si>
    <t>2091666</t>
  </si>
  <si>
    <t>2024-02-13 17:54:13</t>
  </si>
  <si>
    <t>2024-02-13 19:24:15</t>
  </si>
  <si>
    <t>35-28-M00182_ASARLIK TR-8_B_B_91231158</t>
  </si>
  <si>
    <t>91231158</t>
  </si>
  <si>
    <t>2024-02-13 18:00:46</t>
  </si>
  <si>
    <t>2024-02-13 20:51:00</t>
  </si>
  <si>
    <t>35-16-L00122_TR-122_TR-122_35-16-L00122_2347011</t>
  </si>
  <si>
    <t>2347011</t>
  </si>
  <si>
    <t>2024-02-13 17:47:57</t>
  </si>
  <si>
    <t>2024-02-13 18:25:51</t>
  </si>
  <si>
    <t>45-80-M02917_OTOYOL DM_APPAK_M01_72022596</t>
  </si>
  <si>
    <t>72022596</t>
  </si>
  <si>
    <t>2024-02-13 18:00:23</t>
  </si>
  <si>
    <t>2024-02-13 18:48:53</t>
  </si>
  <si>
    <t>45-71-M00775_MURADİYE DM-5/10_PETEK PLASTİK VE ALPEREN TEKSTİL_M05_2124690</t>
  </si>
  <si>
    <t>2124690</t>
  </si>
  <si>
    <t>2024-02-13 16:32:39</t>
  </si>
  <si>
    <t>2024-02-13 17:39:25</t>
  </si>
  <si>
    <t>35-01-K00494_K-494_ _911541759_ _911541759</t>
  </si>
  <si>
    <t>911541759</t>
  </si>
  <si>
    <t>2024-02-13 15:27:55</t>
  </si>
  <si>
    <t>2024-02-13 17:19:51</t>
  </si>
  <si>
    <t>35-29-L00064_GÖKÇEN DM 2-1/3_SANAL BINA_95000496795_ _95000496795</t>
  </si>
  <si>
    <t>95000496795</t>
  </si>
  <si>
    <t>2024-02-13 12:23:44</t>
  </si>
  <si>
    <t>2024-02-13 19:20:08</t>
  </si>
  <si>
    <t>45-83-M00132_İZZETTİN KÖK_ŞİRVAN_M03_2327934</t>
  </si>
  <si>
    <t>2327934</t>
  </si>
  <si>
    <t>2024-02-13 12:56:31</t>
  </si>
  <si>
    <t>2024-02-13 15:00:47</t>
  </si>
  <si>
    <t>HAYKIRAN TR-1_35-28-M00200_A_A_91439236_91439236</t>
  </si>
  <si>
    <t>91439236</t>
  </si>
  <si>
    <t>2024-02-17 09:03:42</t>
  </si>
  <si>
    <t>2024-02-17 19:15:47</t>
  </si>
  <si>
    <t>35-07-K03273_K-3273_ _99268408_ _99268408</t>
  </si>
  <si>
    <t>99268408</t>
  </si>
  <si>
    <t>2024-02-15 21:57:47</t>
  </si>
  <si>
    <t>2024-02-15 22:28:09</t>
  </si>
  <si>
    <t>45-82-M00001_SOMA TR-1_SB_B05b_100997675</t>
  </si>
  <si>
    <t>100997675</t>
  </si>
  <si>
    <t>2024-02-15 17:27:46</t>
  </si>
  <si>
    <t>2024-02-15 19:03:58</t>
  </si>
  <si>
    <t>45-71-M01704_KARAAHMETLİ TR-1_B_B_91422281</t>
  </si>
  <si>
    <t>91422281</t>
  </si>
  <si>
    <t>2024-02-15 16:31:49</t>
  </si>
  <si>
    <t>2024-02-15 21:02:26</t>
  </si>
  <si>
    <t>35-01-M02506_M-2506_A_A1_5859359</t>
  </si>
  <si>
    <t>5859359</t>
  </si>
  <si>
    <t>2024-02-15 14:13:28</t>
  </si>
  <si>
    <t>2024-02-15 18:11:43</t>
  </si>
  <si>
    <t>35-03-K04370_K-4370_B_B_56363659</t>
  </si>
  <si>
    <t>56363659</t>
  </si>
  <si>
    <t>2024-02-15 16:39:47</t>
  </si>
  <si>
    <t>2024-02-15 19:57:38</t>
  </si>
  <si>
    <t>35-01-K03683_K-3683_Yarkın_912107620_ _912107620</t>
  </si>
  <si>
    <t>912107620</t>
  </si>
  <si>
    <t>2024-02-15 10:14:42</t>
  </si>
  <si>
    <t>2024-02-15 14:19:47</t>
  </si>
  <si>
    <t>35-15-M00088_TR-88_TR-88_35-15-M00088_2364914</t>
  </si>
  <si>
    <t>2364914</t>
  </si>
  <si>
    <t>2024-02-15 10:17:31</t>
  </si>
  <si>
    <t>2024-02-15 11:28:44</t>
  </si>
  <si>
    <t>45-71-M01677_KÜÇÜKBELEN KÖYÜ TR-1_KÜÇÜKBELEN KÖYÜ TR-1_45-71-M01677_2369342</t>
  </si>
  <si>
    <t>2369342</t>
  </si>
  <si>
    <t>2024-02-15 09:58:48</t>
  </si>
  <si>
    <t>2024-02-15 11:25:47</t>
  </si>
  <si>
    <t>45-76-L00024_ALİFAKI TR-1_0_955240166_ _955240166</t>
  </si>
  <si>
    <t>955240166</t>
  </si>
  <si>
    <t>2024-02-15 09:47:22</t>
  </si>
  <si>
    <t>2024-02-15 12:05:51</t>
  </si>
  <si>
    <t>35-08-K03406_K-3406_K-3406_35-08-K03406_42035546</t>
  </si>
  <si>
    <t>42035546</t>
  </si>
  <si>
    <t>2024-02-15 09:32:10</t>
  </si>
  <si>
    <t>2024-02-15 10:53:50</t>
  </si>
  <si>
    <t>45-75-M00176_BEĞENLER SUBAŞI TR-1_D_D_56392024</t>
  </si>
  <si>
    <t>56392024</t>
  </si>
  <si>
    <t>2024-02-15 07:55:24</t>
  </si>
  <si>
    <t>2024-02-15 11:23:13</t>
  </si>
  <si>
    <t>45-80-M00094_HEYBELİ TR-1_HEYBELİ TR-1_45-80-M00094_2376567</t>
  </si>
  <si>
    <t>2376567</t>
  </si>
  <si>
    <t>2024-02-15 07:48:31</t>
  </si>
  <si>
    <t>2024-02-15 08:13:33</t>
  </si>
  <si>
    <t>45-71-M00078_DM-3/27 (KÜTÜPHANE)_NECATIBEY APT_953217958_ _953217958</t>
  </si>
  <si>
    <t>953217958</t>
  </si>
  <si>
    <t>2024-02-14 23:43:26</t>
  </si>
  <si>
    <t>2024-02-15 00:59:12</t>
  </si>
  <si>
    <t>45-72-M00045_TR-1/45_D_D_56390303</t>
  </si>
  <si>
    <t>56390303</t>
  </si>
  <si>
    <t>2024-02-14 22:02:52</t>
  </si>
  <si>
    <t>2024-02-14 23:33:19</t>
  </si>
  <si>
    <t>35-17-M00733_HELVACI TR-15_ _95000106981_ _95000106981</t>
  </si>
  <si>
    <t>95000106981</t>
  </si>
  <si>
    <t>2024-02-14 19:42:46</t>
  </si>
  <si>
    <t>2024-02-14 21:38:10</t>
  </si>
  <si>
    <t>45-71-M00846_MURADİYE DM-11/4 KÖK_ÇÖPALAN_M05_72090406</t>
  </si>
  <si>
    <t>72090406</t>
  </si>
  <si>
    <t>2024-02-14 17:11:25</t>
  </si>
  <si>
    <t>2024-02-14 18:14:33</t>
  </si>
  <si>
    <t>45-83-L00004_TR-2/4_0_955148278_ _955148278</t>
  </si>
  <si>
    <t>955148278</t>
  </si>
  <si>
    <t>2024-02-14 15:58:39</t>
  </si>
  <si>
    <t>2024-02-14 18:35:49</t>
  </si>
  <si>
    <t>45-71-M00082_DM-3/28(ALAN SK. TR)_B_B2_45134565</t>
  </si>
  <si>
    <t>45134565</t>
  </si>
  <si>
    <t>2024-02-14 13:32:53</t>
  </si>
  <si>
    <t>2024-02-14 16:56:22</t>
  </si>
  <si>
    <t>35-03-M01549_M-1549_E_e1b_5805224</t>
  </si>
  <si>
    <t>5805224</t>
  </si>
  <si>
    <t>2024-02-14 11:29:08</t>
  </si>
  <si>
    <t>2024-02-14 13:17:06</t>
  </si>
  <si>
    <t>35-28-L00066_MENEMEN TR-66_0_953380068_ _953380068</t>
  </si>
  <si>
    <t>953380068</t>
  </si>
  <si>
    <t>2024-02-14 09:55:26</t>
  </si>
  <si>
    <t>2024-02-14 14:41:48</t>
  </si>
  <si>
    <t>35-01-K00123_K-123_B_B_56374946</t>
  </si>
  <si>
    <t>56374946</t>
  </si>
  <si>
    <t>2024-02-14 08:35:11</t>
  </si>
  <si>
    <t>35-01-K00463_K-463_R_R_56355145</t>
  </si>
  <si>
    <t>56355145</t>
  </si>
  <si>
    <t>2024-02-14 02:33:49</t>
  </si>
  <si>
    <t>2024-02-14 04:06:53</t>
  </si>
  <si>
    <t>35-26-M00437_KARAKUYU KÖK_KÖYLER KORUCUK_M06_66057229</t>
  </si>
  <si>
    <t>66057229</t>
  </si>
  <si>
    <t>2024-02-14 08:17:16</t>
  </si>
  <si>
    <t>2024-02-14 09:07:13</t>
  </si>
  <si>
    <t>35-16-M00006_ZEYTİNDAĞ TR-4_DIREK TIPI TRAFO HUCRESI_H01_2045110</t>
  </si>
  <si>
    <t>2045110</t>
  </si>
  <si>
    <t>2024-02-13 19:41:03</t>
  </si>
  <si>
    <t>2024-02-13 21:50:01</t>
  </si>
  <si>
    <t>2024-02-13 19:49:13</t>
  </si>
  <si>
    <t>2024-02-13 22:50:58</t>
  </si>
  <si>
    <t>2024-02-13 18:24:31</t>
  </si>
  <si>
    <t>2024-02-13 19:30:32</t>
  </si>
  <si>
    <t>35-01-K01557_K-1557_TRAFO_K04_2321522</t>
  </si>
  <si>
    <t>2321522</t>
  </si>
  <si>
    <t>2024-02-13 18:45:18</t>
  </si>
  <si>
    <t>2024-02-13 20:12:41</t>
  </si>
  <si>
    <t>2024-02-13 13:13:59</t>
  </si>
  <si>
    <t>2024-02-13 17:05:10</t>
  </si>
  <si>
    <t>45-79-M00469_KIZILÇUKUR TR-5 KESKİN_ _965530003_ _965530003</t>
  </si>
  <si>
    <t>965530003</t>
  </si>
  <si>
    <t>2024-02-13 12:53:25</t>
  </si>
  <si>
    <t>2024-02-13 18:01:57</t>
  </si>
  <si>
    <t>45-77-L00027_TR-27_A_A02_75402182</t>
  </si>
  <si>
    <t>75402182</t>
  </si>
  <si>
    <t>2024-02-13 13:15:19</t>
  </si>
  <si>
    <t>2024-02-13 14:19:41</t>
  </si>
  <si>
    <t>35-31-L00401_İĞDELİ TR-7_C_C_91086793</t>
  </si>
  <si>
    <t>91086793</t>
  </si>
  <si>
    <t>2024-02-13 13:02:07</t>
  </si>
  <si>
    <t>2024-02-13 13:28:13</t>
  </si>
  <si>
    <t>35-25-M00072_ÇUKURALTI M-24_C_C_56354864</t>
  </si>
  <si>
    <t>56354864</t>
  </si>
  <si>
    <t>2024-02-13 12:53:10</t>
  </si>
  <si>
    <t>2024-02-13 13:30:04</t>
  </si>
  <si>
    <t>45-73-M00524_GÜLENYAKA TR-2_ _945654589_ _945654589</t>
  </si>
  <si>
    <t>945654589</t>
  </si>
  <si>
    <t>2024-02-13 12:48:31</t>
  </si>
  <si>
    <t>2024-02-13 15:33:27</t>
  </si>
  <si>
    <t>2024-02-18 09:37:56</t>
  </si>
  <si>
    <t>2024-02-18 09:48:00</t>
  </si>
  <si>
    <t>35-02-K03649_K-3649_SANAL BINA_95002442399_ _95002442399</t>
  </si>
  <si>
    <t>95002442399</t>
  </si>
  <si>
    <t>2024-02-09 15:27:42</t>
  </si>
  <si>
    <t>2024-02-09 15:40:22</t>
  </si>
  <si>
    <t>35-01-K00122_K-122_C_C_56374869_56374869</t>
  </si>
  <si>
    <t>56374869</t>
  </si>
  <si>
    <t>2024-02-24 16:22:06</t>
  </si>
  <si>
    <t>2024-02-24 16:37:33</t>
  </si>
  <si>
    <t>DOĞANÇAY İM_35-04-A00004_VADİ EVLERİ_M06_77533419</t>
  </si>
  <si>
    <t>77533419</t>
  </si>
  <si>
    <t>2024-02-11 08:18:03</t>
  </si>
  <si>
    <t>2024-02-11 08:29:00</t>
  </si>
  <si>
    <t>35-03-M00639_M-639 OLDURUK KÖK_M-1929_M04_42868424</t>
  </si>
  <si>
    <t>42868424</t>
  </si>
  <si>
    <t>2024-02-19 08:57:01</t>
  </si>
  <si>
    <t>2024-02-19 09:10:35</t>
  </si>
  <si>
    <t>45-85-A00001_GÖLMARMARA İM_YENİKÖY_L03_100832108</t>
  </si>
  <si>
    <t>100832108</t>
  </si>
  <si>
    <t>2024-02-15 11:31:13</t>
  </si>
  <si>
    <t>2024-02-15 13:32:02</t>
  </si>
  <si>
    <t>2024-02-15 21:31:49</t>
  </si>
  <si>
    <t>2024-02-16 00:42:43</t>
  </si>
  <si>
    <t>35-20-L00245_YAKACIK TR-7_PANO_955212765_ _955212765</t>
  </si>
  <si>
    <t>955212765</t>
  </si>
  <si>
    <t>2024-02-15 18:06:11</t>
  </si>
  <si>
    <t>2024-02-15 20:24:59</t>
  </si>
  <si>
    <t>35-03-M03420_M-3420(YATIRIM REZERVE)_E_E_56381076</t>
  </si>
  <si>
    <t>56381076</t>
  </si>
  <si>
    <t>2024-02-15 16:25:01</t>
  </si>
  <si>
    <t>2024-02-15 18:34:51</t>
  </si>
  <si>
    <t>45-71-M00006_MURADİYE DM_KENT ENERJİ_M17_72258321</t>
  </si>
  <si>
    <t>72258321</t>
  </si>
  <si>
    <t>2024-02-15 15:13:12</t>
  </si>
  <si>
    <t>2024-02-15 16:26:03</t>
  </si>
  <si>
    <t>35-22-M00644_M-1901 OĞLANANASI TR-11_0_955257093_ _955257093</t>
  </si>
  <si>
    <t>955257093</t>
  </si>
  <si>
    <t>2024-02-15 14:33:32</t>
  </si>
  <si>
    <t>2024-02-15 17:48:56</t>
  </si>
  <si>
    <t>45-78-L00766_SALİHLİ TR-55_ALTUNAY_953253890_ _953253890</t>
  </si>
  <si>
    <t>953253890</t>
  </si>
  <si>
    <t>2024-02-15 13:18:30</t>
  </si>
  <si>
    <t>2024-02-15 15:17:43</t>
  </si>
  <si>
    <t>35-04-M01038_M-1038_ _95002797650_ _95002797650</t>
  </si>
  <si>
    <t>95002797650</t>
  </si>
  <si>
    <t>2024-02-15 11:17:35</t>
  </si>
  <si>
    <t>2024-02-15 12:17:09</t>
  </si>
  <si>
    <t>35-16-M00124_ÇAMAVLU TR-2_ÇAMAVLU TR-2_35-16-M00124_2351670</t>
  </si>
  <si>
    <t>2351670</t>
  </si>
  <si>
    <t>2024-02-15 11:14:32</t>
  </si>
  <si>
    <t>2024-02-15 12:50:44</t>
  </si>
  <si>
    <t>35-28-M00027_ULUKENT DM-4/6_esmiraablok_953369258_ _953369258</t>
  </si>
  <si>
    <t>953369258</t>
  </si>
  <si>
    <t>2024-02-08 17:17:45</t>
  </si>
  <si>
    <t>2024-02-09 01:41:55</t>
  </si>
  <si>
    <t>35-19-M00221_KUŞÇULAR TR-9_6181307_6181307_56355638</t>
  </si>
  <si>
    <t>56355638</t>
  </si>
  <si>
    <t>2024-02-15 09:40:59</t>
  </si>
  <si>
    <t>45-75-M00056_GÜNEŞLİ KÖK_EVCİLER_M05_67577912</t>
  </si>
  <si>
    <t>67577912</t>
  </si>
  <si>
    <t>2024-02-15 08:09:17</t>
  </si>
  <si>
    <t>2024-02-15 09:02:37</t>
  </si>
  <si>
    <t>45-80-M00094_HEYBELİ TR-1_A_A_91317949</t>
  </si>
  <si>
    <t>91317949</t>
  </si>
  <si>
    <t>2024-02-15 07:16:08</t>
  </si>
  <si>
    <t>45-83-M00325Ö_FATMA ŞENOL VE ARK.ÖZEL_DIREK TIPI TRAFO HUCRESI_H01_2104731</t>
  </si>
  <si>
    <t>2104731</t>
  </si>
  <si>
    <t>2024-02-15 01:54:11</t>
  </si>
  <si>
    <t>2024-02-15 02:23:53</t>
  </si>
  <si>
    <t>35-31-L00264_KARABURÇ TR-5 DURSUN BEY_KARABURÇ TR-5 DURSUN BEY_35-31-L00264_2365808</t>
  </si>
  <si>
    <t>2365808</t>
  </si>
  <si>
    <t>2024-02-15 01:14:30</t>
  </si>
  <si>
    <t>2024-02-15 03:50:57</t>
  </si>
  <si>
    <t>45-83-M00131_İSTASYONALTI KÖK_CELALETTİN AŞKIN_M08_2097308</t>
  </si>
  <si>
    <t>2097308</t>
  </si>
  <si>
    <t>2024-02-15 03:44:03</t>
  </si>
  <si>
    <t>45-83-M00131_İSTASYONALTI KÖK_CELALETTİN AŞKIN_M08_2101366</t>
  </si>
  <si>
    <t>2101366</t>
  </si>
  <si>
    <t>2024-02-15 00:13:30</t>
  </si>
  <si>
    <t>2024-02-15 01:18:30</t>
  </si>
  <si>
    <t>35-20-L00351_ÇAMLIBEL TR-1_0_955198118_ _955198118</t>
  </si>
  <si>
    <t>955198118</t>
  </si>
  <si>
    <t>2024-02-14 19:08:16</t>
  </si>
  <si>
    <t>2024-02-14 21:20:10</t>
  </si>
  <si>
    <t>ASARLIK TR-14 KÖK_35-28-M00168_MENEMEN İ.M.(ASARLIK-2)_M05_66531977</t>
  </si>
  <si>
    <t>66531977</t>
  </si>
  <si>
    <t>2024-02-07 17:26:17</t>
  </si>
  <si>
    <t>2024-02-07 18:05:15</t>
  </si>
  <si>
    <t>45-72-A00001_AKHİSAR İM_ESKİ ZEYTİN OVA_L06_2058305</t>
  </si>
  <si>
    <t>2058305</t>
  </si>
  <si>
    <t>2024-02-10 08:40:30</t>
  </si>
  <si>
    <t>2024-02-10 12:40:00</t>
  </si>
  <si>
    <t>SEKİ KÖYÜ KÜSKÜT TR-5_35-15-L00139_SEKİ KÖYÜ KÜSKÜT TR-5_35-15-L00139_2365071</t>
  </si>
  <si>
    <t>2365071</t>
  </si>
  <si>
    <t>2024-02-09 22:11:02</t>
  </si>
  <si>
    <t>2024-02-10 00:05:43</t>
  </si>
  <si>
    <t>GÖLMARMARA TM_45-85-A00002_MARMARA-1_M04_2324243</t>
  </si>
  <si>
    <t>2324243</t>
  </si>
  <si>
    <t>2024-02-14 09:10:26</t>
  </si>
  <si>
    <t>2024-02-14 09:16:00</t>
  </si>
  <si>
    <t>GÜMÜLDÜR M-36_35-25-M00036_GÜMÜLDÜR M-36_35-25-M00036_2374640</t>
  </si>
  <si>
    <t>2374640</t>
  </si>
  <si>
    <t>2024-02-29 18:39:28</t>
  </si>
  <si>
    <t>2024-02-29 18:57:34</t>
  </si>
  <si>
    <t>35-01-M03132_M-3132(YATIRIM REZERVE)_E_k1446/e2_5888379</t>
  </si>
  <si>
    <t>5888379</t>
  </si>
  <si>
    <t>2024-02-29 18:18:08</t>
  </si>
  <si>
    <t>2024-02-29 19:46:53</t>
  </si>
  <si>
    <t>45-73-M00304_KAVAKLIDERE TR-7_B_B_91389684_91389684</t>
  </si>
  <si>
    <t>91389684</t>
  </si>
  <si>
    <t>Hatta Yabancı Cisim</t>
  </si>
  <si>
    <t>2024-02-22 00:16:50</t>
  </si>
  <si>
    <t>2024-02-22 00:56:00</t>
  </si>
  <si>
    <t>IŞIKLAR KÖK-2_45-82-M00140_IŞIKLAR-2 GİRİŞ_M06_72198275</t>
  </si>
  <si>
    <t>72198275</t>
  </si>
  <si>
    <t>2024-02-17 12:25:12</t>
  </si>
  <si>
    <t>2024-02-17 14:38:52</t>
  </si>
  <si>
    <t>35-18-L00145_L-145 DALYAN DM_HAVACILAR_L03_72052182</t>
  </si>
  <si>
    <t>72052182</t>
  </si>
  <si>
    <t>2024-02-26 11:06:38</t>
  </si>
  <si>
    <t>2024-02-26 11:20:19</t>
  </si>
  <si>
    <t>TEKELİ DM_35-22-M00088_PANCAR-1_M03_48495877</t>
  </si>
  <si>
    <t>48495877</t>
  </si>
  <si>
    <t>2024-02-27 12:00:37</t>
  </si>
  <si>
    <t>2024-02-27 12:50:56</t>
  </si>
  <si>
    <t>2024-02-12 08:32:11</t>
  </si>
  <si>
    <t>2024-02-12 09:29:21</t>
  </si>
  <si>
    <t>45-77-M00187_AHMETLİ DM_HatBaşıAyırıcı_87481074_M08_87481074</t>
  </si>
  <si>
    <t>87481074</t>
  </si>
  <si>
    <t>2024-02-19 17:33:17</t>
  </si>
  <si>
    <t>2024-02-19 20:11:41</t>
  </si>
  <si>
    <t>K-3835_35-08-K03835_K-3835_35-08-K03835_42032531</t>
  </si>
  <si>
    <t>42032531</t>
  </si>
  <si>
    <t>2024-02-15 11:21:37</t>
  </si>
  <si>
    <t>2024-02-15 11:55:26</t>
  </si>
  <si>
    <t>35-28-M00293_YAHŞELLİ KÖK_HAYKIRAN_M01_66582254</t>
  </si>
  <si>
    <t>66582254</t>
  </si>
  <si>
    <t>2024-02-22 18:36:56</t>
  </si>
  <si>
    <t>2024-02-22 18:46:57</t>
  </si>
  <si>
    <t>35-28-M00200_HAYKIRAN TR-1_DIREK TIPI TRAFO HUCRESI_H01_2108807</t>
  </si>
  <si>
    <t>2108807</t>
  </si>
  <si>
    <t>2024-02-22 09:16:01</t>
  </si>
  <si>
    <t>2024-02-22 18:53:45</t>
  </si>
  <si>
    <t>35-15-L00978_KAZANLI TR-4_B_B_91060879</t>
  </si>
  <si>
    <t>91060879</t>
  </si>
  <si>
    <t>2024-02-15 10:10:51</t>
  </si>
  <si>
    <t>2024-02-15 11:18:47</t>
  </si>
  <si>
    <t>35-09-M02214_ATAKENT DM (M-2214)_ATAKENT-1_M11_2046723</t>
  </si>
  <si>
    <t>2046723</t>
  </si>
  <si>
    <t>2024-02-14 17:30:43</t>
  </si>
  <si>
    <t>2024-02-14 17:34:54</t>
  </si>
  <si>
    <t>35-25-M00011_GÜMÜLDÜR M-11_C_C_56358052</t>
  </si>
  <si>
    <t>56358052</t>
  </si>
  <si>
    <t>2024-02-14 14:04:32</t>
  </si>
  <si>
    <t>2024-02-14 16:33:48</t>
  </si>
  <si>
    <t>35-14-M00271_M-271 KARAKAYALAR DM_SAZLIGÖL_M02_2097321</t>
  </si>
  <si>
    <t>2097321</t>
  </si>
  <si>
    <t>2024-02-14 10:16:20</t>
  </si>
  <si>
    <t>2024-02-14 10:52:52</t>
  </si>
  <si>
    <t>45-78-M01119_DURASILLI TR-8_DAĞITIM TRAFOSU TR-8 - TR-20_M04_66108920</t>
  </si>
  <si>
    <t>66108920</t>
  </si>
  <si>
    <t>2024-02-14 09:48:08</t>
  </si>
  <si>
    <t>2024-02-14 13:43:29</t>
  </si>
  <si>
    <t>35-04-M00943_M-943_ _99287486_ _99287486</t>
  </si>
  <si>
    <t>99287486</t>
  </si>
  <si>
    <t>2024-02-13 23:45:46</t>
  </si>
  <si>
    <t>2024-02-14 01:09:34</t>
  </si>
  <si>
    <t>2024-02-13 19:18:28</t>
  </si>
  <si>
    <t>2024-02-13 21:01:01</t>
  </si>
  <si>
    <t>35-03-K03437_K-3437_ _910059011_ _910059011</t>
  </si>
  <si>
    <t>910059011</t>
  </si>
  <si>
    <t>2024-02-13 18:28:16</t>
  </si>
  <si>
    <t>2024-02-13 22:00:19</t>
  </si>
  <si>
    <t>45-72-L00164_SELÇİKLİ TR-2_B_B_91449204</t>
  </si>
  <si>
    <t>91449204</t>
  </si>
  <si>
    <t>2024-02-13 13:04:11</t>
  </si>
  <si>
    <t>2024-02-13 20:25:39</t>
  </si>
  <si>
    <t>45-83-L00438_AKÇAPINAR TR-1_AKÇAPINAR TR-1_45-83-L00438_2371746</t>
  </si>
  <si>
    <t>2371746</t>
  </si>
  <si>
    <t>2024-02-13 12:22:12</t>
  </si>
  <si>
    <t>2024-02-13 13:21:25</t>
  </si>
  <si>
    <t>35-23-M00044_YENİFOÇA TR-44_A_A_56388988</t>
  </si>
  <si>
    <t>56388988</t>
  </si>
  <si>
    <t>2024-02-13 11:46:30</t>
  </si>
  <si>
    <t>2024-02-13 14:26:49</t>
  </si>
  <si>
    <t>45-76-M00025_KIRKAĞAÇ TR-25_0_955240283_ _955240283</t>
  </si>
  <si>
    <t>955240283</t>
  </si>
  <si>
    <t>2024-02-13 10:42:54</t>
  </si>
  <si>
    <t>2024-02-13 12:23:36</t>
  </si>
  <si>
    <t>45-78-L00503_KARAAĞAÇ TR-1_B_B_91158963</t>
  </si>
  <si>
    <t>91158963</t>
  </si>
  <si>
    <t>2024-02-13 11:10:48</t>
  </si>
  <si>
    <t>2024-02-13 12:37:59</t>
  </si>
  <si>
    <t>35-01-K04543_K-4543_K-4543_35-01-K04543_2349732</t>
  </si>
  <si>
    <t>2349732</t>
  </si>
  <si>
    <t>2024-02-13 09:46:20</t>
  </si>
  <si>
    <t>2024-02-13 13:54:59</t>
  </si>
  <si>
    <t>35-01-K01027_K-1027_Gül_97479866_ _97479866</t>
  </si>
  <si>
    <t>97479866</t>
  </si>
  <si>
    <t>2024-02-13 10:31:49</t>
  </si>
  <si>
    <t>2024-02-13 14:02:55</t>
  </si>
  <si>
    <t>45-83-A00003_DERBENT TM_HALİLBEYLİ-1_M04_2063384</t>
  </si>
  <si>
    <t>2063384</t>
  </si>
  <si>
    <t>2024-02-16 00:07:11</t>
  </si>
  <si>
    <t>2024-02-16 06:29:37</t>
  </si>
  <si>
    <t>35-29-L00326_ÇERİKÖZÜ TR-1_PANO_950346898_ _950346898</t>
  </si>
  <si>
    <t>950346898</t>
  </si>
  <si>
    <t>2024-02-13 09:29:20</t>
  </si>
  <si>
    <t>2024-02-13 17:29:40</t>
  </si>
  <si>
    <t>35-18-L00437_L-437 ŞEHİTLİK_L-295_L01_2065037</t>
  </si>
  <si>
    <t>2065037</t>
  </si>
  <si>
    <t>Atlama Jumper Arızası</t>
  </si>
  <si>
    <t>2024-02-13 09:24:07</t>
  </si>
  <si>
    <t>2024-02-13 11:50:54</t>
  </si>
  <si>
    <t>35-18-A00005_ALAÇATI TM_ÇEŞME-1_M18_2308550</t>
  </si>
  <si>
    <t>2308550</t>
  </si>
  <si>
    <t>2024-02-16 00:17:11</t>
  </si>
  <si>
    <t>2024-02-16 01:40:16</t>
  </si>
  <si>
    <t>35-29-L00373_DOYRANLI TR-2_B_B_56371170</t>
  </si>
  <si>
    <t>56371170</t>
  </si>
  <si>
    <t>2024-02-13 09:16:58</t>
  </si>
  <si>
    <t>2024-02-13 10:19:05</t>
  </si>
  <si>
    <t>2024-02-13 08:53:59</t>
  </si>
  <si>
    <t>2024-02-13 13:52:51</t>
  </si>
  <si>
    <t>45-72-L00275_KARAKÖY TR-1_KARAKÖY TR-1_45-72-L00275_61417749</t>
  </si>
  <si>
    <t>61417749</t>
  </si>
  <si>
    <t>2024-02-01 10:13:15</t>
  </si>
  <si>
    <t>2024-02-01 17:06:49</t>
  </si>
  <si>
    <t>35-18-L00335_L-335_HatBaşıAyırıcı_80972647_L02_80972647</t>
  </si>
  <si>
    <t>80972647</t>
  </si>
  <si>
    <t>2024-02-09 20:54:18</t>
  </si>
  <si>
    <t>2024-02-09 20:59:28</t>
  </si>
  <si>
    <t>35-23-M00179_BAĞARASI TR-10 KÖK_YENİBAĞARASI_M05_72143138</t>
  </si>
  <si>
    <t>72143138</t>
  </si>
  <si>
    <t>2024-02-05 17:48:10</t>
  </si>
  <si>
    <t>2024-02-05 18:49:58</t>
  </si>
  <si>
    <t>45-75-M00053_CABARLAR KÖK_CABARLAR ÇIKIŞ_M02_67579547</t>
  </si>
  <si>
    <t>67579547</t>
  </si>
  <si>
    <t>2024-02-05 10:42:18</t>
  </si>
  <si>
    <t>2024-02-05 10:45:00</t>
  </si>
  <si>
    <t>35-28-A00002_ULUCAK TM_KOYUNDERE_M13_2313760</t>
  </si>
  <si>
    <t>2313760</t>
  </si>
  <si>
    <t>2024-02-11 00:48:24</t>
  </si>
  <si>
    <t>2024-02-11 05:37:35</t>
  </si>
  <si>
    <t>KIRCALAR DM_35-16-M00261_ÜRKÜTLER-SINIRADA GRUP KÖYLER ENH_M03_72041787</t>
  </si>
  <si>
    <t>72041787</t>
  </si>
  <si>
    <t>2024-02-11 17:19:47</t>
  </si>
  <si>
    <t>2024-02-11 20:06:18</t>
  </si>
  <si>
    <t>35-04-K04778_K-4778_ _99604392_ _99604392</t>
  </si>
  <si>
    <t>99604392</t>
  </si>
  <si>
    <t>2024-02-15 18:13:06</t>
  </si>
  <si>
    <t>2024-02-15 20:31:23</t>
  </si>
  <si>
    <t>35-04-K03018_K-3018_F_F 1b_5905044</t>
  </si>
  <si>
    <t>5905044</t>
  </si>
  <si>
    <t>2024-02-15 15:31:15</t>
  </si>
  <si>
    <t>2024-02-15 18:35:12</t>
  </si>
  <si>
    <t>35-30-M00226_GÜLKENT TR-3_0_955313788_ _955313788</t>
  </si>
  <si>
    <t>955313788</t>
  </si>
  <si>
    <t>2024-02-15 14:14:57</t>
  </si>
  <si>
    <t>2024-02-15 16:48:45</t>
  </si>
  <si>
    <t>2024-02-15 10:46:42</t>
  </si>
  <si>
    <t>2024-02-15 11:59:38</t>
  </si>
  <si>
    <t>35-30-M00706_TR-6 (M-706)_0_955296215_ _955296215</t>
  </si>
  <si>
    <t>955296215</t>
  </si>
  <si>
    <t>2024-02-15 10:07:20</t>
  </si>
  <si>
    <t>2024-02-15 13:21:17</t>
  </si>
  <si>
    <t>35-30-L00139_GÖKÇEAĞIL TR-1_GÖKÇEAĞIL TR-1_35-30-L00139_2353269</t>
  </si>
  <si>
    <t>2353269</t>
  </si>
  <si>
    <t>2024-02-15 10:28:12</t>
  </si>
  <si>
    <t>2024-02-15 10:55:22</t>
  </si>
  <si>
    <t>35-31-L00035_KELLETEPE KÖK_YENİŞEHİR_L04_72230895</t>
  </si>
  <si>
    <t>72230895</t>
  </si>
  <si>
    <t>2024-02-15 10:05:35</t>
  </si>
  <si>
    <t>2024-02-15 10:57:10</t>
  </si>
  <si>
    <t>35-19-M00077_TR-77 ÇEŞMEALTI KÖK_TR-81_L01_76784766</t>
  </si>
  <si>
    <t>76784766</t>
  </si>
  <si>
    <t>2024-02-15 10:29:26</t>
  </si>
  <si>
    <t>2024-02-15 11:00:47</t>
  </si>
  <si>
    <t>35-23-M00051_YENİFOÇA TR-51_B_B_56375040</t>
  </si>
  <si>
    <t>56375040</t>
  </si>
  <si>
    <t>2024-02-15 07:26:29</t>
  </si>
  <si>
    <t>2024-02-15 11:40:10</t>
  </si>
  <si>
    <t>45-71-M01704_KARAAHMETLİ TR-1_KARAAHMETLİ TR-1_45-71-M01704_2369389</t>
  </si>
  <si>
    <t>2369389</t>
  </si>
  <si>
    <t>2024-02-14 22:10:56</t>
  </si>
  <si>
    <t>35-03-K01270_K-1270_ _910465903_ _910465903</t>
  </si>
  <si>
    <t>910465903</t>
  </si>
  <si>
    <t>2024-02-14 21:22:30</t>
  </si>
  <si>
    <t>2024-02-15 01:51:38</t>
  </si>
  <si>
    <t>35-19-L00106_TR-106 ZEYTİNALANI_A_A_56390016</t>
  </si>
  <si>
    <t>56390016</t>
  </si>
  <si>
    <t>2024-02-14 19:04:36</t>
  </si>
  <si>
    <t>2024-02-14 23:03:50</t>
  </si>
  <si>
    <t>45-71-M00415_DM-17/03 HUZUREVİ_PANO_953247115_ _953247115</t>
  </si>
  <si>
    <t>953247115</t>
  </si>
  <si>
    <t>2024-02-14 17:30:25</t>
  </si>
  <si>
    <t>2024-02-14 20:04:57</t>
  </si>
  <si>
    <t>35-28-M00003_ULUKENT DM-3_ULUKENT DM-3_35-28-M00003_2362922</t>
  </si>
  <si>
    <t>2362922</t>
  </si>
  <si>
    <t>2024-02-14 16:46:20</t>
  </si>
  <si>
    <t>2024-02-14 21:02:21</t>
  </si>
  <si>
    <t>35-18-L00113_L-113 OVACIK_D_D_91227890</t>
  </si>
  <si>
    <t>91227890</t>
  </si>
  <si>
    <t>2024-02-14 11:11:55</t>
  </si>
  <si>
    <t>2024-02-14 17:48:05</t>
  </si>
  <si>
    <t>M-234_35-02-M00234_M-235_M03_2088012</t>
  </si>
  <si>
    <t>2088012</t>
  </si>
  <si>
    <t>2024-02-19 09:20:41</t>
  </si>
  <si>
    <t>2024-02-19 09:40:24</t>
  </si>
  <si>
    <t>45-75-M00053_CABARLAR KÖK_CABARLAR ÇIKIŞ_M02_67579548</t>
  </si>
  <si>
    <t>67579548</t>
  </si>
  <si>
    <t>2024-02-18 09:26:56</t>
  </si>
  <si>
    <t>2024-02-18 09:28:00</t>
  </si>
  <si>
    <t>2024-02-24 09:37:00</t>
  </si>
  <si>
    <t>2024-02-24 09:39:00</t>
  </si>
  <si>
    <t>MENEMEN TR-48_35-28-L00048_PANO_953395595_ _953395595</t>
  </si>
  <si>
    <t>953395595</t>
  </si>
  <si>
    <t>2024-02-29 19:13:01</t>
  </si>
  <si>
    <t>2024-03-01 01:40:23</t>
  </si>
  <si>
    <t>35-27-M00008_TR-8_TAŞLI YOL_M04_82864465</t>
  </si>
  <si>
    <t>82864465</t>
  </si>
  <si>
    <t>2024-02-23 09:27:03</t>
  </si>
  <si>
    <t>2024-02-23 09:33:58</t>
  </si>
  <si>
    <t>35-28-M00882_YAHŞELLİ DM-5_DM-6_M05_87776793</t>
  </si>
  <si>
    <t>87776793</t>
  </si>
  <si>
    <t>2024-02-29 11:33:43</t>
  </si>
  <si>
    <t>2024-02-29 12:05:25</t>
  </si>
  <si>
    <t>35-28-M00961_DM-6_YAHŞELLİ DM-5_M010_92271337</t>
  </si>
  <si>
    <t>92271337</t>
  </si>
  <si>
    <t>2024-02-29 10:02:41</t>
  </si>
  <si>
    <t>2024-02-29 11:58:38</t>
  </si>
  <si>
    <t>35-30-M00020_ÇANDARLI DM-TR-20_ŞEHİR-1_M13_72352834</t>
  </si>
  <si>
    <t>72352834</t>
  </si>
  <si>
    <t>2024-02-25 09:38:32</t>
  </si>
  <si>
    <t>2024-02-25 09:48:58</t>
  </si>
  <si>
    <t>DOĞANÇAY İM_35-04-A00004_TRAFO-2_M09_77533406</t>
  </si>
  <si>
    <t>77533406</t>
  </si>
  <si>
    <t>2024-02-03 12:38:41</t>
  </si>
  <si>
    <t>2024-02-03 12:45:01</t>
  </si>
  <si>
    <t>35-09-M01992_M-1992_C_C01b_5776112</t>
  </si>
  <si>
    <t>5776112</t>
  </si>
  <si>
    <t>2024-02-21 20:23:58</t>
  </si>
  <si>
    <t>2024-02-21 20:30:11</t>
  </si>
  <si>
    <t>45-78-M01161_ÇAPAKLI KÖK_GÖKÇEKÖY_M05_78225764</t>
  </si>
  <si>
    <t>78225764</t>
  </si>
  <si>
    <t>2024-02-24 10:25:58</t>
  </si>
  <si>
    <t>2024-02-24 10:28:30</t>
  </si>
  <si>
    <t>45-78-M00837_KIZILAVLU KÖK_DELİBAŞLI GRUBU_M02_66247833</t>
  </si>
  <si>
    <t>66247833</t>
  </si>
  <si>
    <t>2024-02-24 16:46:59</t>
  </si>
  <si>
    <t>2024-02-24 16:49:30</t>
  </si>
  <si>
    <t>M-639 OLDURUK KÖK_35-03-M00639_HatBaşıAyırıcı_53137794_M02_53137794</t>
  </si>
  <si>
    <t>53137794</t>
  </si>
  <si>
    <t>2024-02-27 22:34:47</t>
  </si>
  <si>
    <t>2024-02-28 02:10:55</t>
  </si>
  <si>
    <t>2024-02-24 14:29:26</t>
  </si>
  <si>
    <t>2024-02-24 14:31:00</t>
  </si>
  <si>
    <t>45-78-M01161_ÇAPAKLI KÖK_GÖKÇEKÖY_M05_78225836</t>
  </si>
  <si>
    <t>78225836</t>
  </si>
  <si>
    <t>2024-02-01 09:09:06</t>
  </si>
  <si>
    <t>2024-02-01 09:12:00</t>
  </si>
  <si>
    <t>M-1599_35-02-M01599_TRF-3_M04_2036156</t>
  </si>
  <si>
    <t>2036156</t>
  </si>
  <si>
    <t>2024-02-18 23:11:30</t>
  </si>
  <si>
    <t>2024-02-19 01:40:11</t>
  </si>
  <si>
    <t>2024-02-27 00:52:43</t>
  </si>
  <si>
    <t>2024-02-27 01:48:53</t>
  </si>
  <si>
    <t>2024-02-12 23:05:00</t>
  </si>
  <si>
    <t>2024-02-12 23:46:14</t>
  </si>
  <si>
    <t>M-2880_35-02-M02880_M-2880_35-02-M02880_82000240</t>
  </si>
  <si>
    <t>82000240</t>
  </si>
  <si>
    <t>2024-02-09 18:42:54</t>
  </si>
  <si>
    <t>2024-02-09 19:05:00</t>
  </si>
  <si>
    <t>35-20-L00077_YUSUFLU KÖK_ERGENLİ_L01_66527971</t>
  </si>
  <si>
    <t>66527971</t>
  </si>
  <si>
    <t>2024-02-20 18:36:49</t>
  </si>
  <si>
    <t>2024-02-20 19:08:00</t>
  </si>
  <si>
    <t>M-42_35-14-M00042_M-42_35-14-M00042_80660212</t>
  </si>
  <si>
    <t>80660212</t>
  </si>
  <si>
    <t>2024-02-25 10:16:03</t>
  </si>
  <si>
    <t>2024-02-25 10:32:18</t>
  </si>
  <si>
    <t>35-03-M01104_M-1104_M-1104_35-03-M01104_41951285</t>
  </si>
  <si>
    <t>41951285</t>
  </si>
  <si>
    <t>2024-02-14 09:03:13</t>
  </si>
  <si>
    <t>2024-02-14 16:30:13</t>
  </si>
  <si>
    <t>35-23-M00037_YENİFOÇA TR-37_ _950418745_ _950418745</t>
  </si>
  <si>
    <t>950418745</t>
  </si>
  <si>
    <t>2024-02-25 17:14:47</t>
  </si>
  <si>
    <t>2024-02-25 20:20:44</t>
  </si>
  <si>
    <t>35-29-L00326_ÇERİKÖZÜ TR-1_DIREK TIPI TRAFO HUCRESI_H01_2095011</t>
  </si>
  <si>
    <t>2095011</t>
  </si>
  <si>
    <t>2024-02-26 17:56:36</t>
  </si>
  <si>
    <t>2024-02-26 18:42:06</t>
  </si>
  <si>
    <t>45-73-A00001_ALAŞEHİR TM_IŞIKLAR_M18_2312683</t>
  </si>
  <si>
    <t>2312683</t>
  </si>
  <si>
    <t>2024-02-06 09:09:20</t>
  </si>
  <si>
    <t>2024-02-06 15:24:11</t>
  </si>
  <si>
    <t>45-82-A00001_SOMA A SANTRALİ İM/DM_AKHİSAR_M08_2324954</t>
  </si>
  <si>
    <t>2324954</t>
  </si>
  <si>
    <t>2024-02-28 15:03:55</t>
  </si>
  <si>
    <t>2024-02-28 16:18:57</t>
  </si>
  <si>
    <t>45-83-L00340_AVŞAR TR-1_FABRİKALAR _L06_72154065</t>
  </si>
  <si>
    <t>72154065</t>
  </si>
  <si>
    <t>2024-02-25 09:24:57</t>
  </si>
  <si>
    <t>2024-02-25 11:19:00</t>
  </si>
  <si>
    <t>45-74-M00227_ÇATALOLUK DM_GÜVELİ_M05_2115043</t>
  </si>
  <si>
    <t>2115043</t>
  </si>
  <si>
    <t>2024-02-04 09:28:02</t>
  </si>
  <si>
    <t>2024-02-04 09:34:00</t>
  </si>
  <si>
    <t>35-28-M00965_MENEMEN DM-6/15_A_A_83737108</t>
  </si>
  <si>
    <t>83737108</t>
  </si>
  <si>
    <t>2024-02-09 13:34:42</t>
  </si>
  <si>
    <t>2024-02-09 22:57:37</t>
  </si>
  <si>
    <t>FOÇAKÖY TR-2_35-23-M00223_FOÇAKÖY TR-2_35-23-M00223_2363641</t>
  </si>
  <si>
    <t>2363641</t>
  </si>
  <si>
    <t>2024-02-20 11:41:06</t>
  </si>
  <si>
    <t>2024-02-20 12:44:34</t>
  </si>
  <si>
    <t>M-1149_35-09-M01149_M-1148_M01_47615750</t>
  </si>
  <si>
    <t>47615750</t>
  </si>
  <si>
    <t>2024-02-12 22:17:29</t>
  </si>
  <si>
    <t>2024-02-12 22:41:24</t>
  </si>
  <si>
    <t>TR-20_45-78-L00020_TR-20_45-78-L00020_65866442</t>
  </si>
  <si>
    <t>65866442</t>
  </si>
  <si>
    <t>2024-02-09 21:53:08</t>
  </si>
  <si>
    <t>2024-02-09 23:31:57</t>
  </si>
  <si>
    <t>35-23-M00037_YENİFOÇA TR-37_C_C_56377462_56377462</t>
  </si>
  <si>
    <t>56377462</t>
  </si>
  <si>
    <t>2024-02-25 21:11:19</t>
  </si>
  <si>
    <t>M-3230_35-02-M03230_M-3231_M07_85738384</t>
  </si>
  <si>
    <t>85738384</t>
  </si>
  <si>
    <t>2024-02-20 00:49:34</t>
  </si>
  <si>
    <t>2024-02-20 01:20:32</t>
  </si>
  <si>
    <t>45-76-L00002_ÖVEÇLİ KÖK_HatBaşıAyırıcı_100727936_L03_100727936</t>
  </si>
  <si>
    <t>100727936</t>
  </si>
  <si>
    <t>Atlama Kopuğu</t>
  </si>
  <si>
    <t>2024-02-24 15:39:19</t>
  </si>
  <si>
    <t>2024-02-24 16:08:15</t>
  </si>
  <si>
    <t>45-79-M00069_SARIGÖL DM_ULUDERBENT FİDERİ_M16_2076610</t>
  </si>
  <si>
    <t>2076610</t>
  </si>
  <si>
    <t>2024-02-17 13:37:58</t>
  </si>
  <si>
    <t>2024-02-17 13:46:00</t>
  </si>
  <si>
    <t>M-3368(YATIRIM REZERVE)_35-10-M03368_A_A01b_101101484</t>
  </si>
  <si>
    <t>101101484</t>
  </si>
  <si>
    <t>2024-02-17 11:32:06</t>
  </si>
  <si>
    <t>2024-02-17 14:52:17</t>
  </si>
  <si>
    <t>DERBENT TM_45-83-A00003_HALİLBEYLİ-1_M04_2312531</t>
  </si>
  <si>
    <t>2312531</t>
  </si>
  <si>
    <t>2024-02-10 13:45:00</t>
  </si>
  <si>
    <t>2024-02-10 15:11:40</t>
  </si>
  <si>
    <t>35-16-M00142_AZİZİYE TR-1_0_953321508_ _953321508</t>
  </si>
  <si>
    <t>953321508</t>
  </si>
  <si>
    <t>2024-02-15 18:16:43</t>
  </si>
  <si>
    <t>2024-02-15 20:39:13</t>
  </si>
  <si>
    <t>35-16-L00257_TEPEKÖY TR-1_47534812_47534812_56397465_56397465</t>
  </si>
  <si>
    <t>56397465</t>
  </si>
  <si>
    <t>2024-02-24 23:00:16</t>
  </si>
  <si>
    <t>2024-02-25 00:54:18</t>
  </si>
  <si>
    <t>35-02-A00006_IŞIKLAR TM_CUMAOVASI-2_M05_2058484</t>
  </si>
  <si>
    <t>2058484</t>
  </si>
  <si>
    <t>2024-02-27 14:16:00</t>
  </si>
  <si>
    <t>2024-02-27 15:39:52</t>
  </si>
  <si>
    <t>KAVAKLIDERE TR-7_45-73-M00304_KAVAKLIDERE TR-7_45-73-M00304_2368613</t>
  </si>
  <si>
    <t>2368613</t>
  </si>
  <si>
    <t>2024-02-22 03:01:04</t>
  </si>
  <si>
    <t>2024-02-24 13:56:59</t>
  </si>
  <si>
    <t>2024-02-24 13:59:33</t>
  </si>
  <si>
    <t>45-72-A00005_BALLICA İM_HAMİDİYE_L07_2095865</t>
  </si>
  <si>
    <t>2095865</t>
  </si>
  <si>
    <t>2024-02-21 18:38:52</t>
  </si>
  <si>
    <t>2024-02-21 18:49:00</t>
  </si>
  <si>
    <t>2024-02-21 16:05:01</t>
  </si>
  <si>
    <t>2024-02-21 16:09:00</t>
  </si>
  <si>
    <t>35-03-K03702_K-3702_TRAFO_K01_41923814</t>
  </si>
  <si>
    <t>41923814</t>
  </si>
  <si>
    <t>2024-02-22 09:01:39</t>
  </si>
  <si>
    <t>2024-02-22 18:34:08</t>
  </si>
  <si>
    <t>35-23-M00312_ANDAK KÖK_FOÇA-2_M02_41958299</t>
  </si>
  <si>
    <t>41958299</t>
  </si>
  <si>
    <t>2024-02-15 14:17:05</t>
  </si>
  <si>
    <t>2024-02-15 15:46:54</t>
  </si>
  <si>
    <t>35-28-M00069_ULUKENT DM-1/16_ESKİ KARŞIYAKA_M06_66552881</t>
  </si>
  <si>
    <t>66552881</t>
  </si>
  <si>
    <t>2024-02-18 12:52:07</t>
  </si>
  <si>
    <t>2024-02-18 18:49:12</t>
  </si>
  <si>
    <t>35-28-M00045_ULUKENT DM-4/3_D_d2b_5759276</t>
  </si>
  <si>
    <t>5759276</t>
  </si>
  <si>
    <t>2024-02-15 23:38:44</t>
  </si>
  <si>
    <t>2024-02-16 00:11:29</t>
  </si>
  <si>
    <t>35-15-L00760_BOZCAYAKA TR-2_A_A_91254209</t>
  </si>
  <si>
    <t>91254209</t>
  </si>
  <si>
    <t>2024-02-15 20:38:48</t>
  </si>
  <si>
    <t>2024-02-15 21:55:53</t>
  </si>
  <si>
    <t>35-27-M00619_ÇAMBEL KÖK_YENMİŞ-2_M04_72166026</t>
  </si>
  <si>
    <t>72166026</t>
  </si>
  <si>
    <t>2024-02-15 20:14:39</t>
  </si>
  <si>
    <t>2024-02-15 20:37:55</t>
  </si>
  <si>
    <t>2024-02-15 19:11:18</t>
  </si>
  <si>
    <t>2024-02-15 20:02:45</t>
  </si>
  <si>
    <t>2024-02-15 18:43:03</t>
  </si>
  <si>
    <t>2024-02-15 21:08:53</t>
  </si>
  <si>
    <t>2024-02-15 18:30:49</t>
  </si>
  <si>
    <t>2024-02-15 19:21:55</t>
  </si>
  <si>
    <t>45-72-M00024_TR-1/24_0_956502568_ _956502568</t>
  </si>
  <si>
    <t>956502568</t>
  </si>
  <si>
    <t>2024-02-15 17:19:23</t>
  </si>
  <si>
    <t>2024-02-15 18:38:52</t>
  </si>
  <si>
    <t>45-71-M02250_DM-14/3B_ _953197475_ _953197475</t>
  </si>
  <si>
    <t>953197475</t>
  </si>
  <si>
    <t>2024-02-15 15:11:44</t>
  </si>
  <si>
    <t>2024-02-15 17:34:19</t>
  </si>
  <si>
    <t>45-73-M00477_GÜMÜŞÇAY KÖK_SERİNKÖY_M04_2056799</t>
  </si>
  <si>
    <t>2056799</t>
  </si>
  <si>
    <t>2024-02-15 15:25:02</t>
  </si>
  <si>
    <t>2024-02-15 16:13:48</t>
  </si>
  <si>
    <t>45-78-M00314_TAYTAN OFİS KÖK_SALİHLİ DM-2 GİRİŞİ (DEMİRKÖPRÜ-2)_M07_60669743</t>
  </si>
  <si>
    <t>60669743</t>
  </si>
  <si>
    <t>2024-02-15 15:19:07</t>
  </si>
  <si>
    <t>2024-02-15 16:42:31</t>
  </si>
  <si>
    <t>45-72-M00682_TR-1/67_TR-1/67_45-72-M00682_92389980</t>
  </si>
  <si>
    <t>92389980</t>
  </si>
  <si>
    <t>2024-02-15 15:13:28</t>
  </si>
  <si>
    <t>2024-02-15 16:15:56</t>
  </si>
  <si>
    <t>45-82-M00367_YAĞCILI TR-2_YAĞCILI TR-2_45-82-M00367_72200410</t>
  </si>
  <si>
    <t>72200410</t>
  </si>
  <si>
    <t>AG Pano Arızası</t>
  </si>
  <si>
    <t>2024-02-15 14:29:25</t>
  </si>
  <si>
    <t>2024-02-15 15:32:41</t>
  </si>
  <si>
    <t>35-14-L00332_BADEMLER TR-4_BADEMLER TR-4_35-14-L00332_85020215</t>
  </si>
  <si>
    <t>85020215</t>
  </si>
  <si>
    <t>2024-02-15 13:11:13</t>
  </si>
  <si>
    <t>2024-02-15 13:49:55</t>
  </si>
  <si>
    <t>35-02-M01921_M-1921_G_G1b_5771404</t>
  </si>
  <si>
    <t>5771404</t>
  </si>
  <si>
    <t>2024-02-15 12:51:17</t>
  </si>
  <si>
    <t>2024-02-15 20:35:00</t>
  </si>
  <si>
    <t>45-78-M00171_SART TR-2_SART TR-3_M05_65980283</t>
  </si>
  <si>
    <t>65980283</t>
  </si>
  <si>
    <t>2024-02-15 12:42:50</t>
  </si>
  <si>
    <t>2024-02-15 13:57:15</t>
  </si>
  <si>
    <t>45-73-M00347_KİLLİK TR-6_ _945642607_ _945642607</t>
  </si>
  <si>
    <t>945642607</t>
  </si>
  <si>
    <t>2024-02-15 12:04:54</t>
  </si>
  <si>
    <t>2024-02-15 14:44:18</t>
  </si>
  <si>
    <t>35-29-M00089_DM-1/89_C_C_91148489</t>
  </si>
  <si>
    <t>91148489</t>
  </si>
  <si>
    <t>2024-02-15 10:54:35</t>
  </si>
  <si>
    <t>2024-02-15 12:15:36</t>
  </si>
  <si>
    <t>35-19-M00230_YAĞCILAR TR-5_0_956697901_ _956697901</t>
  </si>
  <si>
    <t>956697901</t>
  </si>
  <si>
    <t>2024-02-15 11:27:48</t>
  </si>
  <si>
    <t>2024-02-15 17:37:17</t>
  </si>
  <si>
    <t>35-28-M00128_DM-2/2_A_A_56353382</t>
  </si>
  <si>
    <t>56353382</t>
  </si>
  <si>
    <t>2024-02-13 18:04:13</t>
  </si>
  <si>
    <t>2024-02-13 19:20:07</t>
  </si>
  <si>
    <t>45-72-M00222_ÇITAK TR-1_ÇITAK TR-1_45-72-M00222_2372509</t>
  </si>
  <si>
    <t>2372509</t>
  </si>
  <si>
    <t>2024-02-15 10:46:51</t>
  </si>
  <si>
    <t>2024-02-15 11:22:50</t>
  </si>
  <si>
    <t>45-71-M00123_GÜZELKÖY KÖK_HAŞİM AKCURA ENH_M03_50218077</t>
  </si>
  <si>
    <t>50218077</t>
  </si>
  <si>
    <t>2024-02-02 08:37:18</t>
  </si>
  <si>
    <t>2024-02-02 17:46:08</t>
  </si>
  <si>
    <t>45-71-M00001_DM-1_AKGÜN_M21_2308940</t>
  </si>
  <si>
    <t>2308940</t>
  </si>
  <si>
    <t>2024-02-02 09:01:11</t>
  </si>
  <si>
    <t>2024-02-02 12:25:09</t>
  </si>
  <si>
    <t>35-18-L00582_DM-2/5 RADİSSON OTEL ÖNÜ_ _95001265549_ _95001265549</t>
  </si>
  <si>
    <t>95001265549</t>
  </si>
  <si>
    <t>2024-02-15 23:09:25</t>
  </si>
  <si>
    <t>2024-02-16 06:23:31</t>
  </si>
  <si>
    <t>35-14-M00330_DM-3/TR-11 SEFERİHİSAR_50049780_B03_50051034</t>
  </si>
  <si>
    <t>50051034</t>
  </si>
  <si>
    <t>2024-02-15 21:58:13</t>
  </si>
  <si>
    <t>2024-02-15 22:34:09</t>
  </si>
  <si>
    <t>35-15-L00919_BOZCAYAKA TR-1_A_A_56371088</t>
  </si>
  <si>
    <t>56371088</t>
  </si>
  <si>
    <t>2024-02-15 17:53:20</t>
  </si>
  <si>
    <t>2024-02-15 18:46:44</t>
  </si>
  <si>
    <t>35-03-M00906_M-906_C_C_91283039</t>
  </si>
  <si>
    <t>91283039</t>
  </si>
  <si>
    <t>2024-02-15 15:56:28</t>
  </si>
  <si>
    <t>2024-02-15 21:08:13</t>
  </si>
  <si>
    <t>35-01-K01281_K-1281_B_B_65513309</t>
  </si>
  <si>
    <t>65513309</t>
  </si>
  <si>
    <t>2024-02-15 16:11:15</t>
  </si>
  <si>
    <t>2024-02-15 17:32:11</t>
  </si>
  <si>
    <t>35-04-M02777_M-2777_M-2777_35-04-M02777_80967608</t>
  </si>
  <si>
    <t>80967608</t>
  </si>
  <si>
    <t>2024-02-15 15:48:49</t>
  </si>
  <si>
    <t>2024-02-15 16:21:52</t>
  </si>
  <si>
    <t>2024-02-15 13:17:05</t>
  </si>
  <si>
    <t>2024-02-15 15:56:13</t>
  </si>
  <si>
    <t>MORSAN TM_45-71-A00002_MURADİYE_M13_2061931</t>
  </si>
  <si>
    <t>2061931</t>
  </si>
  <si>
    <t>2024-02-20 11:20:49</t>
  </si>
  <si>
    <t>2024-02-20 12:10:00</t>
  </si>
  <si>
    <t>35-04-K03022_K-3022_A_A_56356775</t>
  </si>
  <si>
    <t>56356775</t>
  </si>
  <si>
    <t>2024-02-15 14:42:13</t>
  </si>
  <si>
    <t>2024-02-15 13:23:55</t>
  </si>
  <si>
    <t>2024-02-15 13:47:37</t>
  </si>
  <si>
    <t>45-83-L00112_TR-2/112_A_A_56388271</t>
  </si>
  <si>
    <t>56388271</t>
  </si>
  <si>
    <t>2024-02-11 14:25:31</t>
  </si>
  <si>
    <t>2024-02-11 15:08:15</t>
  </si>
  <si>
    <t>35-21-L00134_ARDIÇ MAHALLESİ TR-12_A_A_56376593</t>
  </si>
  <si>
    <t>56376593</t>
  </si>
  <si>
    <t>2024-02-15 08:37:44</t>
  </si>
  <si>
    <t>2024-02-15 08:56:39</t>
  </si>
  <si>
    <t>2024-02-15 09:39:50</t>
  </si>
  <si>
    <t>2024-02-15 08:22:06</t>
  </si>
  <si>
    <t>45-80-M00157_ADİLOBA TR-2_ADİLOBA TR-2_45-80-M00157_93585540</t>
  </si>
  <si>
    <t>93585540</t>
  </si>
  <si>
    <t>2024-02-15 08:24:18</t>
  </si>
  <si>
    <t>2024-02-15 11:51:27</t>
  </si>
  <si>
    <t>35-19-L00255_TR-255(DM-2/2)_7066467_7066467_56394877</t>
  </si>
  <si>
    <t>56394877</t>
  </si>
  <si>
    <t>2024-02-15 03:48:39</t>
  </si>
  <si>
    <t>2024-02-15 10:29:31</t>
  </si>
  <si>
    <t>35-28-M00909_SEYREK TR-2_I_I01_79674183</t>
  </si>
  <si>
    <t>79674183</t>
  </si>
  <si>
    <t>2024-02-14 22:44:29</t>
  </si>
  <si>
    <t>2024-02-14 23:02:16</t>
  </si>
  <si>
    <t>35-18-L00455_L-455_6196901_6196901_56372190</t>
  </si>
  <si>
    <t>56372190</t>
  </si>
  <si>
    <t>2024-02-14 21:45:29</t>
  </si>
  <si>
    <t>2024-02-15 02:24:35</t>
  </si>
  <si>
    <t>35-04-K04622_K-4622_B_B_56372585</t>
  </si>
  <si>
    <t>56372585</t>
  </si>
  <si>
    <t>2024-02-14 16:16:17</t>
  </si>
  <si>
    <t>35-24-M00208_KINIK ORGANİZE DM_KOCAÖMERLİ KÖYLER_M13_83158580</t>
  </si>
  <si>
    <t>83158580</t>
  </si>
  <si>
    <t>2024-02-14 16:19:23</t>
  </si>
  <si>
    <t>2024-02-14 17:03:56</t>
  </si>
  <si>
    <t>35-28-M00085_ULUKENT TR-5_0_953386992_ _953386992</t>
  </si>
  <si>
    <t>953386992</t>
  </si>
  <si>
    <t>2024-02-14 13:24:08</t>
  </si>
  <si>
    <t>2024-02-14 15:45:33</t>
  </si>
  <si>
    <t>35-01-M03198_M-3198 (YATIRIM REZERVE)_ _911017717_ _911017717</t>
  </si>
  <si>
    <t>911017717</t>
  </si>
  <si>
    <t>2024-02-14 13:22:41</t>
  </si>
  <si>
    <t>2024-02-14 17:49:11</t>
  </si>
  <si>
    <t>35-24-M00208_KINIK ORGANİZE DM_HatBaşıAyırıcı_72291214_M13_72291214</t>
  </si>
  <si>
    <t>72291214</t>
  </si>
  <si>
    <t>2024-02-14 13:11:31</t>
  </si>
  <si>
    <t>2024-02-14 16:08:37</t>
  </si>
  <si>
    <t>45-72-L00062_DM-12/TR-1_E_E_56406910</t>
  </si>
  <si>
    <t>56406910</t>
  </si>
  <si>
    <t>2024-02-14 11:53:43</t>
  </si>
  <si>
    <t>2024-02-14 13:44:12</t>
  </si>
  <si>
    <t>35-22-M00090_TEKELİ ARITMA KÖK_ÇİLEME_M05_2127063</t>
  </si>
  <si>
    <t>2127063</t>
  </si>
  <si>
    <t>2024-02-14 11:54:16</t>
  </si>
  <si>
    <t>2024-02-14 15:59:09</t>
  </si>
  <si>
    <t>35-18-A00004_GERMİYAN İM_ILDIR-1_L02_2064607</t>
  </si>
  <si>
    <t>2064607</t>
  </si>
  <si>
    <t>2024-02-14 11:23:37</t>
  </si>
  <si>
    <t>2024-02-14 12:17:01</t>
  </si>
  <si>
    <t>2024-02-03 09:00:16</t>
  </si>
  <si>
    <t>2024-02-03 17:16:00</t>
  </si>
  <si>
    <t>35-04-K04780_K-4780_ _99387622_ _99387622</t>
  </si>
  <si>
    <t>99387622</t>
  </si>
  <si>
    <t>2024-02-14 09:11:46</t>
  </si>
  <si>
    <t>2024-02-14 12:37:31</t>
  </si>
  <si>
    <t>35-27-M00620_HALİLBEYLİ DM_HALİLBEYLİ İÇME SUYU_M11_2051340</t>
  </si>
  <si>
    <t>2051340</t>
  </si>
  <si>
    <t>2024-02-14 03:53:00</t>
  </si>
  <si>
    <t>2024-02-14 04:42:56</t>
  </si>
  <si>
    <t>35-18-A00004_GERMİYAN İM_HatBaşıAyırıcı_53138494_L02_53138494</t>
  </si>
  <si>
    <t>53138494</t>
  </si>
  <si>
    <t>2024-02-14 04:25:52</t>
  </si>
  <si>
    <t>45-77-A00001_KULA İM_KULA-3(ŞEHİR-3)_L04_2052209</t>
  </si>
  <si>
    <t>2052209</t>
  </si>
  <si>
    <t>2024-02-14 04:07:02</t>
  </si>
  <si>
    <t>2024-02-14 04:37:18</t>
  </si>
  <si>
    <t>45-83-A00002_AVŞAR İM_ERGENEKON_M02_81660984</t>
  </si>
  <si>
    <t>81660984</t>
  </si>
  <si>
    <t>2024-02-14 04:27:16</t>
  </si>
  <si>
    <t>2024-02-14 05:25:08</t>
  </si>
  <si>
    <t>35-17-M00272_ÖZKAN KÖK__M05_2123640</t>
  </si>
  <si>
    <t>2123640</t>
  </si>
  <si>
    <t>2024-02-13 19:35:46</t>
  </si>
  <si>
    <t>2024-02-14 02:24:40</t>
  </si>
  <si>
    <t>35-16-L00048_TR-48_TR-48_35-16-L00048_2346608</t>
  </si>
  <si>
    <t>2346608</t>
  </si>
  <si>
    <t>2024-02-13 19:30:38</t>
  </si>
  <si>
    <t>2024-02-13 20:13:47</t>
  </si>
  <si>
    <t>35-01-K00049_K-49_ _912028339_ _912028339</t>
  </si>
  <si>
    <t>912028339</t>
  </si>
  <si>
    <t>2024-02-13 16:04:34</t>
  </si>
  <si>
    <t>2024-02-13 19:20:18</t>
  </si>
  <si>
    <t>35-04-M03333_M-3333_ _99950543_ _99950543</t>
  </si>
  <si>
    <t>99950543</t>
  </si>
  <si>
    <t>2024-02-13 15:39:59</t>
  </si>
  <si>
    <t>2024-02-13 16:46:38</t>
  </si>
  <si>
    <t>45-83-L00093_TR-2/93_0_955149296_ _955149296</t>
  </si>
  <si>
    <t>955149296</t>
  </si>
  <si>
    <t>2024-02-13 14:57:31</t>
  </si>
  <si>
    <t>2024-02-13 18:03:56</t>
  </si>
  <si>
    <t>45-78-M01114_DURASILLI TR-1 KÖK_TR-2_M04_2106815</t>
  </si>
  <si>
    <t>2106815</t>
  </si>
  <si>
    <t>2024-02-13 15:28:04</t>
  </si>
  <si>
    <t>2024-02-13 16:05:54</t>
  </si>
  <si>
    <t>45-81-M00004_SELENDİ TR-4_TR-5_M05_2076770</t>
  </si>
  <si>
    <t>2076770</t>
  </si>
  <si>
    <t>2024-02-13 19:05:25</t>
  </si>
  <si>
    <t>35-18-A00001_ÇEŞME İM_ALTINYUNUS_L10_2053074</t>
  </si>
  <si>
    <t>2053074</t>
  </si>
  <si>
    <t>2024-02-13 15:38:31</t>
  </si>
  <si>
    <t>2024-02-13 15:49:12</t>
  </si>
  <si>
    <t>45-81-M00197_YÜCELER TR-1_YÜCELER TR-1_45-81-M00197_2376222</t>
  </si>
  <si>
    <t>2376222</t>
  </si>
  <si>
    <t>2024-02-05 21:26:10</t>
  </si>
  <si>
    <t>2024-02-05 21:27:18</t>
  </si>
  <si>
    <t>35-22-M00104_METAL İŞLERİ TR-4_8291708_TR4/D1_5921574</t>
  </si>
  <si>
    <t>5921574</t>
  </si>
  <si>
    <t>2024-02-13 14:07:27</t>
  </si>
  <si>
    <t>2024-02-13 15:35:36</t>
  </si>
  <si>
    <t>35-30-L00057_TR-57_ _955318220_ _955318220</t>
  </si>
  <si>
    <t>955318220</t>
  </si>
  <si>
    <t>2024-02-15 10:04:35</t>
  </si>
  <si>
    <t>2024-02-15 12:29:14</t>
  </si>
  <si>
    <t>35-09-M01992_M-1992_C_C_56379620</t>
  </si>
  <si>
    <t>56379620</t>
  </si>
  <si>
    <t>2024-02-15 09:51:28</t>
  </si>
  <si>
    <t>2024-02-15 12:41:31</t>
  </si>
  <si>
    <t>35-04-K00364_K-364_G_G_56370853</t>
  </si>
  <si>
    <t>56370853</t>
  </si>
  <si>
    <t>2024-02-15 09:49:49</t>
  </si>
  <si>
    <t>2024-02-15 09:37:24</t>
  </si>
  <si>
    <t>2024-02-15 12:59:33</t>
  </si>
  <si>
    <t>35-19-M00256_TATAR DM_ALİZE-1_M12_2053774</t>
  </si>
  <si>
    <t>2053774</t>
  </si>
  <si>
    <t>2024-02-15 09:38:27</t>
  </si>
  <si>
    <t>2024-02-15 09:54:39</t>
  </si>
  <si>
    <t>35-01-K00724_K-724_ _911846791_ _911846791</t>
  </si>
  <si>
    <t>911846791</t>
  </si>
  <si>
    <t>2024-02-14 23:00:04</t>
  </si>
  <si>
    <t>2024-02-15 00:36:08</t>
  </si>
  <si>
    <t>45-81-M00044_DUMANLAR KÖK_HatBaşıAyırıcı_53135186_M02_53135186</t>
  </si>
  <si>
    <t>53135186</t>
  </si>
  <si>
    <t>2024-02-14 17:33:03</t>
  </si>
  <si>
    <t>2024-02-14 18:40:10</t>
  </si>
  <si>
    <t>2024-02-14 15:04:52</t>
  </si>
  <si>
    <t>2024-02-14 18:09:16</t>
  </si>
  <si>
    <t>35-18-L00428_L-428_ _950453341_ _950453341</t>
  </si>
  <si>
    <t>950453341</t>
  </si>
  <si>
    <t>2024-02-14 10:11:04</t>
  </si>
  <si>
    <t>2024-02-14 16:39:24</t>
  </si>
  <si>
    <t>45-83-M00132_İZZETTİN KÖK_SİNİRLİ_M02_2327937</t>
  </si>
  <si>
    <t>2327937</t>
  </si>
  <si>
    <t>2024-02-14 10:05:27</t>
  </si>
  <si>
    <t>2024-02-14 10:51:12</t>
  </si>
  <si>
    <t>35-22-M00116_METAL İŞLERİ TR-16_7195735_TR16c3_5923845</t>
  </si>
  <si>
    <t>5923845</t>
  </si>
  <si>
    <t>2024-02-14 09:44:52</t>
  </si>
  <si>
    <t>2024-02-14 11:31:15</t>
  </si>
  <si>
    <t>35-18-L00064_L-64_C_C_91172249</t>
  </si>
  <si>
    <t>91172249</t>
  </si>
  <si>
    <t>2024-02-14 09:54:30</t>
  </si>
  <si>
    <t>2024-02-14 19:16:46</t>
  </si>
  <si>
    <t>2024-02-14 08:37:53</t>
  </si>
  <si>
    <t>2024-02-14 10:26:15</t>
  </si>
  <si>
    <t>35-26-M00519_DAĞKIZILCA-4_DAĞKIZILCA-4_35-26-M00519_2350177</t>
  </si>
  <si>
    <t>2350177</t>
  </si>
  <si>
    <t>2024-02-14 08:46:47</t>
  </si>
  <si>
    <t>2024-02-14 10:15:23</t>
  </si>
  <si>
    <t>2024-02-14 07:23:23</t>
  </si>
  <si>
    <t>2024-02-14 08:50:28</t>
  </si>
  <si>
    <t>45-83-M00658_TR-2/58 (GÜLLÜPINAR)_TR-2/62_M10_95325564</t>
  </si>
  <si>
    <t>95325564</t>
  </si>
  <si>
    <t>2024-02-14 05:47:47</t>
  </si>
  <si>
    <t>35-26-M00095_DM-3/TR-24 (TR-95)_0_956625780_ _956625780</t>
  </si>
  <si>
    <t>956625780</t>
  </si>
  <si>
    <t>2024-02-13 20:14:38</t>
  </si>
  <si>
    <t>2024-02-13 21:01:13</t>
  </si>
  <si>
    <t>45-78-M00575_POYRAZDAMLARI TR-10_POYRAZDAMLARI TR-10_45-78-M00575_2366872</t>
  </si>
  <si>
    <t>2366872</t>
  </si>
  <si>
    <t>2024-02-13 21:34:20</t>
  </si>
  <si>
    <t>2024-02-13 21:56:39</t>
  </si>
  <si>
    <t>35-01-K01386_K-1386_K-1386_35-01-K01386_2367102</t>
  </si>
  <si>
    <t>2367102</t>
  </si>
  <si>
    <t>2024-02-13 21:05:57</t>
  </si>
  <si>
    <t>2024-02-13 21:52:23</t>
  </si>
  <si>
    <t>35-17-R00041_PINARCIK TR-1_A_A_91187848</t>
  </si>
  <si>
    <t>91187848</t>
  </si>
  <si>
    <t>2024-02-13 17:28:38</t>
  </si>
  <si>
    <t>2024-02-13 20:57:02</t>
  </si>
  <si>
    <t>35-01-K02572_K-2572_ _911284344_ _911284344</t>
  </si>
  <si>
    <t>911284344</t>
  </si>
  <si>
    <t>2024-02-13 14:57:44</t>
  </si>
  <si>
    <t>2024-02-13 18:00:39</t>
  </si>
  <si>
    <t>45-73-M01040_GÜLPINAR TR-2_ _945655615_ _945655615</t>
  </si>
  <si>
    <t>945655615</t>
  </si>
  <si>
    <t>2024-02-13 14:44:30</t>
  </si>
  <si>
    <t>2024-02-13 18:06:16</t>
  </si>
  <si>
    <t>45-83-A00002_AVŞAR İM_G KOLU_L09_81661001</t>
  </si>
  <si>
    <t>81661001</t>
  </si>
  <si>
    <t>2024-02-16 01:51:09</t>
  </si>
  <si>
    <t>2024-02-16 02:43:47</t>
  </si>
  <si>
    <t>45-78-L00229_KAPANCI KÖK_HatBaşıAyırıcı_53140495_L02_53140495</t>
  </si>
  <si>
    <t>53140495</t>
  </si>
  <si>
    <t>2024-02-13 11:59:18</t>
  </si>
  <si>
    <t>2024-02-13 14:36:08</t>
  </si>
  <si>
    <t>35-07-K02366_K-2366_A_A_56377635</t>
  </si>
  <si>
    <t>56377635</t>
  </si>
  <si>
    <t>2024-02-13 12:15:14</t>
  </si>
  <si>
    <t>45-78-M01118_DURASILLI TR-7_TR-8_M05_2105389</t>
  </si>
  <si>
    <t>2105389</t>
  </si>
  <si>
    <t>2024-02-13 11:38:25</t>
  </si>
  <si>
    <t>2024-02-13 13:10:57</t>
  </si>
  <si>
    <t>45-73-M00074_ALAŞEHİR TR-74_ALAŞEHİR TR-74_45-73-M00074_2353061</t>
  </si>
  <si>
    <t>2353061</t>
  </si>
  <si>
    <t>2024-02-13 11:03:03</t>
  </si>
  <si>
    <t>2024-02-13 12:38:17</t>
  </si>
  <si>
    <t>35-29-M00064_DM-1/64_GİRİTLİ HASANAĞA MESCİDİ_950315363_ _950315363</t>
  </si>
  <si>
    <t>950315363</t>
  </si>
  <si>
    <t>2024-02-13 10:09:46</t>
  </si>
  <si>
    <t>2024-02-13 13:26:43</t>
  </si>
  <si>
    <t>35-01-K04833_K-4833_B_B_91346009</t>
  </si>
  <si>
    <t>91346009</t>
  </si>
  <si>
    <t>2024-02-13 10:25:10</t>
  </si>
  <si>
    <t>2024-02-13 17:40:39</t>
  </si>
  <si>
    <t>35-18-L00231_L-231_ _950440834_ _950440834</t>
  </si>
  <si>
    <t>950440834</t>
  </si>
  <si>
    <t>2024-02-13 09:28:06</t>
  </si>
  <si>
    <t>2024-02-13 14:54:10</t>
  </si>
  <si>
    <t>35-15-M00335_BALABANLI FİKRET TEKELİ SULAMA GRB TR-6_B_B_56373052</t>
  </si>
  <si>
    <t>56373052</t>
  </si>
  <si>
    <t>2024-02-13 09:01:58</t>
  </si>
  <si>
    <t>2024-02-13 10:24:16</t>
  </si>
  <si>
    <t>35-04-M02425_M-2425_ _99594693_ _99594693</t>
  </si>
  <si>
    <t>99594693</t>
  </si>
  <si>
    <t>2024-02-13 09:06:56</t>
  </si>
  <si>
    <t>2024-02-13 14:20:12</t>
  </si>
  <si>
    <t>45-71-M00587_DM-16/21_ _961372680_ _961372680</t>
  </si>
  <si>
    <t>961372680</t>
  </si>
  <si>
    <t>2024-02-13 09:12:58</t>
  </si>
  <si>
    <t>2024-02-13 12:32:33</t>
  </si>
  <si>
    <t>35-01-M02559_M-2559_ _911261477_ _911261477</t>
  </si>
  <si>
    <t>911261477</t>
  </si>
  <si>
    <t>2024-02-13 08:55:26</t>
  </si>
  <si>
    <t>2024-02-13 10:15:07</t>
  </si>
  <si>
    <t>35-19-L00071_TR-71 ÖZYURT_6772664_6772664_56354942</t>
  </si>
  <si>
    <t>56354942</t>
  </si>
  <si>
    <t>2024-02-13 07:25:59</t>
  </si>
  <si>
    <t>2024-02-13 14:23:58</t>
  </si>
  <si>
    <t>45-71-M00082_DM-3/28(ALAN SK. TR)_B_B1_45134558</t>
  </si>
  <si>
    <t>45134558</t>
  </si>
  <si>
    <t>2024-02-13 06:33:52</t>
  </si>
  <si>
    <t>2024-02-13 09:24:32</t>
  </si>
  <si>
    <t>35-30-M00048_BİMEYKO KÖK-10_HatBaşıAyırıcı_86031008_M05_86031008</t>
  </si>
  <si>
    <t>86031008</t>
  </si>
  <si>
    <t>2024-02-13 07:54:03</t>
  </si>
  <si>
    <t>2024-02-13 11:36:50</t>
  </si>
  <si>
    <t>35-16-M00010_YUNTDAĞ KÖK_YUNTDAĞ_M01_72050956</t>
  </si>
  <si>
    <t>72050956</t>
  </si>
  <si>
    <t>2024-02-13 08:57:02</t>
  </si>
  <si>
    <t>2024-02-13 10:43:57</t>
  </si>
  <si>
    <t>35-30-M00717_TR-17 (M-717)_SANAL BINA_95002615624_ _95002615624</t>
  </si>
  <si>
    <t>95002615624</t>
  </si>
  <si>
    <t>2024-02-13 08:35:26</t>
  </si>
  <si>
    <t>2024-02-13 14:59:57</t>
  </si>
  <si>
    <t>35-18-L00096_L-96_ _950453406_ _950453406</t>
  </si>
  <si>
    <t>950453406</t>
  </si>
  <si>
    <t>2024-02-13 06:59:02</t>
  </si>
  <si>
    <t>2024-02-13 13:14:15</t>
  </si>
  <si>
    <t>35-31-L00460_SOLAKLAR TR-4_A_A_91454891</t>
  </si>
  <si>
    <t>91454891</t>
  </si>
  <si>
    <t>2024-02-13 06:36:25</t>
  </si>
  <si>
    <t>2024-02-13 09:55:51</t>
  </si>
  <si>
    <t>45-71-M00245_MURADİYE DM-5/6 KÖK_DM-5/6-C_M04_72097658</t>
  </si>
  <si>
    <t>72097658</t>
  </si>
  <si>
    <t>2024-02-13 06:29:13</t>
  </si>
  <si>
    <t>2024-02-13 07:01:57</t>
  </si>
  <si>
    <t>35-18-A00003_ÇİFTLİK İM_SAĞLIKÇILAR_L06_2054615</t>
  </si>
  <si>
    <t>2054615</t>
  </si>
  <si>
    <t>2024-02-13 03:22:02</t>
  </si>
  <si>
    <t>2024-02-13 08:33:24</t>
  </si>
  <si>
    <t>35-26-A00005_ÖZBEY İM_KAPLANCIK_L03_2064117</t>
  </si>
  <si>
    <t>2064117</t>
  </si>
  <si>
    <t>2024-02-13 00:38:11</t>
  </si>
  <si>
    <t>2024-02-13 02:29:02</t>
  </si>
  <si>
    <t>35-32-L00008_TR-8_A_A_56401847</t>
  </si>
  <si>
    <t>56401847</t>
  </si>
  <si>
    <t>2024-02-12 23:55:55</t>
  </si>
  <si>
    <t>2024-02-13 01:30:39</t>
  </si>
  <si>
    <t>45-83-M00570_URGANLI TR-2_48025143_48025143_56400140</t>
  </si>
  <si>
    <t>56400140</t>
  </si>
  <si>
    <t>2024-02-13 00:54:53</t>
  </si>
  <si>
    <t>2024-02-13 03:10:00</t>
  </si>
  <si>
    <t>35-07-K00210_K-210_ _99075110_ _99075110</t>
  </si>
  <si>
    <t>99075110</t>
  </si>
  <si>
    <t>2024-02-12 23:53:17</t>
  </si>
  <si>
    <t>2024-02-13 01:55:38</t>
  </si>
  <si>
    <t>35-21-M00006_RADAR KÖK_RADAR_M02_72199790</t>
  </si>
  <si>
    <t>72199790</t>
  </si>
  <si>
    <t>2024-02-12 23:00:57</t>
  </si>
  <si>
    <t>2024-02-13 02:28:51</t>
  </si>
  <si>
    <t>35-15-A00002_YOLÜSTÜ İM_YOLÜSTÜ SULAMA_L07_2074339</t>
  </si>
  <si>
    <t>2074339</t>
  </si>
  <si>
    <t>2024-02-12 23:42:25</t>
  </si>
  <si>
    <t>2024-02-13 01:52:23</t>
  </si>
  <si>
    <t>35-28-M00309_KESİKKÖY DM_BURUNCUK_M14_96738829</t>
  </si>
  <si>
    <t>96738829</t>
  </si>
  <si>
    <t>2024-02-13 01:18:31</t>
  </si>
  <si>
    <t>2024-02-13 02:07:16</t>
  </si>
  <si>
    <t>45-77-M00024_GÖKÇEÖREN KÖK_GÖKÇEÖREN TR-1_M01_72216582</t>
  </si>
  <si>
    <t>72216582</t>
  </si>
  <si>
    <t>2024-02-16 10:52:35</t>
  </si>
  <si>
    <t>2024-02-16 11:04:00</t>
  </si>
  <si>
    <t>45-81-M00046_OKLUİSA KÖK_CINAN GRUP_M04_71994401</t>
  </si>
  <si>
    <t>71994401</t>
  </si>
  <si>
    <t>2024-02-28 13:25:39</t>
  </si>
  <si>
    <t>2024-02-28 13:39:00</t>
  </si>
  <si>
    <t>2024-02-15 09:36:11</t>
  </si>
  <si>
    <t>2024-02-15 11:53:28</t>
  </si>
  <si>
    <t>35-28-M00583_ULUKENT DM-1/2_DERINKENT2_953375393_ _953375393</t>
  </si>
  <si>
    <t>953375393</t>
  </si>
  <si>
    <t>2024-02-14 15:39:14</t>
  </si>
  <si>
    <t>2024-02-14 19:57:25</t>
  </si>
  <si>
    <t>45-82-A00001_SOMA A SANTRALİ İM/DM_SAVAŞTEPE 15.8_L14_2091658</t>
  </si>
  <si>
    <t>2091658</t>
  </si>
  <si>
    <t>2024-02-14 15:16:26</t>
  </si>
  <si>
    <t>2024-02-14 15:48:55</t>
  </si>
  <si>
    <t>45-73-M00476_YEŞİLYURT DM_KÖYLER HATTI_M04_2086188</t>
  </si>
  <si>
    <t>2086188</t>
  </si>
  <si>
    <t>2024-02-14 10:09:26</t>
  </si>
  <si>
    <t>2024-02-14 10:46:22</t>
  </si>
  <si>
    <t>35-04-K02316_K-2316_ _912795876_ _912795876</t>
  </si>
  <si>
    <t>912795876</t>
  </si>
  <si>
    <t>2024-02-14 10:00:54</t>
  </si>
  <si>
    <t>2024-02-14 15:00:49</t>
  </si>
  <si>
    <t>35-15-M00086_TR-86 LÜTFÜ UYAN GRB._A_A_91361553</t>
  </si>
  <si>
    <t>91361553</t>
  </si>
  <si>
    <t>2024-02-14 08:54:51</t>
  </si>
  <si>
    <t>2024-02-14 12:21:14</t>
  </si>
  <si>
    <t>45-71-M00289_DM-08/10-B_B_B_91404763</t>
  </si>
  <si>
    <t>91404763</t>
  </si>
  <si>
    <t>2024-02-14 08:49:56</t>
  </si>
  <si>
    <t>2024-02-14 10:13:41</t>
  </si>
  <si>
    <t>35-28-M00346_ÇAVUŞKÖY TR-1_A_A_65505276</t>
  </si>
  <si>
    <t>65505276</t>
  </si>
  <si>
    <t>2024-02-13 14:26:40</t>
  </si>
  <si>
    <t>2024-02-13 20:06:06</t>
  </si>
  <si>
    <t>45-73-L00001_SERİNYAYLA KERİMLİ MAH. TR-1_A_A_91365404</t>
  </si>
  <si>
    <t>91365404</t>
  </si>
  <si>
    <t>2024-02-13 13:58:10</t>
  </si>
  <si>
    <t>2024-02-13 17:29:19</t>
  </si>
  <si>
    <t>35-07-K01146_K-1146_ _962850006_ _962850006</t>
  </si>
  <si>
    <t>962850006</t>
  </si>
  <si>
    <t>2024-02-13 11:49:36</t>
  </si>
  <si>
    <t>2024-02-13 12:19:47</t>
  </si>
  <si>
    <t>35-28-M00047_ULUKENT DM-4/5_A_a1b_5760057</t>
  </si>
  <si>
    <t>5760057</t>
  </si>
  <si>
    <t>2024-02-13 11:27:33</t>
  </si>
  <si>
    <t>2024-02-13 17:57:38</t>
  </si>
  <si>
    <t>35-19-A00004_URLA TM-1_ZEYTİNALANI İM_M07_2054372</t>
  </si>
  <si>
    <t>2054372</t>
  </si>
  <si>
    <t>2024-02-13 12:18:57</t>
  </si>
  <si>
    <t>2024-02-13 12:45:41</t>
  </si>
  <si>
    <t>35-02-M00228_M-228_ _913934817_ _913934817</t>
  </si>
  <si>
    <t>913934817</t>
  </si>
  <si>
    <t>2024-02-13 10:53:19</t>
  </si>
  <si>
    <t>2024-02-13 17:19:01</t>
  </si>
  <si>
    <t>2024-02-13 10:41:00</t>
  </si>
  <si>
    <t>2024-02-13 11:24:05</t>
  </si>
  <si>
    <t>35-19-A00004_URLA TM-1_ZEYTİNALANI İM_M07_2054373</t>
  </si>
  <si>
    <t>2054373</t>
  </si>
  <si>
    <t>2024-02-13 10:31:22</t>
  </si>
  <si>
    <t>2024-02-13 11:33:39</t>
  </si>
  <si>
    <t>45-71-M00128_BEYDERE KÖK_ÜÇPINAR_M03_50217152</t>
  </si>
  <si>
    <t>50217152</t>
  </si>
  <si>
    <t>2024-02-13 09:24:01</t>
  </si>
  <si>
    <t>2024-02-13 10:22:21</t>
  </si>
  <si>
    <t>35-29-A00001_TİRE İM-DM-1_YENİÇİFTLİK_M18_2059040</t>
  </si>
  <si>
    <t>2059040</t>
  </si>
  <si>
    <t>2024-02-13 09:21:42</t>
  </si>
  <si>
    <t>2024-02-13 09:36:03</t>
  </si>
  <si>
    <t>45-83-M00129_URGANLI TR-1 KÖK_0_955161484_ _955161484</t>
  </si>
  <si>
    <t>955161484</t>
  </si>
  <si>
    <t>2024-02-13 08:56:35</t>
  </si>
  <si>
    <t>2024-02-13 12:14:47</t>
  </si>
  <si>
    <t>35-01-K00002_K-2_ _911034251_ _911034251</t>
  </si>
  <si>
    <t>911034251</t>
  </si>
  <si>
    <t>2024-02-13 09:13:03</t>
  </si>
  <si>
    <t>2024-02-13 11:30:25</t>
  </si>
  <si>
    <t>35-31-L00401_İĞDELİ TR-7_DIREK TIPI TRAFO HUCRESI_H01_2119821</t>
  </si>
  <si>
    <t>2119821</t>
  </si>
  <si>
    <t>2024-02-13 08:41:34</t>
  </si>
  <si>
    <t>45-80-M00058_PAŞAKÖY TR-3_PAŞAKÖY KÖK_M01_72199596</t>
  </si>
  <si>
    <t>72199596</t>
  </si>
  <si>
    <t>2024-02-13 09:32:37</t>
  </si>
  <si>
    <t>2024-02-13 10:28:30</t>
  </si>
  <si>
    <t>35-28-M00203_HASANLAR TR-1_A_A_56357860</t>
  </si>
  <si>
    <t>56357860</t>
  </si>
  <si>
    <t>2024-02-13 07:47:54</t>
  </si>
  <si>
    <t>2024-02-13 11:35:42</t>
  </si>
  <si>
    <t>35-02-K04528_K-4528_İnşaat_99385302_ _99385302</t>
  </si>
  <si>
    <t>99385302</t>
  </si>
  <si>
    <t>2024-02-13 05:48:01</t>
  </si>
  <si>
    <t>2024-02-13 10:36:09</t>
  </si>
  <si>
    <t>35-29-M00096_DM-2/25_48375631_a3b_48375862</t>
  </si>
  <si>
    <t>48375862</t>
  </si>
  <si>
    <t>2024-02-13 07:13:28</t>
  </si>
  <si>
    <t>2024-02-13 09:11:18</t>
  </si>
  <si>
    <t>45-71-M02141_TR-1/53B _İNŞAAT_953239521_ _953239521</t>
  </si>
  <si>
    <t>953239521</t>
  </si>
  <si>
    <t>2024-02-13 07:17:44</t>
  </si>
  <si>
    <t>2024-02-13 10:12:01</t>
  </si>
  <si>
    <t>35-29-A00001_TİRE İM-DM-1_ÇIRPI SULAMA 34.5_M04_2059514</t>
  </si>
  <si>
    <t>2059514</t>
  </si>
  <si>
    <t>2024-02-13 08:29:30</t>
  </si>
  <si>
    <t>2024-02-13 09:23:27</t>
  </si>
  <si>
    <t>35-28-M00047_ULUKENT DM-4/5_A_a2b_5760050</t>
  </si>
  <si>
    <t>5760050</t>
  </si>
  <si>
    <t>2024-02-13 07:14:30</t>
  </si>
  <si>
    <t>2024-02-13 09:01:52</t>
  </si>
  <si>
    <t>35-15-L00317_ELMABAĞ DM_ÇAYIR TELEFİRİK_L04_66822219</t>
  </si>
  <si>
    <t>66822219</t>
  </si>
  <si>
    <t>2024-02-13 07:12:12</t>
  </si>
  <si>
    <t>2024-02-13 10:26:10</t>
  </si>
  <si>
    <t>45-71-M00647_DM-22/08 GÖÇMEN EVLERİ_TRAFO KORUMA_M01_61316419</t>
  </si>
  <si>
    <t>61316419</t>
  </si>
  <si>
    <t>2024-02-13 06:40:36</t>
  </si>
  <si>
    <t>2024-02-13 11:34:08</t>
  </si>
  <si>
    <t>35-28-M00368_TÜRKELLİ DM (TR-4)_TÜRKELLİ ÇIKIŞ_M04_56298987</t>
  </si>
  <si>
    <t>56298987</t>
  </si>
  <si>
    <t>2024-02-13 08:15:47</t>
  </si>
  <si>
    <t>2024-02-13 08:32:00</t>
  </si>
  <si>
    <t>35-17-M00253_KOCAER KÖK_İMBAT DM_M01_66425694</t>
  </si>
  <si>
    <t>66425694</t>
  </si>
  <si>
    <t>2024-02-13 06:59:26</t>
  </si>
  <si>
    <t>2024-02-13 09:11:39</t>
  </si>
  <si>
    <t>2024-02-13 06:23:37</t>
  </si>
  <si>
    <t>2024-02-13 07:43:31</t>
  </si>
  <si>
    <t>45-71-M00190_MURADİYE DM-4_MURADİYE DM-4/12_M013_100965842</t>
  </si>
  <si>
    <t>100965842</t>
  </si>
  <si>
    <t>2024-02-13 07:08:11</t>
  </si>
  <si>
    <t>2024-02-13 09:50:52</t>
  </si>
  <si>
    <t>35-29-A00001_TİRE İM-DM-1_DOYRANLI_L11_2059658</t>
  </si>
  <si>
    <t>2059658</t>
  </si>
  <si>
    <t>2024-02-13 07:12:23</t>
  </si>
  <si>
    <t>2024-02-13 07:56:51</t>
  </si>
  <si>
    <t>35-21-L00233_DENİZGİREN KÖK_KÜÇÜKBAHÇE_L01_97424581</t>
  </si>
  <si>
    <t>97424581</t>
  </si>
  <si>
    <t>2024-02-13 07:00:08</t>
  </si>
  <si>
    <t>2024-02-13 10:12:14</t>
  </si>
  <si>
    <t>35-18-L00278_L-278_L-279_L04_72088642</t>
  </si>
  <si>
    <t>72088642</t>
  </si>
  <si>
    <t>2024-02-13 06:11:04</t>
  </si>
  <si>
    <t>2024-02-13 09:00:25</t>
  </si>
  <si>
    <t>35-15-L01099_KÜÇÜKAVULCUK TR-3_B_B_56371035</t>
  </si>
  <si>
    <t>56371035</t>
  </si>
  <si>
    <t>2024-02-13 06:14:20</t>
  </si>
  <si>
    <t>2024-02-13 09:24:55</t>
  </si>
  <si>
    <t>35-17-M00237_EGELİM KÖK_KOCAER_M01_66426012</t>
  </si>
  <si>
    <t>66426012</t>
  </si>
  <si>
    <t>Kablo Başlığı Arızası</t>
  </si>
  <si>
    <t>2024-02-12 22:55:33</t>
  </si>
  <si>
    <t>2024-02-13 05:31:32</t>
  </si>
  <si>
    <t>2024-02-13 02:34:59</t>
  </si>
  <si>
    <t>2024-02-13 04:49:33</t>
  </si>
  <si>
    <t>35-30-M00020_ÇANDARLI DM-TR-20_ŞEHİR-1_M13_72352934</t>
  </si>
  <si>
    <t>72352934</t>
  </si>
  <si>
    <t>2024-02-11 19:01:42</t>
  </si>
  <si>
    <t>2024-02-11 20:00:16</t>
  </si>
  <si>
    <t>45-71-M01774_HAMZABEYLİ TR-4_ _953189485_ _953189485</t>
  </si>
  <si>
    <t>953189485</t>
  </si>
  <si>
    <t>2024-02-12 20:26:50</t>
  </si>
  <si>
    <t>2024-02-13 01:01:00</t>
  </si>
  <si>
    <t>35-28-M00165_KOYUNDERE DM_KOYUNDERE TR-13_M03_66524382</t>
  </si>
  <si>
    <t>66524382</t>
  </si>
  <si>
    <t>2024-02-01 17:39:30</t>
  </si>
  <si>
    <t>2024-02-01 20:36:38</t>
  </si>
  <si>
    <t>35-17-M00266_ÇEBİTAŞ DM_ÖZKAN-1 ÇIKIŞ_M10_66424800</t>
  </si>
  <si>
    <t>66424800</t>
  </si>
  <si>
    <t>2024-02-13 17:39:18</t>
  </si>
  <si>
    <t>2024-02-13 19:14:52</t>
  </si>
  <si>
    <t>35-16-M00096_KIRCALAR TR-1_KIRCALAR TR-1_35-16-M00096_2352719</t>
  </si>
  <si>
    <t>2352719</t>
  </si>
  <si>
    <t>2024-02-07 11:54:18</t>
  </si>
  <si>
    <t>2024-02-07 12:06:54</t>
  </si>
  <si>
    <t>35-16-M00017_GÖÇBEYLİ TR-2_B_B_90938878</t>
  </si>
  <si>
    <t>90938878</t>
  </si>
  <si>
    <t>2024-02-15 22:17:05</t>
  </si>
  <si>
    <t>2024-02-15 23:02:52</t>
  </si>
  <si>
    <t>45-72-M00222_ÇITAK TR-1_0_956524574_ _956524574</t>
  </si>
  <si>
    <t>956524574</t>
  </si>
  <si>
    <t>2024-02-15 09:11:34</t>
  </si>
  <si>
    <t>35-31-L00521_İĞDELİ AZMANLAR TR-5___95299440</t>
  </si>
  <si>
    <t>95299440</t>
  </si>
  <si>
    <t>2024-02-15 08:23:04</t>
  </si>
  <si>
    <t>2024-02-15 13:07:00</t>
  </si>
  <si>
    <t>2024-02-14 22:56:37</t>
  </si>
  <si>
    <t>2024-02-14 23:35:57</t>
  </si>
  <si>
    <t>35-20-L00028_TR-1-4/5 KİLİSE KABİN_D_D_56359160</t>
  </si>
  <si>
    <t>56359160</t>
  </si>
  <si>
    <t>2024-02-14 20:42:56</t>
  </si>
  <si>
    <t>2024-02-14 22:14:20</t>
  </si>
  <si>
    <t>35-14-M00101_DOĞANBEY M-101_A_A_90937448</t>
  </si>
  <si>
    <t>90937448</t>
  </si>
  <si>
    <t>2024-02-14 20:47:50</t>
  </si>
  <si>
    <t>2024-02-14 22:59:35</t>
  </si>
  <si>
    <t>35-09-K03705_K-3705_ _97666545_ _97666545</t>
  </si>
  <si>
    <t>97666545</t>
  </si>
  <si>
    <t>2024-02-14 20:11:29</t>
  </si>
  <si>
    <t>2024-02-14 22:49:10</t>
  </si>
  <si>
    <t>45-80-M00173_KUMKUYUCAK TR-3_0_956538589_ _956538589</t>
  </si>
  <si>
    <t>956538589</t>
  </si>
  <si>
    <t>2024-02-14 18:38:13</t>
  </si>
  <si>
    <t>35-02-K00332_K-332_ _912016704_ _912016704</t>
  </si>
  <si>
    <t>912016704</t>
  </si>
  <si>
    <t>2024-02-14 18:07:29</t>
  </si>
  <si>
    <t>2024-02-14 19:46:55</t>
  </si>
  <si>
    <t>35-04-K00816_K-816_B_B_56369912</t>
  </si>
  <si>
    <t>56369912</t>
  </si>
  <si>
    <t>2024-02-14 18:41:26</t>
  </si>
  <si>
    <t>2024-02-14 18:48:00</t>
  </si>
  <si>
    <t>35-16-A00001_BERGAMA İM-1_ŞEHİR-6_L18_2091612</t>
  </si>
  <si>
    <t>2091612</t>
  </si>
  <si>
    <t>2024-02-14 19:20:07</t>
  </si>
  <si>
    <t>2024-02-14 19:35:55</t>
  </si>
  <si>
    <t>35-28-M00003_ULUKENT DM-3_ _95001391001_ _95001391001</t>
  </si>
  <si>
    <t>95001391001</t>
  </si>
  <si>
    <t>2024-02-14 17:02:45</t>
  </si>
  <si>
    <t>2024-02-14 19:45:15</t>
  </si>
  <si>
    <t>45-79-M00076_TIRAZLAR TR-1_E_E_56396579</t>
  </si>
  <si>
    <t>56396579</t>
  </si>
  <si>
    <t>2024-02-14 17:05:09</t>
  </si>
  <si>
    <t>2024-02-14 17:56:01</t>
  </si>
  <si>
    <t>35-29-M00368_HÜSEYİN ÇETİNKAYA SULAMA GRUBU_DIREK TIPI TRAFO HUCRESI_H01_2101794</t>
  </si>
  <si>
    <t>2101794</t>
  </si>
  <si>
    <t>2024-02-14 12:52:23</t>
  </si>
  <si>
    <t>2024-02-14 18:57:05</t>
  </si>
  <si>
    <t>35-04-K01653_K-1653_D_D_56353883</t>
  </si>
  <si>
    <t>56353883</t>
  </si>
  <si>
    <t>2024-02-14 13:20:11</t>
  </si>
  <si>
    <t>2024-02-14 15:04:15</t>
  </si>
  <si>
    <t>45-82-L00002_BEYCE TR-1_BEYCE TR-1_45-82-L00002_2370719</t>
  </si>
  <si>
    <t>2370719</t>
  </si>
  <si>
    <t>2024-02-14 13:02:40</t>
  </si>
  <si>
    <t>2024-02-14 17:20:24</t>
  </si>
  <si>
    <t>35-21-L00101_SAİPALTI TR-1_B_B_56378020</t>
  </si>
  <si>
    <t>56378020</t>
  </si>
  <si>
    <t>2024-02-14 12:34:35</t>
  </si>
  <si>
    <t>35-08-K02966_K-2966_Salih Kalyoncu_913231263_ _913231263</t>
  </si>
  <si>
    <t>913231263</t>
  </si>
  <si>
    <t>2024-02-14 11:30:19</t>
  </si>
  <si>
    <t>2024-02-14 12:57:41</t>
  </si>
  <si>
    <t>45-83-L00325_DERBENT TR-1_B_B_56399456</t>
  </si>
  <si>
    <t>56399456</t>
  </si>
  <si>
    <t>2024-02-14 11:38:00</t>
  </si>
  <si>
    <t>2024-02-14 11:55:57</t>
  </si>
  <si>
    <t>35-18-L00287_L-287 SCOTCH PARK _ _950458929_ _950458929</t>
  </si>
  <si>
    <t>950458929</t>
  </si>
  <si>
    <t>2024-02-14 10:17:44</t>
  </si>
  <si>
    <t>2024-02-14 17:54:58</t>
  </si>
  <si>
    <t>45-78-M00651_POYRAZ KÖK_HatBaşıAyırıcı_53140094_M03_53140094</t>
  </si>
  <si>
    <t>53140094</t>
  </si>
  <si>
    <t>2024-02-14 10:18:00</t>
  </si>
  <si>
    <t>2024-02-14 15:28:50</t>
  </si>
  <si>
    <t>35-25-M00186_PAYAMLI M-11___90304885</t>
  </si>
  <si>
    <t>90304885</t>
  </si>
  <si>
    <t>2024-02-14 10:18:52</t>
  </si>
  <si>
    <t>2024-02-14 14:10:08</t>
  </si>
  <si>
    <t>45-73-M00036_DM06/TR08_A_a2_45157718</t>
  </si>
  <si>
    <t>45157718</t>
  </si>
  <si>
    <t>2024-02-14 10:36:30</t>
  </si>
  <si>
    <t>2024-02-14 11:31:25</t>
  </si>
  <si>
    <t>35-30-L00065_TR-65_ _955316722_ _955316722</t>
  </si>
  <si>
    <t>955316722</t>
  </si>
  <si>
    <t>2024-02-14 02:26:13</t>
  </si>
  <si>
    <t>2024-02-14 03:04:01</t>
  </si>
  <si>
    <t>35-03-K03165_K-3165_6501139_g2b_5805882</t>
  </si>
  <si>
    <t>5805882</t>
  </si>
  <si>
    <t>2024-02-13 20:30:49</t>
  </si>
  <si>
    <t>2024-02-13 23:56:12</t>
  </si>
  <si>
    <t>2024-02-13 19:00:43</t>
  </si>
  <si>
    <t>2024-02-13 21:08:01</t>
  </si>
  <si>
    <t>35-09-M01975_M-1975_M-1975_35-09-M01975_45348627</t>
  </si>
  <si>
    <t>45348627</t>
  </si>
  <si>
    <t>2024-02-13 20:04:16</t>
  </si>
  <si>
    <t>2024-02-13 20:25:00</t>
  </si>
  <si>
    <t>35-18-L00336_L-336 REİSDERE_SANAL BINA_95001325835_ _95001325835</t>
  </si>
  <si>
    <t>95001325835</t>
  </si>
  <si>
    <t>2024-02-13 18:34:38</t>
  </si>
  <si>
    <t>2024-02-13 23:03:25</t>
  </si>
  <si>
    <t>2024-02-13 18:31:48</t>
  </si>
  <si>
    <t>2024-02-13 22:13:07</t>
  </si>
  <si>
    <t>35-15-M00359_TR-90_ _950360715_ _950360715</t>
  </si>
  <si>
    <t>950360715</t>
  </si>
  <si>
    <t>2024-02-13 17:34:39</t>
  </si>
  <si>
    <t>2024-02-13 20:34:54</t>
  </si>
  <si>
    <t>35-07-K00978_K-978_ _99195967_ _99195967</t>
  </si>
  <si>
    <t>99195967</t>
  </si>
  <si>
    <t>2024-02-13 16:34:27</t>
  </si>
  <si>
    <t>2024-02-13 20:18:07</t>
  </si>
  <si>
    <t>35-18-L00231_L-231_5720401_g4b_5958332</t>
  </si>
  <si>
    <t>5958332</t>
  </si>
  <si>
    <t>2024-02-13 15:34:05</t>
  </si>
  <si>
    <t>2024-02-13 21:21:10</t>
  </si>
  <si>
    <t>45-83-L00298_AYVACIK TR-1_C_C_56395029</t>
  </si>
  <si>
    <t>56395029</t>
  </si>
  <si>
    <t>2024-02-13 15:30:45</t>
  </si>
  <si>
    <t>2024-02-13 19:22:38</t>
  </si>
  <si>
    <t>35-14-M00291_DM-1/TR-24_0_956643456_ _956643456</t>
  </si>
  <si>
    <t>956643456</t>
  </si>
  <si>
    <t>2024-02-13 14:49:15</t>
  </si>
  <si>
    <t>2024-02-13 15:49:58</t>
  </si>
  <si>
    <t>35-28-M00471_HATUNDERE TR-1_SANAL BINA_95000552195_ _95000552195</t>
  </si>
  <si>
    <t>95000552195</t>
  </si>
  <si>
    <t>2024-02-13 14:44:50</t>
  </si>
  <si>
    <t>2024-02-14 00:41:11</t>
  </si>
  <si>
    <t>35-20-L00176_FAHRİ ÇAPUN SULAMA GRB_SANAL BINA_95000531980_ _95000531980</t>
  </si>
  <si>
    <t>95000531980</t>
  </si>
  <si>
    <t>2024-02-13 14:19:56</t>
  </si>
  <si>
    <t>2024-02-13 19:28:34</t>
  </si>
  <si>
    <t>35-31-L00401_İĞDELİ TR-7_İĞDELİ TR-7_35-31-L00401_2355108</t>
  </si>
  <si>
    <t>2355108</t>
  </si>
  <si>
    <t>2024-02-13 13:49:39</t>
  </si>
  <si>
    <t>35-19-L00151_GÜLBAHÇE TR-1_0_956690903_ _956690903</t>
  </si>
  <si>
    <t>956690903</t>
  </si>
  <si>
    <t>2024-02-13 12:23:43</t>
  </si>
  <si>
    <t>2024-02-13 19:24:57</t>
  </si>
  <si>
    <t>35-23-M00073_KOZBEYLİ TR-4_B_B_56363688</t>
  </si>
  <si>
    <t>56363688</t>
  </si>
  <si>
    <t>2024-02-13 12:32:22</t>
  </si>
  <si>
    <t>2024-02-13 15:02:51</t>
  </si>
  <si>
    <t>35-30-M00096_ÇANDARLI TATİL KÖYÜ TR-9_DAĞITIM TRAFOSU_M01_72086294</t>
  </si>
  <si>
    <t>72086294</t>
  </si>
  <si>
    <t>2024-02-13 12:14:22</t>
  </si>
  <si>
    <t>2024-02-13 13:30:52</t>
  </si>
  <si>
    <t>35-01-K00003_K-3_Asım Bey_913229634_ _913229634</t>
  </si>
  <si>
    <t>913229634</t>
  </si>
  <si>
    <t>2024-02-13 11:44:41</t>
  </si>
  <si>
    <t>2024-02-13 15:46:52</t>
  </si>
  <si>
    <t>35-19-A00002_ZEYTİNALAN İM_KEKLİKTEPE_M10_2052153</t>
  </si>
  <si>
    <t>2052153</t>
  </si>
  <si>
    <t>2024-02-13 11:30:15</t>
  </si>
  <si>
    <t>2024-02-13 11:57:45</t>
  </si>
  <si>
    <t>45-71-M00194_MURADİYE TR-5(BELEDİYE KABİN)_JANDARMA ÇIKIŞ_M04_56294677</t>
  </si>
  <si>
    <t>56294677</t>
  </si>
  <si>
    <t>2024-02-13 10:43:31</t>
  </si>
  <si>
    <t>2024-02-13 12:16:03</t>
  </si>
  <si>
    <t>45-71-M00002_DM-2_F_f3b_45180128</t>
  </si>
  <si>
    <t>45180128</t>
  </si>
  <si>
    <t>2024-02-13 10:28:28</t>
  </si>
  <si>
    <t>2024-02-13 15:41:59</t>
  </si>
  <si>
    <t>35-18-L00455_L-455_ _950447251_ _950447251</t>
  </si>
  <si>
    <t>950447251</t>
  </si>
  <si>
    <t>2024-02-13 10:44:12</t>
  </si>
  <si>
    <t>2024-02-13 18:44:49</t>
  </si>
  <si>
    <t>35-04-K01673_K-1673_ _912691139_ _912691139</t>
  </si>
  <si>
    <t>912691139</t>
  </si>
  <si>
    <t>2024-02-13 09:54:27</t>
  </si>
  <si>
    <t>2024-02-13 13:43:08</t>
  </si>
  <si>
    <t>35-01-K04269_K-4269_ _912318088_ _912318088</t>
  </si>
  <si>
    <t>912318088</t>
  </si>
  <si>
    <t>2024-02-13 09:25:38</t>
  </si>
  <si>
    <t>2024-02-13 11:37:09</t>
  </si>
  <si>
    <t>35-17-M00213_YENİ ŞAKRAN TR-13_E_E_72372490</t>
  </si>
  <si>
    <t>72372490</t>
  </si>
  <si>
    <t>2024-02-13 09:22:43</t>
  </si>
  <si>
    <t>2024-02-13 10:38:20</t>
  </si>
  <si>
    <t>35-20-M00069_ÇINARDİBİ KÖK_DERNEKLİ-BALCILAR-OSMANLAR-BAYRAMLAR-KAMBERLER_M04_66050707</t>
  </si>
  <si>
    <t>66050707</t>
  </si>
  <si>
    <t>2024-02-13 06:20:06</t>
  </si>
  <si>
    <t>2024-02-13 09:09:24</t>
  </si>
  <si>
    <t>35-02-K04405_K-4405_ _99718669_ _99718669</t>
  </si>
  <si>
    <t>99718669</t>
  </si>
  <si>
    <t>2024-02-12 21:35:31</t>
  </si>
  <si>
    <t>2024-02-13 00:44:49</t>
  </si>
  <si>
    <t>35-17-M00059_TR-59_ _950302663_ _950302663</t>
  </si>
  <si>
    <t>950302663</t>
  </si>
  <si>
    <t>2024-02-12 18:31:30</t>
  </si>
  <si>
    <t>2024-02-12 20:37:14</t>
  </si>
  <si>
    <t>45-71-M01396_KÜÇÜK EVRENOS TR-3_KÜÇÜK EVRENOS TR-3_45-71-M01396_2359616</t>
  </si>
  <si>
    <t>2359616</t>
  </si>
  <si>
    <t>2024-02-12 18:13:22</t>
  </si>
  <si>
    <t>2024-02-12 18:51:51</t>
  </si>
  <si>
    <t>45-79-M00318_AHMETAĞA TR-1_ _945571634_ _945571634</t>
  </si>
  <si>
    <t>945571634</t>
  </si>
  <si>
    <t>2024-02-12 18:25:51</t>
  </si>
  <si>
    <t>2024-02-12 21:59:03</t>
  </si>
  <si>
    <t>35-19-M00041_BİRGİ KÖK_KÖYLER_M03_72152107</t>
  </si>
  <si>
    <t>72152107</t>
  </si>
  <si>
    <t>2024-02-12 18:22:00</t>
  </si>
  <si>
    <t>2024-02-12 21:20:23</t>
  </si>
  <si>
    <t>45-71-M00260_TURGUTALP KÖK_SULTANYAYLASI_M03_72233756</t>
  </si>
  <si>
    <t>72233756</t>
  </si>
  <si>
    <t>2024-02-12 15:49:51</t>
  </si>
  <si>
    <t>2024-02-12 18:46:28</t>
  </si>
  <si>
    <t>35-16-A00003_SAĞANCI İM_SÜLEYMANLI_L05_2072980</t>
  </si>
  <si>
    <t>2072980</t>
  </si>
  <si>
    <t>2024-02-12 15:40:17</t>
  </si>
  <si>
    <t>2024-02-12 16:00:36</t>
  </si>
  <si>
    <t>35-29-M00117_TİRE DM2/11_TİRE DM2/11_35-29-M00117_2372189</t>
  </si>
  <si>
    <t>2372189</t>
  </si>
  <si>
    <t>2024-02-12 15:52:08</t>
  </si>
  <si>
    <t>2024-02-12 17:03:54</t>
  </si>
  <si>
    <t>35-18-L00111_L-111 OVACIK_L-111 OVACIK_35-18-L00111_49092723</t>
  </si>
  <si>
    <t>49092723</t>
  </si>
  <si>
    <t>2024-02-12 14:35:29</t>
  </si>
  <si>
    <t>2024-02-12 19:53:13</t>
  </si>
  <si>
    <t>45-73-M00097_ALAŞEHİR TR-94_ALAŞEHİR TR-94_45-73-M00097_75843289</t>
  </si>
  <si>
    <t>75843289</t>
  </si>
  <si>
    <t>2024-02-12 14:05:13</t>
  </si>
  <si>
    <t>2024-02-12 16:59:10</t>
  </si>
  <si>
    <t>35-31-L00227_KARABULU KÖK_KARABULU KÖK_L06_2119140</t>
  </si>
  <si>
    <t>2119140</t>
  </si>
  <si>
    <t>2024-02-12 14:45:33</t>
  </si>
  <si>
    <t>2024-02-12 15:45:37</t>
  </si>
  <si>
    <t>35-23-M00070_KOZBEYLİ TR-1_PANO_950424891_ _950424891</t>
  </si>
  <si>
    <t>950424891</t>
  </si>
  <si>
    <t>2024-02-12 11:37:59</t>
  </si>
  <si>
    <t>2024-02-12 15:10:09</t>
  </si>
  <si>
    <t>35-14-L00010_L-10 MEZARLIK YANI_HASTANE TR-76_L04_47484161</t>
  </si>
  <si>
    <t>47484161</t>
  </si>
  <si>
    <t>2024-02-12 11:58:47</t>
  </si>
  <si>
    <t>2024-02-12 12:23:23</t>
  </si>
  <si>
    <t>35-13-L00138_PAMUCAKTUR SİTESİ TR_PAMUCAK KÖK_L02_66680056</t>
  </si>
  <si>
    <t>66680056</t>
  </si>
  <si>
    <t>2024-02-12 10:50:37</t>
  </si>
  <si>
    <t>2024-02-12 12:15:10</t>
  </si>
  <si>
    <t>35-19-M00256_TATAR DM_HatBaşıAyırıcı_53134059_M12_53134059</t>
  </si>
  <si>
    <t>53134059</t>
  </si>
  <si>
    <t>2024-02-15 09:34:16</t>
  </si>
  <si>
    <t>2024-02-15 14:32:42</t>
  </si>
  <si>
    <t>35-10-A00001_GÜZELBAHÇE İM_TRAFO_K03_77678556</t>
  </si>
  <si>
    <t>77678556</t>
  </si>
  <si>
    <t>2024-02-12 11:02:14</t>
  </si>
  <si>
    <t>2024-02-12 11:04:52</t>
  </si>
  <si>
    <t>35-28-M00174_ASARLIK TR-16_ASARLIK TR-3_M01_66531257</t>
  </si>
  <si>
    <t>66531257</t>
  </si>
  <si>
    <t>2024-02-15 08:47:03</t>
  </si>
  <si>
    <t>2024-02-15 09:45:24</t>
  </si>
  <si>
    <t>45-73-M00012_DM02/TR18 BELEDİYE ÖNÜ_A_tr12a1_45157379</t>
  </si>
  <si>
    <t>45157379</t>
  </si>
  <si>
    <t>2024-02-16 10:44:13</t>
  </si>
  <si>
    <t>2024-02-16 14:46:26</t>
  </si>
  <si>
    <t>45-71-M00140_CANPAŞA KÖK_HatBaşıAyırıcı_53134681_M06_53134681</t>
  </si>
  <si>
    <t>53134681</t>
  </si>
  <si>
    <t>2024-02-12 09:02:56</t>
  </si>
  <si>
    <t>2024-02-12 16:39:39</t>
  </si>
  <si>
    <t>45-78-L00298_ÇAYPINAR MUSLUK GEDİĞİ TR_B_B_91108272</t>
  </si>
  <si>
    <t>91108272</t>
  </si>
  <si>
    <t>2024-02-11 21:21:07</t>
  </si>
  <si>
    <t>2024-02-11 22:36:35</t>
  </si>
  <si>
    <t>35-21-L00102_SAİP KÖYÜ TR-1_B_B_56389466</t>
  </si>
  <si>
    <t>56389466</t>
  </si>
  <si>
    <t>2024-02-11 21:49:04</t>
  </si>
  <si>
    <t>2024-02-12 02:04:14</t>
  </si>
  <si>
    <t>35-21-M00006_RADAR KÖK_RADAR_M02_72199828</t>
  </si>
  <si>
    <t>72199828</t>
  </si>
  <si>
    <t>2024-02-11 07:22:46</t>
  </si>
  <si>
    <t>2024-02-11 09:43:48</t>
  </si>
  <si>
    <t>2024-02-11 07:48:12</t>
  </si>
  <si>
    <t>2024-02-11 09:21:57</t>
  </si>
  <si>
    <t>45-83-L00131_AKÇAPINAR KÖK_AKÇAPINAR_L06_72176518</t>
  </si>
  <si>
    <t>72176518</t>
  </si>
  <si>
    <t>2024-02-11 08:16:18</t>
  </si>
  <si>
    <t>2024-02-11 08:58:17</t>
  </si>
  <si>
    <t>35-03-K04297_K-4297_K-4297_35-03-K04297_41965886</t>
  </si>
  <si>
    <t>41965886</t>
  </si>
  <si>
    <t>2024-02-11 06:10:47</t>
  </si>
  <si>
    <t>2024-02-11 09:01:30</t>
  </si>
  <si>
    <t>35-27-M00383_AŞAĞI YENMİŞ KÖYÜ TR1_D_D_91283385</t>
  </si>
  <si>
    <t>91283385</t>
  </si>
  <si>
    <t>2024-02-10 17:38:12</t>
  </si>
  <si>
    <t>2024-02-10 18:44:09</t>
  </si>
  <si>
    <t>35-14-L00043_L-43 AKARCA_0_956635412_ _956635412</t>
  </si>
  <si>
    <t>956635412</t>
  </si>
  <si>
    <t>2024-02-10 13:48:15</t>
  </si>
  <si>
    <t>2024-02-10 17:14:49</t>
  </si>
  <si>
    <t>35-04-K01433_K-1433_ _99204626_ _99204626</t>
  </si>
  <si>
    <t>99204626</t>
  </si>
  <si>
    <t>2024-02-10 10:15:22</t>
  </si>
  <si>
    <t>2024-02-10 11:52:15</t>
  </si>
  <si>
    <t>45-73-M00147_KAVAKLIDERE TR-20_ _945658243_ _945658243</t>
  </si>
  <si>
    <t>945658243</t>
  </si>
  <si>
    <t>2024-02-10 10:31:40</t>
  </si>
  <si>
    <t>2024-02-10 13:35:31</t>
  </si>
  <si>
    <t>35-27-M00005_TR-5_ _913620980_ _913620980</t>
  </si>
  <si>
    <t>913620980</t>
  </si>
  <si>
    <t>2024-02-10 10:40:25</t>
  </si>
  <si>
    <t>2024-02-10 13:45:30</t>
  </si>
  <si>
    <t>45-80-M01201_KOLDERE TR-6A_B_B_56385839</t>
  </si>
  <si>
    <t>56385839</t>
  </si>
  <si>
    <t>2024-02-10 07:59:49</t>
  </si>
  <si>
    <t>2024-02-10 08:53:42</t>
  </si>
  <si>
    <t>35-31-A00001_KİRAZ İM_ATERMİT_M09_2095004</t>
  </si>
  <si>
    <t>2095004</t>
  </si>
  <si>
    <t>2024-02-10 06:41:29</t>
  </si>
  <si>
    <t>2024-02-10 07:24:08</t>
  </si>
  <si>
    <t>35-21-L00164_MORDOĞAN TR-41_ÇATALKAYA KÖYÜ TR-1_L02_72179927</t>
  </si>
  <si>
    <t>72179927</t>
  </si>
  <si>
    <t>2024-02-10 04:00:43</t>
  </si>
  <si>
    <t>2024-02-10 10:04:52</t>
  </si>
  <si>
    <t>35-30-M00128_YAYLAYURT TR-1_YAYLAYURT TR-1_35-30-M00128_58006394</t>
  </si>
  <si>
    <t>58006394</t>
  </si>
  <si>
    <t>2024-02-09 20:04:39</t>
  </si>
  <si>
    <t>2024-02-09 20:52:49</t>
  </si>
  <si>
    <t>35-18-L00256_L-256 (18 KABİN)_L-260_L01_2095066</t>
  </si>
  <si>
    <t>2095066</t>
  </si>
  <si>
    <t>2024-02-09 16:02:56</t>
  </si>
  <si>
    <t>2024-02-09 17:02:42</t>
  </si>
  <si>
    <t>35-30-A00001_DİKİLİ İM_DEMİRTAŞ_M02_72356797</t>
  </si>
  <si>
    <t>72356797</t>
  </si>
  <si>
    <t>2024-02-20 10:50:11</t>
  </si>
  <si>
    <t>2024-02-20 10:58:44</t>
  </si>
  <si>
    <t>35-20-L00101_TOKATBAŞI TR-1_TOKATBAŞI TR-1_35-20-L00101_2351800</t>
  </si>
  <si>
    <t>2351800</t>
  </si>
  <si>
    <t>2024-02-09 14:37:27</t>
  </si>
  <si>
    <t>2024-02-09 15:09:27</t>
  </si>
  <si>
    <t>35-25-M00020_GÜMÜLDÜR M-20_11970413_t20/b1_5784915</t>
  </si>
  <si>
    <t>5784915</t>
  </si>
  <si>
    <t>2024-02-09 12:04:09</t>
  </si>
  <si>
    <t>2024-02-09 15:56:18</t>
  </si>
  <si>
    <t>35-01-M02747_M-2747_M-2747_35-01-M02747_72058042</t>
  </si>
  <si>
    <t>72058042</t>
  </si>
  <si>
    <t>2024-02-09 11:04:55</t>
  </si>
  <si>
    <t>2024-02-09 12:14:11</t>
  </si>
  <si>
    <t>35-02-M01826_M-1826_E_E_56373983</t>
  </si>
  <si>
    <t>56373983</t>
  </si>
  <si>
    <t>2024-02-09 10:18:33</t>
  </si>
  <si>
    <t>2024-02-09 12:11:33</t>
  </si>
  <si>
    <t>35-18-L00179_L-179_L-179_35-18-L00179_2370605</t>
  </si>
  <si>
    <t>2370605</t>
  </si>
  <si>
    <t>2024-02-09 02:10:02</t>
  </si>
  <si>
    <t>2024-02-09 07:33:31</t>
  </si>
  <si>
    <t>35-14-M00271_M-271 KARAKAYALAR DM_SAZLIGÖL_M02_2097322</t>
  </si>
  <si>
    <t>2097322</t>
  </si>
  <si>
    <t>2024-02-09 02:16:51</t>
  </si>
  <si>
    <t>2024-02-09 02:46:39</t>
  </si>
  <si>
    <t>45-82-M00050_SOMA DM-1_M-4_M16_60207321</t>
  </si>
  <si>
    <t>60207321</t>
  </si>
  <si>
    <t>2024-02-12 08:28:14</t>
  </si>
  <si>
    <t>2024-02-12 08:50:45</t>
  </si>
  <si>
    <t>35-23-M00151_GERENKÖY TR-5_42127887_a8_42128938</t>
  </si>
  <si>
    <t>42128938</t>
  </si>
  <si>
    <t>2024-02-08 23:08:06</t>
  </si>
  <si>
    <t>2024-02-08 23:30:35</t>
  </si>
  <si>
    <t>45-75-M00189_KIRANKÖY ALANYAKA TR-1_D_D_56385922</t>
  </si>
  <si>
    <t>56385922</t>
  </si>
  <si>
    <t>2024-02-08 17:38:20</t>
  </si>
  <si>
    <t>2024-02-08 18:35:24</t>
  </si>
  <si>
    <t>35-30-M00203_GRUPKENT TR-1_GRUPKENT TR-1_35-30-M00203_2352444</t>
  </si>
  <si>
    <t>2352444</t>
  </si>
  <si>
    <t>2024-02-08 17:43:07</t>
  </si>
  <si>
    <t>2024-02-08 19:22:23</t>
  </si>
  <si>
    <t>35-26-M00807_AYRANCILAR DM-5_DEMİRCİ_M03_2336122</t>
  </si>
  <si>
    <t>2336122</t>
  </si>
  <si>
    <t>2024-02-08 17:45:58</t>
  </si>
  <si>
    <t>2024-02-08 21:33:54</t>
  </si>
  <si>
    <t>35-28-L00048_MENEMEN TR-48_MENEMEN TR-48_35-28-L00048_2366126</t>
  </si>
  <si>
    <t>2366126</t>
  </si>
  <si>
    <t>2024-02-08 14:03:39</t>
  </si>
  <si>
    <t>2024-02-08 15:11:18</t>
  </si>
  <si>
    <t>45-80-M01202_KOLDERE TR-10 (6/B)_0_956539170_ _956539170</t>
  </si>
  <si>
    <t>956539170</t>
  </si>
  <si>
    <t>2024-02-08 13:56:46</t>
  </si>
  <si>
    <t>2024-02-08 15:21:21</t>
  </si>
  <si>
    <t>35-16-L00015_TR-15_TR-15_35-16-L00015_50132111</t>
  </si>
  <si>
    <t>50132111</t>
  </si>
  <si>
    <t>2024-02-08 13:40:36</t>
  </si>
  <si>
    <t>2024-02-08 14:09:28</t>
  </si>
  <si>
    <t>35-03-K00083_K-83_K-83_35-03-K00083_41957343</t>
  </si>
  <si>
    <t>41957343</t>
  </si>
  <si>
    <t>2024-02-08 13:49:25</t>
  </si>
  <si>
    <t>2024-02-08 14:57:46</t>
  </si>
  <si>
    <t>35-17-A00006_ALOSBİ TM_ADALET-2_M08_2310720</t>
  </si>
  <si>
    <t>2310720</t>
  </si>
  <si>
    <t>2024-02-13 10:31:00</t>
  </si>
  <si>
    <t>2024-02-13 12:39:34</t>
  </si>
  <si>
    <t>45-77-M00094_ÇİFTÇİİBRAHİM DERE MAH. TR_C_C_56356810</t>
  </si>
  <si>
    <t>56356810</t>
  </si>
  <si>
    <t>2024-02-08 12:15:38</t>
  </si>
  <si>
    <t>2024-02-08 15:03:47</t>
  </si>
  <si>
    <t>35-27-M00932_KEMALPAŞA DM-3/TR-21_B_B01_83335520</t>
  </si>
  <si>
    <t>83335520</t>
  </si>
  <si>
    <t>2024-02-08 12:07:23</t>
  </si>
  <si>
    <t>2024-02-08 14:02:38</t>
  </si>
  <si>
    <t>45-71-M00054_DM-25/17-A_ _95001206117_ _95001206117</t>
  </si>
  <si>
    <t>95001206117</t>
  </si>
  <si>
    <t>2024-02-07 18:25:44</t>
  </si>
  <si>
    <t>2024-02-07 23:44:17</t>
  </si>
  <si>
    <t>35-14-L00142_L-142 TEOS EVLERİ_0_956659026_ _956659026</t>
  </si>
  <si>
    <t>956659026</t>
  </si>
  <si>
    <t>2024-02-07 12:35:05</t>
  </si>
  <si>
    <t>2024-02-07 15:16:47</t>
  </si>
  <si>
    <t>45-86-M00045_UĞURLU KÖK_HatBaşıAyırıcı_53135088_M02_53135088</t>
  </si>
  <si>
    <t>53135088</t>
  </si>
  <si>
    <t>2024-02-07 11:40:35</t>
  </si>
  <si>
    <t>2024-02-07 16:06:49</t>
  </si>
  <si>
    <t>45-81-M00046_OKLUİSA KÖK_KAZIKLI GRUP_M05_71994403</t>
  </si>
  <si>
    <t>71994403</t>
  </si>
  <si>
    <t>2024-02-07 09:25:13</t>
  </si>
  <si>
    <t>2024-02-07 09:47:06</t>
  </si>
  <si>
    <t>35-18-A00003_ÇİFTLİK İM_SAĞLIKÇILAR_L06_2054614</t>
  </si>
  <si>
    <t>2054614</t>
  </si>
  <si>
    <t>2024-02-07 02:10:57</t>
  </si>
  <si>
    <t>2024-02-07 03:10:22</t>
  </si>
  <si>
    <t>35-26-M01194_ÇAYBAŞI DM-1/5_C_C_91351631</t>
  </si>
  <si>
    <t>91351631</t>
  </si>
  <si>
    <t>2024-02-06 21:32:40</t>
  </si>
  <si>
    <t>2024-02-06 23:20:01</t>
  </si>
  <si>
    <t>35-26-M00809_DM-5/18_DM-5/18_35-26-M00809_65905333</t>
  </si>
  <si>
    <t>65905333</t>
  </si>
  <si>
    <t>2024-02-06 22:31:06</t>
  </si>
  <si>
    <t>2024-02-06 23:12:46</t>
  </si>
  <si>
    <t>35-02-K03042_K-3042_ _961533263_ _961533263</t>
  </si>
  <si>
    <t>961533263</t>
  </si>
  <si>
    <t>2024-02-06 17:20:13</t>
  </si>
  <si>
    <t>2024-02-06 20:25:06</t>
  </si>
  <si>
    <t>35-03-M03429_M-3429(YATIRIM REZERVE)_K-4214_35-03-M03429_96452605</t>
  </si>
  <si>
    <t>96452605</t>
  </si>
  <si>
    <t>2024-02-06 14:04:10</t>
  </si>
  <si>
    <t>2024-02-06 14:35:37</t>
  </si>
  <si>
    <t>35-23-L00053_FOÇA TR-53_TARIM VE KÖY HİZMETLERİ_L01_2115583</t>
  </si>
  <si>
    <t>2115583</t>
  </si>
  <si>
    <t>2024-02-06 09:47:32</t>
  </si>
  <si>
    <t>2024-02-06 13:16:03</t>
  </si>
  <si>
    <t>45-82-M00034_SOMA TR-11/1_SOMA TR-11/1_45-82-M00034_2369178</t>
  </si>
  <si>
    <t>2369178</t>
  </si>
  <si>
    <t>2024-02-11 09:38:23</t>
  </si>
  <si>
    <t>2024-02-11 11:45:06</t>
  </si>
  <si>
    <t>45-80-M00052_PAŞAKÖY KÖK_AYDINLAR ÇIKIŞI_M06_72063857</t>
  </si>
  <si>
    <t>72063857</t>
  </si>
  <si>
    <t>2024-02-06 09:00:24</t>
  </si>
  <si>
    <t>2024-02-06 09:02:00</t>
  </si>
  <si>
    <t>35-03-M03418_M-3418(YATIRIM REZERVE)_D_D_56363608</t>
  </si>
  <si>
    <t>56363608</t>
  </si>
  <si>
    <t>2024-02-05 11:12:55</t>
  </si>
  <si>
    <t>2024-02-05 16:16:35</t>
  </si>
  <si>
    <t>35-01-A00001_BOĞAZİÇİ İM_SANAYİ_K19_2043023</t>
  </si>
  <si>
    <t>2043023</t>
  </si>
  <si>
    <t>2024-02-08 03:01:02</t>
  </si>
  <si>
    <t>2024-02-08 03:11:03</t>
  </si>
  <si>
    <t>2024-02-05 10:19:42</t>
  </si>
  <si>
    <t>2024-02-05 11:06:41</t>
  </si>
  <si>
    <t>35-02-M01390_M-1390_ _913142597_ _913142597</t>
  </si>
  <si>
    <t>913142597</t>
  </si>
  <si>
    <t>2024-02-04 14:41:58</t>
  </si>
  <si>
    <t>2024-02-04 17:52:47</t>
  </si>
  <si>
    <t>35-01-M01758_M-1758_A_A02b_5895955</t>
  </si>
  <si>
    <t>5895955</t>
  </si>
  <si>
    <t>2024-02-04 15:02:29</t>
  </si>
  <si>
    <t>2024-02-04 17:09:56</t>
  </si>
  <si>
    <t>35-27-M00792_ULUCAK DM_ESKİ ÇAMBEL_M16_2052603</t>
  </si>
  <si>
    <t>2052603</t>
  </si>
  <si>
    <t>2024-02-04 08:42:29</t>
  </si>
  <si>
    <t>2024-02-04 10:55:59</t>
  </si>
  <si>
    <t>35-21-L00053_KARABURUN BOZKÖY_B_B_91064926</t>
  </si>
  <si>
    <t>91064926</t>
  </si>
  <si>
    <t>2024-02-03 20:27:49</t>
  </si>
  <si>
    <t>2024-02-03 23:38:55</t>
  </si>
  <si>
    <t>45-71-M02426_MURADİYE TR-4/1_PANO_953246216_ _953246216</t>
  </si>
  <si>
    <t>953246216</t>
  </si>
  <si>
    <t>2024-02-03 16:48:25</t>
  </si>
  <si>
    <t>2024-02-03 22:21:14</t>
  </si>
  <si>
    <t>45-83-L00023_TR-2/23_B_A01_5971169</t>
  </si>
  <si>
    <t>5971169</t>
  </si>
  <si>
    <t>2024-02-03 21:18:28</t>
  </si>
  <si>
    <t>2024-02-03 23:05:13</t>
  </si>
  <si>
    <t>45-71-M00006_MURADİYE DM_TEKEL_M13_2322536</t>
  </si>
  <si>
    <t>2322536</t>
  </si>
  <si>
    <t>2024-02-03 19:17:51</t>
  </si>
  <si>
    <t>2024-02-03 22:04:18</t>
  </si>
  <si>
    <t>35-01-K03798_K-3798_D_d3_5903779</t>
  </si>
  <si>
    <t>5903779</t>
  </si>
  <si>
    <t>2024-02-03 14:53:12</t>
  </si>
  <si>
    <t>2024-02-03 17:12:43</t>
  </si>
  <si>
    <t>45-78-M00760_KORDON TR-2_A_A_91297862</t>
  </si>
  <si>
    <t>91297862</t>
  </si>
  <si>
    <t>2024-02-03 15:13:15</t>
  </si>
  <si>
    <t>2024-02-03 17:20:17</t>
  </si>
  <si>
    <t>45-71-M01772_HAMZABEYLİ TR-2_B_B_56352547</t>
  </si>
  <si>
    <t>56352547</t>
  </si>
  <si>
    <t>2024-02-03 13:19:49</t>
  </si>
  <si>
    <t>2024-02-03 14:20:40</t>
  </si>
  <si>
    <t>45-72-M00090_TR-1/90_A_A_91361491</t>
  </si>
  <si>
    <t>91361491</t>
  </si>
  <si>
    <t>2024-02-03 13:11:29</t>
  </si>
  <si>
    <t>2024-02-03 14:57:36</t>
  </si>
  <si>
    <t>35-15-L00327_GÖLCÜK TR-27_A_A_56368621</t>
  </si>
  <si>
    <t>56368621</t>
  </si>
  <si>
    <t>2024-02-03 12:06:54</t>
  </si>
  <si>
    <t>2024-02-03 15:05:48</t>
  </si>
  <si>
    <t>35-14-M00332_TEPECİK KÖPRÜ DM_TEPECİK ÇIKIŞI (M-78)_M04_49833812</t>
  </si>
  <si>
    <t>49833812</t>
  </si>
  <si>
    <t>2024-02-03 11:58:10</t>
  </si>
  <si>
    <t>2024-02-03 12:18:59</t>
  </si>
  <si>
    <t>35-22-M00234_TEKELİ TR-4_TEKELİ TR-4_35-22-M00234_2350448</t>
  </si>
  <si>
    <t>2350448</t>
  </si>
  <si>
    <t>2024-02-03 11:34:53</t>
  </si>
  <si>
    <t>2024-02-03 13:30:34</t>
  </si>
  <si>
    <t>35-17-M00208_YENİ ŞAKRAN TR-8_DIREK TIPI TRAFO HUCRESI_H01_2096312</t>
  </si>
  <si>
    <t>2096312</t>
  </si>
  <si>
    <t>2024-02-12 23:36:16</t>
  </si>
  <si>
    <t>2024-02-13 04:17:45</t>
  </si>
  <si>
    <t>35-02-K02759_K-2759_K-2759_35-02-K02759_2373321</t>
  </si>
  <si>
    <t>2373321</t>
  </si>
  <si>
    <t>2024-02-13 00:40:38</t>
  </si>
  <si>
    <t>2024-02-13 01:56:12</t>
  </si>
  <si>
    <t>35-18-A00001_ÇEŞME İM_DALYAN ARITMA L-180 (15.8)_L11_2053072</t>
  </si>
  <si>
    <t>2053072</t>
  </si>
  <si>
    <t>2024-02-13 02:31:33</t>
  </si>
  <si>
    <t>2024-02-13 02:46:12</t>
  </si>
  <si>
    <t>35-18-L00111_L-111 OVACIK_D_D_91417158</t>
  </si>
  <si>
    <t>91417158</t>
  </si>
  <si>
    <t>2024-02-12 19:54:15</t>
  </si>
  <si>
    <t>2024-02-12 21:24:29</t>
  </si>
  <si>
    <t>45-80-M00166_PAŞAKÖY TR-4_PAŞAKÖY TR-4_45-80-M00166_2371975</t>
  </si>
  <si>
    <t>2371975</t>
  </si>
  <si>
    <t>2024-02-12 19:22:31</t>
  </si>
  <si>
    <t>2024-02-12 20:16:00</t>
  </si>
  <si>
    <t>35-10-K03693_K-3693_D_d3_5874435</t>
  </si>
  <si>
    <t>5874435</t>
  </si>
  <si>
    <t>2024-02-12 18:06:44</t>
  </si>
  <si>
    <t>2024-02-12 20:34:41</t>
  </si>
  <si>
    <t>35-29-L00789_ÇAYIRLI TR-8_PANO_950345642_ _950345642</t>
  </si>
  <si>
    <t>950345642</t>
  </si>
  <si>
    <t>2024-02-12 17:28:57</t>
  </si>
  <si>
    <t>2024-02-12 19:12:57</t>
  </si>
  <si>
    <t>45-78-L00048_TR-48_SANAL BINA_95002549439_ _95002549439</t>
  </si>
  <si>
    <t>95002549439</t>
  </si>
  <si>
    <t>2024-02-12 17:32:15</t>
  </si>
  <si>
    <t>2024-02-12 19:18:26</t>
  </si>
  <si>
    <t>35-29-L00268_KÜÇÜKKALE YEŞİLKENT TR-2_KÜÇÜKKALE YEŞİLKENT TR-2_35-29-L00268_2368270</t>
  </si>
  <si>
    <t>2368270</t>
  </si>
  <si>
    <t>2024-02-12 17:09:06</t>
  </si>
  <si>
    <t>2024-02-12 17:59:52</t>
  </si>
  <si>
    <t>35-22-M00243_AHMETBEYLİ M-5_C_C_56353745</t>
  </si>
  <si>
    <t>56353745</t>
  </si>
  <si>
    <t>2024-02-12 17:40:23</t>
  </si>
  <si>
    <t>2024-02-12 19:47:11</t>
  </si>
  <si>
    <t>35-10-L00023_KÜÇÜKKAYA TR-1_C_C_91005643</t>
  </si>
  <si>
    <t>91005643</t>
  </si>
  <si>
    <t>2024-02-12 14:24:10</t>
  </si>
  <si>
    <t>2024-02-12 18:05:29</t>
  </si>
  <si>
    <t>35-28-M00184_ASARLIK TR-2_ASARLIK TR-2_35-28-M00184_2377213</t>
  </si>
  <si>
    <t>2377213</t>
  </si>
  <si>
    <t>2024-02-15 09:36:39</t>
  </si>
  <si>
    <t>2024-02-15 18:19:23</t>
  </si>
  <si>
    <t>35-19-L00003_TR-3 TAVSU_B_B_56394874</t>
  </si>
  <si>
    <t>56394874</t>
  </si>
  <si>
    <t>2024-02-12 11:48:30</t>
  </si>
  <si>
    <t>2024-02-12 15:27:40</t>
  </si>
  <si>
    <t>35-26-M00725_NİLSAN KÖK_EGE YEM_M02_65911136</t>
  </si>
  <si>
    <t>65911136</t>
  </si>
  <si>
    <t>2024-02-12 01:35:13</t>
  </si>
  <si>
    <t>2024-02-12 02:39:50</t>
  </si>
  <si>
    <t>35-01-K00049_K-49_K-49_35-01-K00049_42446533</t>
  </si>
  <si>
    <t>42446533</t>
  </si>
  <si>
    <t>2024-02-12 00:30:03</t>
  </si>
  <si>
    <t>2024-02-12 02:14:35</t>
  </si>
  <si>
    <t>35-19-L00082_TR-82_6449348_6449348_56392432</t>
  </si>
  <si>
    <t>56392432</t>
  </si>
  <si>
    <t>2024-02-11 22:26:15</t>
  </si>
  <si>
    <t>2024-02-11 23:49:32</t>
  </si>
  <si>
    <t>35-17-M00577_M-577 (DM-6/17)_A_A01_60797538</t>
  </si>
  <si>
    <t>60797538</t>
  </si>
  <si>
    <t>2024-02-11 21:25:52</t>
  </si>
  <si>
    <t>2024-02-11 21:52:03</t>
  </si>
  <si>
    <t>45-71-M00368_TR-11/03 (BELEDİYE ŞANTİYE TR)_TR-11/03 (BELEDİYE ŞANTİYE TR)_45-71-M00368_2353489</t>
  </si>
  <si>
    <t>2353489</t>
  </si>
  <si>
    <t>2024-02-11 21:57:06</t>
  </si>
  <si>
    <t>2024-02-12 00:59:54</t>
  </si>
  <si>
    <t>45-71-M00061_HARMANDALI KÖK_HARMANDALI KÖYÜ_M02_72230775</t>
  </si>
  <si>
    <t>72230775</t>
  </si>
  <si>
    <t>2024-02-11 21:45:12</t>
  </si>
  <si>
    <t>2024-02-11 22:21:14</t>
  </si>
  <si>
    <t>45-83-M00270_TR-1/126-1 (KEMALPAŞA SOKAK TRF)_B_B_91080618</t>
  </si>
  <si>
    <t>91080618</t>
  </si>
  <si>
    <t>2024-02-11 22:31:25</t>
  </si>
  <si>
    <t>2024-02-11 23:58:51</t>
  </si>
  <si>
    <t>35-17-A00014_ALİAĞA GIS TM_KARDEMİR-2 (2H07)_M020_66127966</t>
  </si>
  <si>
    <t>66127966</t>
  </si>
  <si>
    <t>2024-02-11 22:01:20</t>
  </si>
  <si>
    <t>2024-02-11 23:29:19</t>
  </si>
  <si>
    <t>35-23-M00056_MAVİ FOTAŞ TATİL SİTESİ_ _950411100_ _950411100</t>
  </si>
  <si>
    <t>950411100</t>
  </si>
  <si>
    <t>2024-02-11 14:33:20</t>
  </si>
  <si>
    <t>2024-02-11 18:32:50</t>
  </si>
  <si>
    <t>35-19-L00044_TR-44 SAKIZLI_5858472_5858472_56376647</t>
  </si>
  <si>
    <t>56376647</t>
  </si>
  <si>
    <t>2024-02-11 14:51:48</t>
  </si>
  <si>
    <t>2024-02-11 17:27:56</t>
  </si>
  <si>
    <t>2024-02-11 04:36:43</t>
  </si>
  <si>
    <t>2024-02-11 05:49:45</t>
  </si>
  <si>
    <t>35-20-L00030_TR-1-4/6 KARASELVİ KABİN_0_955194855_ _955194855</t>
  </si>
  <si>
    <t>955194855</t>
  </si>
  <si>
    <t>2024-02-10 19:23:37</t>
  </si>
  <si>
    <t>2024-02-10 21:14:33</t>
  </si>
  <si>
    <t>45-81-M00010_SELENDİ TR-10_SANAL BINA_95002842693_ _95002842693</t>
  </si>
  <si>
    <t>95002842693</t>
  </si>
  <si>
    <t>2024-02-10 14:40:02</t>
  </si>
  <si>
    <t>2024-02-10 17:40:52</t>
  </si>
  <si>
    <t>35-01-K00231_K-231_ _911207662_ _911207662</t>
  </si>
  <si>
    <t>911207662</t>
  </si>
  <si>
    <t>2024-02-10 14:10:51</t>
  </si>
  <si>
    <t>2024-02-10 17:09:56</t>
  </si>
  <si>
    <t>35-19-L00118_ZEYTİNALANI TR-118_G_G03b_66035321</t>
  </si>
  <si>
    <t>66035321</t>
  </si>
  <si>
    <t>2024-02-10 14:54:22</t>
  </si>
  <si>
    <t>2024-02-10 16:35:37</t>
  </si>
  <si>
    <t>45-72-L00150_SELÇİKLİ ULUYOL TR-2_C_C_91337920</t>
  </si>
  <si>
    <t>91337920</t>
  </si>
  <si>
    <t>2024-02-10 13:16:09</t>
  </si>
  <si>
    <t>2024-02-10 22:00:12</t>
  </si>
  <si>
    <t>35-18-L00207_L-207 MERKEZTUR_ _950451923_ _950451923</t>
  </si>
  <si>
    <t>950451923</t>
  </si>
  <si>
    <t>2024-02-10 12:48:29</t>
  </si>
  <si>
    <t>2024-02-10 16:04:54</t>
  </si>
  <si>
    <t>35-09-K04306_K-4306_A_a2_5875755</t>
  </si>
  <si>
    <t>5875755</t>
  </si>
  <si>
    <t>2024-02-10 10:22:42</t>
  </si>
  <si>
    <t>2024-02-10 11:04:49</t>
  </si>
  <si>
    <t>45-71-M00020_DM-1/59_DM-1/06 ÇAMLIK_M06_66398591</t>
  </si>
  <si>
    <t>66398591</t>
  </si>
  <si>
    <t>2024-02-10 09:31:29</t>
  </si>
  <si>
    <t>2024-02-10 10:26:08</t>
  </si>
  <si>
    <t>35-24-L00033_POYRACIK TR-10_DIREK TIPI TRAFO HUCRESI_H01_2042817</t>
  </si>
  <si>
    <t>2042817</t>
  </si>
  <si>
    <t>2024-02-10 09:14:37</t>
  </si>
  <si>
    <t>2024-02-10 10:01:17</t>
  </si>
  <si>
    <t>45-72-M00623_TR-1/61-A_B_B_79593979</t>
  </si>
  <si>
    <t>79593979</t>
  </si>
  <si>
    <t>2024-02-10 02:13:44</t>
  </si>
  <si>
    <t>2024-02-10 03:54:09</t>
  </si>
  <si>
    <t>2024-02-10 01:20:23</t>
  </si>
  <si>
    <t>2024-02-10 02:13:24</t>
  </si>
  <si>
    <t>35-18-L00036_L-36_A_A_91450777</t>
  </si>
  <si>
    <t>91450777</t>
  </si>
  <si>
    <t>2024-02-10 01:13:57</t>
  </si>
  <si>
    <t>2024-02-10 05:38:28</t>
  </si>
  <si>
    <t>45-77-L00307_ORTAKÖY TR-2_ _945501975_ _945501975</t>
  </si>
  <si>
    <t>945501975</t>
  </si>
  <si>
    <t>2024-02-09 19:51:54</t>
  </si>
  <si>
    <t>2024-02-09 22:00:16</t>
  </si>
  <si>
    <t>2024-02-09 18:13:27</t>
  </si>
  <si>
    <t>2024-02-09 19:15:07</t>
  </si>
  <si>
    <t>35-02-M01282_M-1282_A_A_56382502</t>
  </si>
  <si>
    <t>56382502</t>
  </si>
  <si>
    <t>2024-02-15 09:09:11</t>
  </si>
  <si>
    <t>2024-02-15 16:03:32</t>
  </si>
  <si>
    <t>45-74-M00332_TR-16_ _945585399_ _945585399</t>
  </si>
  <si>
    <t>945585399</t>
  </si>
  <si>
    <t>2024-02-09 14:26:31</t>
  </si>
  <si>
    <t>2024-02-09 14:56:31</t>
  </si>
  <si>
    <t>35-28-M00200_HAYKIRAN TR-1_A_A_91439236</t>
  </si>
  <si>
    <t>2024-02-09 14:14:23</t>
  </si>
  <si>
    <t>2024-02-09 20:15:06</t>
  </si>
  <si>
    <t>35-02-M01129_M-1129_9571442__83336671</t>
  </si>
  <si>
    <t>83336671</t>
  </si>
  <si>
    <t>2024-02-14 13:00:22</t>
  </si>
  <si>
    <t>2024-02-14 14:52:00</t>
  </si>
  <si>
    <t>35-30-M00709_TR-9(M-709)_0_955297718_ _955297718</t>
  </si>
  <si>
    <t>955297718</t>
  </si>
  <si>
    <t>2024-02-09 14:31:44</t>
  </si>
  <si>
    <t>2024-02-09 15:39:37</t>
  </si>
  <si>
    <t>2024-02-14 08:37:59</t>
  </si>
  <si>
    <t>2024-02-14 17:17:20</t>
  </si>
  <si>
    <t>35-04-M02728_M-2728_ _912689807_ _912689807</t>
  </si>
  <si>
    <t>912689807</t>
  </si>
  <si>
    <t>2024-02-09 12:26:44</t>
  </si>
  <si>
    <t>2024-02-09 14:40:51</t>
  </si>
  <si>
    <t>35-16-M00448_AŞAĞIKIRIKLAR DM_AŞAĞIKIRIKLAR_M06_2115970</t>
  </si>
  <si>
    <t>2115970</t>
  </si>
  <si>
    <t>2024-02-09 08:25:42</t>
  </si>
  <si>
    <t>2024-02-09 08:56:02</t>
  </si>
  <si>
    <t>35-24-M00205_NARLIGEÇİT KÖK(TR-32)_NARLIGEÇİT SULAMA_M3_2073900</t>
  </si>
  <si>
    <t>2073900</t>
  </si>
  <si>
    <t>2024-02-09 08:42:05</t>
  </si>
  <si>
    <t>2024-02-09 09:07:15</t>
  </si>
  <si>
    <t>35-07-M02773_M-2773_M-2038_M10_81657080</t>
  </si>
  <si>
    <t>81657080</t>
  </si>
  <si>
    <t>2024-02-09 03:52:42</t>
  </si>
  <si>
    <t>2024-02-09 04:57:59</t>
  </si>
  <si>
    <t>35-17-A00001_ALÇUK TM_DERSAN-1_M26_2055283</t>
  </si>
  <si>
    <t>2055283</t>
  </si>
  <si>
    <t>2024-02-15 14:17:03</t>
  </si>
  <si>
    <t>2024-02-15 14:28:02</t>
  </si>
  <si>
    <t>35-19-M00256_TATAR DM_MORDOĞAN-1 ÇIKIŞ_M13_2053776</t>
  </si>
  <si>
    <t>2053776</t>
  </si>
  <si>
    <t>2024-02-08 22:28:53</t>
  </si>
  <si>
    <t>2024-02-08 23:27:00</t>
  </si>
  <si>
    <t>45-78-L00205_YILMAZ TR-5_YILMAZ TR-5_45-78-L00205_2358957</t>
  </si>
  <si>
    <t>2358957</t>
  </si>
  <si>
    <t>2024-02-08 16:42:21</t>
  </si>
  <si>
    <t>2024-02-08 19:02:00</t>
  </si>
  <si>
    <t>35-16-M00121_YUKARIBEY TR-2_YUKARIBEY TR-2_35-16-M00121_2346768</t>
  </si>
  <si>
    <t>2346768</t>
  </si>
  <si>
    <t>2024-02-08 17:54:06</t>
  </si>
  <si>
    <t>2024-02-08 18:26:36</t>
  </si>
  <si>
    <t>35-28-M00379_SEYREK TR-7 KÖK_SÜZBEYLİ-TUZCULU_M04_2093195</t>
  </si>
  <si>
    <t>2093195</t>
  </si>
  <si>
    <t>2024-02-08 16:35:20</t>
  </si>
  <si>
    <t>2024-02-08 17:29:33</t>
  </si>
  <si>
    <t>35-28-M00732_PANAZTEPE DM_KESİKKÖY-1 GİRİŞ_M07_2114179</t>
  </si>
  <si>
    <t>2114179</t>
  </si>
  <si>
    <t>2024-02-08 16:35:21</t>
  </si>
  <si>
    <t>2024-02-08 16:42:14</t>
  </si>
  <si>
    <t>35-19-L00098_TR-98 ZEYTİNALANI_B_B_91324114</t>
  </si>
  <si>
    <t>91324114</t>
  </si>
  <si>
    <t>2024-02-08 09:32:35</t>
  </si>
  <si>
    <t>2024-02-08 12:55:04</t>
  </si>
  <si>
    <t>35-23-M00302_FOÇA CEZA İNFAZ KURUMU KÖK_FOÇA İM_M02_67574171</t>
  </si>
  <si>
    <t>67574171</t>
  </si>
  <si>
    <t>2024-02-08 10:11:47</t>
  </si>
  <si>
    <t>2024-02-08 11:37:49</t>
  </si>
  <si>
    <t>45-72-L00045_TR-2/45_TR-2/48 _L04_66518320</t>
  </si>
  <si>
    <t>66518320</t>
  </si>
  <si>
    <t>2024-02-11 09:16:03</t>
  </si>
  <si>
    <t>2024-02-11 10:40:56</t>
  </si>
  <si>
    <t>35-24-L00217_KINIK TR-26_ _955220597_ _955220597</t>
  </si>
  <si>
    <t>955220597</t>
  </si>
  <si>
    <t>2024-02-08 09:45:04</t>
  </si>
  <si>
    <t>2024-02-08 10:58:32</t>
  </si>
  <si>
    <t>35-18-A00002_ALAÇATI İM_L-299 ARITMA_L13_2052461</t>
  </si>
  <si>
    <t>2052461</t>
  </si>
  <si>
    <t>2024-02-08 08:54:26</t>
  </si>
  <si>
    <t>2024-02-08 11:49:36</t>
  </si>
  <si>
    <t>35-02-M02902_M-2902_E_TR1-E01_83787618</t>
  </si>
  <si>
    <t>83787618</t>
  </si>
  <si>
    <t>2024-02-08 08:59:35</t>
  </si>
  <si>
    <t>2024-02-08 10:07:09</t>
  </si>
  <si>
    <t>35-21-M00013_EĞLENHOCA DM_KARABURUN-1_M05_72178729</t>
  </si>
  <si>
    <t>72178729</t>
  </si>
  <si>
    <t>2024-02-08 04:06:41</t>
  </si>
  <si>
    <t>2024-02-08 05:39:00</t>
  </si>
  <si>
    <t>2024-02-07 22:50:23</t>
  </si>
  <si>
    <t>2024-02-08 00:04:57</t>
  </si>
  <si>
    <t>35-01-K03011_K-3011_F_F_56383966</t>
  </si>
  <si>
    <t>56383966</t>
  </si>
  <si>
    <t>2024-02-08 04:17:03</t>
  </si>
  <si>
    <t>2024-02-08 05:52:47</t>
  </si>
  <si>
    <t>35-03-K01241_K-1241_C_C_56363316</t>
  </si>
  <si>
    <t>56363316</t>
  </si>
  <si>
    <t>2024-02-07 18:51:01</t>
  </si>
  <si>
    <t>2024-02-07 20:26:37</t>
  </si>
  <si>
    <t>45-78-A00005_DEMİRKÖPRÜ TM_HatBaşıAyırıcı_53137024_M05_53137024</t>
  </si>
  <si>
    <t>53137024</t>
  </si>
  <si>
    <t>2024-02-07 17:35:44</t>
  </si>
  <si>
    <t>2024-02-07 19:21:33</t>
  </si>
  <si>
    <t>45-73-M00764_GİRELLİ KIROĞLAN TR-4_A_A_56389549</t>
  </si>
  <si>
    <t>56389549</t>
  </si>
  <si>
    <t>2024-02-07 12:50:29</t>
  </si>
  <si>
    <t>2024-02-07 18:27:42</t>
  </si>
  <si>
    <t>35-01-A00007_BOZYAKA TM_BOZYAKA-9_K21_2062945</t>
  </si>
  <si>
    <t>2062945</t>
  </si>
  <si>
    <t>2024-02-11 01:44:27</t>
  </si>
  <si>
    <t>2024-02-11 01:55:24</t>
  </si>
  <si>
    <t>35-28-M00161_KOYUNDERE TR-12_ _95001287142_ _95001287142</t>
  </si>
  <si>
    <t>95001287142</t>
  </si>
  <si>
    <t>2024-02-07 09:20:51</t>
  </si>
  <si>
    <t>2024-02-07 10:48:09</t>
  </si>
  <si>
    <t>35-03-M02124_M-2124_M-2124_35-03-M02124_2348484</t>
  </si>
  <si>
    <t>2348484</t>
  </si>
  <si>
    <t>2024-02-07 04:44:26</t>
  </si>
  <si>
    <t>2024-02-07 09:40:40</t>
  </si>
  <si>
    <t>35-01-K00742_K-742_K-742_35-01-K00742_2357560</t>
  </si>
  <si>
    <t>2357560</t>
  </si>
  <si>
    <t>2024-02-07 00:47:58</t>
  </si>
  <si>
    <t>2024-02-07 00:58:59</t>
  </si>
  <si>
    <t>35-17-M00247_KAREL DM_BAZTAŞ DM_M05_66441135</t>
  </si>
  <si>
    <t>66441135</t>
  </si>
  <si>
    <t>2024-02-06 17:50:50</t>
  </si>
  <si>
    <t>2024-02-06 18:26:26</t>
  </si>
  <si>
    <t>45-75-M00267_BOYALI ÇAYBAŞI TR-1_B_B_91438669</t>
  </si>
  <si>
    <t>91438669</t>
  </si>
  <si>
    <t>2024-02-06 09:18:00</t>
  </si>
  <si>
    <t>2024-02-06 11:52:13</t>
  </si>
  <si>
    <t>45-71-M00020_DM-1/59_KUŞLUBAHÇE_M02_66398583</t>
  </si>
  <si>
    <t>66398583</t>
  </si>
  <si>
    <t>2024-02-06 09:12:13</t>
  </si>
  <si>
    <t>2024-02-06 10:14:06</t>
  </si>
  <si>
    <t>45-71-M00219_MURADİYE ORTA ÖLÇEKLİ SAN. TR-1_MURADİYE ORTA ÖLÇEKLİ SAN. TR-1_45-71-M00219_66367300</t>
  </si>
  <si>
    <t>66367300</t>
  </si>
  <si>
    <t>2024-02-05 19:55:46</t>
  </si>
  <si>
    <t>2024-02-05 21:30:50</t>
  </si>
  <si>
    <t>45-82-M00119_SOMA TR-26/2_C_C_91423110</t>
  </si>
  <si>
    <t>91423110</t>
  </si>
  <si>
    <t>2024-02-05 19:13:04</t>
  </si>
  <si>
    <t>2024-02-05 21:30:06</t>
  </si>
  <si>
    <t>35-29-L00308_KÜÇÜKKEMERDERE KÜPALAN_B_B_91338257</t>
  </si>
  <si>
    <t>91338257</t>
  </si>
  <si>
    <t>2024-02-05 14:57:42</t>
  </si>
  <si>
    <t>2024-02-05 16:49:17</t>
  </si>
  <si>
    <t>35-04-K02323_K-2323_ _99354201_ _99354201</t>
  </si>
  <si>
    <t>99354201</t>
  </si>
  <si>
    <t>2024-02-05 13:31:45</t>
  </si>
  <si>
    <t>2024-02-05 14:32:23</t>
  </si>
  <si>
    <t>35-22-M00917_DM-4/TR-26_ _95002443510_ _95002443510</t>
  </si>
  <si>
    <t>95002443510</t>
  </si>
  <si>
    <t>2024-02-05 10:45:55</t>
  </si>
  <si>
    <t>2024-02-05 13:08:14</t>
  </si>
  <si>
    <t>35-22-M00253_BULGURCA TR-3_BULGURCA TR-3_35-22-M00253_65881135</t>
  </si>
  <si>
    <t>65881135</t>
  </si>
  <si>
    <t>2024-02-04 16:05:57</t>
  </si>
  <si>
    <t>2024-02-04 18:44:56</t>
  </si>
  <si>
    <t>35-01-K01581_K-1581_ _911333109_ _911333109</t>
  </si>
  <si>
    <t>911333109</t>
  </si>
  <si>
    <t>2024-02-04 10:36:54</t>
  </si>
  <si>
    <t>2024-02-04 16:51:36</t>
  </si>
  <si>
    <t>35-24-M00030_MELEK BEY ÇİFTLİĞİ TR_MELEK BEY ÇİFTLİĞİ TR_35-24-M00030_2376345</t>
  </si>
  <si>
    <t>2376345</t>
  </si>
  <si>
    <t>2024-02-04 11:19:10</t>
  </si>
  <si>
    <t>2024-02-04 13:23:34</t>
  </si>
  <si>
    <t>2024-02-12 18:27:20</t>
  </si>
  <si>
    <t>2024-02-12 19:04:53</t>
  </si>
  <si>
    <t>35-19-L00087_TR-87 MENTEŞ KAVŞAĞI_6675185_6675185_56393471</t>
  </si>
  <si>
    <t>56393471</t>
  </si>
  <si>
    <t>2024-02-12 18:32:59</t>
  </si>
  <si>
    <t>2024-02-12 21:23:35</t>
  </si>
  <si>
    <t>35-09-M01148_M-1148_M-388_M04_47617195</t>
  </si>
  <si>
    <t>47617195</t>
  </si>
  <si>
    <t>2024-02-12 18:49:40</t>
  </si>
  <si>
    <t>2024-02-12 19:06:44</t>
  </si>
  <si>
    <t>35-28-M00309_KESİKKÖY DM_HatBaşıAyırıcı_90912545_M14_90912545</t>
  </si>
  <si>
    <t>90912545</t>
  </si>
  <si>
    <t>2024-02-12 18:33:36</t>
  </si>
  <si>
    <t>2024-02-13 01:54:31</t>
  </si>
  <si>
    <t>35-26-A00005_ÖZBEY İM_KAPLANCIK_L03_2064116</t>
  </si>
  <si>
    <t>2064116</t>
  </si>
  <si>
    <t>2024-02-12 18:09:22</t>
  </si>
  <si>
    <t>2024-02-12 22:19:00</t>
  </si>
  <si>
    <t>45-80-M00060_HALİTPAŞA DM_HALİTPAŞA TARIMSAL SULAMA-1_M06_72188715</t>
  </si>
  <si>
    <t>72188715</t>
  </si>
  <si>
    <t>2024-02-12 17:23:39</t>
  </si>
  <si>
    <t>2024-02-12 17:35:47</t>
  </si>
  <si>
    <t>2024-02-12 16:53:10</t>
  </si>
  <si>
    <t>2024-02-12 18:50:47</t>
  </si>
  <si>
    <t>2024-02-12 17:40:52</t>
  </si>
  <si>
    <t>2024-02-12 17:52:51</t>
  </si>
  <si>
    <t>45-73-M00347_KİLLİK TR-6_KİLLİK TR-6_45-73-M00347_66992767</t>
  </si>
  <si>
    <t>66992767</t>
  </si>
  <si>
    <t>2024-02-12 16:26:00</t>
  </si>
  <si>
    <t>2024-02-12 18:31:27</t>
  </si>
  <si>
    <t>45-71-M01396_KÜÇÜK EVRENOS TR-3_ _953239711_ _953239711</t>
  </si>
  <si>
    <t>953239711</t>
  </si>
  <si>
    <t>2024-02-12 14:47:24</t>
  </si>
  <si>
    <t>35-02-M01388_M-1388_ _910313243_ _910313243</t>
  </si>
  <si>
    <t>910313243</t>
  </si>
  <si>
    <t>2024-02-12 13:56:51</t>
  </si>
  <si>
    <t>2024-02-12 15:01:21</t>
  </si>
  <si>
    <t>35-14-L00157_L-157 YEŞİLKENT_6523871_6523871_56390123</t>
  </si>
  <si>
    <t>56390123</t>
  </si>
  <si>
    <t>2024-02-12 14:18:42</t>
  </si>
  <si>
    <t>2024-02-12 15:55:32</t>
  </si>
  <si>
    <t>45-77-L00056_TR-56_D_D_56395504</t>
  </si>
  <si>
    <t>56395504</t>
  </si>
  <si>
    <t>2024-02-12 12:50:54</t>
  </si>
  <si>
    <t>2024-02-12 12:58:09</t>
  </si>
  <si>
    <t>45-84-A00001_AHMETLİ İM_BAHÇECİK - DEREKÖY_L17_2332505</t>
  </si>
  <si>
    <t>2332505</t>
  </si>
  <si>
    <t>2024-02-12 14:15:53</t>
  </si>
  <si>
    <t>35-10-L00020_YELKİ TR-20_ KÖYLER_L03_50105690</t>
  </si>
  <si>
    <t>50105690</t>
  </si>
  <si>
    <t>2024-02-12 12:41:20</t>
  </si>
  <si>
    <t>2024-02-12 13:40:24</t>
  </si>
  <si>
    <t>35-16-M00099_SARICAOĞLU TR-1_C_C_91055141</t>
  </si>
  <si>
    <t>91055141</t>
  </si>
  <si>
    <t>2024-02-12 11:59:08</t>
  </si>
  <si>
    <t>2024-02-12 13:50:39</t>
  </si>
  <si>
    <t>35-29-L00268_KÜÇÜKKALE YEŞİLKENT TR-2_C_C_56355658</t>
  </si>
  <si>
    <t>56355658</t>
  </si>
  <si>
    <t>2024-02-12 11:40:57</t>
  </si>
  <si>
    <t>2024-02-12 12:53:31</t>
  </si>
  <si>
    <t>35-18-L00027_L-27 İZMİRLİ LİMANLAR_5845295_5845295_56394522</t>
  </si>
  <si>
    <t>56394522</t>
  </si>
  <si>
    <t>2024-02-12 11:42:57</t>
  </si>
  <si>
    <t>2024-02-12 12:32:34</t>
  </si>
  <si>
    <t>35-02-M01432_M-1432_ _912853244_ _912853244</t>
  </si>
  <si>
    <t>912853244</t>
  </si>
  <si>
    <t>2024-02-12 10:55:01</t>
  </si>
  <si>
    <t>2024-02-12 11:35:41</t>
  </si>
  <si>
    <t>35-02-M02987_M-2987_ _95001283665_ _95001283665</t>
  </si>
  <si>
    <t>95001283665</t>
  </si>
  <si>
    <t>2024-02-12 10:51:30</t>
  </si>
  <si>
    <t>2024-02-12 14:25:28</t>
  </si>
  <si>
    <t>35-18-L00366_L-366 ILDIR KÖY_A_A_91249955</t>
  </si>
  <si>
    <t>91249955</t>
  </si>
  <si>
    <t>2024-02-15 11:16:53</t>
  </si>
  <si>
    <t>2024-02-15 12:17:27</t>
  </si>
  <si>
    <t>35-03-K04089_K-4089_ _910710921_ _910710921</t>
  </si>
  <si>
    <t>910710921</t>
  </si>
  <si>
    <t>2024-02-12 09:03:11</t>
  </si>
  <si>
    <t>2024-02-12 14:24:39</t>
  </si>
  <si>
    <t>35-31-L00217_OLGUNLAR TR-4_DIREK TIPI TRAFO HUCRESI_H01_2038177</t>
  </si>
  <si>
    <t>2038177</t>
  </si>
  <si>
    <t>OG Parafudr Patlaması</t>
  </si>
  <si>
    <t>2024-02-12 08:16:30</t>
  </si>
  <si>
    <t>2024-02-12 16:51:15</t>
  </si>
  <si>
    <t>45-78-L00168_TR-168_TR-168_45-78-L00168_2357283</t>
  </si>
  <si>
    <t>2357283</t>
  </si>
  <si>
    <t>2024-02-15 09:07:15</t>
  </si>
  <si>
    <t>2024-02-15 14:52:13</t>
  </si>
  <si>
    <t>45-73-M00037_DM02/TR01_A_a1_45114647</t>
  </si>
  <si>
    <t>45114647</t>
  </si>
  <si>
    <t>2024-02-11 21:51:37</t>
  </si>
  <si>
    <t>2024-02-11 22:39:23</t>
  </si>
  <si>
    <t>35-02-M01284_M-1284_D_D_56382781</t>
  </si>
  <si>
    <t>56382781</t>
  </si>
  <si>
    <t>2024-02-11 21:34:21</t>
  </si>
  <si>
    <t>2024-02-11 22:15:59</t>
  </si>
  <si>
    <t>35-29-L00268_KÜÇÜKKALE YEŞİLKENT TR-2_ _950331785_ _950331785</t>
  </si>
  <si>
    <t>950331785</t>
  </si>
  <si>
    <t>2024-02-11 19:29:24</t>
  </si>
  <si>
    <t>2024-02-11 20:48:13</t>
  </si>
  <si>
    <t>45-74-M00204_KUZUKÖY TR-1_B_B_91058359</t>
  </si>
  <si>
    <t>91058359</t>
  </si>
  <si>
    <t>2024-02-11 19:45:00</t>
  </si>
  <si>
    <t>2024-02-11 20:49:32</t>
  </si>
  <si>
    <t>35-01-M02356_M-2356 _M-2356 _35-01-M02356_84888748</t>
  </si>
  <si>
    <t>84888748</t>
  </si>
  <si>
    <t>2024-02-11 19:24:34</t>
  </si>
  <si>
    <t>2024-02-11 19:57:23</t>
  </si>
  <si>
    <t>35-01-M02017_M-2017_ _910670223_ _910670223</t>
  </si>
  <si>
    <t>910670223</t>
  </si>
  <si>
    <t>2024-02-11 15:25:20</t>
  </si>
  <si>
    <t>2024-02-11 17:31:11</t>
  </si>
  <si>
    <t>35-02-M00234_M-234_ _910229022_ _910229022</t>
  </si>
  <si>
    <t>910229022</t>
  </si>
  <si>
    <t>2024-02-11 15:05:17</t>
  </si>
  <si>
    <t>2024-02-11 16:18:10</t>
  </si>
  <si>
    <t>45-82-A00004_SOMA B SANTRALİ TM_IŞIKLAR-2 (1H04)_M010_66326509</t>
  </si>
  <si>
    <t>66326509</t>
  </si>
  <si>
    <t>2024-02-11 14:43:56</t>
  </si>
  <si>
    <t>2024-02-11 15:43:21</t>
  </si>
  <si>
    <t>2024-02-11 12:10:18</t>
  </si>
  <si>
    <t>2024-02-11 13:58:51</t>
  </si>
  <si>
    <t>35-01-K01204_K-1204_A_A_56363493</t>
  </si>
  <si>
    <t>56363493</t>
  </si>
  <si>
    <t>2024-02-11 12:44:09</t>
  </si>
  <si>
    <t>2024-02-11 14:45:04</t>
  </si>
  <si>
    <t>45-74-M00227_ÇATALOLUK DM_AYVAALAN_M03_2115039</t>
  </si>
  <si>
    <t>2115039</t>
  </si>
  <si>
    <t>2024-02-11 12:45:54</t>
  </si>
  <si>
    <t>2024-02-11 13:03:05</t>
  </si>
  <si>
    <t>45-83-A00003_DERBENT TM_AHMETLİ_M18_2063357</t>
  </si>
  <si>
    <t>2063357</t>
  </si>
  <si>
    <t>2024-02-11 12:15:21</t>
  </si>
  <si>
    <t>2024-02-11 12:36:54</t>
  </si>
  <si>
    <t>35-02-M02904_M-2904_ _956280348_ _956280348</t>
  </si>
  <si>
    <t>956280348</t>
  </si>
  <si>
    <t>2024-02-11 10:05:08</t>
  </si>
  <si>
    <t>2024-02-11 12:07:38</t>
  </si>
  <si>
    <t>35-25-M00079_ÇUKURALTI M-38_0_955278695_ _955278695</t>
  </si>
  <si>
    <t>955278695</t>
  </si>
  <si>
    <t>2024-02-11 00:23:13</t>
  </si>
  <si>
    <t>2024-02-11 01:25:06</t>
  </si>
  <si>
    <t>45-72-A00002_MORALILAR İM_MORALILAR TARIMSAL SULAMA_L04_2100630</t>
  </si>
  <si>
    <t>2100630</t>
  </si>
  <si>
    <t>2024-02-10 17:08:15</t>
  </si>
  <si>
    <t>2024-02-10 17:31:57</t>
  </si>
  <si>
    <t>35-01-K00499_K-499_ _911455564_ _911455564</t>
  </si>
  <si>
    <t>911455564</t>
  </si>
  <si>
    <t>2024-02-10 17:15:44</t>
  </si>
  <si>
    <t>2024-02-10 18:51:53</t>
  </si>
  <si>
    <t>35-18-L00321_L-321_L-317 - L-319 BAHÇELİEVLER_L04_72091107</t>
  </si>
  <si>
    <t>72091107</t>
  </si>
  <si>
    <t>2024-02-10 17:13:54</t>
  </si>
  <si>
    <t>2024-02-10 22:24:29</t>
  </si>
  <si>
    <t>2024-02-10 09:20:45</t>
  </si>
  <si>
    <t>2024-02-10 10:57:13</t>
  </si>
  <si>
    <t>35-02-M01131_M-1131_A_A_56367870</t>
  </si>
  <si>
    <t>56367870</t>
  </si>
  <si>
    <t>2024-02-10 09:12:36</t>
  </si>
  <si>
    <t>2024-02-10 11:41:37</t>
  </si>
  <si>
    <t>45-85-L00019_GÖLMARMARA TR-19_A_A_56404608</t>
  </si>
  <si>
    <t>56404608</t>
  </si>
  <si>
    <t>2024-02-10 09:24:20</t>
  </si>
  <si>
    <t>2024-02-10 10:18:53</t>
  </si>
  <si>
    <t>2024-02-10 09:23:10</t>
  </si>
  <si>
    <t>2024-02-10 09:46:58</t>
  </si>
  <si>
    <t>45-86-M00249_AZİMLİ AMBARKAYA TR-2_A_A_91226362</t>
  </si>
  <si>
    <t>91226362</t>
  </si>
  <si>
    <t>2024-02-09 16:00:45</t>
  </si>
  <si>
    <t>2024-02-09 17:22:12</t>
  </si>
  <si>
    <t>35-03-K04404_K-4404_B_B_56363596</t>
  </si>
  <si>
    <t>56363596</t>
  </si>
  <si>
    <t>2024-02-09 15:47:24</t>
  </si>
  <si>
    <t>2024-02-09 17:55:45</t>
  </si>
  <si>
    <t>35-01-K01208_K-1208_D_D_56373516</t>
  </si>
  <si>
    <t>56373516</t>
  </si>
  <si>
    <t>2024-02-09 12:23:22</t>
  </si>
  <si>
    <t>2024-02-09 13:21:30</t>
  </si>
  <si>
    <t>35-02-M02850_M-2850_ _99188939_ _99188939</t>
  </si>
  <si>
    <t>99188939</t>
  </si>
  <si>
    <t>2024-02-09 11:08:09</t>
  </si>
  <si>
    <t>2024-02-09 13:38:35</t>
  </si>
  <si>
    <t>35-04-M02560_M-2560_ _966463376_ _966463376</t>
  </si>
  <si>
    <t>966463376</t>
  </si>
  <si>
    <t>2024-02-09 11:10:38</t>
  </si>
  <si>
    <t>2024-02-09 13:35:53</t>
  </si>
  <si>
    <t>35-01-M01250_M-1250_B_1B_5873220</t>
  </si>
  <si>
    <t>5873220</t>
  </si>
  <si>
    <t>2024-02-02 17:40:47</t>
  </si>
  <si>
    <t>2024-02-02 19:25:24</t>
  </si>
  <si>
    <t>45-83-M00137_ARPALIK KÖK_ÇAMPINAR TARIMSAL SULAMA - TR-6_M06_72124446</t>
  </si>
  <si>
    <t>72124446</t>
  </si>
  <si>
    <t>2024-02-08 18:06:23</t>
  </si>
  <si>
    <t>2024-02-08 18:39:33</t>
  </si>
  <si>
    <t>35-02-K01545_K-1545_D_D1B_5849363</t>
  </si>
  <si>
    <t>5849363</t>
  </si>
  <si>
    <t>2024-02-08 17:18:54</t>
  </si>
  <si>
    <t>2024-02-08 18:53:07</t>
  </si>
  <si>
    <t>35-08-K01368_K-1368_K-1368_35-08-K01368_42013231</t>
  </si>
  <si>
    <t>42013231</t>
  </si>
  <si>
    <t>2024-02-08 17:59:22</t>
  </si>
  <si>
    <t>2024-02-08 18:39:11</t>
  </si>
  <si>
    <t>35-30-M00050_BİMEYKO TR-3_A_A_65496895</t>
  </si>
  <si>
    <t>65496895</t>
  </si>
  <si>
    <t>2024-02-08 15:56:30</t>
  </si>
  <si>
    <t>2024-02-09 00:15:59</t>
  </si>
  <si>
    <t>35-01-K01296_K-1296_ _911125405_ _911125405</t>
  </si>
  <si>
    <t>911125405</t>
  </si>
  <si>
    <t>2024-02-08 16:36:51</t>
  </si>
  <si>
    <t>2024-02-08 18:32:45</t>
  </si>
  <si>
    <t>35-27-M00086_ERZE AMBALAJ KÖK_TR-32(DM03-TR-01)_M04_72177592</t>
  </si>
  <si>
    <t>72177592</t>
  </si>
  <si>
    <t>2024-02-08 16:38:36</t>
  </si>
  <si>
    <t>2024-02-08 17:16:37</t>
  </si>
  <si>
    <t>35-28-M00732_PANAZTEPE DM_MALTEPE_M03_2055980</t>
  </si>
  <si>
    <t>2055980</t>
  </si>
  <si>
    <t>2024-02-08 16:16:54</t>
  </si>
  <si>
    <t>2024-02-08 16:29:53</t>
  </si>
  <si>
    <t>35-19-L00005_TR-5_İÇMELER_L03_72124031</t>
  </si>
  <si>
    <t>72124031</t>
  </si>
  <si>
    <t>2024-02-13 09:31:42</t>
  </si>
  <si>
    <t>2024-02-13 10:10:32</t>
  </si>
  <si>
    <t>35-17-M00161Ö_İZSU ÖZEL TR_DIREK TIPI TRAFO HUCRESI_H01_2039199</t>
  </si>
  <si>
    <t>2039199</t>
  </si>
  <si>
    <t>2024-02-08 10:05:48</t>
  </si>
  <si>
    <t>2024-02-08 11:34:28</t>
  </si>
  <si>
    <t>35-01-M01954_M-1954_ _911168442_ _911168442</t>
  </si>
  <si>
    <t>911168442</t>
  </si>
  <si>
    <t>2024-02-08 07:20:13</t>
  </si>
  <si>
    <t>2024-02-08 09:40:32</t>
  </si>
  <si>
    <t>45-80-M00006_SARUHANLI TR-6_BEKİR AĞA APT._956567844_ _956567844</t>
  </si>
  <si>
    <t>956567844</t>
  </si>
  <si>
    <t>2024-02-08 07:14:03</t>
  </si>
  <si>
    <t>2024-02-08 10:27:06</t>
  </si>
  <si>
    <t>35-03-M00997_M-997_ _913757620_ _913757620</t>
  </si>
  <si>
    <t>913757620</t>
  </si>
  <si>
    <t>2024-02-08 02:24:59</t>
  </si>
  <si>
    <t>2024-02-08 03:27:56</t>
  </si>
  <si>
    <t>35-17-M00027_TR-27___56353325</t>
  </si>
  <si>
    <t>56353325</t>
  </si>
  <si>
    <t>2024-02-08 01:52:36</t>
  </si>
  <si>
    <t>2024-02-08 02:17:37</t>
  </si>
  <si>
    <t>35-31-L00227_KARABULU KÖK_TUMBULLAR_L03_2119134</t>
  </si>
  <si>
    <t>2119134</t>
  </si>
  <si>
    <t>2024-02-08 04:28:13</t>
  </si>
  <si>
    <t>2024-02-08 04:37:00</t>
  </si>
  <si>
    <t>35-26-M00891_PANCAR KÖK_PANCAR SANAYİ ÇIKIŞ_M04_2123351</t>
  </si>
  <si>
    <t>2123351</t>
  </si>
  <si>
    <t>2024-02-07 19:24:23</t>
  </si>
  <si>
    <t>2024-02-07 19:45:34</t>
  </si>
  <si>
    <t>45-73-M00239_AKKEÇİLİ KÖK_HatBaşıAyırıcı_100772997_M03_100772997</t>
  </si>
  <si>
    <t>100772997</t>
  </si>
  <si>
    <t>2024-02-07 18:02:40</t>
  </si>
  <si>
    <t>2024-02-07 19:58:57</t>
  </si>
  <si>
    <t>35-01-K00879_K-879_ _912440223_ _912440223</t>
  </si>
  <si>
    <t>912440223</t>
  </si>
  <si>
    <t>2024-02-07 14:17:56</t>
  </si>
  <si>
    <t>2024-02-07 16:36:54</t>
  </si>
  <si>
    <t>45-86-M00044_KEMHALLI KÖK_HatBaşıAyırıcı_75176085_M01_75176085</t>
  </si>
  <si>
    <t>75176085</t>
  </si>
  <si>
    <t>2024-02-11 10:02:03</t>
  </si>
  <si>
    <t>2024-02-11 14:11:51</t>
  </si>
  <si>
    <t>45-73-M00476_YEŞİLYURT DM_KÖYLER HATTI_M04_2318331</t>
  </si>
  <si>
    <t>2318331</t>
  </si>
  <si>
    <t>2024-02-11 09:03:33</t>
  </si>
  <si>
    <t>2024-02-11 12:46:30</t>
  </si>
  <si>
    <t>45-83-M00570_URGANLI TR-2_DAĞITIM TRAFOSU_M06_2103495</t>
  </si>
  <si>
    <t>2103495</t>
  </si>
  <si>
    <t>2024-02-07 14:11:55</t>
  </si>
  <si>
    <t>2024-02-07 17:31:38</t>
  </si>
  <si>
    <t>45-79-M00395_DİNDARLI KÖK TR-3 KAKLIK_ALEMŞAHLI_M05_72035420</t>
  </si>
  <si>
    <t>72035420</t>
  </si>
  <si>
    <t>2024-02-10 09:48:05</t>
  </si>
  <si>
    <t>2024-02-10 12:15:32</t>
  </si>
  <si>
    <t>35-27-M00331_ULUCAK DM-2_ULUCAK DM-2/1_M01_72170759</t>
  </si>
  <si>
    <t>72170759</t>
  </si>
  <si>
    <t>2024-02-07 14:09:56</t>
  </si>
  <si>
    <t>2024-02-07 17:07:05</t>
  </si>
  <si>
    <t>35-02-M00013_M-13_M-157_M03_2333802</t>
  </si>
  <si>
    <t>2333802</t>
  </si>
  <si>
    <t>2024-02-07 12:08:17</t>
  </si>
  <si>
    <t>2024-02-07 13:21:15</t>
  </si>
  <si>
    <t>35-14-L00060_L-60 İSTUR_SER-TUR_956639459_ _956639459</t>
  </si>
  <si>
    <t>956639459</t>
  </si>
  <si>
    <t>2024-02-07 11:38:56</t>
  </si>
  <si>
    <t>2024-02-07 14:19:58</t>
  </si>
  <si>
    <t>35-28-M00578_ULUKENT DM-2/7_A_A_56383975</t>
  </si>
  <si>
    <t>56383975</t>
  </si>
  <si>
    <t>2024-02-07 12:16:55</t>
  </si>
  <si>
    <t>2024-02-07 21:48:17</t>
  </si>
  <si>
    <t>35-16-M00050_EĞRİGÖL TR-1_0_953348187_ _953348187</t>
  </si>
  <si>
    <t>953348187</t>
  </si>
  <si>
    <t>2024-02-07 12:22:46</t>
  </si>
  <si>
    <t>2024-02-07 17:29:40</t>
  </si>
  <si>
    <t>45-73-M01295_ALAŞEHİR TR-81/A_SANAL BINA_95002759352_ _95002759352</t>
  </si>
  <si>
    <t>95002759352</t>
  </si>
  <si>
    <t>2024-02-07 09:59:58</t>
  </si>
  <si>
    <t>2024-02-07 12:04:25</t>
  </si>
  <si>
    <t>2024-02-07 11:16:54</t>
  </si>
  <si>
    <t>2024-02-07 12:48:56</t>
  </si>
  <si>
    <t>35-01-K03097_K-3097_K-3097_35-01-K03097_2372563</t>
  </si>
  <si>
    <t>2372563</t>
  </si>
  <si>
    <t>2024-02-07 11:14:34</t>
  </si>
  <si>
    <t>2024-02-07 11:48:52</t>
  </si>
  <si>
    <t>35-14-M00425_SIĞACIK DM (L-35)_L-36_M02_97012815</t>
  </si>
  <si>
    <t>97012815</t>
  </si>
  <si>
    <t>2024-02-07 11:37:06</t>
  </si>
  <si>
    <t>2024-02-07 12:01:42</t>
  </si>
  <si>
    <t>35-28-M00003_ULUKENT DM-3_DM-3/21_M02_2064001</t>
  </si>
  <si>
    <t>2064001</t>
  </si>
  <si>
    <t>2024-02-07 11:21:49</t>
  </si>
  <si>
    <t>2024-02-07 11:54:24</t>
  </si>
  <si>
    <t>2024-02-06 16:56:47</t>
  </si>
  <si>
    <t>2024-02-06 17:42:00</t>
  </si>
  <si>
    <t>45-71-M00112_DM-2/16 (BİM KARŞISI)_ZEYNEP HANIM APT_953203021_ _953203021</t>
  </si>
  <si>
    <t>953203021</t>
  </si>
  <si>
    <t>2024-02-06 13:27:01</t>
  </si>
  <si>
    <t>2024-02-06 14:50:32</t>
  </si>
  <si>
    <t>35-16-L00047_TR-47_TR-47_35-16-L00047_71976765</t>
  </si>
  <si>
    <t>71976765</t>
  </si>
  <si>
    <t>2024-02-08 11:47:42</t>
  </si>
  <si>
    <t>2024-02-08 12:18:39</t>
  </si>
  <si>
    <t>35-15-A00004_KAYMAKÇI İM_ÇAYLI_L04_2121819</t>
  </si>
  <si>
    <t>2121819</t>
  </si>
  <si>
    <t>2024-02-12 23:34:34</t>
  </si>
  <si>
    <t>2024-02-12 23:47:47</t>
  </si>
  <si>
    <t>45-83-M00131_İSTASYONALTI KÖK_CELALETTİN AŞKIN_M08_2329824</t>
  </si>
  <si>
    <t>2329824</t>
  </si>
  <si>
    <t>2024-02-12 20:41:21</t>
  </si>
  <si>
    <t>2024-02-12 21:36:00</t>
  </si>
  <si>
    <t>35-20-L00102_TOKATBAŞI TR-2_6973851_6973851_56360770</t>
  </si>
  <si>
    <t>56360770</t>
  </si>
  <si>
    <t>2024-02-12 22:02:12</t>
  </si>
  <si>
    <t>2024-02-13 00:09:59</t>
  </si>
  <si>
    <t>35-19-M00230_YAĞCILAR TR-5_YAĞCILAR TR-5_35-19-M00230_2349542</t>
  </si>
  <si>
    <t>2349542</t>
  </si>
  <si>
    <t>2024-02-12 21:57:03</t>
  </si>
  <si>
    <t>2024-02-13 04:47:31</t>
  </si>
  <si>
    <t>35-32-L00050_YEŞİLTEPE YONUÇ TR-3_A_A_91162932</t>
  </si>
  <si>
    <t>91162932</t>
  </si>
  <si>
    <t>2024-02-12 17:37:02</t>
  </si>
  <si>
    <t>2024-02-12 20:43:48</t>
  </si>
  <si>
    <t>35-27-L00108_ATATÜRK MAH TR-3_C_C_91165600</t>
  </si>
  <si>
    <t>91165600</t>
  </si>
  <si>
    <t>2024-02-12 17:39:30</t>
  </si>
  <si>
    <t>2024-02-12 18:39:26</t>
  </si>
  <si>
    <t>35-28-M00181_ASARLIK TR-7_A_A_91438388</t>
  </si>
  <si>
    <t>91438388</t>
  </si>
  <si>
    <t>2024-02-12 18:09:36</t>
  </si>
  <si>
    <t>2024-02-12 19:12:41</t>
  </si>
  <si>
    <t>45-72-M00097_DAĞDERE DM_ÇITAK_M05_2106082</t>
  </si>
  <si>
    <t>2106082</t>
  </si>
  <si>
    <t>2024-02-12 17:45:29</t>
  </si>
  <si>
    <t>2024-02-12 18:00:10</t>
  </si>
  <si>
    <t>35-17-M00563_M-563_ _950312959_ _950312959</t>
  </si>
  <si>
    <t>950312959</t>
  </si>
  <si>
    <t>2024-02-12 13:44:52</t>
  </si>
  <si>
    <t>2024-02-12 14:49:13</t>
  </si>
  <si>
    <t>35-03-M03049_M-3049(YATIRIM REZERVE)__M02_80786078</t>
  </si>
  <si>
    <t>80786078</t>
  </si>
  <si>
    <t>2024-02-15 11:57:30</t>
  </si>
  <si>
    <t>2024-02-15 12:30:27</t>
  </si>
  <si>
    <t>35-04-K04641_K-4641_B_B03b_83783078</t>
  </si>
  <si>
    <t>83783078</t>
  </si>
  <si>
    <t>2024-02-12 09:53:33</t>
  </si>
  <si>
    <t>2024-02-12 10:39:14</t>
  </si>
  <si>
    <t>2024-02-12 09:56:40</t>
  </si>
  <si>
    <t>2024-02-12 12:18:20</t>
  </si>
  <si>
    <t>35-02-M02904_M-2904_ _910209287_ _910209287</t>
  </si>
  <si>
    <t>910209287</t>
  </si>
  <si>
    <t>2024-02-12 09:20:45</t>
  </si>
  <si>
    <t>2024-02-12 10:54:20</t>
  </si>
  <si>
    <t>45-73-M00500_KOZLUCA TR-1_D_D_91058848</t>
  </si>
  <si>
    <t>91058848</t>
  </si>
  <si>
    <t>2024-02-12 09:47:21</t>
  </si>
  <si>
    <t>2024-02-12 13:53:22</t>
  </si>
  <si>
    <t>35-17-M00043_ALİAĞA TR-43 DM_M-54 ÇIKIŞI_M13_2315084</t>
  </si>
  <si>
    <t>2315084</t>
  </si>
  <si>
    <t>2024-02-12 09:35:17</t>
  </si>
  <si>
    <t>2024-02-12 09:56:26</t>
  </si>
  <si>
    <t>2024-02-14 13:26:45</t>
  </si>
  <si>
    <t>2024-02-14 15:44:49</t>
  </si>
  <si>
    <t>35-28-M00225_EMİRALEM TR-7_EMİRALEM TR-7_35-28-M00225_2374099</t>
  </si>
  <si>
    <t>2374099</t>
  </si>
  <si>
    <t>2024-02-11 19:48:19</t>
  </si>
  <si>
    <t>2024-02-11 21:05:43</t>
  </si>
  <si>
    <t>35-18-L00119_L-119 OVACIK_DAM_950462015_ _950462015</t>
  </si>
  <si>
    <t>950462015</t>
  </si>
  <si>
    <t>2024-02-10 21:19:08</t>
  </si>
  <si>
    <t>2024-02-11 01:30:52</t>
  </si>
  <si>
    <t>35-31-L00480_CERİTLER TR-5_ _956589685_ _956589685</t>
  </si>
  <si>
    <t>956589685</t>
  </si>
  <si>
    <t>2024-02-10 15:18:11</t>
  </si>
  <si>
    <t>2024-02-10 17:48:38</t>
  </si>
  <si>
    <t>35-01-K02802_K-2802_ _95002700812_ _95002700812</t>
  </si>
  <si>
    <t>95002700812</t>
  </si>
  <si>
    <t>2024-02-10 15:53:05</t>
  </si>
  <si>
    <t>2024-02-10 19:18:32</t>
  </si>
  <si>
    <t>35-07-K03159_K-3159_ _97544914_ _97544914</t>
  </si>
  <si>
    <t>97544914</t>
  </si>
  <si>
    <t>2024-02-10 15:07:17</t>
  </si>
  <si>
    <t>2024-02-10 16:20:57</t>
  </si>
  <si>
    <t>35-18-L00043Ö_L-43 MELTEM SİTESİ ÖZEL__L01_2323905</t>
  </si>
  <si>
    <t>2323905</t>
  </si>
  <si>
    <t>2024-02-10 11:36:43</t>
  </si>
  <si>
    <t>2024-02-10 16:38:15</t>
  </si>
  <si>
    <t>45-75-M00189_KIRANKÖY ALANYAKA TR-1_A_A_91074208</t>
  </si>
  <si>
    <t>91074208</t>
  </si>
  <si>
    <t>2024-02-10 12:10:00</t>
  </si>
  <si>
    <t>2024-02-10 13:43:52</t>
  </si>
  <si>
    <t>35-18-L00129_L-129_ _950436216_ _950436216</t>
  </si>
  <si>
    <t>950436216</t>
  </si>
  <si>
    <t>2024-02-10 09:58:43</t>
  </si>
  <si>
    <t>2024-02-10 15:23:24</t>
  </si>
  <si>
    <t>35-07-M02038_M-2038_MALTEPE KESİCİLİ ÇIKIŞ (Direk No 20)_M01_60557079</t>
  </si>
  <si>
    <t>60557079</t>
  </si>
  <si>
    <t>2024-02-10 10:06:54</t>
  </si>
  <si>
    <t>2024-02-10 11:34:26</t>
  </si>
  <si>
    <t>45-75-M00470_KIRAN KÖYÜ TR-2_B_B_86397158</t>
  </si>
  <si>
    <t>86397158</t>
  </si>
  <si>
    <t>2024-02-09 21:50:25</t>
  </si>
  <si>
    <t>2024-02-09 22:41:27</t>
  </si>
  <si>
    <t>35-10-M02605_M-2605 YELKİ DM_ZEYBEK_M03_2035430</t>
  </si>
  <si>
    <t>2035430</t>
  </si>
  <si>
    <t>2024-02-09 23:25:35</t>
  </si>
  <si>
    <t>2024-02-10 01:33:32</t>
  </si>
  <si>
    <t>45-71-M00204_MURADİYE TR-5 (ESKİ MEZARLIK YANI)_ _953207598_ _953207598</t>
  </si>
  <si>
    <t>953207598</t>
  </si>
  <si>
    <t>2024-02-09 17:28:18</t>
  </si>
  <si>
    <t>2024-02-09 18:38:00</t>
  </si>
  <si>
    <t>35-16-A00004_BERGAMA TM_HatBaşıAyırıcı_53140638_M08_53140638</t>
  </si>
  <si>
    <t>53140638</t>
  </si>
  <si>
    <t>2024-02-09 16:37:55</t>
  </si>
  <si>
    <t>2024-02-09 17:43:37</t>
  </si>
  <si>
    <t>35-02-M00891_M-891_M-1701_M04_2034652</t>
  </si>
  <si>
    <t>2034652</t>
  </si>
  <si>
    <t>2024-02-09 16:25:47</t>
  </si>
  <si>
    <t>2024-02-09 16:34:23</t>
  </si>
  <si>
    <t>35-07-M03305_M-3305(YATIRIM REZERVE)_ _97526911_ _97526911</t>
  </si>
  <si>
    <t>97526911</t>
  </si>
  <si>
    <t>2024-02-09 16:39:03</t>
  </si>
  <si>
    <t>2024-02-09 20:20:00</t>
  </si>
  <si>
    <t>35-13-A00002_BELEVİ İM_BELEVİ ŞEHİR-2_L04_2064129</t>
  </si>
  <si>
    <t>2064129</t>
  </si>
  <si>
    <t>2024-02-09 16:24:13</t>
  </si>
  <si>
    <t>2024-02-09 16:48:13</t>
  </si>
  <si>
    <t>45-71-M00199_MURADİYE TR-2 SU DEPOSU_ALI KAYA_953221327_ _953221327</t>
  </si>
  <si>
    <t>953221327</t>
  </si>
  <si>
    <t>2024-02-09 15:07:04</t>
  </si>
  <si>
    <t>2024-02-09 18:33:00</t>
  </si>
  <si>
    <t>35-04-K04641_K-4641_ _95002348894_ _95002348894</t>
  </si>
  <si>
    <t>95002348894</t>
  </si>
  <si>
    <t>2024-02-09 13:33:06</t>
  </si>
  <si>
    <t>2024-02-09 17:02:08</t>
  </si>
  <si>
    <t>35-02-M03568_M-3568(YATIRIM REZERVE)__M03_92410512</t>
  </si>
  <si>
    <t>92410512</t>
  </si>
  <si>
    <t>2024-02-14 10:21:15</t>
  </si>
  <si>
    <t>2024-02-14 16:07:14</t>
  </si>
  <si>
    <t>35-02-M03567_M-3567(YATIRIM REZERVE)__M03_92410460</t>
  </si>
  <si>
    <t>92410460</t>
  </si>
  <si>
    <t>2024-02-14 10:00:24</t>
  </si>
  <si>
    <t>2024-02-14 16:06:24</t>
  </si>
  <si>
    <t>35-21-L00147_MORDOĞAN TR-35_0_953365046_ _953365046</t>
  </si>
  <si>
    <t>953365046</t>
  </si>
  <si>
    <t>2024-02-09 12:17:03</t>
  </si>
  <si>
    <t>2024-02-09 14:58:57</t>
  </si>
  <si>
    <t>35-29-M00014_DM-3/14_ _950315838_ _950315838</t>
  </si>
  <si>
    <t>950315838</t>
  </si>
  <si>
    <t>2024-02-09 12:44:23</t>
  </si>
  <si>
    <t>2024-02-09 15:38:30</t>
  </si>
  <si>
    <t>45-72-M00420_BEYOBA TR-3_D_D_56393545</t>
  </si>
  <si>
    <t>56393545</t>
  </si>
  <si>
    <t>2024-02-09 12:49:29</t>
  </si>
  <si>
    <t>2024-02-09 13:36:00</t>
  </si>
  <si>
    <t>2024-02-09 12:44:04</t>
  </si>
  <si>
    <t>2024-02-09 13:17:30</t>
  </si>
  <si>
    <t>35-19-L00125_TR-125 ZEYTİNALANI_0_956681219_ _956681219</t>
  </si>
  <si>
    <t>956681219</t>
  </si>
  <si>
    <t>2024-02-08 18:28:12</t>
  </si>
  <si>
    <t>2024-02-08 19:24:03</t>
  </si>
  <si>
    <t>35-22-M00045_TR-45_D_D_56354732</t>
  </si>
  <si>
    <t>56354732</t>
  </si>
  <si>
    <t>2024-02-08 18:49:47</t>
  </si>
  <si>
    <t>2024-02-08 19:52:26</t>
  </si>
  <si>
    <t>45-80-M00060_HALİTPAŞA DM_DEVELİ-ÇAMLIYURT_M03_72188651</t>
  </si>
  <si>
    <t>72188651</t>
  </si>
  <si>
    <t>2024-02-08 18:15:22</t>
  </si>
  <si>
    <t>2024-02-08 18:56:51</t>
  </si>
  <si>
    <t>35-27-M00425_MEDİ KÖK_AKALAN_M01_72165912</t>
  </si>
  <si>
    <t>72165912</t>
  </si>
  <si>
    <t>2024-02-08 18:45:29</t>
  </si>
  <si>
    <t>2024-02-08 20:33:18</t>
  </si>
  <si>
    <t>35-23-M00025_YENİ FOÇA TR-25_42098425_42098425_56368111</t>
  </si>
  <si>
    <t>56368111</t>
  </si>
  <si>
    <t>2024-02-08 18:39:10</t>
  </si>
  <si>
    <t>2024-02-08 19:16:25</t>
  </si>
  <si>
    <t>45-71-M00559_DM-14/10_DM-14/10_45-71-M00559_66508906</t>
  </si>
  <si>
    <t>66508906</t>
  </si>
  <si>
    <t>2024-02-08 19:26:31</t>
  </si>
  <si>
    <t>2024-02-08 20:22:49</t>
  </si>
  <si>
    <t>35-09-M03090_M-3090_ _97820805_ _97820805</t>
  </si>
  <si>
    <t>97820805</t>
  </si>
  <si>
    <t>2024-02-08 16:50:59</t>
  </si>
  <si>
    <t>2024-02-08 21:00:44</t>
  </si>
  <si>
    <t>45-78-A00002_KARAPINAR İM_HatBaşıAyırıcı_53139588_M06_53139588</t>
  </si>
  <si>
    <t>53139588</t>
  </si>
  <si>
    <t>2024-02-08 15:51:37</t>
  </si>
  <si>
    <t>2024-02-08 18:28:16</t>
  </si>
  <si>
    <t>35-02-K00777_K-777_A_A_56365167</t>
  </si>
  <si>
    <t>56365167</t>
  </si>
  <si>
    <t>2024-02-12 09:25:27</t>
  </si>
  <si>
    <t>2024-02-12 16:59:29</t>
  </si>
  <si>
    <t>35-03-K00592_K-592_D_D_56367291</t>
  </si>
  <si>
    <t>56367291</t>
  </si>
  <si>
    <t>2024-02-08 15:19:37</t>
  </si>
  <si>
    <t>2024-02-08 16:43:52</t>
  </si>
  <si>
    <t>35-07-K01725_K-1725_ _99624865_ _99624865</t>
  </si>
  <si>
    <t>99624865</t>
  </si>
  <si>
    <t>2024-02-08 14:38:17</t>
  </si>
  <si>
    <t>2024-02-08 16:32:00</t>
  </si>
  <si>
    <t>35-02-M02528_M-2528_M-3571_M02_49969204</t>
  </si>
  <si>
    <t>49969204</t>
  </si>
  <si>
    <t>2024-02-12 10:02:53</t>
  </si>
  <si>
    <t>2024-02-12 14:50:49</t>
  </si>
  <si>
    <t>35-13-L00500_GÖKÇEALAN VERİCİLER KÖK_VERİCİLER_L01_76583357</t>
  </si>
  <si>
    <t>76583357</t>
  </si>
  <si>
    <t>2024-02-08 13:26:56</t>
  </si>
  <si>
    <t>2024-02-08 14:34:36</t>
  </si>
  <si>
    <t>35-19-L00076_TR-76_PANO_956693561_ _956693561</t>
  </si>
  <si>
    <t>956693561</t>
  </si>
  <si>
    <t>2024-02-08 11:51:01</t>
  </si>
  <si>
    <t>2024-02-08 14:51:41</t>
  </si>
  <si>
    <t>45-72-L00389_ZEYTİNLİOVA TR-1 KÖK_ÜÇ AVLU ÇIKIŞI_L02_2330197</t>
  </si>
  <si>
    <t>2330197</t>
  </si>
  <si>
    <t>2024-02-08 12:46:11</t>
  </si>
  <si>
    <t>2024-02-08 15:53:00</t>
  </si>
  <si>
    <t>2024-02-08 13:26:47</t>
  </si>
  <si>
    <t>2024-02-08 14:21:31</t>
  </si>
  <si>
    <t>35-21-M00020_DEREAĞZI KÖK_EĞLENHOCA_L03_97425144</t>
  </si>
  <si>
    <t>97425144</t>
  </si>
  <si>
    <t>2024-02-08 13:17:24</t>
  </si>
  <si>
    <t>2024-02-08 14:00:42</t>
  </si>
  <si>
    <t>35-18-L00280_L-280_ _950438187_ _950438187</t>
  </si>
  <si>
    <t>950438187</t>
  </si>
  <si>
    <t>2024-02-08 10:52:23</t>
  </si>
  <si>
    <t>2024-02-08 17:34:27</t>
  </si>
  <si>
    <t>45-71-M00594_MURADİYE DM-5/7 KÖK_DAĞITIM TRF DM-5/7_M01_2077407</t>
  </si>
  <si>
    <t>2077407</t>
  </si>
  <si>
    <t>2024-02-12 12:35:04</t>
  </si>
  <si>
    <t>2024-02-12 17:03:43</t>
  </si>
  <si>
    <t>35-04-K03203_K-3203_Engin_99746682_ _99746682</t>
  </si>
  <si>
    <t>99746682</t>
  </si>
  <si>
    <t>2024-02-08 08:00:56</t>
  </si>
  <si>
    <t>2024-02-08 14:06:03</t>
  </si>
  <si>
    <t>35-04-M02777_M-2777_Işık_912545238_ _912545238</t>
  </si>
  <si>
    <t>912545238</t>
  </si>
  <si>
    <t>2024-02-08 08:27:15</t>
  </si>
  <si>
    <t>2024-02-08 12:10:45</t>
  </si>
  <si>
    <t>45-78-M01119_DURASILLI TR-8_DAĞITIM TRAFOSU TR-8 - TR-20_M04_66108888</t>
  </si>
  <si>
    <t>66108888</t>
  </si>
  <si>
    <t>2024-02-12 10:42:02</t>
  </si>
  <si>
    <t>2024-02-12 12:02:21</t>
  </si>
  <si>
    <t>35-04-K04641_K-4641_B_B01b_83783081</t>
  </si>
  <si>
    <t>83783081</t>
  </si>
  <si>
    <t>2024-02-08 08:21:12</t>
  </si>
  <si>
    <t>2024-02-08 11:32:32</t>
  </si>
  <si>
    <t>35-22-K00138_K-138 GÖRECE_D_D_91312067</t>
  </si>
  <si>
    <t>91312067</t>
  </si>
  <si>
    <t>2024-02-07 20:03:33</t>
  </si>
  <si>
    <t>2024-02-07 21:05:58</t>
  </si>
  <si>
    <t>2024-02-07 19:46:16</t>
  </si>
  <si>
    <t>2024-02-07 21:55:20</t>
  </si>
  <si>
    <t>45-71-M01272_TİLKİKÖY TR-2_A_A_91368775</t>
  </si>
  <si>
    <t>91368775</t>
  </si>
  <si>
    <t>2024-02-07 17:18:10</t>
  </si>
  <si>
    <t>2024-02-07 19:20:45</t>
  </si>
  <si>
    <t>45-83-A00004_DERBENT İM-DM_B.BELEN_M14_2097152</t>
  </si>
  <si>
    <t>2097152</t>
  </si>
  <si>
    <t>2024-02-07 17:13:18</t>
  </si>
  <si>
    <t>2024-02-07 17:35:02</t>
  </si>
  <si>
    <t>35-16-A00004_BERGAMA TM_HatBaşıAyırıcı_53140606_M06_53140606</t>
  </si>
  <si>
    <t>53140606</t>
  </si>
  <si>
    <t>2024-02-12 09:41:00</t>
  </si>
  <si>
    <t>2024-02-12 16:14:49</t>
  </si>
  <si>
    <t>45-86-M00045_UĞURLU KÖK_HatBaşıAyırıcı_53135094_M02_53135094</t>
  </si>
  <si>
    <t>53135094</t>
  </si>
  <si>
    <t>2024-02-07 13:31:53</t>
  </si>
  <si>
    <t>2024-02-07 17:21:21</t>
  </si>
  <si>
    <t>35-07-K04205_K-4205_DIREK TIPI TRAFO HUCRESI_H01_2079790</t>
  </si>
  <si>
    <t>2079790</t>
  </si>
  <si>
    <t>2024-02-07 14:49:17</t>
  </si>
  <si>
    <t>2024-02-07 19:26:07</t>
  </si>
  <si>
    <t>35-18-L00319_L-319 BAHÇELİEVLER-2_ _950449664_ _950449664</t>
  </si>
  <si>
    <t>950449664</t>
  </si>
  <si>
    <t>2024-02-07 15:17:12</t>
  </si>
  <si>
    <t>2024-02-07 19:53:59</t>
  </si>
  <si>
    <t>45-71-M00232_MURADİYE DM-5/11_DM-4/02_M03_72091457</t>
  </si>
  <si>
    <t>72091457</t>
  </si>
  <si>
    <t>2024-02-11 10:25:59</t>
  </si>
  <si>
    <t>2024-02-11 17:32:05</t>
  </si>
  <si>
    <t>35-26-M00044_TR-44 (DM-5/TR-12) ALPKENT_TR-45_M01_50241715</t>
  </si>
  <si>
    <t>50241715</t>
  </si>
  <si>
    <t>2024-02-07 08:20:26</t>
  </si>
  <si>
    <t>2024-02-07 09:00:37</t>
  </si>
  <si>
    <t>45-71-M01743_OTMANLAR KÖYÜ TR-1_D_D_91268335</t>
  </si>
  <si>
    <t>91268335</t>
  </si>
  <si>
    <t>2024-02-06 21:37:06</t>
  </si>
  <si>
    <t>2024-02-06 23:11:47</t>
  </si>
  <si>
    <t>45-83-L00025_TR-2/25_B_B_81591173</t>
  </si>
  <si>
    <t>81591173</t>
  </si>
  <si>
    <t>2024-02-06 21:22:27</t>
  </si>
  <si>
    <t>2024-02-06 22:56:46</t>
  </si>
  <si>
    <t>35-09-A00001_EBSO TM_İZSU-1_M19_2314256</t>
  </si>
  <si>
    <t>2314256</t>
  </si>
  <si>
    <t>2024-02-06 19:36:14</t>
  </si>
  <si>
    <t>2024-02-06 20:18:00</t>
  </si>
  <si>
    <t>2024-02-06 17:14:33</t>
  </si>
  <si>
    <t>2024-02-06 17:44:39</t>
  </si>
  <si>
    <t>35-26-M00809_DM-5/18___56368727</t>
  </si>
  <si>
    <t>56368727</t>
  </si>
  <si>
    <t>2024-02-06 17:07:59</t>
  </si>
  <si>
    <t>2024-02-06 19:16:01</t>
  </si>
  <si>
    <t>2024-02-06 17:19:44</t>
  </si>
  <si>
    <t>2024-02-06 18:20:50</t>
  </si>
  <si>
    <t>45-79-M00186_ÇANAKÇI TR-2_ÇANAKÇI TR-2_45-79-M00186_2366619</t>
  </si>
  <si>
    <t>2366619</t>
  </si>
  <si>
    <t>2024-02-06 17:34:42</t>
  </si>
  <si>
    <t>2024-02-06 18:30:54</t>
  </si>
  <si>
    <t>45-71-M00049_DM-25/17_TR-1/53A_M03_61319569</t>
  </si>
  <si>
    <t>61319569</t>
  </si>
  <si>
    <t>2024-02-06 09:12:00</t>
  </si>
  <si>
    <t>2024-02-06 09:56:26</t>
  </si>
  <si>
    <t>45-83-L00298_AYVACIK TR-1_0_955158898_ _955158898</t>
  </si>
  <si>
    <t>955158898</t>
  </si>
  <si>
    <t>2024-02-05 19:37:18</t>
  </si>
  <si>
    <t>2024-02-05 22:26:19</t>
  </si>
  <si>
    <t>35-18-L00386_L-386 TARABYA EVLERİ_B_b2b_5930736</t>
  </si>
  <si>
    <t>5930736</t>
  </si>
  <si>
    <t>2024-02-05 12:13:34</t>
  </si>
  <si>
    <t>2024-02-05 16:01:57</t>
  </si>
  <si>
    <t>35-27-M01000_DM03/TR27___66135958</t>
  </si>
  <si>
    <t>66135958</t>
  </si>
  <si>
    <t>2024-02-05 12:21:47</t>
  </si>
  <si>
    <t>2024-02-05 15:24:51</t>
  </si>
  <si>
    <t>45-73-M01357_SARIPINAR KÖK_ALAÇATI_M04_95477815</t>
  </si>
  <si>
    <t>95477815</t>
  </si>
  <si>
    <t>2024-02-12 23:33:29</t>
  </si>
  <si>
    <t>2024-02-13 01:24:08</t>
  </si>
  <si>
    <t>35-15-A00002_YOLÜSTÜ İM_KÜÇÜKAVULCUK_L05_2314559</t>
  </si>
  <si>
    <t>2314559</t>
  </si>
  <si>
    <t>2024-02-12 23:42:23</t>
  </si>
  <si>
    <t>2024-02-12 23:53:37</t>
  </si>
  <si>
    <t>45-79-M00035_SARIGÖL TR-35_D_D_56401894</t>
  </si>
  <si>
    <t>56401894</t>
  </si>
  <si>
    <t>2024-02-12 17:58:50</t>
  </si>
  <si>
    <t>2024-02-12 19:01:20</t>
  </si>
  <si>
    <t>45-78-M00314_TAYTAN OFİS KÖK_ÜLKÜ FABRİKALAR_M014_60669731</t>
  </si>
  <si>
    <t>60669731</t>
  </si>
  <si>
    <t>2024-02-12 17:35:26</t>
  </si>
  <si>
    <t>2024-02-12 18:09:58</t>
  </si>
  <si>
    <t>2024-02-12 16:31:35</t>
  </si>
  <si>
    <t>2024-02-12 18:02:58</t>
  </si>
  <si>
    <t>35-18-L00266_L-266_A_A_97466122</t>
  </si>
  <si>
    <t>97466122</t>
  </si>
  <si>
    <t>2024-02-12 16:55:08</t>
  </si>
  <si>
    <t>2024-02-12 23:25:05</t>
  </si>
  <si>
    <t>45-71-M00545_DM-14/22_C_C_91408743</t>
  </si>
  <si>
    <t>91408743</t>
  </si>
  <si>
    <t>2024-02-12 16:17:47</t>
  </si>
  <si>
    <t>2024-02-13 02:12:57</t>
  </si>
  <si>
    <t>45-71-M00556_DM-13/14-A_DM-13/14-A_45-71-M00556_2346900</t>
  </si>
  <si>
    <t>2346900</t>
  </si>
  <si>
    <t>2024-02-12 15:59:28</t>
  </si>
  <si>
    <t>2024-02-12 17:43:54</t>
  </si>
  <si>
    <t>35-01-K03866_K-3866_C_C_56369108</t>
  </si>
  <si>
    <t>56369108</t>
  </si>
  <si>
    <t>2024-02-12 16:17:54</t>
  </si>
  <si>
    <t>2024-02-12 18:45:56</t>
  </si>
  <si>
    <t>35-31-L00057_SULUDERE KÖK_SARISU _L03_2050540</t>
  </si>
  <si>
    <t>2050540</t>
  </si>
  <si>
    <t>2024-02-12 16:16:37</t>
  </si>
  <si>
    <t>2024-02-12 16:53:08</t>
  </si>
  <si>
    <t>35-18-L00023Ö_L-23 MİHRİCAN SİTESİ ÖZEL__L01_2085903</t>
  </si>
  <si>
    <t>2085903</t>
  </si>
  <si>
    <t>2024-02-12 13:46:54</t>
  </si>
  <si>
    <t>2024-02-12 18:42:33</t>
  </si>
  <si>
    <t>35-14-L00110_L-110 BEYLER KÖYÜ_B_B_56357086</t>
  </si>
  <si>
    <t>56357086</t>
  </si>
  <si>
    <t>2024-02-12 11:23:35</t>
  </si>
  <si>
    <t>2024-02-12 14:01:57</t>
  </si>
  <si>
    <t>35-21-L00120_EĞLENHOCA TR-3_A_A_56376551</t>
  </si>
  <si>
    <t>56376551</t>
  </si>
  <si>
    <t>2024-02-12 07:37:11</t>
  </si>
  <si>
    <t>2024-02-12 09:13:54</t>
  </si>
  <si>
    <t>35-23-M00007_YENİFOÇA TR-7_A_A_91179438</t>
  </si>
  <si>
    <t>91179438</t>
  </si>
  <si>
    <t>2024-02-12 07:47:10</t>
  </si>
  <si>
    <t>2024-02-12 10:39:25</t>
  </si>
  <si>
    <t>35-04-K04711_K-4711_K-4711_35-04-K04711_2361810</t>
  </si>
  <si>
    <t>2361810</t>
  </si>
  <si>
    <t>2024-02-11 16:41:49</t>
  </si>
  <si>
    <t>2024-02-11 18:43:06</t>
  </si>
  <si>
    <t>35-20-L00348_SÖĞÜTÖREN TR-2_6564744_6564744_56360175</t>
  </si>
  <si>
    <t>56360175</t>
  </si>
  <si>
    <t>2024-02-10 18:12:19</t>
  </si>
  <si>
    <t>2024-02-10 19:43:47</t>
  </si>
  <si>
    <t>35-25-M00191_PAYAMLI M-24_0_956651300_ _956651300</t>
  </si>
  <si>
    <t>956651300</t>
  </si>
  <si>
    <t>2024-02-10 19:10:10</t>
  </si>
  <si>
    <t>2024-02-10 21:22:42</t>
  </si>
  <si>
    <t>45-72-M00195_HACIİBRAHİMLER TR-1_A_A_56390518</t>
  </si>
  <si>
    <t>56390518</t>
  </si>
  <si>
    <t>2024-02-10 10:09:31</t>
  </si>
  <si>
    <t>2024-02-10 19:35:29</t>
  </si>
  <si>
    <t>35-09-K03322_K-3322_C_c2_5870126</t>
  </si>
  <si>
    <t>5870126</t>
  </si>
  <si>
    <t>2024-02-10 09:00:47</t>
  </si>
  <si>
    <t>2024-02-10 09:18:17</t>
  </si>
  <si>
    <t>35-03-K03711_K-3711_A_A_56363249</t>
  </si>
  <si>
    <t>56363249</t>
  </si>
  <si>
    <t>2024-02-09 17:50:46</t>
  </si>
  <si>
    <t>2024-02-09 20:00:20</t>
  </si>
  <si>
    <t>45-82-M00091_SOMA TR-14/2_DOSTLAR APT_945528485_ _945528485</t>
  </si>
  <si>
    <t>945528485</t>
  </si>
  <si>
    <t>2024-02-09 15:08:31</t>
  </si>
  <si>
    <t>2024-02-09 17:36:20</t>
  </si>
  <si>
    <t>35-02-M01857_M-1857 YAKAKÖY TR-1_ _965641567_ _965641567</t>
  </si>
  <si>
    <t>965641567</t>
  </si>
  <si>
    <t>2024-02-09 12:29:34</t>
  </si>
  <si>
    <t>2024-02-09 14:58:39</t>
  </si>
  <si>
    <t>35-32-L00010_TR-10_A_A_56389683</t>
  </si>
  <si>
    <t>56389683</t>
  </si>
  <si>
    <t>2024-02-08 15:46:28</t>
  </si>
  <si>
    <t>2024-02-08 16:59:23</t>
  </si>
  <si>
    <t>2024-02-08 15:59:45</t>
  </si>
  <si>
    <t>2024-02-08 16:48:17</t>
  </si>
  <si>
    <t>35-02-K00777_K-777_C_C_56365166</t>
  </si>
  <si>
    <t>56365166</t>
  </si>
  <si>
    <t>2024-02-12 08:57:54</t>
  </si>
  <si>
    <t>2024-02-12 16:58:25</t>
  </si>
  <si>
    <t>45-78-M00314_TAYTAN OFİS KÖK_YENİ KABAZLI_M016_60669846</t>
  </si>
  <si>
    <t>60669846</t>
  </si>
  <si>
    <t>2024-02-08 15:53:40</t>
  </si>
  <si>
    <t>2024-02-08 16:36:58</t>
  </si>
  <si>
    <t>45-78-M00730_KORDON KÖK_HatBaşıAyırıcı_53138934_M02_53138934</t>
  </si>
  <si>
    <t>53138934</t>
  </si>
  <si>
    <t>2024-02-08 10:49:19</t>
  </si>
  <si>
    <t>2024-02-08 13:04:49</t>
  </si>
  <si>
    <t>45-73-M00764_GİRELLİ KIROĞLAN TR-4_GİRELLİ KIROĞLAN TR-4_45-73-M00764_2355700</t>
  </si>
  <si>
    <t>2355700</t>
  </si>
  <si>
    <t>2024-02-07 21:40:31</t>
  </si>
  <si>
    <t>2024-02-08 00:19:24</t>
  </si>
  <si>
    <t>2024-02-07 17:21:25</t>
  </si>
  <si>
    <t>2024-02-07 17:40:21</t>
  </si>
  <si>
    <t>35-15-L00101_PİRİNÇÇİ TR-2_D_D_82966870</t>
  </si>
  <si>
    <t>82966870</t>
  </si>
  <si>
    <t>2024-02-07 17:23:00</t>
  </si>
  <si>
    <t>2024-02-07 22:45:39</t>
  </si>
  <si>
    <t>45-78-M00186_SART TR-17_SART TR-17_45-78-M00186_2355413</t>
  </si>
  <si>
    <t>2355413</t>
  </si>
  <si>
    <t>2024-02-07 16:49:10</t>
  </si>
  <si>
    <t>2024-02-07 17:12:24</t>
  </si>
  <si>
    <t>45-71-M01743_OTMANLAR KÖYÜ TR-1_OTMANLAR KÖYÜ TR-1_45-71-M01743_2366947</t>
  </si>
  <si>
    <t>2366947</t>
  </si>
  <si>
    <t>2024-02-06 23:40:20</t>
  </si>
  <si>
    <t>35-01-K00718_K-718_E_E_56374008</t>
  </si>
  <si>
    <t>56374008</t>
  </si>
  <si>
    <t>2024-02-06 21:30:54</t>
  </si>
  <si>
    <t>2024-02-06 21:51:55</t>
  </si>
  <si>
    <t>35-01-K00718_K-718_K-718_35-01-K00718_41909983</t>
  </si>
  <si>
    <t>41909983</t>
  </si>
  <si>
    <t>2024-02-06 22:26:12</t>
  </si>
  <si>
    <t>35-23-A00001_ESKİ FOÇA İM_FOTAŞ-2_M02_2050292</t>
  </si>
  <si>
    <t>2050292</t>
  </si>
  <si>
    <t>2024-02-06 17:40:01</t>
  </si>
  <si>
    <t>2024-02-06 18:15:48</t>
  </si>
  <si>
    <t>35-02-K03959_K-3959_A_A_91278883</t>
  </si>
  <si>
    <t>91278883</t>
  </si>
  <si>
    <t>2024-02-06 11:55:06</t>
  </si>
  <si>
    <t>2024-02-06 14:01:35</t>
  </si>
  <si>
    <t>2024-02-06 12:33:25</t>
  </si>
  <si>
    <t>2024-02-06 15:19:16</t>
  </si>
  <si>
    <t>35-30-L00067_TR-67_0_955327997_ _955327997</t>
  </si>
  <si>
    <t>955327997</t>
  </si>
  <si>
    <t>2024-02-06 09:25:36</t>
  </si>
  <si>
    <t>2024-02-06 10:16:16</t>
  </si>
  <si>
    <t>35-17-M00024_TR-24___72374172</t>
  </si>
  <si>
    <t>72374172</t>
  </si>
  <si>
    <t>2024-02-06 09:40:08</t>
  </si>
  <si>
    <t>2024-02-06 12:01:44</t>
  </si>
  <si>
    <t>45-83-M00132_İZZETTİN KÖK_SİNİRLİ_M02_2107099</t>
  </si>
  <si>
    <t>2107099</t>
  </si>
  <si>
    <t>2024-02-05 16:54:34</t>
  </si>
  <si>
    <t>2024-02-05 17:32:40</t>
  </si>
  <si>
    <t>35-28-M00882_YAHŞELLİ DM-5_HatBaşıAyırıcı_53133902_M10_53133902</t>
  </si>
  <si>
    <t>53133902</t>
  </si>
  <si>
    <t>2024-02-05 13:21:42</t>
  </si>
  <si>
    <t>2024-02-05 13:56:51</t>
  </si>
  <si>
    <t>35-04-K03010_K-3010_D_D1B_5819879</t>
  </si>
  <si>
    <t>5819879</t>
  </si>
  <si>
    <t>2024-02-05 05:56:27</t>
  </si>
  <si>
    <t>2024-02-05 08:53:31</t>
  </si>
  <si>
    <t>35-26-M00558_ARMAK KÖK_BAL-ET_M02_65935503</t>
  </si>
  <si>
    <t>65935503</t>
  </si>
  <si>
    <t>2024-02-05 08:39:13</t>
  </si>
  <si>
    <t>2024-02-05 09:36:51</t>
  </si>
  <si>
    <t>45-82-M00102_SOMA TR-16/3_SOMA TR-16/3_45-82-M00102_2369259</t>
  </si>
  <si>
    <t>2369259</t>
  </si>
  <si>
    <t>2024-02-05 01:12:50</t>
  </si>
  <si>
    <t>2024-02-05 01:48:55</t>
  </si>
  <si>
    <t>45-73-M00014_DM02/TR10_TR-16_M04_95563405</t>
  </si>
  <si>
    <t>95563405</t>
  </si>
  <si>
    <t>2024-02-05 02:21:01</t>
  </si>
  <si>
    <t>2024-02-05 03:16:42</t>
  </si>
  <si>
    <t>35-26-A00004_ARSLANLAR TM_KÖYLER-1_L42_2057981</t>
  </si>
  <si>
    <t>2057981</t>
  </si>
  <si>
    <t>2024-02-05 08:39:11</t>
  </si>
  <si>
    <t>2024-02-05 11:53:28</t>
  </si>
  <si>
    <t>35-03-M00997_M-997_C_C1_61126067</t>
  </si>
  <si>
    <t>61126067</t>
  </si>
  <si>
    <t>2024-02-04 14:36:07</t>
  </si>
  <si>
    <t>2024-02-04 17:09:59</t>
  </si>
  <si>
    <t>2024-02-04 12:46:36</t>
  </si>
  <si>
    <t>2024-02-04 13:24:59</t>
  </si>
  <si>
    <t>35-04-K00488_K-488_D_488 D1_5784544</t>
  </si>
  <si>
    <t>5784544</t>
  </si>
  <si>
    <t>2024-02-04 03:01:09</t>
  </si>
  <si>
    <t>2024-02-04 04:05:47</t>
  </si>
  <si>
    <t>35-19-L00292_TR-292 (İM-1/TR-2)_50031814_D01_50032190</t>
  </si>
  <si>
    <t>50032190</t>
  </si>
  <si>
    <t>2024-02-03 18:41:45</t>
  </si>
  <si>
    <t>2024-02-03 20:23:07</t>
  </si>
  <si>
    <t>35-01-M03546_M-3546_E_3E_5869742</t>
  </si>
  <si>
    <t>5869742</t>
  </si>
  <si>
    <t>2024-02-03 19:34:43</t>
  </si>
  <si>
    <t>2024-02-03 21:10:55</t>
  </si>
  <si>
    <t>35-15-L00484_SU ÇIKTI TR-2_A_A_91246541</t>
  </si>
  <si>
    <t>91246541</t>
  </si>
  <si>
    <t>2024-02-03 18:05:22</t>
  </si>
  <si>
    <t>2024-02-03 19:34:51</t>
  </si>
  <si>
    <t>35-03-K03673_K-3673_C_C3b_5805595</t>
  </si>
  <si>
    <t>5805595</t>
  </si>
  <si>
    <t>2024-02-03 17:28:44</t>
  </si>
  <si>
    <t>2024-02-03 20:45:07</t>
  </si>
  <si>
    <t>35-15-L00327_GÖLCÜK TR-27_GÖLCÜK TR-27_35-15-L00327_2365794</t>
  </si>
  <si>
    <t>2365794</t>
  </si>
  <si>
    <t>2024-02-03 14:20:44</t>
  </si>
  <si>
    <t>2024-02-03 15:20:19</t>
  </si>
  <si>
    <t>35-20-L00172_KIZILCAOVA TR-3_B_B_91271146</t>
  </si>
  <si>
    <t>91271146</t>
  </si>
  <si>
    <t>2024-02-03 13:11:02</t>
  </si>
  <si>
    <t>2024-02-03 17:26:49</t>
  </si>
  <si>
    <t>35-31-L00022_TR-22_ _956593082_ _956593082</t>
  </si>
  <si>
    <t>956593082</t>
  </si>
  <si>
    <t>2024-02-03 12:34:38</t>
  </si>
  <si>
    <t>2024-02-03 13:35:25</t>
  </si>
  <si>
    <t>35-28-M00570_ULUKENT DM-1/10_Manolya_953382460_ _953382460</t>
  </si>
  <si>
    <t>953382460</t>
  </si>
  <si>
    <t>2024-02-03 06:59:59</t>
  </si>
  <si>
    <t>2024-02-03 09:36:42</t>
  </si>
  <si>
    <t>45-72-L00980_DM-8_F_F04b_93964999</t>
  </si>
  <si>
    <t>93964999</t>
  </si>
  <si>
    <t>2024-02-03 03:30:13</t>
  </si>
  <si>
    <t>2024-02-03 06:26:07</t>
  </si>
  <si>
    <t>45-72-L00980_DM-8_F_F01b_93964997</t>
  </si>
  <si>
    <t>93964997</t>
  </si>
  <si>
    <t>2024-02-03 01:53:09</t>
  </si>
  <si>
    <t>45-82-M00255_CENKYERİ TR-7_D_D_91390189</t>
  </si>
  <si>
    <t>91390189</t>
  </si>
  <si>
    <t>2024-02-02 18:42:16</t>
  </si>
  <si>
    <t>2024-02-02 19:31:36</t>
  </si>
  <si>
    <t>35-15-L01021_CEVİZALAN TR-1_CEVİZALAN TR-1_35-15-L01021_2365055</t>
  </si>
  <si>
    <t>2365055</t>
  </si>
  <si>
    <t>2024-02-02 18:36:16</t>
  </si>
  <si>
    <t>2024-02-02 19:11:32</t>
  </si>
  <si>
    <t>35-28-L00013_MENEMEN TR-13_C_C_91323641</t>
  </si>
  <si>
    <t>91323641</t>
  </si>
  <si>
    <t>2024-02-02 19:15:50</t>
  </si>
  <si>
    <t>2024-02-02 22:27:25</t>
  </si>
  <si>
    <t>35-04-M01040_M-1040_B_B1B_5779677</t>
  </si>
  <si>
    <t>5779677</t>
  </si>
  <si>
    <t>2024-02-02 18:22:47</t>
  </si>
  <si>
    <t>2024-02-02 19:53:12</t>
  </si>
  <si>
    <t>35-03-K00165_K-165_A_A_56382783</t>
  </si>
  <si>
    <t>56382783</t>
  </si>
  <si>
    <t>2024-02-02 18:03:39</t>
  </si>
  <si>
    <t>2024-02-02 21:15:45</t>
  </si>
  <si>
    <t>35-18-L00456_L-456_A_A2_5894313</t>
  </si>
  <si>
    <t>5894313</t>
  </si>
  <si>
    <t>2024-02-02 16:20:08</t>
  </si>
  <si>
    <t>2024-02-02 20:14:22</t>
  </si>
  <si>
    <t>35-27-M00029_TR-29_TR-29_35-27-M00029_2367810</t>
  </si>
  <si>
    <t>2367810</t>
  </si>
  <si>
    <t>2024-02-02 18:03:05</t>
  </si>
  <si>
    <t>2024-02-02 19:30:53</t>
  </si>
  <si>
    <t>35-04-K00288_K-288_F_F01_83784324</t>
  </si>
  <si>
    <t>83784324</t>
  </si>
  <si>
    <t>2024-02-02 17:13:42</t>
  </si>
  <si>
    <t>2024-02-02 21:24:38</t>
  </si>
  <si>
    <t>35-19-L00036_TR-36_TR-36 DAĞITIM TRAFO_L03_76803040</t>
  </si>
  <si>
    <t>76803040</t>
  </si>
  <si>
    <t>Kademe Ayarı</t>
  </si>
  <si>
    <t>2024-02-02 17:25:37</t>
  </si>
  <si>
    <t>2024-02-02 17:52:56</t>
  </si>
  <si>
    <t>35-04-K01065_K-1065_K-1065_35-04-K01065_2359830</t>
  </si>
  <si>
    <t>2359830</t>
  </si>
  <si>
    <t>2024-02-02 18:15:10</t>
  </si>
  <si>
    <t>2024-02-02 18:51:49</t>
  </si>
  <si>
    <t>45-82-M00052_TURGUTALP TR-2_TURGUTALP TR-2_45-82-M00052_2351003</t>
  </si>
  <si>
    <t>2351003</t>
  </si>
  <si>
    <t>2024-02-02 18:38:48</t>
  </si>
  <si>
    <t>2024-02-02 22:09:04</t>
  </si>
  <si>
    <t>45-71-M00183_ÜÇPINAR DM_GÖKBEL_M09_72249134</t>
  </si>
  <si>
    <t>72249134</t>
  </si>
  <si>
    <t>2024-02-02 19:25:23</t>
  </si>
  <si>
    <t>2024-02-02 19:40:03</t>
  </si>
  <si>
    <t>35-15-L01021_CEVİZALAN TR-1_ _950353610_ _950353610</t>
  </si>
  <si>
    <t>950353610</t>
  </si>
  <si>
    <t>2024-02-02 16:34:31</t>
  </si>
  <si>
    <t>35-09-K01938_K-1938_D_D_56379648</t>
  </si>
  <si>
    <t>56379648</t>
  </si>
  <si>
    <t>2024-02-02 15:13:28</t>
  </si>
  <si>
    <t>2024-02-02 17:23:15</t>
  </si>
  <si>
    <t>45-71-M00276_DM-2/6 (DM-10)_A_a3b_45193753</t>
  </si>
  <si>
    <t>45193753</t>
  </si>
  <si>
    <t>2024-02-02 16:07:40</t>
  </si>
  <si>
    <t>2024-02-02 17:19:03</t>
  </si>
  <si>
    <t>45-71-M00188_ÇINARLIKUYU KÖK_HatBaşıAyırıcı_53134658_M02_53134658</t>
  </si>
  <si>
    <t>53134658</t>
  </si>
  <si>
    <t>2024-02-02 15:34:56</t>
  </si>
  <si>
    <t>2024-02-02 19:55:56</t>
  </si>
  <si>
    <t>35-08-K01724_K-1724_K-1724_35-08-K01724_42018218</t>
  </si>
  <si>
    <t>42018218</t>
  </si>
  <si>
    <t>2024-02-02 16:14:16</t>
  </si>
  <si>
    <t>2024-02-02 16:42:14</t>
  </si>
  <si>
    <t>45-83-M00137_ARPALIK KÖK_İZZETTİN KÖK_M03_2329854</t>
  </si>
  <si>
    <t>2329854</t>
  </si>
  <si>
    <t>2024-02-08 11:38:47</t>
  </si>
  <si>
    <t>2024-02-08 15:30:34</t>
  </si>
  <si>
    <t>35-01-K00135_K-135_K-135_35-01-K00135_2374443</t>
  </si>
  <si>
    <t>2374443</t>
  </si>
  <si>
    <t>2024-02-02 17:12:17</t>
  </si>
  <si>
    <t>2024-02-02 21:35:38</t>
  </si>
  <si>
    <t>35-30-M00775_TR-75 (M-775)_0_955297056_ _955297056</t>
  </si>
  <si>
    <t>955297056</t>
  </si>
  <si>
    <t>2024-02-02 13:16:33</t>
  </si>
  <si>
    <t>2024-02-02 20:49:58</t>
  </si>
  <si>
    <t>45-72-A00002_MORALILAR İM_MORALILAR TARIMSAL SULAMA_L04_2330484</t>
  </si>
  <si>
    <t>2330484</t>
  </si>
  <si>
    <t>2024-02-06 09:09:17</t>
  </si>
  <si>
    <t>2024-02-06 17:08:47</t>
  </si>
  <si>
    <t>2024-02-02 14:29:33</t>
  </si>
  <si>
    <t>2024-02-02 15:36:06</t>
  </si>
  <si>
    <t>45-71-M00183_ÜÇPINAR DM_AVDAL_M02_72249124</t>
  </si>
  <si>
    <t>72249124</t>
  </si>
  <si>
    <t>2024-02-02 13:45:51</t>
  </si>
  <si>
    <t>2024-02-02 14:38:31</t>
  </si>
  <si>
    <t>45-80-M00073_DEVELİ TR-2_DEVELİ TR-2_45-80-M00073_2374061</t>
  </si>
  <si>
    <t>2374061</t>
  </si>
  <si>
    <t>2024-02-02 13:52:22</t>
  </si>
  <si>
    <t>2024-02-02 15:02:46</t>
  </si>
  <si>
    <t>2024-02-07 08:58:52</t>
  </si>
  <si>
    <t>2024-02-07 16:40:55</t>
  </si>
  <si>
    <t>2024-02-05 09:21:08</t>
  </si>
  <si>
    <t>2024-02-05 17:19:01</t>
  </si>
  <si>
    <t>2024-02-06 08:52:36</t>
  </si>
  <si>
    <t>2024-02-06 16:48:40</t>
  </si>
  <si>
    <t>35-26-M00550_YAZIBAŞI DM-5_BATI BGETON/KUŞÇUBURUN TR-1 TR-2 TR-3_M16_2085660</t>
  </si>
  <si>
    <t>2085660</t>
  </si>
  <si>
    <t>2024-02-02 13:52:15</t>
  </si>
  <si>
    <t>2024-02-02 14:33:25</t>
  </si>
  <si>
    <t>35-20-L00274_ZEYTİNOVA KÖK_ZEYTİNOVA_L05_2106535</t>
  </si>
  <si>
    <t>2106535</t>
  </si>
  <si>
    <t>2024-02-12 22:57:09</t>
  </si>
  <si>
    <t>2024-02-12 23:42:48</t>
  </si>
  <si>
    <t>35-10-L00023_KÜÇÜKKAYA TR-1_KÜÇÜKKAYA TR-1_35-10-L00023_2351571</t>
  </si>
  <si>
    <t>2351571</t>
  </si>
  <si>
    <t>2024-02-12 18:18:42</t>
  </si>
  <si>
    <t>35-28-L00048_MENEMEN TR-48_A_A_56365074</t>
  </si>
  <si>
    <t>56365074</t>
  </si>
  <si>
    <t>2024-02-12 17:55:57</t>
  </si>
  <si>
    <t>2024-02-12 21:19:24</t>
  </si>
  <si>
    <t>45-71-M02142_TR-1/59A_B_B_60984182</t>
  </si>
  <si>
    <t>60984182</t>
  </si>
  <si>
    <t>2024-02-12 16:03:47</t>
  </si>
  <si>
    <t>2024-02-12 22:39:15</t>
  </si>
  <si>
    <t>45-71-M00128_BEYDERE KÖK_ESKİ YENİKÖY_M09_50217160</t>
  </si>
  <si>
    <t>50217160</t>
  </si>
  <si>
    <t>2024-02-12 13:59:01</t>
  </si>
  <si>
    <t>2024-02-12 17:23:24</t>
  </si>
  <si>
    <t>35-26-L00329_SUBAŞI-2_SUBAŞI-2_35-26-L00329_2349973</t>
  </si>
  <si>
    <t>2349973</t>
  </si>
  <si>
    <t>2024-02-12 15:35:39</t>
  </si>
  <si>
    <t>2024-02-12 16:49:14</t>
  </si>
  <si>
    <t>35-31-L00465_ÇÖMLEKÇİ TR-2/A_ÇÖMLEKÇİ TR-2/A_35-31-L00465_61232159</t>
  </si>
  <si>
    <t>61232159</t>
  </si>
  <si>
    <t>2024-02-15 09:54:30</t>
  </si>
  <si>
    <t>2024-02-15 15:27:41</t>
  </si>
  <si>
    <t>35-01-K00734_K-734_B_B1_5919473</t>
  </si>
  <si>
    <t>5919473</t>
  </si>
  <si>
    <t>2024-02-12 09:54:24</t>
  </si>
  <si>
    <t>2024-02-12 10:41:53</t>
  </si>
  <si>
    <t>35-15-M00341_BALABANLI NİHAT KUZUM SULAMA GRB TR-9_A_A_91349868</t>
  </si>
  <si>
    <t>91349868</t>
  </si>
  <si>
    <t>2024-02-12 09:53:15</t>
  </si>
  <si>
    <t>2024-02-12 12:52:13</t>
  </si>
  <si>
    <t>35-29-L00051_BOYNUYOĞUN KÖK_DALLIK_L03_72215392</t>
  </si>
  <si>
    <t>72215392</t>
  </si>
  <si>
    <t>2024-02-12 09:49:59</t>
  </si>
  <si>
    <t>2024-02-12 10:25:05</t>
  </si>
  <si>
    <t>45-73-M00097_ALAŞEHİR TR-94_A_A_91322966</t>
  </si>
  <si>
    <t>91322966</t>
  </si>
  <si>
    <t>2024-02-11 21:02:11</t>
  </si>
  <si>
    <t>2024-02-11 21:30:55</t>
  </si>
  <si>
    <t>45-77-L00172_ÇARIKMAHMUTLU TR_ _945495755_ _945495755</t>
  </si>
  <si>
    <t>945495755</t>
  </si>
  <si>
    <t>2024-02-11 21:08:06</t>
  </si>
  <si>
    <t>2024-02-11 22:33:34</t>
  </si>
  <si>
    <t>45-71-M00386_DM-9_GENEL KONUTLAR_M07_66182332</t>
  </si>
  <si>
    <t>66182332</t>
  </si>
  <si>
    <t>2024-02-11 20:56:28</t>
  </si>
  <si>
    <t>2024-02-11 21:18:33</t>
  </si>
  <si>
    <t>35-01-K00765_K-765_ _911439652_ _911439652</t>
  </si>
  <si>
    <t>911439652</t>
  </si>
  <si>
    <t>2024-02-11 20:12:58</t>
  </si>
  <si>
    <t>2024-02-11 23:40:03</t>
  </si>
  <si>
    <t>35-30-M00048_BİMEYKO KÖK-10_ÇANDARLI DM_M02_2107756</t>
  </si>
  <si>
    <t>2107756</t>
  </si>
  <si>
    <t>2024-02-11 20:34:04</t>
  </si>
  <si>
    <t>2024-02-11 22:36:17</t>
  </si>
  <si>
    <t>35-17-M00226_YENİ KALABAK TR_ _950303837_ _950303837</t>
  </si>
  <si>
    <t>950303837</t>
  </si>
  <si>
    <t>2024-02-11 10:26:29</t>
  </si>
  <si>
    <t>2024-02-11 15:30:19</t>
  </si>
  <si>
    <t>45-71-M00128_BEYDERE KÖK_ESKİ KARAAĞAÇLI_M07_50217231</t>
  </si>
  <si>
    <t>50217231</t>
  </si>
  <si>
    <t>2024-02-11 11:21:28</t>
  </si>
  <si>
    <t>2024-02-11 12:20:24</t>
  </si>
  <si>
    <t>45-71-M00140_CANPAŞA KÖK_ALİ ÖRÜMLÜ_M06_72246820</t>
  </si>
  <si>
    <t>72246820</t>
  </si>
  <si>
    <t>2024-02-10 15:25:11</t>
  </si>
  <si>
    <t>2024-02-10 17:12:35</t>
  </si>
  <si>
    <t>35-04-K01990_K-1990_C_C1B_5835454</t>
  </si>
  <si>
    <t>5835454</t>
  </si>
  <si>
    <t>2024-02-10 08:58:01</t>
  </si>
  <si>
    <t>2024-02-10 10:11:29</t>
  </si>
  <si>
    <t>35-08-K03451_K-3451_K-3451_35-08-K03451_42458068</t>
  </si>
  <si>
    <t>42458068</t>
  </si>
  <si>
    <t>2024-02-10 08:41:04</t>
  </si>
  <si>
    <t>2024-02-10 08:53:02</t>
  </si>
  <si>
    <t>45-71-M00001_DM-1_NARLIBAHÇE_M04_2050187</t>
  </si>
  <si>
    <t>2050187</t>
  </si>
  <si>
    <t>2024-02-10 09:15:24</t>
  </si>
  <si>
    <t>2024-02-10 10:10:02</t>
  </si>
  <si>
    <t>35-04-M01027_M-1027_ _912448895_ _912448895</t>
  </si>
  <si>
    <t>912448895</t>
  </si>
  <si>
    <t>2024-02-09 21:30:11</t>
  </si>
  <si>
    <t>2024-02-10 00:41:50</t>
  </si>
  <si>
    <t>35-03-M00328_M-328_ _910697398_ _910697398</t>
  </si>
  <si>
    <t>910697398</t>
  </si>
  <si>
    <t>2024-02-09 21:25:07</t>
  </si>
  <si>
    <t>2024-02-10 01:53:15</t>
  </si>
  <si>
    <t>45-74-M00022_TR-22_E_e2_47693674</t>
  </si>
  <si>
    <t>47693674</t>
  </si>
  <si>
    <t>2024-02-09 21:53:39</t>
  </si>
  <si>
    <t>2024-02-09 23:15:44</t>
  </si>
  <si>
    <t>35-02-M03566_M-3566(YATIRIM REZERVE)__M03_92410408</t>
  </si>
  <si>
    <t>92410408</t>
  </si>
  <si>
    <t>2024-02-14 10:20:34</t>
  </si>
  <si>
    <t>2024-02-14 16:13:55</t>
  </si>
  <si>
    <t>35-02-M03569_M-3569(YATIRIM REZERVE)__M03_92410628</t>
  </si>
  <si>
    <t>92410628</t>
  </si>
  <si>
    <t>2024-02-14 10:19:53</t>
  </si>
  <si>
    <t>2024-02-14 16:05:46</t>
  </si>
  <si>
    <t>45-71-M00123_GÜZELKÖY KÖK_HAŞİM AKCURA ENH_M03_50218012</t>
  </si>
  <si>
    <t>50218012</t>
  </si>
  <si>
    <t>2024-02-13 09:39:07</t>
  </si>
  <si>
    <t>2024-02-13 17:22:57</t>
  </si>
  <si>
    <t>45-71-M00185_SİYEKLİ KÖK_OSMANCALI_M04_72256923</t>
  </si>
  <si>
    <t>72256923</t>
  </si>
  <si>
    <t>2024-02-09 13:39:56</t>
  </si>
  <si>
    <t>2024-02-09 13:47:26</t>
  </si>
  <si>
    <t>35-02-M03563_M-3563(YATIRIM REZERVE)__M03_92410223</t>
  </si>
  <si>
    <t>2024-02-13 10:49:55</t>
  </si>
  <si>
    <t>2024-02-13 17:08:53</t>
  </si>
  <si>
    <t>35-28-M00167_ASARLIK TR-1_C_C05_5903123</t>
  </si>
  <si>
    <t>5903123</t>
  </si>
  <si>
    <t>2024-02-09 10:50:51</t>
  </si>
  <si>
    <t>2024-02-09 11:23:05</t>
  </si>
  <si>
    <t>45-82-A00001_SOMA A SANTRALİ İM/DM_HatBaşıAyırıcı_53136052_L14_53136052</t>
  </si>
  <si>
    <t>53136052</t>
  </si>
  <si>
    <t>2024-02-09 10:21:38</t>
  </si>
  <si>
    <t>2024-02-09 10:49:33</t>
  </si>
  <si>
    <t>35-27-M00029_TR-29_ _98951110_ _98951110</t>
  </si>
  <si>
    <t>98951110</t>
  </si>
  <si>
    <t>2024-02-09 09:14:05</t>
  </si>
  <si>
    <t>2024-02-09 12:22:24</t>
  </si>
  <si>
    <t>45-71-M00039_DM-1/14-D (ÇİVİCİLER)_A_a1b_45180187</t>
  </si>
  <si>
    <t>45180187</t>
  </si>
  <si>
    <t>2024-02-08 15:41:01</t>
  </si>
  <si>
    <t>2024-02-08 18:50:13</t>
  </si>
  <si>
    <t>2024-02-08 15:52:47</t>
  </si>
  <si>
    <t>2024-02-08 16:59:00</t>
  </si>
  <si>
    <t>35-27-M00012_TR-12_A_A01b_5917602</t>
  </si>
  <si>
    <t>5917602</t>
  </si>
  <si>
    <t>2024-02-08 15:33:18</t>
  </si>
  <si>
    <t>2024-02-08 19:56:55</t>
  </si>
  <si>
    <t>35-22-K00138_K-138 GÖRECE_K-138 GÖRECE_35-22-K00138_2376612</t>
  </si>
  <si>
    <t>2376612</t>
  </si>
  <si>
    <t>2024-02-07 23:34:31</t>
  </si>
  <si>
    <t>35-19-L00369_TR-330_SANAL BINA_95000518874_ _95000518874</t>
  </si>
  <si>
    <t>95000518874</t>
  </si>
  <si>
    <t>2024-02-07 17:28:42</t>
  </si>
  <si>
    <t>2024-02-07 19:58:27</t>
  </si>
  <si>
    <t>2024-02-07 16:33:30</t>
  </si>
  <si>
    <t>2024-02-07 16:55:18</t>
  </si>
  <si>
    <t>35-28-M00162_KOYUNDERE TR-7_0_953374323_ _953374323</t>
  </si>
  <si>
    <t>953374323</t>
  </si>
  <si>
    <t>2024-02-07 14:53:39</t>
  </si>
  <si>
    <t>2024-02-07 19:33:27</t>
  </si>
  <si>
    <t>35-03-M00976_M-976_ _910579337_ _910579337</t>
  </si>
  <si>
    <t>910579337</t>
  </si>
  <si>
    <t>2024-02-07 15:20:33</t>
  </si>
  <si>
    <t>2024-02-07 16:41:28</t>
  </si>
  <si>
    <t>2024-02-07 15:14:13</t>
  </si>
  <si>
    <t>2024-02-07 15:41:07</t>
  </si>
  <si>
    <t>35-26-M01194_ÇAYBAŞI DM-1/5_5 İLE ORTAK_956625982_ _956625982</t>
  </si>
  <si>
    <t>956625982</t>
  </si>
  <si>
    <t>2024-02-07 13:47:48</t>
  </si>
  <si>
    <t>2024-02-07 15:29:22</t>
  </si>
  <si>
    <t>45-81-M00015_SELENDİ TR-15_C_B05_91982707</t>
  </si>
  <si>
    <t>91982707</t>
  </si>
  <si>
    <t>2024-02-07 13:19:18</t>
  </si>
  <si>
    <t>2024-02-07 16:05:51</t>
  </si>
  <si>
    <t>35-04-K03010_K-3010_D_D3B_5819872</t>
  </si>
  <si>
    <t>5819872</t>
  </si>
  <si>
    <t>2024-02-07 10:48:05</t>
  </si>
  <si>
    <t>2024-02-07 15:06:12</t>
  </si>
  <si>
    <t>2024-02-07 10:53:15</t>
  </si>
  <si>
    <t>2024-02-07 11:21:39</t>
  </si>
  <si>
    <t>45-72-A00001_AKHİSAR İM_YENİ ZEYTİNLİOVA _M06_42545386</t>
  </si>
  <si>
    <t>42545386</t>
  </si>
  <si>
    <t>2024-02-07 11:05:07</t>
  </si>
  <si>
    <t>2024-02-07 11:17:33</t>
  </si>
  <si>
    <t>35-09-A00001_EBSO TM_İZSU-2_M20_2314257</t>
  </si>
  <si>
    <t>2314257</t>
  </si>
  <si>
    <t>2024-02-07 06:34:44</t>
  </si>
  <si>
    <t>2024-02-07 14:16:22</t>
  </si>
  <si>
    <t>35-26-M00828_DM-2/10_0_956628392_ _956628392</t>
  </si>
  <si>
    <t>956628392</t>
  </si>
  <si>
    <t>2024-02-07 08:09:11</t>
  </si>
  <si>
    <t>2024-02-07 09:09:40</t>
  </si>
  <si>
    <t>45-75-M00189_KIRANKÖY ALANYAKA TR-1_B_B_91074209</t>
  </si>
  <si>
    <t>91074209</t>
  </si>
  <si>
    <t>2024-02-04 14:58:26</t>
  </si>
  <si>
    <t>2024-02-04 20:04:52</t>
  </si>
  <si>
    <t>35-15-L00484_SU ÇIKTI TR-2_SU ÇIKTI TR-2_35-15-L00484_2365862</t>
  </si>
  <si>
    <t>2365862</t>
  </si>
  <si>
    <t>2024-02-03 19:58:01</t>
  </si>
  <si>
    <t>35-02-K01984_K-1984_ _99677112_ _99677112</t>
  </si>
  <si>
    <t>99677112</t>
  </si>
  <si>
    <t>2024-02-03 16:07:35</t>
  </si>
  <si>
    <t>2024-02-03 21:57:58</t>
  </si>
  <si>
    <t>45-71-M00128_BEYDERE KÖK_ESKİ YENİKÖY_M09_50217166</t>
  </si>
  <si>
    <t>50217166</t>
  </si>
  <si>
    <t>2024-02-03 17:16:53</t>
  </si>
  <si>
    <t>2024-02-03 18:29:48</t>
  </si>
  <si>
    <t>35-03-K02342_K-2342_E_E_56369845</t>
  </si>
  <si>
    <t>56369845</t>
  </si>
  <si>
    <t>2024-02-03 17:18:44</t>
  </si>
  <si>
    <t>2024-02-03 20:44:17</t>
  </si>
  <si>
    <t>2024-02-03 16:35:20</t>
  </si>
  <si>
    <t>2024-02-03 18:06:33</t>
  </si>
  <si>
    <t>35-01-K00011_K-11_E_E1_5925408</t>
  </si>
  <si>
    <t>5925408</t>
  </si>
  <si>
    <t>2024-02-03 16:41:49</t>
  </si>
  <si>
    <t>2024-02-03 17:46:13</t>
  </si>
  <si>
    <t>35-01-K04035_K-4035_D_D_56363603</t>
  </si>
  <si>
    <t>56363603</t>
  </si>
  <si>
    <t>2024-02-03 17:05:27</t>
  </si>
  <si>
    <t>2024-02-03 19:19:13</t>
  </si>
  <si>
    <t>35-19-L00292_TR-292 (İM-1/TR-2)_50031814_D03_50032192</t>
  </si>
  <si>
    <t>50032192</t>
  </si>
  <si>
    <t>2024-02-03 16:23:41</t>
  </si>
  <si>
    <t>2024-02-03 17:39:13</t>
  </si>
  <si>
    <t>45-82-M00182_MENTEŞE TR-1_ _945550328_ _945550328</t>
  </si>
  <si>
    <t>945550328</t>
  </si>
  <si>
    <t>2024-02-03 15:03:00</t>
  </si>
  <si>
    <t>2024-02-03 19:02:59</t>
  </si>
  <si>
    <t>35-30-M00702_TR-2 DM (M-702)_YAZICIOĞLU_955299240_ _955299240</t>
  </si>
  <si>
    <t>955299240</t>
  </si>
  <si>
    <t>2024-02-03 12:16:45</t>
  </si>
  <si>
    <t>2024-02-03 13:10:55</t>
  </si>
  <si>
    <t>35-10-M02878_M-2878_ _97985951_ _97985951</t>
  </si>
  <si>
    <t>97985951</t>
  </si>
  <si>
    <t>2024-02-03 10:22:01</t>
  </si>
  <si>
    <t>2024-02-03 12:06:52</t>
  </si>
  <si>
    <t>45-78-M01393_YEŞİLOVA KÖK_YEŞİLOVA KÖYİÇİ_M01_83810700</t>
  </si>
  <si>
    <t>83810700</t>
  </si>
  <si>
    <t>2024-02-03 10:17:24</t>
  </si>
  <si>
    <t>2024-02-03 10:49:30</t>
  </si>
  <si>
    <t>35-30-M00228_GÜLKENT TR-5_B_B_91187791</t>
  </si>
  <si>
    <t>91187791</t>
  </si>
  <si>
    <t>2024-02-03 10:42:24</t>
  </si>
  <si>
    <t>2024-02-03 11:57:19</t>
  </si>
  <si>
    <t>35-18-L00393_L-393 YENİ OKUL_A_a6_5949782</t>
  </si>
  <si>
    <t>5949782</t>
  </si>
  <si>
    <t>2024-02-03 09:19:31</t>
  </si>
  <si>
    <t>2024-02-03 18:09:55</t>
  </si>
  <si>
    <t>35-28-L00011_MENEMEN TR-11_0_953379818_ _953379818</t>
  </si>
  <si>
    <t>953379818</t>
  </si>
  <si>
    <t>2024-02-03 09:32:23</t>
  </si>
  <si>
    <t>2024-02-03 13:01:19</t>
  </si>
  <si>
    <t>45-72-L00035_TR-2/35_TR-2/35_45-72-L00035_66524281</t>
  </si>
  <si>
    <t>66524281</t>
  </si>
  <si>
    <t>2024-02-03 10:16:13</t>
  </si>
  <si>
    <t>2024-02-03 11:25:01</t>
  </si>
  <si>
    <t>35-26-M00538_KUŞÇUBURUN-3_KUŞÇUBURUN-3_35-26-M00538_2359656</t>
  </si>
  <si>
    <t>2359656</t>
  </si>
  <si>
    <t>2024-02-03 10:17:23</t>
  </si>
  <si>
    <t>2024-02-03 12:48:04</t>
  </si>
  <si>
    <t>35-26-L00207_EĞERCİ TR-3_B_B_90966113</t>
  </si>
  <si>
    <t>90966113</t>
  </si>
  <si>
    <t>2024-02-03 08:06:07</t>
  </si>
  <si>
    <t>2024-02-03 11:39:56</t>
  </si>
  <si>
    <t>35-22-M00233_TEKELİ TR-3_0_955254496_ _955254496</t>
  </si>
  <si>
    <t>955254496</t>
  </si>
  <si>
    <t>2024-02-03 09:07:23</t>
  </si>
  <si>
    <t>2024-02-03 11:12:41</t>
  </si>
  <si>
    <t>35-03-M02866_M-2866_ _944469754_ _944469754</t>
  </si>
  <si>
    <t>944469754</t>
  </si>
  <si>
    <t>2024-02-03 01:21:04</t>
  </si>
  <si>
    <t>2024-02-03 03:47:15</t>
  </si>
  <si>
    <t>35-01-K00002_K-2_N_N_56376368</t>
  </si>
  <si>
    <t>56376368</t>
  </si>
  <si>
    <t>2024-02-03 00:08:43</t>
  </si>
  <si>
    <t>2024-02-03 01:05:17</t>
  </si>
  <si>
    <t>2024-02-03 07:43:36</t>
  </si>
  <si>
    <t>2024-02-03 08:57:05</t>
  </si>
  <si>
    <t>35-23-M00151_GERENKÖY TR-5_GERENKÖY TR-5_35-23-M00151_72154551</t>
  </si>
  <si>
    <t>72154551</t>
  </si>
  <si>
    <t>2024-02-03 01:32:14</t>
  </si>
  <si>
    <t>2024-02-03 04:30:33</t>
  </si>
  <si>
    <t>35-07-K00986_K-986_K-986_35-07-K00986_2372846</t>
  </si>
  <si>
    <t>2372846</t>
  </si>
  <si>
    <t>2024-02-02 19:31:58</t>
  </si>
  <si>
    <t>2024-02-02 20:12:11</t>
  </si>
  <si>
    <t>35-26-L00168_EĞRECİ TR-2_0_956605485_ _956605485</t>
  </si>
  <si>
    <t>956605485</t>
  </si>
  <si>
    <t>2024-02-02 19:23:44</t>
  </si>
  <si>
    <t>2024-02-03 01:22:48</t>
  </si>
  <si>
    <t>35-23-M00360_BAĞARASI TR-13_BAĞARASI TR-13_35-23-M00360_79385539</t>
  </si>
  <si>
    <t>79385539</t>
  </si>
  <si>
    <t>2024-02-02 19:59:47</t>
  </si>
  <si>
    <t>2024-02-02 21:33:07</t>
  </si>
  <si>
    <t>35-21-A00001_KARABURUN İM_KÜÇÜKBAHÇE_L05_2063035</t>
  </si>
  <si>
    <t>2063035</t>
  </si>
  <si>
    <t>2024-02-02 19:30:10</t>
  </si>
  <si>
    <t>2024-02-02 19:59:29</t>
  </si>
  <si>
    <t>35-23-L00031_FOÇA TR-31_ _950422146_ _950422146</t>
  </si>
  <si>
    <t>950422146</t>
  </si>
  <si>
    <t>2024-02-02 16:39:35</t>
  </si>
  <si>
    <t>2024-02-02 23:37:43</t>
  </si>
  <si>
    <t>35-21-L00108_ESENDERE TR-1_C_C_82668928</t>
  </si>
  <si>
    <t>82668928</t>
  </si>
  <si>
    <t>2024-02-02 16:49:20</t>
  </si>
  <si>
    <t>2024-02-02 18:25:06</t>
  </si>
  <si>
    <t>35-18-A00003_ÇİFTLİK İM_GOLF-1_L12_2054623</t>
  </si>
  <si>
    <t>2054623</t>
  </si>
  <si>
    <t>2024-02-12 22:49:19</t>
  </si>
  <si>
    <t>2024-02-12 23:45:59</t>
  </si>
  <si>
    <t>45-71-M00156_DM-2/26 (ŞEHİTLER OKULU TR)_DM-2/26 (ŞEHİTLER OKULU TR)_45-71-M00156_66482301</t>
  </si>
  <si>
    <t>66482301</t>
  </si>
  <si>
    <t>2024-02-12 22:41:02</t>
  </si>
  <si>
    <t>2024-02-13 02:31:40</t>
  </si>
  <si>
    <t>35-26-M00435_ÇAPAK KÖK_DAĞKIZILCA-2 ÇIKIŞ_M05_66033225</t>
  </si>
  <si>
    <t>66033225</t>
  </si>
  <si>
    <t>2024-02-12 22:33:02</t>
  </si>
  <si>
    <t>2024-02-12 23:12:29</t>
  </si>
  <si>
    <t>45-83-M00257_NURİ ERCAN TARIMSAL SULAMA TR-3_NURİ ERCAN TARIMSAL SULAMA TR-3_45-83-M00257_2368508</t>
  </si>
  <si>
    <t>2368508</t>
  </si>
  <si>
    <t>2024-02-12 17:55:59</t>
  </si>
  <si>
    <t>2024-02-12 19:45:19</t>
  </si>
  <si>
    <t>45-71-M00350_DM-13/08 TRAFİK TESCİL_A_A_56397157</t>
  </si>
  <si>
    <t>56397157</t>
  </si>
  <si>
    <t>2024-02-12 16:56:23</t>
  </si>
  <si>
    <t>2024-02-12 17:58:01</t>
  </si>
  <si>
    <t>35-18-L00427_L-427_PANO_950466919_ _950466919</t>
  </si>
  <si>
    <t>950466919</t>
  </si>
  <si>
    <t>2024-02-12 10:08:13</t>
  </si>
  <si>
    <t>2024-02-12 11:21:14</t>
  </si>
  <si>
    <t>35-14-M00235_M-235 KAVAKDERE CEVİZALTI_B_B_56375000</t>
  </si>
  <si>
    <t>56375000</t>
  </si>
  <si>
    <t>2024-02-12 07:21:38</t>
  </si>
  <si>
    <t>2024-02-12 10:55:50</t>
  </si>
  <si>
    <t>45-71-M02244_YENİ TOKİ DM-2_AKGEDİK TOKİ-1_M03_72148654</t>
  </si>
  <si>
    <t>72148654</t>
  </si>
  <si>
    <t>2024-02-12 07:01:59</t>
  </si>
  <si>
    <t>2024-02-12 10:36:49</t>
  </si>
  <si>
    <t>2024-02-12 06:48:35</t>
  </si>
  <si>
    <t>2024-02-12 07:49:22</t>
  </si>
  <si>
    <t>45-73-M00953_SOBRAN TR-2_C_C_91100299</t>
  </si>
  <si>
    <t>91100299</t>
  </si>
  <si>
    <t>2024-02-11 23:11:06</t>
  </si>
  <si>
    <t>2024-02-12 00:20:17</t>
  </si>
  <si>
    <t>2024-02-11 23:01:22</t>
  </si>
  <si>
    <t>2024-02-11 23:52:57</t>
  </si>
  <si>
    <t>45-84-A00001_AHMETLİ İM_BAHÇECİK - DEREKÖY_L17_2120374</t>
  </si>
  <si>
    <t>2120374</t>
  </si>
  <si>
    <t>2024-02-11 23:07:11</t>
  </si>
  <si>
    <t>2024-02-12 00:50:52</t>
  </si>
  <si>
    <t>45-71-M00128_BEYDERE KÖK_ÜÇPINAR_M03_50217157</t>
  </si>
  <si>
    <t>50217157</t>
  </si>
  <si>
    <t>2024-02-11 23:23:20</t>
  </si>
  <si>
    <t>2024-02-11 23:57:05</t>
  </si>
  <si>
    <t>35-17-M00043_ALİAĞA TR-43 DM_GÜZELHİSAR ÇIKIŞI_M12_2122091</t>
  </si>
  <si>
    <t>2122091</t>
  </si>
  <si>
    <t>2024-02-11 23:38:25</t>
  </si>
  <si>
    <t>2024-02-12 00:59:55</t>
  </si>
  <si>
    <t>35-01-K03597_K-3597_ _911573040_ _911573040</t>
  </si>
  <si>
    <t>911573040</t>
  </si>
  <si>
    <t>2024-02-11 17:55:36</t>
  </si>
  <si>
    <t>2024-02-11 21:34:02</t>
  </si>
  <si>
    <t>2024-02-11 18:14:43</t>
  </si>
  <si>
    <t>2024-02-11 19:36:50</t>
  </si>
  <si>
    <t>45-75-M00191_KIRAN MAKBUREPINAR TR-1_A_A_56386643</t>
  </si>
  <si>
    <t>56386643</t>
  </si>
  <si>
    <t>2024-02-11 16:29:53</t>
  </si>
  <si>
    <t>2024-02-11 18:15:19</t>
  </si>
  <si>
    <t>35-31-L00239_KALEKÖY TR-3_KALEKÖY TR-3_35-31-L00239_2365453</t>
  </si>
  <si>
    <t>2365453</t>
  </si>
  <si>
    <t>2024-02-11 15:46:13</t>
  </si>
  <si>
    <t>2024-02-11 16:56:41</t>
  </si>
  <si>
    <t>35-01-K01031_K-1031_ _911307557_ _911307557</t>
  </si>
  <si>
    <t>911307557</t>
  </si>
  <si>
    <t>2024-02-11 16:12:38</t>
  </si>
  <si>
    <t>2024-02-11 18:10:31</t>
  </si>
  <si>
    <t>35-16-L00076_TR-76_TR-76_35-16-L00076_2347362</t>
  </si>
  <si>
    <t>2347362</t>
  </si>
  <si>
    <t>Direk Değişimi</t>
  </si>
  <si>
    <t>2024-02-11 16:20:33</t>
  </si>
  <si>
    <t>2024-02-11 18:32:23</t>
  </si>
  <si>
    <t>35-01-K03505_K-3505_D_D_56381850</t>
  </si>
  <si>
    <t>56381850</t>
  </si>
  <si>
    <t>2024-02-11 15:41:43</t>
  </si>
  <si>
    <t>2024-02-11 18:20:13</t>
  </si>
  <si>
    <t>2024-02-11 15:37:23</t>
  </si>
  <si>
    <t>2024-02-11 16:33:24</t>
  </si>
  <si>
    <t>35-31-L00360_UMURLU TR-6_UMURLU TR-6_35-31-L00360_2365358</t>
  </si>
  <si>
    <t>2365358</t>
  </si>
  <si>
    <t>2024-02-11 13:28:04</t>
  </si>
  <si>
    <t>2024-02-11 15:04:28</t>
  </si>
  <si>
    <t>35-04-M02647_M-2647_B__54985428</t>
  </si>
  <si>
    <t>54985428</t>
  </si>
  <si>
    <t>2024-02-11 14:05:26</t>
  </si>
  <si>
    <t>2024-02-11 15:00:39</t>
  </si>
  <si>
    <t>35-04-K03981_K-3981_TRAFO_K01_2052344</t>
  </si>
  <si>
    <t>2052344</t>
  </si>
  <si>
    <t>2024-02-11 13:52:32</t>
  </si>
  <si>
    <t>2024-02-11 16:17:03</t>
  </si>
  <si>
    <t>35-15-L01010_BADEMLİ TR-1 DM_BIÇAKÇI-OVACIK_L09_67544159</t>
  </si>
  <si>
    <t>67544159</t>
  </si>
  <si>
    <t>2024-02-11 14:09:21</t>
  </si>
  <si>
    <t>2024-02-11 15:09:25</t>
  </si>
  <si>
    <t>35-19-M00176_ÇİFTLİK KÖY TR-334___81637335</t>
  </si>
  <si>
    <t>81637335</t>
  </si>
  <si>
    <t>2024-02-11 08:55:30</t>
  </si>
  <si>
    <t>2024-02-11 10:00:07</t>
  </si>
  <si>
    <t>35-03-M01008_M-1008_A_A_56378788</t>
  </si>
  <si>
    <t>56378788</t>
  </si>
  <si>
    <t>2024-02-11 06:54:28</t>
  </si>
  <si>
    <t>2024-02-11 10:00:18</t>
  </si>
  <si>
    <t>35-02-M00246_M-246_ _910305211_ _910305211</t>
  </si>
  <si>
    <t>910305211</t>
  </si>
  <si>
    <t>2024-02-10 18:01:15</t>
  </si>
  <si>
    <t>2024-02-10 19:09:36</t>
  </si>
  <si>
    <t>45-80-M00064_ALİBEYLİ DM_ALİBEYLİ ŞEHİR-1_M07_72190833</t>
  </si>
  <si>
    <t>72190833</t>
  </si>
  <si>
    <t>2024-02-10 09:37:27</t>
  </si>
  <si>
    <t>2024-02-10 10:20:14</t>
  </si>
  <si>
    <t>35-23-M00025_YENİ FOÇA TR-25_YENİ FOÇA TR-25_35-23-M00025_2357792</t>
  </si>
  <si>
    <t>2357792</t>
  </si>
  <si>
    <t>2024-02-10 09:56:25</t>
  </si>
  <si>
    <t>2024-02-10 11:07:21</t>
  </si>
  <si>
    <t>45-75-M00091_KUYUCAK KARAPINAR TR-1_A_A_91429438</t>
  </si>
  <si>
    <t>91429438</t>
  </si>
  <si>
    <t>2024-02-09 18:08:37</t>
  </si>
  <si>
    <t>2024-02-09 19:05:44</t>
  </si>
  <si>
    <t>35-30-M00032_EYKO TR-6_SANAL BINA_95002610556_ _95002610556</t>
  </si>
  <si>
    <t>95002610556</t>
  </si>
  <si>
    <t>2024-02-09 15:21:20</t>
  </si>
  <si>
    <t>2024-02-09 18:04:58</t>
  </si>
  <si>
    <t>45-75-M00003_GÖRDES TR-3_B_B_56389854</t>
  </si>
  <si>
    <t>56389854</t>
  </si>
  <si>
    <t>2024-02-09 16:44:51</t>
  </si>
  <si>
    <t>2024-02-09 17:38:05</t>
  </si>
  <si>
    <t>35-18-L00145_L-145 DALYAN DM_ _950443354_ _950443354</t>
  </si>
  <si>
    <t>950443354</t>
  </si>
  <si>
    <t>2024-02-09 16:34:55</t>
  </si>
  <si>
    <t>2024-02-09 18:05:28</t>
  </si>
  <si>
    <t>35-27-M00900_SÜTÇÜLER DM_TOKİ-1_M18_92758019</t>
  </si>
  <si>
    <t>92758019</t>
  </si>
  <si>
    <t>2024-02-14 10:37:56</t>
  </si>
  <si>
    <t>2024-02-14 17:32:31</t>
  </si>
  <si>
    <t>45-82-M00036_SOMA TR-11/4_ _948427624_ _948427624</t>
  </si>
  <si>
    <t>948427624</t>
  </si>
  <si>
    <t>2024-02-09 15:08:51</t>
  </si>
  <si>
    <t>2024-02-09 17:13:23</t>
  </si>
  <si>
    <t>35-21-L00101_SAİPALTI TR-1_0_953368796_ _953368796</t>
  </si>
  <si>
    <t>953368796</t>
  </si>
  <si>
    <t>2024-02-09 08:59:12</t>
  </si>
  <si>
    <t>2024-02-09 10:23:26</t>
  </si>
  <si>
    <t>2024-02-09 08:52:19</t>
  </si>
  <si>
    <t>2024-02-09 11:37:22</t>
  </si>
  <si>
    <t>35-15-L00027_TR-27_E_A01b_94861859</t>
  </si>
  <si>
    <t>94861859</t>
  </si>
  <si>
    <t>2024-02-09 01:17:01</t>
  </si>
  <si>
    <t>2024-02-09 02:20:19</t>
  </si>
  <si>
    <t>45-78-L00625_ÇAVLU TR-2_ÇAVLU TR-2_45-78-L00625_2367499</t>
  </si>
  <si>
    <t>2367499</t>
  </si>
  <si>
    <t>2024-02-08 15:51:28</t>
  </si>
  <si>
    <t>2024-02-08 17:26:40</t>
  </si>
  <si>
    <t>35-23-M00036_M-36 DOĞALKENT_A_a1_42106679</t>
  </si>
  <si>
    <t>42106679</t>
  </si>
  <si>
    <t>2024-02-08 14:41:25</t>
  </si>
  <si>
    <t>2024-02-08 17:47:11</t>
  </si>
  <si>
    <t>35-01-K01188_K-1188_ _911646769_ _911646769</t>
  </si>
  <si>
    <t>911646769</t>
  </si>
  <si>
    <t>2024-02-08 12:01:08</t>
  </si>
  <si>
    <t>2024-02-08 13:38:34</t>
  </si>
  <si>
    <t>35-31-L00358_UMURLU TR-5_ _956569339_ _956569339</t>
  </si>
  <si>
    <t>956569339</t>
  </si>
  <si>
    <t>2024-02-08 11:24:16</t>
  </si>
  <si>
    <t>2024-02-08 15:51:29</t>
  </si>
  <si>
    <t>45-73-M00714_NARLIDERE TR-2_A_A_56400314</t>
  </si>
  <si>
    <t>56400314</t>
  </si>
  <si>
    <t>2024-02-08 11:39:17</t>
  </si>
  <si>
    <t>2024-02-08 14:06:25</t>
  </si>
  <si>
    <t>35-21-A00001_KARABURUN İM_HatBaşıAyırıcı_53132456_L02_53132456</t>
  </si>
  <si>
    <t>53132456</t>
  </si>
  <si>
    <t>2024-02-08 11:55:42</t>
  </si>
  <si>
    <t>2024-02-08 13:49:08</t>
  </si>
  <si>
    <t>2024-02-08 11:25:16</t>
  </si>
  <si>
    <t>2024-02-08 12:03:02</t>
  </si>
  <si>
    <t>35-03-M02846_M-2846_M-2845_M04_72156317</t>
  </si>
  <si>
    <t>72156317</t>
  </si>
  <si>
    <t>2024-02-08 11:08:00</t>
  </si>
  <si>
    <t>2024-02-08 11:58:38</t>
  </si>
  <si>
    <t>35-15-L01041_BADEMLİ KARAHAYIT MEV. TR-28_B_B_56362152</t>
  </si>
  <si>
    <t>56362152</t>
  </si>
  <si>
    <t>2024-02-08 10:55:06</t>
  </si>
  <si>
    <t>2024-02-08 15:17:04</t>
  </si>
  <si>
    <t>35-21-A00001_KARABURUN İM_YENİ LİMAN_L03_2062912</t>
  </si>
  <si>
    <t>2062912</t>
  </si>
  <si>
    <t>2024-02-08 11:03:31</t>
  </si>
  <si>
    <t>2024-02-08 11:55:27</t>
  </si>
  <si>
    <t>45-73-M00010_DM02/TR19 BİNA ALTI TR_ _945671666_ _945671666</t>
  </si>
  <si>
    <t>945671666</t>
  </si>
  <si>
    <t>2024-02-07 21:43:55</t>
  </si>
  <si>
    <t>2024-02-07 22:50:37</t>
  </si>
  <si>
    <t>35-01-K00847_K-847_D_D_60984344</t>
  </si>
  <si>
    <t>60984344</t>
  </si>
  <si>
    <t>2024-02-07 21:16:15</t>
  </si>
  <si>
    <t>2024-02-07 21:45:29</t>
  </si>
  <si>
    <t>35-23-M00180_BAĞARASI TR-11_C_C_56358290</t>
  </si>
  <si>
    <t>56358290</t>
  </si>
  <si>
    <t>2024-02-07 21:36:46</t>
  </si>
  <si>
    <t>2024-02-07 22:21:47</t>
  </si>
  <si>
    <t>35-01-K00847_K-847_ _912374638_ _912374638</t>
  </si>
  <si>
    <t>912374638</t>
  </si>
  <si>
    <t>2024-02-07 20:21:25</t>
  </si>
  <si>
    <t>35-27-M00337_ULUCAK DM-2/10__M04_72388504</t>
  </si>
  <si>
    <t>72388504</t>
  </si>
  <si>
    <t>2024-02-07 17:21:35</t>
  </si>
  <si>
    <t>2024-02-07 17:40:25</t>
  </si>
  <si>
    <t>35-31-L00320_CEVİZLİ BALYAKASI TR-3_CEVİZLİ BALYAKASI TR-3_35-31-L00320_2364988</t>
  </si>
  <si>
    <t>2364988</t>
  </si>
  <si>
    <t>2024-02-07 17:24:37</t>
  </si>
  <si>
    <t>2024-02-07 20:06:43</t>
  </si>
  <si>
    <t>45-78-A00005_DEMİRKÖPRÜ TM_KULA_M05_2096289</t>
  </si>
  <si>
    <t>2096289</t>
  </si>
  <si>
    <t>2024-02-07 17:31:32</t>
  </si>
  <si>
    <t>2024-02-07 17:42:30</t>
  </si>
  <si>
    <t>35-27-L00089_ARKENT KONUTLARI_ARKENT KONUTLARI_35-27-L00089_72165252</t>
  </si>
  <si>
    <t>72165252</t>
  </si>
  <si>
    <t>2024-02-07 17:00:27</t>
  </si>
  <si>
    <t>2024-02-07 18:46:53</t>
  </si>
  <si>
    <t>35-26-M00044_TR-44 (DM-5/TR-12) ALPKENT_TR-45_M01_50241719</t>
  </si>
  <si>
    <t>50241719</t>
  </si>
  <si>
    <t>2024-02-07 16:21:29</t>
  </si>
  <si>
    <t>2024-02-07 17:32:46</t>
  </si>
  <si>
    <t>45-74-M00354_MAHMUTLAR KÖK_YARBASAN_M010_79385785</t>
  </si>
  <si>
    <t>79385785</t>
  </si>
  <si>
    <t>2024-02-13 11:02:21</t>
  </si>
  <si>
    <t>2024-02-13 14:08:46</t>
  </si>
  <si>
    <t>35-17-M00449_ŞEHİT KEMAL KÖK_M-448_M01_66442965</t>
  </si>
  <si>
    <t>66442965</t>
  </si>
  <si>
    <t>2024-02-07 16:52:25</t>
  </si>
  <si>
    <t>2024-02-07 17:27:40</t>
  </si>
  <si>
    <t>35-27-L00244_BAĞYURDU DM-2/10_B_B_91352548</t>
  </si>
  <si>
    <t>91352548</t>
  </si>
  <si>
    <t>2024-02-07 13:31:30</t>
  </si>
  <si>
    <t>2024-02-07 16:12:18</t>
  </si>
  <si>
    <t>45-80-M00052_PAŞAKÖY KÖK_SARUHANLI TM GİRİŞ/TR-13_M02_72063777</t>
  </si>
  <si>
    <t>72063777</t>
  </si>
  <si>
    <t>2024-02-07 13:14:13</t>
  </si>
  <si>
    <t>2024-02-07 14:04:35</t>
  </si>
  <si>
    <t>35-01-K04269_K-4269_K-4269_35-01-K04269_2375776</t>
  </si>
  <si>
    <t>2375776</t>
  </si>
  <si>
    <t>2024-02-07 13:11:55</t>
  </si>
  <si>
    <t>2024-02-07 14:02:09</t>
  </si>
  <si>
    <t>45-71-M00184_GÜLBAHÇE TR-1_BAĞYOLU TR-1_M03_72255575</t>
  </si>
  <si>
    <t>72255575</t>
  </si>
  <si>
    <t>2024-02-07 13:17:09</t>
  </si>
  <si>
    <t>2024-02-07 13:38:38</t>
  </si>
  <si>
    <t>45-81-M00255_SELENDİ TR-20/A_ _945633397_ _945633397</t>
  </si>
  <si>
    <t>945633397</t>
  </si>
  <si>
    <t>2024-02-07 11:47:43</t>
  </si>
  <si>
    <t>2024-02-07 20:06:29</t>
  </si>
  <si>
    <t>2024-02-07 08:03:55</t>
  </si>
  <si>
    <t>2024-02-07 12:32:18</t>
  </si>
  <si>
    <t>45-78-M00974_AKÖREN TR-19 KÖK_ÇOBANOĞLU_M01_66244779</t>
  </si>
  <si>
    <t>66244779</t>
  </si>
  <si>
    <t>2024-02-07 08:00:01</t>
  </si>
  <si>
    <t>2024-02-07 09:19:11</t>
  </si>
  <si>
    <t>35-09-M00627_M-627_TRAFO_M03_42941872</t>
  </si>
  <si>
    <t>42941872</t>
  </si>
  <si>
    <t>2024-02-07 06:32:05</t>
  </si>
  <si>
    <t>2024-02-07 12:11:33</t>
  </si>
  <si>
    <t>45-83-L00093_TR-2/93_0_955149582_ _955149582</t>
  </si>
  <si>
    <t>955149582</t>
  </si>
  <si>
    <t>2024-02-04 13:02:50</t>
  </si>
  <si>
    <t>2024-02-04 14:58:50</t>
  </si>
  <si>
    <t>35-01-K00290_K-290_A_A_60984145</t>
  </si>
  <si>
    <t>60984145</t>
  </si>
  <si>
    <t>2024-02-04 12:55:42</t>
  </si>
  <si>
    <t>2024-02-04 14:49:39</t>
  </si>
  <si>
    <t>35-23-M00003_YENİFOÇA TR-3_B_B_56373627</t>
  </si>
  <si>
    <t>56373627</t>
  </si>
  <si>
    <t>2024-02-04 12:22:00</t>
  </si>
  <si>
    <t>2024-02-04 13:03:34</t>
  </si>
  <si>
    <t>35-03-K04624_K-4624_C_C_56367116</t>
  </si>
  <si>
    <t>56367116</t>
  </si>
  <si>
    <t>2024-02-03 16:36:54</t>
  </si>
  <si>
    <t>2024-02-03 18:43:05</t>
  </si>
  <si>
    <t>35-28-M00382_VİLLAKENT TR-5_C_c1_5926360</t>
  </si>
  <si>
    <t>5926360</t>
  </si>
  <si>
    <t>2024-02-03 16:55:29</t>
  </si>
  <si>
    <t>2024-02-03 20:25:10</t>
  </si>
  <si>
    <t>35-10-M02339_YELKİ TR-5 (M-2339)_ _915117154_ _915117154</t>
  </si>
  <si>
    <t>915117154</t>
  </si>
  <si>
    <t>2024-02-03 12:34:37</t>
  </si>
  <si>
    <t>2024-02-03 17:35:43</t>
  </si>
  <si>
    <t>35-18-L00400_L-400_ _950459368_ _950459368</t>
  </si>
  <si>
    <t>950459368</t>
  </si>
  <si>
    <t>2024-02-03 12:27:37</t>
  </si>
  <si>
    <t>2024-02-03 19:27:24</t>
  </si>
  <si>
    <t>35-03-M02846_M-2846_KARACAAĞAÇ_M01_82471956</t>
  </si>
  <si>
    <t>82471956</t>
  </si>
  <si>
    <t>2024-02-03 12:25:57</t>
  </si>
  <si>
    <t>2024-02-03 13:12:55</t>
  </si>
  <si>
    <t>45-77-L00158_BAŞIBÜYÜK KÖK_HatBaşıAyırıcı_76564802_L03_76564802</t>
  </si>
  <si>
    <t>76564802</t>
  </si>
  <si>
    <t>2024-02-02 17:47:20</t>
  </si>
  <si>
    <t>2024-02-02 18:28:13</t>
  </si>
  <si>
    <t>35-01-K03798_K-3798_ _911514593_ _911514593</t>
  </si>
  <si>
    <t>911514593</t>
  </si>
  <si>
    <t>2024-02-02 17:14:50</t>
  </si>
  <si>
    <t>2024-02-02 18:35:12</t>
  </si>
  <si>
    <t>35-04-K01433_K-1433_C_C_56365431</t>
  </si>
  <si>
    <t>56365431</t>
  </si>
  <si>
    <t>2024-02-02 17:29:07</t>
  </si>
  <si>
    <t>2024-02-02 22:04:49</t>
  </si>
  <si>
    <t>35-22-M00243_AHMETBEYLİ M-5_C_C_91199261</t>
  </si>
  <si>
    <t>91199261</t>
  </si>
  <si>
    <t>2024-02-02 16:38:33</t>
  </si>
  <si>
    <t>2024-02-02 18:54:07</t>
  </si>
  <si>
    <t>35-17-M00214_YENİ ŞAKRAN TR-14_ _950308957_ _950308957</t>
  </si>
  <si>
    <t>950308957</t>
  </si>
  <si>
    <t>2024-02-12 22:04:53</t>
  </si>
  <si>
    <t>2024-02-13 02:08:07</t>
  </si>
  <si>
    <t>35-04-K04629_K-4629_A_A_56381995</t>
  </si>
  <si>
    <t>56381995</t>
  </si>
  <si>
    <t>2024-02-12 21:56:15</t>
  </si>
  <si>
    <t>2024-02-13 00:48:06</t>
  </si>
  <si>
    <t>35-25-M00100_GÜMÜLDÜR DM_DM-4/1_M09_2054418</t>
  </si>
  <si>
    <t>2054418</t>
  </si>
  <si>
    <t>2024-02-12 19:36:32</t>
  </si>
  <si>
    <t>2024-02-12 19:53:54</t>
  </si>
  <si>
    <t>35-19-A00001_URLA İM_TR-77_L10_100779839</t>
  </si>
  <si>
    <t>100779839</t>
  </si>
  <si>
    <t>2024-02-12 19:22:23</t>
  </si>
  <si>
    <t>2024-02-12 20:10:46</t>
  </si>
  <si>
    <t>35-07-M02773_M-2773_M-2038_M10_81657071</t>
  </si>
  <si>
    <t>81657071</t>
  </si>
  <si>
    <t>2024-02-12 19:06:06</t>
  </si>
  <si>
    <t>2024-02-12 19:09:20</t>
  </si>
  <si>
    <t>35-15-L01067_KETENDERESİ TR-14_C_C_91314895</t>
  </si>
  <si>
    <t>91314895</t>
  </si>
  <si>
    <t>2024-02-12 14:38:22</t>
  </si>
  <si>
    <t>2024-02-12 18:47:30</t>
  </si>
  <si>
    <t>35-04-K00358_K-358_ _99313149_ _99313149</t>
  </si>
  <si>
    <t>99313149</t>
  </si>
  <si>
    <t>2024-02-12 12:17:43</t>
  </si>
  <si>
    <t>2024-02-12 17:06:58</t>
  </si>
  <si>
    <t>35-14-L00103_L-103 DÜZCE AZMAK_A_A_91302403</t>
  </si>
  <si>
    <t>91302403</t>
  </si>
  <si>
    <t>2024-02-12 12:52:14</t>
  </si>
  <si>
    <t>2024-02-12 14:11:00</t>
  </si>
  <si>
    <t>45-75-M00177_BEĞENLER SUBAŞI TR-2_BEĞENLER SUBAŞI TR-2_45-75-M00177_2371991</t>
  </si>
  <si>
    <t>2371991</t>
  </si>
  <si>
    <t>2024-02-12 11:48:19</t>
  </si>
  <si>
    <t>2024-02-12 12:45:44</t>
  </si>
  <si>
    <t>45-79-M00121_ŞEYHDAVUTLAR TR-4 KEMİKLİ_B_B_56401843</t>
  </si>
  <si>
    <t>56401843</t>
  </si>
  <si>
    <t>2024-02-12 11:40:48</t>
  </si>
  <si>
    <t>2024-02-12 14:30:42</t>
  </si>
  <si>
    <t>45-71-M00208_DM-4/11(FATİH ANADOLU LİSESİ)_DM-4/11(FATİH ANADOLU LİSESİ)_45-71-M00208_72057105</t>
  </si>
  <si>
    <t>72057105</t>
  </si>
  <si>
    <t>2024-02-15 10:00:19</t>
  </si>
  <si>
    <t>2024-02-15 14:42:06</t>
  </si>
  <si>
    <t>35-16-L00257_TEPEKÖY TR-1_A_A_90948216</t>
  </si>
  <si>
    <t>90948216</t>
  </si>
  <si>
    <t>2024-02-12 08:58:52</t>
  </si>
  <si>
    <t>2024-02-12 10:15:09</t>
  </si>
  <si>
    <t>35-07-M03305_M-3305(YATIRIM REZERVE)_ _99081444_ _99081444</t>
  </si>
  <si>
    <t>99081444</t>
  </si>
  <si>
    <t>2024-02-12 08:59:36</t>
  </si>
  <si>
    <t>2024-02-12 10:55:51</t>
  </si>
  <si>
    <t>2024-02-12 09:01:03</t>
  </si>
  <si>
    <t>2024-02-12 09:48:24</t>
  </si>
  <si>
    <t>35-03-K04089_K-4089_A_A_56369618</t>
  </si>
  <si>
    <t>56369618</t>
  </si>
  <si>
    <t>2024-02-12 01:10:42</t>
  </si>
  <si>
    <t>2024-02-12 03:14:12</t>
  </si>
  <si>
    <t>35-15-M00079_TR-79 İ.EKİNCİOĞLU GRB._TR-79 İ.EKİNCİOĞLU GRB._35-15-M00079_2365994</t>
  </si>
  <si>
    <t>2365994</t>
  </si>
  <si>
    <t>2024-02-12 01:17:51</t>
  </si>
  <si>
    <t>2024-02-12 03:31:14</t>
  </si>
  <si>
    <t>35-21-L00233_DENİZGİREN KÖK_YALIKENT KONUTLARI_L02_97424539</t>
  </si>
  <si>
    <t>97424539</t>
  </si>
  <si>
    <t>2024-02-11 23:59:51</t>
  </si>
  <si>
    <t>2024-02-12 05:25:47</t>
  </si>
  <si>
    <t>35-01-K03582_K-3582_A_A_91164782</t>
  </si>
  <si>
    <t>91164782</t>
  </si>
  <si>
    <t>2024-02-12 00:48:50</t>
  </si>
  <si>
    <t>2024-02-12 04:25:04</t>
  </si>
  <si>
    <t>35-31-L00019_GARAJ KÖK_TR-5 _L04_2337248</t>
  </si>
  <si>
    <t>2337248</t>
  </si>
  <si>
    <t>2024-02-12 01:37:51</t>
  </si>
  <si>
    <t>2024-02-12 03:55:51</t>
  </si>
  <si>
    <t>45-71-M00095_KARGIN KÖK_AYTEKİNLER ESKİ HARMANDALI_M07_2076259</t>
  </si>
  <si>
    <t>2076259</t>
  </si>
  <si>
    <t>2024-02-11 21:18:08</t>
  </si>
  <si>
    <t>2024-02-11 22:47:32</t>
  </si>
  <si>
    <t>45-71-M02612_ORTAKÖY KÖK (YATIRIM REZERVE)_TÜRKMENLER_M02_97586085</t>
  </si>
  <si>
    <t>97586085</t>
  </si>
  <si>
    <t>2024-02-11 21:50:01</t>
  </si>
  <si>
    <t>2024-02-11 22:10:53</t>
  </si>
  <si>
    <t>45-74-M00373_DURHASAN KÖK_MEZİTLER_M02_83945203</t>
  </si>
  <si>
    <t>83945203</t>
  </si>
  <si>
    <t>2024-02-11 21:26:08</t>
  </si>
  <si>
    <t>2024-02-11 22:27:54</t>
  </si>
  <si>
    <t>45-82-M00340_DENİŞ TR-1_B_B_91340723</t>
  </si>
  <si>
    <t>91340723</t>
  </si>
  <si>
    <t>2024-02-11 21:43:00</t>
  </si>
  <si>
    <t>2024-02-11 23:54:50</t>
  </si>
  <si>
    <t>2024-02-11 19:16:26</t>
  </si>
  <si>
    <t>2024-02-11 20:18:30</t>
  </si>
  <si>
    <t>2024-02-11 19:24:13</t>
  </si>
  <si>
    <t>2024-02-11 22:44:33</t>
  </si>
  <si>
    <t>35-28-M00232_EMİRALEM TR-9_A_A_91341471</t>
  </si>
  <si>
    <t>91341471</t>
  </si>
  <si>
    <t>2024-02-11 14:33:14</t>
  </si>
  <si>
    <t>2024-02-11 15:53:23</t>
  </si>
  <si>
    <t>35-13-A00002_BELEVİ İM_BELEVİ OTOBAN SULAMA_L01_2313338</t>
  </si>
  <si>
    <t>2313338</t>
  </si>
  <si>
    <t>2024-02-11 14:28:01</t>
  </si>
  <si>
    <t>2024-02-11 16:38:34</t>
  </si>
  <si>
    <t>35-19-L00167_GÜLBAHÇE TR-7_B_B_65508701</t>
  </si>
  <si>
    <t>65508701</t>
  </si>
  <si>
    <t>2024-02-11 13:52:22</t>
  </si>
  <si>
    <t>2024-02-11 15:33:22</t>
  </si>
  <si>
    <t>35-03-M00998_M-998_C_C_56398421</t>
  </si>
  <si>
    <t>56398421</t>
  </si>
  <si>
    <t>2024-02-11 14:47:59</t>
  </si>
  <si>
    <t>2024-02-11 21:14:42</t>
  </si>
  <si>
    <t>35-20-M00085_PINARLI KÖK_TR-6 - TR-7_M06_72358823</t>
  </si>
  <si>
    <t>72358823</t>
  </si>
  <si>
    <t>2024-02-11 14:21:00</t>
  </si>
  <si>
    <t>2024-02-11 15:18:12</t>
  </si>
  <si>
    <t>45-71-M01536_ÜÇPINAR TR-5_ _953217165_ _953217165</t>
  </si>
  <si>
    <t>953217165</t>
  </si>
  <si>
    <t>2024-02-11 12:30:00</t>
  </si>
  <si>
    <t>2024-02-11 15:51:44</t>
  </si>
  <si>
    <t>45-72-A00003_KAPAKLI İM_ESKİ MECİDİYE_L04_2107704</t>
  </si>
  <si>
    <t>2107704</t>
  </si>
  <si>
    <t>2024-02-11 12:06:12</t>
  </si>
  <si>
    <t>2024-02-11 12:30:41</t>
  </si>
  <si>
    <t>35-01-K00421_K-421_ _910472521_ _910472521</t>
  </si>
  <si>
    <t>910472521</t>
  </si>
  <si>
    <t>2024-02-11 09:37:02</t>
  </si>
  <si>
    <t>2024-02-11 10:34:15</t>
  </si>
  <si>
    <t>35-24-L00226_TR-33 TOKİ_B_B1_56421110</t>
  </si>
  <si>
    <t>56421110</t>
  </si>
  <si>
    <t>2024-02-11 09:57:25</t>
  </si>
  <si>
    <t>2024-02-11 10:32:20</t>
  </si>
  <si>
    <t>35-02-M02561_M-2561_M-2561_35-02-M02561_75311804</t>
  </si>
  <si>
    <t>75311804</t>
  </si>
  <si>
    <t>2024-02-11 09:32:20</t>
  </si>
  <si>
    <t>2024-02-11 10:00:45</t>
  </si>
  <si>
    <t>35-02-M00246_M-246_M-246_35-02-M00246_2348761</t>
  </si>
  <si>
    <t>2348761</t>
  </si>
  <si>
    <t>2024-02-11 09:46:25</t>
  </si>
  <si>
    <t>2024-02-11 11:39:07</t>
  </si>
  <si>
    <t>35-18-L00310_L-310_DAĞITIM TRAFO L-310_L03_72215319</t>
  </si>
  <si>
    <t>72215319</t>
  </si>
  <si>
    <t>2024-02-11 09:53:06</t>
  </si>
  <si>
    <t>2024-02-11 17:55:00</t>
  </si>
  <si>
    <t>35-21-M00039_KAMUKENT TR-1_ _95002607753_ _95002607753</t>
  </si>
  <si>
    <t>95002607753</t>
  </si>
  <si>
    <t>2024-02-11 07:48:17</t>
  </si>
  <si>
    <t>2024-02-11 11:59:40</t>
  </si>
  <si>
    <t>2024-02-11 08:03:26</t>
  </si>
  <si>
    <t>2024-02-11 09:22:47</t>
  </si>
  <si>
    <t>45-71-M00128_BEYDERE KÖK_HatBaşıAyırıcı_53135143_M07_53135143</t>
  </si>
  <si>
    <t>53135143</t>
  </si>
  <si>
    <t>2024-02-11 07:42:39</t>
  </si>
  <si>
    <t>35-17-M00577_M-577 (DM-6/17)_ _950307130_ _950307130</t>
  </si>
  <si>
    <t>950307130</t>
  </si>
  <si>
    <t>2024-02-10 19:33:12</t>
  </si>
  <si>
    <t>2024-02-10 20:16:52</t>
  </si>
  <si>
    <t>35-01-K02802_K-2802_K-2802_35-01-K02802_2360398</t>
  </si>
  <si>
    <t>2360398</t>
  </si>
  <si>
    <t>2024-02-10 20:03:03</t>
  </si>
  <si>
    <t>35-03-M00985_M-985_ _910766437_ _910766437</t>
  </si>
  <si>
    <t>910766437</t>
  </si>
  <si>
    <t>2024-02-10 17:40:21</t>
  </si>
  <si>
    <t>2024-02-10 21:03:42</t>
  </si>
  <si>
    <t>45-83-M00004_TR-1/4_C_C_56398713</t>
  </si>
  <si>
    <t>56398713</t>
  </si>
  <si>
    <t>2024-02-10 16:54:03</t>
  </si>
  <si>
    <t>2024-02-10 21:00:17</t>
  </si>
  <si>
    <t>45-83-M00627_ÜÇÜNCÜ KISIM SANAYİ TR-1_TR-6_M03_88328469</t>
  </si>
  <si>
    <t>88328469</t>
  </si>
  <si>
    <t>2024-02-10 16:30:39</t>
  </si>
  <si>
    <t>2024-02-10 21:22:41</t>
  </si>
  <si>
    <t>45-85-M00094_TİYENLİ TR-2__H_83135030</t>
  </si>
  <si>
    <t>83135030</t>
  </si>
  <si>
    <t>2024-02-10 17:05:45</t>
  </si>
  <si>
    <t>2024-02-10 19:27:00</t>
  </si>
  <si>
    <t>35-01-K00231_K-231_K-231_35-01-K00231_2347738</t>
  </si>
  <si>
    <t>2347738</t>
  </si>
  <si>
    <t>2024-02-10 17:42:19</t>
  </si>
  <si>
    <t>45-80-M00064_ALİBEYLİ DM_ALİBEYLİ ŞEHİR-1_M07_72190762</t>
  </si>
  <si>
    <t>72190762</t>
  </si>
  <si>
    <t>2024-02-10 17:45:29</t>
  </si>
  <si>
    <t>2024-02-10 19:04:04</t>
  </si>
  <si>
    <t>35-25-M00105_M-35 MOBİL KÖK_M-35 MOBİL KÖK_35-25-M00105_72116573</t>
  </si>
  <si>
    <t>72116573</t>
  </si>
  <si>
    <t>2024-02-10 14:04:11</t>
  </si>
  <si>
    <t>2024-02-10 16:15:18</t>
  </si>
  <si>
    <t>35-18-L00499_L-499_ _950444802_ _950444802</t>
  </si>
  <si>
    <t>950444802</t>
  </si>
  <si>
    <t>2024-02-10 13:54:17</t>
  </si>
  <si>
    <t>2024-02-10 19:36:29</t>
  </si>
  <si>
    <t>45-78-L00035_TR-35_ _953251291_ _953251291</t>
  </si>
  <si>
    <t>953251291</t>
  </si>
  <si>
    <t>2024-02-10 14:46:40</t>
  </si>
  <si>
    <t>2024-02-10 17:05:13</t>
  </si>
  <si>
    <t>35-01-K01580_K-1580_ _912853321_ _912853321</t>
  </si>
  <si>
    <t>912853321</t>
  </si>
  <si>
    <t>2024-02-10 10:30:23</t>
  </si>
  <si>
    <t>2024-02-10 14:03:58</t>
  </si>
  <si>
    <t>35-01-K00273_K-273_R_1R_5856705</t>
  </si>
  <si>
    <t>5856705</t>
  </si>
  <si>
    <t>2024-02-10 01:58:26</t>
  </si>
  <si>
    <t>2024-02-10 03:30:14</t>
  </si>
  <si>
    <t>35-30-M00272_HARMAN KENT TR_HARMAN KENT TR_35-30-M00272_2376848</t>
  </si>
  <si>
    <t>2376848</t>
  </si>
  <si>
    <t>2024-02-10 01:52:37</t>
  </si>
  <si>
    <t>2024-02-10 02:23:21</t>
  </si>
  <si>
    <t>35-04-M01373_M-1373_TRAFO_M03_2099197</t>
  </si>
  <si>
    <t>2099197</t>
  </si>
  <si>
    <t>2024-02-10 01:30:43</t>
  </si>
  <si>
    <t>2024-02-10 02:17:57</t>
  </si>
  <si>
    <t>35-23-M00207_YENİ BAĞARASI TR-1_A_A_91187636</t>
  </si>
  <si>
    <t>91187636</t>
  </si>
  <si>
    <t>2024-02-10 01:35:25</t>
  </si>
  <si>
    <t>2024-02-10 01:57:24</t>
  </si>
  <si>
    <t>35-21-L00165_MORDOĞAN TR-38_MORDOĞAN TR-41_L04_72182217</t>
  </si>
  <si>
    <t>72182217</t>
  </si>
  <si>
    <t>2024-02-10 03:06:28</t>
  </si>
  <si>
    <t>2024-02-10 03:59:31</t>
  </si>
  <si>
    <t>35-01-K01580_K-1580_K-1996_K06_49934777</t>
  </si>
  <si>
    <t>49934777</t>
  </si>
  <si>
    <t>2024-02-10 02:12:53</t>
  </si>
  <si>
    <t>2024-02-10 02:21:43</t>
  </si>
  <si>
    <t>35-14-M00271_M-271 KARAKAYALAR DM_SEFERİHİSAR İM-1_M05_2097327</t>
  </si>
  <si>
    <t>2097327</t>
  </si>
  <si>
    <t>2024-02-10 00:26:46</t>
  </si>
  <si>
    <t>2024-02-10 00:55:45</t>
  </si>
  <si>
    <t>35-02-K01225_K-1225_Gülşen Hanım_910233984_ _910233984</t>
  </si>
  <si>
    <t>910233984</t>
  </si>
  <si>
    <t>2024-02-09 15:24:44</t>
  </si>
  <si>
    <t>2024-02-09 21:57:12</t>
  </si>
  <si>
    <t>35-01-K00135_K-135_ST_F2_5915370</t>
  </si>
  <si>
    <t>5915370</t>
  </si>
  <si>
    <t>2024-02-09 15:39:51</t>
  </si>
  <si>
    <t>2024-02-09 16:09:50</t>
  </si>
  <si>
    <t>35-28-M00590_ASARLIK TR-9_ASARLIK TR-9_35-28-M00590_2377264</t>
  </si>
  <si>
    <t>2377264</t>
  </si>
  <si>
    <t>2024-02-14 09:08:01</t>
  </si>
  <si>
    <t>2024-02-14 16:56:26</t>
  </si>
  <si>
    <t>35-18-A00003_ÇİFTLİK İM_DM-1_L02_2105931</t>
  </si>
  <si>
    <t>2105931</t>
  </si>
  <si>
    <t>2024-02-08 22:48:18</t>
  </si>
  <si>
    <t>2024-02-08 22:55:48</t>
  </si>
  <si>
    <t>35-17-A00014_ALİAĞA GIS TM_HatBaşıAyırıcı_65632267_M020_65632267</t>
  </si>
  <si>
    <t>65632267</t>
  </si>
  <si>
    <t>2024-02-08 23:37:34</t>
  </si>
  <si>
    <t>2024-02-09 02:11:39</t>
  </si>
  <si>
    <t>35-18-M00180_M-180 DALYAN ARITMA DM_L-177_L06_66030459</t>
  </si>
  <si>
    <t>66030459</t>
  </si>
  <si>
    <t>2024-02-09 00:24:55</t>
  </si>
  <si>
    <t>2024-02-09 00:44:58</t>
  </si>
  <si>
    <t>35-18-A00001_ÇEŞME İM_DALYAN_L05_2053082</t>
  </si>
  <si>
    <t>2053082</t>
  </si>
  <si>
    <t>2024-02-08 23:07:00</t>
  </si>
  <si>
    <t>2024-02-08 23:46:10</t>
  </si>
  <si>
    <t>45-84-L00019_GÖKKAYA TR-2_0_955183361_ _955183361</t>
  </si>
  <si>
    <t>955183361</t>
  </si>
  <si>
    <t>2024-02-08 19:54:41</t>
  </si>
  <si>
    <t>2024-02-08 20:44:16</t>
  </si>
  <si>
    <t>2024-02-08 20:03:13</t>
  </si>
  <si>
    <t>2024-02-08 21:12:51</t>
  </si>
  <si>
    <t>35-03-K01241_K-1241_K-1241_35-03-K01241_41936426</t>
  </si>
  <si>
    <t>41936426</t>
  </si>
  <si>
    <t>2024-02-08 19:54:20</t>
  </si>
  <si>
    <t>2024-02-08 20:35:41</t>
  </si>
  <si>
    <t>35-27-A00002_KEMALPAŞA TM_ARMUTLU-2_M01_2048972</t>
  </si>
  <si>
    <t>2048972</t>
  </si>
  <si>
    <t>2024-02-08 20:08:41</t>
  </si>
  <si>
    <t>2024-02-08 20:54:07</t>
  </si>
  <si>
    <t>35-17-M00216_YENİ ŞAKRAN TR-19_YENİ ŞAKRAN TR-19_35-17-M00216_66296981</t>
  </si>
  <si>
    <t>66296981</t>
  </si>
  <si>
    <t>2024-02-08 19:47:12</t>
  </si>
  <si>
    <t>2024-02-08 21:06:56</t>
  </si>
  <si>
    <t>35-27-M00366_YENMİŞ KÖK_GÜVENİKSAN-ÇAMBEL 2_M01_72163662</t>
  </si>
  <si>
    <t>72163662</t>
  </si>
  <si>
    <t>2024-02-08 20:04:19</t>
  </si>
  <si>
    <t>2024-02-08 21:08:19</t>
  </si>
  <si>
    <t>35-26-M00479_SAİPLER TR-1_SANAL BINA_95002346608_ _95002346608</t>
  </si>
  <si>
    <t>95002346608</t>
  </si>
  <si>
    <t>2024-02-08 18:02:26</t>
  </si>
  <si>
    <t>2024-02-08 19:00:17</t>
  </si>
  <si>
    <t>2024-02-08 18:10:58</t>
  </si>
  <si>
    <t>2024-02-08 20:58:30</t>
  </si>
  <si>
    <t>45-83-M00658_TR-2/58 (GÜLLÜPINAR)_KÜÇÜK SANAYİ SİTESİ TR-1_M016_95321915</t>
  </si>
  <si>
    <t>95321915</t>
  </si>
  <si>
    <t>2024-02-08 17:51:43</t>
  </si>
  <si>
    <t>2024-02-08 18:15:00</t>
  </si>
  <si>
    <t>35-02-M01635_M-1635 GEÇİT_M-660_M04_2051879</t>
  </si>
  <si>
    <t>2051879</t>
  </si>
  <si>
    <t>2024-02-08 18:07:59</t>
  </si>
  <si>
    <t>2024-02-08 18:51:21</t>
  </si>
  <si>
    <t>35-16-M00298_SARICALAR TOPRAK SULAMA TR-2_SANAL BINA_948427787_ _948427787</t>
  </si>
  <si>
    <t>948427787</t>
  </si>
  <si>
    <t>2024-02-08 16:32:34</t>
  </si>
  <si>
    <t>2024-02-08 17:15:07</t>
  </si>
  <si>
    <t>45-78-M00675_KABAZLI KÖK_KORDON KÖSEALİ ÇIKIŞ_M02_65971367</t>
  </si>
  <si>
    <t>65971367</t>
  </si>
  <si>
    <t>2024-02-08 16:18:37</t>
  </si>
  <si>
    <t>2024-02-08 17:10:16</t>
  </si>
  <si>
    <t>2024-02-08 16:25:46</t>
  </si>
  <si>
    <t>2024-02-08 18:15:52</t>
  </si>
  <si>
    <t>35-26-M00435_ÇAPAK KÖK_DAĞKIZILCA-2 ÇIKIŞ_M05_66033222</t>
  </si>
  <si>
    <t>66033222</t>
  </si>
  <si>
    <t>2024-02-11 10:03:03</t>
  </si>
  <si>
    <t>2024-02-11 15:00:56</t>
  </si>
  <si>
    <t>2024-02-08 15:05:50</t>
  </si>
  <si>
    <t>2024-02-08 17:20:13</t>
  </si>
  <si>
    <t>45-84-M00005_CAMBAZLI KÖK _MADEN KÖK_M03_50241503</t>
  </si>
  <si>
    <t>50241503</t>
  </si>
  <si>
    <t>2024-02-15 09:56:13</t>
  </si>
  <si>
    <t>2024-02-15 10:40:12</t>
  </si>
  <si>
    <t>35-26-M01353_DM-2/TR-25_SANAL BINA_95002694785_ _95002694785</t>
  </si>
  <si>
    <t>95002694785</t>
  </si>
  <si>
    <t>2024-02-12 21:41:37</t>
  </si>
  <si>
    <t>2024-02-12 23:26:09</t>
  </si>
  <si>
    <t>35-01-K00003_K-3_E_2E_5860343</t>
  </si>
  <si>
    <t>5860343</t>
  </si>
  <si>
    <t>2024-02-12 21:09:31</t>
  </si>
  <si>
    <t>2024-02-13 02:27:00</t>
  </si>
  <si>
    <t>35-01-K00925_K-925_ _911457757_ _911457757</t>
  </si>
  <si>
    <t>911457757</t>
  </si>
  <si>
    <t>2024-02-12 17:05:44</t>
  </si>
  <si>
    <t>2024-02-12 19:58:33</t>
  </si>
  <si>
    <t>35-31-L00195_SIRIMLI CINGILLAR TR-4_B_B_91349347</t>
  </si>
  <si>
    <t>91349347</t>
  </si>
  <si>
    <t>2024-02-12 16:46:36</t>
  </si>
  <si>
    <t>2024-02-12 17:24:57</t>
  </si>
  <si>
    <t>45-78-M00485_BEKTAŞLAR TR-2_PANO_953294582_ _953294582</t>
  </si>
  <si>
    <t>953294582</t>
  </si>
  <si>
    <t>2024-02-12 17:10:08</t>
  </si>
  <si>
    <t>2024-02-12 18:54:51</t>
  </si>
  <si>
    <t>2024-02-12 15:26:19</t>
  </si>
  <si>
    <t>2024-02-12 16:58:09</t>
  </si>
  <si>
    <t>45-80-M00114_KOLDERE TR-2_KOLDERE TR-2_45-80-M00114_42026739</t>
  </si>
  <si>
    <t>42026739</t>
  </si>
  <si>
    <t>2024-02-12 14:57:31</t>
  </si>
  <si>
    <t>2024-02-12 15:53:48</t>
  </si>
  <si>
    <t>45-86-M00019_KÖPRÜBAŞI TR-19_KÖPRÜBAŞI TR-20_M01_72222842</t>
  </si>
  <si>
    <t>72222842</t>
  </si>
  <si>
    <t>2024-02-12 15:14:19</t>
  </si>
  <si>
    <t>2024-02-12 15:33:41</t>
  </si>
  <si>
    <t>35-01-K00196_K-196_K-196_35-01-K00196_2374506</t>
  </si>
  <si>
    <t>2374506</t>
  </si>
  <si>
    <t>2024-02-12 13:50:42</t>
  </si>
  <si>
    <t>2024-02-12 13:53:05</t>
  </si>
  <si>
    <t>2024-02-12 11:17:31</t>
  </si>
  <si>
    <t>2024-02-12 11:40:15</t>
  </si>
  <si>
    <t>35-03-M03396_M-3396(YATIRIM REZERVE)__M02_88063028</t>
  </si>
  <si>
    <t>88063028</t>
  </si>
  <si>
    <t>2024-02-15 09:56:50</t>
  </si>
  <si>
    <t>2024-02-15 14:56:20</t>
  </si>
  <si>
    <t>2024-02-12 10:34:33</t>
  </si>
  <si>
    <t>2024-02-12 11:07:50</t>
  </si>
  <si>
    <t>45-82-M00020_SOMA TR-20_TR-21_M03_83358648</t>
  </si>
  <si>
    <t>83358648</t>
  </si>
  <si>
    <t>2024-02-15 09:55:32</t>
  </si>
  <si>
    <t>2024-02-15 12:59:13</t>
  </si>
  <si>
    <t>2024-02-12 09:54:07</t>
  </si>
  <si>
    <t>2024-02-12 12:19:16</t>
  </si>
  <si>
    <t>2024-02-12 09:31:43</t>
  </si>
  <si>
    <t>2024-02-12 09:54:11</t>
  </si>
  <si>
    <t>35-18-L00583_DM-2/2 ESKİ KUYUYANI_ _950454468_ _950454468</t>
  </si>
  <si>
    <t>950454468</t>
  </si>
  <si>
    <t>2024-02-12 07:19:52</t>
  </si>
  <si>
    <t>2024-02-12 11:20:27</t>
  </si>
  <si>
    <t>45-71-M01779_DM-11/6 (ŞİRİN SOKAK)_A_A_56405404</t>
  </si>
  <si>
    <t>56405404</t>
  </si>
  <si>
    <t>2024-02-11 21:14:51</t>
  </si>
  <si>
    <t>2024-02-11 23:03:23</t>
  </si>
  <si>
    <t>_M-3304(YATIRIM REZERVE)_B_B_56379236</t>
  </si>
  <si>
    <t>56379236</t>
  </si>
  <si>
    <t>2024-02-11 20:05:41</t>
  </si>
  <si>
    <t>2024-02-11 21:52:46</t>
  </si>
  <si>
    <t>45-71-M00168_DM-2/36_DM-2/36_45-71-M00168_2360318</t>
  </si>
  <si>
    <t>2360318</t>
  </si>
  <si>
    <t>2024-02-11 21:25:54</t>
  </si>
  <si>
    <t>2024-02-11 23:14:17</t>
  </si>
  <si>
    <t>35-19-L00044_TR-44 SAKIZLI_TR-44 SAKIZLI_35-19-L00044_2361629</t>
  </si>
  <si>
    <t>2361629</t>
  </si>
  <si>
    <t>2024-02-11 17:52:27</t>
  </si>
  <si>
    <t>35-17-M00563_M-563_A_A_91446368</t>
  </si>
  <si>
    <t>91446368</t>
  </si>
  <si>
    <t>2024-02-11 14:57:21</t>
  </si>
  <si>
    <t>2024-02-11 17:29:33</t>
  </si>
  <si>
    <t>45-71-M00041_DM-1/17_F_f1b_45143016</t>
  </si>
  <si>
    <t>45143016</t>
  </si>
  <si>
    <t>2024-02-11 16:31:52</t>
  </si>
  <si>
    <t>2024-02-11 20:10:19</t>
  </si>
  <si>
    <t>45-74-M00029_TR-29_B_B_56402010</t>
  </si>
  <si>
    <t>56402010</t>
  </si>
  <si>
    <t>2024-02-11 17:02:04</t>
  </si>
  <si>
    <t>2024-02-11 17:35:35</t>
  </si>
  <si>
    <t>45-71-M00304_DM-8/27_DM-8/27_45-71-M00304_66490477</t>
  </si>
  <si>
    <t>66490477</t>
  </si>
  <si>
    <t>2024-02-11 16:38:41</t>
  </si>
  <si>
    <t>2024-02-11 17:27:36</t>
  </si>
  <si>
    <t>45-71-M00818_BÜYÜKSÜMBÜLLER TR-1_ _953244578_ _953244578</t>
  </si>
  <si>
    <t>953244578</t>
  </si>
  <si>
    <t>2024-02-11 16:27:52</t>
  </si>
  <si>
    <t>45-71-M00304_DM-8/27_A_a1b_45193524</t>
  </si>
  <si>
    <t>45193524</t>
  </si>
  <si>
    <t>2024-02-11 15:45:59</t>
  </si>
  <si>
    <t>35-16-M00139_GÖÇBEYLİ DM_GÖÇBEYLİ TARIMSAL SULAMA_M02_72044615</t>
  </si>
  <si>
    <t>72044615</t>
  </si>
  <si>
    <t>2024-02-11 16:18:48</t>
  </si>
  <si>
    <t>2024-02-11 18:47:54</t>
  </si>
  <si>
    <t>35-23-M00362_BAĞARASI TR-15_ _950423587_ _950423587</t>
  </si>
  <si>
    <t>950423587</t>
  </si>
  <si>
    <t>2024-02-11 13:38:31</t>
  </si>
  <si>
    <t>2024-02-11 20:08:21</t>
  </si>
  <si>
    <t>35-28-M00309_KESİKKÖY DM_SAKIPAĞA_M06_96738958</t>
  </si>
  <si>
    <t>96738958</t>
  </si>
  <si>
    <t>2024-02-11 08:46:54</t>
  </si>
  <si>
    <t>2024-02-11 09:50:53</t>
  </si>
  <si>
    <t>35-24-M00208_KINIK ORGANİZE DM_KINIK OSB_M02_83158598</t>
  </si>
  <si>
    <t>83158598</t>
  </si>
  <si>
    <t>2024-02-10 20:32:08</t>
  </si>
  <si>
    <t>2024-02-10 20:50:58</t>
  </si>
  <si>
    <t>35-02-M02075_M-2075_C_C1_60976622</t>
  </si>
  <si>
    <t>60976622</t>
  </si>
  <si>
    <t>2024-02-10 20:52:17</t>
  </si>
  <si>
    <t>2024-02-10 22:44:53</t>
  </si>
  <si>
    <t>35-18-L00544_SAĞLIKÇILAR DM_L-71 YUVAMKENT - L-72 OVAKENT_L06_2325542</t>
  </si>
  <si>
    <t>2325542</t>
  </si>
  <si>
    <t>2024-02-10 23:25:54</t>
  </si>
  <si>
    <t>2024-02-10 23:50:50</t>
  </si>
  <si>
    <t>45-71-M00071_HAMZABEYLİ KÖK_HAMZABEYLİ KÖK_45-71-M00071_2369846</t>
  </si>
  <si>
    <t>2369846</t>
  </si>
  <si>
    <t>2024-02-10 15:12:06</t>
  </si>
  <si>
    <t>2024-02-10 17:36:21</t>
  </si>
  <si>
    <t>35-10-M02823_M-2823_SANAL BINA_967142512_ _967142512</t>
  </si>
  <si>
    <t>967142512</t>
  </si>
  <si>
    <t>2024-02-10 15:13:39</t>
  </si>
  <si>
    <t>2024-02-10 17:19:09</t>
  </si>
  <si>
    <t>45-79-M00121_ŞEYHDAVUTLAR TR-4 KEMİKLİ_C_C_56387153</t>
  </si>
  <si>
    <t>56387153</t>
  </si>
  <si>
    <t>2024-02-10 15:53:09</t>
  </si>
  <si>
    <t>2024-02-10 19:38:08</t>
  </si>
  <si>
    <t>35-18-L00113_L-113 OVACIK_ _950439381_ _950439381</t>
  </si>
  <si>
    <t>950439381</t>
  </si>
  <si>
    <t>2024-02-10 16:03:42</t>
  </si>
  <si>
    <t>2024-02-10 21:57:38</t>
  </si>
  <si>
    <t>2024-02-10 10:50:20</t>
  </si>
  <si>
    <t>2024-02-10 13:44:40</t>
  </si>
  <si>
    <t>35-10-K01902_K-1902_SANAL BINA_915096571_ _915096571</t>
  </si>
  <si>
    <t>915096571</t>
  </si>
  <si>
    <t>2024-02-10 11:13:32</t>
  </si>
  <si>
    <t>2024-02-10 14:03:48</t>
  </si>
  <si>
    <t>35-16-A00003_SAĞANCI İM_YAVAŞÇA_L06_2073457</t>
  </si>
  <si>
    <t>2073457</t>
  </si>
  <si>
    <t>2024-02-10 11:09:00</t>
  </si>
  <si>
    <t>2024-02-10 12:48:20</t>
  </si>
  <si>
    <t>35-19-M00207_ZEYTİNLER TR-1_9633744_9633744_56355465</t>
  </si>
  <si>
    <t>56355465</t>
  </si>
  <si>
    <t>2024-02-10 09:40:25</t>
  </si>
  <si>
    <t>2024-02-10 11:51:10</t>
  </si>
  <si>
    <t>35-18-L00260_L-260_DIREK TIPI TRAFO HUCRESI_H01_2102113</t>
  </si>
  <si>
    <t>2102113</t>
  </si>
  <si>
    <t>2024-02-09 09:35:46</t>
  </si>
  <si>
    <t>35-28-M00128_DM-2/2_TR-90_M01_83507415</t>
  </si>
  <si>
    <t>83507415</t>
  </si>
  <si>
    <t>2024-02-09 16:07:04</t>
  </si>
  <si>
    <t>2024-02-10 01:29:35</t>
  </si>
  <si>
    <t>35-16-L00105_TR-105_TR-105_35-16-L00105_72036377</t>
  </si>
  <si>
    <t>72036377</t>
  </si>
  <si>
    <t>2024-02-09 17:52:02</t>
  </si>
  <si>
    <t>35-03-K04404_K-4404_K-4404_35-03-K04404_41919363</t>
  </si>
  <si>
    <t>41919363</t>
  </si>
  <si>
    <t>2024-02-09 18:58:51</t>
  </si>
  <si>
    <t>45-71-M00061_HARMANDALI KÖK_NURİ SORMAN_M11_72231106</t>
  </si>
  <si>
    <t>72231106</t>
  </si>
  <si>
    <t>2024-02-09 09:08:11</t>
  </si>
  <si>
    <t>2024-02-09 14:19:07</t>
  </si>
  <si>
    <t>35-03-K01241_K-1241_ _910421170_ _910421170</t>
  </si>
  <si>
    <t>910421170</t>
  </si>
  <si>
    <t>2024-02-08 18:12:18</t>
  </si>
  <si>
    <t>2024-02-08 19:37:18</t>
  </si>
  <si>
    <t>35-21-A00001_KARABURUN İM_MORDOĞAN KÖYLER _L02_2062910</t>
  </si>
  <si>
    <t>2062910</t>
  </si>
  <si>
    <t>2024-02-08 18:17:04</t>
  </si>
  <si>
    <t>2024-02-08 18:55:05</t>
  </si>
  <si>
    <t>35-01-K00278_K-278_K-278_35-01-K00278_2375625</t>
  </si>
  <si>
    <t>2375625</t>
  </si>
  <si>
    <t>2024-02-08 18:25:53</t>
  </si>
  <si>
    <t>2024-02-08 21:31:51</t>
  </si>
  <si>
    <t>45-73-M00820_SUBAŞI TR-2_SUBAŞI TR-2_45-73-M00820_2354538</t>
  </si>
  <si>
    <t>2354538</t>
  </si>
  <si>
    <t>2024-02-08 17:01:08</t>
  </si>
  <si>
    <t>2024-02-08 17:45:04</t>
  </si>
  <si>
    <t>2024-02-13 09:36:28</t>
  </si>
  <si>
    <t>2024-02-13 09:59:35</t>
  </si>
  <si>
    <t>2024-02-12 10:28:59</t>
  </si>
  <si>
    <t>2024-02-12 14:28:12</t>
  </si>
  <si>
    <t>45-81-M00012_SELENDİ TR-12_A_A_56401316</t>
  </si>
  <si>
    <t>56401316</t>
  </si>
  <si>
    <t>2024-02-08 14:37:38</t>
  </si>
  <si>
    <t>2024-02-08 15:32:34</t>
  </si>
  <si>
    <t>35-16-M00153_BÖLCEK DM_BÖLCEK_M03_82962749</t>
  </si>
  <si>
    <t>82962749</t>
  </si>
  <si>
    <t>2024-02-08 14:40:17</t>
  </si>
  <si>
    <t>2024-02-08 15:07:34</t>
  </si>
  <si>
    <t>2024-02-08 14:26:59</t>
  </si>
  <si>
    <t>2024-02-08 15:03:35</t>
  </si>
  <si>
    <t>35-14-M00302_DM-1/TR-26_SANAL BINA_95001282768_ _95001282768</t>
  </si>
  <si>
    <t>95001282768</t>
  </si>
  <si>
    <t>2024-02-08 10:35:42</t>
  </si>
  <si>
    <t>2024-02-08 12:47:01</t>
  </si>
  <si>
    <t>2024-02-08 11:23:34</t>
  </si>
  <si>
    <t>2024-02-08 13:11:51</t>
  </si>
  <si>
    <t>45-71-M01699_YUNTDAĞYENİCE KÖYÜ TR-1_A_A_91425070</t>
  </si>
  <si>
    <t>91425070</t>
  </si>
  <si>
    <t>2024-02-08 11:32:45</t>
  </si>
  <si>
    <t>2024-02-08 12:30:36</t>
  </si>
  <si>
    <t>45-74-M00349_KAZANCI ÇAT ÇİFTLİĞİ KÖK_KAZANCI ÇAT ÇİFTLİĞİ KÖK_45-74-M00349_84530461</t>
  </si>
  <si>
    <t>84530461</t>
  </si>
  <si>
    <t>2024-02-11 16:42:12</t>
  </si>
  <si>
    <t>2024-02-11 19:27:33</t>
  </si>
  <si>
    <t>35-03-M00329_M-329_M-329_35-03-M00329_2372696</t>
  </si>
  <si>
    <t>2372696</t>
  </si>
  <si>
    <t>2024-02-08 10:04:01</t>
  </si>
  <si>
    <t>2024-02-08 11:27:34</t>
  </si>
  <si>
    <t>35-01-K00550_K-550_K-550_35-01-K00550_2347804</t>
  </si>
  <si>
    <t>2347804</t>
  </si>
  <si>
    <t>2024-02-08 10:51:55</t>
  </si>
  <si>
    <t>2024-02-08 13:10:46</t>
  </si>
  <si>
    <t>35-04-K01608_K-1608_ _99645533_ _99645533</t>
  </si>
  <si>
    <t>99645533</t>
  </si>
  <si>
    <t>2024-02-08 09:39:12</t>
  </si>
  <si>
    <t>2024-02-08 14:47:23</t>
  </si>
  <si>
    <t>45-78-L00715_TR-35/A_A_A01_65767798</t>
  </si>
  <si>
    <t>65767798</t>
  </si>
  <si>
    <t>2024-02-08 08:23:23</t>
  </si>
  <si>
    <t>2024-02-08 08:59:39</t>
  </si>
  <si>
    <t>45-71-M00183_ÜÇPINAR DM_HatBaşıAyırıcı_93901699_M09_93901699</t>
  </si>
  <si>
    <t>93901699</t>
  </si>
  <si>
    <t>2024-02-08 08:22:42</t>
  </si>
  <si>
    <t>2024-02-08 14:58:40</t>
  </si>
  <si>
    <t>45-80-M00054_KOLDERE TR-6_B_B_56367773</t>
  </si>
  <si>
    <t>56367773</t>
  </si>
  <si>
    <t>2024-02-07 22:27:10</t>
  </si>
  <si>
    <t>2024-02-07 23:13:03</t>
  </si>
  <si>
    <t>2024-02-07 20:45:32</t>
  </si>
  <si>
    <t>2024-02-07 20:56:36</t>
  </si>
  <si>
    <t>45-72-M00091_TR-1/91_ _95002672625_ _95002672625</t>
  </si>
  <si>
    <t>95002672625</t>
  </si>
  <si>
    <t>2024-02-07 17:21:26</t>
  </si>
  <si>
    <t>2024-02-07 19:58:49</t>
  </si>
  <si>
    <t>35-26-M00740_NAS PLASTİK KÖK_NAS PLASTİK ENH_M03_66054886</t>
  </si>
  <si>
    <t>66054886</t>
  </si>
  <si>
    <t>2024-02-07 14:43:02</t>
  </si>
  <si>
    <t>2024-02-07 19:01:40</t>
  </si>
  <si>
    <t>35-32-L00007_TR-7 (KURTULUŞ PARKI KABİN)_C_C_56393106</t>
  </si>
  <si>
    <t>56393106</t>
  </si>
  <si>
    <t>2024-02-07 16:04:07</t>
  </si>
  <si>
    <t>2024-02-07 16:49:11</t>
  </si>
  <si>
    <t>45-82-M00353_KAYRAKALTI TR-1_A_A_91200320</t>
  </si>
  <si>
    <t>91200320</t>
  </si>
  <si>
    <t>2024-02-07 15:53:25</t>
  </si>
  <si>
    <t>2024-02-07 18:13:54</t>
  </si>
  <si>
    <t>35-18-L00271_L-271 SANATKARLAR SİTESİ_KAPI_KILITLI_950429490_ _950429490</t>
  </si>
  <si>
    <t>950429490</t>
  </si>
  <si>
    <t>2024-02-07 15:56:09</t>
  </si>
  <si>
    <t>2024-02-07 22:30:57</t>
  </si>
  <si>
    <t>2024-02-07 15:52:38</t>
  </si>
  <si>
    <t>2024-02-07 20:11:56</t>
  </si>
  <si>
    <t>35-21-L00016_KARABURUN TR-16_ _964687138_ _964687138</t>
  </si>
  <si>
    <t>964687138</t>
  </si>
  <si>
    <t>2024-02-07 15:44:01</t>
  </si>
  <si>
    <t>2024-02-07 19:56:11</t>
  </si>
  <si>
    <t>35-04-M02423_M-2423_M-2922_M02_65673443</t>
  </si>
  <si>
    <t>65673443</t>
  </si>
  <si>
    <t>2024-02-07 18:12:29</t>
  </si>
  <si>
    <t>2024-02-07 20:03:14</t>
  </si>
  <si>
    <t>35-24-M00030_MELEK BEY ÇİFTLİĞİ TR_PANO_955232879_ _955232879</t>
  </si>
  <si>
    <t>955232879</t>
  </si>
  <si>
    <t>2024-02-07 13:48:17</t>
  </si>
  <si>
    <t>2024-02-07 15:27:13</t>
  </si>
  <si>
    <t>35-22-M00152_M-939_KARTAL İ.M._M03_72141304</t>
  </si>
  <si>
    <t>72141304</t>
  </si>
  <si>
    <t>2024-02-07 13:47:58</t>
  </si>
  <si>
    <t>2024-02-07 13:48:31</t>
  </si>
  <si>
    <t>35-07-K04537_K-4537_ _97540671_ _97540671</t>
  </si>
  <si>
    <t>97540671</t>
  </si>
  <si>
    <t>2024-02-07 13:54:54</t>
  </si>
  <si>
    <t>2024-02-07 15:50:23</t>
  </si>
  <si>
    <t>35-20-M00094_PINARLI TR-13_PINARLI TR-13_35-20-M00094_72365124</t>
  </si>
  <si>
    <t>72365124</t>
  </si>
  <si>
    <t>2024-02-07 15:24:29</t>
  </si>
  <si>
    <t>2024-02-07 16:16:00</t>
  </si>
  <si>
    <t>2024-02-15 20:35:57</t>
  </si>
  <si>
    <t>2024-02-15 20:55:37</t>
  </si>
  <si>
    <t>2024-02-12 17:08:44</t>
  </si>
  <si>
    <t>2024-02-12 17:39:05</t>
  </si>
  <si>
    <t>35-14-M00358_M-358_0_956660461_ _956660461</t>
  </si>
  <si>
    <t>956660461</t>
  </si>
  <si>
    <t>2024-02-12 16:59:30</t>
  </si>
  <si>
    <t>2024-02-12 18:45:57</t>
  </si>
  <si>
    <t>45-79-M00042_SARIGÖL TR-42_TR-43-44_M03_2074568</t>
  </si>
  <si>
    <t>2074568</t>
  </si>
  <si>
    <t>2024-02-12 16:54:59</t>
  </si>
  <si>
    <t>2024-02-12 17:29:45</t>
  </si>
  <si>
    <t>35-14-M00329_DM-1/TR-17 SEFERİHİSAR_DM-1/TR-17 SEFERİHİSAR_35-14-M00329_49829688</t>
  </si>
  <si>
    <t>49829688</t>
  </si>
  <si>
    <t>2024-02-12 16:01:59</t>
  </si>
  <si>
    <t>2024-02-12 20:51:56</t>
  </si>
  <si>
    <t>35-19-L00307_BALIKLIOVA TR-6_A_A_91361126</t>
  </si>
  <si>
    <t>91361126</t>
  </si>
  <si>
    <t>2024-02-12 11:26:06</t>
  </si>
  <si>
    <t>2024-02-12 14:33:51</t>
  </si>
  <si>
    <t>35-10-L00056_PAYAMLI TR-1_PAYAMLI TR-1_35-10-L00056_2361802</t>
  </si>
  <si>
    <t>2361802</t>
  </si>
  <si>
    <t>2024-02-12 11:17:08</t>
  </si>
  <si>
    <t>2024-02-12 13:04:57</t>
  </si>
  <si>
    <t>35-19-L00126_TR-126_B_B_91164177</t>
  </si>
  <si>
    <t>91164177</t>
  </si>
  <si>
    <t>2024-02-12 10:46:56</t>
  </si>
  <si>
    <t>2024-02-12 13:30:52</t>
  </si>
  <si>
    <t>35-02-K01049_K-1049_ _913139388_ _913139388</t>
  </si>
  <si>
    <t>913139388</t>
  </si>
  <si>
    <t>2024-02-11 23:05:16</t>
  </si>
  <si>
    <t>2024-02-12 00:00:42</t>
  </si>
  <si>
    <t>45-73-M00347_KİLLİK TR-6_B_B_56404655</t>
  </si>
  <si>
    <t>56404655</t>
  </si>
  <si>
    <t>2024-02-11 22:49:16</t>
  </si>
  <si>
    <t>2024-02-12 00:30:01</t>
  </si>
  <si>
    <t>2024-02-11 14:03:38</t>
  </si>
  <si>
    <t>2024-02-11 16:35:30</t>
  </si>
  <si>
    <t>35-19-L00167_GÜLBAHÇE TR-7_KAPI_KILITLI_956683473_ _956683473</t>
  </si>
  <si>
    <t>956683473</t>
  </si>
  <si>
    <t>2024-02-11 13:27:59</t>
  </si>
  <si>
    <t>2024-02-11 14:21:14</t>
  </si>
  <si>
    <t>35-02-A00006_IŞIKLAR TM_CUMAOVASI-2_M05_2058483</t>
  </si>
  <si>
    <t>2058483</t>
  </si>
  <si>
    <t>2024-02-11 13:45:55</t>
  </si>
  <si>
    <t>2024-02-11 14:15:32</t>
  </si>
  <si>
    <t>35-15-L00325_GÖLCÜK TR-13_48779454_48779454_56369289</t>
  </si>
  <si>
    <t>56369289</t>
  </si>
  <si>
    <t>2024-02-11 10:40:26</t>
  </si>
  <si>
    <t>2024-02-11 12:57:42</t>
  </si>
  <si>
    <t>45-78-M01082_MEVLÜTLÜ TR-1_DIREK TIPI TRAFO HUCRESI_H01_2055356</t>
  </si>
  <si>
    <t>2055356</t>
  </si>
  <si>
    <t>2024-02-11 10:17:49</t>
  </si>
  <si>
    <t>2024-02-11 11:33:02</t>
  </si>
  <si>
    <t>45-75-M00067_YAKAKÖY KÖK_HatBaşıAyırıcı_53134697_M05_53134697</t>
  </si>
  <si>
    <t>53134697</t>
  </si>
  <si>
    <t>2024-02-11 10:26:28</t>
  </si>
  <si>
    <t>2024-02-11 11:45:04</t>
  </si>
  <si>
    <t>45-73-M01125_ALAÇATI TR-3 (DÜDÜKÇÜ GEDİĞİ)_ _945655084_ _945655084</t>
  </si>
  <si>
    <t>945655084</t>
  </si>
  <si>
    <t>2024-02-11 10:16:56</t>
  </si>
  <si>
    <t>2024-02-11 13:57:57</t>
  </si>
  <si>
    <t>35-19-L00003_TR-3 TAVSU_TR-3 TAVSU_35-19-L00003_2350218</t>
  </si>
  <si>
    <t>2350218</t>
  </si>
  <si>
    <t>2024-02-11 10:25:48</t>
  </si>
  <si>
    <t>2024-02-11 12:04:29</t>
  </si>
  <si>
    <t>2024-02-11 09:11:35</t>
  </si>
  <si>
    <t>2024-02-11 17:42:20</t>
  </si>
  <si>
    <t>35-18-L00193_L-193 ESENEVLER_ _950443170_ _950443170</t>
  </si>
  <si>
    <t>950443170</t>
  </si>
  <si>
    <t>2024-02-10 18:43:58</t>
  </si>
  <si>
    <t>2024-02-10 20:08:23</t>
  </si>
  <si>
    <t>35-25-M00191_PAYAMLI M-24_SANAL BINA_95002486513_ _95002486513</t>
  </si>
  <si>
    <t>95002486513</t>
  </si>
  <si>
    <t>2024-02-10 12:14:16</t>
  </si>
  <si>
    <t>2024-02-10 15:24:55</t>
  </si>
  <si>
    <t>35-14-M00327_DM-1/TR-15 SEFERİHİSAR_0_956657003_ _956657003</t>
  </si>
  <si>
    <t>956657003</t>
  </si>
  <si>
    <t>2024-02-10 10:02:24</t>
  </si>
  <si>
    <t>2024-02-10 11:51:44</t>
  </si>
  <si>
    <t>35-20-L00056_TR-1-5/11 (YANIKKAVAK MERKEZ)_HACIELLER MEVKİİ_L02_66524002</t>
  </si>
  <si>
    <t>66524002</t>
  </si>
  <si>
    <t>2024-02-10 11:19:42</t>
  </si>
  <si>
    <t>2024-02-10 12:21:57</t>
  </si>
  <si>
    <t>35-18-L00317_L-317 BAHÇELİEVLER-1_ _950449388_ _950449388</t>
  </si>
  <si>
    <t>950449388</t>
  </si>
  <si>
    <t>2024-02-10 08:53:58</t>
  </si>
  <si>
    <t>2024-02-10 10:26:56</t>
  </si>
  <si>
    <t>2024-02-10 08:57:01</t>
  </si>
  <si>
    <t>2024-02-10 09:15:13</t>
  </si>
  <si>
    <t>35-10-K03826_K-3826_A_a2_5877635</t>
  </si>
  <si>
    <t>5877635</t>
  </si>
  <si>
    <t>2024-02-09 22:26:56</t>
  </si>
  <si>
    <t>2024-02-10 02:21:49</t>
  </si>
  <si>
    <t>35-02-M02987_M-2987_A_A01b_95165347</t>
  </si>
  <si>
    <t>95165347</t>
  </si>
  <si>
    <t>2024-02-09 10:51:01</t>
  </si>
  <si>
    <t>2024-02-09 14:27:08</t>
  </si>
  <si>
    <t>35-28-M00880_DM-1/TR-9_DM-1/TR-9_35-28-M00880_66478947</t>
  </si>
  <si>
    <t>66478947</t>
  </si>
  <si>
    <t>2024-02-09 10:38:24</t>
  </si>
  <si>
    <t>2024-02-09 18:03:20</t>
  </si>
  <si>
    <t>45-85-L00034_BEYLER KÖK_TAŞKUYUCAK_L03_85678659</t>
  </si>
  <si>
    <t>85678659</t>
  </si>
  <si>
    <t>2024-02-09 10:51:57</t>
  </si>
  <si>
    <t>2024-02-09 12:08:54</t>
  </si>
  <si>
    <t>35-15-L00027_TR-27_ _950402757_ _950402757</t>
  </si>
  <si>
    <t>950402757</t>
  </si>
  <si>
    <t>2024-02-09 07:55:27</t>
  </si>
  <si>
    <t>2024-02-09 09:09:07</t>
  </si>
  <si>
    <t>35-18-L00256_L-256 (18 KABİN)_L-260_L01_2323213</t>
  </si>
  <si>
    <t>2323213</t>
  </si>
  <si>
    <t>2024-02-09 05:45:20</t>
  </si>
  <si>
    <t>2024-02-09 07:35:02</t>
  </si>
  <si>
    <t>35-18-A00002_ALAÇATI İM_ILICA-1_L07_2052451</t>
  </si>
  <si>
    <t>2052451</t>
  </si>
  <si>
    <t>2024-02-09 00:54:31</t>
  </si>
  <si>
    <t>2024-02-09 01:59:25</t>
  </si>
  <si>
    <t>2024-02-09 00:36:17</t>
  </si>
  <si>
    <t>2024-02-09 00:59:59</t>
  </si>
  <si>
    <t>35-18-A00004_GERMİYAN İM_KARABURUN-3 (ALAÇATI TM)_M05_66027115</t>
  </si>
  <si>
    <t>66027115</t>
  </si>
  <si>
    <t>2024-02-09 00:54:32</t>
  </si>
  <si>
    <t>2024-02-09 04:46:13</t>
  </si>
  <si>
    <t>35-04-K01692_K-1692_İnşaat_913549907_ _913549907</t>
  </si>
  <si>
    <t>913549907</t>
  </si>
  <si>
    <t>2024-02-08 17:17:44</t>
  </si>
  <si>
    <t>2024-02-08 21:11:50</t>
  </si>
  <si>
    <t>35-28-M00176_ASARLIK TR-5_D_D_91416794</t>
  </si>
  <si>
    <t>91416794</t>
  </si>
  <si>
    <t>2024-02-08 16:59:17</t>
  </si>
  <si>
    <t>2024-02-08 20:08:18</t>
  </si>
  <si>
    <t>2024-02-08 17:19:24</t>
  </si>
  <si>
    <t>2024-02-08 18:02:55</t>
  </si>
  <si>
    <t>35-19-L00005_TR-5_İÇMELER_L03_72124010</t>
  </si>
  <si>
    <t>72124010</t>
  </si>
  <si>
    <t>2024-02-13 13:36:59</t>
  </si>
  <si>
    <t>2024-02-13 14:24:25</t>
  </si>
  <si>
    <t>35-22-M00858_ATAKÖY TR-8_PANO_955295084_ _955295084</t>
  </si>
  <si>
    <t>955295084</t>
  </si>
  <si>
    <t>2024-02-08 14:49:49</t>
  </si>
  <si>
    <t>2024-02-08 17:55:09</t>
  </si>
  <si>
    <t>35-01-K03597_K-3597_D_D_56375763</t>
  </si>
  <si>
    <t>56375763</t>
  </si>
  <si>
    <t>2024-02-08 13:46:26</t>
  </si>
  <si>
    <t>2024-02-08 17:16:08</t>
  </si>
  <si>
    <t>35-09-M01999_M-1999_D_D01b_5964738</t>
  </si>
  <si>
    <t>5964738</t>
  </si>
  <si>
    <t>2024-02-08 13:27:55</t>
  </si>
  <si>
    <t>2024-02-08 13:57:31</t>
  </si>
  <si>
    <t>45-73-M00786_AFŞAR TR-5 BAHÇEARASI_A_A_91107955</t>
  </si>
  <si>
    <t>91107955</t>
  </si>
  <si>
    <t>2024-02-08 13:11:21</t>
  </si>
  <si>
    <t>2024-02-08 14:03:15</t>
  </si>
  <si>
    <t>45-79-M00053_SARIGÖL TR-53_ _945567526_ _945567526</t>
  </si>
  <si>
    <t>945567526</t>
  </si>
  <si>
    <t>2024-02-08 13:20:16</t>
  </si>
  <si>
    <t>2024-02-08 15:53:06</t>
  </si>
  <si>
    <t>35-22-M00104_METAL İŞLERİ TR-4_7333489_TR4/A1_5944308</t>
  </si>
  <si>
    <t>5944308</t>
  </si>
  <si>
    <t>2024-02-08 12:23:16</t>
  </si>
  <si>
    <t>2024-02-08 14:04:22</t>
  </si>
  <si>
    <t>2024-02-08 13:54:22</t>
  </si>
  <si>
    <t>35-20-M00085_PINARLI KÖK_TR-2 - TR-3_M03_72358817</t>
  </si>
  <si>
    <t>72358817</t>
  </si>
  <si>
    <t>2024-02-08 10:58:50</t>
  </si>
  <si>
    <t>2024-02-08 11:53:52</t>
  </si>
  <si>
    <t>45-74-M00354_MAHMUTLAR KÖK_DEMİRKÖPRÜ_M08_79385783</t>
  </si>
  <si>
    <t>79385783</t>
  </si>
  <si>
    <t>2024-02-08 10:21:57</t>
  </si>
  <si>
    <t>2024-02-08 10:51:46</t>
  </si>
  <si>
    <t>35-29-M00016_DM-3/15_ _950337427_ _950337427</t>
  </si>
  <si>
    <t>950337427</t>
  </si>
  <si>
    <t>2024-02-08 08:24:13</t>
  </si>
  <si>
    <t>2024-02-08 09:58:57</t>
  </si>
  <si>
    <t>45-71-M02611_KARAYENİCE KÖK (YATIRIM REZERVE)_KARAYENİCE KÖYÜ_M04_97585748</t>
  </si>
  <si>
    <t>97585748</t>
  </si>
  <si>
    <t>2024-02-08 08:24:11</t>
  </si>
  <si>
    <t>2024-02-08 11:54:00</t>
  </si>
  <si>
    <t>45-75-M00068_FUNDACIK KÖK_ÇİÇEKLİ_M02_67108854</t>
  </si>
  <si>
    <t>67108854</t>
  </si>
  <si>
    <t>2024-02-15 10:16:41</t>
  </si>
  <si>
    <t>2024-02-15 16:35:54</t>
  </si>
  <si>
    <t>35-16-L00253_YERLİ TAHTACI TR-1_ _953340877_ _953340877</t>
  </si>
  <si>
    <t>953340877</t>
  </si>
  <si>
    <t>2024-02-07 21:48:27</t>
  </si>
  <si>
    <t>2024-02-08 00:52:47</t>
  </si>
  <si>
    <t>35-02-K01698_K-1698_TRAFO_K03_2113697</t>
  </si>
  <si>
    <t>2113697</t>
  </si>
  <si>
    <t>2024-02-08 01:18:02</t>
  </si>
  <si>
    <t>2024-02-08 01:22:58</t>
  </si>
  <si>
    <t>45-83-M00625_ERGENEKON TR-10_ÜÇÜNCÜ KISIM SANAYİ TR-1_M03_61287345</t>
  </si>
  <si>
    <t>61287345</t>
  </si>
  <si>
    <t>2024-02-07 23:12:05</t>
  </si>
  <si>
    <t>2024-02-07 23:38:00</t>
  </si>
  <si>
    <t>35-01-M01535_M-1535_A_A_56375941</t>
  </si>
  <si>
    <t>56375941</t>
  </si>
  <si>
    <t>2024-02-07 21:57:53</t>
  </si>
  <si>
    <t>2024-02-07 22:34:19</t>
  </si>
  <si>
    <t>45-83-A00004_DERBENT İM-DM_MANİSA-2_M12_2097148</t>
  </si>
  <si>
    <t>2097148</t>
  </si>
  <si>
    <t>2024-02-07 23:11:58</t>
  </si>
  <si>
    <t>2024-02-07 23:55:32</t>
  </si>
  <si>
    <t>2024-02-07 19:48:06</t>
  </si>
  <si>
    <t>2024-02-07 20:01:08</t>
  </si>
  <si>
    <t>45-72-M00033_TR-1/33_D_D_56391713</t>
  </si>
  <si>
    <t>56391713</t>
  </si>
  <si>
    <t>2024-02-07 19:45:14</t>
  </si>
  <si>
    <t>2024-02-07 20:52:29</t>
  </si>
  <si>
    <t>35-17-M00217_TR-26_B_B_91197990</t>
  </si>
  <si>
    <t>91197990</t>
  </si>
  <si>
    <t>2024-02-07 18:58:00</t>
  </si>
  <si>
    <t>2024-02-07 19:31:48</t>
  </si>
  <si>
    <t>45-76-M00219_KIRKAĞAÇ TR-11/1_SANAL BINA_95000096387_ _95000096387</t>
  </si>
  <si>
    <t>95000096387</t>
  </si>
  <si>
    <t>2024-02-07 19:33:32</t>
  </si>
  <si>
    <t>2024-02-07 21:34:23</t>
  </si>
  <si>
    <t>45-71-M01272_TİLKİKÖY TR-2_TİLKİKÖY TR-2_45-71-M01272_2374534</t>
  </si>
  <si>
    <t>2374534</t>
  </si>
  <si>
    <t>2024-02-07 19:24:00</t>
  </si>
  <si>
    <t>45-72-L00476_ERDELLİ TR-2 KÖK_ARABACI BOZKÖY ÇIKIŞ_L04_66551690</t>
  </si>
  <si>
    <t>66551690</t>
  </si>
  <si>
    <t>2024-02-07 20:41:02</t>
  </si>
  <si>
    <t>2024-02-07 21:38:53</t>
  </si>
  <si>
    <t>45-72-L00071_KAYALIOĞLU TR-1_A_A_56389902</t>
  </si>
  <si>
    <t>56389902</t>
  </si>
  <si>
    <t>2024-02-07 16:26:56</t>
  </si>
  <si>
    <t>2024-02-07 19:15:47</t>
  </si>
  <si>
    <t>35-09-K01938_K-1938_C_C_56378678</t>
  </si>
  <si>
    <t>56378678</t>
  </si>
  <si>
    <t>2024-02-07 15:42:52</t>
  </si>
  <si>
    <t>2024-02-07 16:31:50</t>
  </si>
  <si>
    <t>2024-02-07 13:28:38</t>
  </si>
  <si>
    <t>2024-02-07 18:11:40</t>
  </si>
  <si>
    <t>35-09-M01149_M-1149_M-538_M07_47615666</t>
  </si>
  <si>
    <t>47615666</t>
  </si>
  <si>
    <t>2024-02-07 13:10:33</t>
  </si>
  <si>
    <t>2024-02-07 14:46:43</t>
  </si>
  <si>
    <t>35-02-M01335_M-1335 KAYADİBİ KÖK_M-640 TRT ÇIKIŞI_M03_2333770</t>
  </si>
  <si>
    <t>2333770</t>
  </si>
  <si>
    <t>2024-02-07 12:55:43</t>
  </si>
  <si>
    <t>2024-02-07 16:17:07</t>
  </si>
  <si>
    <t>45-75-M00062_SALUR KÖK_HatBaşıAyırıcı_53135656_M03_53135656</t>
  </si>
  <si>
    <t>53135656</t>
  </si>
  <si>
    <t>2024-02-07 12:39:40</t>
  </si>
  <si>
    <t>2024-02-07 13:59:31</t>
  </si>
  <si>
    <t>45-81-M00012_SELENDİ TR-12_ _945625466_ _945625466</t>
  </si>
  <si>
    <t>945625466</t>
  </si>
  <si>
    <t>2024-02-07 11:51:25</t>
  </si>
  <si>
    <t>2024-02-07 18:19:07</t>
  </si>
  <si>
    <t>35-18-L00336_L-336 REİSDERE_ _950460740_ _950460740</t>
  </si>
  <si>
    <t>950460740</t>
  </si>
  <si>
    <t>2024-02-07 11:23:38</t>
  </si>
  <si>
    <t>2024-02-07 15:24:12</t>
  </si>
  <si>
    <t>35-01-K01580_K-1580_TRF-1_K01_49934782</t>
  </si>
  <si>
    <t>49934782</t>
  </si>
  <si>
    <t>2024-02-09 22:44:23</t>
  </si>
  <si>
    <t>2024-02-10 00:07:21</t>
  </si>
  <si>
    <t>2024-02-07 10:13:56</t>
  </si>
  <si>
    <t>2024-02-07 12:17:02</t>
  </si>
  <si>
    <t>45-86-M00025_KÖPRÜBAŞI TR-25 (SANAYİ)_KÖPRÜBAŞI TR-26_M01_72219343</t>
  </si>
  <si>
    <t>72219343</t>
  </si>
  <si>
    <t>2024-02-07 11:55:18</t>
  </si>
  <si>
    <t>2024-02-07 12:17:42</t>
  </si>
  <si>
    <t>35-18-L00430_L-430_ _950452503_ _950452503</t>
  </si>
  <si>
    <t>950452503</t>
  </si>
  <si>
    <t>2024-02-07 11:00:35</t>
  </si>
  <si>
    <t>2024-02-07 12:41:05</t>
  </si>
  <si>
    <t>35-04-K03203_K-3203_Ece_99286546_ _99286546</t>
  </si>
  <si>
    <t>99286546</t>
  </si>
  <si>
    <t>2024-02-07 10:38:50</t>
  </si>
  <si>
    <t>2024-02-07 16:59:41</t>
  </si>
  <si>
    <t>35-26-M00020_TR-20_0_956619486_ _956619486</t>
  </si>
  <si>
    <t>956619486</t>
  </si>
  <si>
    <t>2024-02-07 10:14:30</t>
  </si>
  <si>
    <t>2024-02-07 19:19:47</t>
  </si>
  <si>
    <t>45-71-M00168_DM-2/36_B_B_56404343</t>
  </si>
  <si>
    <t>56404343</t>
  </si>
  <si>
    <t>2024-02-07 10:16:04</t>
  </si>
  <si>
    <t>2024-02-07 13:15:05</t>
  </si>
  <si>
    <t>35-01-K04530_K-4530_ _911389027_ _911389027</t>
  </si>
  <si>
    <t>911389027</t>
  </si>
  <si>
    <t>2024-02-07 10:09:47</t>
  </si>
  <si>
    <t>2024-02-07 11:12:08</t>
  </si>
  <si>
    <t>45-78-M00974_AKÖREN TR-19 KÖK_HatBaşıAyırıcı_53139848_M01_53139848</t>
  </si>
  <si>
    <t>53139848</t>
  </si>
  <si>
    <t>2024-02-07 09:52:45</t>
  </si>
  <si>
    <t>2024-02-07 11:18:53</t>
  </si>
  <si>
    <t>2024-02-12 22:09:44</t>
  </si>
  <si>
    <t>2024-02-13 01:34:56</t>
  </si>
  <si>
    <t>2024-02-12 17:42:34</t>
  </si>
  <si>
    <t>2024-02-12 21:49:21</t>
  </si>
  <si>
    <t>35-24-L00226_TR-33 TOKİ_ _962038687_ _962038687</t>
  </si>
  <si>
    <t>962038687</t>
  </si>
  <si>
    <t>2024-02-12 19:47:49</t>
  </si>
  <si>
    <t>45-71-M00023_DM-01/06_DM-01/06_45-71-M00023_66505613</t>
  </si>
  <si>
    <t>66505613</t>
  </si>
  <si>
    <t>2024-02-12 16:44:08</t>
  </si>
  <si>
    <t>2024-02-12 19:57:33</t>
  </si>
  <si>
    <t>2024-02-12 15:41:56</t>
  </si>
  <si>
    <t>2024-02-12 16:34:10</t>
  </si>
  <si>
    <t>35-01-K00196_K-196_C_C_56373542</t>
  </si>
  <si>
    <t>56373542</t>
  </si>
  <si>
    <t>2024-02-12 13:16:27</t>
  </si>
  <si>
    <t>45-77-L00056_TR-56_TR-56_45-77-L00056_2353455</t>
  </si>
  <si>
    <t>2353455</t>
  </si>
  <si>
    <t>2024-02-12 13:57:10</t>
  </si>
  <si>
    <t>35-29-L00051_BOYNUYOĞUN KÖK_DALLIK_L03_72215399</t>
  </si>
  <si>
    <t>72215399</t>
  </si>
  <si>
    <t>2024-02-12 13:12:01</t>
  </si>
  <si>
    <t>2024-02-12 15:12:52</t>
  </si>
  <si>
    <t>45-83-L00025_TR-2/25__H_81591235</t>
  </si>
  <si>
    <t>81591235</t>
  </si>
  <si>
    <t>2024-02-10 10:34:54</t>
  </si>
  <si>
    <t>2024-02-10 12:48:00</t>
  </si>
  <si>
    <t>2024-02-12 08:19:01</t>
  </si>
  <si>
    <t>2024-02-12 10:06:24</t>
  </si>
  <si>
    <t>2024-02-12 08:28:28</t>
  </si>
  <si>
    <t>2024-02-12 09:11:59</t>
  </si>
  <si>
    <t>35-27-M00335_ULUCAK DM-2/1_ULUCAK DM-2/17_M01_72175358</t>
  </si>
  <si>
    <t>72175358</t>
  </si>
  <si>
    <t>2024-02-12 08:22:09</t>
  </si>
  <si>
    <t>2024-02-12 08:52:07</t>
  </si>
  <si>
    <t>45-78-L00230_ÇAMURHAMAMI KÖK_YENİKÖY_L03_2109820</t>
  </si>
  <si>
    <t>2109820</t>
  </si>
  <si>
    <t>2024-02-12 07:48:22</t>
  </si>
  <si>
    <t>2024-02-12 09:55:30</t>
  </si>
  <si>
    <t>2024-02-11 21:54:06</t>
  </si>
  <si>
    <t>2024-02-11 22:40:55</t>
  </si>
  <si>
    <t>35-01-M02018_M-2018_ _912280651_ _912280651</t>
  </si>
  <si>
    <t>912280651</t>
  </si>
  <si>
    <t>2024-02-11 13:15:18</t>
  </si>
  <si>
    <t>2024-02-11 13:54:51</t>
  </si>
  <si>
    <t>35-23-M00053_YENİFOÇA TR-53_PANO_950425007_ _950425007</t>
  </si>
  <si>
    <t>950425007</t>
  </si>
  <si>
    <t>2024-02-11 13:11:26</t>
  </si>
  <si>
    <t>2024-02-11 18:34:34</t>
  </si>
  <si>
    <t>35-19-M00252_TR-252_TR-252_35-19-M00252_2363709</t>
  </si>
  <si>
    <t>2363709</t>
  </si>
  <si>
    <t>2024-02-11 13:11:00</t>
  </si>
  <si>
    <t>2024-02-11 13:53:11</t>
  </si>
  <si>
    <t>35-02-K02979_K-2979_C_C_56376152</t>
  </si>
  <si>
    <t>56376152</t>
  </si>
  <si>
    <t>2024-02-11 13:19:29</t>
  </si>
  <si>
    <t>2024-02-11 14:21:19</t>
  </si>
  <si>
    <t>45-71-M00260_TURGUTALP KÖK_DM-18/08 UNCUBOZKÖY_M01_72233760</t>
  </si>
  <si>
    <t>72233760</t>
  </si>
  <si>
    <t>2024-02-11 12:53:43</t>
  </si>
  <si>
    <t>2024-02-11 14:28:04</t>
  </si>
  <si>
    <t>35-02-M02513_M-2513___72374156</t>
  </si>
  <si>
    <t>72374156</t>
  </si>
  <si>
    <t>2024-02-13 10:39:52</t>
  </si>
  <si>
    <t>2024-02-13 15:50:06</t>
  </si>
  <si>
    <t>35-01-M01251_M-1251_B_1B_5846475</t>
  </si>
  <si>
    <t>5846475</t>
  </si>
  <si>
    <t>2024-02-09 09:28:50</t>
  </si>
  <si>
    <t>2024-02-09 10:30:04</t>
  </si>
  <si>
    <t>35-16-M00683_APANÇEŞME KÖK( TR-1)_ARAPLI OVASI KARADİKEN_M04_72042300</t>
  </si>
  <si>
    <t>72042300</t>
  </si>
  <si>
    <t>2024-02-09 10:04:04</t>
  </si>
  <si>
    <t>2024-02-09 10:59:23</t>
  </si>
  <si>
    <t>35-14-M00271_M-271 KARAKAYALAR DM_ÇEVREKENT_M06_2097312</t>
  </si>
  <si>
    <t>2097312</t>
  </si>
  <si>
    <t>2024-02-09 09:53:41</t>
  </si>
  <si>
    <t>2024-02-09 09:58:21</t>
  </si>
  <si>
    <t>2024-02-09 09:57:06</t>
  </si>
  <si>
    <t>2024-02-09 10:31:40</t>
  </si>
  <si>
    <t>2024-02-08 22:07:54</t>
  </si>
  <si>
    <t>2024-02-08 22:56:30</t>
  </si>
  <si>
    <t>35-18-L00010_L-10 KARADAĞ DM_L-105_L02_72054835</t>
  </si>
  <si>
    <t>72054835</t>
  </si>
  <si>
    <t>2024-02-08 22:31:35</t>
  </si>
  <si>
    <t>2024-02-08 23:23:27</t>
  </si>
  <si>
    <t>35-02-M00919_M-919_ _99518257_ _99518257</t>
  </si>
  <si>
    <t>99518257</t>
  </si>
  <si>
    <t>2024-02-08 13:01:39</t>
  </si>
  <si>
    <t>2024-02-08 14:21:53</t>
  </si>
  <si>
    <t>35-27-A00003_BAĞYURDU TM_HALİLBEYLİ DM_M07_2310334</t>
  </si>
  <si>
    <t>2310334</t>
  </si>
  <si>
    <t>2024-02-08 12:55:25</t>
  </si>
  <si>
    <t>2024-02-08 15:59:59</t>
  </si>
  <si>
    <t>45-77-L00105_SARAÇLAR TR-1_ _945501337_ _945501337</t>
  </si>
  <si>
    <t>945501337</t>
  </si>
  <si>
    <t>2024-02-08 10:26:28</t>
  </si>
  <si>
    <t>2024-02-08 11:52:47</t>
  </si>
  <si>
    <t>35-03-M00974_M-974_M-974_35-03-M00974_41915131</t>
  </si>
  <si>
    <t>41915131</t>
  </si>
  <si>
    <t>2024-02-08 10:19:22</t>
  </si>
  <si>
    <t>2024-02-08 11:10:45</t>
  </si>
  <si>
    <t>35-01-M01536_M-1536_ _912648926_ _912648926</t>
  </si>
  <si>
    <t>912648926</t>
  </si>
  <si>
    <t>2024-02-07 18:12:26</t>
  </si>
  <si>
    <t>2024-02-07 19:07:49</t>
  </si>
  <si>
    <t>45-73-M00143_KAVAKLIDERE TR-9_HatBaşıAyırıcı_100772753_M03_100772753</t>
  </si>
  <si>
    <t>100772753</t>
  </si>
  <si>
    <t>2024-02-07 12:58:37</t>
  </si>
  <si>
    <t>2024-02-07 18:27:38</t>
  </si>
  <si>
    <t>45-73-M00491_ULUDERBENT DM_ŞEHİR-1_M04_95475185</t>
  </si>
  <si>
    <t>95475185</t>
  </si>
  <si>
    <t>2024-02-07 13:03:45</t>
  </si>
  <si>
    <t>2024-02-07 21:46:27</t>
  </si>
  <si>
    <t>35-18-L00297_L-297_10828925_A01_5940046</t>
  </si>
  <si>
    <t>5940046</t>
  </si>
  <si>
    <t>2024-02-07 11:59:19</t>
  </si>
  <si>
    <t>2024-02-07 13:14:59</t>
  </si>
  <si>
    <t>35-18-L00060_L-60 KÖK (DM-25)_SAĞLIKÇILAR DM_L01_72113652</t>
  </si>
  <si>
    <t>72113652</t>
  </si>
  <si>
    <t>2024-02-10 09:11:48</t>
  </si>
  <si>
    <t>2024-02-10 19:01:16</t>
  </si>
  <si>
    <t>35-14-L00029_L-29_0_956657176_ _956657176</t>
  </si>
  <si>
    <t>956657176</t>
  </si>
  <si>
    <t>2024-02-07 11:16:53</t>
  </si>
  <si>
    <t>2024-02-07 11:51:50</t>
  </si>
  <si>
    <t>45-74-M00036_TR-36_TR-36/A_M03_72238140</t>
  </si>
  <si>
    <t>72238140</t>
  </si>
  <si>
    <t>2024-02-12 12:14:59</t>
  </si>
  <si>
    <t>2024-02-12 16:30:24</t>
  </si>
  <si>
    <t>45-79-M00016_SARIGÖL TR-16_ _945555225_ _945555225</t>
  </si>
  <si>
    <t>945555225</t>
  </si>
  <si>
    <t>2024-02-07 10:54:15</t>
  </si>
  <si>
    <t>2024-02-07 17:21:43</t>
  </si>
  <si>
    <t>45-71-M01557_DAVUTLAR TR-1_DAVUTLAR TR-1_45-71-M01557_2370757</t>
  </si>
  <si>
    <t>2370757</t>
  </si>
  <si>
    <t>2024-02-07 10:52:30</t>
  </si>
  <si>
    <t>2024-02-07 13:06:27</t>
  </si>
  <si>
    <t>2024-02-11 14:27:02</t>
  </si>
  <si>
    <t>2024-02-11 15:06:29</t>
  </si>
  <si>
    <t>45-71-M01541_ÜÇPINAR TR-4_C_C_91243169</t>
  </si>
  <si>
    <t>91243169</t>
  </si>
  <si>
    <t>2024-02-07 10:05:12</t>
  </si>
  <si>
    <t>2024-02-07 12:46:10</t>
  </si>
  <si>
    <t>35-04-M01184_M-1184_A_A_56379581</t>
  </si>
  <si>
    <t>56379581</t>
  </si>
  <si>
    <t>2024-02-07 09:33:09</t>
  </si>
  <si>
    <t>2024-02-07 13:00:14</t>
  </si>
  <si>
    <t>35-28-A00001_MENEMEN İM_KESİKKÖY-1_M17_2053664</t>
  </si>
  <si>
    <t>2053664</t>
  </si>
  <si>
    <t>2024-02-07 08:10:01</t>
  </si>
  <si>
    <t>2024-02-07 08:24:42</t>
  </si>
  <si>
    <t>35-16-L00022_TR-22_TR-27_L02_72009156</t>
  </si>
  <si>
    <t>72009156</t>
  </si>
  <si>
    <t>2024-02-10 09:00:18</t>
  </si>
  <si>
    <t>2024-02-10 17:01:11</t>
  </si>
  <si>
    <t>2024-02-04 12:38:53</t>
  </si>
  <si>
    <t>2024-02-04 14:01:00</t>
  </si>
  <si>
    <t>2024-02-04 14:04:40</t>
  </si>
  <si>
    <t>2024-02-04 14:21:13</t>
  </si>
  <si>
    <t>45-82-M00367_YAĞCILI TR-2_TR-1 -TR-3_M02_72200385</t>
  </si>
  <si>
    <t>72200385</t>
  </si>
  <si>
    <t>2024-02-04 13:39:47</t>
  </si>
  <si>
    <t>2024-02-04 14:13:24</t>
  </si>
  <si>
    <t>35-28-M00309_KESİKKÖY DM_SAKIPAĞA_M06_96738811</t>
  </si>
  <si>
    <t>96738811</t>
  </si>
  <si>
    <t>2024-02-04 13:12:54</t>
  </si>
  <si>
    <t>2024-02-04 14:24:10</t>
  </si>
  <si>
    <t>2024-02-03 23:25:20</t>
  </si>
  <si>
    <t>2024-02-04 05:29:44</t>
  </si>
  <si>
    <t>45-71-M00587_DM-16/21_ _953200083_ _953200083</t>
  </si>
  <si>
    <t>953200083</t>
  </si>
  <si>
    <t>2024-02-03 20:16:23</t>
  </si>
  <si>
    <t>2024-02-03 23:21:31</t>
  </si>
  <si>
    <t>35-19-L00113_TR-113 ZEYTİNALANI_B_B_65499809</t>
  </si>
  <si>
    <t>65499809</t>
  </si>
  <si>
    <t>2024-02-03 20:42:59</t>
  </si>
  <si>
    <t>2024-02-04 00:00:21</t>
  </si>
  <si>
    <t>35-07-K00978_K-978_ _99394505_ _99394505</t>
  </si>
  <si>
    <t>99394505</t>
  </si>
  <si>
    <t>2024-02-03 16:02:30</t>
  </si>
  <si>
    <t>2024-02-03 18:08:39</t>
  </si>
  <si>
    <t>35-31-L00063_SULUDERE TR-3_ _956594941_ _956594941</t>
  </si>
  <si>
    <t>956594941</t>
  </si>
  <si>
    <t>2024-02-03 15:33:34</t>
  </si>
  <si>
    <t>2024-02-03 17:11:45</t>
  </si>
  <si>
    <t>35-02-M00377_M-377_ _99508348_ _99508348</t>
  </si>
  <si>
    <t>99508348</t>
  </si>
  <si>
    <t>2024-02-03 14:40:01</t>
  </si>
  <si>
    <t>2024-02-03 18:00:00</t>
  </si>
  <si>
    <t>35-03-M00448_M-448_ _95002480086_ _95002480086</t>
  </si>
  <si>
    <t>95002480086</t>
  </si>
  <si>
    <t>2024-02-03 14:10:41</t>
  </si>
  <si>
    <t>2024-02-03 20:24:14</t>
  </si>
  <si>
    <t>35-26-M01194_ÇAYBAŞI DM-1/5_0_956626130_ _956626130</t>
  </si>
  <si>
    <t>956626130</t>
  </si>
  <si>
    <t>2024-02-03 13:51:00</t>
  </si>
  <si>
    <t>2024-02-03 17:16:07</t>
  </si>
  <si>
    <t>45-78-M01161_ÇAPAKLI KÖK_HatBaşıAyırıcı_53138965_M07_53138965</t>
  </si>
  <si>
    <t>53138965</t>
  </si>
  <si>
    <t>2024-02-03 13:22:35</t>
  </si>
  <si>
    <t>2024-02-03 13:43:35</t>
  </si>
  <si>
    <t>2024-02-03 12:14:32</t>
  </si>
  <si>
    <t>2024-02-03 19:46:34</t>
  </si>
  <si>
    <t>2024-02-03 13:48:27</t>
  </si>
  <si>
    <t>2024-02-03 15:36:58</t>
  </si>
  <si>
    <t>35-24-L00020_KINIK TR 20_PANO_955232811_ _955232811</t>
  </si>
  <si>
    <t>955232811</t>
  </si>
  <si>
    <t>2024-02-03 11:29:05</t>
  </si>
  <si>
    <t>2024-02-03 15:04:28</t>
  </si>
  <si>
    <t>45-72-L00035_TR-2/35_A_A_56406932</t>
  </si>
  <si>
    <t>56406932</t>
  </si>
  <si>
    <t>2024-02-03 11:55:41</t>
  </si>
  <si>
    <t>2024-02-03 12:22:29</t>
  </si>
  <si>
    <t>35-22-M00230_TEKELİ TR-12_PANO_955292618_ _955292618</t>
  </si>
  <si>
    <t>955292618</t>
  </si>
  <si>
    <t>2024-02-03 11:18:47</t>
  </si>
  <si>
    <t>2024-02-03 13:30:20</t>
  </si>
  <si>
    <t>35-28-L00052_MENEMEN TR-52_A_A_56362444</t>
  </si>
  <si>
    <t>56362444</t>
  </si>
  <si>
    <t>2024-02-03 11:21:49</t>
  </si>
  <si>
    <t>2024-02-03 15:52:42</t>
  </si>
  <si>
    <t>35-16-M00141_BOZYERLER TR-1_BOZYERLER TR-1_35-16-M00141_2362943</t>
  </si>
  <si>
    <t>2362943</t>
  </si>
  <si>
    <t>2024-02-03 10:51:51</t>
  </si>
  <si>
    <t>2024-02-03 17:05:55</t>
  </si>
  <si>
    <t>35-09-M00538_M-538_M-538_35-09-M00538_47613888</t>
  </si>
  <si>
    <t>47613888</t>
  </si>
  <si>
    <t>2024-02-03 09:53:05</t>
  </si>
  <si>
    <t>2024-02-03 10:27:09</t>
  </si>
  <si>
    <t>35-18-L00228_L-228 ILICA GARAJ_PANO_950459832_ _950459832</t>
  </si>
  <si>
    <t>950459832</t>
  </si>
  <si>
    <t>2024-02-03 09:45:44</t>
  </si>
  <si>
    <t>2024-02-03 17:59:35</t>
  </si>
  <si>
    <t>35-27-M00337_ULUCAK DM-2/10_ULUCAK DM-2/10_35-27-M00337_72171248</t>
  </si>
  <si>
    <t>72171248</t>
  </si>
  <si>
    <t>2024-02-03 10:05:37</t>
  </si>
  <si>
    <t>2024-02-03 10:31:20</t>
  </si>
  <si>
    <t>35-18-A00003_ÇİFTLİK İM_SAĞLIKÇILAR_L06_2307805</t>
  </si>
  <si>
    <t>2307805</t>
  </si>
  <si>
    <t>2024-02-03 09:24:44</t>
  </si>
  <si>
    <t>2024-02-03 13:33:30</t>
  </si>
  <si>
    <t>35-17-M00266_ÇEBİTAŞ DM_ÖZKAN-1 GİRİŞ_M09_66424801</t>
  </si>
  <si>
    <t>66424801</t>
  </si>
  <si>
    <t>2024-02-03 09:35:26</t>
  </si>
  <si>
    <t>2024-02-03 10:14:49</t>
  </si>
  <si>
    <t>35-30-M00706_TR-6 (M-706)_D_D01_79524757</t>
  </si>
  <si>
    <t>79524757</t>
  </si>
  <si>
    <t>2024-02-03 09:36:53</t>
  </si>
  <si>
    <t>2024-02-03 10:06:25</t>
  </si>
  <si>
    <t>2024-02-03 09:56:31</t>
  </si>
  <si>
    <t>2024-02-03 12:13:12</t>
  </si>
  <si>
    <t>35-03-K01241_K-1241_G_G_56367316</t>
  </si>
  <si>
    <t>56367316</t>
  </si>
  <si>
    <t>2024-02-02 22:29:14</t>
  </si>
  <si>
    <t>2024-02-03 00:39:52</t>
  </si>
  <si>
    <t>45-71-M00204_MURADİYE TR-5 (ESKİ MEZARLIK YANI)_COCA COLA_M02_2321022</t>
  </si>
  <si>
    <t>2321022</t>
  </si>
  <si>
    <t>2024-02-03 01:34:33</t>
  </si>
  <si>
    <t>2024-02-03 02:11:04</t>
  </si>
  <si>
    <t>35-20-L00041_GENCERLER TR-4_PANO_955211121_ _955211121</t>
  </si>
  <si>
    <t>955211121</t>
  </si>
  <si>
    <t>2024-02-02 19:35:34</t>
  </si>
  <si>
    <t>2024-02-02 21:20:16</t>
  </si>
  <si>
    <t>35-23-L00052_FOÇA TR-52_ _950412488_ _950412488</t>
  </si>
  <si>
    <t>950412488</t>
  </si>
  <si>
    <t>2024-02-02 22:08:48</t>
  </si>
  <si>
    <t>2024-02-02 23:46:43</t>
  </si>
  <si>
    <t>35-02-M00004_M-4_F_F3B_5815305</t>
  </si>
  <si>
    <t>5815305</t>
  </si>
  <si>
    <t>2024-02-02 20:22:12</t>
  </si>
  <si>
    <t>2024-02-02 22:07:52</t>
  </si>
  <si>
    <t>45-83-L00156_TR-2/11-A_0_955146417_ _955146417</t>
  </si>
  <si>
    <t>955146417</t>
  </si>
  <si>
    <t>2024-02-02 22:23:40</t>
  </si>
  <si>
    <t>2024-02-02 23:51:37</t>
  </si>
  <si>
    <t>35-26-M00027_TR-27 GÜVEN YAPI _PANO_956630723_ _956630723</t>
  </si>
  <si>
    <t>956630723</t>
  </si>
  <si>
    <t>2024-02-02 19:46:34</t>
  </si>
  <si>
    <t>2024-02-02 23:42:16</t>
  </si>
  <si>
    <t>45-80-M00080_HALİTPAŞA TR-9_C_C_91023997</t>
  </si>
  <si>
    <t>91023997</t>
  </si>
  <si>
    <t>2024-02-02 21:46:10</t>
  </si>
  <si>
    <t>2024-02-02 22:27:14</t>
  </si>
  <si>
    <t>35-01-K01036_K-1036_Murat_912818275_ _912818275</t>
  </si>
  <si>
    <t>912818275</t>
  </si>
  <si>
    <t>2024-02-02 22:09:18</t>
  </si>
  <si>
    <t>2024-02-03 00:30:44</t>
  </si>
  <si>
    <t>35-01-M01638_M-1638_İbrahim Bey_911630883_ _911630883</t>
  </si>
  <si>
    <t>911630883</t>
  </si>
  <si>
    <t>2024-02-02 16:54:09</t>
  </si>
  <si>
    <t>2024-02-02 17:25:43</t>
  </si>
  <si>
    <t>2024-02-02 18:14:06</t>
  </si>
  <si>
    <t>2024-02-02 22:34:16</t>
  </si>
  <si>
    <t>35-30-M00717_TR-17 (M-717)_0_955296615_ _955296615</t>
  </si>
  <si>
    <t>955296615</t>
  </si>
  <si>
    <t>2024-02-12 21:47:29</t>
  </si>
  <si>
    <t>2024-02-12 23:35:09</t>
  </si>
  <si>
    <t>35-08-K01117_K-1117_ _97686964_ _97686964</t>
  </si>
  <si>
    <t>97686964</t>
  </si>
  <si>
    <t>2024-02-12 21:32:13</t>
  </si>
  <si>
    <t>2024-02-13 03:52:13</t>
  </si>
  <si>
    <t>35-03-M02055_M-2055_C_C1_83868184</t>
  </si>
  <si>
    <t>83868184</t>
  </si>
  <si>
    <t>2024-02-12 19:20:26</t>
  </si>
  <si>
    <t>2024-02-12 21:09:35</t>
  </si>
  <si>
    <t>45-75-M00067_YAKAKÖY KÖK_HatBaşıAyırıcı_53136512_M03_53136512</t>
  </si>
  <si>
    <t>53136512</t>
  </si>
  <si>
    <t>2024-02-09 09:59:11</t>
  </si>
  <si>
    <t>2024-02-09 12:09:15</t>
  </si>
  <si>
    <t>45-81-M00044_DUMANLAR KÖK_HatBaşıAyırıcı_53134828_M03_53134828</t>
  </si>
  <si>
    <t>53134828</t>
  </si>
  <si>
    <t>2024-02-12 16:54:18</t>
  </si>
  <si>
    <t>2024-02-12 18:16:34</t>
  </si>
  <si>
    <t>35-15-L00697_İRİMAĞZI TR-20_ _950402359_ _950402359</t>
  </si>
  <si>
    <t>950402359</t>
  </si>
  <si>
    <t>2024-02-12 16:11:35</t>
  </si>
  <si>
    <t>2024-02-12 17:45:06</t>
  </si>
  <si>
    <t>35-19-M00230_YAĞCILAR TR-5_A_A_90963040</t>
  </si>
  <si>
    <t>90963040</t>
  </si>
  <si>
    <t>2024-02-12 14:29:18</t>
  </si>
  <si>
    <t>2024-02-12 21:39:03</t>
  </si>
  <si>
    <t>45-77-A00001_KULA İM_AKTAŞ_L02_2308465</t>
  </si>
  <si>
    <t>2308465</t>
  </si>
  <si>
    <t>2024-02-12 14:29:16</t>
  </si>
  <si>
    <t>2024-02-12 14:51:31</t>
  </si>
  <si>
    <t>45-71-M01075_KARAAĞAÇLI TR-13_FABRİKALAR_M05_2088483</t>
  </si>
  <si>
    <t>2088483</t>
  </si>
  <si>
    <t>2024-02-15 12:01:51</t>
  </si>
  <si>
    <t>2024-02-15 13:19:48</t>
  </si>
  <si>
    <t>35-01-M02017_M-2017_E_E01_80022195</t>
  </si>
  <si>
    <t>80022195</t>
  </si>
  <si>
    <t>2024-02-12 08:19:10</t>
  </si>
  <si>
    <t>2024-02-12 09:30:28</t>
  </si>
  <si>
    <t>35-21-L00119_EĞLENHOCA TR-2_A_A_56373243</t>
  </si>
  <si>
    <t>56373243</t>
  </si>
  <si>
    <t>2024-02-12 03:15:47</t>
  </si>
  <si>
    <t>2024-02-12 07:26:53</t>
  </si>
  <si>
    <t>35-13-L00128_ŞEVKİ OLGUN VE ARK. T-SULAMA GRB.TR-1_DIREK TIPI TRAFO HUCRESI_H01_2044506</t>
  </si>
  <si>
    <t>2044506</t>
  </si>
  <si>
    <t>2024-02-11 13:23:28</t>
  </si>
  <si>
    <t>45-80-M01201_KOLDERE TR-6A__H_48519168</t>
  </si>
  <si>
    <t>48519168</t>
  </si>
  <si>
    <t>2024-02-11 04:47:06</t>
  </si>
  <si>
    <t>2024-02-11 11:24:12</t>
  </si>
  <si>
    <t>35-28-L00034_MENEMEN TR-34 (DM 7/13)_0_953392223_ _953392223</t>
  </si>
  <si>
    <t>953392223</t>
  </si>
  <si>
    <t>2024-02-10 08:54:33</t>
  </si>
  <si>
    <t>2024-02-10 16:22:22</t>
  </si>
  <si>
    <t>35-17-M00231_ÇALTIDERE KÖK_DERE MADENCİLİK_M05_66291146</t>
  </si>
  <si>
    <t>66291146</t>
  </si>
  <si>
    <t>2024-02-10 09:11:42</t>
  </si>
  <si>
    <t>2024-02-10 11:25:37</t>
  </si>
  <si>
    <t>45-72-M00420_BEYOBA TR-3_BEYOBA TR-3_45-72-M00420_2373480</t>
  </si>
  <si>
    <t>2373480</t>
  </si>
  <si>
    <t>2024-02-10 07:22:28</t>
  </si>
  <si>
    <t>2024-02-10 13:50:35</t>
  </si>
  <si>
    <t>35-02-M00516_M-516 METAŞ KÖK_M-1151_M04_72046096</t>
  </si>
  <si>
    <t>72046096</t>
  </si>
  <si>
    <t>2024-02-10 07:47:18</t>
  </si>
  <si>
    <t>2024-02-10 07:56:04</t>
  </si>
  <si>
    <t>45-71-M00533_DM-2/33 (VALİ PARKI)_B_B_91162371</t>
  </si>
  <si>
    <t>91162371</t>
  </si>
  <si>
    <t>2024-02-09 18:20:22</t>
  </si>
  <si>
    <t>2024-02-09 19:38:00</t>
  </si>
  <si>
    <t>35-01-K03278_K-3278_Bulvar_911277240_ _911277240</t>
  </si>
  <si>
    <t>911277240</t>
  </si>
  <si>
    <t>2024-02-09 18:17:24</t>
  </si>
  <si>
    <t>2024-02-09 20:11:38</t>
  </si>
  <si>
    <t>35-14-L00104_L-104 DÜZCE AZMAK_0_956641092_ _956641092</t>
  </si>
  <si>
    <t>956641092</t>
  </si>
  <si>
    <t>2024-02-09 13:06:05</t>
  </si>
  <si>
    <t>2024-02-09 16:02:13</t>
  </si>
  <si>
    <t>45-73-M00050_ALAŞEHİR TR-50_ _945681363_ _945681363</t>
  </si>
  <si>
    <t>945681363</t>
  </si>
  <si>
    <t>2024-02-09 13:05:12</t>
  </si>
  <si>
    <t>2024-02-09 14:08:16</t>
  </si>
  <si>
    <t>35-23-M00348_ILIPINAR GES KÖK_HatBaşıAyırıcı_83291065_M04_83291065</t>
  </si>
  <si>
    <t>83291065</t>
  </si>
  <si>
    <t>2024-02-09 13:19:42</t>
  </si>
  <si>
    <t>2024-02-09 14:12:39</t>
  </si>
  <si>
    <t>35-04-M01743_M-1743_C_C_56382098</t>
  </si>
  <si>
    <t>56382098</t>
  </si>
  <si>
    <t>2024-02-13 09:11:05</t>
  </si>
  <si>
    <t>2024-02-13 16:00:22</t>
  </si>
  <si>
    <t>35-02-M03565_M-3565(YATIRIM REZERVE)_TRAFO_K01_2305774</t>
  </si>
  <si>
    <t>2305774</t>
  </si>
  <si>
    <t>2024-02-13 10:54:11</t>
  </si>
  <si>
    <t>2024-02-13 17:33:38</t>
  </si>
  <si>
    <t>2024-02-13 10:23:42</t>
  </si>
  <si>
    <t>2024-02-13 12:40:28</t>
  </si>
  <si>
    <t>35-17-M00002_DM-2_E.M.L._M05_2321748</t>
  </si>
  <si>
    <t>2321748</t>
  </si>
  <si>
    <t>2024-02-09 08:47:14</t>
  </si>
  <si>
    <t>2024-02-09 09:41:10</t>
  </si>
  <si>
    <t>35-18-L00179_L-179_DIREK TIPI TRAFO HUCRESI_H01_2096484</t>
  </si>
  <si>
    <t>2096484</t>
  </si>
  <si>
    <t>2024-02-09 08:19:46</t>
  </si>
  <si>
    <t>2024-02-09 10:25:04</t>
  </si>
  <si>
    <t>35-04-K02940_K-2940_E_E_56356864</t>
  </si>
  <si>
    <t>56356864</t>
  </si>
  <si>
    <t>2024-02-09 08:42:13</t>
  </si>
  <si>
    <t>2024-02-09 09:20:10</t>
  </si>
  <si>
    <t>35-03-M00988_M-988_E_E_56364312</t>
  </si>
  <si>
    <t>56364312</t>
  </si>
  <si>
    <t>2024-02-09 08:37:57</t>
  </si>
  <si>
    <t>2024-02-09 11:01:03</t>
  </si>
  <si>
    <t>45-72-M00413_SAZOBA DM_SAZOBA ÇIKIŞI_M02_2103892</t>
  </si>
  <si>
    <t>2103892</t>
  </si>
  <si>
    <t>2024-02-09 08:16:44</t>
  </si>
  <si>
    <t>2024-02-09 09:34:46</t>
  </si>
  <si>
    <t>35-24-M00208_KINIK ORGANİZE DM_ORGANİZE 266_M14_83158577</t>
  </si>
  <si>
    <t>83158577</t>
  </si>
  <si>
    <t>2024-02-09 08:27:37</t>
  </si>
  <si>
    <t>2024-02-09 08:40:47</t>
  </si>
  <si>
    <t>45-73-M00482_YEŞİLYURT TR-3_TR-8_M09_66867610</t>
  </si>
  <si>
    <t>66867610</t>
  </si>
  <si>
    <t>2024-02-09 08:51:24</t>
  </si>
  <si>
    <t>2024-02-09 09:43:03</t>
  </si>
  <si>
    <t>45-81-M00047_ÇANŞA KÖK__M02_2097360</t>
  </si>
  <si>
    <t>2097360</t>
  </si>
  <si>
    <t>2024-02-13 09:58:38</t>
  </si>
  <si>
    <t>2024-02-13 17:56:01</t>
  </si>
  <si>
    <t>35-02-K04715_K-4715_ _99651494_ _99651494</t>
  </si>
  <si>
    <t>99651494</t>
  </si>
  <si>
    <t>2024-02-08 21:36:33</t>
  </si>
  <si>
    <t>2024-02-08 22:51:07</t>
  </si>
  <si>
    <t>35-18-A00004_GERMİYAN İM_KARABURUN-3 (KARAREİS KÖK)_M02_2064601</t>
  </si>
  <si>
    <t>2064601</t>
  </si>
  <si>
    <t>2024-02-08 21:40:47</t>
  </si>
  <si>
    <t>2024-02-08 21:52:42</t>
  </si>
  <si>
    <t>35-18-M00059_ALİZE KÖK_TATAR DM (İYTE)-1_M09_72185029</t>
  </si>
  <si>
    <t>72185029</t>
  </si>
  <si>
    <t>2024-02-08 21:53:25</t>
  </si>
  <si>
    <t>2024-02-08 22:53:24</t>
  </si>
  <si>
    <t>35-04-K01424_K-1424_K-1424_35-04-K01424_2376321</t>
  </si>
  <si>
    <t>2376321</t>
  </si>
  <si>
    <t>2024-02-08 20:26:39</t>
  </si>
  <si>
    <t>2024-02-08 21:21:07</t>
  </si>
  <si>
    <t>45-71-M02145_MURADİYE DM-8 _MURADİYE DM-7/1 ÇIKIŞ_M03_60746439</t>
  </si>
  <si>
    <t>60746439</t>
  </si>
  <si>
    <t>2024-02-08 20:59:28</t>
  </si>
  <si>
    <t>2024-02-08 22:21:57</t>
  </si>
  <si>
    <t>35-04-K00618_K-618_K-618_35-04-K00618_2365113</t>
  </si>
  <si>
    <t>2365113</t>
  </si>
  <si>
    <t>2024-02-08 20:43:28</t>
  </si>
  <si>
    <t>2024-02-08 21:43:59</t>
  </si>
  <si>
    <t>2024-02-08 09:14:20</t>
  </si>
  <si>
    <t>2024-02-08 10:51:10</t>
  </si>
  <si>
    <t>2024-02-08 07:37:13</t>
  </si>
  <si>
    <t>2024-02-08 09:18:58</t>
  </si>
  <si>
    <t>35-21-L00051_YENİ LİMAN TR-2_YENİ LİMAN TR-2_35-21-L00051_49790893</t>
  </si>
  <si>
    <t>49790893</t>
  </si>
  <si>
    <t>2024-02-08 09:21:45</t>
  </si>
  <si>
    <t>2024-02-08 11:46:15</t>
  </si>
  <si>
    <t>45-75-M00057_GÜNEŞLİ TR-2_TR-15_M05_2092072</t>
  </si>
  <si>
    <t>2092072</t>
  </si>
  <si>
    <t>2024-02-08 09:08:20</t>
  </si>
  <si>
    <t>2024-02-08 09:55:14</t>
  </si>
  <si>
    <t>35-01-K00135_K-135_ST_F4_5915386</t>
  </si>
  <si>
    <t>5915386</t>
  </si>
  <si>
    <t>2024-02-07 18:01:04</t>
  </si>
  <si>
    <t>2024-02-07 18:52:07</t>
  </si>
  <si>
    <t>35-20-M00073_ÇINARDİBİ TR-6_0_955199972_ _955199972</t>
  </si>
  <si>
    <t>955199972</t>
  </si>
  <si>
    <t>2024-02-07 14:09:07</t>
  </si>
  <si>
    <t>2024-02-07 20:03:25</t>
  </si>
  <si>
    <t>45-78-M00861_EMİNBEY GÜLİSTAN MAH.TR-1_DIREK TIPI TRAFO HUCRESI_H01_2107639</t>
  </si>
  <si>
    <t>2107639</t>
  </si>
  <si>
    <t>2024-02-07 11:56:50</t>
  </si>
  <si>
    <t>2024-02-07 13:21:16</t>
  </si>
  <si>
    <t>35-04-K03723_K-3723_K-3723_35-04-K03723_2369444</t>
  </si>
  <si>
    <t>2369444</t>
  </si>
  <si>
    <t>2024-02-07 12:16:17</t>
  </si>
  <si>
    <t>2024-02-07 16:17:13</t>
  </si>
  <si>
    <t>35-27-M00619_ÇAMBEL KÖK_YENMİŞ-2_M04_72166068</t>
  </si>
  <si>
    <t>72166068</t>
  </si>
  <si>
    <t>2024-02-11 09:52:53</t>
  </si>
  <si>
    <t>2024-02-11 11:17:54</t>
  </si>
  <si>
    <t>35-03-M00328_M-328_SANAL BINA_95001256256_ _95001256256</t>
  </si>
  <si>
    <t>95001256256</t>
  </si>
  <si>
    <t>2024-02-04 11:30:04</t>
  </si>
  <si>
    <t>2024-02-04 12:51:27</t>
  </si>
  <si>
    <t>35-19-M00002_YASEMİN DM_DARÜLŞAFAKA SEV VAKFI_M08_2116642</t>
  </si>
  <si>
    <t>2116642</t>
  </si>
  <si>
    <t>2024-02-04 08:19:09</t>
  </si>
  <si>
    <t>2024-02-04 09:14:25</t>
  </si>
  <si>
    <t>45-83-M00003_TR-1/3_TR-1/6_M03_2099858</t>
  </si>
  <si>
    <t>2099858</t>
  </si>
  <si>
    <t>2024-02-04 08:14:23</t>
  </si>
  <si>
    <t>2024-02-04 09:32:29</t>
  </si>
  <si>
    <t>35-22-M00900_ÇİLEME KÖK_ÇİLEME KÖY_M03_100801113</t>
  </si>
  <si>
    <t>100801113</t>
  </si>
  <si>
    <t>2024-02-04 02:51:08</t>
  </si>
  <si>
    <t>2024-02-04 03:59:50</t>
  </si>
  <si>
    <t>45-79-M00069_SARIGÖL DM_SELİMİYE FİDERİ_M18_2076606</t>
  </si>
  <si>
    <t>2076606</t>
  </si>
  <si>
    <t>2024-02-04 04:55:39</t>
  </si>
  <si>
    <t>2024-02-04 05:19:15</t>
  </si>
  <si>
    <t>35-07-K04537_K-4537_C_k4537c1_5853752</t>
  </si>
  <si>
    <t>5853752</t>
  </si>
  <si>
    <t>2024-02-03 18:33:13</t>
  </si>
  <si>
    <t>2024-02-03 21:25:38</t>
  </si>
  <si>
    <t>35-20-L00082_ARAPBAŞI TR-1_PANO_955210699_ _955210699</t>
  </si>
  <si>
    <t>955210699</t>
  </si>
  <si>
    <t>2024-02-03 16:05:10</t>
  </si>
  <si>
    <t>2024-02-03 18:58:12</t>
  </si>
  <si>
    <t>35-09-M00251_M-251_M-252_M03_47547384</t>
  </si>
  <si>
    <t>47547384</t>
  </si>
  <si>
    <t>2024-02-03 15:46:48</t>
  </si>
  <si>
    <t>2024-02-03 18:11:26</t>
  </si>
  <si>
    <t>2024-02-03 15:54:13</t>
  </si>
  <si>
    <t>2024-02-03 17:16:33</t>
  </si>
  <si>
    <t>2024-02-03 12:49:40</t>
  </si>
  <si>
    <t>2024-02-03 13:15:54</t>
  </si>
  <si>
    <t>45-78-M00789_KERİMAĞA MERKEZ ORTAKÖY TR-4_DIREK TIPI TRAFO HUCRESI_H01_2110060</t>
  </si>
  <si>
    <t>2110060</t>
  </si>
  <si>
    <t>2024-02-03 11:37:13</t>
  </si>
  <si>
    <t>2024-02-03 12:05:58</t>
  </si>
  <si>
    <t>45-79-M00015_SARIGÖL TR-15 KÖK_TR-22_M014_61362372</t>
  </si>
  <si>
    <t>61362372</t>
  </si>
  <si>
    <t>2024-02-03 11:15:05</t>
  </si>
  <si>
    <t>2024-02-03 12:19:45</t>
  </si>
  <si>
    <t>45-82-M00377_DENİŞ 1-2 MOD5A_DENİŞ-2 ÇIKIŞ_M10_2115036</t>
  </si>
  <si>
    <t>2115036</t>
  </si>
  <si>
    <t>2024-02-03 10:28:47</t>
  </si>
  <si>
    <t>2024-02-03 10:48:00</t>
  </si>
  <si>
    <t>35-18-L00385_L-385 MELTEM SİTESİ_ _950438084_ _950438084</t>
  </si>
  <si>
    <t>950438084</t>
  </si>
  <si>
    <t>2024-02-03 10:37:48</t>
  </si>
  <si>
    <t>2024-02-03 18:49:36</t>
  </si>
  <si>
    <t>35-01-K03798_K-3798_A_A_56368836</t>
  </si>
  <si>
    <t>56368836</t>
  </si>
  <si>
    <t>2024-02-03 11:06:39</t>
  </si>
  <si>
    <t>2024-02-03 11:36:35</t>
  </si>
  <si>
    <t>35-21-L00051_YENİ LİMAN TR-2_D_D_91167071</t>
  </si>
  <si>
    <t>91167071</t>
  </si>
  <si>
    <t>2024-02-02 20:39:49</t>
  </si>
  <si>
    <t>2024-02-02 21:57:35</t>
  </si>
  <si>
    <t>35-09-K01464_K-1464_44_914563875_ _914563875</t>
  </si>
  <si>
    <t>914563875</t>
  </si>
  <si>
    <t>2024-02-02 20:20:16</t>
  </si>
  <si>
    <t>2024-02-02 21:17:47</t>
  </si>
  <si>
    <t>35-28-L00091_MENEMEN DM-6/20_A_A01_5762536</t>
  </si>
  <si>
    <t>5762536</t>
  </si>
  <si>
    <t>2024-02-02 18:54:13</t>
  </si>
  <si>
    <t>2024-02-02 23:02:24</t>
  </si>
  <si>
    <t>35-04-K04767_K-4767_B_B_91085029</t>
  </si>
  <si>
    <t>91085029</t>
  </si>
  <si>
    <t>2024-02-02 19:00:23</t>
  </si>
  <si>
    <t>2024-02-02 22:28:02</t>
  </si>
  <si>
    <t>35-19-M00018_DM-1/10 (TR-18)_6346787_6346787_60982629</t>
  </si>
  <si>
    <t>60982629</t>
  </si>
  <si>
    <t>2024-02-02 17:42:35</t>
  </si>
  <si>
    <t>2024-02-02 20:08:18</t>
  </si>
  <si>
    <t>2024-02-02 18:12:31</t>
  </si>
  <si>
    <t>2024-02-02 21:35:29</t>
  </si>
  <si>
    <t>45-78-M00688_YENİPAZAR TR-4_C_C_91062772</t>
  </si>
  <si>
    <t>91062772</t>
  </si>
  <si>
    <t>2024-02-02 18:07:58</t>
  </si>
  <si>
    <t>2024-02-02 18:39:40</t>
  </si>
  <si>
    <t>45-77-L00036_TR-36_B_b1b_42438056</t>
  </si>
  <si>
    <t>42438056</t>
  </si>
  <si>
    <t>2024-02-02 18:27:51</t>
  </si>
  <si>
    <t>2024-02-02 19:05:12</t>
  </si>
  <si>
    <t>35-04-M01305_M-1305_ _963942151_ _963942151</t>
  </si>
  <si>
    <t>963942151</t>
  </si>
  <si>
    <t>2024-02-02 16:54:17</t>
  </si>
  <si>
    <t>2024-02-02 18:59:41</t>
  </si>
  <si>
    <t>45-83-M00138_KERESTECİLER TR-1_0_955149834_ _955149834</t>
  </si>
  <si>
    <t>955149834</t>
  </si>
  <si>
    <t>2024-02-02 16:24:47</t>
  </si>
  <si>
    <t>2024-02-02 18:35:48</t>
  </si>
  <si>
    <t>45-81-M00046_OKLUİSA KÖK_HatBaşıAyırıcı_53135404_M03_53135404</t>
  </si>
  <si>
    <t>53135404</t>
  </si>
  <si>
    <t>2024-02-02 15:43:23</t>
  </si>
  <si>
    <t>2024-02-02 17:49:56</t>
  </si>
  <si>
    <t>35-03-M00994_M-994_F_F_56372549</t>
  </si>
  <si>
    <t>56372549</t>
  </si>
  <si>
    <t>2024-02-02 16:41:50</t>
  </si>
  <si>
    <t>2024-02-02 19:55:42</t>
  </si>
  <si>
    <t>45-75-M00065_KAYACIK KÖK_SARIALİLER_M03_84267109</t>
  </si>
  <si>
    <t>84267109</t>
  </si>
  <si>
    <t>2024-02-02 16:52:36</t>
  </si>
  <si>
    <t>2024-02-02 17:05:26</t>
  </si>
  <si>
    <t>35-19-L00355_TR-299__H_76803485</t>
  </si>
  <si>
    <t>76803485</t>
  </si>
  <si>
    <t>2024-02-02 14:54:24</t>
  </si>
  <si>
    <t>2024-02-02 15:31:32</t>
  </si>
  <si>
    <t>35-01-K01284_K-1284_B_B1_5901235</t>
  </si>
  <si>
    <t>5901235</t>
  </si>
  <si>
    <t>2024-02-02 15:34:55</t>
  </si>
  <si>
    <t>2024-02-02 17:06:11</t>
  </si>
  <si>
    <t>45-78-A00005_DEMİRKÖPRÜ TM_HatBaşıAyırıcı_53140231_M07_53140231</t>
  </si>
  <si>
    <t>53140231</t>
  </si>
  <si>
    <t>2024-02-02 14:33:57</t>
  </si>
  <si>
    <t>2024-02-02 15:04:20</t>
  </si>
  <si>
    <t>2024-02-02 14:48:19</t>
  </si>
  <si>
    <t>2024-02-02 17:12:35</t>
  </si>
  <si>
    <t>2024-02-02 13:44:44</t>
  </si>
  <si>
    <t>2024-02-02 14:59:54</t>
  </si>
  <si>
    <t>35-18-L00111_L-111 OVACIK_A_A_91417162</t>
  </si>
  <si>
    <t>91417162</t>
  </si>
  <si>
    <t>2024-02-12 21:39:51</t>
  </si>
  <si>
    <t>2024-02-13 02:40:45</t>
  </si>
  <si>
    <t>35-31-L00195_SIRIMLI CINGILLAR TR-4_SIRIMLI CINGILLAR TR-4_35-31-L00195_2364633</t>
  </si>
  <si>
    <t>2364633</t>
  </si>
  <si>
    <t>2024-02-12 20:00:58</t>
  </si>
  <si>
    <t>2024-02-12 19:20:44</t>
  </si>
  <si>
    <t>2024-02-12 20:52:44</t>
  </si>
  <si>
    <t>45-71-M00325_DM-1/52 _SA_SA_60984624</t>
  </si>
  <si>
    <t>60984624</t>
  </si>
  <si>
    <t>2024-02-12 13:32:58</t>
  </si>
  <si>
    <t>2024-02-12 14:41:47</t>
  </si>
  <si>
    <t>45-71-M00533_DM-2/33 (VALİ PARKI)_A_A_91162372</t>
  </si>
  <si>
    <t>91162372</t>
  </si>
  <si>
    <t>2024-02-12 12:02:09</t>
  </si>
  <si>
    <t>2024-02-12 13:30:38</t>
  </si>
  <si>
    <t>45-72-M00209_DAĞDERE TR-5_0_956481768_ _956481768</t>
  </si>
  <si>
    <t>956481768</t>
  </si>
  <si>
    <t>2024-02-12 10:50:18</t>
  </si>
  <si>
    <t>2024-02-12 12:35:22</t>
  </si>
  <si>
    <t>35-17-M00002_DM-2_E.M.L._M05_2123137</t>
  </si>
  <si>
    <t>2123137</t>
  </si>
  <si>
    <t>2024-02-12 07:59:29</t>
  </si>
  <si>
    <t>2024-02-12 10:29:44</t>
  </si>
  <si>
    <t>2024-02-15 10:59:15</t>
  </si>
  <si>
    <t>2024-02-15 11:59:01</t>
  </si>
  <si>
    <t>2024-02-11 22:28:32</t>
  </si>
  <si>
    <t>2024-02-11 23:58:59</t>
  </si>
  <si>
    <t>35-17-M00168_GÜZELHİSAR TR-2_A_A_91235508</t>
  </si>
  <si>
    <t>91235508</t>
  </si>
  <si>
    <t>2024-02-11 14:47:09</t>
  </si>
  <si>
    <t>2024-02-11 16:52:52</t>
  </si>
  <si>
    <t>35-26-M00539_BATI BETON KÖK_BATI BETON GİRİŞ_M01_65932828</t>
  </si>
  <si>
    <t>65932828</t>
  </si>
  <si>
    <t>2024-02-11 15:12:36</t>
  </si>
  <si>
    <t>2024-02-11 16:10:47</t>
  </si>
  <si>
    <t>35-27-M00045_TR-45_B_B01b_66364610</t>
  </si>
  <si>
    <t>66364610</t>
  </si>
  <si>
    <t>2024-02-11 14:49:53</t>
  </si>
  <si>
    <t>2024-02-11 19:31:26</t>
  </si>
  <si>
    <t>45-71-M00128_BEYDERE KÖK_ESKİ KARAAĞAÇLI_M07_50217164</t>
  </si>
  <si>
    <t>50217164</t>
  </si>
  <si>
    <t>2024-02-11 01:32:33</t>
  </si>
  <si>
    <t>2024-02-11 01:54:00</t>
  </si>
  <si>
    <t>35-23-M00179_BAĞARASI TR-10 KÖK_ESKİİBAĞARASI_M02_72143143</t>
  </si>
  <si>
    <t>72143143</t>
  </si>
  <si>
    <t>2024-02-11 06:18:23</t>
  </si>
  <si>
    <t>2024-02-11 06:48:31</t>
  </si>
  <si>
    <t>35-01-K04432_K-4432_ _911897109_ _911897109</t>
  </si>
  <si>
    <t>911897109</t>
  </si>
  <si>
    <t>2024-02-10 11:50:05</t>
  </si>
  <si>
    <t>2024-02-10 13:48:30</t>
  </si>
  <si>
    <t>45-72-M00634_YENİDOĞAN TR-1_PANO_956532844_ _956532844</t>
  </si>
  <si>
    <t>956532844</t>
  </si>
  <si>
    <t>2024-02-10 12:17:26</t>
  </si>
  <si>
    <t>2024-02-10 15:34:02</t>
  </si>
  <si>
    <t>45-78-M00258_İKİZTEPE KÖK_İKİZTEPE_M03_66251203</t>
  </si>
  <si>
    <t>66251203</t>
  </si>
  <si>
    <t>2024-02-10 12:05:32</t>
  </si>
  <si>
    <t>2024-02-10 12:50:26</t>
  </si>
  <si>
    <t>35-19-M00044_ÖZBEK DM (TR-315)_AKKUM_M06_72140386</t>
  </si>
  <si>
    <t>72140386</t>
  </si>
  <si>
    <t>2024-02-10 13:11:11</t>
  </si>
  <si>
    <t>2024-02-10 14:20:14</t>
  </si>
  <si>
    <t>2024-02-09 18:03:26</t>
  </si>
  <si>
    <t>2024-02-09 18:22:37</t>
  </si>
  <si>
    <t>35-03-M01276_M-1276_ _910891037_ _910891037</t>
  </si>
  <si>
    <t>910891037</t>
  </si>
  <si>
    <t>2024-02-09 16:06:40</t>
  </si>
  <si>
    <t>2024-02-09 20:57:48</t>
  </si>
  <si>
    <t>35-23-M00045_YENİFOÇA TR-45_A_A_56364399</t>
  </si>
  <si>
    <t>56364399</t>
  </si>
  <si>
    <t>2024-02-09 13:10:53</t>
  </si>
  <si>
    <t>2024-02-09 20:28:13</t>
  </si>
  <si>
    <t>35-19-L00048_TR-48 TEKEL_D_D02b_78937720</t>
  </si>
  <si>
    <t>78937720</t>
  </si>
  <si>
    <t>2024-02-09 10:21:36</t>
  </si>
  <si>
    <t>2024-02-09 15:32:24</t>
  </si>
  <si>
    <t>35-18-L00455_L-455_7044029_7044029_56372189</t>
  </si>
  <si>
    <t>56372189</t>
  </si>
  <si>
    <t>2024-02-08 22:44:03</t>
  </si>
  <si>
    <t>2024-02-09 05:22:53</t>
  </si>
  <si>
    <t>35-21-L00233_DENİZGİREN KÖK_DENİZGİREN_L03_97424541</t>
  </si>
  <si>
    <t>97424541</t>
  </si>
  <si>
    <t>2024-02-08 21:49:15</t>
  </si>
  <si>
    <t>35-07-M03302_M-3302 (YATIRIM REZERVE)_B_B_56374337</t>
  </si>
  <si>
    <t>56374337</t>
  </si>
  <si>
    <t>2024-02-08 09:20:50</t>
  </si>
  <si>
    <t>2024-02-08 09:35:36</t>
  </si>
  <si>
    <t>45-72-L00344_ALİ DEDEOĞLU TARIMSAL SULAMA TR-1_ALİ DEDEOĞLU TARIMSAL SULAMA TR-1_45-72-L00344_2374958</t>
  </si>
  <si>
    <t>2374958</t>
  </si>
  <si>
    <t>2024-02-08 09:03:27</t>
  </si>
  <si>
    <t>2024-02-08 11:29:55</t>
  </si>
  <si>
    <t>45-78-M00478_KIRDAMLARI BOĞAZİÇİ TR-2_KIRDAMLARI BOĞAZİÇİ TR-2_45-78-M00478_2352900</t>
  </si>
  <si>
    <t>2352900</t>
  </si>
  <si>
    <t>2024-02-08 09:01:22</t>
  </si>
  <si>
    <t>2024-02-08 09:41:57</t>
  </si>
  <si>
    <t>35-16-M00034_BALABAN TR-1_A_A_56396062</t>
  </si>
  <si>
    <t>56396062</t>
  </si>
  <si>
    <t>2024-02-07 18:21:39</t>
  </si>
  <si>
    <t>2024-02-07 20:35:53</t>
  </si>
  <si>
    <t>35-16-M00074_TR-74__M01_47347487</t>
  </si>
  <si>
    <t>47347487</t>
  </si>
  <si>
    <t>2024-02-07 12:10:38</t>
  </si>
  <si>
    <t>2024-02-07 17:02:38</t>
  </si>
  <si>
    <t>45-82-M00094_SOMA TR-15/1_SOMA TR-15/1_45-82-M00094_2369254</t>
  </si>
  <si>
    <t>2369254</t>
  </si>
  <si>
    <t>2024-02-07 11:35:48</t>
  </si>
  <si>
    <t>2024-02-07 11:58:23</t>
  </si>
  <si>
    <t>2024-02-10 00:49:51</t>
  </si>
  <si>
    <t>2024-02-10 01:23:13</t>
  </si>
  <si>
    <t>35-30-M00020_ÇANDARLI DM-TR-20_ŞEHİR-2_M02_72352810</t>
  </si>
  <si>
    <t>72352810</t>
  </si>
  <si>
    <t>2024-02-14 12:59:37</t>
  </si>
  <si>
    <t>2024-02-14 15:34:19</t>
  </si>
  <si>
    <t>35-03-A00003_BUCA TM_Buca-4_K06_2055511</t>
  </si>
  <si>
    <t>2055511</t>
  </si>
  <si>
    <t>2024-02-10 10:01:23</t>
  </si>
  <si>
    <t>2024-02-10 17:38:44</t>
  </si>
  <si>
    <t>2024-02-07 08:28:02</t>
  </si>
  <si>
    <t>2024-02-07 11:44:23</t>
  </si>
  <si>
    <t>45-80-M00070_HACIRAHMANLI TR-1 KÖK_HACIRAHMANLI TARIMSAL SULAMA_M03_72197628</t>
  </si>
  <si>
    <t>72197628</t>
  </si>
  <si>
    <t>2024-02-07 08:18:54</t>
  </si>
  <si>
    <t>2024-02-07 08:39:04</t>
  </si>
  <si>
    <t>2024-02-06 19:33:35</t>
  </si>
  <si>
    <t>2024-02-07 01:04:38</t>
  </si>
  <si>
    <t>35-09-A00001_EBSO TM_BALATCIK_M16_2061581</t>
  </si>
  <si>
    <t>2061581</t>
  </si>
  <si>
    <t>2024-02-07 05:33:34</t>
  </si>
  <si>
    <t>35-27-M00811_TOKİ TR-1_TOKİ TR-1_35-27-M00811_79725394</t>
  </si>
  <si>
    <t>79725394</t>
  </si>
  <si>
    <t>2024-02-06 19:22:34</t>
  </si>
  <si>
    <t>2024-02-06 20:53:58</t>
  </si>
  <si>
    <t>45-81-M00001_SELENDİ DM_HatBaşıAyırıcı_53135802_M16_53135802</t>
  </si>
  <si>
    <t>53135802</t>
  </si>
  <si>
    <t>2024-02-06 15:23:55</t>
  </si>
  <si>
    <t>2024-02-06 17:19:34</t>
  </si>
  <si>
    <t>45-71-M00123_GÜZELKÖY KÖK_GÜZELKÖY_M07_50218011</t>
  </si>
  <si>
    <t>50218011</t>
  </si>
  <si>
    <t>2024-02-06 16:16:33</t>
  </si>
  <si>
    <t>2024-02-06 16:54:04</t>
  </si>
  <si>
    <t>45-71-M01287_TEPECİK KÖYÜ TR-2_A_A_91078909</t>
  </si>
  <si>
    <t>91078909</t>
  </si>
  <si>
    <t>2024-02-06 15:15:37</t>
  </si>
  <si>
    <t>2024-02-06 17:19:03</t>
  </si>
  <si>
    <t>35-10-A00001_GÜZELBAHÇE İM_ŞAFAK_K04_77678561</t>
  </si>
  <si>
    <t>77678561</t>
  </si>
  <si>
    <t>2024-02-06 14:14:46</t>
  </si>
  <si>
    <t>2024-02-06 14:56:33</t>
  </si>
  <si>
    <t>35-07-K01625_K-1625_ _98370645_ _98370645</t>
  </si>
  <si>
    <t>98370645</t>
  </si>
  <si>
    <t>2024-02-06 13:01:58</t>
  </si>
  <si>
    <t>2024-02-06 15:45:26</t>
  </si>
  <si>
    <t>35-03-M02224_M-2224 KIRIKLAR TR-1_ _910499471_ _910499471</t>
  </si>
  <si>
    <t>910499471</t>
  </si>
  <si>
    <t>2024-02-06 10:52:41</t>
  </si>
  <si>
    <t>2024-02-06 18:40:57</t>
  </si>
  <si>
    <t>45-72-M00603_AKHİSAR DEVLET HASTANESİ_TR-1/10_M04_66475277</t>
  </si>
  <si>
    <t>66475277</t>
  </si>
  <si>
    <t>2024-02-09 09:08:54</t>
  </si>
  <si>
    <t>2024-02-09 09:22:23</t>
  </si>
  <si>
    <t>35-02-M02512_M-2512_M-2512_35-02-M02512_66117117</t>
  </si>
  <si>
    <t>66117117</t>
  </si>
  <si>
    <t>2024-02-06 10:39:46</t>
  </si>
  <si>
    <t>2024-02-06 11:47:15</t>
  </si>
  <si>
    <t>45-71-M00185_SİYEKLİ KÖK_OSMANCALI_M04_72256928</t>
  </si>
  <si>
    <t>72256928</t>
  </si>
  <si>
    <t>2024-02-10 10:51:19</t>
  </si>
  <si>
    <t>2024-02-10 12:00:41</t>
  </si>
  <si>
    <t>35-15-M00016_DM-3 (TR-16)_HASTANE DM_M16_67054207</t>
  </si>
  <si>
    <t>67054207</t>
  </si>
  <si>
    <t>2024-02-06 09:58:54</t>
  </si>
  <si>
    <t>2024-02-06 10:28:00</t>
  </si>
  <si>
    <t>35-01-K00338_K-338_ _911345234_ _911345234</t>
  </si>
  <si>
    <t>911345234</t>
  </si>
  <si>
    <t>2024-02-05 21:33:02</t>
  </si>
  <si>
    <t>2024-02-05 22:31:44</t>
  </si>
  <si>
    <t>45-71-M00011_DM-1/65_H_h1b_45125303</t>
  </si>
  <si>
    <t>45125303</t>
  </si>
  <si>
    <t>2024-02-05 21:19:44</t>
  </si>
  <si>
    <t>2024-02-05 23:20:46</t>
  </si>
  <si>
    <t>35-28-M00590_ASARLIK TR-9_C_C_91326875</t>
  </si>
  <si>
    <t>91326875</t>
  </si>
  <si>
    <t>2024-02-05 23:19:54</t>
  </si>
  <si>
    <t>2024-02-06 01:29:27</t>
  </si>
  <si>
    <t>2024-02-06 00:13:47</t>
  </si>
  <si>
    <t>2024-02-06 01:25:38</t>
  </si>
  <si>
    <t>35-19-L00067_TR-67_C_C_65512639</t>
  </si>
  <si>
    <t>65512639</t>
  </si>
  <si>
    <t>2024-02-05 20:13:19</t>
  </si>
  <si>
    <t>2024-02-05 21:44:24</t>
  </si>
  <si>
    <t>35-15-A00002_YOLÜSTÜ İM_BİRGİ-2_L11_2076434</t>
  </si>
  <si>
    <t>2076434</t>
  </si>
  <si>
    <t>2024-02-09 09:06:38</t>
  </si>
  <si>
    <t>2024-02-09 15:08:53</t>
  </si>
  <si>
    <t>35-23-M00302_FOÇA CEZA İNFAZ KURUMU KÖK_FOÇA İM_M02_67574140</t>
  </si>
  <si>
    <t>67574140</t>
  </si>
  <si>
    <t>2024-02-05 19:01:17</t>
  </si>
  <si>
    <t>2024-02-05 19:41:19</t>
  </si>
  <si>
    <t>2024-02-05 17:57:02</t>
  </si>
  <si>
    <t>2024-02-05 19:18:35</t>
  </si>
  <si>
    <t>35-08-K01396_K-1396_ _97612347_ _97612347</t>
  </si>
  <si>
    <t>97612347</t>
  </si>
  <si>
    <t>2024-02-05 16:56:21</t>
  </si>
  <si>
    <t>2024-02-05 18:26:12</t>
  </si>
  <si>
    <t>45-71-M00188_ÇINARLIKUYU KÖK_HatBaşıAyırıcı_53134680_M02_53134680</t>
  </si>
  <si>
    <t>53134680</t>
  </si>
  <si>
    <t>2024-02-05 14:58:11</t>
  </si>
  <si>
    <t>2024-02-05 22:24:37</t>
  </si>
  <si>
    <t>35-01-K00049_K-49_Avkran_911398376_ _911398376</t>
  </si>
  <si>
    <t>911398376</t>
  </si>
  <si>
    <t>2024-02-05 14:52:02</t>
  </si>
  <si>
    <t>2024-02-05 16:52:49</t>
  </si>
  <si>
    <t>35-26-A00004_ARSLANLAR TM_KUTLUTAŞ_M29_2057950</t>
  </si>
  <si>
    <t>2057950</t>
  </si>
  <si>
    <t>2024-02-08 09:32:09</t>
  </si>
  <si>
    <t>2024-02-08 14:50:09</t>
  </si>
  <si>
    <t>2024-02-05 15:08:52</t>
  </si>
  <si>
    <t>2024-02-05 18:38:12</t>
  </si>
  <si>
    <t>2024-02-08 08:35:59</t>
  </si>
  <si>
    <t>2024-02-08 15:41:14</t>
  </si>
  <si>
    <t>35-01-M02911_M-2911_ _911176360_ _911176360</t>
  </si>
  <si>
    <t>911176360</t>
  </si>
  <si>
    <t>2024-02-05 13:56:50</t>
  </si>
  <si>
    <t>2024-02-05 18:47:25</t>
  </si>
  <si>
    <t>35-03-K03711_K-3711_B_B_56363247</t>
  </si>
  <si>
    <t>56363247</t>
  </si>
  <si>
    <t>2024-02-05 13:04:25</t>
  </si>
  <si>
    <t>2024-02-05 16:12:55</t>
  </si>
  <si>
    <t>35-15-M00018_TR-18_DIREK TIPI TRAFO HUCRESI_H01_2045772</t>
  </si>
  <si>
    <t>2045772</t>
  </si>
  <si>
    <t>2024-02-08 11:02:09</t>
  </si>
  <si>
    <t>2024-02-08 12:42:22</t>
  </si>
  <si>
    <t>35-15-L01013_BİRGİ DM_CEVİZALAN_L05_67562292</t>
  </si>
  <si>
    <t>67562292</t>
  </si>
  <si>
    <t>2024-02-08 09:59:18</t>
  </si>
  <si>
    <t>2024-02-08 12:28:02</t>
  </si>
  <si>
    <t>35-26-A00004_ARSLANLAR TM_KÖYLER-2_L43_2057979</t>
  </si>
  <si>
    <t>2057979</t>
  </si>
  <si>
    <t>2024-02-05 11:07:30</t>
  </si>
  <si>
    <t>2024-02-05 11:48:41</t>
  </si>
  <si>
    <t>35-26-M00678_VENTOLA KÖK_PİZZA PİZZA_M02_65914095</t>
  </si>
  <si>
    <t>65914095</t>
  </si>
  <si>
    <t>2024-02-05 09:42:01</t>
  </si>
  <si>
    <t>2024-02-05 13:44:04</t>
  </si>
  <si>
    <t>35-29-L00056_KIZILCAAVLU KÖK_KAZANLI ENH (CUMHURİYET KÖK)_L07_72209628</t>
  </si>
  <si>
    <t>72209628</t>
  </si>
  <si>
    <t>2024-02-05 11:11:32</t>
  </si>
  <si>
    <t>2024-02-05 13:45:24</t>
  </si>
  <si>
    <t>35-01-K01060_K-1060_K-1060_35-01-K01060_2366292</t>
  </si>
  <si>
    <t>2366292</t>
  </si>
  <si>
    <t>2024-02-05 10:08:24</t>
  </si>
  <si>
    <t>2024-02-05 11:20:50</t>
  </si>
  <si>
    <t>35-16-M00036_SEKLİK TR-1_SEKLİK TR-1_35-16-M00036_2347181</t>
  </si>
  <si>
    <t>2347181</t>
  </si>
  <si>
    <t>2024-02-05 09:18:13</t>
  </si>
  <si>
    <t>2024-02-05 09:58:15</t>
  </si>
  <si>
    <t>35-14-M00211_M-211 (DM-3/TR-6)_0_956657703_ _956657703</t>
  </si>
  <si>
    <t>956657703</t>
  </si>
  <si>
    <t>2024-02-04 19:19:15</t>
  </si>
  <si>
    <t>2024-02-04 22:01:03</t>
  </si>
  <si>
    <t>45-83-L00025_TR-2/25_TR-2/25_45-83-L00025_81591166</t>
  </si>
  <si>
    <t>81591166</t>
  </si>
  <si>
    <t>2024-02-04 19:34:56</t>
  </si>
  <si>
    <t>2024-02-04 21:38:00</t>
  </si>
  <si>
    <t>35-10-K01906_K-1906_SANAL BINA_962686873_ _962686873</t>
  </si>
  <si>
    <t>962686873</t>
  </si>
  <si>
    <t>2024-02-04 18:47:43</t>
  </si>
  <si>
    <t>2024-02-04 19:59:35</t>
  </si>
  <si>
    <t>35-01-K01162_K-1162_B_B_56366042</t>
  </si>
  <si>
    <t>56366042</t>
  </si>
  <si>
    <t>2024-02-04 18:37:00</t>
  </si>
  <si>
    <t>2024-02-04 20:07:52</t>
  </si>
  <si>
    <t>35-27-M00406_SÜTÇÜLER TR-2_A_A_91231765</t>
  </si>
  <si>
    <t>91231765</t>
  </si>
  <si>
    <t>2024-02-04 19:23:24</t>
  </si>
  <si>
    <t>2024-02-04 21:57:27</t>
  </si>
  <si>
    <t>35-21-L00070_SARPINCIK TR-1_A_A_56375150</t>
  </si>
  <si>
    <t>56375150</t>
  </si>
  <si>
    <t>2024-02-12 20:30:56</t>
  </si>
  <si>
    <t>2024-02-12 23:55:06</t>
  </si>
  <si>
    <t>35-17-M00054_TR-54_C_C_90998137</t>
  </si>
  <si>
    <t>90998137</t>
  </si>
  <si>
    <t>2024-02-12 16:57:22</t>
  </si>
  <si>
    <t>2024-02-12 20:25:40</t>
  </si>
  <si>
    <t>45-72-M00014_TR-1/14_49742583_TR14.G1_49745862</t>
  </si>
  <si>
    <t>49745862</t>
  </si>
  <si>
    <t>2024-02-12 16:36:52</t>
  </si>
  <si>
    <t>2024-02-12 17:41:23</t>
  </si>
  <si>
    <t>45-73-M00139_EVRENLİ KÖK_HatBaşıAyırıcı_53134692_M03_53134692</t>
  </si>
  <si>
    <t>53134692</t>
  </si>
  <si>
    <t>2024-02-12 16:47:32</t>
  </si>
  <si>
    <t>2024-02-12 18:00:49</t>
  </si>
  <si>
    <t>35-28-M00161_KOYUNDERE TR-12_KOYUNDERE TR-12_35-28-M00161_66532826</t>
  </si>
  <si>
    <t>66532826</t>
  </si>
  <si>
    <t>2024-02-12 17:04:34</t>
  </si>
  <si>
    <t>2024-02-12 19:42:38</t>
  </si>
  <si>
    <t>2024-02-12 12:01:08</t>
  </si>
  <si>
    <t>2024-02-12 15:17:04</t>
  </si>
  <si>
    <t>35-19-M00212_DEMİRCİLİ TR-2_A_A_90997104</t>
  </si>
  <si>
    <t>90997104</t>
  </si>
  <si>
    <t>2024-02-12 11:11:28</t>
  </si>
  <si>
    <t>2024-02-12 12:34:54</t>
  </si>
  <si>
    <t>35-04-K02406_K-2406_K-2406_35-04-K02406_2369887</t>
  </si>
  <si>
    <t>2369887</t>
  </si>
  <si>
    <t>2024-02-15 10:13:50</t>
  </si>
  <si>
    <t>2024-02-15 10:52:27</t>
  </si>
  <si>
    <t>35-02-M01284_M-1284_C_C_56382778</t>
  </si>
  <si>
    <t>56382778</t>
  </si>
  <si>
    <t>2024-02-11 21:34:39</t>
  </si>
  <si>
    <t>2024-02-11 22:45:19</t>
  </si>
  <si>
    <t>35-30-L00054_TR-54_0_955331827_ _955331827</t>
  </si>
  <si>
    <t>955331827</t>
  </si>
  <si>
    <t>2024-02-11 11:28:10</t>
  </si>
  <si>
    <t>2024-02-11 12:40:14</t>
  </si>
  <si>
    <t>35-29-A00001_TİRE İM-DM-1_ÇIRPI SULAMA 34.5_M04_2312230</t>
  </si>
  <si>
    <t>2312230</t>
  </si>
  <si>
    <t>2024-02-11 11:55:32</t>
  </si>
  <si>
    <t>2024-02-11 12:07:18</t>
  </si>
  <si>
    <t>2024-02-11 00:09:46</t>
  </si>
  <si>
    <t>2024-02-11 04:41:07</t>
  </si>
  <si>
    <t>35-28-L00049_MENEMEN TR-49_B_B_56394529</t>
  </si>
  <si>
    <t>56394529</t>
  </si>
  <si>
    <t>2024-02-10 16:28:37</t>
  </si>
  <si>
    <t>2024-02-10 18:05:31</t>
  </si>
  <si>
    <t>35-19-L00167_GÜLBAHÇE TR-7_B_B_91020048</t>
  </si>
  <si>
    <t>91020048</t>
  </si>
  <si>
    <t>2024-02-10 16:48:01</t>
  </si>
  <si>
    <t>2024-02-10 18:31:57</t>
  </si>
  <si>
    <t>2024-02-10 16:29:04</t>
  </si>
  <si>
    <t>2024-02-10 17:02:29</t>
  </si>
  <si>
    <t>35-04-K00427_K-427_K-427_35-04-K00427_41954269</t>
  </si>
  <si>
    <t>41954269</t>
  </si>
  <si>
    <t>2024-02-10 16:05:57</t>
  </si>
  <si>
    <t>2024-02-10 18:37:29</t>
  </si>
  <si>
    <t>35-04-K01032_K-1032_K-1032_35-04-K01032_2376329</t>
  </si>
  <si>
    <t>2376329</t>
  </si>
  <si>
    <t>2024-02-10 16:45:00</t>
  </si>
  <si>
    <t>2024-02-10 17:42:56</t>
  </si>
  <si>
    <t>35-23-M00059_EMİNKENT TR-1_EMİNKENT TR-1_35-23-M00059_92211501</t>
  </si>
  <si>
    <t>92211501</t>
  </si>
  <si>
    <t>2024-02-10 12:46:55</t>
  </si>
  <si>
    <t>2024-02-10 19:13:29</t>
  </si>
  <si>
    <t>35-01-A00005_ALSANCAK TM_DARAGACI_K19_2308242</t>
  </si>
  <si>
    <t>2308242</t>
  </si>
  <si>
    <t>2024-02-09 20:38:09</t>
  </si>
  <si>
    <t>2024-02-09 22:00:51</t>
  </si>
  <si>
    <t>35-21-M00006_RADAR KÖK_RADAR_M02_72199789</t>
  </si>
  <si>
    <t>72199789</t>
  </si>
  <si>
    <t>2024-02-09 17:27:44</t>
  </si>
  <si>
    <t>2024-02-09 19:51:52</t>
  </si>
  <si>
    <t>45-80-M00100_MÜTEVELLİ KÖK_KARAAĞAÇLI_M01_72196257</t>
  </si>
  <si>
    <t>72196257</t>
  </si>
  <si>
    <t>2024-02-09 16:52:13</t>
  </si>
  <si>
    <t>2024-02-09 17:10:59</t>
  </si>
  <si>
    <t>35-02-K03649_K-3649_C_C_56368210</t>
  </si>
  <si>
    <t>56368210</t>
  </si>
  <si>
    <t>2024-02-09 18:12:08</t>
  </si>
  <si>
    <t>35-03-K01023_K-1023_TRAFO_K03_41962052</t>
  </si>
  <si>
    <t>41962052</t>
  </si>
  <si>
    <t>2024-02-09 16:43:03</t>
  </si>
  <si>
    <t>2024-02-09 16:44:45</t>
  </si>
  <si>
    <t>35-07-K01625_K-1625_ _99156443_ _99156443</t>
  </si>
  <si>
    <t>99156443</t>
  </si>
  <si>
    <t>2024-02-09 14:52:09</t>
  </si>
  <si>
    <t>2024-02-09 17:36:32</t>
  </si>
  <si>
    <t>35-02-M03455_K-2519_D_D_56370946</t>
  </si>
  <si>
    <t>56370946</t>
  </si>
  <si>
    <t>2024-02-13 10:15:13</t>
  </si>
  <si>
    <t>2024-02-13 14:47:08</t>
  </si>
  <si>
    <t>35-26-M00256_ÖZGÖRKEY KÖK_BEŞEVLER KUŞÇUBURUN_M05_65969612</t>
  </si>
  <si>
    <t>65969612</t>
  </si>
  <si>
    <t>2024-02-09 14:50:06</t>
  </si>
  <si>
    <t>2024-02-09 15:19:21</t>
  </si>
  <si>
    <t>35-13-A00002_BELEVİ İM_MEHMETLER_L12_2313343</t>
  </si>
  <si>
    <t>2313343</t>
  </si>
  <si>
    <t>2024-02-09 09:19:11</t>
  </si>
  <si>
    <t>2024-02-09 10:29:55</t>
  </si>
  <si>
    <t>35-19-L00048_TR-48 TEKEL_B_B01b_78937718</t>
  </si>
  <si>
    <t>78937718</t>
  </si>
  <si>
    <t>2024-02-09 02:29:23</t>
  </si>
  <si>
    <t>2024-02-09 04:53:49</t>
  </si>
  <si>
    <t>2024-02-09 02:43:13</t>
  </si>
  <si>
    <t>2024-02-09 03:58:36</t>
  </si>
  <si>
    <t>35-01-M02747_M-2747_A_A_56354560</t>
  </si>
  <si>
    <t>56354560</t>
  </si>
  <si>
    <t>Yük Aktarımı</t>
  </si>
  <si>
    <t>2024-02-09 04:44:38</t>
  </si>
  <si>
    <t>2024-02-09 06:05:13</t>
  </si>
  <si>
    <t>35-04-K04773_K-4773_C_C_91463068</t>
  </si>
  <si>
    <t>91463068</t>
  </si>
  <si>
    <t>2024-02-08 17:40:47</t>
  </si>
  <si>
    <t>2024-02-08 20:13:24</t>
  </si>
  <si>
    <t>35-16-L00252_ÇAKIRLAR TR-1_B_B_90952341</t>
  </si>
  <si>
    <t>90952341</t>
  </si>
  <si>
    <t>2024-02-07 17:18:30</t>
  </si>
  <si>
    <t>2024-02-07 18:52:01</t>
  </si>
  <si>
    <t>2024-02-07 18:42:45</t>
  </si>
  <si>
    <t>35-30-M00227_GÜLKENT TR-4_ _955307023_ _955307023</t>
  </si>
  <si>
    <t>955307023</t>
  </si>
  <si>
    <t>2024-02-07 13:49:42</t>
  </si>
  <si>
    <t>2024-02-07 18:01:40</t>
  </si>
  <si>
    <t>35-01-K03597_K-3597_ _911237732_ _911237732</t>
  </si>
  <si>
    <t>911237732</t>
  </si>
  <si>
    <t>2024-02-07 11:40:21</t>
  </si>
  <si>
    <t>2024-02-07 14:17:11</t>
  </si>
  <si>
    <t>35-24-A00001_KINIK İM_YAYA KENT_M09_2059241</t>
  </si>
  <si>
    <t>2059241</t>
  </si>
  <si>
    <t>2024-02-07 08:23:21</t>
  </si>
  <si>
    <t>2024-02-07 08:29:00</t>
  </si>
  <si>
    <t>35-15-A00003_OVAKENT İM_ÖDEMİŞ TM-2_M03_100777334</t>
  </si>
  <si>
    <t>100777334</t>
  </si>
  <si>
    <t>2024-02-07 06:28:26</t>
  </si>
  <si>
    <t>2024-02-07 07:36:17</t>
  </si>
  <si>
    <t>35-09-K01869_K-1869_ _97748143_ _97748143</t>
  </si>
  <si>
    <t>97748143</t>
  </si>
  <si>
    <t>2024-02-06 22:58:10</t>
  </si>
  <si>
    <t>2024-02-07 02:09:02</t>
  </si>
  <si>
    <t>2024-02-06 20:19:59</t>
  </si>
  <si>
    <t>2024-02-06 23:55:29</t>
  </si>
  <si>
    <t>35-22-M00135_KISIK TR-1 (M-135)_C_C_91185288</t>
  </si>
  <si>
    <t>91185288</t>
  </si>
  <si>
    <t>2024-02-06 19:27:56</t>
  </si>
  <si>
    <t>2024-02-06 21:15:51</t>
  </si>
  <si>
    <t>45-77-A00002_KULA TM_SELENDİ_M24_2117132</t>
  </si>
  <si>
    <t>2117132</t>
  </si>
  <si>
    <t>2024-02-11 10:00:03</t>
  </si>
  <si>
    <t>2024-02-11 16:39:43</t>
  </si>
  <si>
    <t>45-73-M00068_ALAŞEHİR TR-68_ _945676576_ _945676576</t>
  </si>
  <si>
    <t>945676576</t>
  </si>
  <si>
    <t>2024-02-06 17:59:23</t>
  </si>
  <si>
    <t>2024-02-06 19:08:18</t>
  </si>
  <si>
    <t>35-25-M00085_ÇUKURALTI M-50_B_B_56355013</t>
  </si>
  <si>
    <t>56355013</t>
  </si>
  <si>
    <t>2024-02-06 17:57:11</t>
  </si>
  <si>
    <t>2024-02-06 19:28:14</t>
  </si>
  <si>
    <t>2024-02-06 18:28:30</t>
  </si>
  <si>
    <t>2024-02-07 00:02:51</t>
  </si>
  <si>
    <t>2024-02-06 17:08:54</t>
  </si>
  <si>
    <t>2024-02-06 22:29:06</t>
  </si>
  <si>
    <t>45-72-L00861_KARAYAĞCI TR-1_B_B_56404032</t>
  </si>
  <si>
    <t>56404032</t>
  </si>
  <si>
    <t>2024-02-06 14:01:32</t>
  </si>
  <si>
    <t>2024-02-06 15:45:48</t>
  </si>
  <si>
    <t>2024-02-10 09:07:14</t>
  </si>
  <si>
    <t>2024-02-10 16:46:43</t>
  </si>
  <si>
    <t>2024-02-06 12:25:33</t>
  </si>
  <si>
    <t>2024-02-06 13:18:07</t>
  </si>
  <si>
    <t>35-19-M00002_YASEMİN DM_KUŞÇULAR DM-2_M02_2116640</t>
  </si>
  <si>
    <t>2116640</t>
  </si>
  <si>
    <t>2024-02-06 10:36:03</t>
  </si>
  <si>
    <t>2024-02-06 11:00:38</t>
  </si>
  <si>
    <t>35-29-M00003_DM-3_48371468_48371468_56362165</t>
  </si>
  <si>
    <t>56362165</t>
  </si>
  <si>
    <t>2024-02-06 09:47:56</t>
  </si>
  <si>
    <t>2024-02-06 13:16:58</t>
  </si>
  <si>
    <t>35-01-K00510_K-510_ _911250594_ _911250594</t>
  </si>
  <si>
    <t>911250594</t>
  </si>
  <si>
    <t>2024-02-06 08:33:49</t>
  </si>
  <si>
    <t>2024-02-06 10:33:09</t>
  </si>
  <si>
    <t>45-71-M00229_MURADİYE ORTA ÖLÇEKLİ SANAYİ TR-11_PANO_953245533_ _953245533</t>
  </si>
  <si>
    <t>953245533</t>
  </si>
  <si>
    <t>2024-02-06 08:52:15</t>
  </si>
  <si>
    <t>2024-02-06 12:16:42</t>
  </si>
  <si>
    <t>45-74-M00221_KADIBOĞAN TR-1_KADIBOĞAN TR-1_45-74-M00221_2371985</t>
  </si>
  <si>
    <t>2371985</t>
  </si>
  <si>
    <t>2024-02-10 09:59:48</t>
  </si>
  <si>
    <t>2024-02-10 15:07:18</t>
  </si>
  <si>
    <t>45-74-M00198_KILAVUZLAR KÖK_SAYIK_M02_72237277</t>
  </si>
  <si>
    <t>72237277</t>
  </si>
  <si>
    <t>2024-02-10 09:13:41</t>
  </si>
  <si>
    <t>2024-02-10 15:24:41</t>
  </si>
  <si>
    <t>35-30-M00676_MELTEMKÖY SAHİL SİTESİ TR_B_B_65511099</t>
  </si>
  <si>
    <t>65511099</t>
  </si>
  <si>
    <t>2024-02-05 20:10:08</t>
  </si>
  <si>
    <t>2024-02-05 20:51:17</t>
  </si>
  <si>
    <t>35-17-M00196_DEMİRKENT_C_C_83693663</t>
  </si>
  <si>
    <t>83693663</t>
  </si>
  <si>
    <t>2024-02-05 20:29:40</t>
  </si>
  <si>
    <t>2024-02-05 21:07:03</t>
  </si>
  <si>
    <t>35-15-L00084_BIÇAKÇI OVACIK TR-5_C_C_91224780</t>
  </si>
  <si>
    <t>91224780</t>
  </si>
  <si>
    <t>2024-02-05 19:31:09</t>
  </si>
  <si>
    <t>2024-02-05 23:40:20</t>
  </si>
  <si>
    <t>35-01-K00837_K-837_ _912111625_ _912111625</t>
  </si>
  <si>
    <t>912111625</t>
  </si>
  <si>
    <t>2024-02-05 17:50:06</t>
  </si>
  <si>
    <t>2024-02-05 19:55:19</t>
  </si>
  <si>
    <t>45-71-M00320_DM-01/51_ _953181874_ _953181874</t>
  </si>
  <si>
    <t>953181874</t>
  </si>
  <si>
    <t>2024-02-05 17:17:12</t>
  </si>
  <si>
    <t>2024-02-05 19:32:14</t>
  </si>
  <si>
    <t>35-26-L00145_ASLANLAR TR-2_0_956606488_ _956606488</t>
  </si>
  <si>
    <t>956606488</t>
  </si>
  <si>
    <t>2024-02-05 16:04:16</t>
  </si>
  <si>
    <t>2024-02-05 18:17:23</t>
  </si>
  <si>
    <t>45-78-M00074_SALİHLİ TR-74_C_C01_65770495</t>
  </si>
  <si>
    <t>65770495</t>
  </si>
  <si>
    <t>2024-02-05 14:40:22</t>
  </si>
  <si>
    <t>2024-02-05 15:30:39</t>
  </si>
  <si>
    <t>35-26-M00823_DM-2/15_SANAL BINA_95002637081_ _95002637081</t>
  </si>
  <si>
    <t>95002637081</t>
  </si>
  <si>
    <t>2024-02-05 14:47:32</t>
  </si>
  <si>
    <t>2024-02-05 17:44:08</t>
  </si>
  <si>
    <t>45-73-M00487_YEŞİLYURT TR-12_ _945641051_ _945641051</t>
  </si>
  <si>
    <t>945641051</t>
  </si>
  <si>
    <t>2024-02-05 13:10:19</t>
  </si>
  <si>
    <t>2024-02-05 15:46:17</t>
  </si>
  <si>
    <t>35-07-M02135_M-2135_ _913433860_ _913433860</t>
  </si>
  <si>
    <t>913433860</t>
  </si>
  <si>
    <t>2024-02-05 12:35:10</t>
  </si>
  <si>
    <t>2024-02-05 14:32:12</t>
  </si>
  <si>
    <t>35-15-L00342_SUBATAN TR-7_SUBATAN TR-7_35-15-L00342_2365330</t>
  </si>
  <si>
    <t>2365330</t>
  </si>
  <si>
    <t>2024-02-05 12:37:25</t>
  </si>
  <si>
    <t>2024-02-05 13:15:06</t>
  </si>
  <si>
    <t>45-71-M02147_MURADİYE TR-3_KAPI_KILITLI_953242969_ _953242969</t>
  </si>
  <si>
    <t>953242969</t>
  </si>
  <si>
    <t>2024-02-05 12:13:42</t>
  </si>
  <si>
    <t>2024-02-05 14:30:49</t>
  </si>
  <si>
    <t>35-03-K03674_K-3674_TRAFO_K02_41925327</t>
  </si>
  <si>
    <t>41925327</t>
  </si>
  <si>
    <t>2024-02-08 11:10:09</t>
  </si>
  <si>
    <t>2024-02-08 17:38:15</t>
  </si>
  <si>
    <t>35-08-K02679_K-2679_F_F_56384036</t>
  </si>
  <si>
    <t>56384036</t>
  </si>
  <si>
    <t>2024-02-05 11:19:19</t>
  </si>
  <si>
    <t>2024-02-05 12:44:31</t>
  </si>
  <si>
    <t>35-09-K03320_K-3320_A_a1b_5876739</t>
  </si>
  <si>
    <t>5876739</t>
  </si>
  <si>
    <t>2024-02-05 11:20:15</t>
  </si>
  <si>
    <t>2024-02-05 11:42:46</t>
  </si>
  <si>
    <t>35-26-A00004_ARSLANLAR TM_TAMSA_M09_2056520</t>
  </si>
  <si>
    <t>2056520</t>
  </si>
  <si>
    <t>2024-02-05 11:16:00</t>
  </si>
  <si>
    <t>2024-02-05 13:13:00</t>
  </si>
  <si>
    <t>35-18-L00179_L-179_C_C_91301690</t>
  </si>
  <si>
    <t>91301690</t>
  </si>
  <si>
    <t>2024-02-05 11:31:29</t>
  </si>
  <si>
    <t>2024-02-05 15:00:27</t>
  </si>
  <si>
    <t>35-08-K02014_K-2014_ _910321481_ _910321481</t>
  </si>
  <si>
    <t>910321481</t>
  </si>
  <si>
    <t>2024-02-05 10:22:51</t>
  </si>
  <si>
    <t>2024-02-05 11:10:44</t>
  </si>
  <si>
    <t>35-02-M02898_M-2898_ _99834315_ _99834315</t>
  </si>
  <si>
    <t>99834315</t>
  </si>
  <si>
    <t>2024-02-05 10:49:44</t>
  </si>
  <si>
    <t>2024-02-05 13:18:02</t>
  </si>
  <si>
    <t>35-30-M00339_TUNÇKENT SİTESİ M-339_A_A_90954820</t>
  </si>
  <si>
    <t>90954820</t>
  </si>
  <si>
    <t>2024-02-05 10:27:37</t>
  </si>
  <si>
    <t>2024-02-05 11:11:15</t>
  </si>
  <si>
    <t>35-04-K02597_K-2597_K-2597_35-04-K02597_72036994</t>
  </si>
  <si>
    <t>72036994</t>
  </si>
  <si>
    <t>2024-02-05 10:40:59</t>
  </si>
  <si>
    <t>2024-02-05 12:11:24</t>
  </si>
  <si>
    <t>45-71-M00552_DM-14/16-A_ _953184416_ _953184416</t>
  </si>
  <si>
    <t>953184416</t>
  </si>
  <si>
    <t>2024-02-05 09:05:02</t>
  </si>
  <si>
    <t>2024-02-05 11:02:37</t>
  </si>
  <si>
    <t>45-77-M00024_GÖKÇEÖREN KÖK_HatBaşıAyırıcı_53134140_M01_53134140</t>
  </si>
  <si>
    <t>53134140</t>
  </si>
  <si>
    <t>2024-02-05 09:27:50</t>
  </si>
  <si>
    <t>2024-02-05 10:03:03</t>
  </si>
  <si>
    <t>2024-02-05 09:17:11</t>
  </si>
  <si>
    <t>2024-02-05 10:20:40</t>
  </si>
  <si>
    <t>45-71-M00208_DM-4/11(FATİH ANADOLU LİSESİ)_DAĞITIM TRAFOSU_M01_72057068</t>
  </si>
  <si>
    <t>72057068</t>
  </si>
  <si>
    <t>2024-02-08 09:50:05</t>
  </si>
  <si>
    <t>2024-02-08 16:01:14</t>
  </si>
  <si>
    <t>45-81-M00044_DUMANLAR KÖK_KARABEYLER_M02_72038296</t>
  </si>
  <si>
    <t>72038296</t>
  </si>
  <si>
    <t>2024-02-05 09:31:05</t>
  </si>
  <si>
    <t>2024-02-05 10:18:27</t>
  </si>
  <si>
    <t>35-28-M00174_ASARLIK TR-16_ASARLIK TR-3_M01_66531300</t>
  </si>
  <si>
    <t>66531300</t>
  </si>
  <si>
    <t>2024-02-09 09:58:31</t>
  </si>
  <si>
    <t>2024-02-09 17:44:59</t>
  </si>
  <si>
    <t>2024-02-05 09:08:44</t>
  </si>
  <si>
    <t>2024-02-05 09:42:40</t>
  </si>
  <si>
    <t>45-74-M00003_TR-3_TR-12_M02_72227521</t>
  </si>
  <si>
    <t>72227521</t>
  </si>
  <si>
    <t>2024-02-05 09:09:28</t>
  </si>
  <si>
    <t>2024-02-05 09:36:01</t>
  </si>
  <si>
    <t>45-73-M00349_KİLLİK TR-1_ _945642562_ _945642562</t>
  </si>
  <si>
    <t>945642562</t>
  </si>
  <si>
    <t>2024-02-04 21:58:13</t>
  </si>
  <si>
    <t>2024-02-04 23:13:02</t>
  </si>
  <si>
    <t>35-14-L00201_L-201 GÜZELÇİFTLİK_0_956648591_ _956648591</t>
  </si>
  <si>
    <t>956648591</t>
  </si>
  <si>
    <t>2024-02-04 23:34:18</t>
  </si>
  <si>
    <t>2024-02-05 01:31:19</t>
  </si>
  <si>
    <t>35-01-K03597_K-3597_F_F_91010628</t>
  </si>
  <si>
    <t>91010628</t>
  </si>
  <si>
    <t>2024-02-04 22:20:17</t>
  </si>
  <si>
    <t>2024-02-05 02:06:22</t>
  </si>
  <si>
    <t>35-25-M00085_ÇUKURALTI M-50_DAĞITIM TRAFO ÇUKURALTI M-50_M03_72114805</t>
  </si>
  <si>
    <t>72114805</t>
  </si>
  <si>
    <t>2024-02-12 21:32:16</t>
  </si>
  <si>
    <t>2024-02-12 22:55:16</t>
  </si>
  <si>
    <t>35-29-A00004_GÖKÇEN İM_KAZANLI_L07_2329151</t>
  </si>
  <si>
    <t>2329151</t>
  </si>
  <si>
    <t>2024-02-12 21:32:06</t>
  </si>
  <si>
    <t>2024-02-13 01:27:25</t>
  </si>
  <si>
    <t>35-27-L00404_ÖREN YAKA TR-1_A_A_82757062</t>
  </si>
  <si>
    <t>82757062</t>
  </si>
  <si>
    <t>2024-02-12 16:28:59</t>
  </si>
  <si>
    <t>2024-02-12 18:20:56</t>
  </si>
  <si>
    <t>35-29-L00313_YAMANDERE TR-3_C_C_91249478</t>
  </si>
  <si>
    <t>91249478</t>
  </si>
  <si>
    <t>2024-02-12 15:33:20</t>
  </si>
  <si>
    <t>2024-02-12 21:43:05</t>
  </si>
  <si>
    <t>45-82-M00329_YAĞCILLI TR-3_YAĞCILLI TR-3_45-82-M00329_2373185</t>
  </si>
  <si>
    <t>2373185</t>
  </si>
  <si>
    <t>2024-02-12 13:57:32</t>
  </si>
  <si>
    <t>2024-02-12 15:56:13</t>
  </si>
  <si>
    <t>35-02-M00001_M-1_KEMALPAŞA-2 ÇIKIŞ_M13_78582591</t>
  </si>
  <si>
    <t>78582591</t>
  </si>
  <si>
    <t>2024-02-12 11:47:10</t>
  </si>
  <si>
    <t>2024-02-12 12:04:33</t>
  </si>
  <si>
    <t>35-24-M00205_NARLIGEÇİT KÖK(TR-32)_NARLIGEÇİT SULAMA_M3_2073901</t>
  </si>
  <si>
    <t>2073901</t>
  </si>
  <si>
    <t>2024-02-12 11:21:23</t>
  </si>
  <si>
    <t>2024-02-12 12:53:13</t>
  </si>
  <si>
    <t>35-24-M00105_ÇİFTLİK TR-1_ _955222144_ _955222144</t>
  </si>
  <si>
    <t>955222144</t>
  </si>
  <si>
    <t>2024-02-12 04:33:30</t>
  </si>
  <si>
    <t>2024-02-12 10:33:06</t>
  </si>
  <si>
    <t>2024-02-12 05:01:55</t>
  </si>
  <si>
    <t>2024-02-12 12:04:32</t>
  </si>
  <si>
    <t>45-73-M00286_BADINCA TR-1_B_B_91322909</t>
  </si>
  <si>
    <t>91322909</t>
  </si>
  <si>
    <t>2024-02-11 13:47:49</t>
  </si>
  <si>
    <t>2024-02-11 19:22:40</t>
  </si>
  <si>
    <t>45-73-M01270_DM06-TR11_ _945674567_ _945674567</t>
  </si>
  <si>
    <t>945674567</t>
  </si>
  <si>
    <t>2024-02-10 16:47:10</t>
  </si>
  <si>
    <t>2024-02-10 18:18:14</t>
  </si>
  <si>
    <t>35-18-A00003_ÇİFTLİK İM_GOLF-2_L13_2054624</t>
  </si>
  <si>
    <t>2054624</t>
  </si>
  <si>
    <t>2024-02-10 16:22:30</t>
  </si>
  <si>
    <t>2024-02-10 16:58:25</t>
  </si>
  <si>
    <t>2024-02-09 20:10:26</t>
  </si>
  <si>
    <t>2024-02-09 20:51:15</t>
  </si>
  <si>
    <t>35-16-M00139_GÖÇBEYLİ DM_GÖÇBEYLİ_M01_72044612</t>
  </si>
  <si>
    <t>72044612</t>
  </si>
  <si>
    <t>2024-02-09 21:34:03</t>
  </si>
  <si>
    <t>35-18-L00335_L-335_L-512 L-513_L02_2086126</t>
  </si>
  <si>
    <t>2086126</t>
  </si>
  <si>
    <t>2024-02-09 21:25:21</t>
  </si>
  <si>
    <t>35-26-M00020_TR-20_KAPI_KILITLI ( 2. KEZ OKUNAMADI )_956625297_ _956625297</t>
  </si>
  <si>
    <t>956625297</t>
  </si>
  <si>
    <t>2024-02-09 18:01:04</t>
  </si>
  <si>
    <t>2024-02-09 22:37:58</t>
  </si>
  <si>
    <t>45-71-M00077_İĞDECİK KÖK_SULAMALAR_M05_72234124</t>
  </si>
  <si>
    <t>72234124</t>
  </si>
  <si>
    <t>2024-02-09 15:09:22</t>
  </si>
  <si>
    <t>2024-02-09 20:34:09</t>
  </si>
  <si>
    <t>45-72-M00420_BEYOBA TR-3_A_A_56393588</t>
  </si>
  <si>
    <t>56393588</t>
  </si>
  <si>
    <t>2024-02-09 14:12:44</t>
  </si>
  <si>
    <t>35-02-M03455_K-2519_B_B_56370947</t>
  </si>
  <si>
    <t>56370947</t>
  </si>
  <si>
    <t>2024-02-13 09:47:36</t>
  </si>
  <si>
    <t>2024-02-13 14:48:51</t>
  </si>
  <si>
    <t>45-72-L00183_YENİCEKÖY TR-2_PANO_956493475_ _956493475</t>
  </si>
  <si>
    <t>956493475</t>
  </si>
  <si>
    <t>2024-02-09 14:21:30</t>
  </si>
  <si>
    <t>2024-02-09 19:45:01</t>
  </si>
  <si>
    <t>45-75-M00247_KILCANLAR GÖLCÜK TR-1_B_B_56383202</t>
  </si>
  <si>
    <t>56383202</t>
  </si>
  <si>
    <t>2024-02-09 11:42:37</t>
  </si>
  <si>
    <t>2024-02-09 14:41:04</t>
  </si>
  <si>
    <t>2024-02-09 12:27:40</t>
  </si>
  <si>
    <t>2024-02-09 12:54:14</t>
  </si>
  <si>
    <t>2024-02-09 13:39:26</t>
  </si>
  <si>
    <t>2024-02-09 11:43:52</t>
  </si>
  <si>
    <t>2024-02-09 12:53:00</t>
  </si>
  <si>
    <t>45-71-M00219_MURADİYE ORTA ÖLÇEKLİ SAN. TR-1_DAĞITIM TRAFOSU TR-1_M04_66367266</t>
  </si>
  <si>
    <t>66367266</t>
  </si>
  <si>
    <t>2024-02-07 06:19:02</t>
  </si>
  <si>
    <t>2024-02-07 07:11:00</t>
  </si>
  <si>
    <t>35-23-M00149_GERENKÖY TR-3_42127820_42127820_56356490</t>
  </si>
  <si>
    <t>56356490</t>
  </si>
  <si>
    <t>2024-02-06 19:47:53</t>
  </si>
  <si>
    <t>2024-02-06 21:27:41</t>
  </si>
  <si>
    <t>35-17-M00021_TR-21_ _950302885_ _950302885</t>
  </si>
  <si>
    <t>950302885</t>
  </si>
  <si>
    <t>2024-02-06 19:16:49</t>
  </si>
  <si>
    <t>2024-02-06 22:59:07</t>
  </si>
  <si>
    <t>45-77-L00048_TR-48_ _945491224_ _945491224</t>
  </si>
  <si>
    <t>945491224</t>
  </si>
  <si>
    <t>2024-02-06 17:46:01</t>
  </si>
  <si>
    <t>2024-02-06 18:56:11</t>
  </si>
  <si>
    <t>45-79-M00187_ÇANAKÇI TR-1_ÇANAKÇI TR-1_45-79-M00187_2366620</t>
  </si>
  <si>
    <t>2366620</t>
  </si>
  <si>
    <t>2024-02-09 11:37:14</t>
  </si>
  <si>
    <t>2024-02-09 13:17:18</t>
  </si>
  <si>
    <t>45-82-M00205_DEREKÖY KÖK-2_IŞIKLAR-3_M04_82862518</t>
  </si>
  <si>
    <t>82862518</t>
  </si>
  <si>
    <t>2024-02-06 11:51:38</t>
  </si>
  <si>
    <t>2024-02-06 12:51:50</t>
  </si>
  <si>
    <t>35-31-L00037_ARKACILAR TR-1_ARKACILAR TR-1_35-31-L00037_2364540</t>
  </si>
  <si>
    <t>2364540</t>
  </si>
  <si>
    <t>2024-02-06 12:10:36</t>
  </si>
  <si>
    <t>2024-02-06 13:53:43</t>
  </si>
  <si>
    <t>2024-02-06 11:34:03</t>
  </si>
  <si>
    <t>2024-02-06 11:56:34</t>
  </si>
  <si>
    <t>35-28-M00027_ULUKENT DM-4/6_esmirabblok_953369205_ _953369205</t>
  </si>
  <si>
    <t>953369205</t>
  </si>
  <si>
    <t>2024-02-06 12:21:41</t>
  </si>
  <si>
    <t>2024-02-06 15:17:06</t>
  </si>
  <si>
    <t>45-74-M00272_ÇAĞILLAR TR-1_A_A_90968580</t>
  </si>
  <si>
    <t>90968580</t>
  </si>
  <si>
    <t>2024-02-06 11:05:45</t>
  </si>
  <si>
    <t>2024-02-06 13:18:19</t>
  </si>
  <si>
    <t>35-17-M00458_M-458 (DM-3/5)_ _950302525_ _950302525</t>
  </si>
  <si>
    <t>950302525</t>
  </si>
  <si>
    <t>2024-02-06 11:01:02</t>
  </si>
  <si>
    <t>2024-02-06 12:01:27</t>
  </si>
  <si>
    <t>2024-02-06 12:17:30</t>
  </si>
  <si>
    <t>2024-02-06 12:49:24</t>
  </si>
  <si>
    <t>35-18-L00230_L-230 (45 KABİN)_L-265_L02_76972492</t>
  </si>
  <si>
    <t>76972492</t>
  </si>
  <si>
    <t>2024-02-09 12:13:20</t>
  </si>
  <si>
    <t>2024-02-09 15:34:29</t>
  </si>
  <si>
    <t>35-08-M01111_M-1111_M-1111_35-08-M01111_42042933</t>
  </si>
  <si>
    <t>42042933</t>
  </si>
  <si>
    <t>2024-02-06 11:25:24</t>
  </si>
  <si>
    <t>2024-02-06 13:55:00</t>
  </si>
  <si>
    <t>35-10-M02484_M-2484 DADAŞKENT KÖK_A_A_56379744</t>
  </si>
  <si>
    <t>56379744</t>
  </si>
  <si>
    <t>2024-02-06 10:37:24</t>
  </si>
  <si>
    <t>2024-02-06 13:48:08</t>
  </si>
  <si>
    <t>35-16-A00004_BERGAMA TM_HatBaşıAyırıcı_53140628_M08_53140628</t>
  </si>
  <si>
    <t>53140628</t>
  </si>
  <si>
    <t>2024-02-06 07:51:22</t>
  </si>
  <si>
    <t>2024-02-06 09:22:32</t>
  </si>
  <si>
    <t>45-82-M00070_SOMA MERKEZ DM-2_KUPLAJ_M03_2333387</t>
  </si>
  <si>
    <t>2333387</t>
  </si>
  <si>
    <t>2024-02-08 12:58:44</t>
  </si>
  <si>
    <t>2024-02-08 13:07:50</t>
  </si>
  <si>
    <t>45-71-M00183_ÜÇPINAR DM_ESKİ ÜÇPINAR_M11_72249517</t>
  </si>
  <si>
    <t>72249517</t>
  </si>
  <si>
    <t>2024-02-05 20:04:33</t>
  </si>
  <si>
    <t>2024-02-05 20:40:09</t>
  </si>
  <si>
    <t>2024-02-05 19:16:47</t>
  </si>
  <si>
    <t>2024-02-05 21:19:55</t>
  </si>
  <si>
    <t>35-04-K04013_K-4013_ _99395915_ _99395915</t>
  </si>
  <si>
    <t>99395915</t>
  </si>
  <si>
    <t>2024-02-05 16:17:28</t>
  </si>
  <si>
    <t>2024-02-05 20:57:25</t>
  </si>
  <si>
    <t>35-24-M00209_YAYAKENT DM_HatBaşıAyırıcı_97479747_M05_97479747</t>
  </si>
  <si>
    <t>97479747</t>
  </si>
  <si>
    <t>2024-02-05 16:44:22</t>
  </si>
  <si>
    <t>2024-02-05 17:13:26</t>
  </si>
  <si>
    <t>45-83-M00011_TR-1/11_TR-1/83 KAPTANOĞLU_M015_83843008</t>
  </si>
  <si>
    <t>83843008</t>
  </si>
  <si>
    <t>2024-02-10 08:54:50</t>
  </si>
  <si>
    <t>2024-02-10 10:06:01</t>
  </si>
  <si>
    <t>35-23-M00122_BAĞARASI TR-6_ _950416423_ _950416423</t>
  </si>
  <si>
    <t>950416423</t>
  </si>
  <si>
    <t>2024-02-05 17:02:57</t>
  </si>
  <si>
    <t>2024-02-05 23:10:04</t>
  </si>
  <si>
    <t>35-19-M00044_ÖZBEK DM (TR-315)_AKKUM_M06_72140338</t>
  </si>
  <si>
    <t>72140338</t>
  </si>
  <si>
    <t>2024-02-05 17:35:32</t>
  </si>
  <si>
    <t>2024-02-05 17:38:00</t>
  </si>
  <si>
    <t>35-02-K00175_K-175_ _99468043_ _99468043</t>
  </si>
  <si>
    <t>99468043</t>
  </si>
  <si>
    <t>2024-02-05 16:38:23</t>
  </si>
  <si>
    <t>2024-02-05 19:19:14</t>
  </si>
  <si>
    <t>35-27-M00346_DAMLACIK TR 1_ _914541185_ _914541185</t>
  </si>
  <si>
    <t>914541185</t>
  </si>
  <si>
    <t>2024-02-05 14:36:16</t>
  </si>
  <si>
    <t>2024-02-05 17:21:40</t>
  </si>
  <si>
    <t>35-22-M00116_METAL İŞLERİ TR-16_5841690_TR16/G1_5914683</t>
  </si>
  <si>
    <t>5914683</t>
  </si>
  <si>
    <t>2024-02-05 13:16:54</t>
  </si>
  <si>
    <t>2024-02-05 14:22:01</t>
  </si>
  <si>
    <t>35-23-L00052_FOÇA TR-52_42134680_42134680_56398870</t>
  </si>
  <si>
    <t>56398870</t>
  </si>
  <si>
    <t>2024-02-05 13:05:41</t>
  </si>
  <si>
    <t>2024-02-05 13:56:35</t>
  </si>
  <si>
    <t>2024-02-08 11:04:12</t>
  </si>
  <si>
    <t>2024-02-08 12:30:18</t>
  </si>
  <si>
    <t>35-07-K00997_K-997_ _97552464_ _97552464</t>
  </si>
  <si>
    <t>97552464</t>
  </si>
  <si>
    <t>2024-02-05 11:34:00</t>
  </si>
  <si>
    <t>2024-02-05 13:47:38</t>
  </si>
  <si>
    <t>35-09-K03320_K-3320_E_e1b_5884017</t>
  </si>
  <si>
    <t>5884017</t>
  </si>
  <si>
    <t>2024-02-05 10:16:13</t>
  </si>
  <si>
    <t>2024-02-05 11:03:41</t>
  </si>
  <si>
    <t>45-71-M00535_DM-1/7_ _954728357_ _954728357</t>
  </si>
  <si>
    <t>954728357</t>
  </si>
  <si>
    <t>2024-02-05 10:16:11</t>
  </si>
  <si>
    <t>2024-02-05 11:51:43</t>
  </si>
  <si>
    <t>35-30-M00149_DEMİRTAŞ KÖK_ESENTEPE KÖYLER_M02_72078600</t>
  </si>
  <si>
    <t>72078600</t>
  </si>
  <si>
    <t>2024-02-08 09:50:44</t>
  </si>
  <si>
    <t>2024-02-08 11:43:38</t>
  </si>
  <si>
    <t>45-82-M00102_SOMA TR-16/3_B_B_91421102</t>
  </si>
  <si>
    <t>91421102</t>
  </si>
  <si>
    <t>2024-02-04 23:47:15</t>
  </si>
  <si>
    <t>35-01-K04648_K-4648_D_D_91090357</t>
  </si>
  <si>
    <t>91090357</t>
  </si>
  <si>
    <t>2024-02-04 22:32:23</t>
  </si>
  <si>
    <t>2024-02-05 00:09:25</t>
  </si>
  <si>
    <t>35-01-M02911_M-2911___95236085</t>
  </si>
  <si>
    <t>95236085</t>
  </si>
  <si>
    <t>2024-02-04 19:51:33</t>
  </si>
  <si>
    <t>2024-02-04 20:19:55</t>
  </si>
  <si>
    <t>35-30-M00710_TR-10 (M-710)_A_A02_79525631</t>
  </si>
  <si>
    <t>79525631</t>
  </si>
  <si>
    <t>2024-02-04 20:38:54</t>
  </si>
  <si>
    <t>2024-02-04 21:49:29</t>
  </si>
  <si>
    <t>45-75-M00062_SALUR KÖK_HatBaşıAyırıcı_53135662_M03_53135662</t>
  </si>
  <si>
    <t>53135662</t>
  </si>
  <si>
    <t>2024-02-04 18:37:43</t>
  </si>
  <si>
    <t>2024-02-04 21:52:06</t>
  </si>
  <si>
    <t>35-01-K01162_K-1162_C_C_56364688</t>
  </si>
  <si>
    <t>56364688</t>
  </si>
  <si>
    <t>2024-02-04 19:25:04</t>
  </si>
  <si>
    <t>2024-02-04 21:14:15</t>
  </si>
  <si>
    <t>45-72-L00015_TR-2/15_TR-2/15_45-72-L00015_2351417</t>
  </si>
  <si>
    <t>2351417</t>
  </si>
  <si>
    <t>2024-02-04 20:38:11</t>
  </si>
  <si>
    <t>2024-02-04 21:07:15</t>
  </si>
  <si>
    <t>35-04-M02423_M-2423_M-2922_M02_65673410</t>
  </si>
  <si>
    <t>65673410</t>
  </si>
  <si>
    <t>2024-02-04 19:45:55</t>
  </si>
  <si>
    <t>2024-02-04 20:50:05</t>
  </si>
  <si>
    <t>35-16-L00140_TR-140_A_A_56398163</t>
  </si>
  <si>
    <t>56398163</t>
  </si>
  <si>
    <t>2024-02-04 15:38:41</t>
  </si>
  <si>
    <t>2024-02-04 16:48:54</t>
  </si>
  <si>
    <t>35-15-L00903_LOKMANKUYU KÖK_ÖZEL MÜŞTERİLER _L03_67112579</t>
  </si>
  <si>
    <t>67112579</t>
  </si>
  <si>
    <t>2024-02-04 15:41:11</t>
  </si>
  <si>
    <t>2024-02-04 16:55:45</t>
  </si>
  <si>
    <t>45-71-M01729_ORTAKÖY TR-1_C_C_91271301</t>
  </si>
  <si>
    <t>91271301</t>
  </si>
  <si>
    <t>2024-02-04 16:05:13</t>
  </si>
  <si>
    <t>2024-02-04 20:04:03</t>
  </si>
  <si>
    <t>35-30-M00390_MAVİKENT TR-6_A_A_72044103</t>
  </si>
  <si>
    <t>72044103</t>
  </si>
  <si>
    <t>2024-02-04 14:49:50</t>
  </si>
  <si>
    <t>2024-02-04 17:52:05</t>
  </si>
  <si>
    <t>35-02-M01389_M-1389_ _95001168651_ _95001168651</t>
  </si>
  <si>
    <t>95001168651</t>
  </si>
  <si>
    <t>2024-02-04 14:51:44</t>
  </si>
  <si>
    <t>2024-02-04 19:32:10</t>
  </si>
  <si>
    <t>FOLKART BOYALIK GEÇİT_35-18-M00260_M-53_M01_79388873</t>
  </si>
  <si>
    <t>79388873</t>
  </si>
  <si>
    <t>2024-02-21 01:56:53</t>
  </si>
  <si>
    <t>2024-02-21 04:13:10</t>
  </si>
  <si>
    <t>45-80-M00067_BÜYÜKBELEN TR-2_A_A_56391448</t>
  </si>
  <si>
    <t>56391448</t>
  </si>
  <si>
    <t>2024-02-04 12:36:50</t>
  </si>
  <si>
    <t>2024-02-04 13:40:09</t>
  </si>
  <si>
    <t>2024-02-04 13:00:48</t>
  </si>
  <si>
    <t>2024-02-04 13:37:21</t>
  </si>
  <si>
    <t>45-78-L00093_TR-93_A_A01b_66231040</t>
  </si>
  <si>
    <t>66231040</t>
  </si>
  <si>
    <t>2024-02-04 12:34:37</t>
  </si>
  <si>
    <t>2024-02-04 19:23:48</t>
  </si>
  <si>
    <t>35-30-M00034_PİRİ REİS TR-1_D_D_56369078</t>
  </si>
  <si>
    <t>56369078</t>
  </si>
  <si>
    <t>2024-02-04 10:32:14</t>
  </si>
  <si>
    <t>2024-02-04 14:21:44</t>
  </si>
  <si>
    <t>35-17-M00204_YENİ ŞAKRAN TR-4_A_A_90944603</t>
  </si>
  <si>
    <t>90944603</t>
  </si>
  <si>
    <t>2024-02-04 12:14:23</t>
  </si>
  <si>
    <t>2024-02-04 13:15:46</t>
  </si>
  <si>
    <t>45-83-M00132_İZZETTİN KÖK_SİNİRLİ_M02_2107098</t>
  </si>
  <si>
    <t>2107098</t>
  </si>
  <si>
    <t>2024-02-04 09:55:14</t>
  </si>
  <si>
    <t>2024-02-04 10:52:25</t>
  </si>
  <si>
    <t>35-25-M00140_ÜRKMEZ M-4_6451400_6451400_56377063</t>
  </si>
  <si>
    <t>56377063</t>
  </si>
  <si>
    <t>2024-02-04 08:55:33</t>
  </si>
  <si>
    <t>2024-02-04 12:01:25</t>
  </si>
  <si>
    <t>2024-02-04 10:30:50</t>
  </si>
  <si>
    <t>2024-02-04 11:21:38</t>
  </si>
  <si>
    <t>35-09-M02465_M-2465_DAĞITIM TRAFOSU_M03_47442343</t>
  </si>
  <si>
    <t>47442343</t>
  </si>
  <si>
    <t>2024-02-04 11:05:15</t>
  </si>
  <si>
    <t>2024-02-04 16:39:04</t>
  </si>
  <si>
    <t>2024-02-04 09:55:33</t>
  </si>
  <si>
    <t>2024-02-04 10:23:36</t>
  </si>
  <si>
    <t>35-03-K03735_K-3735_F_F_56364966</t>
  </si>
  <si>
    <t>56364966</t>
  </si>
  <si>
    <t>2024-02-03 17:57:28</t>
  </si>
  <si>
    <t>2024-02-03 20:26:34</t>
  </si>
  <si>
    <t>35-26-L00330_SUBAŞI-3_C_C_90994711</t>
  </si>
  <si>
    <t>90994711</t>
  </si>
  <si>
    <t>2024-02-03 21:40:11</t>
  </si>
  <si>
    <t>2024-02-03 22:51:23</t>
  </si>
  <si>
    <t>35-15-L00312_BOZDAĞ TR-5_C_C_60982772</t>
  </si>
  <si>
    <t>60982772</t>
  </si>
  <si>
    <t>2024-02-03 16:37:51</t>
  </si>
  <si>
    <t>2024-02-03 17:37:03</t>
  </si>
  <si>
    <t>35-18-L00424_L-424 AKTAŞ MARKET_PANO_950460012_ _950460012</t>
  </si>
  <si>
    <t>950460012</t>
  </si>
  <si>
    <t>2024-02-03 16:55:46</t>
  </si>
  <si>
    <t>2024-02-03 21:49:50</t>
  </si>
  <si>
    <t>45-82-M00546_SOMA DM3/TR-5_ _945545866_ _945545866</t>
  </si>
  <si>
    <t>945545866</t>
  </si>
  <si>
    <t>2024-02-12 20:46:21</t>
  </si>
  <si>
    <t>2024-02-12 23:45:08</t>
  </si>
  <si>
    <t>35-20-L00030_TR-1-4/6 KARASELVİ KABİN_0_955194778_ _955194778</t>
  </si>
  <si>
    <t>955194778</t>
  </si>
  <si>
    <t>2024-02-12 15:57:36</t>
  </si>
  <si>
    <t>2024-02-12 19:21:19</t>
  </si>
  <si>
    <t>35-19-L00101_ZEYTİNALANI TR-101_ZEYTİNALANI TR-101_35-19-L00101_2346585</t>
  </si>
  <si>
    <t>2346585</t>
  </si>
  <si>
    <t>2024-02-12 15:59:44</t>
  </si>
  <si>
    <t>2024-02-12 17:50:54</t>
  </si>
  <si>
    <t>35-15-M00079_TR-79 İ.EKİNCİOĞLU GRB._C_C_91233541</t>
  </si>
  <si>
    <t>91233541</t>
  </si>
  <si>
    <t>2024-02-12 13:22:48</t>
  </si>
  <si>
    <t>2024-02-12 15:21:41</t>
  </si>
  <si>
    <t>45-78-L00272_ÇAMURHAMAMI TR-2_C_C_91140379</t>
  </si>
  <si>
    <t>91140379</t>
  </si>
  <si>
    <t>2024-02-12 10:30:58</t>
  </si>
  <si>
    <t>2024-02-12 11:55:56</t>
  </si>
  <si>
    <t>35-15-M00335_BALABANLI FİKRET TEKELİ SULAMA GRB TR-6_A_A_56367973</t>
  </si>
  <si>
    <t>56367973</t>
  </si>
  <si>
    <t>2024-02-12 07:56:54</t>
  </si>
  <si>
    <t>2024-02-12 09:19:49</t>
  </si>
  <si>
    <t>35-31-L00075_BAŞARAN TR-6_BAŞARAN TR-6_35-31-L00075_2351270</t>
  </si>
  <si>
    <t>2351270</t>
  </si>
  <si>
    <t>2024-02-12 07:49:18</t>
  </si>
  <si>
    <t>2024-02-12 10:59:12</t>
  </si>
  <si>
    <t>45-79-M00121_ŞEYHDAVUTLAR TR-4 KEMİKLİ_ŞEYHDAVUTLAR TR-4 KEMİKLİ_45-79-M00121_2367426</t>
  </si>
  <si>
    <t>2367426</t>
  </si>
  <si>
    <t>2024-02-11 22:25:49</t>
  </si>
  <si>
    <t>2024-02-11 23:17:27</t>
  </si>
  <si>
    <t>2024-02-11 13:24:32</t>
  </si>
  <si>
    <t>2024-02-11 15:09:30</t>
  </si>
  <si>
    <t>35-02-K00144_K-144_K-144_35-02-K00144_2366138</t>
  </si>
  <si>
    <t>2366138</t>
  </si>
  <si>
    <t>2024-02-11 08:48:26</t>
  </si>
  <si>
    <t>2024-02-11 09:08:55</t>
  </si>
  <si>
    <t>45-71-M01512_BELENYENİCE KÖYÜ TR-1_A_A_56389217</t>
  </si>
  <si>
    <t>56389217</t>
  </si>
  <si>
    <t>2024-02-10 15:07:06</t>
  </si>
  <si>
    <t>2024-02-10 21:34:33</t>
  </si>
  <si>
    <t>45-83-A00003_DERBENT TM_TURGUTLU-3_M02_2063378</t>
  </si>
  <si>
    <t>2063378</t>
  </si>
  <si>
    <t>2024-02-10 15:08:51</t>
  </si>
  <si>
    <t>2024-02-10 15:56:32</t>
  </si>
  <si>
    <t>35-18-L00200_L-200_ _950452081_ _950452081</t>
  </si>
  <si>
    <t>950452081</t>
  </si>
  <si>
    <t>2024-02-10 09:59:01</t>
  </si>
  <si>
    <t>2024-02-10 13:51:45</t>
  </si>
  <si>
    <t>35-30-M00706_TR-6 (M-706)_G_G01_79524760</t>
  </si>
  <si>
    <t>79524760</t>
  </si>
  <si>
    <t>2024-02-09 18:24:37</t>
  </si>
  <si>
    <t>2024-02-10 01:21:16</t>
  </si>
  <si>
    <t>35-07-M03315_M-3315(YATIRIM REZERVE)_ _913618638_ _913618638</t>
  </si>
  <si>
    <t>913618638</t>
  </si>
  <si>
    <t>2024-02-09 17:58:24</t>
  </si>
  <si>
    <t>2024-02-09 19:50:44</t>
  </si>
  <si>
    <t>45-73-M00082_ALAŞEHİR TR-82_ _945672181_ _945672181</t>
  </si>
  <si>
    <t>945672181</t>
  </si>
  <si>
    <t>2024-02-09 17:39:18</t>
  </si>
  <si>
    <t>2024-02-09 23:17:20</t>
  </si>
  <si>
    <t>35-02-M01299_M-1299_C_C_56363411</t>
  </si>
  <si>
    <t>56363411</t>
  </si>
  <si>
    <t>2024-02-13 09:14:28</t>
  </si>
  <si>
    <t>2024-02-13 14:57:45</t>
  </si>
  <si>
    <t>35-17-M00705_İSKELE KÖK_YENİ ŞAKRAN_M05_85143067</t>
  </si>
  <si>
    <t>85143067</t>
  </si>
  <si>
    <t>2024-02-09 15:10:39</t>
  </si>
  <si>
    <t>2024-02-09 17:05:11</t>
  </si>
  <si>
    <t>35-18-A00003_ÇİFTLİK İM_HatBaşıAyırıcı_53138301_L12_53138301</t>
  </si>
  <si>
    <t>53138301</t>
  </si>
  <si>
    <t>2024-02-09 07:17:53</t>
  </si>
  <si>
    <t>2024-02-09 13:15:33</t>
  </si>
  <si>
    <t>2024-02-09 06:20:07</t>
  </si>
  <si>
    <t>2024-02-09 07:36:52</t>
  </si>
  <si>
    <t>45-75-M00056_GÜNEŞLİ KÖK_TR-11_M07_67577848</t>
  </si>
  <si>
    <t>67577848</t>
  </si>
  <si>
    <t>2024-02-09 08:11:17</t>
  </si>
  <si>
    <t>2024-02-09 08:54:32</t>
  </si>
  <si>
    <t>35-16-M00866_YUKARIBEY DM (TR-3)_ÇAMAVLU_M05_79464776</t>
  </si>
  <si>
    <t>79464776</t>
  </si>
  <si>
    <t>2024-02-09 05:13:54</t>
  </si>
  <si>
    <t>2024-02-09 06:14:22</t>
  </si>
  <si>
    <t>2024-02-09 04:52:16</t>
  </si>
  <si>
    <t>2024-02-09 07:22:13</t>
  </si>
  <si>
    <t>45-71-M01506_KARAYENİCE TR-1_KARAYENİCE TR-1_45-71-M01506_2367635</t>
  </si>
  <si>
    <t>2367635</t>
  </si>
  <si>
    <t>2024-02-08 15:30:18</t>
  </si>
  <si>
    <t>2024-02-08 16:29:03</t>
  </si>
  <si>
    <t>2024-02-08 14:34:38</t>
  </si>
  <si>
    <t>2024-02-08 18:33:59</t>
  </si>
  <si>
    <t>2024-02-07 21:38:12</t>
  </si>
  <si>
    <t>2024-02-07 21:50:00</t>
  </si>
  <si>
    <t>45-73-M00082_ALAŞEHİR TR-82_C_c2_45157492</t>
  </si>
  <si>
    <t>45157492</t>
  </si>
  <si>
    <t>2024-02-07 21:58:04</t>
  </si>
  <si>
    <t>2024-02-07 22:47:18</t>
  </si>
  <si>
    <t>2024-02-07 21:23:55</t>
  </si>
  <si>
    <t>2024-02-07 21:28:00</t>
  </si>
  <si>
    <t>45-72-M00033_TR-1/33_TR-1/33_45-72-M00033_2355218</t>
  </si>
  <si>
    <t>2355218</t>
  </si>
  <si>
    <t>2024-02-07 21:37:36</t>
  </si>
  <si>
    <t>35-02-K03100_K-3100_ _967023323_ _967023323</t>
  </si>
  <si>
    <t>967023323</t>
  </si>
  <si>
    <t>2024-02-07 21:18:19</t>
  </si>
  <si>
    <t>2024-02-08 00:53:10</t>
  </si>
  <si>
    <t>2024-02-07 19:59:05</t>
  </si>
  <si>
    <t>2024-02-07 23:38:55</t>
  </si>
  <si>
    <t>35-01-K04731_K-4731_ _911180395_ _911180395</t>
  </si>
  <si>
    <t>911180395</t>
  </si>
  <si>
    <t>2024-02-07 16:55:12</t>
  </si>
  <si>
    <t>2024-02-07 18:28:33</t>
  </si>
  <si>
    <t>45-77-L00158_BAŞIBÜYÜK KÖK_BALIBEY ÇIKIŞ_L06_61353345</t>
  </si>
  <si>
    <t>61353345</t>
  </si>
  <si>
    <t>2024-02-10 09:57:27</t>
  </si>
  <si>
    <t>2024-02-10 17:41:51</t>
  </si>
  <si>
    <t>45-78-L00147_TR-147_ _953254339_ _953254339</t>
  </si>
  <si>
    <t>953254339</t>
  </si>
  <si>
    <t>2024-02-07 13:19:52</t>
  </si>
  <si>
    <t>2024-02-07 15:08:47</t>
  </si>
  <si>
    <t>35-21-L00215_KARABURUN TR-55_B_B_77619527</t>
  </si>
  <si>
    <t>77619527</t>
  </si>
  <si>
    <t>2024-02-07 11:00:38</t>
  </si>
  <si>
    <t>2024-02-07 13:06:54</t>
  </si>
  <si>
    <t>35-01-M02615_M-2615 _ _911579137_ _911579137</t>
  </si>
  <si>
    <t>911579137</t>
  </si>
  <si>
    <t>2024-02-07 05:06:28</t>
  </si>
  <si>
    <t>2024-02-07 05:49:29</t>
  </si>
  <si>
    <t>45-71-M01287_TEPECİK KÖYÜ TR-2_TEPECİK KÖYÜ TR-2_45-71-M01287_2355466</t>
  </si>
  <si>
    <t>2355466</t>
  </si>
  <si>
    <t>2024-02-06 19:41:25</t>
  </si>
  <si>
    <t>35-24-M00040_MUSTAFA BAHÇIVAN VE ARK_MUSTAFA BAHÇIVAN VE ARK_35-24-M00040_58185900</t>
  </si>
  <si>
    <t>58185900</t>
  </si>
  <si>
    <t>2024-02-06 17:58:19</t>
  </si>
  <si>
    <t>2024-02-06 18:47:31</t>
  </si>
  <si>
    <t>45-72-M00309_KAPAKLI DM_RAHMİYE-2 TARIMSAL SULAMA_M03_2099571</t>
  </si>
  <si>
    <t>2099571</t>
  </si>
  <si>
    <t>2024-02-06 17:43:14</t>
  </si>
  <si>
    <t>2024-02-06 18:36:05</t>
  </si>
  <si>
    <t>45-78-L00017_TR-17___72372226</t>
  </si>
  <si>
    <t>72372226</t>
  </si>
  <si>
    <t>2024-02-06 18:26:24</t>
  </si>
  <si>
    <t>2024-02-06 21:04:28</t>
  </si>
  <si>
    <t>35-03-M00327_M-327_D_D_91036753</t>
  </si>
  <si>
    <t>91036753</t>
  </si>
  <si>
    <t>2024-02-06 16:56:55</t>
  </si>
  <si>
    <t>2024-02-06 20:06:44</t>
  </si>
  <si>
    <t>35-01-K00011_K-11_E_E2_5913260</t>
  </si>
  <si>
    <t>5913260</t>
  </si>
  <si>
    <t>2024-02-06 16:35:20</t>
  </si>
  <si>
    <t>2024-02-06 17:13:10</t>
  </si>
  <si>
    <t>35-04-K03010_K-3010_K-3010_35-04-K03010_2355386</t>
  </si>
  <si>
    <t>2355386</t>
  </si>
  <si>
    <t>2024-02-06 16:47:31</t>
  </si>
  <si>
    <t>2024-02-06 17:16:37</t>
  </si>
  <si>
    <t>45-78-A00002_KARAPINAR İM_HatBaşıAyırıcı_53139296_M02_53139296</t>
  </si>
  <si>
    <t>53139296</t>
  </si>
  <si>
    <t>2024-02-06 15:15:00</t>
  </si>
  <si>
    <t>2024-02-06 15:55:34</t>
  </si>
  <si>
    <t>45-71-M00317_DM-12/03 (KIZ YURDU YANI)_ÖZ ÖZGE SIT_953199930_ _953199930</t>
  </si>
  <si>
    <t>953199930</t>
  </si>
  <si>
    <t>2024-02-06 11:33:05</t>
  </si>
  <si>
    <t>2024-02-06 13:30:28</t>
  </si>
  <si>
    <t>35-24-M00209_YAYAKENT DM_HatBaşıAyırıcı_80599677_M05_80599677</t>
  </si>
  <si>
    <t>80599677</t>
  </si>
  <si>
    <t>2024-02-06 12:23:05</t>
  </si>
  <si>
    <t>2024-02-06 14:20:00</t>
  </si>
  <si>
    <t>2024-02-06 11:49:21</t>
  </si>
  <si>
    <t>2024-02-06 13:00:11</t>
  </si>
  <si>
    <t>35-24-A00004_KINIK TM_KÜÇÜKBÖLCEK_M016_76821910</t>
  </si>
  <si>
    <t>76821910</t>
  </si>
  <si>
    <t>2024-02-06 11:28:45</t>
  </si>
  <si>
    <t>2024-02-06 12:54:14</t>
  </si>
  <si>
    <t>35-30-L00045_TR-45_ _955301693_ _955301693</t>
  </si>
  <si>
    <t>955301693</t>
  </si>
  <si>
    <t>2024-02-06 10:42:37</t>
  </si>
  <si>
    <t>2024-02-06 12:22:28</t>
  </si>
  <si>
    <t>45-74-A00001_DEMİRCİ TM_HatBaşıAyırıcı_53135291_M15_53135291</t>
  </si>
  <si>
    <t>53135291</t>
  </si>
  <si>
    <t>2024-02-09 09:22:36</t>
  </si>
  <si>
    <t>2024-02-09 15:08:12</t>
  </si>
  <si>
    <t>2024-02-06 08:45:42</t>
  </si>
  <si>
    <t>2024-02-06 09:56:03</t>
  </si>
  <si>
    <t>35-18-L00271_L-271 SANATKARLAR SİTESİ_ _95002367290_ _95002367290</t>
  </si>
  <si>
    <t>95002367290</t>
  </si>
  <si>
    <t>2024-02-06 08:16:44</t>
  </si>
  <si>
    <t>2024-02-06 11:26:20</t>
  </si>
  <si>
    <t>35-29-M00327_İSMAİL ÖZGEN SULAMA GRUBU_DIREK TIPI TRAFO HUCRESI_H01_2101140</t>
  </si>
  <si>
    <t>2101140</t>
  </si>
  <si>
    <t>2024-02-06 06:26:24</t>
  </si>
  <si>
    <t>2024-02-06 08:25:30</t>
  </si>
  <si>
    <t>45-78-L00772_BAHÇECİK OKULLU TR_B_B_81387882</t>
  </si>
  <si>
    <t>81387882</t>
  </si>
  <si>
    <t>2024-02-05 18:21:42</t>
  </si>
  <si>
    <t>2024-02-05 19:06:22</t>
  </si>
  <si>
    <t>45-71-M00219_MURADİYE ORTA ÖLÇEKLİ SAN. TR-1_PANO_953246929_ _953246929</t>
  </si>
  <si>
    <t>953246929</t>
  </si>
  <si>
    <t>2024-02-05 16:21:46</t>
  </si>
  <si>
    <t>2024-02-06 00:58:42</t>
  </si>
  <si>
    <t>2024-02-05 16:17:53</t>
  </si>
  <si>
    <t>2024-02-05 18:42:04</t>
  </si>
  <si>
    <t>45-72-L01002_DM-11/TR-11_0_956499474_ _956499474</t>
  </si>
  <si>
    <t>956499474</t>
  </si>
  <si>
    <t>2024-02-05 15:28:28</t>
  </si>
  <si>
    <t>2024-02-05 17:33:06</t>
  </si>
  <si>
    <t>2024-02-05 15:26:50</t>
  </si>
  <si>
    <t>2024-02-05 17:27:04</t>
  </si>
  <si>
    <t>45-80-M00051_KOLDERE KÖK_GÜMÜLCELİ_M011_73403251</t>
  </si>
  <si>
    <t>73403251</t>
  </si>
  <si>
    <t>2024-02-05 16:03:09</t>
  </si>
  <si>
    <t>2024-02-05 16:42:30</t>
  </si>
  <si>
    <t>45-82-M00485_HECİZ KÖK_SAVAŞTEPE 34.5 ÇIKIŞ_M03_66191057</t>
  </si>
  <si>
    <t>66191057</t>
  </si>
  <si>
    <t>2024-02-05 13:51:27</t>
  </si>
  <si>
    <t>2024-02-05 14:27:13</t>
  </si>
  <si>
    <t>35-03-M02820_M-2820_M-2820_35-03-M02820_79615233</t>
  </si>
  <si>
    <t>79615233</t>
  </si>
  <si>
    <t>2024-02-08 14:16:13</t>
  </si>
  <si>
    <t>2024-02-08 18:20:31</t>
  </si>
  <si>
    <t>35-13-L00006_DM-2/TR-12 (ESKİ TR-6)_ _946420993_ _946420993</t>
  </si>
  <si>
    <t>946420993</t>
  </si>
  <si>
    <t>2024-02-05 09:18:50</t>
  </si>
  <si>
    <t>2024-02-05 10:40:05</t>
  </si>
  <si>
    <t>45-71-M00387_DM-14/3_ _954729232_ _954729232</t>
  </si>
  <si>
    <t>954729232</t>
  </si>
  <si>
    <t>2024-02-05 09:24:02</t>
  </si>
  <si>
    <t>2024-02-05 10:46:26</t>
  </si>
  <si>
    <t>35-26-A00004_ARSLANLAR TM_KUTLUTAŞ_M29_2307568</t>
  </si>
  <si>
    <t>2307568</t>
  </si>
  <si>
    <t>2024-02-05 08:39:25</t>
  </si>
  <si>
    <t>2024-02-05 14:17:41</t>
  </si>
  <si>
    <t>35-28-M00293_YAHŞELLİ KÖK_HAYKIRAN_M01_66582619</t>
  </si>
  <si>
    <t>66582619</t>
  </si>
  <si>
    <t>2024-02-05 08:53:24</t>
  </si>
  <si>
    <t>2024-02-05 09:09:42</t>
  </si>
  <si>
    <t>45-77-L00017_TR-17_TR-22_L05_2107676</t>
  </si>
  <si>
    <t>2107676</t>
  </si>
  <si>
    <t>2024-02-07 13:14:27</t>
  </si>
  <si>
    <t>2024-02-07 15:00:02</t>
  </si>
  <si>
    <t>35-01-M02896_M-2896(YATIRIM REZERVE)_ _911019019_ _911019019</t>
  </si>
  <si>
    <t>911019019</t>
  </si>
  <si>
    <t>2024-02-04 21:52:32</t>
  </si>
  <si>
    <t>2024-02-05 01:09:58</t>
  </si>
  <si>
    <t>2024-02-04 23:39:48</t>
  </si>
  <si>
    <t>2024-02-05 00:47:56</t>
  </si>
  <si>
    <t>45-72-L00015_TR-2/15_D_D_91002396</t>
  </si>
  <si>
    <t>91002396</t>
  </si>
  <si>
    <t>2024-02-04 19:57:13</t>
  </si>
  <si>
    <t>35-01-K03597_K-3597_F_F_56375731</t>
  </si>
  <si>
    <t>56375731</t>
  </si>
  <si>
    <t>2024-02-04 20:47:32</t>
  </si>
  <si>
    <t>2024-02-04 21:18:43</t>
  </si>
  <si>
    <t>45-80-L00178_GÖKÇEKÖY FATİH MAH.TR-1_GÖKÇEKÖY FATİH MAH.TR-1_45-80-L00178_2363146</t>
  </si>
  <si>
    <t>2363146</t>
  </si>
  <si>
    <t>2024-02-04 17:46:55</t>
  </si>
  <si>
    <t>2024-02-04 19:01:42</t>
  </si>
  <si>
    <t>35-28-M00378_SEYREK TR-2/1_B_B01_79677006</t>
  </si>
  <si>
    <t>79677006</t>
  </si>
  <si>
    <t>2024-02-04 10:24:30</t>
  </si>
  <si>
    <t>2024-02-04 12:42:51</t>
  </si>
  <si>
    <t>2024-02-04 10:37:26</t>
  </si>
  <si>
    <t>2024-02-04 14:11:37</t>
  </si>
  <si>
    <t>35-28-M00726_SÜLEYMANLI TR-3_D_D_56352399</t>
  </si>
  <si>
    <t>56352399</t>
  </si>
  <si>
    <t>2024-02-04 08:56:54</t>
  </si>
  <si>
    <t>2024-02-04 15:10:31</t>
  </si>
  <si>
    <t>45-72-M00121_MASKİ ARITMA KÖK_PTT-TELEKOM RADYOLİNG ÇIKIŞ ÖZEL_M03_66495113</t>
  </si>
  <si>
    <t>66495113</t>
  </si>
  <si>
    <t>2024-02-04 08:36:36</t>
  </si>
  <si>
    <t>2024-02-04 10:35:39</t>
  </si>
  <si>
    <t>35-26-M00045_TR-45_TR-45_35-26-M00045_2359389</t>
  </si>
  <si>
    <t>2359389</t>
  </si>
  <si>
    <t>2024-02-04 09:36:59</t>
  </si>
  <si>
    <t>2024-02-04 11:43:57</t>
  </si>
  <si>
    <t>35-03-K01338_K-1338_D_D_56374147</t>
  </si>
  <si>
    <t>56374147</t>
  </si>
  <si>
    <t>2024-02-04 09:19:17</t>
  </si>
  <si>
    <t>2024-02-04 09:55:35</t>
  </si>
  <si>
    <t>35-01-M02747_M-2747_F_F_56354554</t>
  </si>
  <si>
    <t>56354554</t>
  </si>
  <si>
    <t>2024-02-04 05:20:51</t>
  </si>
  <si>
    <t>2024-02-04 06:24:59</t>
  </si>
  <si>
    <t>35-28-M00722_MENEMEN DM-3/13_0_953376007_ _953376007</t>
  </si>
  <si>
    <t>953376007</t>
  </si>
  <si>
    <t>2024-02-03 23:24:59</t>
  </si>
  <si>
    <t>2024-02-04 00:55:46</t>
  </si>
  <si>
    <t>35-19-M00246_SEFAKÖY KÖK__M01_2061152</t>
  </si>
  <si>
    <t>2061152</t>
  </si>
  <si>
    <t>2024-02-03 22:17:18</t>
  </si>
  <si>
    <t>2024-02-03 23:07:29</t>
  </si>
  <si>
    <t>35-23-M00210_YENİ BAĞARASI TR-4_C_C_91182142</t>
  </si>
  <si>
    <t>91182142</t>
  </si>
  <si>
    <t>2024-02-03 21:28:47</t>
  </si>
  <si>
    <t>2024-02-03 21:51:27</t>
  </si>
  <si>
    <t>35-02-M01044_M-1044_ _99741291_ _99741291</t>
  </si>
  <si>
    <t>99741291</t>
  </si>
  <si>
    <t>2024-02-03 20:30:53</t>
  </si>
  <si>
    <t>2024-02-03 23:25:00</t>
  </si>
  <si>
    <t>45-83-L00353_AVŞAR TR-5_A_A_56399809</t>
  </si>
  <si>
    <t>56399809</t>
  </si>
  <si>
    <t>2024-02-03 18:55:37</t>
  </si>
  <si>
    <t>2024-02-03 19:56:00</t>
  </si>
  <si>
    <t>35-02-K00259_K-259_B_B_56362306</t>
  </si>
  <si>
    <t>56362306</t>
  </si>
  <si>
    <t>2024-02-03 20:39:42</t>
  </si>
  <si>
    <t>2024-02-03 22:21:16</t>
  </si>
  <si>
    <t>45-71-M00054_DM-25/17-A_ _953182975_ _953182975</t>
  </si>
  <si>
    <t>953182975</t>
  </si>
  <si>
    <t>2024-02-03 18:41:32</t>
  </si>
  <si>
    <t>2024-02-03 19:35:05</t>
  </si>
  <si>
    <t>35-01-M01871_M-1871_ _910923475_ _910923475</t>
  </si>
  <si>
    <t>910923475</t>
  </si>
  <si>
    <t>2024-02-03 17:40:02</t>
  </si>
  <si>
    <t>2024-02-03 21:50:14</t>
  </si>
  <si>
    <t>45-75-M00067_YAKAKÖY KÖK_HatBaşıAyırıcı_66088498_M02_66088498</t>
  </si>
  <si>
    <t>66088498</t>
  </si>
  <si>
    <t>2024-02-03 17:40:37</t>
  </si>
  <si>
    <t>2024-02-03 19:10:00</t>
  </si>
  <si>
    <t>35-18-L00428_L-428_SANAL BINA_948486821_ _948486821</t>
  </si>
  <si>
    <t>948486821</t>
  </si>
  <si>
    <t>2024-02-03 17:20:05</t>
  </si>
  <si>
    <t>2024-02-03 23:39:08</t>
  </si>
  <si>
    <t>2024-02-12 20:09:47</t>
  </si>
  <si>
    <t>2024-02-12 21:07:16</t>
  </si>
  <si>
    <t>35-29-L00051_BOYNUYOĞUN KÖK_DALLIK_L03_72215450</t>
  </si>
  <si>
    <t>72215450</t>
  </si>
  <si>
    <t>2024-02-12 21:21:02</t>
  </si>
  <si>
    <t>2024-02-12 23:05:43</t>
  </si>
  <si>
    <t>45-83-A00003_DERBENT TM_TURGUTLU-3_M02_2312529</t>
  </si>
  <si>
    <t>2312529</t>
  </si>
  <si>
    <t>2024-02-12 20:08:57</t>
  </si>
  <si>
    <t>2024-02-12 20:48:35</t>
  </si>
  <si>
    <t>35-31-A00001_KİRAZ İM_ATERMİT_M09_2095003</t>
  </si>
  <si>
    <t>2095003</t>
  </si>
  <si>
    <t>2024-02-12 15:37:50</t>
  </si>
  <si>
    <t>2024-02-12 16:11:44</t>
  </si>
  <si>
    <t>45-71-M00999_GÖKÇELER (YAYLACIK MAH.) TR-1_GÖKÇELER (YAYLACIK MAH.) TR-1_45-71-M00999_2357089</t>
  </si>
  <si>
    <t>2357089</t>
  </si>
  <si>
    <t>2024-02-12 14:07:46</t>
  </si>
  <si>
    <t>2024-02-12 17:04:22</t>
  </si>
  <si>
    <t>35-28-M00178_ASARLIK DM-3_ASARLIK DM-3_35-28-M00178_2369614</t>
  </si>
  <si>
    <t>2369614</t>
  </si>
  <si>
    <t>2024-02-15 09:35:45</t>
  </si>
  <si>
    <t>2024-02-15 18:07:06</t>
  </si>
  <si>
    <t>35-24-L00018_KINIK TR-18_ _955220238_ _955220238</t>
  </si>
  <si>
    <t>955220238</t>
  </si>
  <si>
    <t>2024-02-09 16:42:33</t>
  </si>
  <si>
    <t>2024-02-09 18:07:05</t>
  </si>
  <si>
    <t>45-71-M02147_MURADİYE TR-3_ _953239416_ _953239416</t>
  </si>
  <si>
    <t>953239416</t>
  </si>
  <si>
    <t>2024-02-09 13:49:35</t>
  </si>
  <si>
    <t>2024-02-09 17:31:35</t>
  </si>
  <si>
    <t>2024-02-09 13:44:00</t>
  </si>
  <si>
    <t>2024-02-09 14:00:37</t>
  </si>
  <si>
    <t>2024-02-09 14:24:26</t>
  </si>
  <si>
    <t>45-79-M00051_SARIGÖL TR-51_42270521_42270521_60983858</t>
  </si>
  <si>
    <t>60983858</t>
  </si>
  <si>
    <t>2024-02-09 11:44:36</t>
  </si>
  <si>
    <t>2024-02-09 15:13:46</t>
  </si>
  <si>
    <t>35-01-A00013_UZUNDERE TM_ESBAŞ-3_M06_2304403</t>
  </si>
  <si>
    <t>2304403</t>
  </si>
  <si>
    <t>2024-02-08 23:46:25</t>
  </si>
  <si>
    <t>2024-02-09 00:21:23</t>
  </si>
  <si>
    <t>45-71-M01854_MURADİYE DM-7/1_DM-5/7 KÖK_M01_2125935</t>
  </si>
  <si>
    <t>2125935</t>
  </si>
  <si>
    <t>2024-02-08 22:19:12</t>
  </si>
  <si>
    <t>2024-02-09 00:21:19</t>
  </si>
  <si>
    <t>35-18-L00470_L-470 KÖK_REİSDERE_L04_72090182</t>
  </si>
  <si>
    <t>72090182</t>
  </si>
  <si>
    <t>2024-02-08 21:59:53</t>
  </si>
  <si>
    <t>2024-02-09 00:38:53</t>
  </si>
  <si>
    <t>35-18-A00004_GERMİYAN İM_ŞİFNE_L06_2064616</t>
  </si>
  <si>
    <t>2064616</t>
  </si>
  <si>
    <t>2024-02-08 21:59:49</t>
  </si>
  <si>
    <t>2024-02-08 22:05:00</t>
  </si>
  <si>
    <t>2024-02-08 22:36:05</t>
  </si>
  <si>
    <t>2024-02-08 23:02:51</t>
  </si>
  <si>
    <t>35-28-M00182_ASARLIK TR-8_0_953378214_ _953378214</t>
  </si>
  <si>
    <t>953378214</t>
  </si>
  <si>
    <t>2024-02-08 20:49:35</t>
  </si>
  <si>
    <t>2024-02-08 22:33:40</t>
  </si>
  <si>
    <t>2024-02-08 21:43:19</t>
  </si>
  <si>
    <t>2024-02-08 21:55:46</t>
  </si>
  <si>
    <t>45-78-A00002_KARAPINAR İM_ERDELEK_M02_66243739</t>
  </si>
  <si>
    <t>66243739</t>
  </si>
  <si>
    <t>2024-02-08 15:55:16</t>
  </si>
  <si>
    <t>2024-02-08 17:40:00</t>
  </si>
  <si>
    <t>35-01-K00011_K-11_Akyıldız_913248527_ _913248527</t>
  </si>
  <si>
    <t>913248527</t>
  </si>
  <si>
    <t>2024-02-07 12:07:18</t>
  </si>
  <si>
    <t>2024-02-07 14:58:26</t>
  </si>
  <si>
    <t>35-16-M00105_TERZİHALİLLER-1_TERZİHALİLLER-1_35-16-M00105_2346998</t>
  </si>
  <si>
    <t>2346998</t>
  </si>
  <si>
    <t>2024-02-07 12:01:51</t>
  </si>
  <si>
    <t>2024-02-07 12:33:27</t>
  </si>
  <si>
    <t>45-74-M00119_YARBASAN KÖK_MİNNETLER_M03_72246659</t>
  </si>
  <si>
    <t>72246659</t>
  </si>
  <si>
    <t>2024-02-07 12:29:15</t>
  </si>
  <si>
    <t>2024-02-07 12:43:44</t>
  </si>
  <si>
    <t>35-02-M02902_M-2902_T_TR2-I02_83787639</t>
  </si>
  <si>
    <t>83787639</t>
  </si>
  <si>
    <t>2024-02-07 09:00:40</t>
  </si>
  <si>
    <t>2024-02-07 10:30:57</t>
  </si>
  <si>
    <t>35-21-L00093_YAYLA KÖYÜ TR-1_YAYLA KÖYÜ TR-1_35-21-L00093_2376073</t>
  </si>
  <si>
    <t>2376073</t>
  </si>
  <si>
    <t>2024-02-10 09:45:07</t>
  </si>
  <si>
    <t>2024-02-10 17:02:39</t>
  </si>
  <si>
    <t>35-22-M00135_KISIK TR-1 (M-135)_0_955256881_ _955256881</t>
  </si>
  <si>
    <t>955256881</t>
  </si>
  <si>
    <t>2024-02-07 05:45:42</t>
  </si>
  <si>
    <t>2024-02-07 08:08:47</t>
  </si>
  <si>
    <t>35-23-M00210_YENİ BAĞARASI TR-4_B_B_91182147</t>
  </si>
  <si>
    <t>91182147</t>
  </si>
  <si>
    <t>2024-02-06 19:05:30</t>
  </si>
  <si>
    <t>2024-02-06 19:59:05</t>
  </si>
  <si>
    <t>45-75-M00050_GÖRDES DM_HatBaşıAyırıcı_53135709_M09_53135709</t>
  </si>
  <si>
    <t>53135709</t>
  </si>
  <si>
    <t>2024-02-06 18:24:25</t>
  </si>
  <si>
    <t>2024-02-06 19:43:02</t>
  </si>
  <si>
    <t>35-28-M00444_MALTEPE TR-1_A_A_91030036</t>
  </si>
  <si>
    <t>91030036</t>
  </si>
  <si>
    <t>2024-02-06 18:14:33</t>
  </si>
  <si>
    <t>2024-02-07 00:19:57</t>
  </si>
  <si>
    <t>2024-02-06 22:05:11</t>
  </si>
  <si>
    <t>35-31-L00013_TR-13_A_A3_47997353</t>
  </si>
  <si>
    <t>47997353</t>
  </si>
  <si>
    <t>2024-02-06 16:35:01</t>
  </si>
  <si>
    <t>2024-02-06 19:23:28</t>
  </si>
  <si>
    <t>35-19-M00227_YAĞCILAR TR-2_B_B_91005948</t>
  </si>
  <si>
    <t>91005948</t>
  </si>
  <si>
    <t>2024-02-06 16:10:58</t>
  </si>
  <si>
    <t>2024-02-06 20:22:41</t>
  </si>
  <si>
    <t>35-01-M02017_M-2017_ _910413196_ _910413196</t>
  </si>
  <si>
    <t>910413196</t>
  </si>
  <si>
    <t>2024-02-06 15:43:04</t>
  </si>
  <si>
    <t>2024-02-06 17:42:03</t>
  </si>
  <si>
    <t>35-28-M00368_TÜRKELLİ DM (TR-4)_HATUNDERE CEZAEVİ_M08_56298993</t>
  </si>
  <si>
    <t>56298993</t>
  </si>
  <si>
    <t>2024-02-06 15:53:27</t>
  </si>
  <si>
    <t>2024-02-06 16:36:28</t>
  </si>
  <si>
    <t>35-03-M01023_M-1023_M.Koçak_910947388_ _910947388</t>
  </si>
  <si>
    <t>910947388</t>
  </si>
  <si>
    <t>2024-02-06 14:39:13</t>
  </si>
  <si>
    <t>2024-02-06 17:09:24</t>
  </si>
  <si>
    <t>45-79-M00289_BAĞLICA TR-4_BAĞLICA TR-4_45-79-M00289_2366785</t>
  </si>
  <si>
    <t>2366785</t>
  </si>
  <si>
    <t>2024-02-09 09:40:24</t>
  </si>
  <si>
    <t>2024-02-09 14:48:17</t>
  </si>
  <si>
    <t>35-14-L00025_L-25_PANO_956659937_ _956659937</t>
  </si>
  <si>
    <t>956659937</t>
  </si>
  <si>
    <t>2024-02-06 13:49:34</t>
  </si>
  <si>
    <t>2024-02-06 14:09:48</t>
  </si>
  <si>
    <t>35-28-M00534_KFC KÖK_HatBaşıAyırıcı_53133552_M01_53133552</t>
  </si>
  <si>
    <t>53133552</t>
  </si>
  <si>
    <t>2024-02-06 12:56:59</t>
  </si>
  <si>
    <t>2024-02-06 20:08:37</t>
  </si>
  <si>
    <t>35-09-K04293_K-4293_TRAFO_K03_45353102</t>
  </si>
  <si>
    <t>45353102</t>
  </si>
  <si>
    <t>2024-02-06 13:46:54</t>
  </si>
  <si>
    <t>2024-02-06 13:55:29</t>
  </si>
  <si>
    <t>45-83-M00824_TR-2/18 (YAYLAKAPI)_0_955148710_ _955148710</t>
  </si>
  <si>
    <t>955148710</t>
  </si>
  <si>
    <t>2024-02-06 10:16:01</t>
  </si>
  <si>
    <t>2024-02-06 12:24:10</t>
  </si>
  <si>
    <t>35-27-M00339_ULUCAK DM-1/8_ULUCAK DM-1/8_35-27-M00339_72163855</t>
  </si>
  <si>
    <t>72163855</t>
  </si>
  <si>
    <t>2024-02-06 10:09:21</t>
  </si>
  <si>
    <t>2024-02-06 11:02:58</t>
  </si>
  <si>
    <t>45-78-M00576_POYRAZDAMLARI TR-11_POYRAZDAMLARI TR-12-13-14_M04_2106467</t>
  </si>
  <si>
    <t>2106467</t>
  </si>
  <si>
    <t>2024-02-06 08:06:01</t>
  </si>
  <si>
    <t>2024-02-06 09:27:02</t>
  </si>
  <si>
    <t>45-79-M00194_ÇANAKÇI KÖK_ÇİMENTEPE YENİKÖY_M01_67098847</t>
  </si>
  <si>
    <t>67098847</t>
  </si>
  <si>
    <t>2024-02-06 08:18:56</t>
  </si>
  <si>
    <t>2024-02-06 09:10:52</t>
  </si>
  <si>
    <t>35-18-A00001_ÇEŞME İM_ÇEŞME-2_M06_2105929</t>
  </si>
  <si>
    <t>2105929</t>
  </si>
  <si>
    <t>2024-02-06 08:44:09</t>
  </si>
  <si>
    <t>2024-02-06 08:44:28</t>
  </si>
  <si>
    <t>45-80-L00179_GÖKÇEKÖY FATİH MAH.TR-2_A_A_91175385</t>
  </si>
  <si>
    <t>91175385</t>
  </si>
  <si>
    <t>2024-02-05 23:00:11</t>
  </si>
  <si>
    <t>2024-02-06 00:53:19</t>
  </si>
  <si>
    <t>35-28-M00569_ULUKENT DM-1/11_8264902_k1_5885248</t>
  </si>
  <si>
    <t>5885248</t>
  </si>
  <si>
    <t>2024-02-05 23:11:06</t>
  </si>
  <si>
    <t>2024-02-06 00:16:49</t>
  </si>
  <si>
    <t>35-02-K04277_K-4277_ _99844415_ _99844415</t>
  </si>
  <si>
    <t>99844415</t>
  </si>
  <si>
    <t>2024-02-05 23:08:09</t>
  </si>
  <si>
    <t>2024-02-05 23:49:15</t>
  </si>
  <si>
    <t>35-01-K02009_K-2009_DIREK TIPI TRAFO HUCRESI_H01_2049642</t>
  </si>
  <si>
    <t>2049642</t>
  </si>
  <si>
    <t>2024-02-05 21:26:44</t>
  </si>
  <si>
    <t>2024-02-05 21:26:56</t>
  </si>
  <si>
    <t>35-14-M00376_HARRAN SİTESİ__M02_2098101</t>
  </si>
  <si>
    <t>2098101</t>
  </si>
  <si>
    <t>2024-02-05 21:06:09</t>
  </si>
  <si>
    <t>2024-02-05 22:17:49</t>
  </si>
  <si>
    <t>35-14-M00376_HARRAN SİTESİ__M01_2322211</t>
  </si>
  <si>
    <t>2322211</t>
  </si>
  <si>
    <t>2024-02-05 18:22:56</t>
  </si>
  <si>
    <t>2024-02-05 20:15:32</t>
  </si>
  <si>
    <t>45-71-M00183_ÜÇPINAR DM_ÜÇPINAR_M08_72249133</t>
  </si>
  <si>
    <t>72249133</t>
  </si>
  <si>
    <t>2024-02-05 18:27:43</t>
  </si>
  <si>
    <t>2024-02-05 18:50:54</t>
  </si>
  <si>
    <t>35-16-L00022_TR-22_TR-24_L04_72009158</t>
  </si>
  <si>
    <t>72009158</t>
  </si>
  <si>
    <t>2024-02-05 18:34:59</t>
  </si>
  <si>
    <t>2024-02-05 18:52:34</t>
  </si>
  <si>
    <t>45-77-A00001_KULA İM_HatBaşıAyırıcı_89227339_M03_89227339</t>
  </si>
  <si>
    <t>89227339</t>
  </si>
  <si>
    <t>2024-02-05 12:25:53</t>
  </si>
  <si>
    <t>2024-02-05 13:31:39</t>
  </si>
  <si>
    <t>35-18-A00002_ALAÇATI İM_TR-2 34500 ÇIKIŞ_M14_2052446</t>
  </si>
  <si>
    <t>2052446</t>
  </si>
  <si>
    <t>2024-02-05 13:10:13</t>
  </si>
  <si>
    <t>2024-02-05 13:11:41</t>
  </si>
  <si>
    <t>45-71-M00386_DM-9_HASTANE DM_M04_66185014</t>
  </si>
  <si>
    <t>66185014</t>
  </si>
  <si>
    <t>2024-02-05 11:36:18</t>
  </si>
  <si>
    <t>2024-02-05 12:01:19</t>
  </si>
  <si>
    <t>45-71-M00947_DM-5_DM-5/2    TUZCU_M06_66502142</t>
  </si>
  <si>
    <t>66502142</t>
  </si>
  <si>
    <t>2024-02-05 11:36:19</t>
  </si>
  <si>
    <t>2024-02-05 12:42:20</t>
  </si>
  <si>
    <t>45-81-M00001_SELENDİ DM_SELENDİ ŞEHİR-1_M02_2078270</t>
  </si>
  <si>
    <t>2078270</t>
  </si>
  <si>
    <t>2024-02-05 12:55:49</t>
  </si>
  <si>
    <t>2024-02-05 13:26:36</t>
  </si>
  <si>
    <t>35-03-K01648_K-1648_TRAFO_K01_41924351</t>
  </si>
  <si>
    <t>41924351</t>
  </si>
  <si>
    <t>2024-02-08 10:09:42</t>
  </si>
  <si>
    <t>2024-02-08 16:40:26</t>
  </si>
  <si>
    <t>35-04-M02922_M-2922_ _99705771_ _99705771</t>
  </si>
  <si>
    <t>99705771</t>
  </si>
  <si>
    <t>2024-02-04 23:28:26</t>
  </si>
  <si>
    <t>2024-02-05 01:16:27</t>
  </si>
  <si>
    <t>2024-02-04 20:00:47</t>
  </si>
  <si>
    <t>2024-02-04 21:32:41</t>
  </si>
  <si>
    <t>35-27-M00900_SÜTÇÜLER DM_SÜTÇÜLER TR-3_M16_92758037</t>
  </si>
  <si>
    <t>2024-02-04 14:42:07</t>
  </si>
  <si>
    <t>2024-02-04 15:44:17</t>
  </si>
  <si>
    <t>35-03-K03673_K-3673_C_C_56366625</t>
  </si>
  <si>
    <t>56366625</t>
  </si>
  <si>
    <t>2024-02-04 14:15:59</t>
  </si>
  <si>
    <t>2024-02-04 18:00:36</t>
  </si>
  <si>
    <t>35-28-M00293_YAHŞELLİ KÖK_EMİRALEM_M03_66582262</t>
  </si>
  <si>
    <t>66582262</t>
  </si>
  <si>
    <t>2024-02-04 14:42:36</t>
  </si>
  <si>
    <t>2024-02-04 15:43:27</t>
  </si>
  <si>
    <t>45-78-M00314_TAYTAN OFİS KÖK_HatBaşıAyırıcı_53140385_M014_53140385</t>
  </si>
  <si>
    <t>53140385</t>
  </si>
  <si>
    <t>2024-02-04 08:44:51</t>
  </si>
  <si>
    <t>2024-02-04 09:13:12</t>
  </si>
  <si>
    <t>2024-02-03 22:02:07</t>
  </si>
  <si>
    <t>2024-02-03 23:02:17</t>
  </si>
  <si>
    <t>35-14-M00305_M-285_B_B1_66553331</t>
  </si>
  <si>
    <t>66553331</t>
  </si>
  <si>
    <t>2024-02-03 23:54:42</t>
  </si>
  <si>
    <t>2024-02-04 01:25:03</t>
  </si>
  <si>
    <t>45-83-L00023_TR-2/23_B_B_91376813</t>
  </si>
  <si>
    <t>91376813</t>
  </si>
  <si>
    <t>2024-02-03 23:49:36</t>
  </si>
  <si>
    <t>2024-02-04 01:49:30</t>
  </si>
  <si>
    <t>35-14-M00425_SIĞACIK DM (L-35)_A_A01_5845686</t>
  </si>
  <si>
    <t>5845686</t>
  </si>
  <si>
    <t>2024-02-03 19:29:19</t>
  </si>
  <si>
    <t>2024-02-03 21:21:26</t>
  </si>
  <si>
    <t>35-17-R00008_KARŞIYAKA MAHALLESİ TR-1_KARŞIYAKA MAHALLESİ TR-1_35-17-R00008_2376373</t>
  </si>
  <si>
    <t>2376373</t>
  </si>
  <si>
    <t>2024-02-03 19:02:29</t>
  </si>
  <si>
    <t>2024-02-03 20:04:00</t>
  </si>
  <si>
    <t>35-03-M01298_M-1298_C_C_56363282</t>
  </si>
  <si>
    <t>56363282</t>
  </si>
  <si>
    <t>2024-02-03 19:35:34</t>
  </si>
  <si>
    <t>2024-02-03 22:35:33</t>
  </si>
  <si>
    <t>35-25-M00140_ÜRKMEZ M-4_8917416_c2b_5912354</t>
  </si>
  <si>
    <t>5912354</t>
  </si>
  <si>
    <t>2024-02-03 17:55:24</t>
  </si>
  <si>
    <t>2024-02-03 19:54:53</t>
  </si>
  <si>
    <t>35-02-M00865_M-865 ÇAMİÇİ KÖYÜ_ _99921480_ _99921480</t>
  </si>
  <si>
    <t>99921480</t>
  </si>
  <si>
    <t>2024-02-03 16:39:28</t>
  </si>
  <si>
    <t>2024-02-03 18:38:25</t>
  </si>
  <si>
    <t>35-07-K04238_K-4238_A_A_56383217</t>
  </si>
  <si>
    <t>56383217</t>
  </si>
  <si>
    <t>2024-02-03 17:08:32</t>
  </si>
  <si>
    <t>2024-02-03 20:13:38</t>
  </si>
  <si>
    <t>45-78-L00305_YENİKÖY TR-2_B_B_56406032</t>
  </si>
  <si>
    <t>56406032</t>
  </si>
  <si>
    <t>2024-02-03 16:19:33</t>
  </si>
  <si>
    <t>2024-02-03 17:50:25</t>
  </si>
  <si>
    <t>35-17-M00185_KAPIKAYA TR-1_ _950303635_ _950303635</t>
  </si>
  <si>
    <t>950303635</t>
  </si>
  <si>
    <t>2024-02-03 15:23:12</t>
  </si>
  <si>
    <t>2024-02-03 17:41:48</t>
  </si>
  <si>
    <t>45-71-M02007_MURADİYE DM-4/14-A_PAGEM GERİ DÖNÜŞÜM_M01_66374063</t>
  </si>
  <si>
    <t>66374063</t>
  </si>
  <si>
    <t>2024-02-03 12:12:08</t>
  </si>
  <si>
    <t>2024-02-03 16:21:32</t>
  </si>
  <si>
    <t>35-28-M00139_KOYUNDERE TR-17 (DM-3/3)_C_C_56364744</t>
  </si>
  <si>
    <t>56364744</t>
  </si>
  <si>
    <t>2024-02-03 14:31:41</t>
  </si>
  <si>
    <t>2024-02-03 16:49:08</t>
  </si>
  <si>
    <t>45-71-M00190_MURADİYE DM-4_MURADİYE DM-4/12_M013_100965962</t>
  </si>
  <si>
    <t>100965962</t>
  </si>
  <si>
    <t>2024-02-02 14:18:34</t>
  </si>
  <si>
    <t>2024-02-02 15:26:38</t>
  </si>
  <si>
    <t>35-02-M02757_M-2757_ _99897163_ _99897163</t>
  </si>
  <si>
    <t>99897163</t>
  </si>
  <si>
    <t>2024-02-03 14:21:27</t>
  </si>
  <si>
    <t>2024-02-03 17:32:32</t>
  </si>
  <si>
    <t>35-26-L00207_EĞERCİ TR-3_EĞERCİ KÖYÜ-3_35-26-L00207_2347694</t>
  </si>
  <si>
    <t>2347694</t>
  </si>
  <si>
    <t>2024-02-03 11:54:03</t>
  </si>
  <si>
    <t>35-31-L00165_ÇATAK TR-1_ _956587081_ _956587081</t>
  </si>
  <si>
    <t>956587081</t>
  </si>
  <si>
    <t>2024-02-03 11:10:26</t>
  </si>
  <si>
    <t>2024-02-03 15:32:53</t>
  </si>
  <si>
    <t>35-07-K02333_K-2333_A_k2333/a1_5793246</t>
  </si>
  <si>
    <t>5793246</t>
  </si>
  <si>
    <t>2024-02-03 09:59:45</t>
  </si>
  <si>
    <t>2024-02-03 12:30:24</t>
  </si>
  <si>
    <t>35-25-M00029_GÜMÜLDÜR DM-3 (M-29)_GÜMÜLDÜR DM-3 (M-29)_35-25-M00029_72083929</t>
  </si>
  <si>
    <t>72083929</t>
  </si>
  <si>
    <t>2024-02-12 19:55:01</t>
  </si>
  <si>
    <t>2024-02-12 20:45:18</t>
  </si>
  <si>
    <t>2024-02-12 15:44:48</t>
  </si>
  <si>
    <t>2024-02-12 19:14:07</t>
  </si>
  <si>
    <t>45-78-L00229_KAPANCI KÖK_HASALAN_L02_2108489</t>
  </si>
  <si>
    <t>2108489</t>
  </si>
  <si>
    <t>2024-02-12 13:33:57</t>
  </si>
  <si>
    <t>2024-02-12 14:21:08</t>
  </si>
  <si>
    <t>35-01-K00442_K-442_Meliha Doğan Akad İ.Ö.O_910700550_ _910700550</t>
  </si>
  <si>
    <t>910700550</t>
  </si>
  <si>
    <t>2024-02-12 11:12:06</t>
  </si>
  <si>
    <t>2024-02-12 13:17:12</t>
  </si>
  <si>
    <t>35-03-M03049_M-3049(YATIRIM REZERVE)_M-3_M03_80786081</t>
  </si>
  <si>
    <t>80786081</t>
  </si>
  <si>
    <t>2024-02-15 09:29:15</t>
  </si>
  <si>
    <t>2024-02-15 13:46:53</t>
  </si>
  <si>
    <t>35-27-A00001_ARMUTLU İM_AŞAĞI KIZILCA ÇIKIŞ_L012_100963066</t>
  </si>
  <si>
    <t>100963066</t>
  </si>
  <si>
    <t>2024-02-12 04:34:47</t>
  </si>
  <si>
    <t>2024-02-12 04:55:00</t>
  </si>
  <si>
    <t>35-15-L01160_FATİH KÖK_HatBaşıAyırıcı_53133738_L01_53133738</t>
  </si>
  <si>
    <t>53133738</t>
  </si>
  <si>
    <t>2024-02-12 02:06:29</t>
  </si>
  <si>
    <t>2024-02-12 02:08:00</t>
  </si>
  <si>
    <t>2024-02-12 04:12:35</t>
  </si>
  <si>
    <t>2024-02-12 04:52:30</t>
  </si>
  <si>
    <t>2024-02-12 03:46:05</t>
  </si>
  <si>
    <t>2024-02-12 05:13:00</t>
  </si>
  <si>
    <t>35-31-L00005_TR-5_GARAJ KABİN ÇIKIŞ_L03_61244096</t>
  </si>
  <si>
    <t>61244096</t>
  </si>
  <si>
    <t>2024-02-12 02:59:56</t>
  </si>
  <si>
    <t>2024-02-12 04:11:09</t>
  </si>
  <si>
    <t>35-25-M00061_ÇUKURALTI M-15_0_955267578_ _955267578</t>
  </si>
  <si>
    <t>955267578</t>
  </si>
  <si>
    <t>2024-02-11 13:54:32</t>
  </si>
  <si>
    <t>2024-02-11 17:17:16</t>
  </si>
  <si>
    <t>45-80-M01201_KOLDERE TR-6A_A_A_91327957</t>
  </si>
  <si>
    <t>91327957</t>
  </si>
  <si>
    <t>2024-02-11 13:49:19</t>
  </si>
  <si>
    <t>2024-02-11 17:22:35</t>
  </si>
  <si>
    <t>45-72-A00006_AKHİSAR TM_SOMA_M03_2055453</t>
  </si>
  <si>
    <t>2055453</t>
  </si>
  <si>
    <t>2024-02-11 15:04:42</t>
  </si>
  <si>
    <t>2024-02-11 15:52:56</t>
  </si>
  <si>
    <t>35-24-M00215_ABDULLAH ERGÜN VE ARK_PANO_955232979_ _955232979</t>
  </si>
  <si>
    <t>955232979</t>
  </si>
  <si>
    <t>2024-02-11 13:07:45</t>
  </si>
  <si>
    <t>2024-02-11 17:09:27</t>
  </si>
  <si>
    <t>35-09-M00254_M-254_ _97786036_ _97786036</t>
  </si>
  <si>
    <t>97786036</t>
  </si>
  <si>
    <t>2024-02-11 12:59:20</t>
  </si>
  <si>
    <t>2024-02-11 16:48:10</t>
  </si>
  <si>
    <t>35-02-K00936_K-936_K-936_35-02-K00936_2376166</t>
  </si>
  <si>
    <t>2376166</t>
  </si>
  <si>
    <t>2024-02-11 13:26:47</t>
  </si>
  <si>
    <t>2024-02-11 14:57:07</t>
  </si>
  <si>
    <t>2024-02-11 12:05:10</t>
  </si>
  <si>
    <t>2024-02-11 12:25:25</t>
  </si>
  <si>
    <t>35-04-M01177_M-1177_D_D_56381677</t>
  </si>
  <si>
    <t>56381677</t>
  </si>
  <si>
    <t>2024-02-11 11:39:52</t>
  </si>
  <si>
    <t>2024-02-11 12:32:51</t>
  </si>
  <si>
    <t>35-03-K01658_K-1658___79364662</t>
  </si>
  <si>
    <t>79364662</t>
  </si>
  <si>
    <t>2024-02-11 11:35:55</t>
  </si>
  <si>
    <t>2024-02-11 14:30:11</t>
  </si>
  <si>
    <t>35-17-M00363_HELVACI TR-3_C_C_91198038</t>
  </si>
  <si>
    <t>91198038</t>
  </si>
  <si>
    <t>2024-02-11 11:59:23</t>
  </si>
  <si>
    <t>2024-02-11 12:48:17</t>
  </si>
  <si>
    <t>2024-02-11 13:37:29</t>
  </si>
  <si>
    <t>35-01-K03023_K-3023_K-3023_35-01-K03023_61255509</t>
  </si>
  <si>
    <t>61255509</t>
  </si>
  <si>
    <t>2024-02-11 11:50:38</t>
  </si>
  <si>
    <t>2024-02-11 13:17:06</t>
  </si>
  <si>
    <t>35-18-L00430_L-430_SANAL BINA_95000145293_ _95000145293</t>
  </si>
  <si>
    <t>95000145293</t>
  </si>
  <si>
    <t>2024-02-10 23:43:26</t>
  </si>
  <si>
    <t>2024-02-11 03:55:08</t>
  </si>
  <si>
    <t>35-16-L00052_TR-52_B_B_90943492</t>
  </si>
  <si>
    <t>90943492</t>
  </si>
  <si>
    <t>2024-02-10 16:37:33</t>
  </si>
  <si>
    <t>2024-02-10 21:40:29</t>
  </si>
  <si>
    <t>2024-02-10 16:39:00</t>
  </si>
  <si>
    <t>2024-02-10 17:22:30</t>
  </si>
  <si>
    <t>35-28-M00420_TUZÇULLU TR-1_0_953373108_ _953373108</t>
  </si>
  <si>
    <t>953373108</t>
  </si>
  <si>
    <t>2024-02-10 04:42:33</t>
  </si>
  <si>
    <t>2024-02-10 07:58:02</t>
  </si>
  <si>
    <t>35-28-M00032_ULUKENT DM-4/10_A_A_60984339</t>
  </si>
  <si>
    <t>60984339</t>
  </si>
  <si>
    <t>2024-02-10 08:07:46</t>
  </si>
  <si>
    <t>2024-02-10 10:42:00</t>
  </si>
  <si>
    <t>45-71-M01181_ROSEBYE TR-1_ROSEBYE TR-1_45-71-M01181_72079255</t>
  </si>
  <si>
    <t>72079255</t>
  </si>
  <si>
    <t>2024-02-10 03:50:50</t>
  </si>
  <si>
    <t>2024-02-10 06:23:35</t>
  </si>
  <si>
    <t>45-83-M00003_TR-1/3_PAŞATIMARI TR-1_M05_2095356</t>
  </si>
  <si>
    <t>2095356</t>
  </si>
  <si>
    <t>2024-02-10 07:41:00</t>
  </si>
  <si>
    <t>2024-02-10 09:10:53</t>
  </si>
  <si>
    <t>35-21-M00039_KAMUKENT TR-1_A_A03b_78795061</t>
  </si>
  <si>
    <t>78795061</t>
  </si>
  <si>
    <t>2024-02-09 20:39:22</t>
  </si>
  <si>
    <t>2024-02-09 23:38:39</t>
  </si>
  <si>
    <t>35-01-K04343_K-4343_ _911344265_ _911344265</t>
  </si>
  <si>
    <t>911344265</t>
  </si>
  <si>
    <t>2024-02-09 20:08:02</t>
  </si>
  <si>
    <t>2024-02-09 21:15:50</t>
  </si>
  <si>
    <t>35-21-L00113_BOYABAĞ TR-1_B_B_56376967</t>
  </si>
  <si>
    <t>56376967</t>
  </si>
  <si>
    <t>2024-02-09 20:16:21</t>
  </si>
  <si>
    <t>2024-02-09 21:43:47</t>
  </si>
  <si>
    <t>35-18-L00105_L-105_ _950440299_ _950440299</t>
  </si>
  <si>
    <t>950440299</t>
  </si>
  <si>
    <t>2024-02-09 16:55:48</t>
  </si>
  <si>
    <t>2024-02-09 20:43:32</t>
  </si>
  <si>
    <t>35-23-M00208_YENİBAĞARASI TR-2_YENİBAĞARASI TR-2_35-23-M00208_59843531</t>
  </si>
  <si>
    <t>59843531</t>
  </si>
  <si>
    <t>2024-02-09 17:25:18</t>
  </si>
  <si>
    <t>2024-02-09 22:16:49</t>
  </si>
  <si>
    <t>45-78-M01394_ÜLKÜ KÖK_KAPLAN BLOK_M02_83839666</t>
  </si>
  <si>
    <t>83839666</t>
  </si>
  <si>
    <t>2024-02-09 17:11:36</t>
  </si>
  <si>
    <t>2024-02-09 17:48:43</t>
  </si>
  <si>
    <t>35-18-L00295_L-295_B_B_91012435</t>
  </si>
  <si>
    <t>91012435</t>
  </si>
  <si>
    <t>2024-02-09 16:41:55</t>
  </si>
  <si>
    <t>2024-02-09 22:25:48</t>
  </si>
  <si>
    <t>35-23-M00179_BAĞARASI TR-10 KÖK_HatBaşıAyırıcı_72050055_M05_72050055</t>
  </si>
  <si>
    <t>72050055</t>
  </si>
  <si>
    <t>2024-02-09 16:59:14</t>
  </si>
  <si>
    <t>35-20-L00101_TOKATBAŞI TR-1_B_B_91003321</t>
  </si>
  <si>
    <t>91003321</t>
  </si>
  <si>
    <t>2024-02-09 13:44:37</t>
  </si>
  <si>
    <t>2024-02-09 13:32:42</t>
  </si>
  <si>
    <t>35-22-M00018_TR-18_TR-18_35-22-M00018_2376610</t>
  </si>
  <si>
    <t>2376610</t>
  </si>
  <si>
    <t>2024-02-09 11:48:30</t>
  </si>
  <si>
    <t>2024-02-09 14:23:45</t>
  </si>
  <si>
    <t>35-03-K01490_K-1490_K-1023_K02_41915791</t>
  </si>
  <si>
    <t>41915791</t>
  </si>
  <si>
    <t>2024-02-09 01:32:39</t>
  </si>
  <si>
    <t>2024-02-09 01:48:49</t>
  </si>
  <si>
    <t>2024-02-09 03:26:28</t>
  </si>
  <si>
    <t>35-19-A00003_BADEMLER İM-DM_SEFERİHİSAR ÇIKIŞ SAĞ_M10_100970765</t>
  </si>
  <si>
    <t>100970765</t>
  </si>
  <si>
    <t>2024-02-09 02:16:46</t>
  </si>
  <si>
    <t>2024-02-09 02:32:00</t>
  </si>
  <si>
    <t>35-02-M01563_M-1563_ _911941704_ _911941704</t>
  </si>
  <si>
    <t>911941704</t>
  </si>
  <si>
    <t>2024-02-08 15:33:38</t>
  </si>
  <si>
    <t>2024-02-08 19:43:18</t>
  </si>
  <si>
    <t>35-28-L00003_MENEMEN TR-3_A_A_56359437</t>
  </si>
  <si>
    <t>56359437</t>
  </si>
  <si>
    <t>2024-02-08 02:14:02</t>
  </si>
  <si>
    <t>2024-02-08 03:09:17</t>
  </si>
  <si>
    <t>35-25-M00161_PAYAMLI M-5_KAPI_KILITLI_956656222_ _956656222</t>
  </si>
  <si>
    <t>956656222</t>
  </si>
  <si>
    <t>2024-02-07 11:42:12</t>
  </si>
  <si>
    <t>2024-02-07 18:03:47</t>
  </si>
  <si>
    <t>35-14-L00025_L-25_ _956661482_ _956661482</t>
  </si>
  <si>
    <t>956661482</t>
  </si>
  <si>
    <t>2024-02-07 08:22:13</t>
  </si>
  <si>
    <t>2024-02-07 09:31:01</t>
  </si>
  <si>
    <t>2024-02-07 05:41:13</t>
  </si>
  <si>
    <t>2024-02-07 13:21:40</t>
  </si>
  <si>
    <t>35-31-L00328_DOĞANCI KÖYÜ TR-4_A_A_91238159</t>
  </si>
  <si>
    <t>91238159</t>
  </si>
  <si>
    <t>2024-02-06 18:43:36</t>
  </si>
  <si>
    <t>2024-02-06 20:19:16</t>
  </si>
  <si>
    <t>35-17-M00366_HELVACI TR-6_C_C_91194513</t>
  </si>
  <si>
    <t>91194513</t>
  </si>
  <si>
    <t>2024-02-06 18:48:56</t>
  </si>
  <si>
    <t>2024-02-06 21:02:13</t>
  </si>
  <si>
    <t>45-81-M00004_SELENDİ TR-4_ _945633764_ _945633764</t>
  </si>
  <si>
    <t>945633764</t>
  </si>
  <si>
    <t>2024-02-06 15:19:42</t>
  </si>
  <si>
    <t>2024-02-06 18:26:08</t>
  </si>
  <si>
    <t>2024-02-06 16:13:01</t>
  </si>
  <si>
    <t>2024-02-06 17:09:10</t>
  </si>
  <si>
    <t>35-28-M00732_PANAZTEPE DM_MALTEPE_M03_2055987</t>
  </si>
  <si>
    <t>2055987</t>
  </si>
  <si>
    <t>2024-02-10 11:31:30</t>
  </si>
  <si>
    <t>2024-02-10 13:06:51</t>
  </si>
  <si>
    <t>35-02-K00938_K-938_ _99979250_ _99979250</t>
  </si>
  <si>
    <t>99979250</t>
  </si>
  <si>
    <t>2024-02-06 10:24:56</t>
  </si>
  <si>
    <t>2024-02-06 12:17:36</t>
  </si>
  <si>
    <t>45-80-L00179_GÖKÇEKÖY FATİH MAH.TR-2_GÖKÇEKÖY FATİH MAH.TR-2_45-80-L00179_2361960</t>
  </si>
  <si>
    <t>2361960</t>
  </si>
  <si>
    <t>2024-02-06 01:30:38</t>
  </si>
  <si>
    <t>35-28-M00162_KOYUNDERE TR-7_0_953374321_ _953374321</t>
  </si>
  <si>
    <t>953374321</t>
  </si>
  <si>
    <t>2024-02-05 18:43:57</t>
  </si>
  <si>
    <t>2024-02-05 21:51:50</t>
  </si>
  <si>
    <t>35-16-L00046_TR-46_DIREK TIPI TRAFO HUCRESI_H01_2043891</t>
  </si>
  <si>
    <t>2043891</t>
  </si>
  <si>
    <t>2024-02-05 18:34:21</t>
  </si>
  <si>
    <t>2024-02-05 19:11:46</t>
  </si>
  <si>
    <t>35-07-K01068_K-1068_D_D_56374437</t>
  </si>
  <si>
    <t>56374437</t>
  </si>
  <si>
    <t>2024-02-05 18:26:48</t>
  </si>
  <si>
    <t>2024-02-05 22:08:12</t>
  </si>
  <si>
    <t>35-19-M00281_DM-5/19 (TR-281)_0_956684739_ _956684739</t>
  </si>
  <si>
    <t>956684739</t>
  </si>
  <si>
    <t>2024-02-05 15:56:38</t>
  </si>
  <si>
    <t>2024-02-05 17:47:18</t>
  </si>
  <si>
    <t>35-22-M00116_METAL İŞLERİ TR-16_6053271_TR16A1_5914762</t>
  </si>
  <si>
    <t>5914762</t>
  </si>
  <si>
    <t>2024-02-05 15:09:32</t>
  </si>
  <si>
    <t>2024-02-05 18:07:55</t>
  </si>
  <si>
    <t>45-74-A00001_DEMİRCİ TM_HatBaşıAyırıcı_53134281_M15_53134281</t>
  </si>
  <si>
    <t>53134281</t>
  </si>
  <si>
    <t>2024-02-08 14:19:37</t>
  </si>
  <si>
    <t>2024-02-08 18:30:25</t>
  </si>
  <si>
    <t>45-81-M00044_DUMANLAR KÖK_RAHMANLAR DM_M04_72038298</t>
  </si>
  <si>
    <t>72038298</t>
  </si>
  <si>
    <t>2024-02-05 13:11:54</t>
  </si>
  <si>
    <t>2024-02-05 15:13:34</t>
  </si>
  <si>
    <t>45-83-M00043_TR-1/43_TR-1/44_M02_2096933</t>
  </si>
  <si>
    <t>2096933</t>
  </si>
  <si>
    <t>2024-02-05 11:53:49</t>
  </si>
  <si>
    <t>2024-02-05 12:25:28</t>
  </si>
  <si>
    <t>2024-02-05 11:42:56</t>
  </si>
  <si>
    <t>2024-02-05 12:54:22</t>
  </si>
  <si>
    <t>45-79-M00047_SARIGÖL TR-47_F_F04_65798106</t>
  </si>
  <si>
    <t>65798106</t>
  </si>
  <si>
    <t>2024-02-05 09:40:45</t>
  </si>
  <si>
    <t>2024-02-05 11:09:25</t>
  </si>
  <si>
    <t>45-78-L00727_SALİHLİ TR-30/A_C_C_91333784</t>
  </si>
  <si>
    <t>91333784</t>
  </si>
  <si>
    <t>2024-02-05 09:33:13</t>
  </si>
  <si>
    <t>2024-02-05 14:46:38</t>
  </si>
  <si>
    <t>35-20-L00347_SÖĞÜTÖREN TR-1_SANAL BINA_95002632894_ _95002632894</t>
  </si>
  <si>
    <t>95002632894</t>
  </si>
  <si>
    <t>2024-02-05 10:12:57</t>
  </si>
  <si>
    <t>2024-02-05 13:36:22</t>
  </si>
  <si>
    <t>2024-02-05 09:02:17</t>
  </si>
  <si>
    <t>2024-02-05 09:41:52</t>
  </si>
  <si>
    <t>2024-02-08 10:13:22</t>
  </si>
  <si>
    <t>2024-02-08 14:59:56</t>
  </si>
  <si>
    <t>45-77-L00017_TR-17_TR-19_L04_2107684</t>
  </si>
  <si>
    <t>2107684</t>
  </si>
  <si>
    <t>2024-02-07 12:17:23</t>
  </si>
  <si>
    <t>2024-02-07 13:12:33</t>
  </si>
  <si>
    <t>45-77-L00017_TR-17_TR-18_L03_2107678</t>
  </si>
  <si>
    <t>2107678</t>
  </si>
  <si>
    <t>2024-02-07 11:15:35</t>
  </si>
  <si>
    <t>2024-02-05 08:44:29</t>
  </si>
  <si>
    <t>2024-02-05 09:41:02</t>
  </si>
  <si>
    <t>35-13-A00004_SELÇUK İM/DM_SELÇUK ZİRAİ SULAMA_L05_65986069</t>
  </si>
  <si>
    <t>65986069</t>
  </si>
  <si>
    <t>2024-02-05 09:03:13</t>
  </si>
  <si>
    <t>2024-02-05 09:21:11</t>
  </si>
  <si>
    <t>2024-02-04 21:49:40</t>
  </si>
  <si>
    <t>2024-02-04 23:18:12</t>
  </si>
  <si>
    <t>2024-02-04 21:58:08</t>
  </si>
  <si>
    <t>2024-02-04 23:07:38</t>
  </si>
  <si>
    <t>35-17-M00087_TR-87___56393137</t>
  </si>
  <si>
    <t>56393137</t>
  </si>
  <si>
    <t>2024-02-04 20:45:08</t>
  </si>
  <si>
    <t>2024-02-04 21:23:42</t>
  </si>
  <si>
    <t>2024-02-04 19:19:11</t>
  </si>
  <si>
    <t>2024-02-04 22:29:27</t>
  </si>
  <si>
    <t>35-13-L00006_DM-2/TR-12 (ESKİ TR-6)_D_D01_57788484</t>
  </si>
  <si>
    <t>57788484</t>
  </si>
  <si>
    <t>2024-02-04 19:32:30</t>
  </si>
  <si>
    <t>2024-02-04 20:15:31</t>
  </si>
  <si>
    <t>35-01-K00548_K-548_K-548_35-01-K00548_2364234</t>
  </si>
  <si>
    <t>2364234</t>
  </si>
  <si>
    <t>2024-02-04 19:37:35</t>
  </si>
  <si>
    <t>2024-02-04 21:11:57</t>
  </si>
  <si>
    <t>35-27-L00215_ÖREN TR-6_B_B_56371273</t>
  </si>
  <si>
    <t>56371273</t>
  </si>
  <si>
    <t>2024-02-04 18:34:50</t>
  </si>
  <si>
    <t>2024-02-04 20:01:36</t>
  </si>
  <si>
    <t>35-25-M00140_ÜRKMEZ M-4_ÜRKMEZ M-4_35-25-M00140_72078838</t>
  </si>
  <si>
    <t>72078838</t>
  </si>
  <si>
    <t>2024-02-04 17:32:13</t>
  </si>
  <si>
    <t>2024-02-04 19:31:54</t>
  </si>
  <si>
    <t>35-10-M02013_M-2013_M-2013_35-10-M02013_57832191</t>
  </si>
  <si>
    <t>57832191</t>
  </si>
  <si>
    <t>2024-02-04 17:28:36</t>
  </si>
  <si>
    <t>2024-02-04 18:00:44</t>
  </si>
  <si>
    <t>45-75-M00069_KALEMOĞLU KÖK_SALUR KÖK_M04_2328714</t>
  </si>
  <si>
    <t>2328714</t>
  </si>
  <si>
    <t>2024-02-04 17:50:16</t>
  </si>
  <si>
    <t>2024-02-04 18:27:25</t>
  </si>
  <si>
    <t>2024-02-04 18:28:17</t>
  </si>
  <si>
    <t>2024-02-04 18:56:49</t>
  </si>
  <si>
    <t>35-18-L00097_L-97_C_C_56371789</t>
  </si>
  <si>
    <t>56371789</t>
  </si>
  <si>
    <t>2024-02-04 18:36:36</t>
  </si>
  <si>
    <t>2024-02-04 23:54:07</t>
  </si>
  <si>
    <t>35-23-M00036_M-36 DOĞALKENT_C_tr1c1_42106682</t>
  </si>
  <si>
    <t>42106682</t>
  </si>
  <si>
    <t>2024-02-04 17:19:33</t>
  </si>
  <si>
    <t>2024-02-04 20:05:13</t>
  </si>
  <si>
    <t>35-24-L00020_KINIK TR 20_KINIK TR 20_35-24-L00020_2377335</t>
  </si>
  <si>
    <t>2377335</t>
  </si>
  <si>
    <t>2024-02-04 16:44:31</t>
  </si>
  <si>
    <t>2024-02-04 18:40:07</t>
  </si>
  <si>
    <t>35-07-M02038_M-2038_MALTEPE KESİCİLİ ÇIKIŞ (Direk No 20)_M01_60894391</t>
  </si>
  <si>
    <t>60894391</t>
  </si>
  <si>
    <t>2024-02-12 19:40:49</t>
  </si>
  <si>
    <t>2024-02-12 20:59:04</t>
  </si>
  <si>
    <t>45-76-M00248_DUALAR TR-1_B_B_91086076</t>
  </si>
  <si>
    <t>91086076</t>
  </si>
  <si>
    <t>2024-02-12 15:14:22</t>
  </si>
  <si>
    <t>2024-02-12 17:54:26</t>
  </si>
  <si>
    <t>45-77-L00203_BATTALMUSTAFA PEHLİVANLAR TR-1_A_A_91381617</t>
  </si>
  <si>
    <t>91381617</t>
  </si>
  <si>
    <t>2024-02-12 15:31:27</t>
  </si>
  <si>
    <t>2024-02-12 18:34:43</t>
  </si>
  <si>
    <t>45-71-M00087_SANCAKLI BOZKÖY KÖK_SULAMA_M02_61320770</t>
  </si>
  <si>
    <t>61320770</t>
  </si>
  <si>
    <t>2024-02-12 14:55:06</t>
  </si>
  <si>
    <t>2024-02-12 20:44:09</t>
  </si>
  <si>
    <t>35-18-L00111_L-111 OVACIK_C_C_91417157</t>
  </si>
  <si>
    <t>91417157</t>
  </si>
  <si>
    <t>2024-02-12 13:58:07</t>
  </si>
  <si>
    <t>35-04-K00308_K-308_ _99411566_ _99411566</t>
  </si>
  <si>
    <t>99411566</t>
  </si>
  <si>
    <t>2024-02-12 11:14:48</t>
  </si>
  <si>
    <t>2024-02-12 13:18:06</t>
  </si>
  <si>
    <t>2024-02-12 09:29:03</t>
  </si>
  <si>
    <t>2024-02-12 14:21:51</t>
  </si>
  <si>
    <t>45-81-M00182_ÇAMPINAR TR-1_A_A_56385180</t>
  </si>
  <si>
    <t>56385180</t>
  </si>
  <si>
    <t>2024-02-12 10:08:49</t>
  </si>
  <si>
    <t>2024-02-12 10:53:35</t>
  </si>
  <si>
    <t>35-29-L00268_KÜÇÜKKALE YEŞİLKENT TR-2_B_B_91386623</t>
  </si>
  <si>
    <t>91386623</t>
  </si>
  <si>
    <t>2024-02-12 05:52:59</t>
  </si>
  <si>
    <t>2024-02-12 06:32:13</t>
  </si>
  <si>
    <t>45-83-M00270_TR-1/126-1 (KEMALPAŞA SOKAK TRF)_TR-1/126-1 (KEMALPAŞA SOKAK TRF)_45-83-M00270_2354073</t>
  </si>
  <si>
    <t>2354073</t>
  </si>
  <si>
    <t>2024-02-11 23:04:19</t>
  </si>
  <si>
    <t>2024-02-12 00:02:46</t>
  </si>
  <si>
    <t>35-27-M01160_VİŞNELİ TR-5_ _95000095715_ _95000095715</t>
  </si>
  <si>
    <t>95000095715</t>
  </si>
  <si>
    <t>2024-02-11 18:07:28</t>
  </si>
  <si>
    <t>2024-02-11 22:08:16</t>
  </si>
  <si>
    <t>35-15-L00648_KIŞLAKÖY TR-1_A_A_91328315</t>
  </si>
  <si>
    <t>91328315</t>
  </si>
  <si>
    <t>2024-02-11 15:40:26</t>
  </si>
  <si>
    <t>2024-02-11 18:56:05</t>
  </si>
  <si>
    <t>35-01-K00003_K-3_D_D2_5820453</t>
  </si>
  <si>
    <t>5820453</t>
  </si>
  <si>
    <t>2024-02-11 18:14:41</t>
  </si>
  <si>
    <t>2024-02-11 19:10:23</t>
  </si>
  <si>
    <t>45-71-M01872_MURADİYE DM-4/12-A (DİREK TR-1)_B_B_56385440</t>
  </si>
  <si>
    <t>56385440</t>
  </si>
  <si>
    <t>2024-02-11 17:38:24</t>
  </si>
  <si>
    <t>2024-02-11 20:18:01</t>
  </si>
  <si>
    <t>35-04-K01697_K-1697_Zümrüt_99209038_ _99209038</t>
  </si>
  <si>
    <t>99209038</t>
  </si>
  <si>
    <t>2024-02-11 17:54:07</t>
  </si>
  <si>
    <t>2024-02-11 19:19:35</t>
  </si>
  <si>
    <t>35-18-L00470_L-470 KÖK_L-310_L03_72090132</t>
  </si>
  <si>
    <t>72090132</t>
  </si>
  <si>
    <t>2024-02-11 18:15:20</t>
  </si>
  <si>
    <t>35-23-M00022_YENİFOÇA TR-22_C_C_56366118</t>
  </si>
  <si>
    <t>56366118</t>
  </si>
  <si>
    <t>2024-02-11 11:22:18</t>
  </si>
  <si>
    <t>2024-02-11 13:01:21</t>
  </si>
  <si>
    <t>35-01-K00718_K-718_ _911862222_ _911862222</t>
  </si>
  <si>
    <t>911862222</t>
  </si>
  <si>
    <t>2024-02-11 09:11:31</t>
  </si>
  <si>
    <t>2024-02-11 12:23:15</t>
  </si>
  <si>
    <t>35-22-M00004_MENDERES DM-4/TR-1_DM-4/TR-12_M14_2104464</t>
  </si>
  <si>
    <t>2104464</t>
  </si>
  <si>
    <t>2024-02-11 08:45:32</t>
  </si>
  <si>
    <t>2024-02-11 09:09:05</t>
  </si>
  <si>
    <t>35-01-M02356_M-2356 _ _911053012_ _911053012</t>
  </si>
  <si>
    <t>911053012</t>
  </si>
  <si>
    <t>2024-02-10 21:02:35</t>
  </si>
  <si>
    <t>2024-02-10 23:44:57</t>
  </si>
  <si>
    <t>35-07-K03399_K-3399_B_B_56379015</t>
  </si>
  <si>
    <t>56379015</t>
  </si>
  <si>
    <t>2024-02-10 21:35:58</t>
  </si>
  <si>
    <t>2024-02-10 22:53:14</t>
  </si>
  <si>
    <t>35-03-K03209_K-3209_C_C_56366027</t>
  </si>
  <si>
    <t>56366027</t>
  </si>
  <si>
    <t>2024-02-10 20:34:17</t>
  </si>
  <si>
    <t>2024-02-11 00:59:53</t>
  </si>
  <si>
    <t>35-19-L00087_TR-87 MENTEŞ KAVŞAĞI_6481396_6481396_56355669</t>
  </si>
  <si>
    <t>56355669</t>
  </si>
  <si>
    <t>2024-02-10 22:56:49</t>
  </si>
  <si>
    <t>2024-02-11 01:22:23</t>
  </si>
  <si>
    <t>35-01-K04152_K-4152_K-4152_35-01-K04152_2366437</t>
  </si>
  <si>
    <t>2366437</t>
  </si>
  <si>
    <t>2024-02-10 21:22:38</t>
  </si>
  <si>
    <t>2024-02-10 21:48:46</t>
  </si>
  <si>
    <t>45-78-L00071_TR-71_TR-71_45-78-L00071_65939888</t>
  </si>
  <si>
    <t>65939888</t>
  </si>
  <si>
    <t>2024-02-10 23:26:06</t>
  </si>
  <si>
    <t>2024-02-11 02:32:50</t>
  </si>
  <si>
    <t>35-28-M00227_EMİRALEM TR-1_B_B_91425419</t>
  </si>
  <si>
    <t>91425419</t>
  </si>
  <si>
    <t>2024-02-10 17:55:06</t>
  </si>
  <si>
    <t>2024-02-10 19:21:10</t>
  </si>
  <si>
    <t>35-03-M01524_M-1524 ÇİNÇİN MEVKİİ_M-1524 ÇİNÇİN MEVKİİ_35-03-M01524_2375780</t>
  </si>
  <si>
    <t>2375780</t>
  </si>
  <si>
    <t>2024-02-10 18:18:32</t>
  </si>
  <si>
    <t>2024-02-10 19:36:25</t>
  </si>
  <si>
    <t>35-31-L00480_CERİTLER TR-5_ _956589672_ _956589672</t>
  </si>
  <si>
    <t>956589672</t>
  </si>
  <si>
    <t>2024-02-10 18:33:02</t>
  </si>
  <si>
    <t>2024-02-10 19:06:35</t>
  </si>
  <si>
    <t>45-71-M00377_DM-9/11_DAĞITIM TRAFOSU _M03_66148705</t>
  </si>
  <si>
    <t>66148705</t>
  </si>
  <si>
    <t>2024-02-10 18:42:50</t>
  </si>
  <si>
    <t>2024-02-11 02:13:11</t>
  </si>
  <si>
    <t>35-14-M00330_DM-3/TR-11 SEFERİHİSAR_0_956658317_ _956658317</t>
  </si>
  <si>
    <t>956658317</t>
  </si>
  <si>
    <t>2024-02-10 10:14:36</t>
  </si>
  <si>
    <t>2024-02-10 11:22:21</t>
  </si>
  <si>
    <t>45-71-M02373_DM-20/TR01-A_ _953244681_ _953244681</t>
  </si>
  <si>
    <t>953244681</t>
  </si>
  <si>
    <t>2024-02-10 08:27:41</t>
  </si>
  <si>
    <t>2024-02-10 12:08:25</t>
  </si>
  <si>
    <t>35-01-K01403_K-1403_K-1403_35-01-K01403_2349307</t>
  </si>
  <si>
    <t>2349307</t>
  </si>
  <si>
    <t>2024-02-10 09:03:07</t>
  </si>
  <si>
    <t>2024-02-10 11:56:49</t>
  </si>
  <si>
    <t>45-82-M00050_SOMA DM-1_TR-7/2_M11_60207316</t>
  </si>
  <si>
    <t>60207316</t>
  </si>
  <si>
    <t>2024-02-13 09:11:00</t>
  </si>
  <si>
    <t>2024-02-13 09:20:29</t>
  </si>
  <si>
    <t>2024-02-13 15:55:42</t>
  </si>
  <si>
    <t>2024-02-13 16:20:02</t>
  </si>
  <si>
    <t>45-71-M00049_DM-25/17_ _953194981_ _953194981</t>
  </si>
  <si>
    <t>953194981</t>
  </si>
  <si>
    <t>2024-02-09 12:30:11</t>
  </si>
  <si>
    <t>2024-02-09 13:07:02</t>
  </si>
  <si>
    <t>35-29-M00392_HAKKI YEŞİLTEPE SULAMA GRUBU_C_C_56399044</t>
  </si>
  <si>
    <t>56399044</t>
  </si>
  <si>
    <t>2024-02-09 10:47:19</t>
  </si>
  <si>
    <t>2024-02-09 12:57:35</t>
  </si>
  <si>
    <t>35-27-M00792_ULUCAK DM_EĞRİDERE-1_M06_2053523</t>
  </si>
  <si>
    <t>2053523</t>
  </si>
  <si>
    <t>2024-02-09 10:26:16</t>
  </si>
  <si>
    <t>2024-02-09 10:46:43</t>
  </si>
  <si>
    <t>45-80-M00070_HACIRAHMANLI TR-1 KÖK_İSHAKÇELEBİ_M04_72197690</t>
  </si>
  <si>
    <t>72197690</t>
  </si>
  <si>
    <t>2024-02-09 10:31:24</t>
  </si>
  <si>
    <t>2024-02-09 10:58:19</t>
  </si>
  <si>
    <t>35-27-M00792_ULUCAK DM_EĞRİDERE-2_M18_2052606</t>
  </si>
  <si>
    <t>2052606</t>
  </si>
  <si>
    <t>2024-02-09 10:26:09</t>
  </si>
  <si>
    <t>2024-02-09 10:47:11</t>
  </si>
  <si>
    <t>35-21-A00002_MORDOĞAN İM_GÜLBAHÇE_L04_2314079</t>
  </si>
  <si>
    <t>2314079</t>
  </si>
  <si>
    <t>2024-02-13 10:53:49</t>
  </si>
  <si>
    <t>2024-02-13 13:54:40</t>
  </si>
  <si>
    <t>45-71-M02311_EMLAKDERE KÖK__M02_72744314</t>
  </si>
  <si>
    <t>72744314</t>
  </si>
  <si>
    <t>2024-02-09 09:18:47</t>
  </si>
  <si>
    <t>2024-02-09 10:07:32</t>
  </si>
  <si>
    <t>35-15-L01224_TOKİ TR-2_TR-169_L03_90324649</t>
  </si>
  <si>
    <t>90324649</t>
  </si>
  <si>
    <t>2024-02-09 09:17:42</t>
  </si>
  <si>
    <t>2024-02-09 09:55:22</t>
  </si>
  <si>
    <t>35-04-K03701_K-3701_K-2436_K03_2114401</t>
  </si>
  <si>
    <t>2114401</t>
  </si>
  <si>
    <t>2024-02-02 10:03:05</t>
  </si>
  <si>
    <t>2024-02-02 12:33:31</t>
  </si>
  <si>
    <t>35-02-M02850_M-2850_D_D_81979435</t>
  </si>
  <si>
    <t>81979435</t>
  </si>
  <si>
    <t>2024-02-09 07:17:06</t>
  </si>
  <si>
    <t>2024-02-09 08:54:25</t>
  </si>
  <si>
    <t>35-01-M01306_M-1306_C_C_56375237</t>
  </si>
  <si>
    <t>56375237</t>
  </si>
  <si>
    <t>2024-02-09 00:39:06</t>
  </si>
  <si>
    <t>2024-02-09 03:33:45</t>
  </si>
  <si>
    <t>35-18-L00400_L-400_PAŞA LİMANI_L02_2094164</t>
  </si>
  <si>
    <t>2094164</t>
  </si>
  <si>
    <t>2024-02-09 01:26:31</t>
  </si>
  <si>
    <t>2024-02-09 01:57:22</t>
  </si>
  <si>
    <t>35-01-A00002_EŞREFPAŞA İM_BAHÇELİ EVLER_K12_2045913</t>
  </si>
  <si>
    <t>2045913</t>
  </si>
  <si>
    <t>2024-02-09 01:13:07</t>
  </si>
  <si>
    <t>2024-02-09 01:17:10</t>
  </si>
  <si>
    <t>35-13-A00002_BELEVİ İM_MEHMETLER_L12_2064136</t>
  </si>
  <si>
    <t>2064136</t>
  </si>
  <si>
    <t>2024-02-09 01:12:04</t>
  </si>
  <si>
    <t>2024-02-09 01:37:09</t>
  </si>
  <si>
    <t>35-14-L00057_L-57 KERVANSARAY SİTESİ_0_956652662_ _956652662</t>
  </si>
  <si>
    <t>956652662</t>
  </si>
  <si>
    <t>2024-02-08 14:38:53</t>
  </si>
  <si>
    <t>2024-02-08 19:17:41</t>
  </si>
  <si>
    <t>35-14-L00102_L-102 DÜZCE AZMAK_PANO_956662271_ _956662271</t>
  </si>
  <si>
    <t>956662271</t>
  </si>
  <si>
    <t>2024-02-08 14:49:08</t>
  </si>
  <si>
    <t>2024-02-08 19:15:24</t>
  </si>
  <si>
    <t>35-01-K00845_K-845_F_F_56370072</t>
  </si>
  <si>
    <t>56370072</t>
  </si>
  <si>
    <t>2024-02-07 16:14:02</t>
  </si>
  <si>
    <t>35-19-L00027_TR-27_TR-27_35-19-L00027_2350364</t>
  </si>
  <si>
    <t>2350364</t>
  </si>
  <si>
    <t>2024-02-07 16:48:32</t>
  </si>
  <si>
    <t>2024-02-07 16:54:53</t>
  </si>
  <si>
    <t>35-25-M00165_PAYAMLI M-9_ _956661289_ _956661289</t>
  </si>
  <si>
    <t>956661289</t>
  </si>
  <si>
    <t>2024-02-07 13:13:46</t>
  </si>
  <si>
    <t>2024-02-07 19:36:43</t>
  </si>
  <si>
    <t>35-15-M00118_TR-118_TR-90_M01_66876695</t>
  </si>
  <si>
    <t>66876695</t>
  </si>
  <si>
    <t>2024-02-07 13:18:59</t>
  </si>
  <si>
    <t>2024-02-07 13:41:21</t>
  </si>
  <si>
    <t>35-26-M00437_KARAKUYU KÖK_TR-2/TR-3/TR-4/TARİŞ/ŞİNASİ ERTAN İÇE SUYU_M12_66057107</t>
  </si>
  <si>
    <t>66057107</t>
  </si>
  <si>
    <t>2024-02-07 13:08:16</t>
  </si>
  <si>
    <t>2024-02-07 14:02:58</t>
  </si>
  <si>
    <t>35-09-M01067_M-1067 GEÇİT_M-1945_M02_80783848</t>
  </si>
  <si>
    <t>80783848</t>
  </si>
  <si>
    <t>2024-02-07 06:20:01</t>
  </si>
  <si>
    <t>2024-02-07 06:51:43</t>
  </si>
  <si>
    <t>2024-02-07 05:21:48</t>
  </si>
  <si>
    <t>2024-02-07 08:37:39</t>
  </si>
  <si>
    <t>45-73-M00084_ALAŞEHİR TR-84 YENİ MEZARLIK YANI_ _945684171_ _945684171</t>
  </si>
  <si>
    <t>945684171</t>
  </si>
  <si>
    <t>2024-02-06 19:08:27</t>
  </si>
  <si>
    <t>2024-02-06 20:43:50</t>
  </si>
  <si>
    <t>35-14-L00299_DM-3/TR-33 SEFERİHİSAR_SANAL BINA_95002420739_ _95002420739</t>
  </si>
  <si>
    <t>95002420739</t>
  </si>
  <si>
    <t>2024-02-06 17:04:45</t>
  </si>
  <si>
    <t>2024-02-06 18:48:20</t>
  </si>
  <si>
    <t>45-72-L00861_KARAYAĞCI TR-1_KARAYAĞCI TR-1_45-72-L00861_2349209</t>
  </si>
  <si>
    <t>2349209</t>
  </si>
  <si>
    <t>2024-02-06 15:31:39</t>
  </si>
  <si>
    <t>2024-02-06 16:06:39</t>
  </si>
  <si>
    <t>35-10-M02001_M-2001 GÜZELBAHÇE ÇAMLI KÖK_M-2501_M03_47756368</t>
  </si>
  <si>
    <t>47756368</t>
  </si>
  <si>
    <t>2024-02-10 09:54:23</t>
  </si>
  <si>
    <t>2024-02-10 12:54:05</t>
  </si>
  <si>
    <t>35-01-K04343_K-4343_D_D_91247383</t>
  </si>
  <si>
    <t>91247383</t>
  </si>
  <si>
    <t>2024-02-06 13:20:18</t>
  </si>
  <si>
    <t>2024-02-06 14:44:59</t>
  </si>
  <si>
    <t>35-03-K03081_K-3081_ _912770077_ _912770077</t>
  </si>
  <si>
    <t>912770077</t>
  </si>
  <si>
    <t>2024-02-06 13:29:48</t>
  </si>
  <si>
    <t>2024-02-06 19:23:32</t>
  </si>
  <si>
    <t>35-30-L00083_TR-83_YENİ BİNA ABONESİ YOK_955293739_ _955293739</t>
  </si>
  <si>
    <t>955293739</t>
  </si>
  <si>
    <t>2024-02-06 10:49:05</t>
  </si>
  <si>
    <t>2024-02-06 13:16:56</t>
  </si>
  <si>
    <t>35-30-M00015_ÇANDARLI TR-15 (SANAYİ)_42959434_42959434_56366888</t>
  </si>
  <si>
    <t>56366888</t>
  </si>
  <si>
    <t>2024-02-06 11:06:49</t>
  </si>
  <si>
    <t>2024-02-06 14:13:14</t>
  </si>
  <si>
    <t>2024-02-06 11:07:48</t>
  </si>
  <si>
    <t>2024-02-06 13:48:41</t>
  </si>
  <si>
    <t>2024-02-06 11:28:47</t>
  </si>
  <si>
    <t>2024-02-06 12:33:24</t>
  </si>
  <si>
    <t>35-20-L00087_KARAHALİLLİ KÖK_TOKATBAŞI_L05_66504220</t>
  </si>
  <si>
    <t>66504220</t>
  </si>
  <si>
    <t>2024-02-06 11:00:01</t>
  </si>
  <si>
    <t>2024-02-06 11:29:35</t>
  </si>
  <si>
    <t>35-26-M01616_SANAYİ TR-1_B_B_98597094</t>
  </si>
  <si>
    <t>98597094</t>
  </si>
  <si>
    <t>2024-02-06 10:42:00</t>
  </si>
  <si>
    <t>2024-02-06 12:37:45</t>
  </si>
  <si>
    <t>45-71-M00536_DM-2/28_B_b1_45193873</t>
  </si>
  <si>
    <t>45193873</t>
  </si>
  <si>
    <t>2024-02-06 10:33:42</t>
  </si>
  <si>
    <t>2024-02-06 12:40:31</t>
  </si>
  <si>
    <t>2024-02-06 10:53:35</t>
  </si>
  <si>
    <t>2024-02-06 13:10:57</t>
  </si>
  <si>
    <t>35-16-L00252_ÇAKIRLAR TR-1_A_A_90952340</t>
  </si>
  <si>
    <t>90952340</t>
  </si>
  <si>
    <t>2024-02-06 01:02:22</t>
  </si>
  <si>
    <t>2024-02-06 02:43:20</t>
  </si>
  <si>
    <t>35-15-L00840_VELİLER DM_BÜLBÜLLER-KERPİÇLİK_L01_66945989</t>
  </si>
  <si>
    <t>66945989</t>
  </si>
  <si>
    <t>2024-02-09 09:24:15</t>
  </si>
  <si>
    <t>2024-02-09 11:47:50</t>
  </si>
  <si>
    <t>35-01-M02916_M-2916_A_A_56376818</t>
  </si>
  <si>
    <t>56376818</t>
  </si>
  <si>
    <t>2024-02-05 21:39:42</t>
  </si>
  <si>
    <t>2024-02-05 22:24:38</t>
  </si>
  <si>
    <t>35-14-M00425_SIĞACIK DM (L-35)_E_E_60984801</t>
  </si>
  <si>
    <t>60984801</t>
  </si>
  <si>
    <t>2024-02-05 23:30:20</t>
  </si>
  <si>
    <t>2024-02-06 01:00:27</t>
  </si>
  <si>
    <t>35-09-M00211_HARMANDALI DM-3 (M-211)_DM-2(M-200)_M11_45384036</t>
  </si>
  <si>
    <t>45384036</t>
  </si>
  <si>
    <t>2024-02-06 08:20:22</t>
  </si>
  <si>
    <t>2024-02-06 08:30:54</t>
  </si>
  <si>
    <t>35-19-M00021_TR-21_0_956662625_ _956662625</t>
  </si>
  <si>
    <t>956662625</t>
  </si>
  <si>
    <t>2024-02-05 18:12:42</t>
  </si>
  <si>
    <t>2024-02-05 19:21:43</t>
  </si>
  <si>
    <t>2024-02-05 19:03:56</t>
  </si>
  <si>
    <t>2024-02-05 21:17:05</t>
  </si>
  <si>
    <t>2024-02-05 16:57:58</t>
  </si>
  <si>
    <t>2024-02-05 18:50:16</t>
  </si>
  <si>
    <t>35-01-K04858_K-231/A_ _911043743_ _911043743</t>
  </si>
  <si>
    <t>911043743</t>
  </si>
  <si>
    <t>2024-02-05 15:13:50</t>
  </si>
  <si>
    <t>2024-02-05 19:04:01</t>
  </si>
  <si>
    <t>35-04-K04689_K-4689_ _97996129_ _97996129</t>
  </si>
  <si>
    <t>97996129</t>
  </si>
  <si>
    <t>2024-02-05 15:23:35</t>
  </si>
  <si>
    <t>2024-02-05 19:37:29</t>
  </si>
  <si>
    <t>2024-02-05 13:34:22</t>
  </si>
  <si>
    <t>2024-02-05 14:53:28</t>
  </si>
  <si>
    <t>35-22-M00234_TEKELİ TR-4_0_955253932_ _955253932</t>
  </si>
  <si>
    <t>955253932</t>
  </si>
  <si>
    <t>2024-02-05 14:16:42</t>
  </si>
  <si>
    <t>2024-02-05 15:28:06</t>
  </si>
  <si>
    <t>45-74-A00001_DEMİRCİ TM_HatBaşıAyırıcı_66086516_M15_66086516</t>
  </si>
  <si>
    <t>66086516</t>
  </si>
  <si>
    <t>2024-02-08 09:37:47</t>
  </si>
  <si>
    <t>2024-02-08 13:36:26</t>
  </si>
  <si>
    <t>35-03-M03065_M-3065_M-3065_35-03-M03065_80619044</t>
  </si>
  <si>
    <t>80619044</t>
  </si>
  <si>
    <t>2024-02-08 13:47:52</t>
  </si>
  <si>
    <t>2024-02-08 18:23:34</t>
  </si>
  <si>
    <t>35-31-L00322_CEVİZLİ BOSTANYERİ TR-2_ _956568774_ _956568774</t>
  </si>
  <si>
    <t>956568774</t>
  </si>
  <si>
    <t>2024-02-05 11:50:23</t>
  </si>
  <si>
    <t>2024-02-05 14:56:40</t>
  </si>
  <si>
    <t>35-19-M00055_TR-55 KÖK_TR-77 KÖK_M03_76783811</t>
  </si>
  <si>
    <t>76783811</t>
  </si>
  <si>
    <t>2024-02-12 09:59:12</t>
  </si>
  <si>
    <t>2024-02-12 16:24:05</t>
  </si>
  <si>
    <t>45-82-M00103_SOMA TR-31/2_D_D_56388640</t>
  </si>
  <si>
    <t>56388640</t>
  </si>
  <si>
    <t>2024-02-04 21:17:49</t>
  </si>
  <si>
    <t>2024-02-04 22:13:46</t>
  </si>
  <si>
    <t>35-01-K00429_K-429_C_C_60984767</t>
  </si>
  <si>
    <t>60984767</t>
  </si>
  <si>
    <t>2024-02-04 21:59:46</t>
  </si>
  <si>
    <t>2024-02-05 02:00:52</t>
  </si>
  <si>
    <t>45-71-M00119_DM-3/8 (KAYACIK)_45170359_dm3/8c1b_45180068</t>
  </si>
  <si>
    <t>45180068</t>
  </si>
  <si>
    <t>2024-02-04 20:30:36</t>
  </si>
  <si>
    <t>2024-02-04 21:28:41</t>
  </si>
  <si>
    <t>2024-02-04 19:32:47</t>
  </si>
  <si>
    <t>2024-02-04 19:57:19</t>
  </si>
  <si>
    <t>35-18-A00003_ÇİFTLİK İM_HatBaşıAyırıcı_53138384_L12_53138384</t>
  </si>
  <si>
    <t>53138384</t>
  </si>
  <si>
    <t>2024-02-12 19:34:58</t>
  </si>
  <si>
    <t>2024-02-12 23:03:31</t>
  </si>
  <si>
    <t>35-28-M00171_ASARLIK TR-18_ASARLIK TR-18_35-28-M00171_66530319</t>
  </si>
  <si>
    <t>66530319</t>
  </si>
  <si>
    <t>2024-02-12 19:51:02</t>
  </si>
  <si>
    <t>2024-02-12 23:50:25</t>
  </si>
  <si>
    <t>45-72-A00005_BALLICA İM_OTOYOL ÇIKIŞ_M01_66596845</t>
  </si>
  <si>
    <t>66596845</t>
  </si>
  <si>
    <t>2024-02-12 14:43:45</t>
  </si>
  <si>
    <t>2024-02-12 15:34:27</t>
  </si>
  <si>
    <t>35-27-M00331_ULUCAK DM-2_ _913317852_ _913317852</t>
  </si>
  <si>
    <t>913317852</t>
  </si>
  <si>
    <t>2024-02-12 14:45:41</t>
  </si>
  <si>
    <t>2024-02-12 18:04:28</t>
  </si>
  <si>
    <t>45-71-M00907_AHMET KOCA TR-3_DIREK TIPI TRAFO HUCRESI_H01_2081986</t>
  </si>
  <si>
    <t>2081986</t>
  </si>
  <si>
    <t>2024-02-12 11:39:44</t>
  </si>
  <si>
    <t>2024-02-12 16:13:27</t>
  </si>
  <si>
    <t>35-02-M01765_M-1765_DÖSAN- NİF _M04_66096569</t>
  </si>
  <si>
    <t>66096569</t>
  </si>
  <si>
    <t>2024-02-12 11:47:14</t>
  </si>
  <si>
    <t>2024-02-12 12:09:55</t>
  </si>
  <si>
    <t>35-02-K00963_K-963_K-963_35-02-K00963_2373053</t>
  </si>
  <si>
    <t>2373053</t>
  </si>
  <si>
    <t>2024-02-15 11:58:53</t>
  </si>
  <si>
    <t>2024-02-15 15:55:09</t>
  </si>
  <si>
    <t>35-15-L00648_KIŞLAKÖY TR-1_KIŞLAKÖY TR-1_35-15-L00648_2375976</t>
  </si>
  <si>
    <t>2375976</t>
  </si>
  <si>
    <t>2024-02-11 19:16:14</t>
  </si>
  <si>
    <t>45-73-M00207_SOĞUKYURT (OKULYANI) TR-1_B_B_91062991</t>
  </si>
  <si>
    <t>91062991</t>
  </si>
  <si>
    <t>2024-02-11 18:48:41</t>
  </si>
  <si>
    <t>2024-02-11 20:46:46</t>
  </si>
  <si>
    <t>45-72-M00137_AKHİSARSPOR TESİSLERİ_AKHİSARSPOR TESİSLERİ_45-72-M00137_2366532</t>
  </si>
  <si>
    <t>2366532</t>
  </si>
  <si>
    <t>2024-02-09 09:27:32</t>
  </si>
  <si>
    <t>2024-02-09 16:08:10</t>
  </si>
  <si>
    <t>35-28-M00271_KIRMAHALLE  TR-12_KIRMAHALLE  TR-12_35-28-M00271_2351707</t>
  </si>
  <si>
    <t>2351707</t>
  </si>
  <si>
    <t>2024-02-11 18:38:55</t>
  </si>
  <si>
    <t>2024-02-11 20:04:19</t>
  </si>
  <si>
    <t>45-71-M00325_DM-1/52 ___72410668</t>
  </si>
  <si>
    <t>72410668</t>
  </si>
  <si>
    <t>2024-02-11 16:23:47</t>
  </si>
  <si>
    <t>2024-02-11 20:37:15</t>
  </si>
  <si>
    <t>35-17-M00363_HELVACI TR-3_ _950313806_ _950313806</t>
  </si>
  <si>
    <t>950313806</t>
  </si>
  <si>
    <t>2024-02-11 10:04:06</t>
  </si>
  <si>
    <t>35-03-M03437_M-3437(YATIRIM REZERVE)_ _910441056_ _910441056</t>
  </si>
  <si>
    <t>910441056</t>
  </si>
  <si>
    <t>2024-02-10 19:47:50</t>
  </si>
  <si>
    <t>2024-02-11 00:52:59</t>
  </si>
  <si>
    <t>35-24-L00033_POYRACIK TR-10_POYRACIK TR-10_35-24-L00033_2377025</t>
  </si>
  <si>
    <t>2377025</t>
  </si>
  <si>
    <t>2024-02-10 20:04:22</t>
  </si>
  <si>
    <t>2024-02-10 20:47:39</t>
  </si>
  <si>
    <t>35-26-A00002_SUBAŞI İM_NAİME_L03_2035584</t>
  </si>
  <si>
    <t>2035584</t>
  </si>
  <si>
    <t>2024-02-10 20:00:28</t>
  </si>
  <si>
    <t>2024-02-10 20:36:05</t>
  </si>
  <si>
    <t>35-21-L00062_TEPEBOZ TR-3_PANO_953361764_ _953361764</t>
  </si>
  <si>
    <t>953361764</t>
  </si>
  <si>
    <t>2024-02-10 14:05:47</t>
  </si>
  <si>
    <t>2024-02-10 16:29:06</t>
  </si>
  <si>
    <t>35-01-K03834_K-3834_ _911452350_ _911452350</t>
  </si>
  <si>
    <t>911452350</t>
  </si>
  <si>
    <t>2024-02-10 14:28:19</t>
  </si>
  <si>
    <t>2024-02-10 21:17:42</t>
  </si>
  <si>
    <t>45-73-M00467_IŞIKLAR KÖK_HIZLI TREN_M04_85123212</t>
  </si>
  <si>
    <t>85123212</t>
  </si>
  <si>
    <t>2024-02-10 09:26:53</t>
  </si>
  <si>
    <t>2024-02-10 10:59:31</t>
  </si>
  <si>
    <t>35-26-M00584_AGROMARİN KÖK_BAMBİ MOBİLYA ÖZEL_M07_66547630</t>
  </si>
  <si>
    <t>66547630</t>
  </si>
  <si>
    <t>2024-02-10 10:37:59</t>
  </si>
  <si>
    <t>2024-02-10 11:27:09</t>
  </si>
  <si>
    <t>35-18-L00140_L-140_L-139 - L-138 - L-137_L09_2092552</t>
  </si>
  <si>
    <t>2092552</t>
  </si>
  <si>
    <t>2024-02-09 14:38:06</t>
  </si>
  <si>
    <t>2024-02-09 17:12:28</t>
  </si>
  <si>
    <t>45-85-A00001_GÖLMARMARA İM_ESKİ GÖLMARMARA_L01_100832110</t>
  </si>
  <si>
    <t>100832110</t>
  </si>
  <si>
    <t>2024-02-09 14:32:56</t>
  </si>
  <si>
    <t>2024-02-09 15:59:00</t>
  </si>
  <si>
    <t>45-78-A00003_YILMAZ İM_YILMAZ TR-2_L03_2331487</t>
  </si>
  <si>
    <t>2331487</t>
  </si>
  <si>
    <t>2024-02-14 09:21:09</t>
  </si>
  <si>
    <t>2024-02-14 13:50:06</t>
  </si>
  <si>
    <t>45-82-M00125_SOMA KÖYLER DM-2_HatBaşıAyırıcı_53136016_M09_53136016</t>
  </si>
  <si>
    <t>53136016</t>
  </si>
  <si>
    <t>2024-02-12 16:31:28</t>
  </si>
  <si>
    <t>2024-02-12 18:15:02</t>
  </si>
  <si>
    <t>35-03-K01487_K-1487_B_B_56373245</t>
  </si>
  <si>
    <t>56373245</t>
  </si>
  <si>
    <t>2024-02-09 11:11:26</t>
  </si>
  <si>
    <t>2024-02-09 12:31:48</t>
  </si>
  <si>
    <t>45-76-M00257_FIRDANLAR KÖK _KOCAİSKAN_M02_96531655</t>
  </si>
  <si>
    <t>96531655</t>
  </si>
  <si>
    <t>2024-02-09 11:15:28</t>
  </si>
  <si>
    <t>2024-02-09 12:02:59</t>
  </si>
  <si>
    <t>35-02-K04353_K-4353_ _99488656_ _99488656</t>
  </si>
  <si>
    <t>99488656</t>
  </si>
  <si>
    <t>2024-02-08 19:38:15</t>
  </si>
  <si>
    <t>2024-02-08 22:56:27</t>
  </si>
  <si>
    <t>45-78-M00350_KARAOĞLANLI TR-1_A_A_91165309</t>
  </si>
  <si>
    <t>91165309</t>
  </si>
  <si>
    <t>2024-02-08 19:51:28</t>
  </si>
  <si>
    <t>2024-02-08 21:33:37</t>
  </si>
  <si>
    <t>35-04-K04773_K-4773_K-4773_35-04-K04773_55022081</t>
  </si>
  <si>
    <t>55022081</t>
  </si>
  <si>
    <t>2024-02-08 21:13:06</t>
  </si>
  <si>
    <t>35-28-M00161_KOYUNDERE TR-12_DAĞITIM TRAFO KOYUNDERE TR-12_M03_66532802</t>
  </si>
  <si>
    <t>66532802</t>
  </si>
  <si>
    <t>2024-02-08 19:45:31</t>
  </si>
  <si>
    <t>2024-02-08 21:42:01</t>
  </si>
  <si>
    <t>35-03-K00083_K-83_E_E_56366679</t>
  </si>
  <si>
    <t>56366679</t>
  </si>
  <si>
    <t>2024-02-08 10:06:08</t>
  </si>
  <si>
    <t>2024-02-08 16:37:52</t>
  </si>
  <si>
    <t>35-26-L00162_ŞEHİTLER TR-2_ŞEHİTLER TR-2_35-26-L00162_2357910</t>
  </si>
  <si>
    <t>2357910</t>
  </si>
  <si>
    <t>2024-02-08 15:06:12</t>
  </si>
  <si>
    <t>2024-02-08 16:01:29</t>
  </si>
  <si>
    <t>35-16-L00015_TR-15_0_953331733_ _953331733</t>
  </si>
  <si>
    <t>953331733</t>
  </si>
  <si>
    <t>2024-02-08 12:55:41</t>
  </si>
  <si>
    <t>35-29-L00036_KÜÇÜKKALE KÖK_ZIRAİ SULAMA_L04_2088238</t>
  </si>
  <si>
    <t>2088238</t>
  </si>
  <si>
    <t>2024-02-08 12:12:02</t>
  </si>
  <si>
    <t>2024-02-08 13:03:36</t>
  </si>
  <si>
    <t>45-74-M00221_KADIBOĞAN TR-1_DIREK TIPI TRAFO HUCRESI_H01_2043639</t>
  </si>
  <si>
    <t>2043639</t>
  </si>
  <si>
    <t>2024-02-11 09:28:19</t>
  </si>
  <si>
    <t>2024-02-11 15:54:16</t>
  </si>
  <si>
    <t>35-30-M00219_GÜLKENT KÖK-3_ALTINOVA-1 ÇIKIŞ_M05_2099586</t>
  </si>
  <si>
    <t>2099586</t>
  </si>
  <si>
    <t>2024-02-10 11:21:45</t>
  </si>
  <si>
    <t>2024-02-10 15:15:40</t>
  </si>
  <si>
    <t>35-22-M00125_AĞAÇ İŞLERİ KÖK-2 (M-703)_KISIKKÖY(KARTAL)_M02_72110742</t>
  </si>
  <si>
    <t>72110742</t>
  </si>
  <si>
    <t>2024-02-08 10:20:16</t>
  </si>
  <si>
    <t>2024-02-08 10:48:23</t>
  </si>
  <si>
    <t>45-71-M00978_KARAKOCA TR-1_A_A_91073198</t>
  </si>
  <si>
    <t>91073198</t>
  </si>
  <si>
    <t>2024-02-08 09:50:29</t>
  </si>
  <si>
    <t>2024-02-08 12:28:27</t>
  </si>
  <si>
    <t>45-71-M00137_SELİMŞAHLAR TR-2_HatBaşıAyırıcı_53134770_M03_53134770</t>
  </si>
  <si>
    <t>53134770</t>
  </si>
  <si>
    <t>2024-02-08 09:53:49</t>
  </si>
  <si>
    <t>2024-02-08 13:16:45</t>
  </si>
  <si>
    <t>35-28-M00182_ASARLIK TR-8_ASARLIK TR-8_35-28-M00182_2366130</t>
  </si>
  <si>
    <t>2366130</t>
  </si>
  <si>
    <t>2024-02-13 09:01:17</t>
  </si>
  <si>
    <t>2024-02-13 17:13:11</t>
  </si>
  <si>
    <t>35-28-M00734_MENEMEN DM-3/22 (TR-61)_0_953375851_ _953375851</t>
  </si>
  <si>
    <t>953375851</t>
  </si>
  <si>
    <t>2024-02-07 22:32:17</t>
  </si>
  <si>
    <t>2024-02-07 23:49:32</t>
  </si>
  <si>
    <t>35-17-M00040_TR-40_E_D03_5762906</t>
  </si>
  <si>
    <t>5762906</t>
  </si>
  <si>
    <t>2024-02-07 22:38:48</t>
  </si>
  <si>
    <t>2024-02-08 02:24:47</t>
  </si>
  <si>
    <t>45-71-M01440_YAĞCILAR TR-1_ _953237118_ _953237118</t>
  </si>
  <si>
    <t>953237118</t>
  </si>
  <si>
    <t>2024-02-07 13:58:04</t>
  </si>
  <si>
    <t>2024-02-07 15:26:51</t>
  </si>
  <si>
    <t>2024-02-07 12:58:36</t>
  </si>
  <si>
    <t>2024-02-07 13:48:54</t>
  </si>
  <si>
    <t>35-18-L00097_L-97__L03_2097185</t>
  </si>
  <si>
    <t>2097185</t>
  </si>
  <si>
    <t>2024-02-07 12:50:18</t>
  </si>
  <si>
    <t>2024-02-07 13:52:45</t>
  </si>
  <si>
    <t>2024-02-07 05:52:48</t>
  </si>
  <si>
    <t>2024-02-07 09:05:39</t>
  </si>
  <si>
    <t>45-73-M00150_KEMALİYE DM (TR-1)_BELEDİYE ARKASI TR-2_M07_66715928</t>
  </si>
  <si>
    <t>66715928</t>
  </si>
  <si>
    <t>2024-02-07 04:59:16</t>
  </si>
  <si>
    <t>2024-02-07 05:49:45</t>
  </si>
  <si>
    <t>45-78-L00022_TR-22_A_A_91108420</t>
  </si>
  <si>
    <t>91108420</t>
  </si>
  <si>
    <t>2024-02-06 18:24:19</t>
  </si>
  <si>
    <t>2024-02-06 19:36:50</t>
  </si>
  <si>
    <t>35-26-M00891_PANCAR KÖK_PANCAR ŞEHİR_M01_2123362</t>
  </si>
  <si>
    <t>2123362</t>
  </si>
  <si>
    <t>2024-02-06 16:32:29</t>
  </si>
  <si>
    <t>2024-02-06 17:58:37</t>
  </si>
  <si>
    <t>35-13-L00075_ŞİRİNCE TR 1_SELÇUK İM_L01_66480011</t>
  </si>
  <si>
    <t>66480011</t>
  </si>
  <si>
    <t>2024-02-06 14:36:49</t>
  </si>
  <si>
    <t>2024-02-06 14:58:55</t>
  </si>
  <si>
    <t>45-82-M00130_AVDAN TR-5 KÖK_CENKYERİ_M02_72194255</t>
  </si>
  <si>
    <t>72194255</t>
  </si>
  <si>
    <t>2024-02-09 09:03:11</t>
  </si>
  <si>
    <t>2024-02-09 09:35:03</t>
  </si>
  <si>
    <t>35-13-L00062_BELEVİ TR-3_DIREK TIPI TRAFO HUCRESI_H01_2045166</t>
  </si>
  <si>
    <t>2045166</t>
  </si>
  <si>
    <t>2024-02-06 13:52:38</t>
  </si>
  <si>
    <t>2024-02-06 16:01:08</t>
  </si>
  <si>
    <t>2024-02-06 13:32:41</t>
  </si>
  <si>
    <t>2024-02-09 08:05:58</t>
  </si>
  <si>
    <t>2024-02-09 08:09:08</t>
  </si>
  <si>
    <t>35-16-M00042_ÖKSÜZLER TR-1_ÖKSÜZLER TR-1_35-16-M00042_2346848</t>
  </si>
  <si>
    <t>2346848</t>
  </si>
  <si>
    <t>2024-02-06 10:04:15</t>
  </si>
  <si>
    <t>2024-02-06 13:07:10</t>
  </si>
  <si>
    <t>35-30-L00067_TR-67_C_C_91162428</t>
  </si>
  <si>
    <t>91162428</t>
  </si>
  <si>
    <t>2024-02-06 11:32:11</t>
  </si>
  <si>
    <t>35-19-L00069_TR-69_6450329_6450329_56378430</t>
  </si>
  <si>
    <t>56378430</t>
  </si>
  <si>
    <t>2024-02-06 09:58:14</t>
  </si>
  <si>
    <t>2024-02-06 12:10:40</t>
  </si>
  <si>
    <t>35-29-M00051_DM-1/51_DM-1/51_35-29-M00051_2368096</t>
  </si>
  <si>
    <t>2368096</t>
  </si>
  <si>
    <t>2024-02-06 05:25:41</t>
  </si>
  <si>
    <t>2024-02-06 06:07:41</t>
  </si>
  <si>
    <t>2024-02-06 00:57:17</t>
  </si>
  <si>
    <t>2024-02-06 01:58:58</t>
  </si>
  <si>
    <t>35-30-M00715_TR-15 ( M-715)_ _955298050_ _955298050</t>
  </si>
  <si>
    <t>955298050</t>
  </si>
  <si>
    <t>2024-02-05 20:00:04</t>
  </si>
  <si>
    <t>2024-02-05 21:19:26</t>
  </si>
  <si>
    <t>2024-02-05 21:24:48</t>
  </si>
  <si>
    <t>2024-02-05 22:42:49</t>
  </si>
  <si>
    <t>35-14-M00120_ÖMÜR BELDESİ TR_M-42_M01_80640503</t>
  </si>
  <si>
    <t>80640503</t>
  </si>
  <si>
    <t>35-02-M03570_M-3570(YATIRIM REZERVE)_B_B1B_5855995</t>
  </si>
  <si>
    <t>5855995</t>
  </si>
  <si>
    <t>2024-02-08 10:31:05</t>
  </si>
  <si>
    <t>2024-02-08 11:48:25</t>
  </si>
  <si>
    <t>35-02-M02910_M-2910(YATIRIM REZERVE)_SANAL BINA_962037988_ _962037988</t>
  </si>
  <si>
    <t>962037988</t>
  </si>
  <si>
    <t>2024-02-05 12:10:24</t>
  </si>
  <si>
    <t>2024-02-05 15:58:57</t>
  </si>
  <si>
    <t>45-71-M00048_DM-05/02_FABRİKALAR_M03_66503089</t>
  </si>
  <si>
    <t>66503089</t>
  </si>
  <si>
    <t>2024-02-05 12:04:40</t>
  </si>
  <si>
    <t>2024-02-05 15:17:09</t>
  </si>
  <si>
    <t>35-02-M00442_M-442_M-48_M04_2098977</t>
  </si>
  <si>
    <t>2098977</t>
  </si>
  <si>
    <t>2024-02-05 11:29:47</t>
  </si>
  <si>
    <t>2024-02-05 12:26:01</t>
  </si>
  <si>
    <t>35-18-L00401_L-401 ALTINYUNUS DM_SAĞLIKÇILAR L-477_L15_2092224</t>
  </si>
  <si>
    <t>2092224</t>
  </si>
  <si>
    <t>2024-02-08 09:10:58</t>
  </si>
  <si>
    <t>2024-02-08 10:59:34</t>
  </si>
  <si>
    <t>35-19-L00292_TR-292 (İM-1/TR-2)_50031814_D06_50032193</t>
  </si>
  <si>
    <t>50032193</t>
  </si>
  <si>
    <t>2024-02-04 20:52:14</t>
  </si>
  <si>
    <t>2024-02-04 21:19:14</t>
  </si>
  <si>
    <t>2024-02-04 21:56:35</t>
  </si>
  <si>
    <t>2024-02-05 00:15:42</t>
  </si>
  <si>
    <t>45-71-M00119_DM-3/8 (KAYACIK)_DAĞITIM TRAFOSU_M03_72061355</t>
  </si>
  <si>
    <t>72061355</t>
  </si>
  <si>
    <t>2024-02-04 22:20:48</t>
  </si>
  <si>
    <t>35-27-L00232_BAĞYURDU TR-5_C_C_56363883</t>
  </si>
  <si>
    <t>56363883</t>
  </si>
  <si>
    <t>2024-02-04 19:10:40</t>
  </si>
  <si>
    <t>2024-02-04 21:36:59</t>
  </si>
  <si>
    <t>35-15-L00964_KAZANLI TR-1_B_B_91172191</t>
  </si>
  <si>
    <t>91172191</t>
  </si>
  <si>
    <t>2024-02-04 17:48:16</t>
  </si>
  <si>
    <t>2024-02-04 19:03:28</t>
  </si>
  <si>
    <t>35-26-M00446_KARAKUYU-7_0_956620332_ _956620332</t>
  </si>
  <si>
    <t>956620332</t>
  </si>
  <si>
    <t>2024-02-04 17:40:36</t>
  </si>
  <si>
    <t>2024-02-04 18:36:59</t>
  </si>
  <si>
    <t>35-20-L00091_FIRINLI TR-3_C_C_91405928</t>
  </si>
  <si>
    <t>91405928</t>
  </si>
  <si>
    <t>2024-02-04 17:23:40</t>
  </si>
  <si>
    <t>2024-02-04 19:11:10</t>
  </si>
  <si>
    <t>35-16-A00004_BERGAMA TM_DAĞISTAN_M13_2057512</t>
  </si>
  <si>
    <t>2057512</t>
  </si>
  <si>
    <t>2024-02-04 16:40:52</t>
  </si>
  <si>
    <t>2024-02-04 16:59:51</t>
  </si>
  <si>
    <t>2024-02-04 17:07:49</t>
  </si>
  <si>
    <t>2024-02-04 17:59:02</t>
  </si>
  <si>
    <t>45-72-M00212_UZUNALAN TR-1_UZUNALAN TR-1_45-72-M00212_2372502</t>
  </si>
  <si>
    <t>2372502</t>
  </si>
  <si>
    <t>2024-02-04 14:55:56</t>
  </si>
  <si>
    <t>2024-02-04 18:02:07</t>
  </si>
  <si>
    <t>35-24-M00029_İSMAİL AĞAR VE ARKADAŞLARI TR_İSMAİL AĞAR VE ARKADAŞLARI TR_35-24-M00029_58185980</t>
  </si>
  <si>
    <t>58185980</t>
  </si>
  <si>
    <t>2024-02-04 14:17:03</t>
  </si>
  <si>
    <t>2024-02-04 15:51:34</t>
  </si>
  <si>
    <t>35-01-K00524_K-524_ _912702696_ _912702696</t>
  </si>
  <si>
    <t>912702696</t>
  </si>
  <si>
    <t>2024-02-04 13:45:38</t>
  </si>
  <si>
    <t>2024-02-04 16:48:46</t>
  </si>
  <si>
    <t>2024-02-04 13:27:20</t>
  </si>
  <si>
    <t>2024-02-04 14:11:17</t>
  </si>
  <si>
    <t>35-28-M00569_ULUKENT DM-1/11_ULUKENT DM-1/11_35-28-M00569_66555263</t>
  </si>
  <si>
    <t>66555263</t>
  </si>
  <si>
    <t>2024-02-04 13:34:40</t>
  </si>
  <si>
    <t>2024-02-04 17:31:58</t>
  </si>
  <si>
    <t>35-28-M00382_VİLLAKENT TR-5_VİLLAKENT TR-5_35-28-M00382_66507351</t>
  </si>
  <si>
    <t>66507351</t>
  </si>
  <si>
    <t>2024-02-04 13:46:21</t>
  </si>
  <si>
    <t>2024-02-04 22:08:31</t>
  </si>
  <si>
    <t>2024-02-04 08:47:14</t>
  </si>
  <si>
    <t>2024-02-04 09:05:39</t>
  </si>
  <si>
    <t>35-25-M00140_ÜRKMEZ M-4_8917416_c1b_5912362</t>
  </si>
  <si>
    <t>5912362</t>
  </si>
  <si>
    <t>2024-02-03 22:31:38</t>
  </si>
  <si>
    <t>2024-02-03 23:59:40</t>
  </si>
  <si>
    <t>45-73-M00494_EVRENLİ TR-1_A_A_91067846</t>
  </si>
  <si>
    <t>91067846</t>
  </si>
  <si>
    <t>2024-02-12 19:18:43</t>
  </si>
  <si>
    <t>2024-02-12 20:40:05</t>
  </si>
  <si>
    <t>35-29-L00801_ÇERİKÖZÜ YAYLA TR-3_B_B_72348704</t>
  </si>
  <si>
    <t>72348704</t>
  </si>
  <si>
    <t>2024-02-12 19:38:22</t>
  </si>
  <si>
    <t>2024-02-12 20:48:28</t>
  </si>
  <si>
    <t>35-07-K01776_K-1776_ _95002621936_ _95002621936</t>
  </si>
  <si>
    <t>95002621936</t>
  </si>
  <si>
    <t>2024-02-12 14:35:31</t>
  </si>
  <si>
    <t>2024-02-12 15:52:30</t>
  </si>
  <si>
    <t>35-19-M00212_DEMİRCİLİ TR-2_DEMİRCİLİ TR-2_35-19-M00212_2349497</t>
  </si>
  <si>
    <t>2349497</t>
  </si>
  <si>
    <t>2024-02-12 13:16:17</t>
  </si>
  <si>
    <t>45-71-M00844_MURADİYE DM-11/3 KÖK_BARSAN_M03_72091008</t>
  </si>
  <si>
    <t>72091008</t>
  </si>
  <si>
    <t>2024-02-12 12:17:59</t>
  </si>
  <si>
    <t>2024-02-12 13:17:10</t>
  </si>
  <si>
    <t>35-30-M00134_MAVİKENT TR-4_MAVİKENT TR-4_35-30-M00134_2374871</t>
  </si>
  <si>
    <t>2374871</t>
  </si>
  <si>
    <t>2024-02-12 12:45:54</t>
  </si>
  <si>
    <t>2024-02-12 13:24:17</t>
  </si>
  <si>
    <t>35-03-M02846_M-2846_KARACAAĞAÇ_M01_82471964</t>
  </si>
  <si>
    <t>82471964</t>
  </si>
  <si>
    <t>2024-02-12 12:49:22</t>
  </si>
  <si>
    <t>2024-02-12 14:48:28</t>
  </si>
  <si>
    <t>35-28-A00002_ULUCAK TM_ÇİĞLİ-1_M04_2313767</t>
  </si>
  <si>
    <t>2313767</t>
  </si>
  <si>
    <t>2024-02-12 01:03:56</t>
  </si>
  <si>
    <t>2024-02-12 05:31:43</t>
  </si>
  <si>
    <t>45-71-M01919_DM-9/12-A_A_A_91387106</t>
  </si>
  <si>
    <t>91387106</t>
  </si>
  <si>
    <t>2024-02-11 20:30:32</t>
  </si>
  <si>
    <t>2024-02-11 21:43:17</t>
  </si>
  <si>
    <t>45-75-M00067_YAKAKÖY KÖK_HatBaşıAyırıcı_53135528_M02_53135528</t>
  </si>
  <si>
    <t>53135528</t>
  </si>
  <si>
    <t>2024-02-11 19:17:24</t>
  </si>
  <si>
    <t>2024-02-11 20:27:39</t>
  </si>
  <si>
    <t>35-01-M01871_M-1871_C_C_56376153</t>
  </si>
  <si>
    <t>56376153</t>
  </si>
  <si>
    <t>2024-02-11 18:40:14</t>
  </si>
  <si>
    <t>2024-02-11 20:09:45</t>
  </si>
  <si>
    <t>2024-02-11 18:38:45</t>
  </si>
  <si>
    <t>2024-02-11 19:35:01</t>
  </si>
  <si>
    <t>45-71-M01271_TİLKİKÖY TR-1_ _953218116_ _953218116</t>
  </si>
  <si>
    <t>953218116</t>
  </si>
  <si>
    <t>2024-02-11 12:02:30</t>
  </si>
  <si>
    <t>2024-02-11 14:16:05</t>
  </si>
  <si>
    <t>35-01-M02792_M-2792_A_A3_5870725</t>
  </si>
  <si>
    <t>5870725</t>
  </si>
  <si>
    <t>2024-02-11 12:34:45</t>
  </si>
  <si>
    <t>2024-02-11 13:29:34</t>
  </si>
  <si>
    <t>2024-02-11 09:40:55</t>
  </si>
  <si>
    <t>2024-02-11 12:09:35</t>
  </si>
  <si>
    <t>2024-02-10 10:57:23</t>
  </si>
  <si>
    <t>2024-02-10 12:59:10</t>
  </si>
  <si>
    <t>35-18-L00608_L-258/1_B_B_91451210</t>
  </si>
  <si>
    <t>91451210</t>
  </si>
  <si>
    <t>2024-02-09 09:18:25</t>
  </si>
  <si>
    <t>2024-02-09 16:33:30</t>
  </si>
  <si>
    <t>35-02-K00777_K-777_B_B_56364522</t>
  </si>
  <si>
    <t>56364522</t>
  </si>
  <si>
    <t>2024-02-15 09:00:52</t>
  </si>
  <si>
    <t>2024-02-15 15:51:34</t>
  </si>
  <si>
    <t>2024-02-14 09:00:09</t>
  </si>
  <si>
    <t>2024-02-14 16:06:06</t>
  </si>
  <si>
    <t>35-22-M00088_TEKELİ DM_HatBaşıAyırıcı_81471358_M08_81471358</t>
  </si>
  <si>
    <t>81471358</t>
  </si>
  <si>
    <t>2024-02-09 15:24:05</t>
  </si>
  <si>
    <t>2024-02-09 17:17:36</t>
  </si>
  <si>
    <t>2024-02-14 09:19:16</t>
  </si>
  <si>
    <t>2024-02-14 16:06:48</t>
  </si>
  <si>
    <t>35-26-M00638_DM-7/7_BALKAN SÜT_M02_65952549</t>
  </si>
  <si>
    <t>65952549</t>
  </si>
  <si>
    <t>2024-02-11 09:17:11</t>
  </si>
  <si>
    <t>2024-02-11 12:10:42</t>
  </si>
  <si>
    <t>35-03-M02607_M-2607_M-2607_35-03-M02607_66059026</t>
  </si>
  <si>
    <t>66059026</t>
  </si>
  <si>
    <t>2024-02-08 11:07:42</t>
  </si>
  <si>
    <t>2024-02-08 13:55:25</t>
  </si>
  <si>
    <t>35-26-M00779_DEMİRCİ KÖK_HatBaşıAyırıcı_66074998_M06_66074998</t>
  </si>
  <si>
    <t>66074998</t>
  </si>
  <si>
    <t>2024-02-08 11:07:41</t>
  </si>
  <si>
    <t>2024-02-08 11:55:41</t>
  </si>
  <si>
    <t>35-03-M02055_M-2055_M-2055_35-03-M02055_2373035</t>
  </si>
  <si>
    <t>2373035</t>
  </si>
  <si>
    <t>2024-02-12 09:13:52</t>
  </si>
  <si>
    <t>2024-02-12 17:03:27</t>
  </si>
  <si>
    <t>35-03-K03550_K-3550_K-3550_35-03-K03550_41951752</t>
  </si>
  <si>
    <t>41951752</t>
  </si>
  <si>
    <t>2024-02-13 09:20:47</t>
  </si>
  <si>
    <t>2024-02-13 16:01:43</t>
  </si>
  <si>
    <t>35-02-M02159Ö_M-2159Ö MODERN BETON ÖZEL TR__M02_2116515</t>
  </si>
  <si>
    <t>2116515</t>
  </si>
  <si>
    <t>2024-02-08 09:51:56</t>
  </si>
  <si>
    <t>2024-02-08 10:09:43</t>
  </si>
  <si>
    <t>35-28-M00181_ASARLIK TR-7_ASARLIK TR-7_35-28-M00181_2363486</t>
  </si>
  <si>
    <t>2363486</t>
  </si>
  <si>
    <t>2024-02-12 09:19:30</t>
  </si>
  <si>
    <t>2024-02-12 17:57:29</t>
  </si>
  <si>
    <t>2024-02-08 09:28:09</t>
  </si>
  <si>
    <t>2024-02-08 10:09:54</t>
  </si>
  <si>
    <t>2024-02-08 09:52:12</t>
  </si>
  <si>
    <t>2024-02-08 09:54:43</t>
  </si>
  <si>
    <t>35-29-L00037_ESKİOBA KÖK_MAHMUTLAR_L02_2037245</t>
  </si>
  <si>
    <t>2037245</t>
  </si>
  <si>
    <t>2024-02-11 09:55:43</t>
  </si>
  <si>
    <t>2024-02-11 14:45:44</t>
  </si>
  <si>
    <t>35-01-K04612_K-4612_D_D_56373401</t>
  </si>
  <si>
    <t>56373401</t>
  </si>
  <si>
    <t>2024-02-07 18:40:51</t>
  </si>
  <si>
    <t>2024-02-07 19:56:59</t>
  </si>
  <si>
    <t>35-07-K00458_K-458_ _97567245_ _97567245</t>
  </si>
  <si>
    <t>97567245</t>
  </si>
  <si>
    <t>2024-02-07 13:36:22</t>
  </si>
  <si>
    <t>2024-02-07 14:51:25</t>
  </si>
  <si>
    <t>35-31-L00238_KALEKÖY MERKEZ TR-1_ _956579107_ _956579107</t>
  </si>
  <si>
    <t>956579107</t>
  </si>
  <si>
    <t>2024-02-07 10:03:19</t>
  </si>
  <si>
    <t>2024-02-07 14:17:28</t>
  </si>
  <si>
    <t>45-75-M00067_YAKAKÖY KÖK_HatBaşıAyırıcı_66084383_M05_66084383</t>
  </si>
  <si>
    <t>66084383</t>
  </si>
  <si>
    <t>2024-02-07 09:09:36</t>
  </si>
  <si>
    <t>2024-02-07 09:40:00</t>
  </si>
  <si>
    <t>35-01-K03556_K-3556_K-3556_35-01-K03556_2369129</t>
  </si>
  <si>
    <t>2369129</t>
  </si>
  <si>
    <t>2024-02-17 12:49:40</t>
  </si>
  <si>
    <t>2024-02-17 13:14:19</t>
  </si>
  <si>
    <t>2024-02-07 04:06:53</t>
  </si>
  <si>
    <t>2024-02-07 05:39:31</t>
  </si>
  <si>
    <t>2024-02-07 03:40:47</t>
  </si>
  <si>
    <t>2024-02-07 05:26:37</t>
  </si>
  <si>
    <t>35-02-K02008_K-2008_K-2008_35-02-K02008_42315971</t>
  </si>
  <si>
    <t>42315971</t>
  </si>
  <si>
    <t>2024-02-07 02:37:32</t>
  </si>
  <si>
    <t>2024-02-07 03:27:20</t>
  </si>
  <si>
    <t>45-81-M00240_PINARLAR TR-2_A_A_56399188</t>
  </si>
  <si>
    <t>56399188</t>
  </si>
  <si>
    <t>2024-02-06 20:34:21</t>
  </si>
  <si>
    <t>2024-02-06 21:52:58</t>
  </si>
  <si>
    <t>45-83-M00132_İZZETTİN KÖK_HatBaşıAyırıcı_53137070_M02_53137070</t>
  </si>
  <si>
    <t>53137070</t>
  </si>
  <si>
    <t>2024-02-06 15:33:16</t>
  </si>
  <si>
    <t>2024-02-06 16:50:24</t>
  </si>
  <si>
    <t>35-30-M00132_MAVİKENT TR-1_MAVİKENT TR-1_35-30-M00132_72041297</t>
  </si>
  <si>
    <t>72041297</t>
  </si>
  <si>
    <t>2024-02-06 13:53:23</t>
  </si>
  <si>
    <t>2024-02-06 17:16:08</t>
  </si>
  <si>
    <t>45-84-A00001_AHMETLİ İM_KÖY GRUBU_L05_2314527</t>
  </si>
  <si>
    <t>2314527</t>
  </si>
  <si>
    <t>2024-02-06 14:07:38</t>
  </si>
  <si>
    <t>2024-02-06 14:44:28</t>
  </si>
  <si>
    <t>35-02-M03461_M-3461(YATIRIM REZERVE)_M-3461(YATIRIM REZERVE)_35-02-M03461_97457877</t>
  </si>
  <si>
    <t>97457877</t>
  </si>
  <si>
    <t>2024-02-06 14:03:26</t>
  </si>
  <si>
    <t>2024-02-06 14:20:27</t>
  </si>
  <si>
    <t>35-04-M02958_M-2958_DAĞITIM TRAFOSU_M01_76337231</t>
  </si>
  <si>
    <t>76337231</t>
  </si>
  <si>
    <t>2024-02-09 09:51:24</t>
  </si>
  <si>
    <t>2024-02-09 11:37:31</t>
  </si>
  <si>
    <t>35-23-M00051_YENİFOÇA TR-51_YENİFOÇA TR-45_M02_72156982</t>
  </si>
  <si>
    <t>72156982</t>
  </si>
  <si>
    <t>2024-02-06 13:05:47</t>
  </si>
  <si>
    <t>2024-02-06 14:22:37</t>
  </si>
  <si>
    <t>2024-02-06 12:35:12</t>
  </si>
  <si>
    <t>2024-02-06 12:50:47</t>
  </si>
  <si>
    <t>35-03-A00003_BUCA TM_Buca-7_K09_2055520</t>
  </si>
  <si>
    <t>2055520</t>
  </si>
  <si>
    <t>2024-02-09 10:00:17</t>
  </si>
  <si>
    <t>2024-02-09 17:21:52</t>
  </si>
  <si>
    <t>45-80-M00025_SARUHANLI TR-25_TR-135 PAĞMAT ÖZEL_M03_72203476</t>
  </si>
  <si>
    <t>72203476</t>
  </si>
  <si>
    <t>2024-02-11 09:03:50</t>
  </si>
  <si>
    <t>2024-02-11 09:48:59</t>
  </si>
  <si>
    <t>45-81-M00197_YÜCELER TR-1_A_A_91319915</t>
  </si>
  <si>
    <t>91319915</t>
  </si>
  <si>
    <t>2024-02-05 19:33:08</t>
  </si>
  <si>
    <t>2024-02-05 21:31:56</t>
  </si>
  <si>
    <t>35-03-M03436_M-3436(YATIRIM REZERVE)_ _910677384_ _910677384</t>
  </si>
  <si>
    <t>910677384</t>
  </si>
  <si>
    <t>2024-02-05 19:24:45</t>
  </si>
  <si>
    <t>2024-02-06 00:53:48</t>
  </si>
  <si>
    <t>45-71-M00388_DM-11F TURGUT ÖZAL-2_DM-11F TURGUT ÖZAL-2_45-71-M00388_66174728</t>
  </si>
  <si>
    <t>66174728</t>
  </si>
  <si>
    <t>2024-02-05 19:33:36</t>
  </si>
  <si>
    <t>2024-02-05 21:09:34</t>
  </si>
  <si>
    <t>35-09-K03320_K-3320_ _956423276_ _956423276</t>
  </si>
  <si>
    <t>956423276</t>
  </si>
  <si>
    <t>2024-02-05 16:03:39</t>
  </si>
  <si>
    <t>2024-02-05 19:25:41</t>
  </si>
  <si>
    <t>35-16-M00167_YUKARIBEY SULAMA TR-2_B_B_90999146</t>
  </si>
  <si>
    <t>90999146</t>
  </si>
  <si>
    <t>2024-02-05 15:30:43</t>
  </si>
  <si>
    <t>2024-02-05 17:47:34</t>
  </si>
  <si>
    <t>35-26-A00004_ARSLANLAR TM_TAMSA_M09_2056521</t>
  </si>
  <si>
    <t>2056521</t>
  </si>
  <si>
    <t>2024-02-08 09:12:03</t>
  </si>
  <si>
    <t>2024-02-08 15:43:20</t>
  </si>
  <si>
    <t>35-17-A00001_ALÇUK TM_HatBaşıAyırıcı_53133623_M30_53133623</t>
  </si>
  <si>
    <t>53133623</t>
  </si>
  <si>
    <t>2024-02-05 13:45:02</t>
  </si>
  <si>
    <t>2024-02-05 20:42:16</t>
  </si>
  <si>
    <t>45-78-A00002_KARAPINAR İM_GERİ DÖNÜŞ FİDERİ_M05_66243667</t>
  </si>
  <si>
    <t>66243667</t>
  </si>
  <si>
    <t>2024-02-05 14:54:03</t>
  </si>
  <si>
    <t>2024-02-05 15:34:10</t>
  </si>
  <si>
    <t>35-03-M03128_M-3128(YATIRIM REZERVE)_M-3128(YATIRIM REZERVE)_35-03-M03128_81835983</t>
  </si>
  <si>
    <t>81835983</t>
  </si>
  <si>
    <t>2024-02-09 09:21:10</t>
  </si>
  <si>
    <t>2024-02-09 13:18:16</t>
  </si>
  <si>
    <t>35-03-M01017_M-1017_M-1017_35-03-M01017_41947628</t>
  </si>
  <si>
    <t>41947628</t>
  </si>
  <si>
    <t>2024-02-09 13:23:21</t>
  </si>
  <si>
    <t>2024-02-09 16:12:03</t>
  </si>
  <si>
    <t>45-71-A00002_MORSAN TM_KENAN EVREN S.S_M19_2312065</t>
  </si>
  <si>
    <t>2312065</t>
  </si>
  <si>
    <t>2024-02-05 14:34:13</t>
  </si>
  <si>
    <t>2024-02-05 16:11:16</t>
  </si>
  <si>
    <t>45-71-M01214Ö_SELDA PALABIYIK VE ARK.ÖZEL TR_DIREK TIPI TRAFO HUCRESI_H01_2084651</t>
  </si>
  <si>
    <t>2084651</t>
  </si>
  <si>
    <t>2024-02-05 13:48:36</t>
  </si>
  <si>
    <t>2024-02-05 20:37:14</t>
  </si>
  <si>
    <t>35-13-L00085_GÖKÇEALAN TR-1_ _946419692_ _946419692</t>
  </si>
  <si>
    <t>946419692</t>
  </si>
  <si>
    <t>2024-02-05 11:19:56</t>
  </si>
  <si>
    <t>2024-02-05 14:34:12</t>
  </si>
  <si>
    <t>35-01-K00002_K-2_K_C1_5871532</t>
  </si>
  <si>
    <t>5871532</t>
  </si>
  <si>
    <t>2024-02-05 12:10:49</t>
  </si>
  <si>
    <t>2024-02-05 17:00:57</t>
  </si>
  <si>
    <t>35-16-M00049_CEVAPLI TR-1_CEVAPLI TR-1_35-16-M00049_2357413</t>
  </si>
  <si>
    <t>2357413</t>
  </si>
  <si>
    <t>2024-02-05 12:22:34</t>
  </si>
  <si>
    <t>2024-02-05 13:03:12</t>
  </si>
  <si>
    <t>35-18-L00377_L-377_L-377_35-18-L00377_72109917</t>
  </si>
  <si>
    <t>72109917</t>
  </si>
  <si>
    <t>2024-02-05 12:22:22</t>
  </si>
  <si>
    <t>35-03-K03192_K-3192_TRAFO_K01_41933772</t>
  </si>
  <si>
    <t>41933772</t>
  </si>
  <si>
    <t>2024-02-08 10:34:03</t>
  </si>
  <si>
    <t>2024-02-08 16:42:35</t>
  </si>
  <si>
    <t>35-03-K04203_K-4203_TRAFO_K03_41925747</t>
  </si>
  <si>
    <t>41925747</t>
  </si>
  <si>
    <t>2024-02-08 10:59:31</t>
  </si>
  <si>
    <t>2024-02-08 16:54:50</t>
  </si>
  <si>
    <t>45-84-L00020_GÖKKAYA TR-3_A_A_56402219</t>
  </si>
  <si>
    <t>56402219</t>
  </si>
  <si>
    <t>2024-02-05 09:58:21</t>
  </si>
  <si>
    <t>2024-02-05 12:02:04</t>
  </si>
  <si>
    <t>35-04-K01249_K-1249_F_F02b_78798286</t>
  </si>
  <si>
    <t>78798286</t>
  </si>
  <si>
    <t>2024-02-05 09:29:01</t>
  </si>
  <si>
    <t>2024-02-05 12:43:51</t>
  </si>
  <si>
    <t>35-19-L00292_TR-292 (İM-1/TR-2)_0_956683333_ _956683333</t>
  </si>
  <si>
    <t>956683333</t>
  </si>
  <si>
    <t>2024-02-05 07:22:04</t>
  </si>
  <si>
    <t>2024-02-05 10:14:00</t>
  </si>
  <si>
    <t>35-01-K00290_K-290_F_F_60983927</t>
  </si>
  <si>
    <t>60983927</t>
  </si>
  <si>
    <t>2024-02-05 01:09:20</t>
  </si>
  <si>
    <t>2024-02-05 02:54:49</t>
  </si>
  <si>
    <t>35-02-M02556_M-2556_Altıntaş_99087505_ _99087505</t>
  </si>
  <si>
    <t>99087505</t>
  </si>
  <si>
    <t>2024-02-04 21:11:07</t>
  </si>
  <si>
    <t>2024-02-04 22:37:17</t>
  </si>
  <si>
    <t>35-02-K00814_K-814_ _913007922_ _913007922</t>
  </si>
  <si>
    <t>913007922</t>
  </si>
  <si>
    <t>2024-02-04 20:57:06</t>
  </si>
  <si>
    <t>2024-02-04 21:59:33</t>
  </si>
  <si>
    <t>35-01-M01228_M-1228_M-1228_35-01-M01228_2349596</t>
  </si>
  <si>
    <t>2349596</t>
  </si>
  <si>
    <t>2024-02-04 18:55:49</t>
  </si>
  <si>
    <t>2024-02-04 20:07:11</t>
  </si>
  <si>
    <t>45-78-L00115_TR-115_B_B_91158513</t>
  </si>
  <si>
    <t>91158513</t>
  </si>
  <si>
    <t>2024-02-04 18:15:38</t>
  </si>
  <si>
    <t>2024-02-04 19:44:47</t>
  </si>
  <si>
    <t>45-83-M00772_TR-2/77_0_955139788_ _955139788</t>
  </si>
  <si>
    <t>955139788</t>
  </si>
  <si>
    <t>2024-02-04 16:54:56</t>
  </si>
  <si>
    <t>2024-02-04 18:28:53</t>
  </si>
  <si>
    <t>2024-02-04 13:16:41</t>
  </si>
  <si>
    <t>2024-02-04 18:10:15</t>
  </si>
  <si>
    <t>35-17-M00345_ÇAKMAKLI TR-1_DAM_950311737_ _950311737</t>
  </si>
  <si>
    <t>950311737</t>
  </si>
  <si>
    <t>2024-02-04 15:31:42</t>
  </si>
  <si>
    <t>2024-02-04 17:42:00</t>
  </si>
  <si>
    <t>35-19-L00052_TR-52_SANAL BINA_95000532437_ _95000532437</t>
  </si>
  <si>
    <t>95000532437</t>
  </si>
  <si>
    <t>2024-02-04 15:32:29</t>
  </si>
  <si>
    <t>2024-02-04 19:02:59</t>
  </si>
  <si>
    <t>35-03-K00634_K-634_D_D_56378983</t>
  </si>
  <si>
    <t>56378983</t>
  </si>
  <si>
    <t>2024-02-04 16:10:23</t>
  </si>
  <si>
    <t>2024-02-04 19:47:02</t>
  </si>
  <si>
    <t>45-73-M00808_SUBAŞI TR-1_SUBAŞI TR-1_45-73-M00808_2358246</t>
  </si>
  <si>
    <t>2358246</t>
  </si>
  <si>
    <t>2024-02-04 15:40:40</t>
  </si>
  <si>
    <t>2024-02-04 17:27:02</t>
  </si>
  <si>
    <t>45-75-M00062_SALUR KÖK_OĞULDURUK _M03_72037155</t>
  </si>
  <si>
    <t>72037155</t>
  </si>
  <si>
    <t>2024-02-04 15:48:33</t>
  </si>
  <si>
    <t>2024-02-04 17:33:43</t>
  </si>
  <si>
    <t>45-71-M00287_DM-8/10_DİREK TİPİ ÇIKIŞLAR_M05_2075155</t>
  </si>
  <si>
    <t>2075155</t>
  </si>
  <si>
    <t>2024-02-04 15:39:47</t>
  </si>
  <si>
    <t>2024-02-04 16:26:11</t>
  </si>
  <si>
    <t>2024-02-04 12:32:14</t>
  </si>
  <si>
    <t>2024-02-04 12:56:17</t>
  </si>
  <si>
    <t>35-04-K01591_K-1591_Sarsar_99175912_ _99175912</t>
  </si>
  <si>
    <t>99175912</t>
  </si>
  <si>
    <t>2024-02-04 09:48:57</t>
  </si>
  <si>
    <t>2024-02-04 10:30:42</t>
  </si>
  <si>
    <t>45-71-M02249_DM-14/3A_ _953200542_ _953200542</t>
  </si>
  <si>
    <t>953200542</t>
  </si>
  <si>
    <t>2024-02-03 22:33:43</t>
  </si>
  <si>
    <t>2024-02-04 03:10:17</t>
  </si>
  <si>
    <t>2024-02-03 23:50:00</t>
  </si>
  <si>
    <t>2024-02-04 05:11:27</t>
  </si>
  <si>
    <t>35-18-M00180_M-180 DALYAN ARITMA DM_L-192_L05_66030458</t>
  </si>
  <si>
    <t>66030458</t>
  </si>
  <si>
    <t>2024-02-13 03:22:55</t>
  </si>
  <si>
    <t>2024-02-13 12:42:12</t>
  </si>
  <si>
    <t>45-73-M00491_ULUDERBENT DM_ÖRENCİK_M03_95475183</t>
  </si>
  <si>
    <t>95475183</t>
  </si>
  <si>
    <t>2024-02-13 01:38:00</t>
  </si>
  <si>
    <t>2024-02-13 09:12:03</t>
  </si>
  <si>
    <t>35-31-L00228_HALİLLER KÖK_KALEKÖY_L02_72238617</t>
  </si>
  <si>
    <t>72238617</t>
  </si>
  <si>
    <t>2024-02-13 00:01:03</t>
  </si>
  <si>
    <t>2024-02-13 06:07:59</t>
  </si>
  <si>
    <t>2024-02-13 04:25:48</t>
  </si>
  <si>
    <t>2024-02-13 04:43:16</t>
  </si>
  <si>
    <t>35-04-K00364_K-364_ _99149734_ _99149734</t>
  </si>
  <si>
    <t>99149734</t>
  </si>
  <si>
    <t>2024-02-12 21:14:06</t>
  </si>
  <si>
    <t>2024-02-13 00:32:30</t>
  </si>
  <si>
    <t>35-15-L00836_GÜNLÜCE KÖYÜ TR-2_ _950383835_ _950383835</t>
  </si>
  <si>
    <t>950383835</t>
  </si>
  <si>
    <t>2024-02-12 14:25:19</t>
  </si>
  <si>
    <t>2024-02-12 18:28:54</t>
  </si>
  <si>
    <t>45-71-M01272_TİLKİKÖY TR-2_A_A_56399279</t>
  </si>
  <si>
    <t>56399279</t>
  </si>
  <si>
    <t>2024-02-12 11:44:57</t>
  </si>
  <si>
    <t>2024-02-12 17:09:04</t>
  </si>
  <si>
    <t>35-01-K00734_K-734_K-734_35-01-K00734_47314208</t>
  </si>
  <si>
    <t>47314208</t>
  </si>
  <si>
    <t>2024-02-12 11:30:27</t>
  </si>
  <si>
    <t>35-01-M01422_M-1422_B_b1_5893249</t>
  </si>
  <si>
    <t>5893249</t>
  </si>
  <si>
    <t>2024-02-11 19:47:29</t>
  </si>
  <si>
    <t>2024-02-11 21:30:51</t>
  </si>
  <si>
    <t>35-02-M02826_M-2826_B_B_65500073</t>
  </si>
  <si>
    <t>65500073</t>
  </si>
  <si>
    <t>2024-02-11 19:36:43</t>
  </si>
  <si>
    <t>2024-02-11 20:27:07</t>
  </si>
  <si>
    <t>2024-02-10 20:30:12</t>
  </si>
  <si>
    <t>2024-02-10 21:10:33</t>
  </si>
  <si>
    <t>35-18-L00110_L-110 OVACIK_SAYAC PANODA_950428941_ _950428941</t>
  </si>
  <si>
    <t>950428941</t>
  </si>
  <si>
    <t>2024-02-10 18:17:45</t>
  </si>
  <si>
    <t>2024-02-10 22:47:52</t>
  </si>
  <si>
    <t>2024-02-09 14:40:22</t>
  </si>
  <si>
    <t>2024-02-09 16:09:40</t>
  </si>
  <si>
    <t>35-27-M00320_ULUCAK DM-2/12_D_D_56369965</t>
  </si>
  <si>
    <t>56369965</t>
  </si>
  <si>
    <t>2024-02-09 14:45:05</t>
  </si>
  <si>
    <t>2024-02-09 17:53:04</t>
  </si>
  <si>
    <t>45-78-A00003_YILMAZ İM_YILMAZ TR-12_L04_2331486</t>
  </si>
  <si>
    <t>2331486</t>
  </si>
  <si>
    <t>2024-02-15 09:03:11</t>
  </si>
  <si>
    <t>2024-02-15 13:08:08</t>
  </si>
  <si>
    <t>35-18-L00140_L-140_L-139 - L-138 - L-137_L09_2092537</t>
  </si>
  <si>
    <t>2092537</t>
  </si>
  <si>
    <t>2024-02-09 09:43:05</t>
  </si>
  <si>
    <t>2024-02-09 12:02:05</t>
  </si>
  <si>
    <t>35-28-M00167_ASARLIK TR-1_ASARLIK TR-1_35-28-M00167_66853677</t>
  </si>
  <si>
    <t>66853677</t>
  </si>
  <si>
    <t>2024-02-09 12:33:51</t>
  </si>
  <si>
    <t>35-18-A00003_ÇİFTLİK İM_TURSİTE_L14_2054627</t>
  </si>
  <si>
    <t>2054627</t>
  </si>
  <si>
    <t>2024-02-08 23:04:02</t>
  </si>
  <si>
    <t>2024-02-08 23:38:24</t>
  </si>
  <si>
    <t>35-04-K00018_K-18_D_K18D1B_5808390</t>
  </si>
  <si>
    <t>5808390</t>
  </si>
  <si>
    <t>2024-02-09 00:18:13</t>
  </si>
  <si>
    <t>2024-02-09 00:59:23</t>
  </si>
  <si>
    <t>35-02-M01068_M-1068__M01_85876010</t>
  </si>
  <si>
    <t>85876010</t>
  </si>
  <si>
    <t>2024-02-11 14:04:10</t>
  </si>
  <si>
    <t>2024-02-11 17:51:22</t>
  </si>
  <si>
    <t>35-18-L00513_L-513 REİSDERE_ _950460750_ _950460750</t>
  </si>
  <si>
    <t>950460750</t>
  </si>
  <si>
    <t>2024-02-08 12:56:18</t>
  </si>
  <si>
    <t>2024-02-08 19:17:33</t>
  </si>
  <si>
    <t>35-18-L00526_L-526 SAĞLIKÇILAR_ _95000019657_ _95000019657</t>
  </si>
  <si>
    <t>95000019657</t>
  </si>
  <si>
    <t>2024-02-08 11:23:16</t>
  </si>
  <si>
    <t>2024-02-08 18:29:14</t>
  </si>
  <si>
    <t>35-27-M00024_TR-24_ _913713334_ _913713334</t>
  </si>
  <si>
    <t>913713334</t>
  </si>
  <si>
    <t>2024-02-08 12:14:54</t>
  </si>
  <si>
    <t>2024-02-08 14:45:25</t>
  </si>
  <si>
    <t>35-18-L00401_L-401 ALTINYUNUS DM_ _950446139_ _950446139</t>
  </si>
  <si>
    <t>950446139</t>
  </si>
  <si>
    <t>2024-02-08 11:50:59</t>
  </si>
  <si>
    <t>2024-02-08 20:25:24</t>
  </si>
  <si>
    <t>2024-02-08 10:22:22</t>
  </si>
  <si>
    <t>2024-02-08 14:32:38</t>
  </si>
  <si>
    <t>35-16-L00253_YERLİ TAHTACI TR-1_A_A_90944760</t>
  </si>
  <si>
    <t>90944760</t>
  </si>
  <si>
    <t>2024-02-07 18:52:38</t>
  </si>
  <si>
    <t>2024-02-07 22:06:39</t>
  </si>
  <si>
    <t>2024-02-07 13:41:55</t>
  </si>
  <si>
    <t>2024-02-07 14:20:42</t>
  </si>
  <si>
    <t>45-77-L00079_TR-55/A_D_D_56395143</t>
  </si>
  <si>
    <t>56395143</t>
  </si>
  <si>
    <t>2024-02-07 13:35:06</t>
  </si>
  <si>
    <t>2024-02-07 16:21:56</t>
  </si>
  <si>
    <t>2024-02-07 14:03:27</t>
  </si>
  <si>
    <t>2024-02-07 14:43:42</t>
  </si>
  <si>
    <t>45-79-M00047_SARIGÖL TR-47_DAĞITIM TRF TR-47_M01_65918702</t>
  </si>
  <si>
    <t>65918702</t>
  </si>
  <si>
    <t>2024-02-07 13:31:28</t>
  </si>
  <si>
    <t>2024-02-07 16:53:52</t>
  </si>
  <si>
    <t>35-20-L00349_SÖĞÜTÖREN TR-3_PANO_955208137_ _955208137</t>
  </si>
  <si>
    <t>955208137</t>
  </si>
  <si>
    <t>2024-02-07 11:18:33</t>
  </si>
  <si>
    <t>2024-02-07 13:29:11</t>
  </si>
  <si>
    <t>45-82-M00347_ÇEVİRCEK KÖYÜ TR-1_ÇEVİRCEK KÖYÜ TR-1_45-82-M00347_92710012</t>
  </si>
  <si>
    <t>92710012</t>
  </si>
  <si>
    <t>2024-02-07 09:43:58</t>
  </si>
  <si>
    <t>2024-02-07 10:15:20</t>
  </si>
  <si>
    <t>35-20-L00133_CANLI TR-2_0_955202174_ _955202174</t>
  </si>
  <si>
    <t>955202174</t>
  </si>
  <si>
    <t>2024-02-07 10:08:04</t>
  </si>
  <si>
    <t>2024-02-07 11:35:35</t>
  </si>
  <si>
    <t>35-17-M00215_YENİ ŞAKRAN TR-15_B_B_91372959</t>
  </si>
  <si>
    <t>91372959</t>
  </si>
  <si>
    <t>2024-02-07 10:17:02</t>
  </si>
  <si>
    <t>2024-02-07 10:34:50</t>
  </si>
  <si>
    <t>45-74-M00036_TR-36_DAĞITIM TRAFO TR-36_M04_72238110</t>
  </si>
  <si>
    <t>72238110</t>
  </si>
  <si>
    <t>2024-02-12 11:55:19</t>
  </si>
  <si>
    <t>2024-02-12 16:30:12</t>
  </si>
  <si>
    <t>2024-02-07 01:46:17</t>
  </si>
  <si>
    <t>2024-02-07 01:51:25</t>
  </si>
  <si>
    <t>45-78-L00037_TR-37___56387406</t>
  </si>
  <si>
    <t>56387406</t>
  </si>
  <si>
    <t>2024-02-06 16:58:11</t>
  </si>
  <si>
    <t>2024-02-06 20:59:10</t>
  </si>
  <si>
    <t>35-21-L00044_AKÇAKİLİSE TR-1_B_B_76803841</t>
  </si>
  <si>
    <t>76803841</t>
  </si>
  <si>
    <t>2024-02-06 14:32:10</t>
  </si>
  <si>
    <t>2024-02-06 18:24:12</t>
  </si>
  <si>
    <t>45-80-M00108_KEMİKLİDERE KÖK_KEMİKLİDERE KÖY _M02_2086360</t>
  </si>
  <si>
    <t>2086360</t>
  </si>
  <si>
    <t>2024-02-10 10:42:12</t>
  </si>
  <si>
    <t>2024-02-10 12:12:33</t>
  </si>
  <si>
    <t>2024-02-06 13:59:44</t>
  </si>
  <si>
    <t>2024-02-06 14:43:25</t>
  </si>
  <si>
    <t>35-21-L00148_MORDOĞAN TR-34_0_953365011_ _953365011</t>
  </si>
  <si>
    <t>953365011</t>
  </si>
  <si>
    <t>2024-02-06 12:54:25</t>
  </si>
  <si>
    <t>2024-02-06 15:20:46</t>
  </si>
  <si>
    <t>45-72-M00047_TR-1/47_D_F01b_92711129</t>
  </si>
  <si>
    <t>92711129</t>
  </si>
  <si>
    <t>2024-02-05 19:25:23</t>
  </si>
  <si>
    <t>2024-02-05 19:47:51</t>
  </si>
  <si>
    <t>35-26-M00454_ÇAMLICA TR-1_SANAL BINA_95000461698_ _95000461698</t>
  </si>
  <si>
    <t>95000461698</t>
  </si>
  <si>
    <t>2024-02-05 16:20:46</t>
  </si>
  <si>
    <t>2024-02-05 17:27:07</t>
  </si>
  <si>
    <t>45-71-M02257_DM-8/5_ _953240440_ _953240440</t>
  </si>
  <si>
    <t>953240440</t>
  </si>
  <si>
    <t>2024-02-05 16:29:55</t>
  </si>
  <si>
    <t>2024-02-05 19:49:25</t>
  </si>
  <si>
    <t>35-01-K03683_K-3683_Basın_912107606_ _912107606</t>
  </si>
  <si>
    <t>912107606</t>
  </si>
  <si>
    <t>2024-02-05 14:27:18</t>
  </si>
  <si>
    <t>2024-02-05 17:09:15</t>
  </si>
  <si>
    <t>35-28-M00500_YAHŞELLİ TR-6_DIREK TIPI TRAFO HUCRESI_H01_2109938</t>
  </si>
  <si>
    <t>2109938</t>
  </si>
  <si>
    <t>2024-02-05 10:40:23</t>
  </si>
  <si>
    <t>35-09-K04579_K-4579_ _95000121224_ _95000121224</t>
  </si>
  <si>
    <t>95000121224</t>
  </si>
  <si>
    <t>2024-02-05 07:28:10</t>
  </si>
  <si>
    <t>2024-02-05 09:17:07</t>
  </si>
  <si>
    <t>35-14-L00289_İM-3/TR-2 HIDIRLIK_SANAL BINA_95001438755_ _95001438755</t>
  </si>
  <si>
    <t>95001438755</t>
  </si>
  <si>
    <t>2024-02-04 18:57:28</t>
  </si>
  <si>
    <t>2024-02-04 20:43:38</t>
  </si>
  <si>
    <t>45-71-M00289_DM-08/10-B_C_C_56403441</t>
  </si>
  <si>
    <t>56403441</t>
  </si>
  <si>
    <t>2024-02-04 18:47:44</t>
  </si>
  <si>
    <t>2024-02-04 20:33:17</t>
  </si>
  <si>
    <t>2024-02-04 19:17:33</t>
  </si>
  <si>
    <t>2024-02-04 19:44:00</t>
  </si>
  <si>
    <t>35-18-L00179_L-179_A_A_91301695</t>
  </si>
  <si>
    <t>91301695</t>
  </si>
  <si>
    <t>45-85-L00178_YUNUSLAR TR-1_A_A_56388475</t>
  </si>
  <si>
    <t>56388475</t>
  </si>
  <si>
    <t>2024-02-04 16:41:42</t>
  </si>
  <si>
    <t>2024-02-04 20:08:50</t>
  </si>
  <si>
    <t>35-04-A00003_ŞEMİKLER TM_İMBAT_M03_2054708</t>
  </si>
  <si>
    <t>2054708</t>
  </si>
  <si>
    <t>2024-02-04 18:50:37</t>
  </si>
  <si>
    <t>2024-02-04 20:44:46</t>
  </si>
  <si>
    <t>35-28-A00002_ULUCAK TM_EGEKENT-2_M15_2061756</t>
  </si>
  <si>
    <t>2061756</t>
  </si>
  <si>
    <t>2024-02-04 18:42:27</t>
  </si>
  <si>
    <t>2024-02-04 20:00:54</t>
  </si>
  <si>
    <t>45-83-M00459_SİNİRLİ TR-1_C_C_91000980</t>
  </si>
  <si>
    <t>91000980</t>
  </si>
  <si>
    <t>2024-02-04 11:53:17</t>
  </si>
  <si>
    <t>2024-02-04 13:14:30</t>
  </si>
  <si>
    <t>45-78-M01161_ÇAPAKLI KÖK_İKİZTEPE_M04_78225765</t>
  </si>
  <si>
    <t>78225765</t>
  </si>
  <si>
    <t>2024-02-04 11:44:15</t>
  </si>
  <si>
    <t>2024-02-04 12:10:01</t>
  </si>
  <si>
    <t>45-75-M00086_PINARBAŞI TR-1_DIREK TIPI TRAFO HUCRESI_H01_2084781</t>
  </si>
  <si>
    <t>2084781</t>
  </si>
  <si>
    <t>2024-02-04 10:41:25</t>
  </si>
  <si>
    <t>2024-02-04 11:16:18</t>
  </si>
  <si>
    <t>35-21-L00045_AKÇAKİLİSE TR-2_A_a1_5826902</t>
  </si>
  <si>
    <t>5826902</t>
  </si>
  <si>
    <t>2024-02-04 10:57:05</t>
  </si>
  <si>
    <t>2024-02-04 12:31:40</t>
  </si>
  <si>
    <t>35-03-K01338_K-1338_K-1338_35-03-K01338_41958842</t>
  </si>
  <si>
    <t>41958842</t>
  </si>
  <si>
    <t>2024-02-03 23:10:00</t>
  </si>
  <si>
    <t>35-28-M00181_ASARLIK TR-7_B_B_91438387</t>
  </si>
  <si>
    <t>91438387</t>
  </si>
  <si>
    <t>2024-02-03 18:51:57</t>
  </si>
  <si>
    <t>2024-02-03 20:02:01</t>
  </si>
  <si>
    <t>45-76-M00025_KIRKAĞAÇ TR-25_0_955239438_ _955239438</t>
  </si>
  <si>
    <t>955239438</t>
  </si>
  <si>
    <t>2024-02-03 18:27:41</t>
  </si>
  <si>
    <t>2024-02-03 19:34:34</t>
  </si>
  <si>
    <t>35-10-M02339_YELKİ TR-5 (M-2339)_D_D1_49574441</t>
  </si>
  <si>
    <t>49574441</t>
  </si>
  <si>
    <t>2024-02-03 18:00:56</t>
  </si>
  <si>
    <t>2024-02-03 20:14:22</t>
  </si>
  <si>
    <t>35-28-M00444_MALTEPE TR-1_B_B_91030035</t>
  </si>
  <si>
    <t>91030035</t>
  </si>
  <si>
    <t>2024-02-03 16:03:49</t>
  </si>
  <si>
    <t>2024-02-03 18:45:14</t>
  </si>
  <si>
    <t>45-84-L00172_KENDİRLİK TR-2_CAMİİ_955179166_ _955179166</t>
  </si>
  <si>
    <t>955179166</t>
  </si>
  <si>
    <t>2024-02-03 12:18:19</t>
  </si>
  <si>
    <t>2024-02-03 13:09:08</t>
  </si>
  <si>
    <t>45-78-M01161_ÇAPAKLI KÖK_YAĞBASAN_M07_78225834</t>
  </si>
  <si>
    <t>78225834</t>
  </si>
  <si>
    <t>2024-02-03 13:27:57</t>
  </si>
  <si>
    <t>2024-02-03 13:48:46</t>
  </si>
  <si>
    <t>45-79-M00047_SARIGÖL TR-47_F_F05b_66193181</t>
  </si>
  <si>
    <t>66193181</t>
  </si>
  <si>
    <t>2024-02-03 12:58:08</t>
  </si>
  <si>
    <t>2024-02-03 14:42:50</t>
  </si>
  <si>
    <t>35-29-M00021_DM-1/21_DM-1/21_35-29-M00021_72202309</t>
  </si>
  <si>
    <t>72202309</t>
  </si>
  <si>
    <t>2024-02-03 13:33:17</t>
  </si>
  <si>
    <t>2024-02-03 15:18:47</t>
  </si>
  <si>
    <t>35-01-K00135_K-135_ _95002409480_ _95002409480</t>
  </si>
  <si>
    <t>95002409480</t>
  </si>
  <si>
    <t>2024-02-03 11:22:42</t>
  </si>
  <si>
    <t>2024-02-03 13:17:12</t>
  </si>
  <si>
    <t>35-04-K00766_K-766_Sevim Kaptan_99351651_ _99351651</t>
  </si>
  <si>
    <t>99351651</t>
  </si>
  <si>
    <t>2024-02-03 11:14:52</t>
  </si>
  <si>
    <t>2024-02-03 12:11:48</t>
  </si>
  <si>
    <t>45-83-M00359_ÇAMPINAR TARIMSAL SULAMA TR-7_ÇAMPINAR TARIMSAL SULAMA TR-7_45-83-M00359_2356375</t>
  </si>
  <si>
    <t>2356375</t>
  </si>
  <si>
    <t>2024-02-03 08:22:17</t>
  </si>
  <si>
    <t>2024-02-03 10:13:52</t>
  </si>
  <si>
    <t>35-18-L00437_L-437 ŞEHİTLİK_ _950449088_ _950449088</t>
  </si>
  <si>
    <t>950449088</t>
  </si>
  <si>
    <t>2024-02-03 08:51:36</t>
  </si>
  <si>
    <t>2024-02-03 15:11:24</t>
  </si>
  <si>
    <t>35-04-K00807_K-807_ _99391224_ _99391224</t>
  </si>
  <si>
    <t>99391224</t>
  </si>
  <si>
    <t>2024-02-03 09:06:23</t>
  </si>
  <si>
    <t>2024-02-03 11:16:07</t>
  </si>
  <si>
    <t>45-71-M00123_GÜZELKÖY KÖK_SULAMA_M06_50218009</t>
  </si>
  <si>
    <t>50218009</t>
  </si>
  <si>
    <t>2024-02-03 08:26:16</t>
  </si>
  <si>
    <t>2024-02-03 09:23:37</t>
  </si>
  <si>
    <t>35-28-M00377_SEYREK TR-8_ _95002626765_ _95002626765</t>
  </si>
  <si>
    <t>95002626765</t>
  </si>
  <si>
    <t>2024-02-03 08:32:05</t>
  </si>
  <si>
    <t>2024-02-03 13:27:39</t>
  </si>
  <si>
    <t>35-03-M02241_M-2241 BELENBAŞI TR-1_M-2241 BELENBAŞI TR-1_35-03-M02241_79439383</t>
  </si>
  <si>
    <t>79439383</t>
  </si>
  <si>
    <t>2024-02-03 09:14:06</t>
  </si>
  <si>
    <t>2024-02-03 11:03:32</t>
  </si>
  <si>
    <t>2024-02-03 06:22:50</t>
  </si>
  <si>
    <t>2024-02-03 07:05:51</t>
  </si>
  <si>
    <t>2024-02-03 08:39:54</t>
  </si>
  <si>
    <t>2024-02-03 08:59:03</t>
  </si>
  <si>
    <t>2024-02-02 20:19:35</t>
  </si>
  <si>
    <t>2024-02-02 21:27:53</t>
  </si>
  <si>
    <t>35-26-A00002_SUBAŞI İM_0_956611573_ _956611573</t>
  </si>
  <si>
    <t>956611573</t>
  </si>
  <si>
    <t>2024-02-02 19:34:16</t>
  </si>
  <si>
    <t>2024-02-02 21:29:47</t>
  </si>
  <si>
    <t>35-16-L00070_TR-70_B_B_90964285</t>
  </si>
  <si>
    <t>90964285</t>
  </si>
  <si>
    <t>2024-02-02 21:37:06</t>
  </si>
  <si>
    <t>2024-02-02 22:14:42</t>
  </si>
  <si>
    <t>45-71-M02141_TR-1/53B _ _953239997_ _953239997</t>
  </si>
  <si>
    <t>953239997</t>
  </si>
  <si>
    <t>2024-02-02 19:26:57</t>
  </si>
  <si>
    <t>2024-02-02 22:44:08</t>
  </si>
  <si>
    <t>35-04-K00618_K-618_B_B_56355996</t>
  </si>
  <si>
    <t>56355996</t>
  </si>
  <si>
    <t>2024-02-02 21:47:36</t>
  </si>
  <si>
    <t>2024-02-02 22:36:20</t>
  </si>
  <si>
    <t>35-04-M02875_M-2875_VADİEVLERİ(DOĞANÇAY-1)_M06_84886131</t>
  </si>
  <si>
    <t>84886131</t>
  </si>
  <si>
    <t>2024-02-03 12:35:57</t>
  </si>
  <si>
    <t>2024-02-03 12:43:45</t>
  </si>
  <si>
    <t>2024-02-02 20:51:55</t>
  </si>
  <si>
    <t>2024-02-02 22:10:08</t>
  </si>
  <si>
    <t>35-01-K03798_K-3798_ _911151355_ _911151355</t>
  </si>
  <si>
    <t>911151355</t>
  </si>
  <si>
    <t>2024-02-02 18:59:32</t>
  </si>
  <si>
    <t>2024-02-02 19:40:34</t>
  </si>
  <si>
    <t>35-17-M00015_TR-15_ _950306842_ _950306842</t>
  </si>
  <si>
    <t>950306842</t>
  </si>
  <si>
    <t>2024-02-02 19:26:11</t>
  </si>
  <si>
    <t>2024-02-02 22:29:51</t>
  </si>
  <si>
    <t>35-30-L00137_NEBİLER TR-1_C_C_56378979</t>
  </si>
  <si>
    <t>56378979</t>
  </si>
  <si>
    <t>2024-02-02 18:42:35</t>
  </si>
  <si>
    <t>2024-02-02 21:35:24</t>
  </si>
  <si>
    <t>35-01-K00008_K-8_K-8_35-01-K00008_2374299</t>
  </si>
  <si>
    <t>2374299</t>
  </si>
  <si>
    <t>2024-02-02 14:07:41</t>
  </si>
  <si>
    <t>2024-02-02 14:33:40</t>
  </si>
  <si>
    <t>45-81-M00003_SELENDİ TR-3_TR-30_M05_2321606</t>
  </si>
  <si>
    <t>2321606</t>
  </si>
  <si>
    <t>2024-02-02 14:21:31</t>
  </si>
  <si>
    <t>2024-02-02 14:41:50</t>
  </si>
  <si>
    <t>45-71-M00188_ÇINARLIKUYU KÖK_ÇINARLIKUYU TR-1_M02_72248777</t>
  </si>
  <si>
    <t>72248777</t>
  </si>
  <si>
    <t>2024-02-05 10:29:11</t>
  </si>
  <si>
    <t>2024-02-05 14:28:28</t>
  </si>
  <si>
    <t>45-81-M00001_SELENDİ DM_ESKİ SELENDİ_M16_2079217</t>
  </si>
  <si>
    <t>2079217</t>
  </si>
  <si>
    <t>2024-02-06 13:04:13</t>
  </si>
  <si>
    <t>2024-02-06 14:48:26</t>
  </si>
  <si>
    <t>45-73-M00136_PİYADELER KÖK_KEMALİYE-2_M012_95408066</t>
  </si>
  <si>
    <t>95408066</t>
  </si>
  <si>
    <t>2024-02-07 01:03:28</t>
  </si>
  <si>
    <t>2024-02-07 01:14:49</t>
  </si>
  <si>
    <t>45-73-M00136_PİYADELER KÖK_KEMALİYE-2_M012_95514236</t>
  </si>
  <si>
    <t>95514236</t>
  </si>
  <si>
    <t>2024-02-06 01:43:36</t>
  </si>
  <si>
    <t>2024-02-06 01:59:42</t>
  </si>
  <si>
    <t>45-71-M00999_GÖKÇELER (YAYLACIK MAH.) TR-1_A_A_91092560</t>
  </si>
  <si>
    <t>91092560</t>
  </si>
  <si>
    <t>2024-02-01 13:51:18</t>
  </si>
  <si>
    <t>2024-02-01 19:14:00</t>
  </si>
  <si>
    <t>45-79-M00069_SARIGÖL DM_SARIGÖL 2 GİRİŞ_M02_2318416</t>
  </si>
  <si>
    <t>2318416</t>
  </si>
  <si>
    <t>2024-02-06 01:01:45</t>
  </si>
  <si>
    <t>2024-02-06 01:25:52</t>
  </si>
  <si>
    <t>45-79-M00069_SARIGÖL DM_SARIGÖL 2 GİRİŞ_M02_2076614</t>
  </si>
  <si>
    <t>2076614</t>
  </si>
  <si>
    <t>2024-02-07 01:02:25</t>
  </si>
  <si>
    <t>2024-02-07 01:11:12</t>
  </si>
  <si>
    <t>35-22-M00085_DEĞİRMENDERE DM_ÇAMÖNÜ - ATAKÖY_M09_50066534</t>
  </si>
  <si>
    <t>50066534</t>
  </si>
  <si>
    <t>2024-02-01 13:56:33</t>
  </si>
  <si>
    <t>2024-02-01 14:33:47</t>
  </si>
  <si>
    <t>35-01-M02506_M-2506_D_D_56366002</t>
  </si>
  <si>
    <t>56366002</t>
  </si>
  <si>
    <t>2024-02-01 13:43:47</t>
  </si>
  <si>
    <t>2024-02-01 15:34:14</t>
  </si>
  <si>
    <t>45-73-M00053_DM06/TR-01_ALAŞEHİR TM ŞEHİR-2_M01_67583533</t>
  </si>
  <si>
    <t>67583533</t>
  </si>
  <si>
    <t>2024-02-06 01:00:37</t>
  </si>
  <si>
    <t>2024-02-06 01:27:48</t>
  </si>
  <si>
    <t>2024-02-05 01:06:42</t>
  </si>
  <si>
    <t>2024-02-05 01:23:43</t>
  </si>
  <si>
    <t>45-79-M00069_SARIGÖL DM_SARIGÖL-1 GİRİŞ_M24_2318408</t>
  </si>
  <si>
    <t>2318408</t>
  </si>
  <si>
    <t>2024-02-05 01:05:42</t>
  </si>
  <si>
    <t>2024-02-05 01:30:57</t>
  </si>
  <si>
    <t>2024-02-01 12:54:36</t>
  </si>
  <si>
    <t>2024-02-01 15:15:39</t>
  </si>
  <si>
    <t>35-28-M00379_SEYREK TR-7 KÖK_ _95002579217_ _95002579217</t>
  </si>
  <si>
    <t>95002579217</t>
  </si>
  <si>
    <t>2024-02-01 13:02:00</t>
  </si>
  <si>
    <t>2024-02-01 15:46:54</t>
  </si>
  <si>
    <t>45-71-M01297_SELİMŞAHLAR TR-3_DIREK TIPI TRAFO HUCRESI_H01_2095421</t>
  </si>
  <si>
    <t>2095421</t>
  </si>
  <si>
    <t>2024-02-01 12:56:23</t>
  </si>
  <si>
    <t>2024-02-01 13:35:56</t>
  </si>
  <si>
    <t>35-19-L00092_TR-92_SANAL BINA_957961910_ _957961910</t>
  </si>
  <si>
    <t>957961910</t>
  </si>
  <si>
    <t>2024-02-01 12:23:15</t>
  </si>
  <si>
    <t>2024-02-01 18:02:19</t>
  </si>
  <si>
    <t>35-30-M00204_GRUPKENT TR-2_A_A_56367578</t>
  </si>
  <si>
    <t>56367578</t>
  </si>
  <si>
    <t>2024-02-01 12:18:21</t>
  </si>
  <si>
    <t>2024-02-01 17:13:39</t>
  </si>
  <si>
    <t>35-15-L00341_SUBATAN TR-6_C_C_91356112</t>
  </si>
  <si>
    <t>91356112</t>
  </si>
  <si>
    <t>2024-02-01 12:40:54</t>
  </si>
  <si>
    <t>2024-02-01 17:43:54</t>
  </si>
  <si>
    <t>45-73-M00022_DM02/TR08_TR-23_M02_71980354</t>
  </si>
  <si>
    <t>71980354</t>
  </si>
  <si>
    <t>2024-02-01 12:34:12</t>
  </si>
  <si>
    <t>2024-02-01 14:37:16</t>
  </si>
  <si>
    <t>35-01-M03198_M-3198 (YATIRIM REZERVE)_D_D_56378757</t>
  </si>
  <si>
    <t>56378757</t>
  </si>
  <si>
    <t>2024-02-01 12:45:44</t>
  </si>
  <si>
    <t>2024-02-01 14:41:01</t>
  </si>
  <si>
    <t>2024-02-01 13:05:50</t>
  </si>
  <si>
    <t>2024-02-01 13:32:41</t>
  </si>
  <si>
    <t>2024-02-01 12:34:52</t>
  </si>
  <si>
    <t>2024-02-01 13:26:02</t>
  </si>
  <si>
    <t>45-78-M00837_KIZILAVLU KÖK_HatBaşıAyırıcı_100769052_M02_100769052</t>
  </si>
  <si>
    <t>100769052</t>
  </si>
  <si>
    <t>2024-02-01 11:52:33</t>
  </si>
  <si>
    <t>2024-02-01 15:34:31</t>
  </si>
  <si>
    <t>45-75-M00216_KAYACIK KOŞUBURNU TR-1_KAYACIK KOŞUBURNU TR-1_45-75-M00216_2359721</t>
  </si>
  <si>
    <t>2359721</t>
  </si>
  <si>
    <t>2024-02-01 12:00:33</t>
  </si>
  <si>
    <t>2024-02-01 17:09:23</t>
  </si>
  <si>
    <t>2024-02-06 09:07:37</t>
  </si>
  <si>
    <t>2024-02-06 13:19:28</t>
  </si>
  <si>
    <t>35-29-L00330_DİBEKÇİ TR-3_C_C_56393683</t>
  </si>
  <si>
    <t>56393683</t>
  </si>
  <si>
    <t>2024-02-01 11:29:47</t>
  </si>
  <si>
    <t>2024-02-01 13:32:47</t>
  </si>
  <si>
    <t>35-16-M00209_TOPÇAM SULAMA TR-16_TOPÇAM SULAMA TR-16_35-16-M00209_2376819</t>
  </si>
  <si>
    <t>2376819</t>
  </si>
  <si>
    <t>2024-02-01 11:26:32</t>
  </si>
  <si>
    <t>2024-02-01 12:53:44</t>
  </si>
  <si>
    <t>35-22-M00901_ÇAMÖNÜ TR-14__H_89800749</t>
  </si>
  <si>
    <t>89800749</t>
  </si>
  <si>
    <t>2024-02-01 11:25:57</t>
  </si>
  <si>
    <t>2024-02-01 14:39:42</t>
  </si>
  <si>
    <t>2024-02-01 11:29:24</t>
  </si>
  <si>
    <t>2024-02-01 12:55:55</t>
  </si>
  <si>
    <t>35-02-K04309_K-4309_F_F_56364823</t>
  </si>
  <si>
    <t>56364823</t>
  </si>
  <si>
    <t>2024-02-01 11:05:13</t>
  </si>
  <si>
    <t>2024-02-01 11:53:22</t>
  </si>
  <si>
    <t>35-22-M00116_METAL İŞLERİ TR-16_9587466_TR16e1_5923933</t>
  </si>
  <si>
    <t>5923933</t>
  </si>
  <si>
    <t>2024-02-01 11:03:15</t>
  </si>
  <si>
    <t>2024-02-01 13:49:35</t>
  </si>
  <si>
    <t>35-18-L00310_L-310_ _950438227_ _950438227</t>
  </si>
  <si>
    <t>950438227</t>
  </si>
  <si>
    <t>2024-02-01 11:10:16</t>
  </si>
  <si>
    <t>2024-02-01 12:01:14</t>
  </si>
  <si>
    <t>45-73-M01357_SARIPINAR KÖK_HatBaşıAyırıcı_53132812_M03_53132812</t>
  </si>
  <si>
    <t>53132812</t>
  </si>
  <si>
    <t>2024-02-04 09:55:32</t>
  </si>
  <si>
    <t>2024-02-04 15:02:57</t>
  </si>
  <si>
    <t>35-16-M00125_GÜNEŞLİ TR-1_B_B_91439682</t>
  </si>
  <si>
    <t>91439682</t>
  </si>
  <si>
    <t>2024-02-01 10:41:29</t>
  </si>
  <si>
    <t>2024-02-01 14:14:55</t>
  </si>
  <si>
    <t>45-71-M00280_DM-11_DM-11A TOKİ-3_M05_2326961</t>
  </si>
  <si>
    <t>2326961</t>
  </si>
  <si>
    <t>2024-02-04 11:54:02</t>
  </si>
  <si>
    <t>2024-02-04 12:44:07</t>
  </si>
  <si>
    <t>45-83-A00001_TURGUTLU İM_STADYUM-2_M02_42295731</t>
  </si>
  <si>
    <t>42295731</t>
  </si>
  <si>
    <t>2024-02-06 00:02:18</t>
  </si>
  <si>
    <t>2024-02-06 04:43:57</t>
  </si>
  <si>
    <t>35-17-A00008_HABAŞ TM_ÖZKAN-2_M18_2333331</t>
  </si>
  <si>
    <t>2333331</t>
  </si>
  <si>
    <t>2024-02-04 09:57:47</t>
  </si>
  <si>
    <t>2024-02-04 13:23:04</t>
  </si>
  <si>
    <t>35-17-M00184_YÜKSEKKÖY TR-1_B_B_91380561</t>
  </si>
  <si>
    <t>91380561</t>
  </si>
  <si>
    <t>2024-02-01 10:07:21</t>
  </si>
  <si>
    <t>2024-02-01 16:54:21</t>
  </si>
  <si>
    <t>35-07-K01654_K-1654_A_A_56383039</t>
  </si>
  <si>
    <t>56383039</t>
  </si>
  <si>
    <t>2024-02-01 10:04:38</t>
  </si>
  <si>
    <t>2024-02-01 12:16:14</t>
  </si>
  <si>
    <t>35-15-L01039_BADEMLİ ÜÇCEVİZLER ÇIKIŞI YOL KENARI TR-25_BADEMLİ ÜÇCEVİZLER ÇIKIŞI YOL KENARI TR-25_35-15-L01039_2366120</t>
  </si>
  <si>
    <t>2366120</t>
  </si>
  <si>
    <t>2024-02-01 09:56:20</t>
  </si>
  <si>
    <t>2024-02-01 11:58:19</t>
  </si>
  <si>
    <t>35-01-M02356_M-2356 _B_B_56373896</t>
  </si>
  <si>
    <t>56373896</t>
  </si>
  <si>
    <t>2024-02-01 09:58:44</t>
  </si>
  <si>
    <t>2024-02-01 11:36:26</t>
  </si>
  <si>
    <t>2024-02-01 09:34:23</t>
  </si>
  <si>
    <t>2024-02-01 09:45:44</t>
  </si>
  <si>
    <t>35-16-M00830_HAMZALI SÜLEYMANİYE TR-3_HAMZALI SÜLEYMANİYE TR-3_35-16-M00830_83183292</t>
  </si>
  <si>
    <t>83183292</t>
  </si>
  <si>
    <t>2024-02-01 09:35:12</t>
  </si>
  <si>
    <t>2024-02-01 10:56:37</t>
  </si>
  <si>
    <t>35-16-M00130_DAĞISTAN TR-2_B_B_90964577</t>
  </si>
  <si>
    <t>90964577</t>
  </si>
  <si>
    <t>2024-02-01 09:35:30</t>
  </si>
  <si>
    <t>2024-02-01 11:55:26</t>
  </si>
  <si>
    <t>35-31-L00253_KARABURÇ KÖK_SARIKAYA KÖK_L05_2113678</t>
  </si>
  <si>
    <t>2113678</t>
  </si>
  <si>
    <t>2024-02-05 12:26:37</t>
  </si>
  <si>
    <t>2024-02-05 16:17:52</t>
  </si>
  <si>
    <t>35-31-L00075_BAŞARAN TR-6_B_B_91006589</t>
  </si>
  <si>
    <t>91006589</t>
  </si>
  <si>
    <t>2024-02-01 07:51:09</t>
  </si>
  <si>
    <t>2024-02-01 09:40:47</t>
  </si>
  <si>
    <t>45-78-M00675_KABAZLI KÖK_KÖSEALİ KORDON 1/0 HAT_M05_65971361</t>
  </si>
  <si>
    <t>65971361</t>
  </si>
  <si>
    <t>2024-02-08 10:00:18</t>
  </si>
  <si>
    <t>2024-02-08 13:49:55</t>
  </si>
  <si>
    <t>35-04-M03333_M-3333_D_D02b_95474548</t>
  </si>
  <si>
    <t>95474548</t>
  </si>
  <si>
    <t>2024-02-01 08:27:55</t>
  </si>
  <si>
    <t>2024-02-01 11:22:22</t>
  </si>
  <si>
    <t>2024-02-01 06:14:07</t>
  </si>
  <si>
    <t>2024-02-01 12:09:34</t>
  </si>
  <si>
    <t>35-30-M00710_TR-10 (M-710)_0_955296823_ _955296823</t>
  </si>
  <si>
    <t>955296823</t>
  </si>
  <si>
    <t>2024-02-01 08:10:48</t>
  </si>
  <si>
    <t>2024-02-01 11:03:34</t>
  </si>
  <si>
    <t>35-16-M00015_AYASKENT-4 TR_AYASKENT-4 TR_35-16-M00015_2357625</t>
  </si>
  <si>
    <t>2357625</t>
  </si>
  <si>
    <t>2024-02-01 09:21:32</t>
  </si>
  <si>
    <t>2024-02-01 10:09:57</t>
  </si>
  <si>
    <t>35-16-M00036_SEKLİK TR-1_D_D_90935767</t>
  </si>
  <si>
    <t>90935767</t>
  </si>
  <si>
    <t>2024-02-03 09:10:32</t>
  </si>
  <si>
    <t>2024-02-03 17:04:02</t>
  </si>
  <si>
    <t>35-21-L00024_KARABURUN TR-1/9_A_A_56357249</t>
  </si>
  <si>
    <t>56357249</t>
  </si>
  <si>
    <t>2024-02-01 06:49:11</t>
  </si>
  <si>
    <t>2024-02-01 09:42:22</t>
  </si>
  <si>
    <t>35-30-M00613_ÖZLEM SİTESİ TR_ÖZLEM SİTESİ TR_35-30-M00613_72084992</t>
  </si>
  <si>
    <t>72084992</t>
  </si>
  <si>
    <t>2024-02-01 01:02:03</t>
  </si>
  <si>
    <t>2024-02-01 04:08:39</t>
  </si>
  <si>
    <t>35-09-K01870_K-1870_K-1870_35-09-K01870_47240579</t>
  </si>
  <si>
    <t>47240579</t>
  </si>
  <si>
    <t>2024-02-01 04:48:00</t>
  </si>
  <si>
    <t>2024-02-01 12:22:46</t>
  </si>
  <si>
    <t>2024-02-01 03:24:24</t>
  </si>
  <si>
    <t>2024-02-01 07:02:56</t>
  </si>
  <si>
    <t>45-83-L00069_TR-2/69 (15,8)_DM-3/15 _L04_81566172</t>
  </si>
  <si>
    <t>81566172</t>
  </si>
  <si>
    <t>2024-02-01 02:35:29</t>
  </si>
  <si>
    <t>2024-02-01 03:17:13</t>
  </si>
  <si>
    <t>35-01-K00595_K-595_K-595_35-01-K00595_41901075</t>
  </si>
  <si>
    <t>41901075</t>
  </si>
  <si>
    <t>2024-02-02 13:48:45</t>
  </si>
  <si>
    <t>2024-02-02 16:48:53</t>
  </si>
  <si>
    <t>35-17-M00733_HELVACI TR-15_B_B_83737120</t>
  </si>
  <si>
    <t>83737120</t>
  </si>
  <si>
    <t>2024-02-02 12:04:39</t>
  </si>
  <si>
    <t>2024-02-02 13:27:10</t>
  </si>
  <si>
    <t>35-02-M00650_M-650_M-652_M02_2103541</t>
  </si>
  <si>
    <t>2103541</t>
  </si>
  <si>
    <t>2024-02-02 11:50:21</t>
  </si>
  <si>
    <t>2024-02-02 12:46:20</t>
  </si>
  <si>
    <t>35-13-L00444_DM-4/TR-4_ _946423004_ _946423004</t>
  </si>
  <si>
    <t>946423004</t>
  </si>
  <si>
    <t>2024-02-02 10:22:59</t>
  </si>
  <si>
    <t>2024-02-02 15:48:15</t>
  </si>
  <si>
    <t>45-71-M00123_GÜZELKÖY KÖK_KÖY GİRİŞİ_M02_50218013</t>
  </si>
  <si>
    <t>50218013</t>
  </si>
  <si>
    <t>2024-02-05 10:47:33</t>
  </si>
  <si>
    <t>2024-02-05 17:20:16</t>
  </si>
  <si>
    <t>35-19-M00208_ZEYTİNELİ TR-1_B_B_91149101</t>
  </si>
  <si>
    <t>91149101</t>
  </si>
  <si>
    <t>2024-02-01 22:08:52</t>
  </si>
  <si>
    <t>2024-02-01 23:44:20</t>
  </si>
  <si>
    <t>35-16-M00065_GÖKÇEYURT TR-1_GÖKÇEYURT TR-1_35-16-M00065_2352835</t>
  </si>
  <si>
    <t>2352835</t>
  </si>
  <si>
    <t>2024-02-01 17:54:39</t>
  </si>
  <si>
    <t>2024-02-02 00:05:47</t>
  </si>
  <si>
    <t>35-04-K03872_K-3872_K-3872_35-04-K03872_2372146</t>
  </si>
  <si>
    <t>2372146</t>
  </si>
  <si>
    <t>2024-02-01 21:16:50</t>
  </si>
  <si>
    <t>2024-02-01 22:00:48</t>
  </si>
  <si>
    <t>35-02-K00777_K-777_ _913161467_ _913161467</t>
  </si>
  <si>
    <t>913161467</t>
  </si>
  <si>
    <t>2024-02-01 17:38:02</t>
  </si>
  <si>
    <t>2024-02-01 21:34:10</t>
  </si>
  <si>
    <t>45-73-M00455_ÇEŞNELİ TR-2_ÇEŞNELİ TR-2_45-73-M00455_2353847</t>
  </si>
  <si>
    <t>2353847</t>
  </si>
  <si>
    <t>2024-02-01 17:36:31</t>
  </si>
  <si>
    <t>2024-02-01 18:43:07</t>
  </si>
  <si>
    <t>35-03-K01596_K-1596_L_L_56353996</t>
  </si>
  <si>
    <t>56353996</t>
  </si>
  <si>
    <t>2024-02-01 18:04:59</t>
  </si>
  <si>
    <t>2024-02-01 19:16:08</t>
  </si>
  <si>
    <t>45-77-A00001_KULA İM_HatBaşıAyırıcı_79939740_M07_79939740</t>
  </si>
  <si>
    <t>79939740</t>
  </si>
  <si>
    <t>2024-02-01 16:06:18</t>
  </si>
  <si>
    <t>2024-02-01 16:40:48</t>
  </si>
  <si>
    <t>45-81-M00001_SELENDİ DM_OKLU İSA_M15_2079215</t>
  </si>
  <si>
    <t>2079215</t>
  </si>
  <si>
    <t>2024-02-06 12:50:59</t>
  </si>
  <si>
    <t>2024-02-06 14:35:03</t>
  </si>
  <si>
    <t>45-81-M00001_SELENDİ DM_SATILMIŞ_M14_2079213</t>
  </si>
  <si>
    <t>2079213</t>
  </si>
  <si>
    <t>2024-02-06 12:56:32</t>
  </si>
  <si>
    <t>2024-02-06 14:54:52</t>
  </si>
  <si>
    <t>45-81-M00001_SELENDİ DM_DUMANLAR_M08_2077092</t>
  </si>
  <si>
    <t>2077092</t>
  </si>
  <si>
    <t>2024-02-06 13:02:04</t>
  </si>
  <si>
    <t>2024-02-06 14:38:56</t>
  </si>
  <si>
    <t>35-09-M01452_M-1452_ _97587723_ _97587723</t>
  </si>
  <si>
    <t>97587723</t>
  </si>
  <si>
    <t>2024-02-01 14:03:12</t>
  </si>
  <si>
    <t>2024-02-01 17:28:00</t>
  </si>
  <si>
    <t>45-72-L00884_ILICAKSU TR-1_ILICAKSU TR-1_45-72-L00884_2349267</t>
  </si>
  <si>
    <t>2349267</t>
  </si>
  <si>
    <t>2024-02-05 09:35:00</t>
  </si>
  <si>
    <t>2024-02-05 10:17:18</t>
  </si>
  <si>
    <t>35-26-M00924_ÇETMEN DM_KRAL YÖNÜ_M04_2058197</t>
  </si>
  <si>
    <t>2058197</t>
  </si>
  <si>
    <t>2024-02-01 12:28:07</t>
  </si>
  <si>
    <t>2024-02-01 12:34:21</t>
  </si>
  <si>
    <t>45-71-M00053_DM-25/14_ _953242782_ _953242782</t>
  </si>
  <si>
    <t>953242782</t>
  </si>
  <si>
    <t>2024-02-01 12:22:02</t>
  </si>
  <si>
    <t>2024-02-01 15:29:26</t>
  </si>
  <si>
    <t>35-19-A00003_BADEMLER İM-DM_GÜZELBAHÇE-1 (GÖNEN) ÇIKIŞ_M16_100970895</t>
  </si>
  <si>
    <t>100970895</t>
  </si>
  <si>
    <t>2024-02-01 12:30:19</t>
  </si>
  <si>
    <t>2024-02-01 12:45:31</t>
  </si>
  <si>
    <t>35-22-M00258_OĞLANANASI TR-4_OĞLANANASI TR-4_35-22-M00258_2358733</t>
  </si>
  <si>
    <t>2358733</t>
  </si>
  <si>
    <t>2024-02-01 12:32:29</t>
  </si>
  <si>
    <t>2024-02-01 15:52:32</t>
  </si>
  <si>
    <t>35-10-M02479_M-2479 GÜZELBAHÇE GÖNEN KÖK_GÜZELBAHÇE TM_M02_66818800</t>
  </si>
  <si>
    <t>66818800</t>
  </si>
  <si>
    <t>2024-02-01 12:02:01</t>
  </si>
  <si>
    <t>2024-02-01 12:28:04</t>
  </si>
  <si>
    <t>35-01-K04763_K-4763_C_C_91133674</t>
  </si>
  <si>
    <t>91133674</t>
  </si>
  <si>
    <t>2024-02-01 11:55:19</t>
  </si>
  <si>
    <t>2024-02-01 14:07:21</t>
  </si>
  <si>
    <t>45-78-M01161_ÇAPAKLI KÖK_HatBaşıAyırıcı_53139018_M07_53139018</t>
  </si>
  <si>
    <t>53139018</t>
  </si>
  <si>
    <t>2024-02-01 11:47:04</t>
  </si>
  <si>
    <t>2024-02-01 11:49:10</t>
  </si>
  <si>
    <t>2024-02-01 11:37:49</t>
  </si>
  <si>
    <t>2024-02-01 13:59:14</t>
  </si>
  <si>
    <t>2024-02-01 11:42:15</t>
  </si>
  <si>
    <t>2024-02-01 12:31:17</t>
  </si>
  <si>
    <t>2024-02-05 09:08:45</t>
  </si>
  <si>
    <t>2024-02-05 15:02:30</t>
  </si>
  <si>
    <t>45-73-M00067_DM-12/TR-1_ÜNİVERSİTE BAKLACI_M01_65917908</t>
  </si>
  <si>
    <t>65917908</t>
  </si>
  <si>
    <t>2024-02-06 09:05:10</t>
  </si>
  <si>
    <t>2024-02-06 13:16:11</t>
  </si>
  <si>
    <t>35-18-A00001_ÇEŞME İM_OVACIK_L08_2053079</t>
  </si>
  <si>
    <t>2053079</t>
  </si>
  <si>
    <t>2024-02-04 06:26:18</t>
  </si>
  <si>
    <t>2024-02-04 07:05:35</t>
  </si>
  <si>
    <t>35-19-L00022_TR-22 (DM-7/TR-23)_TR-25_L05_49933491</t>
  </si>
  <si>
    <t>49933491</t>
  </si>
  <si>
    <t>2024-02-04 09:01:06</t>
  </si>
  <si>
    <t>2024-02-04 10:38:55</t>
  </si>
  <si>
    <t>35-24-M00208_KINIK ORGANİZE DM_HatBaşıAyırıcı_72288514_M13_72288514</t>
  </si>
  <si>
    <t>72288514</t>
  </si>
  <si>
    <t>2024-02-06 09:52:05</t>
  </si>
  <si>
    <t>2024-02-06 12:02:42</t>
  </si>
  <si>
    <t>35-04-A00002_KARŞIYAKA GIS TM_Karşıyaka-21_K18_2053745</t>
  </si>
  <si>
    <t>2053745</t>
  </si>
  <si>
    <t>2024-02-01 10:10:09</t>
  </si>
  <si>
    <t>2024-02-01 10:39:22</t>
  </si>
  <si>
    <t>45-71-M01704_KARAAHMETLİ TR-1_A_A_91422280</t>
  </si>
  <si>
    <t>91422280</t>
  </si>
  <si>
    <t>2024-02-01 09:44:35</t>
  </si>
  <si>
    <t>2024-02-01 12:36:23</t>
  </si>
  <si>
    <t>35-02-K00938_K-938_ _910045341_ _910045341</t>
  </si>
  <si>
    <t>910045341</t>
  </si>
  <si>
    <t>2024-02-01 08:53:20</t>
  </si>
  <si>
    <t>2024-02-01 10:49:48</t>
  </si>
  <si>
    <t>35-22-M00252_BULGURCA TR-1_0_955271819_ _955271819</t>
  </si>
  <si>
    <t>955271819</t>
  </si>
  <si>
    <t>2024-02-01 08:59:54</t>
  </si>
  <si>
    <t>2024-02-01 13:10:46</t>
  </si>
  <si>
    <t>35-28-L00052_MENEMEN TR-52_PANO_953395131_ _953395131</t>
  </si>
  <si>
    <t>953395131</t>
  </si>
  <si>
    <t>2024-02-01 07:06:01</t>
  </si>
  <si>
    <t>2024-02-01 11:32:38</t>
  </si>
  <si>
    <t>45-73-M00341_BADINCA KÖK_CABBAR DM KÖYLER GİRİŞ_M05_75913005</t>
  </si>
  <si>
    <t>75913005</t>
  </si>
  <si>
    <t>2024-02-01 08:15:41</t>
  </si>
  <si>
    <t>2024-02-01 09:07:45</t>
  </si>
  <si>
    <t>35-02-M02624_M-2624_A_A_80136618</t>
  </si>
  <si>
    <t>80136618</t>
  </si>
  <si>
    <t>2024-02-01 09:17:04</t>
  </si>
  <si>
    <t>2024-02-01 11:28:23</t>
  </si>
  <si>
    <t>35-30-L00047_TR-47_TR-47_35-30-L00047_2356390</t>
  </si>
  <si>
    <t>2356390</t>
  </si>
  <si>
    <t>2024-02-01 00:08:46</t>
  </si>
  <si>
    <t>2024-02-01 02:15:34</t>
  </si>
  <si>
    <t>2024-02-01 04:11:21</t>
  </si>
  <si>
    <t>2024-02-01 07:54:42</t>
  </si>
  <si>
    <t>35-31-L00201_SIRIMLI TR-1_SIRIMLI TR-1_35-31-L00201_2365089</t>
  </si>
  <si>
    <t>2365089</t>
  </si>
  <si>
    <t>2024-02-03 09:26:41</t>
  </si>
  <si>
    <t>2024-02-03 14:12:38</t>
  </si>
  <si>
    <t>35-19-L00053_TR-53_A_A_91185981</t>
  </si>
  <si>
    <t>91185981</t>
  </si>
  <si>
    <t>2024-02-02 13:03:58</t>
  </si>
  <si>
    <t>2024-02-02 15:13:50</t>
  </si>
  <si>
    <t>45-71-M00531_DM-2/35 (VERİCİLER)_DM-2/35 (VERİCİLER)_45-71-M00531_2369472</t>
  </si>
  <si>
    <t>2369472</t>
  </si>
  <si>
    <t>2024-02-02 13:29:17</t>
  </si>
  <si>
    <t>2024-02-02 15:50:13</t>
  </si>
  <si>
    <t>45-76-M00235_KIRKAĞAÇ OTOYOL DM_AHMET EMEKLİ_M04_66020989</t>
  </si>
  <si>
    <t>66020989</t>
  </si>
  <si>
    <t>2024-02-02 12:42:08</t>
  </si>
  <si>
    <t>2024-02-02 13:35:41</t>
  </si>
  <si>
    <t>35-17-M00185_KAPIKAYA TR-1_A_A_91380614</t>
  </si>
  <si>
    <t>91380614</t>
  </si>
  <si>
    <t>2024-02-02 10:51:36</t>
  </si>
  <si>
    <t>2024-02-02 11:31:28</t>
  </si>
  <si>
    <t>35-15-L00067_TR-67 YENİKENT-2_DAĞITIM TRAFO TR-67 YENİKENT-2_L03_2118998</t>
  </si>
  <si>
    <t>2118998</t>
  </si>
  <si>
    <t>2024-02-07 11:21:43</t>
  </si>
  <si>
    <t>2024-02-07 15:47:58</t>
  </si>
  <si>
    <t>35-26-A00002_SUBAŞI İM_PAMUKYAZI_L04_2304030</t>
  </si>
  <si>
    <t>2304030</t>
  </si>
  <si>
    <t>2024-02-07 10:14:45</t>
  </si>
  <si>
    <t>2024-02-07 13:36:17</t>
  </si>
  <si>
    <t>35-26-M00795_AYRANCILAR DM-3_DM-2/20_M13_2116029</t>
  </si>
  <si>
    <t>2116029</t>
  </si>
  <si>
    <t>2024-02-06 10:00:01</t>
  </si>
  <si>
    <t>2024-02-06 17:06:30</t>
  </si>
  <si>
    <t>45-73-M01040_GÜLPINAR TR-2_ _945655556_ _945655556</t>
  </si>
  <si>
    <t>945655556</t>
  </si>
  <si>
    <t>2024-02-02 10:19:20</t>
  </si>
  <si>
    <t>2024-02-02 11:53:11</t>
  </si>
  <si>
    <t>35-30-L00131_EVRENOSOĞLU_C_C_56403808</t>
  </si>
  <si>
    <t>56403808</t>
  </si>
  <si>
    <t>2024-02-01 21:39:43</t>
  </si>
  <si>
    <t>2024-02-01 22:32:47</t>
  </si>
  <si>
    <t>35-03-K02701_K-2701_ _910390975_ _910390975</t>
  </si>
  <si>
    <t>910390975</t>
  </si>
  <si>
    <t>2024-02-01 21:17:25</t>
  </si>
  <si>
    <t>2024-02-02 02:40:22</t>
  </si>
  <si>
    <t>2024-02-01 21:37:55</t>
  </si>
  <si>
    <t>2024-02-01 22:46:08</t>
  </si>
  <si>
    <t>45-73-M01270_DM06-TR11_C_C02b_95481824</t>
  </si>
  <si>
    <t>95481824</t>
  </si>
  <si>
    <t>2024-02-01 19:16:49</t>
  </si>
  <si>
    <t>2024-02-01 21:44:00</t>
  </si>
  <si>
    <t>45-72-M00049_TR-1/49_B_B_79614801</t>
  </si>
  <si>
    <t>79614801</t>
  </si>
  <si>
    <t>2024-02-01 19:04:05</t>
  </si>
  <si>
    <t>2024-02-01 20:15:21</t>
  </si>
  <si>
    <t>35-30-M00122_AYYILDIZ SİTESİ TR_KAPI_KILITLI_955328264_ _955328264</t>
  </si>
  <si>
    <t>955328264</t>
  </si>
  <si>
    <t>2024-02-01 14:45:16</t>
  </si>
  <si>
    <t>2024-02-01 16:58:14</t>
  </si>
  <si>
    <t>45-83-M00771_TR-2/75 KÖK_C_C_56396018</t>
  </si>
  <si>
    <t>56396018</t>
  </si>
  <si>
    <t>2024-02-01 14:41:05</t>
  </si>
  <si>
    <t>2024-02-01 15:52:09</t>
  </si>
  <si>
    <t>35-04-M02466_M-2466_ _99587960_ _99587960</t>
  </si>
  <si>
    <t>99587960</t>
  </si>
  <si>
    <t>2024-02-01 14:18:28</t>
  </si>
  <si>
    <t>2024-02-01 20:29:08</t>
  </si>
  <si>
    <t>35-24-L00020_KINIK TR 20_A_A_91330932</t>
  </si>
  <si>
    <t>91330932</t>
  </si>
  <si>
    <t>2024-02-01 13:34:52</t>
  </si>
  <si>
    <t>2024-02-01 15:56:34</t>
  </si>
  <si>
    <t>35-31-L00221_OLGUNLAR TR-6_OLGUNLAR TR-6_35-31-L00221_2361885</t>
  </si>
  <si>
    <t>2361885</t>
  </si>
  <si>
    <t>2024-02-01 13:15:59</t>
  </si>
  <si>
    <t>2024-02-01 15:29:00</t>
  </si>
  <si>
    <t>35-20-L00142_KARAVELİLER TR-3_0_955196628_ _955196628</t>
  </si>
  <si>
    <t>955196628</t>
  </si>
  <si>
    <t>2024-02-01 11:07:14</t>
  </si>
  <si>
    <t>2024-02-01 12:57:08</t>
  </si>
  <si>
    <t>35-19-L00298_BADEMLER TR-1_BADEMLER TR-1_35-19-L00298_2357953</t>
  </si>
  <si>
    <t>2357953</t>
  </si>
  <si>
    <t>2024-02-01 09:42:32</t>
  </si>
  <si>
    <t>2024-02-01 12:36:25</t>
  </si>
  <si>
    <t>45-71-M00095_KARGIN KÖK_KARAOĞLANLI BOZKÖY_M06_2076267</t>
  </si>
  <si>
    <t>2076267</t>
  </si>
  <si>
    <t>2024-02-04 13:22:06</t>
  </si>
  <si>
    <t>2024-02-04 17:21:18</t>
  </si>
  <si>
    <t>45-78-L00041_TR-41 KÖK_KURŞUNLU BANYOLARI_L07_65890245</t>
  </si>
  <si>
    <t>65890245</t>
  </si>
  <si>
    <t>2024-02-09 10:13:24</t>
  </si>
  <si>
    <t>2024-02-09 14:41:42</t>
  </si>
  <si>
    <t>35-14-L00018_L-18_SANAL BINA_95000609740_ _95000609740</t>
  </si>
  <si>
    <t>95000609740</t>
  </si>
  <si>
    <t>2024-02-01 08:46:54</t>
  </si>
  <si>
    <t>2024-02-01 12:23:18</t>
  </si>
  <si>
    <t>35-01-M02929_M-2929_Çınar_913221518_ _913221518</t>
  </si>
  <si>
    <t>913221518</t>
  </si>
  <si>
    <t>2024-02-01 04:36:55</t>
  </si>
  <si>
    <t>2024-02-01 10:02:12</t>
  </si>
  <si>
    <t>45-73-M00057_ALAŞEHİR TR-57_TR-64_M02_81564839</t>
  </si>
  <si>
    <t>81564839</t>
  </si>
  <si>
    <t>2024-02-02 09:13:51</t>
  </si>
  <si>
    <t>2024-02-02 10:44:56</t>
  </si>
  <si>
    <t>35-24-L00226_TR-33 TOKİ_TR-21_L02_87043458</t>
  </si>
  <si>
    <t>87043458</t>
  </si>
  <si>
    <t>2024-02-01 09:03:02</t>
  </si>
  <si>
    <t>2024-02-01 13:59:21</t>
  </si>
  <si>
    <t>35-20-A00002_ÇIRPI İM_ÇIRPI SULAMA_M09_2307615</t>
  </si>
  <si>
    <t>2307615</t>
  </si>
  <si>
    <t>2024-02-01 09:28:15</t>
  </si>
  <si>
    <t>2024-02-01 15:31:29</t>
  </si>
  <si>
    <t>35-09-M01980_M-1980_M-1980_35-09-M01980_60226237</t>
  </si>
  <si>
    <t>60226237</t>
  </si>
  <si>
    <t>2024-02-01 10:31:48</t>
  </si>
  <si>
    <t>2024-02-01 13:26:53</t>
  </si>
  <si>
    <t>DM-9/11-A_45-71-M01167_DM-9/11-A_45-71-M01167_88929641</t>
  </si>
  <si>
    <t>88929641</t>
  </si>
  <si>
    <t>2024-02-13 08:40:01</t>
  </si>
  <si>
    <t>2024-02-13 13:43:44</t>
  </si>
  <si>
    <t>45-74-M00354_MAHMUTLAR KÖK_HatBaşıAyırıcı_84164058_M04_84164058</t>
  </si>
  <si>
    <t>84164058</t>
  </si>
  <si>
    <t>2024-02-02 13:16:56</t>
  </si>
  <si>
    <t>2024-02-02 13:36:00</t>
  </si>
  <si>
    <t>35-16-M00137_TEKKEDERE DM_KAZIKBAĞLAR_M12_2118602</t>
  </si>
  <si>
    <t>2118602</t>
  </si>
  <si>
    <t>2024-02-02 13:40:21</t>
  </si>
  <si>
    <t>2024-02-02 13:47:48</t>
  </si>
  <si>
    <t>35-10-M01199_M-1199_ _95002739780_ _95002739780</t>
  </si>
  <si>
    <t>95002739780</t>
  </si>
  <si>
    <t>2024-02-02 12:20:38</t>
  </si>
  <si>
    <t>2024-02-02 14:45:44</t>
  </si>
  <si>
    <t>35-22-M00085_DEĞİRMENDERE DM_ÇİLEME-MALTA-SANCAKLI_M08_50066533</t>
  </si>
  <si>
    <t>50066533</t>
  </si>
  <si>
    <t>2024-02-05 09:33:00</t>
  </si>
  <si>
    <t>2024-02-05 17:10:34</t>
  </si>
  <si>
    <t>35-30-M00219_GÜLKENT KÖK-3_ALTINOVA-1 ÇIKIŞ_M05_84885056</t>
  </si>
  <si>
    <t>84885056</t>
  </si>
  <si>
    <t>2024-02-06 10:22:52</t>
  </si>
  <si>
    <t>2024-02-06 18:11:01</t>
  </si>
  <si>
    <t>2024-02-02 10:30:27</t>
  </si>
  <si>
    <t>2024-02-02 16:00:41</t>
  </si>
  <si>
    <t>35-01-K00845_K-845_A_A_56370070</t>
  </si>
  <si>
    <t>56370070</t>
  </si>
  <si>
    <t>2024-02-02 09:07:33</t>
  </si>
  <si>
    <t>2024-02-02 11:28:18</t>
  </si>
  <si>
    <t>35-02-K00175_K-175_E_E_56375858</t>
  </si>
  <si>
    <t>56375858</t>
  </si>
  <si>
    <t>2024-02-01 22:32:56</t>
  </si>
  <si>
    <t>2024-02-02 00:15:28</t>
  </si>
  <si>
    <t>35-15-L01016_MESCİTLİ TR-4_MESCİTLİ TR-4_35-15-L01016_2364777</t>
  </si>
  <si>
    <t>2364777</t>
  </si>
  <si>
    <t>2024-02-01 19:21:28</t>
  </si>
  <si>
    <t>2024-02-01 21:52:48</t>
  </si>
  <si>
    <t>35-15-L00067_TR-67 YENİKENT-2_TR-67 YENİKENT-2_35-15-L00067_2361312</t>
  </si>
  <si>
    <t>2361312</t>
  </si>
  <si>
    <t>2024-02-01 20:36:53</t>
  </si>
  <si>
    <t>2024-02-01 21:50:05</t>
  </si>
  <si>
    <t>35-02-K00140_K-140_C_C1B_5855093</t>
  </si>
  <si>
    <t>5855093</t>
  </si>
  <si>
    <t>2024-02-01 23:08:26</t>
  </si>
  <si>
    <t>2024-02-02 02:57:09</t>
  </si>
  <si>
    <t>35-26-A00005_ÖZBEY İM_CEZA EVİ_L12_2066112</t>
  </si>
  <si>
    <t>2066112</t>
  </si>
  <si>
    <t>2024-02-01 17:47:07</t>
  </si>
  <si>
    <t>2024-02-01 18:17:12</t>
  </si>
  <si>
    <t>45-81-M00001_SELENDİ DM_KINIK_M06_2077096</t>
  </si>
  <si>
    <t>2077096</t>
  </si>
  <si>
    <t>2024-02-06 13:09:00</t>
  </si>
  <si>
    <t>2024-02-06 14:58:50</t>
  </si>
  <si>
    <t>35-26-M00256_ÖZGÖRKEY KÖK_BEŞEVLER KUŞÇUBURUN_M05_65969616</t>
  </si>
  <si>
    <t>65969616</t>
  </si>
  <si>
    <t>2024-02-04 13:00:01</t>
  </si>
  <si>
    <t>2024-02-04 14:37:42</t>
  </si>
  <si>
    <t>45-75-L00001_ŞAHİNKAYA TR-1_A_A_91308112</t>
  </si>
  <si>
    <t>91308112</t>
  </si>
  <si>
    <t>2024-02-01 13:06:48</t>
  </si>
  <si>
    <t>2024-02-01 16:59:28</t>
  </si>
  <si>
    <t>2024-02-01 13:10:21</t>
  </si>
  <si>
    <t>2024-02-01 14:08:15</t>
  </si>
  <si>
    <t>2024-02-04 11:29:01</t>
  </si>
  <si>
    <t>2024-02-04 16:43:33</t>
  </si>
  <si>
    <t>35-28-M00569_ULUKENT DM-1/11_ULUCAK DM-1/10_M02_66555259</t>
  </si>
  <si>
    <t>66555259</t>
  </si>
  <si>
    <t>2024-02-04 09:53:29</t>
  </si>
  <si>
    <t>2024-02-04 13:26:10</t>
  </si>
  <si>
    <t>45-84-L00010_AHMETLİ TR-10 EMNİYET_B_B01_65909200</t>
  </si>
  <si>
    <t>65909200</t>
  </si>
  <si>
    <t>2024-02-01 10:56:57</t>
  </si>
  <si>
    <t>2024-02-01 11:45:27</t>
  </si>
  <si>
    <t>45-83-L00340_AVŞAR TR-1_B_B_56377379</t>
  </si>
  <si>
    <t>56377379</t>
  </si>
  <si>
    <t>2024-02-01 10:49:12</t>
  </si>
  <si>
    <t>2024-02-01 13:24:52</t>
  </si>
  <si>
    <t>45-79-M00047_SARIGÖL TR-47_ _945558427_ _945558427</t>
  </si>
  <si>
    <t>945558427</t>
  </si>
  <si>
    <t>2024-02-01 10:14:09</t>
  </si>
  <si>
    <t>2024-02-01 10:58:21</t>
  </si>
  <si>
    <t>35-17-R00008_KARŞIYAKA MAHALLESİ TR-1_7691732_7691732_56357013</t>
  </si>
  <si>
    <t>56357013</t>
  </si>
  <si>
    <t>2024-02-01 09:29:44</t>
  </si>
  <si>
    <t>2024-02-01 12:51:51</t>
  </si>
  <si>
    <t>45-78-L00208_YILMAZ TR-8___56407970</t>
  </si>
  <si>
    <t>56407970</t>
  </si>
  <si>
    <t>2024-02-01 09:43:26</t>
  </si>
  <si>
    <t>2024-02-01 15:27:55</t>
  </si>
  <si>
    <t>35-19-L00296_BADEMLER TR-6_DIREK TIPI TRAFO HUCRESI_H01_2078291</t>
  </si>
  <si>
    <t>2078291</t>
  </si>
  <si>
    <t>2024-02-01 09:46:41</t>
  </si>
  <si>
    <t>2024-02-01 11:46:48</t>
  </si>
  <si>
    <t>45-72-L00458_DEREKÖY KÖK_ARABACI BOZKÖY ÇIKIŞI - KAPASİTOR_L02_2330808</t>
  </si>
  <si>
    <t>2330808</t>
  </si>
  <si>
    <t>2024-02-07 10:53:13</t>
  </si>
  <si>
    <t>2024-02-07 14:56:45</t>
  </si>
  <si>
    <t>35-14-L00272_L-272 GÜZELÇİFTLİK  KÖK_ULAMIŞ_L03_89207543</t>
  </si>
  <si>
    <t>89207543</t>
  </si>
  <si>
    <t>2024-02-03 12:32:07</t>
  </si>
  <si>
    <t>2024-02-03 15:12:09</t>
  </si>
  <si>
    <t>35-31-L00202_SIRIMLI AVCILAR TR_SIRIMLI AVCILAR TR_35-31-L00202_2365090</t>
  </si>
  <si>
    <t>2365090</t>
  </si>
  <si>
    <t>2024-02-03 09:38:31</t>
  </si>
  <si>
    <t>2024-02-03 14:19:59</t>
  </si>
  <si>
    <t>2024-02-07 09:06:43</t>
  </si>
  <si>
    <t>2024-02-07 17:34:21</t>
  </si>
  <si>
    <t>35-09-K03312_K-3312_K-3312_35-09-K03312_47451121</t>
  </si>
  <si>
    <t>47451121</t>
  </si>
  <si>
    <t>2024-02-02 13:29:03</t>
  </si>
  <si>
    <t>2024-02-02 15:31:00</t>
  </si>
  <si>
    <t>35-02-K02401_K-2401 GEÇİT_K-4617/K-48_K01_66551008</t>
  </si>
  <si>
    <t>66551008</t>
  </si>
  <si>
    <t>2024-02-06 01:26:00</t>
  </si>
  <si>
    <t>2024-02-06 01:55:00</t>
  </si>
  <si>
    <t>2024-02-07 09:45:51</t>
  </si>
  <si>
    <t>2024-02-07 18:17:52</t>
  </si>
  <si>
    <t>2024-02-06 11:18:30</t>
  </si>
  <si>
    <t>2024-02-06 12:12:10</t>
  </si>
  <si>
    <t>35-02-M02517_M-2517_M-2517_35-02-M02517_66108550</t>
  </si>
  <si>
    <t>66108550</t>
  </si>
  <si>
    <t>2024-02-02 10:16:25</t>
  </si>
  <si>
    <t>2024-02-02 11:19:49</t>
  </si>
  <si>
    <t>35-13-L00009_TR-9_ _946420525_ _946420525</t>
  </si>
  <si>
    <t>946420525</t>
  </si>
  <si>
    <t>2024-02-02 08:58:17</t>
  </si>
  <si>
    <t>2024-02-02 10:07:45</t>
  </si>
  <si>
    <t>45-77-L00158_BAŞIBÜYÜK KÖK_HatBaşıAyırıcı_84908360_L04_84908360</t>
  </si>
  <si>
    <t>84908360</t>
  </si>
  <si>
    <t>2024-02-02 08:49:30</t>
  </si>
  <si>
    <t>2024-02-02 13:22:39</t>
  </si>
  <si>
    <t>35-01-M01638_M-1638_M-1638_35-01-M01638_67115150</t>
  </si>
  <si>
    <t>67115150</t>
  </si>
  <si>
    <t>2024-02-06 10:29:04</t>
  </si>
  <si>
    <t>2024-02-06 10:53:23</t>
  </si>
  <si>
    <t>35-18-L00283_L-283_ _950446609_ _950446609</t>
  </si>
  <si>
    <t>950446609</t>
  </si>
  <si>
    <t>2024-02-01 17:56:29</t>
  </si>
  <si>
    <t>2024-02-01 22:51:52</t>
  </si>
  <si>
    <t>35-03-K03550_K-3550_ _913326152_ _913326152</t>
  </si>
  <si>
    <t>913326152</t>
  </si>
  <si>
    <t>2024-02-01 19:24:24</t>
  </si>
  <si>
    <t>2024-02-02 00:33:15</t>
  </si>
  <si>
    <t>2024-02-01 20:43:04</t>
  </si>
  <si>
    <t>2024-02-02 00:51:46</t>
  </si>
  <si>
    <t>35-01-K04269_K-4269_F_F_56382213</t>
  </si>
  <si>
    <t>56382213</t>
  </si>
  <si>
    <t>2024-02-01 20:00:31</t>
  </si>
  <si>
    <t>2024-02-01 20:22:53</t>
  </si>
  <si>
    <t>35-01-M01535_M-1535_B_B_56375943</t>
  </si>
  <si>
    <t>56375943</t>
  </si>
  <si>
    <t>2024-02-01 19:32:08</t>
  </si>
  <si>
    <t>2024-02-01 20:39:32</t>
  </si>
  <si>
    <t>35-15-L01016_MESCİTLİ TR-4_B_B_56398522</t>
  </si>
  <si>
    <t>56398522</t>
  </si>
  <si>
    <t>2024-02-01 18:25:38</t>
  </si>
  <si>
    <t>35-04-M02428_M-2428_B_B_79090411</t>
  </si>
  <si>
    <t>79090411</t>
  </si>
  <si>
    <t>2024-02-01 17:53:55</t>
  </si>
  <si>
    <t>2024-02-01 21:39:40</t>
  </si>
  <si>
    <t>2024-02-01 18:41:00</t>
  </si>
  <si>
    <t>2024-02-01 19:01:25</t>
  </si>
  <si>
    <t>45-72-M00309_KAPAKLI DM_RAHMİYE-1 TARIMSAL SULAMA_M06_2099423</t>
  </si>
  <si>
    <t>2099423</t>
  </si>
  <si>
    <t>2024-02-01 13:33:57</t>
  </si>
  <si>
    <t>2024-02-01 13:48:45</t>
  </si>
  <si>
    <t>45-82-M00485_HECİZ KÖK_SAVAŞTEPE 34.5 GİRİŞ_M01_66191070</t>
  </si>
  <si>
    <t>66191070</t>
  </si>
  <si>
    <t>2024-02-05 09:10:53</t>
  </si>
  <si>
    <t>2024-02-05 09:38:04</t>
  </si>
  <si>
    <t>35-03-M01298_M-1298_M-1298_35-03-M01298_41971481</t>
  </si>
  <si>
    <t>41971481</t>
  </si>
  <si>
    <t>2024-02-01 09:07:07</t>
  </si>
  <si>
    <t>2024-02-01 09:38:19</t>
  </si>
  <si>
    <t>45-78-M01114_DURASILLI TR-1 KÖK_TR-2_M04_2328783</t>
  </si>
  <si>
    <t>2328783</t>
  </si>
  <si>
    <t>2024-02-01 09:09:05</t>
  </si>
  <si>
    <t>2024-02-01 13:43:57</t>
  </si>
  <si>
    <t>35-20-L00347_SÖĞÜTÖREN TR-1_SÖĞÜTÖREN TR-1_35-20-L00347_2360688</t>
  </si>
  <si>
    <t>2360688</t>
  </si>
  <si>
    <t>2024-02-03 09:36:36</t>
  </si>
  <si>
    <t>2024-02-03 16:46:23</t>
  </si>
  <si>
    <t>45-74-M00033_TR-33_TR-35_M01_72237500</t>
  </si>
  <si>
    <t>72237500</t>
  </si>
  <si>
    <t>2024-02-09 11:38:04</t>
  </si>
  <si>
    <t>2024-02-09 13:51:17</t>
  </si>
  <si>
    <t>45-83-M00131_İSTASYONALTI KÖK_MANİSA-2 ÇIKIŞ_M01_2329936</t>
  </si>
  <si>
    <t>2329936</t>
  </si>
  <si>
    <t>2024-02-03 11:09:26</t>
  </si>
  <si>
    <t>2024-02-03 12:36:23</t>
  </si>
  <si>
    <t>35-16-L00022_TR-22_TR-27_L02_72009205</t>
  </si>
  <si>
    <t>72009205</t>
  </si>
  <si>
    <t>2024-02-03 11:11:29</t>
  </si>
  <si>
    <t>2024-02-03 16:03:02</t>
  </si>
  <si>
    <t>35-30-M00335Ö_LUKOİL BENZİNLİK ÖZEL TR_LUKOİL BENZİNLİK ÖZEL TR_35-30-M00335Ö_2363666</t>
  </si>
  <si>
    <t>2363666</t>
  </si>
  <si>
    <t>2024-02-02 10:27:51</t>
  </si>
  <si>
    <t>2024-02-02 15:52:47</t>
  </si>
  <si>
    <t>2024-02-02 12:00:51</t>
  </si>
  <si>
    <t>2024-02-02 17:17:11</t>
  </si>
  <si>
    <t>45-71-M01536_ÜÇPINAR TR-5_ÜÇPINAR TR-5_45-71-M01536_2366428</t>
  </si>
  <si>
    <t>2366428</t>
  </si>
  <si>
    <t>2024-02-02 11:11:29</t>
  </si>
  <si>
    <t>2024-02-02 18:39:57</t>
  </si>
  <si>
    <t>35-14-L00157_L-157 YEŞİLKENT_L-157 YEŞİLKENT_35-14-L00157_72217001</t>
  </si>
  <si>
    <t>72217001</t>
  </si>
  <si>
    <t>2024-02-02 10:10:39</t>
  </si>
  <si>
    <t>2024-02-02 14:58:31</t>
  </si>
  <si>
    <t>45-77-L00028_TR-28_TR-28_45-77-L00028_72205026</t>
  </si>
  <si>
    <t>72205026</t>
  </si>
  <si>
    <t>2024-02-02 10:40:31</t>
  </si>
  <si>
    <t>2024-02-02 13:10:11</t>
  </si>
  <si>
    <t>45-83-L00340_AVŞAR TR-1_D_D_56399419</t>
  </si>
  <si>
    <t>56399419</t>
  </si>
  <si>
    <t>2024-02-02 13:38:37</t>
  </si>
  <si>
    <t>2024-02-02 15:46:19</t>
  </si>
  <si>
    <t>35-01-K00008_K-8_T_C2_49424366</t>
  </si>
  <si>
    <t>49424366</t>
  </si>
  <si>
    <t>2024-02-02 11:45:12</t>
  </si>
  <si>
    <t>35-16-M00023_BÖLCEK-2 TR_C_C_91001602</t>
  </si>
  <si>
    <t>91001602</t>
  </si>
  <si>
    <t>2024-02-02 09:59:40</t>
  </si>
  <si>
    <t>2024-02-02 12:40:32</t>
  </si>
  <si>
    <t>2024-02-06 09:29:33</t>
  </si>
  <si>
    <t>2024-02-06 17:45:42</t>
  </si>
  <si>
    <t>35-17-M00173_ÇAMLIK DM_HatBaşıAyırıcı_53140716_M08_53140716</t>
  </si>
  <si>
    <t>53140716</t>
  </si>
  <si>
    <t>2024-02-01 17:57:24</t>
  </si>
  <si>
    <t>2024-02-01 22:01:20</t>
  </si>
  <si>
    <t>35-03-K01465_K-1465_C_C_56366999</t>
  </si>
  <si>
    <t>56366999</t>
  </si>
  <si>
    <t>2024-02-01 19:55:07</t>
  </si>
  <si>
    <t>2024-02-01 22:10:35</t>
  </si>
  <si>
    <t>35-01-K04690_K-4690_ _911337681_ _911337681</t>
  </si>
  <si>
    <t>911337681</t>
  </si>
  <si>
    <t>2024-02-01 16:34:41</t>
  </si>
  <si>
    <t>2024-02-01 17:39:59</t>
  </si>
  <si>
    <t>45-72-L00075_KAYALIOĞLU TR-4_0_956489653_ _956489653</t>
  </si>
  <si>
    <t>956489653</t>
  </si>
  <si>
    <t>2024-02-01 16:03:54</t>
  </si>
  <si>
    <t>2024-02-01 21:01:16</t>
  </si>
  <si>
    <t>45-81-M00132_CUMALAR TR-1_CUMALAR TR-1_45-81-M00132_2376219</t>
  </si>
  <si>
    <t>2376219</t>
  </si>
  <si>
    <t>2024-02-01 15:57:29</t>
  </si>
  <si>
    <t>2024-02-01 18:49:17</t>
  </si>
  <si>
    <t>35-25-M00010_GÜMÜLDÜR M-10_A_A_91212544</t>
  </si>
  <si>
    <t>91212544</t>
  </si>
  <si>
    <t>2024-02-01 16:00:30</t>
  </si>
  <si>
    <t>2024-02-01 18:47:37</t>
  </si>
  <si>
    <t>2024-02-01 16:15:38</t>
  </si>
  <si>
    <t>2024-02-01 17:26:21</t>
  </si>
  <si>
    <t>45-80-M00060_HALİTPAŞA DM_HatBaşıAyırıcı_72090071_M03_72090071</t>
  </si>
  <si>
    <t>72090071</t>
  </si>
  <si>
    <t>2024-02-01 15:47:07</t>
  </si>
  <si>
    <t>2024-02-01 16:38:26</t>
  </si>
  <si>
    <t>35-17-M00580_M-580 (DM-6/18)_A_B15b_5948702</t>
  </si>
  <si>
    <t>5948702</t>
  </si>
  <si>
    <t>2024-02-01 15:12:51</t>
  </si>
  <si>
    <t>2024-02-01 16:47:58</t>
  </si>
  <si>
    <t>2024-02-01 13:26:59</t>
  </si>
  <si>
    <t>2024-02-01 13:57:48</t>
  </si>
  <si>
    <t>35-17-R00008_KARŞIYAKA MAHALLESİ TR-1_A_A_91320934</t>
  </si>
  <si>
    <t>91320934</t>
  </si>
  <si>
    <t>2024-02-01 13:12:14</t>
  </si>
  <si>
    <t>2024-02-01 21:46:33</t>
  </si>
  <si>
    <t>2024-02-01 12:39:04</t>
  </si>
  <si>
    <t>2024-02-01 14:40:59</t>
  </si>
  <si>
    <t>35-23-M00210_YENİ BAĞARASI TR-4_ _950414981_ _950414981</t>
  </si>
  <si>
    <t>950414981</t>
  </si>
  <si>
    <t>2024-02-01 10:55:08</t>
  </si>
  <si>
    <t>2024-02-01 11:35:53</t>
  </si>
  <si>
    <t>45-82-A00001_SOMA A SANTRALİ İM/DM_A SANTRAL FİDER-2_M13_2091170</t>
  </si>
  <si>
    <t>2091170</t>
  </si>
  <si>
    <t>2024-02-05 08:30:14</t>
  </si>
  <si>
    <t>2024-02-05 09:03:32</t>
  </si>
  <si>
    <t>35-20-L00349_SÖĞÜTÖREN TR-3_SÖĞÜTÖREN TR-3_35-20-L00349_2359209</t>
  </si>
  <si>
    <t>2359209</t>
  </si>
  <si>
    <t>2024-02-06 09:28:10</t>
  </si>
  <si>
    <t>2024-02-06 16:59:59</t>
  </si>
  <si>
    <t>2024-02-03 14:25:51</t>
  </si>
  <si>
    <t>2024-02-03 18:10:04</t>
  </si>
  <si>
    <t>35-04-K03465_K-3465_TRAFO_K03_2088033</t>
  </si>
  <si>
    <t>2088033</t>
  </si>
  <si>
    <t>2024-02-02 10:05:05</t>
  </si>
  <si>
    <t>2024-02-02 12:16:48</t>
  </si>
  <si>
    <t>2024-02-03 02:05:59</t>
  </si>
  <si>
    <t>2024-02-03 02:29:22</t>
  </si>
  <si>
    <t>45-77-A00001_KULA İM_KONURCA_M01_2308471</t>
  </si>
  <si>
    <t>2308471</t>
  </si>
  <si>
    <t>2024-02-03 02:00:34</t>
  </si>
  <si>
    <t>2024-02-03 02:22:54</t>
  </si>
  <si>
    <t>45-77-A00001_KULA İM_BAŞI BÜYÜK_L14_2308473</t>
  </si>
  <si>
    <t>2308473</t>
  </si>
  <si>
    <t>2024-02-03 02:03:35</t>
  </si>
  <si>
    <t>2024-02-03 02:32:15</t>
  </si>
  <si>
    <t>35-30-M00425_MEHMET ÖZEN VE ARKADAŞLARI TR_MEHMET ÖZEN VE ARKADAŞLARI TR_35-30-M00425_91484351</t>
  </si>
  <si>
    <t>91484351</t>
  </si>
  <si>
    <t>2024-02-02 11:40:23</t>
  </si>
  <si>
    <t>2024-02-02 15:54:00</t>
  </si>
  <si>
    <t>35-30-M00231_İDRİS KEPEZ TR_İDRİS KEPEZ TR_35-30-M00231_2356259</t>
  </si>
  <si>
    <t>2356259</t>
  </si>
  <si>
    <t>2024-02-02 11:38:54</t>
  </si>
  <si>
    <t>2024-02-02 15:55:49</t>
  </si>
  <si>
    <t>35-01-K04919_K-4919_K-4919_35-01-K04919_83687976</t>
  </si>
  <si>
    <t>83687976</t>
  </si>
  <si>
    <t>2024-02-02 08:55:55</t>
  </si>
  <si>
    <t>2024-02-02 12:06:03</t>
  </si>
  <si>
    <t>45-73-M00057_ALAŞEHİR TR-57_ALAŞEHİR TR-57_45-73-M00057_81564842</t>
  </si>
  <si>
    <t>81564842</t>
  </si>
  <si>
    <t>2024-02-02 09:02:45</t>
  </si>
  <si>
    <t>2024-02-02 10:42:25</t>
  </si>
  <si>
    <t>2024-02-02 09:17:50</t>
  </si>
  <si>
    <t>2024-02-02 12:17:48</t>
  </si>
  <si>
    <t>35-22-M00090_TEKELİ ARITMA KÖK_ÇİLEME_M05_2127064</t>
  </si>
  <si>
    <t>2127064</t>
  </si>
  <si>
    <t>2024-02-01 13:14:26</t>
  </si>
  <si>
    <t>2024-02-01 17:04:36</t>
  </si>
  <si>
    <t>2024-02-01 09:20:52</t>
  </si>
  <si>
    <t>2024-02-01 15:29:53</t>
  </si>
  <si>
    <t>45-76-M00046_SAKARLI KÖK_BADEMLİ_M02_72214544</t>
  </si>
  <si>
    <t>72214544</t>
  </si>
  <si>
    <t>2024-02-01 09:09:13</t>
  </si>
  <si>
    <t>2024-02-01 13:23:45</t>
  </si>
  <si>
    <t>35-07-K02443_K-2443_B_B_56383340</t>
  </si>
  <si>
    <t>56383340</t>
  </si>
  <si>
    <t>2024-02-01 10:42:45</t>
  </si>
  <si>
    <t>2024-02-01 12:47:17</t>
  </si>
  <si>
    <t>35-22-M00089_İTOB DM_TEKELİ SULAMA_M08_2116563</t>
  </si>
  <si>
    <t>2116563</t>
  </si>
  <si>
    <t>2024-02-01 09:36:18</t>
  </si>
  <si>
    <t>2024-02-01 11:56:33</t>
  </si>
  <si>
    <t>45-78-M00651_POYRAZ KÖK_HACIHIDIR_M02_2307303</t>
  </si>
  <si>
    <t>2307303</t>
  </si>
  <si>
    <t>2024-02-01 09:17:53</t>
  </si>
  <si>
    <t>2024-02-01 12:28:54</t>
  </si>
  <si>
    <t>2024-02-02 09:55:58</t>
  </si>
  <si>
    <t>2024-02-02 18:25:47</t>
  </si>
  <si>
    <t>45-82-M00489_SOMA TR-26/5_TR-26/1-2-3_M02_72072004</t>
  </si>
  <si>
    <t>72072004</t>
  </si>
  <si>
    <t>2024-02-01 08:59:35</t>
  </si>
  <si>
    <t>2024-02-01 11:27:31</t>
  </si>
  <si>
    <t>45-81-M00003_SELENDİ TR-3_TR-30_M05_2077265</t>
  </si>
  <si>
    <t>2077265</t>
  </si>
  <si>
    <t>2024-02-02 13:24:52</t>
  </si>
  <si>
    <t>2024-02-02 14:00:25</t>
  </si>
  <si>
    <t>2024-02-06 09:15:48</t>
  </si>
  <si>
    <t>2024-02-06 16:34:28</t>
  </si>
  <si>
    <t>2024-02-06 14:50:40</t>
  </si>
  <si>
    <t>2024-02-06 22:04:13</t>
  </si>
  <si>
    <t>2024-02-06 08:58:26</t>
  </si>
  <si>
    <t>2024-02-06 14:48:46</t>
  </si>
  <si>
    <t>35-02-K04795_K-4795_D_D_72410996</t>
  </si>
  <si>
    <t>72410996</t>
  </si>
  <si>
    <t>2024-02-02 09:37:52</t>
  </si>
  <si>
    <t>2024-02-02 11:13:44</t>
  </si>
  <si>
    <t>35-31-L00201_SIRIMLI TR-1_B_B_91366350</t>
  </si>
  <si>
    <t>91366350</t>
  </si>
  <si>
    <t>2024-02-01 20:47:39</t>
  </si>
  <si>
    <t>2024-02-01 23:03:29</t>
  </si>
  <si>
    <t>2024-02-01 18:00:01</t>
  </si>
  <si>
    <t>2024-02-01 23:50:21</t>
  </si>
  <si>
    <t>35-26-M00538_KUŞÇUBURUN-3_C_C_91176838</t>
  </si>
  <si>
    <t>91176838</t>
  </si>
  <si>
    <t>2024-02-01 20:42:49</t>
  </si>
  <si>
    <t>35-03-K04624_K-4624_A_A_56367114</t>
  </si>
  <si>
    <t>56367114</t>
  </si>
  <si>
    <t>2024-02-01 19:25:32</t>
  </si>
  <si>
    <t>2024-02-01 21:12:31</t>
  </si>
  <si>
    <t>2024-02-03 12:38:27</t>
  </si>
  <si>
    <t>2024-02-03 13:53:05</t>
  </si>
  <si>
    <t>45-77-A00001_KULA İM_KULA-1 (ŞEHİR-1)_L12_2308475</t>
  </si>
  <si>
    <t>2308475</t>
  </si>
  <si>
    <t>2024-02-03 02:08:51</t>
  </si>
  <si>
    <t>2024-02-03 02:34:47</t>
  </si>
  <si>
    <t>45-77-A00001_KULA İM_DEMİRKÖPRÜ_M03_2308470</t>
  </si>
  <si>
    <t>2308470</t>
  </si>
  <si>
    <t>2024-02-03 02:13:24</t>
  </si>
  <si>
    <t>2024-02-03 02:37:24</t>
  </si>
  <si>
    <t>45-77-A00001_KULA İM_KULA-2(ŞEHİR-2)_L03_2308464</t>
  </si>
  <si>
    <t>2308464</t>
  </si>
  <si>
    <t>2024-02-03 02:08:19</t>
  </si>
  <si>
    <t>2024-02-03 02:25:51</t>
  </si>
  <si>
    <t>2024-02-02 09:48:18</t>
  </si>
  <si>
    <t>2024-02-02 15:48:20</t>
  </si>
  <si>
    <t>35-20-A00001_BAYINDIR İM_ZEYTİNOVA-2_L02_2309886</t>
  </si>
  <si>
    <t>2309886</t>
  </si>
  <si>
    <t>2024-02-02 10:46:19</t>
  </si>
  <si>
    <t>2024-02-02 11:28:33</t>
  </si>
  <si>
    <t>35-19-L00027_TR-27_A_A_56371794</t>
  </si>
  <si>
    <t>56371794</t>
  </si>
  <si>
    <t>2024-02-02 09:24:09</t>
  </si>
  <si>
    <t>2024-02-02 16:05:26</t>
  </si>
  <si>
    <t>35-16-M00036_SEKLİK TR-1_47500993_47500993_56395758</t>
  </si>
  <si>
    <t>56395758</t>
  </si>
  <si>
    <t>2024-02-02 09:17:23</t>
  </si>
  <si>
    <t>2024-02-02 17:09:12</t>
  </si>
  <si>
    <t>35-27-A00002_KEMALPAŞA TM_IŞIKLAR-1_M03_2319664</t>
  </si>
  <si>
    <t>2319664</t>
  </si>
  <si>
    <t>2024-02-02 09:23:14</t>
  </si>
  <si>
    <t>2024-02-02 14:03:58</t>
  </si>
  <si>
    <t>45-78-L00090_TR-90___72373943</t>
  </si>
  <si>
    <t>72373943</t>
  </si>
  <si>
    <t>2024-02-02 09:25:06</t>
  </si>
  <si>
    <t>2024-02-02 11:41:23</t>
  </si>
  <si>
    <t>35-03-K01734_K-1734_K-1734_35-03-K01734_41948211</t>
  </si>
  <si>
    <t>41948211</t>
  </si>
  <si>
    <t>2024-02-02 09:19:41</t>
  </si>
  <si>
    <t>2024-02-02 14:56:28</t>
  </si>
  <si>
    <t>2024-02-02 09:09:23</t>
  </si>
  <si>
    <t>2024-02-02 17:04:21</t>
  </si>
  <si>
    <t>45-71-M00192_MURADİYE TR-1 İSTASYON KABİN_MURADİYE TR-1 İSTASYON KABİN_45-71-M00192_55035919</t>
  </si>
  <si>
    <t>55035919</t>
  </si>
  <si>
    <t>2024-02-02 10:31:20</t>
  </si>
  <si>
    <t>2024-02-02 12:28:07</t>
  </si>
  <si>
    <t>45-71-A00001_MANİSA TM-1_NECATİBEY_M10_2309463</t>
  </si>
  <si>
    <t>2309463</t>
  </si>
  <si>
    <t>2024-02-01 03:48:03</t>
  </si>
  <si>
    <t>2024-02-01 05:59:30</t>
  </si>
  <si>
    <t>35-28-A00001_MENEMEN İM_ŞEHİR-2_L08_88107414</t>
  </si>
  <si>
    <t>88107414</t>
  </si>
  <si>
    <t>2024-02-02 15:46:06</t>
  </si>
  <si>
    <t>2024-02-02 16:20:15</t>
  </si>
  <si>
    <t>35-02-M01826_M-1826_M-1826_35-02-M01826_2348419</t>
  </si>
  <si>
    <t>2348419</t>
  </si>
  <si>
    <t>2024-02-02 11:11:48</t>
  </si>
  <si>
    <t>2024-02-02 12:36:45</t>
  </si>
  <si>
    <t>35-19-M00259_KUŞÇULAR TR-14_D_D_91311717</t>
  </si>
  <si>
    <t>91311717</t>
  </si>
  <si>
    <t>2024-02-02 08:11:08</t>
  </si>
  <si>
    <t>2024-02-02 11:15:59</t>
  </si>
  <si>
    <t>35-01-K00742_K-742_SANAL BINA_95000489233_ _95000489233</t>
  </si>
  <si>
    <t>95000489233</t>
  </si>
  <si>
    <t>2024-02-02 03:48:10</t>
  </si>
  <si>
    <t>2024-02-02 05:12:04</t>
  </si>
  <si>
    <t>2024-02-02 02:14:41</t>
  </si>
  <si>
    <t>2024-02-02 03:21:16</t>
  </si>
  <si>
    <t>35-01-K04784_K-4784_K-4784_35-01-K04784_2360370</t>
  </si>
  <si>
    <t>2360370</t>
  </si>
  <si>
    <t>2024-02-01 23:36:42</t>
  </si>
  <si>
    <t>2024-02-02 00:29:31</t>
  </si>
  <si>
    <t>45-83-L00147_KÜÇÜK SANAYİ SİTESİ TR-6_0_955143526_ _955143526</t>
  </si>
  <si>
    <t>955143526</t>
  </si>
  <si>
    <t>2024-02-01 17:58:47</t>
  </si>
  <si>
    <t>2024-02-01 19:51:09</t>
  </si>
  <si>
    <t>45-75-M00306_KALEMOĞLU FINDIKOĞLU TR-1_B_B_56398567</t>
  </si>
  <si>
    <t>56398567</t>
  </si>
  <si>
    <t>2024-02-01 17:06:00</t>
  </si>
  <si>
    <t>2024-02-01 19:09:20</t>
  </si>
  <si>
    <t>35-15-L00341_SUBATAN TR-6_SUBATAN TR-6_35-15-L00341_2365329</t>
  </si>
  <si>
    <t>2365329</t>
  </si>
  <si>
    <t>2024-02-01 17:56:28</t>
  </si>
  <si>
    <t>35-01-M02029_M-2029_ _911285368_ _911285368</t>
  </si>
  <si>
    <t>911285368</t>
  </si>
  <si>
    <t>2024-02-01 16:36:07</t>
  </si>
  <si>
    <t>2024-02-01 18:01:09</t>
  </si>
  <si>
    <t>35-22-M00112_METAL İŞLERİ TR-12 KÖK_TAHTALIÇAY-OĞLANANASI DİZDARLAR SULAMA GRUBU_M04_72106669</t>
  </si>
  <si>
    <t>72106669</t>
  </si>
  <si>
    <t>2024-02-03 09:07:19</t>
  </si>
  <si>
    <t>2024-02-03 10:00:41</t>
  </si>
  <si>
    <t>45-74-M00015_TR-15_TR-36_M01_72236899</t>
  </si>
  <si>
    <t>72236899</t>
  </si>
  <si>
    <t>2024-02-07 11:29:29</t>
  </si>
  <si>
    <t>2024-02-07 17:06:42</t>
  </si>
  <si>
    <t>35-16-L00017_TR-17_TR-9_L02_72003325</t>
  </si>
  <si>
    <t>72003325</t>
  </si>
  <si>
    <t>2024-02-03 10:02:12</t>
  </si>
  <si>
    <t>2024-02-03 17:05:12</t>
  </si>
  <si>
    <t>45-73-M00491_ULUDERBENT DM_DAĞCIYUSUF _M06_95492114</t>
  </si>
  <si>
    <t>95492114</t>
  </si>
  <si>
    <t>2024-02-03 12:05:50</t>
  </si>
  <si>
    <t>2024-02-03 14:25:56</t>
  </si>
  <si>
    <t>35-28-L00040_MENEMEN TR-40_MENEMEN TR-50_L02_66573878</t>
  </si>
  <si>
    <t>66573878</t>
  </si>
  <si>
    <t>2024-02-03 10:00:06</t>
  </si>
  <si>
    <t>2024-02-03 12:37:57</t>
  </si>
  <si>
    <t>35-15-M00043_TR-43_TR-43_35-15-M00043_2365955</t>
  </si>
  <si>
    <t>2365955</t>
  </si>
  <si>
    <t>2024-02-02 11:37:01</t>
  </si>
  <si>
    <t>2024-02-02 17:00:47</t>
  </si>
  <si>
    <t>35-27-L00213_ÖREN TR-1 KÖK_ESKİ BAĞYURDU (BAĞYURDU KÖK)_L07_100961813</t>
  </si>
  <si>
    <t>100961813</t>
  </si>
  <si>
    <t>2024-02-04 10:01:21</t>
  </si>
  <si>
    <t>2024-02-04 14:30:00</t>
  </si>
  <si>
    <t>35-31-L00236_KALEKÖY TR-4_KALEKÖY TR-4_35-31-L00236_2365450</t>
  </si>
  <si>
    <t>2365450</t>
  </si>
  <si>
    <t>2024-02-01 10:12:35</t>
  </si>
  <si>
    <t>2024-02-01 13:24:44</t>
  </si>
  <si>
    <t>35-07-K02443_K-2443_A_A_56378672</t>
  </si>
  <si>
    <t>56378672</t>
  </si>
  <si>
    <t>2024-02-01 11:03:22</t>
  </si>
  <si>
    <t>2024-02-01 12:49:15</t>
  </si>
  <si>
    <t>2024-02-01 09:10:52</t>
  </si>
  <si>
    <t>2024-02-01 17:02:19</t>
  </si>
  <si>
    <t>45-71-M00190_MURADİYE DM-4_MURADİYE TR-1 İSTASYON_M014_100965958</t>
  </si>
  <si>
    <t>100965958</t>
  </si>
  <si>
    <t>2024-02-01 09:00:57</t>
  </si>
  <si>
    <t>2024-02-01 10:58:31</t>
  </si>
  <si>
    <t>2024-02-02 12:42:46</t>
  </si>
  <si>
    <t>2024-02-02 13:05:23</t>
  </si>
  <si>
    <t>35-26-M00093_TR-93_0_956600861_ _956600861</t>
  </si>
  <si>
    <t>956600861</t>
  </si>
  <si>
    <t>2024-02-02 12:03:16</t>
  </si>
  <si>
    <t>2024-02-02 18:22:00</t>
  </si>
  <si>
    <t>35-24-L00016_KINIK TR-16_ _955217322_ _955217322</t>
  </si>
  <si>
    <t>955217322</t>
  </si>
  <si>
    <t>2024-02-02 10:36:29</t>
  </si>
  <si>
    <t>2024-02-02 13:22:29</t>
  </si>
  <si>
    <t>2024-02-02 08:38:50</t>
  </si>
  <si>
    <t>2024-02-02 11:35:16</t>
  </si>
  <si>
    <t>35-03-K01648_K-1648_ _910313672_ _910313672</t>
  </si>
  <si>
    <t>910313672</t>
  </si>
  <si>
    <t>2024-02-02 03:46:34</t>
  </si>
  <si>
    <t>2024-02-02 05:12:31</t>
  </si>
  <si>
    <t>35-04-K00488_K-488_Selay_98912804_ _98912804</t>
  </si>
  <si>
    <t>98912804</t>
  </si>
  <si>
    <t>2024-02-01 15:06:16</t>
  </si>
  <si>
    <t>2024-02-01 17:46:55</t>
  </si>
  <si>
    <t>35-17-M00185_KAPIKAYA TR-1_ _950303656_ _950303656</t>
  </si>
  <si>
    <t>950303656</t>
  </si>
  <si>
    <t>2024-02-01 15:00:25</t>
  </si>
  <si>
    <t>2024-02-01 15:51:29</t>
  </si>
  <si>
    <t>45-81-M00044_DUMANLAR KÖK_HatBaşıAyırıcı_100772583_M02_100772583</t>
  </si>
  <si>
    <t>100772583</t>
  </si>
  <si>
    <t>2024-02-01 15:29:59</t>
  </si>
  <si>
    <t>35-16-M00023_BÖLCEK-2 TR_BÖLCEK-2 TR_35-16-M00023_2351791</t>
  </si>
  <si>
    <t>2351791</t>
  </si>
  <si>
    <t>2024-02-01 15:17:45</t>
  </si>
  <si>
    <t>2024-02-01 17:20:54</t>
  </si>
  <si>
    <t>45-81-M00001_SELENDİ DM_ESKİ SELENDİ_M16_2321602</t>
  </si>
  <si>
    <t>2321602</t>
  </si>
  <si>
    <t>2024-02-03 10:10:41</t>
  </si>
  <si>
    <t>2024-02-03 16:35:50</t>
  </si>
  <si>
    <t>2024-02-02 12:21:38</t>
  </si>
  <si>
    <t>2024-02-02 13:13:37</t>
  </si>
  <si>
    <t>2024-02-02 08:24:30</t>
  </si>
  <si>
    <t>2024-02-02 09:38:55</t>
  </si>
  <si>
    <t>35-01-K00493_K-493_Karabulut_911112670_ _911112670</t>
  </si>
  <si>
    <t>911112670</t>
  </si>
  <si>
    <t>2024-02-02 07:57:19</t>
  </si>
  <si>
    <t>2024-02-02 08:51:00</t>
  </si>
  <si>
    <t>35-16-M00448_AŞAĞIKIRIKLAR DM_TOPÇAM_M05_2115968</t>
  </si>
  <si>
    <t>2115968</t>
  </si>
  <si>
    <t>2024-02-01 15:05:55</t>
  </si>
  <si>
    <t>2024-02-01 15:44:47</t>
  </si>
  <si>
    <t>45-71-M00179_YAĞCILAR KÖK_YAĞCILAR_M04_72258057</t>
  </si>
  <si>
    <t>72258057</t>
  </si>
  <si>
    <t>2024-02-03 12:42:06</t>
  </si>
  <si>
    <t>2024-02-03 16:36:42</t>
  </si>
  <si>
    <t>35-30-M00334Ö_MEHMET ALİ POLAT ÖZEL TR_MEHMET ALİ POLAT ÖZEL TR_35-30-M00334Ö_2377250</t>
  </si>
  <si>
    <t>2377250</t>
  </si>
  <si>
    <t>2024-02-02 11:39:36</t>
  </si>
  <si>
    <t>2024-02-02 15:55:08</t>
  </si>
  <si>
    <t>35-30-L00079_TR-79_C_SDP1_43010840</t>
  </si>
  <si>
    <t>43010840</t>
  </si>
  <si>
    <t>2024-02-02 12:49:05</t>
  </si>
  <si>
    <t>2024-02-02 18:25:56</t>
  </si>
  <si>
    <t>35-02-K00405_K-405_C_C_56371268</t>
  </si>
  <si>
    <t>56371268</t>
  </si>
  <si>
    <t>2024-02-02 11:19:57</t>
  </si>
  <si>
    <t>2024-02-02 11:51:19</t>
  </si>
  <si>
    <t>2024-02-05 11:35:57</t>
  </si>
  <si>
    <t>2024-02-05 12:29:15</t>
  </si>
  <si>
    <t>35-01-K00495_K-495_C_C_56376938</t>
  </si>
  <si>
    <t>56376938</t>
  </si>
  <si>
    <t>2024-02-02 10:03:16</t>
  </si>
  <si>
    <t>2024-02-02 10:23:13</t>
  </si>
  <si>
    <t>45-71-M00387_DM-14/3_ _966485795_ _966485795</t>
  </si>
  <si>
    <t>966485795</t>
  </si>
  <si>
    <t>2024-02-02 07:36:06</t>
  </si>
  <si>
    <t>2024-02-02 10:22:07</t>
  </si>
  <si>
    <t>2024-02-01 21:25:08</t>
  </si>
  <si>
    <t>2024-02-02 00:55:50</t>
  </si>
  <si>
    <t>2024-02-02 01:35:51</t>
  </si>
  <si>
    <t>2024-02-02 02:48:21</t>
  </si>
  <si>
    <t>45-71-M01271_TİLKİKÖY TR-1_D_D_90951005</t>
  </si>
  <si>
    <t>90951005</t>
  </si>
  <si>
    <t>2024-02-02 01:02:46</t>
  </si>
  <si>
    <t>2024-02-02 03:36:34</t>
  </si>
  <si>
    <t>35-01-K03023_K-3023_A_A_56383968</t>
  </si>
  <si>
    <t>56383968</t>
  </si>
  <si>
    <t>2024-02-01 23:56:46</t>
  </si>
  <si>
    <t>2024-02-02 00:59:25</t>
  </si>
  <si>
    <t>35-01-M03198_M-3198 (YATIRIM REZERVE)_E_E_56381839</t>
  </si>
  <si>
    <t>56381839</t>
  </si>
  <si>
    <t>2024-02-01 20:58:36</t>
  </si>
  <si>
    <t>2024-02-02 04:17:02</t>
  </si>
  <si>
    <t>35-04-K01249_K-1249_G_G01b_78798289</t>
  </si>
  <si>
    <t>78798289</t>
  </si>
  <si>
    <t>2024-02-01 18:38:56</t>
  </si>
  <si>
    <t>2024-02-01 20:59:52</t>
  </si>
  <si>
    <t>2024-02-01 18:48:42</t>
  </si>
  <si>
    <t>2024-02-01 22:41:26</t>
  </si>
  <si>
    <t>45-83-M00696_DM-2/TR-12___72372969</t>
  </si>
  <si>
    <t>72372969</t>
  </si>
  <si>
    <t>2024-02-01 11:16:55</t>
  </si>
  <si>
    <t>2024-02-01 20:57:49</t>
  </si>
  <si>
    <t>35-01-M02948_M-2948_M-2948_35-01-M02948_75482640</t>
  </si>
  <si>
    <t>75482640</t>
  </si>
  <si>
    <t>2024-02-01 19:15:19</t>
  </si>
  <si>
    <t>2024-02-01 19:50:20</t>
  </si>
  <si>
    <t>2024-02-03 09:02:10</t>
  </si>
  <si>
    <t>2024-02-03 13:35:30</t>
  </si>
  <si>
    <t>35-14-L00076_L-76 DEPREM KONUTLARI-1_0_956645333_ _956645333</t>
  </si>
  <si>
    <t>956645333</t>
  </si>
  <si>
    <t>2024-02-02 12:49:15</t>
  </si>
  <si>
    <t>2024-02-02 19:08:07</t>
  </si>
  <si>
    <t>35-19-L00271_BALIKLIOVA TR-1_B_B_81735434</t>
  </si>
  <si>
    <t>81735434</t>
  </si>
  <si>
    <t>2024-02-02 12:22:02</t>
  </si>
  <si>
    <t>2024-02-02 13:02:43</t>
  </si>
  <si>
    <t>35-02-K01103_K-1103_C_C_56380294</t>
  </si>
  <si>
    <t>56380294</t>
  </si>
  <si>
    <t>2024-02-02 12:25:47</t>
  </si>
  <si>
    <t>2024-02-02 14:26:54</t>
  </si>
  <si>
    <t>35-09-K01932_K-1932_TRAFO_K04_45353635</t>
  </si>
  <si>
    <t>45353635</t>
  </si>
  <si>
    <t>2024-02-06 10:04:32</t>
  </si>
  <si>
    <t>2024-02-06 13:56:12</t>
  </si>
  <si>
    <t>45-71-M00183_ÜÇPINAR DM_PELİTALAN_M03_72249125</t>
  </si>
  <si>
    <t>72249125</t>
  </si>
  <si>
    <t>2024-02-02 11:13:02</t>
  </si>
  <si>
    <t>2024-02-02 14:34:27</t>
  </si>
  <si>
    <t>35-04-K02729_K-2729_KARŞIYAKA TM_K02_2064811</t>
  </si>
  <si>
    <t>2064811</t>
  </si>
  <si>
    <t>2024-02-02 11:37:42</t>
  </si>
  <si>
    <t>2024-02-02 11:46:15</t>
  </si>
  <si>
    <t>35-01-M01106_M-1106_ _911612306_ _911612306</t>
  </si>
  <si>
    <t>911612306</t>
  </si>
  <si>
    <t>2024-02-02 08:59:44</t>
  </si>
  <si>
    <t>2024-02-02 12:32:15</t>
  </si>
  <si>
    <t>35-26-M01426_ÇAPAK TR-3_SANAL BINA_95000609074_ _95000609074</t>
  </si>
  <si>
    <t>95000609074</t>
  </si>
  <si>
    <t>2024-02-01 19:04:32</t>
  </si>
  <si>
    <t>2024-02-01 22:55:32</t>
  </si>
  <si>
    <t>35-09-M00219_M-219_B_B_91254565</t>
  </si>
  <si>
    <t>91254565</t>
  </si>
  <si>
    <t>2024-02-01 20:25:20</t>
  </si>
  <si>
    <t>2024-02-01 21:25:01</t>
  </si>
  <si>
    <t>2024-02-01 18:12:24</t>
  </si>
  <si>
    <t>2024-02-01 20:32:32</t>
  </si>
  <si>
    <t>35-01-K01162_K-1162_A_A_56366723</t>
  </si>
  <si>
    <t>56366723</t>
  </si>
  <si>
    <t>2024-02-01 20:07:16</t>
  </si>
  <si>
    <t>2024-02-01 20:55:26</t>
  </si>
  <si>
    <t>35-15-A00001_ÖDEMİŞ İM_YENİ KENT_L16_2310687</t>
  </si>
  <si>
    <t>2310687</t>
  </si>
  <si>
    <t>2024-02-01 19:06:44</t>
  </si>
  <si>
    <t>2024-02-01 21:13:37</t>
  </si>
  <si>
    <t>45-81-M00003_SELENDİ TR-3_TR-30_M05_2076760</t>
  </si>
  <si>
    <t>2076760</t>
  </si>
  <si>
    <t>2024-02-01 20:02:25</t>
  </si>
  <si>
    <t>2024-02-01 20:51:30</t>
  </si>
  <si>
    <t>35-23-M00210_YENİ BAĞARASI TR-4_A_A_91182148</t>
  </si>
  <si>
    <t>91182148</t>
  </si>
  <si>
    <t>2024-02-01 18:52:30</t>
  </si>
  <si>
    <t>2024-02-01 21:45:49</t>
  </si>
  <si>
    <t>35-16-M00004_ZEYTİNDAĞ TR-2_B_B_90938487</t>
  </si>
  <si>
    <t>90938487</t>
  </si>
  <si>
    <t>2024-02-01 17:34:03</t>
  </si>
  <si>
    <t>2024-02-01 20:17:04</t>
  </si>
  <si>
    <t>2024-02-01 16:24:14</t>
  </si>
  <si>
    <t>2024-02-01 19:31:17</t>
  </si>
  <si>
    <t>35-13-A00002_BELEVİ İM_BELEVİ OTOBAN SULAMA_L01_2064123</t>
  </si>
  <si>
    <t>2064123</t>
  </si>
  <si>
    <t>2024-02-01 15:29:45</t>
  </si>
  <si>
    <t>2024-02-01 14:33:10</t>
  </si>
  <si>
    <t>2024-02-01 18:53:13</t>
  </si>
  <si>
    <t>35-02-K00777_K-777_TRAFO_K03_2114481</t>
  </si>
  <si>
    <t>2114481</t>
  </si>
  <si>
    <t>2024-02-07 03:08:32</t>
  </si>
  <si>
    <t>2024-02-07 03:34:12</t>
  </si>
  <si>
    <t>35-02-K01189_K-1189_TRAFO_K03_2311719</t>
  </si>
  <si>
    <t>2311719</t>
  </si>
  <si>
    <t>2024-02-07 03:19:45</t>
  </si>
  <si>
    <t>2024-02-07 03:33:26</t>
  </si>
  <si>
    <t>2024-02-05 11:01:32</t>
  </si>
  <si>
    <t>2024-02-05 17:35:16</t>
  </si>
  <si>
    <t>35-18-L00376_L-376 PAZARYERİ_G_g5_5949686</t>
  </si>
  <si>
    <t>5949686</t>
  </si>
  <si>
    <t>2024-02-02 08:27:28</t>
  </si>
  <si>
    <t>2024-02-02 13:02:37</t>
  </si>
  <si>
    <t>2024-02-09 09:00:04</t>
  </si>
  <si>
    <t>2024-02-09 16:51:13</t>
  </si>
  <si>
    <t>35-01-K04269_K-4269_B_B_56368430</t>
  </si>
  <si>
    <t>56368430</t>
  </si>
  <si>
    <t>2024-02-01 20:35:00</t>
  </si>
  <si>
    <t>2024-02-01 22:55:21</t>
  </si>
  <si>
    <t>35-08-K01303_K-1303_F_F_56380966</t>
  </si>
  <si>
    <t>56380966</t>
  </si>
  <si>
    <t>2024-02-01 19:51:17</t>
  </si>
  <si>
    <t>2024-02-01 20:45:19</t>
  </si>
  <si>
    <t>35-02-K00175_K-175_K-175_35-02-K00175_2372363</t>
  </si>
  <si>
    <t>2372363</t>
  </si>
  <si>
    <t>Yangın</t>
  </si>
  <si>
    <t>2024-02-01 20:21:54</t>
  </si>
  <si>
    <t>2024-02-01 22:13:00</t>
  </si>
  <si>
    <t>35-07-K03065_K-3065_B_3065/b1_5816494</t>
  </si>
  <si>
    <t>5816494</t>
  </si>
  <si>
    <t>2024-02-01 16:42:51</t>
  </si>
  <si>
    <t>2024-02-01 20:11:33</t>
  </si>
  <si>
    <t>45-71-M00123_GÜZELKÖY KÖK_SULAMA_M06_50218076</t>
  </si>
  <si>
    <t>50218076</t>
  </si>
  <si>
    <t>2024-02-01 17:34:58</t>
  </si>
  <si>
    <t>2024-02-01 19:29:00</t>
  </si>
  <si>
    <t>45-82-M00354_TÜRKPİYALE TR-1_TÜRKPİYALE TR-1_45-82-M00354_2359133</t>
  </si>
  <si>
    <t>2359133</t>
  </si>
  <si>
    <t>2024-02-02 12:13:45</t>
  </si>
  <si>
    <t>2024-02-02 13:52:07</t>
  </si>
  <si>
    <t>45-78-L00367_ÇALTILI TR-2_A_A_91033126</t>
  </si>
  <si>
    <t>91033126</t>
  </si>
  <si>
    <t>2024-02-05 09:37:51</t>
  </si>
  <si>
    <t>2024-02-05 12:20:04</t>
  </si>
  <si>
    <t>2024-02-02 13:05:15</t>
  </si>
  <si>
    <t>2024-02-02 12:11:59</t>
  </si>
  <si>
    <t>2024-02-02 18:43:58</t>
  </si>
  <si>
    <t>35-02-M03451_M-3451(YATIRIM REZERVE)_B_B_56382487</t>
  </si>
  <si>
    <t>56382487</t>
  </si>
  <si>
    <t>2024-02-07 09:01:04</t>
  </si>
  <si>
    <t>2024-02-07 14:15:33</t>
  </si>
  <si>
    <t>35-02-M03451_M-3451(YATIRIM REZERVE)_E_E_56372237</t>
  </si>
  <si>
    <t>56372237</t>
  </si>
  <si>
    <t>2024-02-06 08:57:32</t>
  </si>
  <si>
    <t>2024-02-06 14:29:45</t>
  </si>
  <si>
    <t>45-82-M00012_SOMA TR-12_D_D_65510174</t>
  </si>
  <si>
    <t>65510174</t>
  </si>
  <si>
    <t>2024-02-02 12:12:04</t>
  </si>
  <si>
    <t>2024-02-02 16:26:51</t>
  </si>
  <si>
    <t>2024-02-02 11:46:17</t>
  </si>
  <si>
    <t>2024-02-02 12:08:01</t>
  </si>
  <si>
    <t>35-20-L00373_YENİÇİFTLİK KÖK_ASIM HASKÖY-HÜSAMETTİN AKARÇAY SULAMA_L02_92839122</t>
  </si>
  <si>
    <t>92839122</t>
  </si>
  <si>
    <t>2024-02-02 11:08:31</t>
  </si>
  <si>
    <t>2024-02-02 12:39:34</t>
  </si>
  <si>
    <t>35-03-M03428_M-3428(YATIRIM REZERVE)_M-3428(YATIRIM REZERVE)_35-03-M03428_88207324</t>
  </si>
  <si>
    <t>88207324</t>
  </si>
  <si>
    <t>2024-02-06 13:10:07</t>
  </si>
  <si>
    <t>2024-02-06 13:58:25</t>
  </si>
  <si>
    <t>35-04-K01144_K-1144_ _99547659_ _99547659</t>
  </si>
  <si>
    <t>99547659</t>
  </si>
  <si>
    <t>2024-02-02 10:38:09</t>
  </si>
  <si>
    <t>2024-02-02 11:51:49</t>
  </si>
  <si>
    <t>35-02-M00875_M-875_M-875_35-02-M00875_2364563</t>
  </si>
  <si>
    <t>2364563</t>
  </si>
  <si>
    <t>2024-02-02 10:40:32</t>
  </si>
  <si>
    <t>2024-02-02 13:46:25</t>
  </si>
  <si>
    <t>35-14-M00078_M-78 FULYA EVLERİ_0_956653892_ _956653892</t>
  </si>
  <si>
    <t>956653892</t>
  </si>
  <si>
    <t>2024-02-02 10:04:14</t>
  </si>
  <si>
    <t>2024-02-02 11:50:37</t>
  </si>
  <si>
    <t>2024-02-02 10:04:46</t>
  </si>
  <si>
    <t>2024-02-02 11:13:14</t>
  </si>
  <si>
    <t>45-78-L00001_TR-1_95823694_C06_95823818</t>
  </si>
  <si>
    <t>95823818</t>
  </si>
  <si>
    <t>2024-02-05 09:06:07</t>
  </si>
  <si>
    <t>2024-02-05 09:57:16</t>
  </si>
  <si>
    <t>35-02-M02595_M-2595 BEŞYOL DM_M-850 KARAÇAM KÖK-2_M03_50219664</t>
  </si>
  <si>
    <t>50219664</t>
  </si>
  <si>
    <t>2024-02-02 09:26:26</t>
  </si>
  <si>
    <t>2024-02-02 09:45:09</t>
  </si>
  <si>
    <t>2024-02-07 09:24:31</t>
  </si>
  <si>
    <t>2024-02-07 13:46:11</t>
  </si>
  <si>
    <t>45-71-M00125_YENİKÖY TR-4_MANİSA TM-1   SARUHANLI _M01_72244277</t>
  </si>
  <si>
    <t>72244277</t>
  </si>
  <si>
    <t>2024-02-06 10:34:32</t>
  </si>
  <si>
    <t>2024-02-06 13:41:46</t>
  </si>
  <si>
    <t>35-28-M00463_TÜRKELLİ TR-2_TÜRKELLİ TR-2_35-28-M00463_2372616</t>
  </si>
  <si>
    <t>2372616</t>
  </si>
  <si>
    <t>2024-02-02 09:41:20</t>
  </si>
  <si>
    <t>2024-02-02 10:29:45</t>
  </si>
  <si>
    <t>35-15-A00004_KAYMAKÇI İM_EMİRLİOVA_L07_2121824</t>
  </si>
  <si>
    <t>2121824</t>
  </si>
  <si>
    <t>2024-02-06 09:23:30</t>
  </si>
  <si>
    <t>2024-02-06 17:02:14</t>
  </si>
  <si>
    <t>35-24-L00015_KINIK TR 15_ _955219784_ _955219784</t>
  </si>
  <si>
    <t>955219784</t>
  </si>
  <si>
    <t>2024-02-02 09:03:43</t>
  </si>
  <si>
    <t>2024-02-02 10:55:55</t>
  </si>
  <si>
    <t>2024-02-07 09:16:54</t>
  </si>
  <si>
    <t>2024-02-07 13:50:00</t>
  </si>
  <si>
    <t>2024-02-06 09:57:35</t>
  </si>
  <si>
    <t>2024-02-06 17:20:26</t>
  </si>
  <si>
    <t>45-74-M00208_KULALAR TR-1_ _945595893_ _945595893</t>
  </si>
  <si>
    <t>945595893</t>
  </si>
  <si>
    <t>2024-02-02 08:11:55</t>
  </si>
  <si>
    <t>2024-02-02 10:12:43</t>
  </si>
  <si>
    <t>2024-02-02 08:53:21</t>
  </si>
  <si>
    <t>2024-02-02 11:00:08</t>
  </si>
  <si>
    <t>35-28-M00027_ULUKENT DM-4/6_ULUKENT DM-4/6_35-28-M00027_66516779</t>
  </si>
  <si>
    <t>66516779</t>
  </si>
  <si>
    <t>2024-02-02 08:19:41</t>
  </si>
  <si>
    <t>2024-02-02 10:40:29</t>
  </si>
  <si>
    <t>35-01-M01228_M-1228_B_B_56357966</t>
  </si>
  <si>
    <t>56357966</t>
  </si>
  <si>
    <t>2024-02-02 08:55:23</t>
  </si>
  <si>
    <t>2024-02-02 09:26:36</t>
  </si>
  <si>
    <t>35-01-M03131_M-3131(YATIRIM REZERVE)_M-3131(YATIRIM REZERVE)_35-01-M04885_100976745</t>
  </si>
  <si>
    <t>100976745</t>
  </si>
  <si>
    <t>2024-02-06 09:11:46</t>
  </si>
  <si>
    <t>2024-02-06 10:13:48</t>
  </si>
  <si>
    <t>45-71-M01271_TİLKİKÖY TR-1_TİLKİKÖY TR-1_45-71-M01271_2349263</t>
  </si>
  <si>
    <t>2349263</t>
  </si>
  <si>
    <t>2024-02-02 04:21:45</t>
  </si>
  <si>
    <t>45-77-L00019_TR-19_ _945511199_ _945511199</t>
  </si>
  <si>
    <t>945511199</t>
  </si>
  <si>
    <t>2024-02-02 00:16:28</t>
  </si>
  <si>
    <t>2024-02-02 00:51:38</t>
  </si>
  <si>
    <t>35-28-M00495_YAHŞELLİ TR-3_C_C_56357476</t>
  </si>
  <si>
    <t>56357476</t>
  </si>
  <si>
    <t>2024-02-01 22:26:35</t>
  </si>
  <si>
    <t>2024-02-02 01:25:58</t>
  </si>
  <si>
    <t>35-04-M03333_M-3333_ _99624965_ _99624965</t>
  </si>
  <si>
    <t>99624965</t>
  </si>
  <si>
    <t>2024-02-01 23:23:27</t>
  </si>
  <si>
    <t>2024-02-02 01:19:47</t>
  </si>
  <si>
    <t>35-18-L00336_L-336 REİSDERE_C_C_91355185</t>
  </si>
  <si>
    <t>91355185</t>
  </si>
  <si>
    <t>2024-02-01 19:28:11</t>
  </si>
  <si>
    <t>2024-02-01 22:43:29</t>
  </si>
  <si>
    <t>2024-02-01 19:46:31</t>
  </si>
  <si>
    <t>2024-02-01 21:35:25</t>
  </si>
  <si>
    <t>35-09-M00219_M-219_M-219_35-09-M00219_2371964</t>
  </si>
  <si>
    <t>2371964</t>
  </si>
  <si>
    <t>2024-02-01 19:21:10</t>
  </si>
  <si>
    <t>2024-02-01 20:13:26</t>
  </si>
  <si>
    <t>2024-02-01 19:37:22</t>
  </si>
  <si>
    <t>2024-02-01 20:19:15</t>
  </si>
  <si>
    <t>45-77-M00187_AHMETLİ DM_HatBaşıAyırıcı_84908882_M08_84908882</t>
  </si>
  <si>
    <t>84908882</t>
  </si>
  <si>
    <t>2024-02-01 18:55:22</t>
  </si>
  <si>
    <t>2024-02-01 20:28:16</t>
  </si>
  <si>
    <t>35-04-K01433_K-1433___79747587</t>
  </si>
  <si>
    <t>79747587</t>
  </si>
  <si>
    <t>2024-02-01 18:58:41</t>
  </si>
  <si>
    <t>2024-02-02 01:03:28</t>
  </si>
  <si>
    <t>35-01-K00002_K-2_J_J_56377437</t>
  </si>
  <si>
    <t>56377437</t>
  </si>
  <si>
    <t>2024-02-01 19:12:52</t>
  </si>
  <si>
    <t>2024-02-01 19:37:26</t>
  </si>
  <si>
    <t>45-82-M00251_CENKYERİ TR-3_A_A_56400716</t>
  </si>
  <si>
    <t>56400716</t>
  </si>
  <si>
    <t>2024-02-01 18:10:10</t>
  </si>
  <si>
    <t>2024-02-01 22:05:07</t>
  </si>
  <si>
    <t>35-31-L00466_ÇÖMLEKÇİ TR-6/A_B_B_91302746</t>
  </si>
  <si>
    <t>91302746</t>
  </si>
  <si>
    <t>2024-02-01 16:03:20</t>
  </si>
  <si>
    <t>2024-02-01 18:43:01</t>
  </si>
  <si>
    <t>35-01-K04858_K-231/A_B_B_91441685</t>
  </si>
  <si>
    <t>91441685</t>
  </si>
  <si>
    <t>2024-02-01 17:38:35</t>
  </si>
  <si>
    <t>2024-02-01 19:21:49</t>
  </si>
  <si>
    <t>35-01-K00049_K-49_D_D2_61338183</t>
  </si>
  <si>
    <t>61338183</t>
  </si>
  <si>
    <t>2024-02-01 15:32:21</t>
  </si>
  <si>
    <t>2024-02-01 18:08:04</t>
  </si>
  <si>
    <t>2024-02-01 15:08:23</t>
  </si>
  <si>
    <t>2024-02-01 16:23:58</t>
  </si>
  <si>
    <t>35-18-L00286_L-286_83432202_H04_83432594</t>
  </si>
  <si>
    <t>83432594</t>
  </si>
  <si>
    <t>2024-02-01 14:44:51</t>
  </si>
  <si>
    <t>2024-02-01 18:46:05</t>
  </si>
  <si>
    <t>35-18-L00113_L-113 OVACIK_ _950439286_ _950439286</t>
  </si>
  <si>
    <t>950439286</t>
  </si>
  <si>
    <t>2024-02-01 14:33:32</t>
  </si>
  <si>
    <t>2024-02-01 15:37:20</t>
  </si>
  <si>
    <t>35-16-M00138_ZEYTİNDAĞ DM_BOZYERLER_M06_76071855</t>
  </si>
  <si>
    <t>76071855</t>
  </si>
  <si>
    <t>2024-02-01 14:28:28</t>
  </si>
  <si>
    <t>2024-02-01 18:07:57</t>
  </si>
  <si>
    <t>2024-02-01 14:28:58</t>
  </si>
  <si>
    <t>2024-02-01 18:02:22</t>
  </si>
  <si>
    <t>45-71-M02613_OSMANCALI KÖK (YATIRIM REZERVE)_OSMANCALI KÖK_M02_97586486</t>
  </si>
  <si>
    <t>97586486</t>
  </si>
  <si>
    <t>2024-02-01 15:00:41</t>
  </si>
  <si>
    <t>2024-02-01 15:13:47</t>
  </si>
  <si>
    <t>35-09-K03384_K-3384_TRAFO_K04_45354015</t>
  </si>
  <si>
    <t>45354015</t>
  </si>
  <si>
    <t>2024-02-06 10:07:30</t>
  </si>
  <si>
    <t>2024-02-06 13:55:50</t>
  </si>
  <si>
    <t>35-23-M00180_BAĞARASI TR-11_ _950415798_ _950415798</t>
  </si>
  <si>
    <t>950415798</t>
  </si>
  <si>
    <t>2024-02-02 10:30:15</t>
  </si>
  <si>
    <t>2024-02-02 14:18:59</t>
  </si>
  <si>
    <t>35-15-A00005_ÖDEMİŞ TM-2_KAYAKÖY_M11_2119685</t>
  </si>
  <si>
    <t>2119685</t>
  </si>
  <si>
    <t>2024-02-07 10:04:19</t>
  </si>
  <si>
    <t>2024-02-07 15:50:43</t>
  </si>
  <si>
    <t>2024-02-07 09:51:51</t>
  </si>
  <si>
    <t>2024-02-07 18:00:06</t>
  </si>
  <si>
    <t>35-28-M00378_SEYREK TR-2/1_ _95002463231_ _95002463231</t>
  </si>
  <si>
    <t>95002463231</t>
  </si>
  <si>
    <t>2024-02-02 07:48:17</t>
  </si>
  <si>
    <t>2024-02-02 09:10:00</t>
  </si>
  <si>
    <t>2024-02-02 06:37:10</t>
  </si>
  <si>
    <t>2024-02-02 07:31:47</t>
  </si>
  <si>
    <t>35-21-L00141_MORDOĞAN TR-3_0_953356805_ _953356805</t>
  </si>
  <si>
    <t>953356805</t>
  </si>
  <si>
    <t>2024-02-01 18:16:45</t>
  </si>
  <si>
    <t>2024-02-01 22:55:16</t>
  </si>
  <si>
    <t>35-20-M00032_ARAPBAŞI TR-2_SULAMA_955210999_ _955210999</t>
  </si>
  <si>
    <t>955210999</t>
  </si>
  <si>
    <t>2024-02-01 14:29:52</t>
  </si>
  <si>
    <t>2024-02-01 19:13:15</t>
  </si>
  <si>
    <t>35-22-M00088_TEKELİ DM_ESKİ AHMETBEYLİ_M08_48495817</t>
  </si>
  <si>
    <t>48495817</t>
  </si>
  <si>
    <t>2024-02-05 10:59:08</t>
  </si>
  <si>
    <t>2024-02-05 16:51:19</t>
  </si>
  <si>
    <t>L-30 TAŞDİBİ_35-14-L00030_9528220_9528220_56355021_56355021</t>
  </si>
  <si>
    <t>56355021</t>
  </si>
  <si>
    <t>2024-02-12 16:05:33</t>
  </si>
  <si>
    <t>2024-02-12 19:06:15</t>
  </si>
  <si>
    <t>35-01-K03585_K-3585_K-3585_35-01-K03585_2354946</t>
  </si>
  <si>
    <t>2354946</t>
  </si>
  <si>
    <t>2024-02-13 14:21:20</t>
  </si>
  <si>
    <t>2024-02-13 16:41:46</t>
  </si>
  <si>
    <t>35-28-L00129_ASARLIK TR-11_A_A_91323900</t>
  </si>
  <si>
    <t>91323900</t>
  </si>
  <si>
    <t>2024-02-02 13:01:59</t>
  </si>
  <si>
    <t>2024-02-02 14:47:22</t>
  </si>
  <si>
    <t>2024-02-02 13:02:33</t>
  </si>
  <si>
    <t>35-02-K00904_K-904_TRAFO_K03_42316439</t>
  </si>
  <si>
    <t>42316439</t>
  </si>
  <si>
    <t>2024-02-07 03:32:22</t>
  </si>
  <si>
    <t>2024-02-07 03:40:09</t>
  </si>
  <si>
    <t>35-02-M01965_M-1965_M-1965_35-02-M01965_2350909</t>
  </si>
  <si>
    <t>2350909</t>
  </si>
  <si>
    <t>2024-02-02 11:29:34</t>
  </si>
  <si>
    <t>2024-02-02 12:33:46</t>
  </si>
  <si>
    <t>35-03-M03435_M-3435(YATIRIM REZERVE)_M-3435(YATIRIM REZERVE)_35-03-M03435_88207914</t>
  </si>
  <si>
    <t>88207914</t>
  </si>
  <si>
    <t>2024-02-06 16:19:02</t>
  </si>
  <si>
    <t>2024-02-06 16:47:58</t>
  </si>
  <si>
    <t>35-22-M00233_TEKELİ TR-3_0_955255504_ _955255504</t>
  </si>
  <si>
    <t>955255504</t>
  </si>
  <si>
    <t>2024-02-02 10:01:07</t>
  </si>
  <si>
    <t>2024-02-02 13:56:36</t>
  </si>
  <si>
    <t>35-31-L00320_CEVİZLİ BALYAKASI TR-3_DIREK TIPI TRAFO HUCRESI_H01_2050065</t>
  </si>
  <si>
    <t>2050065</t>
  </si>
  <si>
    <t>2024-02-06 10:05:50</t>
  </si>
  <si>
    <t>2024-02-06 15:16:18</t>
  </si>
  <si>
    <t>35-09-M00403_M-403_M-403_35-09-M00403_2360480</t>
  </si>
  <si>
    <t>2360480</t>
  </si>
  <si>
    <t>2024-02-02 06:21:43</t>
  </si>
  <si>
    <t>2024-02-02 09:49:13</t>
  </si>
  <si>
    <t>45-73-M00687_BELENYAKA KEMER MAH. TR-1_BELENYAKA KEMER MAH. TR-1_45-73-M00687_2353803</t>
  </si>
  <si>
    <t>2353803</t>
  </si>
  <si>
    <t>2024-02-28 18:43:33</t>
  </si>
  <si>
    <t>2024-02-28 19:29:14</t>
  </si>
  <si>
    <t>35-01-A00001_BOĞAZİÇİ İM_SAMANTEPE_K06_2307521</t>
  </si>
  <si>
    <t>2307521</t>
  </si>
  <si>
    <t>2024-02-01 02:58:12</t>
  </si>
  <si>
    <t>2024-02-01 02:58:36</t>
  </si>
  <si>
    <t>EĞERCİ TR-1_35-26-L00167_EĞERCİ KÖYÜ-1_35-26-L00167_2355278</t>
  </si>
  <si>
    <t>2355278</t>
  </si>
  <si>
    <t>2024-02-13 10:46:59</t>
  </si>
  <si>
    <t>2024-02-13 11:58:06</t>
  </si>
  <si>
    <t>TR-133_35-16-L00133_TR-133_35-16-L00133_2347340</t>
  </si>
  <si>
    <t>2347340</t>
  </si>
  <si>
    <t>2024-02-21 10:25:14</t>
  </si>
  <si>
    <t>2024-02-21 11:16:04</t>
  </si>
  <si>
    <t>35-16-L00141_TR-141_TR-137_L02_72017414</t>
  </si>
  <si>
    <t>72017414</t>
  </si>
  <si>
    <t>2024-02-21 09:10:46</t>
  </si>
  <si>
    <t>2024-02-21 10:03:33</t>
  </si>
  <si>
    <t>2024-02-11 11:21:30</t>
  </si>
  <si>
    <t>2024-02-11 14:24:36</t>
  </si>
  <si>
    <t>2024-02-02 05:22:59</t>
  </si>
  <si>
    <t>2024-02-02 07:09:59</t>
  </si>
  <si>
    <t>K-4193_35-04-K04193_K-3719_K02_2113905</t>
  </si>
  <si>
    <t>2113905</t>
  </si>
  <si>
    <t>2024-02-15 05:21:39</t>
  </si>
  <si>
    <t>2024-02-15 06:14:18</t>
  </si>
  <si>
    <t>M-987_35-03-M00987_M-987_35-03-M00987_41914488</t>
  </si>
  <si>
    <t>41914488</t>
  </si>
  <si>
    <t>2024-02-15 14:00:39</t>
  </si>
  <si>
    <t>2024-02-15 15:05:19</t>
  </si>
  <si>
    <t>35-03-M00987_M-987_B_B_56353911</t>
  </si>
  <si>
    <t>56353911</t>
  </si>
  <si>
    <t>2024-02-15 12:41:04</t>
  </si>
  <si>
    <t>35-17-M00449_ŞEHİT KEMAL KÖK_OMS METAL_M02_66442958</t>
  </si>
  <si>
    <t>66442958</t>
  </si>
  <si>
    <t>2024-02-26 11:08:18</t>
  </si>
  <si>
    <t>2024-02-26 15:23:18</t>
  </si>
  <si>
    <t>35-27-M00017_TR-17_TR-17_35-27-M00017_2367802</t>
  </si>
  <si>
    <t>2367802</t>
  </si>
  <si>
    <t>2024-02-11 13:36:22</t>
  </si>
  <si>
    <t>2024-02-11 13:46:42</t>
  </si>
  <si>
    <t>45-78-L00024_TR-24_B_B_91054780_91054780</t>
  </si>
  <si>
    <t>91054780</t>
  </si>
  <si>
    <t>2024-02-29 09:35:30</t>
  </si>
  <si>
    <t>2024-02-29 10:51:45</t>
  </si>
  <si>
    <t>35-02-M00382_M-382_C_C_56371694</t>
  </si>
  <si>
    <t>56371694</t>
  </si>
  <si>
    <t>2024-02-02 13:11:53</t>
  </si>
  <si>
    <t>2024-02-02 14:32:11</t>
  </si>
  <si>
    <t>35-28-M00178_ASARLIK DM-3_DAĞITIM TRAFO ASARLIK DM-3_M03_2101083</t>
  </si>
  <si>
    <t>2101083</t>
  </si>
  <si>
    <t>2024-02-22 10:29:09</t>
  </si>
  <si>
    <t>2024-02-22 17:36:21</t>
  </si>
  <si>
    <t>2024-02-27 10:06:45</t>
  </si>
  <si>
    <t>2024-02-27 18:43:51</t>
  </si>
  <si>
    <t>35-28-M00174_ASARLIK TR-16_DAĞITIM TRAFO ASARLIK TR-16_M04_66531446</t>
  </si>
  <si>
    <t>66531446</t>
  </si>
  <si>
    <t>2024-02-26 10:18:49</t>
  </si>
  <si>
    <t>2024-02-26 18:15:35</t>
  </si>
  <si>
    <t>35-01-K01516_K-1516_K-1516_35-01-K01516_2355245</t>
  </si>
  <si>
    <t>2355245</t>
  </si>
  <si>
    <t>2024-02-14 10:57:12</t>
  </si>
  <si>
    <t>2024-02-14 12:04:22</t>
  </si>
  <si>
    <t>TR-19_35-16-L00019_B_B1b_47594566</t>
  </si>
  <si>
    <t>47594566</t>
  </si>
  <si>
    <t>2024-02-16 09:18:57</t>
  </si>
  <si>
    <t>2024-02-16 11:01:00</t>
  </si>
  <si>
    <t>35-26-L00332_SUBAŞI-5_A_A_90956381</t>
  </si>
  <si>
    <t>90956381</t>
  </si>
  <si>
    <t>2024-02-10 12:20:39</t>
  </si>
  <si>
    <t>2024-02-10 15:50:26</t>
  </si>
  <si>
    <t>35-04-K00016_K-16_ _99486926_ _99486926</t>
  </si>
  <si>
    <t>99486926</t>
  </si>
  <si>
    <t>2024-02-09 15:00:08</t>
  </si>
  <si>
    <t>2024-02-09 18:11:30</t>
  </si>
  <si>
    <t>45-77-A00001_KULA İM_HatBaşıAyırıcı_53139086_M01_53139086</t>
  </si>
  <si>
    <t>53139086</t>
  </si>
  <si>
    <t>2024-02-10 11:03:07</t>
  </si>
  <si>
    <t>2024-02-10 19:13:32</t>
  </si>
  <si>
    <t>35-15-L00237_KAYMAKÇI TR-27_C_C_91353527</t>
  </si>
  <si>
    <t>91353527</t>
  </si>
  <si>
    <t>2024-02-14 11:16:46</t>
  </si>
  <si>
    <t>2024-02-14 15:24:10</t>
  </si>
  <si>
    <t>ULUKENT DM-6/7 KÖK_35-28-M00618_M-639_M06_79699771</t>
  </si>
  <si>
    <t>79699771</t>
  </si>
  <si>
    <t>2024-02-13 14:55:38</t>
  </si>
  <si>
    <t>2024-02-13 15:15:24</t>
  </si>
  <si>
    <t>YAYLAYURT TR-2_35-30-M00686_YAYLAYURT TR-2_35-30-M00686_42942720</t>
  </si>
  <si>
    <t>42942720</t>
  </si>
  <si>
    <t>2024-02-02 11:56:25</t>
  </si>
  <si>
    <t>2024-02-02 17:27:47</t>
  </si>
  <si>
    <t>35-15-A00001_ÖDEMİŞ İM_TR-110_M03_2058912</t>
  </si>
  <si>
    <t>2058912</t>
  </si>
  <si>
    <t>2024-02-27 09:33:54</t>
  </si>
  <si>
    <t>2024-02-27 16:47:56</t>
  </si>
  <si>
    <t>45-78-M00072_TR-72_ _953258327_ _953258327</t>
  </si>
  <si>
    <t>953258327</t>
  </si>
  <si>
    <t>2024-02-09 14:28:51</t>
  </si>
  <si>
    <t>2024-02-09 18:19:55</t>
  </si>
  <si>
    <t>35-18-L00293_L-293 YENİ MECİDİYE_10463989_F2_5897382</t>
  </si>
  <si>
    <t>5897382</t>
  </si>
  <si>
    <t>2024-02-28 15:17:28</t>
  </si>
  <si>
    <t>2024-02-28 23:34:35</t>
  </si>
  <si>
    <t>45-71-M01411_EVRENOS TR-3_ _953191838_ _953191838</t>
  </si>
  <si>
    <t>953191838</t>
  </si>
  <si>
    <t>2024-02-13 15:15:43</t>
  </si>
  <si>
    <t>2024-02-13 17:17:17</t>
  </si>
  <si>
    <t>35-29-M00002_TİRE DM-2_DM-1/50_M17_2060788</t>
  </si>
  <si>
    <t>2060788</t>
  </si>
  <si>
    <t>2024-02-27 10:21:29</t>
  </si>
  <si>
    <t>2024-02-27 15:44:32</t>
  </si>
  <si>
    <t>35-18-L00601_VİLLA SERA TR-1_49954344_B01_49954703</t>
  </si>
  <si>
    <t>49954703</t>
  </si>
  <si>
    <t>2024-02-21 10:10:08</t>
  </si>
  <si>
    <t>2024-02-21 15:24:58</t>
  </si>
  <si>
    <t>45-72-M00629_TR-1/75_0_956502280_ _956502280</t>
  </si>
  <si>
    <t>956502280</t>
  </si>
  <si>
    <t>2024-02-20 10:48:46</t>
  </si>
  <si>
    <t>2024-02-20 12:13:57</t>
  </si>
  <si>
    <t>35-29-L00051_BOYNUYOĞUN KÖK_KİRELLİ_L05_72215448</t>
  </si>
  <si>
    <t>72215448</t>
  </si>
  <si>
    <t>2024-02-29 08:24:16</t>
  </si>
  <si>
    <t>2024-02-29 09:05:55</t>
  </si>
  <si>
    <t>2024-02-28 09:53:15</t>
  </si>
  <si>
    <t>2024-02-28 17:12:48</t>
  </si>
  <si>
    <t>35-01-K00598_K-598_A_A_56373369_56373369</t>
  </si>
  <si>
    <t>56373369</t>
  </si>
  <si>
    <t>2024-02-19 03:59:23</t>
  </si>
  <si>
    <t>2024-02-19 06:06:17</t>
  </si>
  <si>
    <t>2024-02-24 11:32:33</t>
  </si>
  <si>
    <t>2024-02-24 18:15:15</t>
  </si>
  <si>
    <t>45-74-M00354_MAHMUTLAR KÖK_HatBaşıAyırıcı_77953026_M09_77953026</t>
  </si>
  <si>
    <t>77953026</t>
  </si>
  <si>
    <t>2024-02-16 23:14:25</t>
  </si>
  <si>
    <t>2024-02-17 01:20:35</t>
  </si>
  <si>
    <t>35-16-L00017_TR-17_TR-9_L02_72003348</t>
  </si>
  <si>
    <t>72003348</t>
  </si>
  <si>
    <t>2024-02-29 11:59:27</t>
  </si>
  <si>
    <t>2024-02-29 18:18:51</t>
  </si>
  <si>
    <t>K-2732_35-04-K02732_Gereli_99375623_ _99375623</t>
  </si>
  <si>
    <t>99375623</t>
  </si>
  <si>
    <t>2024-02-13 07:51:15</t>
  </si>
  <si>
    <t>2024-02-13 11:37:59</t>
  </si>
  <si>
    <t>K-2732_35-04-K02732_E_E_56394825_56394825</t>
  </si>
  <si>
    <t>56394825</t>
  </si>
  <si>
    <t>2024-02-13 12:03:03</t>
  </si>
  <si>
    <t>45-81-M00044_DUMANLAR KÖK_HatBaşıAyırıcı_100772606_M03_100772606</t>
  </si>
  <si>
    <t>100772606</t>
  </si>
  <si>
    <t>2024-02-16 16:06:54</t>
  </si>
  <si>
    <t>2024-02-16 21:53:42</t>
  </si>
  <si>
    <t>35-13-L00400_PAMUCAK KÖK_ARVALYA_L11_2097132</t>
  </si>
  <si>
    <t>2097132</t>
  </si>
  <si>
    <t>2024-02-27 16:23:03</t>
  </si>
  <si>
    <t>2024-02-27 17:12:49</t>
  </si>
  <si>
    <t>35-20-L00348_SÖĞÜTÖREN TR-2_SÖĞÜTÖREN TR-2_35-20-L00348_2360690</t>
  </si>
  <si>
    <t>2360690</t>
  </si>
  <si>
    <t>2024-02-05 10:23:45</t>
  </si>
  <si>
    <t>2024-02-05 16:57:39</t>
  </si>
  <si>
    <t>YAZIBAŞI DM-4_35-26-M00633_H.K. KÖK_M05_2083163</t>
  </si>
  <si>
    <t>2083163</t>
  </si>
  <si>
    <t>2024-02-03 15:27:28</t>
  </si>
  <si>
    <t>2024-02-03 15:45:01</t>
  </si>
  <si>
    <t>35-14-M00414_M-176 SEÇKİNEVLER SİTESİ_M-176 SEÇKİNEVLER SİTESİ_35-14-M00414_100911684</t>
  </si>
  <si>
    <t>100911684</t>
  </si>
  <si>
    <t>2024-02-05 12:35:03</t>
  </si>
  <si>
    <t>2024-02-05 13:22:48</t>
  </si>
  <si>
    <t>45-83-M00011_TR-1/11_TR-1/83 KAPTANOĞLU_M015_83843009</t>
  </si>
  <si>
    <t>83843009</t>
  </si>
  <si>
    <t>2024-02-10 13:44:33</t>
  </si>
  <si>
    <t>2024-02-10 15:36:51</t>
  </si>
  <si>
    <t>35-30-M00219_GÜLKENT KÖK-3_GÜLKENT_M02_84885354</t>
  </si>
  <si>
    <t>84885354</t>
  </si>
  <si>
    <t>2024-02-19 20:39:52</t>
  </si>
  <si>
    <t>2024-02-19 21:14:39</t>
  </si>
  <si>
    <t>35-19-L00350_TR-350_A_A_91291848</t>
  </si>
  <si>
    <t>91291848</t>
  </si>
  <si>
    <t>2024-02-06 09:28:59</t>
  </si>
  <si>
    <t>2024-02-06 16:40:07</t>
  </si>
  <si>
    <t>35-24-A00004_KINIK TM_KINIK-1_M017_76822105</t>
  </si>
  <si>
    <t>76822105</t>
  </si>
  <si>
    <t>2024-02-09 01:27:27</t>
  </si>
  <si>
    <t>2024-02-09 01:35:18</t>
  </si>
  <si>
    <t>35-04-K01450_K-1450_D_D_56364497</t>
  </si>
  <si>
    <t>56364497</t>
  </si>
  <si>
    <t>2024-02-06 10:32:34</t>
  </si>
  <si>
    <t>2024-02-06 12:13:18</t>
  </si>
  <si>
    <t>35-28-M00201_HAYKIRAN TR-2_DIREK TIPI TRAFO HUCRESI_H01_2071382</t>
  </si>
  <si>
    <t>2071382</t>
  </si>
  <si>
    <t>2024-02-05 08:53:42</t>
  </si>
  <si>
    <t>2024-02-05 18:27:55</t>
  </si>
  <si>
    <t>2024-02-13 09:57:21</t>
  </si>
  <si>
    <t>2024-02-13 18:47:22</t>
  </si>
  <si>
    <t>45-72-M00138Ö_AKHİSAR BELEDİYESİ YÜZME HAVUZU ÖZEL_AKHİSAR BELEDİYESİ YÜZME HAVUZU ÖZEL_45-72-M00138Ö_2350101</t>
  </si>
  <si>
    <t>2350101</t>
  </si>
  <si>
    <t>2024-02-10 09:15:19</t>
  </si>
  <si>
    <t>2024-02-10 16:25:26</t>
  </si>
  <si>
    <t>45-71-M00800_MURADİYE DM-11/10-A KÖK_EGE KAUÇUK_M05_2123094</t>
  </si>
  <si>
    <t>2123094</t>
  </si>
  <si>
    <t>2024-02-10 11:07:01</t>
  </si>
  <si>
    <t>2024-02-10 14:24:46</t>
  </si>
  <si>
    <t>35-26-M01147_TR-164_ALİ ERDEMİR_95002518092_ _95002518092</t>
  </si>
  <si>
    <t>95002518092</t>
  </si>
  <si>
    <t>2024-02-29 17:10:43</t>
  </si>
  <si>
    <t>2024-02-29 20:14:53</t>
  </si>
  <si>
    <t>45-71-M00775_MURADİYE DM-5/10_DM-5/9A_M07_2124694</t>
  </si>
  <si>
    <t>2124694</t>
  </si>
  <si>
    <t>2024-02-11 10:58:33</t>
  </si>
  <si>
    <t>2024-02-11 13:02:36</t>
  </si>
  <si>
    <t>2024-02-11 09:04:39</t>
  </si>
  <si>
    <t>2024-02-11 16:40:39</t>
  </si>
  <si>
    <t>45-77-L00003_TR-3_DIREK TIPI TRAFO HUCRESI_H01_2045729</t>
  </si>
  <si>
    <t>2045729</t>
  </si>
  <si>
    <t>2024-02-14 10:05:38</t>
  </si>
  <si>
    <t>2024-02-14 16:35:54</t>
  </si>
  <si>
    <t>45-72-L00940_DM-12/TR-12___72373009</t>
  </si>
  <si>
    <t>72373009</t>
  </si>
  <si>
    <t>2024-02-12 23:14:12</t>
  </si>
  <si>
    <t>2024-02-13 02:29:08</t>
  </si>
  <si>
    <t>45-72-M00040_TR-1/40 KÖK_49763632_E1b_49763864</t>
  </si>
  <si>
    <t>49763864</t>
  </si>
  <si>
    <t>2024-02-14 20:37:08</t>
  </si>
  <si>
    <t>2024-02-14 21:57:23</t>
  </si>
  <si>
    <t>35-02-M00013_M-13_M-320_M07_2064788</t>
  </si>
  <si>
    <t>2064788</t>
  </si>
  <si>
    <t>2024-02-04 08:59:23</t>
  </si>
  <si>
    <t>2024-02-04 09:11:11</t>
  </si>
  <si>
    <t>35-26-M00052_TR-52 SAĞLIK OCAĞI_D_D_91238511</t>
  </si>
  <si>
    <t>91238511</t>
  </si>
  <si>
    <t>2024-02-08 10:29:35</t>
  </si>
  <si>
    <t>2024-02-08 11:45:24</t>
  </si>
  <si>
    <t>DM-2_35-28-M00700_DM-2/TR-2_M05_83506971</t>
  </si>
  <si>
    <t>83506971</t>
  </si>
  <si>
    <t>2024-02-29 09:49:25</t>
  </si>
  <si>
    <t>2024-02-29 11:06:46</t>
  </si>
  <si>
    <t>35-28-M00175_ASARLIK DM-3/8_DAĞITIM TRAFO ASARLIK DM-3/8_M03_66576192</t>
  </si>
  <si>
    <t>66576192</t>
  </si>
  <si>
    <t>2024-02-25 10:01:23</t>
  </si>
  <si>
    <t>2024-02-25 17:23:25</t>
  </si>
  <si>
    <t>45-71-M00140_CANPAŞA KÖK_ALİ ÖRÜMLÜ_M06_72246777</t>
  </si>
  <si>
    <t>72246777</t>
  </si>
  <si>
    <t>2024-02-29 09:06:49</t>
  </si>
  <si>
    <t>2024-02-29 16:58:06</t>
  </si>
  <si>
    <t>MURADİYE DM-5_45-71-M00618_DM-3/11_M03_2090928</t>
  </si>
  <si>
    <t>2090928</t>
  </si>
  <si>
    <t>2024-02-16 09:02:18</t>
  </si>
  <si>
    <t>2024-02-16 10:12:00</t>
  </si>
  <si>
    <t>MURADİYE DM-5_45-71-M00618_DM-5/1_M01_2034794</t>
  </si>
  <si>
    <t>2034794</t>
  </si>
  <si>
    <t>2024-02-16 09:00:00</t>
  </si>
  <si>
    <t>2024-02-16 10:40:00</t>
  </si>
  <si>
    <t>35-19-L00027_TR-27_DIREK TIPI TRAFO HUCRESI_H01_2060141</t>
  </si>
  <si>
    <t>2060141</t>
  </si>
  <si>
    <t>2024-02-06 09:25:31</t>
  </si>
  <si>
    <t>2024-02-06 16:51:59</t>
  </si>
  <si>
    <t>45-71-M00187_ÜÇPINAR TR-2_ÜÇPINAR TR-7_M01_72250574</t>
  </si>
  <si>
    <t>72250574</t>
  </si>
  <si>
    <t>2024-02-05 10:03:18</t>
  </si>
  <si>
    <t>2024-02-05 18:48:22</t>
  </si>
  <si>
    <t>35-04-K04059_K-4059_E_E_56383089</t>
  </si>
  <si>
    <t>56383089</t>
  </si>
  <si>
    <t>2024-02-07 09:56:36</t>
  </si>
  <si>
    <t>2024-02-07 11:18:27</t>
  </si>
  <si>
    <t>45-73-M00005_ALAŞEHİR TR-5_B_B_65500119_65500119</t>
  </si>
  <si>
    <t>65500119</t>
  </si>
  <si>
    <t>2024-02-18 13:03:11</t>
  </si>
  <si>
    <t>2024-02-18 15:55:14</t>
  </si>
  <si>
    <t>35-03-M03441_M-3441(YATIRIM REZERVE)_M-3441(YATIRIM REZERVE)_35-03-M03441_88208416</t>
  </si>
  <si>
    <t>88208416</t>
  </si>
  <si>
    <t>2024-02-07 14:11:54</t>
  </si>
  <si>
    <t>2024-02-07 14:43:04</t>
  </si>
  <si>
    <t>35-03-M03443_M-3443(YATIRIM REZERVE)_M-3443(YATIRIM REZERVE)_35-03-M03443_88208625</t>
  </si>
  <si>
    <t>88208625</t>
  </si>
  <si>
    <t>2024-02-07 15:59:14</t>
  </si>
  <si>
    <t>2024-02-07 16:48:47</t>
  </si>
  <si>
    <t>35-19-L00027_TR-27_E_E_56394771</t>
  </si>
  <si>
    <t>56394771</t>
  </si>
  <si>
    <t>2024-02-07 09:35:10</t>
  </si>
  <si>
    <t>2024-02-07 16:59:52</t>
  </si>
  <si>
    <t>35-19-L00027_TR-27_D_D_56370100</t>
  </si>
  <si>
    <t>56370100</t>
  </si>
  <si>
    <t>2024-02-07 09:15:03</t>
  </si>
  <si>
    <t>2024-02-07 17:04:28</t>
  </si>
  <si>
    <t>45-72-A00002_MORALILAR İM_MORALILAR TARIMSAL SULAMA_L04_2097902</t>
  </si>
  <si>
    <t>2097902</t>
  </si>
  <si>
    <t>2024-02-05 10:34:14</t>
  </si>
  <si>
    <t>2024-02-05 17:41:38</t>
  </si>
  <si>
    <t>45-83-M00128_MADEN KÖK_İZZETTİN_M03_47316670</t>
  </si>
  <si>
    <t>47316670</t>
  </si>
  <si>
    <t>2024-02-09 10:36:19</t>
  </si>
  <si>
    <t>2024-02-09 16:43:18</t>
  </si>
  <si>
    <t>45-75-M00068_FUNDACIK KÖK_AKHİSAR - GÖRDES _M01_67108820</t>
  </si>
  <si>
    <t>67108820</t>
  </si>
  <si>
    <t>2024-02-22 16:12:05</t>
  </si>
  <si>
    <t>2024-02-22 16:24:48</t>
  </si>
  <si>
    <t>45-72-L00080_KURTULMUŞ KÖK_SARILAR ÇIKIŞI_L03_66546764</t>
  </si>
  <si>
    <t>66546764</t>
  </si>
  <si>
    <t>2024-02-25 09:03:41</t>
  </si>
  <si>
    <t>2024-02-25 17:57:35</t>
  </si>
  <si>
    <t>45-81-M00003_SELENDİ TR-3_DAĞITIM TRAFOSU_M06_2077266</t>
  </si>
  <si>
    <t>2077266</t>
  </si>
  <si>
    <t>2024-02-28 10:47:04</t>
  </si>
  <si>
    <t>2024-02-28 16:29:01</t>
  </si>
  <si>
    <t>35-18-A00003_ÇİFTLİK İM_ALAÇATI TM_M07_2055239</t>
  </si>
  <si>
    <t>2055239</t>
  </si>
  <si>
    <t>2024-02-29 09:00:15</t>
  </si>
  <si>
    <t>2024-02-29 16:53:13</t>
  </si>
  <si>
    <t>MURADİYE TR-5 (ESKİ MEZARLIK YANI)_45-71-M00204_HatBaşıAyırıcı_53134671_M02_53134671</t>
  </si>
  <si>
    <t>53134671</t>
  </si>
  <si>
    <t>2024-02-02 23:56:33</t>
  </si>
  <si>
    <t>45-71-M00387_DM-14/3_ _953239101_ _953239101</t>
  </si>
  <si>
    <t>953239101</t>
  </si>
  <si>
    <t>2024-02-02 10:46:35</t>
  </si>
  <si>
    <t>2024-02-02 15:42:24</t>
  </si>
  <si>
    <t>35-04-K01285_K-1285_K-1285_35-04-K01285_2359966</t>
  </si>
  <si>
    <t>2359966</t>
  </si>
  <si>
    <t>2024-02-07 08:56:25</t>
  </si>
  <si>
    <t>2024-02-07 09:36:30</t>
  </si>
  <si>
    <t>35-28-M00497_YAHŞELLİ TR-5_C_C_56361327</t>
  </si>
  <si>
    <t>56361327</t>
  </si>
  <si>
    <t>2024-02-02 00:02:15</t>
  </si>
  <si>
    <t>2024-02-02 03:16:06</t>
  </si>
  <si>
    <t>35-28-M00130_KOYUNDERE TR-2_C_C_91323986</t>
  </si>
  <si>
    <t>91323986</t>
  </si>
  <si>
    <t>2024-02-12 13:56:17</t>
  </si>
  <si>
    <t>2024-02-12 20:36:58</t>
  </si>
  <si>
    <t>TR-138_35-19-L00138_TR-138_35-19-L00138_2361786</t>
  </si>
  <si>
    <t>2361786</t>
  </si>
  <si>
    <t>2024-02-13 09:45:37</t>
  </si>
  <si>
    <t>2024-02-13 14:03:47</t>
  </si>
  <si>
    <t>35-02-K01189_K-1189_B_B_56374328</t>
  </si>
  <si>
    <t>56374328</t>
  </si>
  <si>
    <t>2024-02-24 08:55:13</t>
  </si>
  <si>
    <t>2024-02-24 15:17:35</t>
  </si>
  <si>
    <t>35-02-M01335_M-1335 KAYADİBİ KÖK_M-1157 KARAÇAM_M05_2053136</t>
  </si>
  <si>
    <t>2053136</t>
  </si>
  <si>
    <t>2024-02-17 00:28:36</t>
  </si>
  <si>
    <t>2024-02-17 00:39:18</t>
  </si>
  <si>
    <t>45-82-A00004_SOMA B SANTRALİ TM_SOMA KÖYLER DM-2 FİDER-2 (2H09)_M018_66326718</t>
  </si>
  <si>
    <t>66326718</t>
  </si>
  <si>
    <t>2024-02-22 11:04:18</t>
  </si>
  <si>
    <t>2024-02-22 11:15:00</t>
  </si>
  <si>
    <t>45-83-M00111_TR-1/111_TR-1/83_M03_2095623</t>
  </si>
  <si>
    <t>2095623</t>
  </si>
  <si>
    <t>2024-02-22 12:39:20</t>
  </si>
  <si>
    <t>2024-02-22 13:06:44</t>
  </si>
  <si>
    <t>35-28-M00293_YAHŞELLİ KÖK_HAYKIRAN_M01_66582260</t>
  </si>
  <si>
    <t>66582260</t>
  </si>
  <si>
    <t>2024-02-27 10:19:48</t>
  </si>
  <si>
    <t>2024-02-27 10:21:31</t>
  </si>
  <si>
    <t>35-04-M01039_M-1039_TRAFO_M03_2119396</t>
  </si>
  <si>
    <t>2119396</t>
  </si>
  <si>
    <t>2024-02-04 09:17:37</t>
  </si>
  <si>
    <t>2024-02-04 17:39:53</t>
  </si>
  <si>
    <t>35-04-A00003_ŞEMİKLER TM_İMBAT_M03_2310728</t>
  </si>
  <si>
    <t>2310728</t>
  </si>
  <si>
    <t>2024-02-03 17:27:01</t>
  </si>
  <si>
    <t>35-28-M00582_ULUKENT DM-2/12_DAĞITIM TRAFO ULUKENT DM-2/12_M04_66549469</t>
  </si>
  <si>
    <t>66549469</t>
  </si>
  <si>
    <t>2024-02-04 19:40:24</t>
  </si>
  <si>
    <t>2024-02-04 23:46:51</t>
  </si>
  <si>
    <t>35-19-A00006_GÜLBAHÇE İM_GÜLBAHÇE_L02_72213957</t>
  </si>
  <si>
    <t>72213957</t>
  </si>
  <si>
    <t>2024-02-27 09:12:26</t>
  </si>
  <si>
    <t>2024-02-27 14:41:39</t>
  </si>
  <si>
    <t>35-04-A00002_KARŞIYAKA GIS TM_Karşıyaka-6_K13_2053756</t>
  </si>
  <si>
    <t>2053756</t>
  </si>
  <si>
    <t>2024-02-29 09:58:53</t>
  </si>
  <si>
    <t>2024-02-29 16:19:37</t>
  </si>
  <si>
    <t>35-03-M02846_M-2846_DEMİRCİ KÖK_M02_82471950</t>
  </si>
  <si>
    <t>82471950</t>
  </si>
  <si>
    <t>2024-02-05 19:07:05</t>
  </si>
  <si>
    <t>2024-02-05 22:12:23</t>
  </si>
  <si>
    <t>2024-02-13 07:00:15</t>
  </si>
  <si>
    <t>2024-02-13 14:47:17</t>
  </si>
  <si>
    <t>35-19-A00004_URLA TM-1_HatBaşıAyırıcı_75048334_M07_75048334</t>
  </si>
  <si>
    <t>75048334</t>
  </si>
  <si>
    <t>2024-02-29 11:58:48</t>
  </si>
  <si>
    <t>2024-02-29 14:11:37</t>
  </si>
  <si>
    <t>35-03-K01596_K-1596_K-1596_35-03-K01596_41960393</t>
  </si>
  <si>
    <t>41960393</t>
  </si>
  <si>
    <t>2024-02-01 09:02:20</t>
  </si>
  <si>
    <t>2024-02-01 17:06:39</t>
  </si>
  <si>
    <t>35-19-L00296_BADEMLER TR-6_A_A_91148110_91148110</t>
  </si>
  <si>
    <t>91148110</t>
  </si>
  <si>
    <t>2024-02-16 08:46:39</t>
  </si>
  <si>
    <t>2024-02-16 10:45:30</t>
  </si>
  <si>
    <t>2024-02-04 10:15:08</t>
  </si>
  <si>
    <t>2024-02-04 12:03:52</t>
  </si>
  <si>
    <t>35-28-M00171_ASARLIK TR-18_DAĞITIM TRAFO ASARLIK TR-18_M04_66530273</t>
  </si>
  <si>
    <t>66530273</t>
  </si>
  <si>
    <t>2024-02-11 10:30:48</t>
  </si>
  <si>
    <t>2024-02-11 16:37:35</t>
  </si>
  <si>
    <t>35-28-M00175_ASARLIK DM-3/8_ASARLIK TR-5_M02_66576190</t>
  </si>
  <si>
    <t>66576190</t>
  </si>
  <si>
    <t>2024-02-11 09:28:04</t>
  </si>
  <si>
    <t>2024-02-11 14:06:09</t>
  </si>
  <si>
    <t>35-28-M00176_ASARLIK TR-5_A_A_91416798</t>
  </si>
  <si>
    <t>91416798</t>
  </si>
  <si>
    <t>2024-02-11 16:38:47</t>
  </si>
  <si>
    <t>2024-02-11 19:12:51</t>
  </si>
  <si>
    <t>45-71-M02127_KARAALİ DM_BAĞYOLU GİRİŞ_M01_54851025</t>
  </si>
  <si>
    <t>54851025</t>
  </si>
  <si>
    <t>2024-02-25 05:03:34</t>
  </si>
  <si>
    <t>2024-02-25 05:55:56</t>
  </si>
  <si>
    <t>35-18-L00528_KAREL KÖK__L03_72061187</t>
  </si>
  <si>
    <t>72061187</t>
  </si>
  <si>
    <t>2024-02-16 15:13:19</t>
  </si>
  <si>
    <t>2024-02-16 15:57:45</t>
  </si>
  <si>
    <t>35-15-L01053_BADEMLİ TR-37_B_B_56361229</t>
  </si>
  <si>
    <t>56361229</t>
  </si>
  <si>
    <t>2024-02-16 11:06:11</t>
  </si>
  <si>
    <t>2024-02-16 15:20:13</t>
  </si>
  <si>
    <t>2024-02-16 15:01:06</t>
  </si>
  <si>
    <t>2024-02-16 16:05:55</t>
  </si>
  <si>
    <t>45-85-A00001_GÖLMARMARA İM__M15_100866256</t>
  </si>
  <si>
    <t>100866256</t>
  </si>
  <si>
    <t>2024-02-03 08:03:48</t>
  </si>
  <si>
    <t>2024-02-03 12:48:27</t>
  </si>
  <si>
    <t>35-28-M00618_ULUKENT DM-6/7 KÖK_İNDEKS ELEKTRİK_M07_84972658</t>
  </si>
  <si>
    <t>84972658</t>
  </si>
  <si>
    <t>2024-02-13 15:23:26</t>
  </si>
  <si>
    <t>35-28-M00593_ASARLIK TR-10_ASARLIK TR-10_35-28-M00593_2370549</t>
  </si>
  <si>
    <t>2370549</t>
  </si>
  <si>
    <t>2024-02-16 18:32:20</t>
  </si>
  <si>
    <t>2024-02-16 22:41:00</t>
  </si>
  <si>
    <t>35-01-M02615_M-2615 _C_C_56364721</t>
  </si>
  <si>
    <t>56364721</t>
  </si>
  <si>
    <t>2024-02-06 15:43:46</t>
  </si>
  <si>
    <t>2024-02-06 19:15:42</t>
  </si>
  <si>
    <t>35-02-K00697_K-697_Mum-silay_910247676_ _910247676</t>
  </si>
  <si>
    <t>910247676</t>
  </si>
  <si>
    <t>2024-02-07 21:06:43</t>
  </si>
  <si>
    <t>2024-02-07 21:47:19</t>
  </si>
  <si>
    <t>35-03-K03711_K-3711_Seçkin_910450934_ _910450934</t>
  </si>
  <si>
    <t>910450934</t>
  </si>
  <si>
    <t>2024-02-11 10:20:20</t>
  </si>
  <si>
    <t>2024-02-11 19:55:47</t>
  </si>
  <si>
    <t>35-01-M03198_M-3198 (YATIRIM REZERVE)_A_A_56380151</t>
  </si>
  <si>
    <t>56380151</t>
  </si>
  <si>
    <t>2024-02-15 09:38:40</t>
  </si>
  <si>
    <t>2024-02-15 18:01:51</t>
  </si>
  <si>
    <t>35-01-K03974_K-3974_K-3974_35-01-K03974_2356107</t>
  </si>
  <si>
    <t>2356107</t>
  </si>
  <si>
    <t>2024-02-16 12:02:17</t>
  </si>
  <si>
    <t>2024-02-16 15:19:42</t>
  </si>
  <si>
    <t>35-28-M00168_ASARLIK TR-14 KÖK_ASARLIK TR-14 KÖK_35-28-M00168_66531982</t>
  </si>
  <si>
    <t>66531982</t>
  </si>
  <si>
    <t>2024-02-19 11:52:09</t>
  </si>
  <si>
    <t>2024-02-19 20:16:14</t>
  </si>
  <si>
    <t>35-01-K00162_K-162_D_D_56373343_56373343</t>
  </si>
  <si>
    <t>56373343</t>
  </si>
  <si>
    <t>2024-02-20 08:51:43</t>
  </si>
  <si>
    <t>2024-02-20 13:26:18</t>
  </si>
  <si>
    <t>35-03-M02638_M-2638___79157141_79157141</t>
  </si>
  <si>
    <t>79157141</t>
  </si>
  <si>
    <t>2024-02-20 19:21:53</t>
  </si>
  <si>
    <t>2024-02-21 01:18:56</t>
  </si>
  <si>
    <t>35-01-M02745_M-2745_D_D_56373910_56373910</t>
  </si>
  <si>
    <t>56373910</t>
  </si>
  <si>
    <t>2024-02-22 10:06:04</t>
  </si>
  <si>
    <t>2024-02-22 11:28:22</t>
  </si>
  <si>
    <t>35-04-M01330_M-1330_TRAFO_M03_2118060</t>
  </si>
  <si>
    <t>2118060</t>
  </si>
  <si>
    <t>2024-02-27 08:01:08</t>
  </si>
  <si>
    <t>2024-02-27 13:46:21</t>
  </si>
  <si>
    <t>35-01-K00920_K-920_ _912029417_ _912029417</t>
  </si>
  <si>
    <t>912029417</t>
  </si>
  <si>
    <t>2024-02-16 15:19:30</t>
  </si>
  <si>
    <t>2024-02-16 17:29:02</t>
  </si>
  <si>
    <t>35-04-K04982_K-4982_K-4561_K06_95325355</t>
  </si>
  <si>
    <t>95325355</t>
  </si>
  <si>
    <t>2024-02-16 14:58:46</t>
  </si>
  <si>
    <t>2024-02-16 20:10:24</t>
  </si>
  <si>
    <t>45-78-L00489_BARIŞ TİREBOLU MAH.TR-1_A_A_91370493_91370493</t>
  </si>
  <si>
    <t>91370493</t>
  </si>
  <si>
    <t>2024-02-28 22:07:05</t>
  </si>
  <si>
    <t>2024-02-28 22:36:54</t>
  </si>
  <si>
    <t>35-09-A00001_EBSO TM_HARMANDALI-2_M17_2314253</t>
  </si>
  <si>
    <t>2314253</t>
  </si>
  <si>
    <t>2024-02-23 09:33:44</t>
  </si>
  <si>
    <t>2024-02-23 10:37:52</t>
  </si>
  <si>
    <t>35-18-L00295_L-295_DIREK TIPI TRAFO HUCRESI_H01_2099652</t>
  </si>
  <si>
    <t>2099652</t>
  </si>
  <si>
    <t>2024-02-16 08:30:04</t>
  </si>
  <si>
    <t>2024-02-16 15:30:45</t>
  </si>
  <si>
    <t>35-28-M00003_ULUKENT DM-3_B_DM3B5_5828833</t>
  </si>
  <si>
    <t>5828833</t>
  </si>
  <si>
    <t>2024-02-16 14:59:17</t>
  </si>
  <si>
    <t>2024-02-16 20:53:25</t>
  </si>
  <si>
    <t>2024-02-23 08:44:39</t>
  </si>
  <si>
    <t>2024-02-23 16:49:40</t>
  </si>
  <si>
    <t>35-30-M00702_TR-2 DM (M-702)_DİKİLİ TR-5_M06_66045401</t>
  </si>
  <si>
    <t>66045401</t>
  </si>
  <si>
    <t>2024-02-25 09:41:50</t>
  </si>
  <si>
    <t>2024-02-25 13:50:47</t>
  </si>
  <si>
    <t>35-28-M00177_ASARLIK TR-6_0_953378598_ _953378598</t>
  </si>
  <si>
    <t>953378598</t>
  </si>
  <si>
    <t>2024-02-28 22:55:03</t>
  </si>
  <si>
    <t>2024-02-29 00:42:40</t>
  </si>
  <si>
    <t>35-17-M00023_TR-23_B_tr23/b2b_5811720</t>
  </si>
  <si>
    <t>5811720</t>
  </si>
  <si>
    <t>2024-02-17 09:48:53</t>
  </si>
  <si>
    <t>2024-02-17 10:35:41</t>
  </si>
  <si>
    <t>35-28-M00161_KOYUNDERE TR-12_SA_D01_92518694</t>
  </si>
  <si>
    <t>92518694</t>
  </si>
  <si>
    <t>2024-02-24 13:02:47</t>
  </si>
  <si>
    <t>2024-02-24 15:36:01</t>
  </si>
  <si>
    <t>K-210_35-07-K00210_K-210_35-07-K00210_49912380</t>
  </si>
  <si>
    <t>49912380</t>
  </si>
  <si>
    <t>2024-02-14 16:06:16</t>
  </si>
  <si>
    <t>2024-02-14 21:26:28</t>
  </si>
  <si>
    <t>TR-77 ÇEŞMEALTI KÖK_35-19-M00077_TR-77 ÇEŞMEALTI KÖK_35-19-M00077_76784634</t>
  </si>
  <si>
    <t>76784634</t>
  </si>
  <si>
    <t>2024-02-18 14:27:41</t>
  </si>
  <si>
    <t>2024-02-18 16:14:11</t>
  </si>
  <si>
    <t>45-71-M00214_MURADİYE DM-4/12_DM-4/14_M03_55013397</t>
  </si>
  <si>
    <t>55013397</t>
  </si>
  <si>
    <t>2024-02-02 12:45:06</t>
  </si>
  <si>
    <t>2024-02-02 17:44:43</t>
  </si>
  <si>
    <t>35-28-M00882_YAHŞELLİ DM-5_DM-4_M08_66811685</t>
  </si>
  <si>
    <t>66811685</t>
  </si>
  <si>
    <t>2024-02-28 21:09:09</t>
  </si>
  <si>
    <t>2024-02-28 21:16:05</t>
  </si>
  <si>
    <t>35-04-K04756_K-4756_ _99761663_ _99761663</t>
  </si>
  <si>
    <t>99761663</t>
  </si>
  <si>
    <t>2024-02-23 09:31:07</t>
  </si>
  <si>
    <t>2024-02-23 13:01:59</t>
  </si>
  <si>
    <t>35-29-M00123_GÖKÇEN DM_ASMALIK_M12_2104356</t>
  </si>
  <si>
    <t>2104356</t>
  </si>
  <si>
    <t>2024-02-21 09:41:03</t>
  </si>
  <si>
    <t>2024-02-21 09:55:10</t>
  </si>
  <si>
    <t>35-03-K01231_K-1231_30_95000491667_ _95000491667</t>
  </si>
  <si>
    <t>95000491667</t>
  </si>
  <si>
    <t>2024-02-28 23:29:13</t>
  </si>
  <si>
    <t>2024-02-29 02:01:27</t>
  </si>
  <si>
    <t>35-24-M00208_KINIK ORGANİZE DM_SOMA KÖYLER_M15_83158578</t>
  </si>
  <si>
    <t>83158578</t>
  </si>
  <si>
    <t>2024-02-29 08:07:05</t>
  </si>
  <si>
    <t>2024-02-29 08:48:50</t>
  </si>
  <si>
    <t>2024-02-16 08:59:30</t>
  </si>
  <si>
    <t>2024-02-16 15:43:50</t>
  </si>
  <si>
    <t>35-26-M00435_ÇAPAK KÖK_DAĞKIZILCA-2 ÇIKIŞ_M05_66033272</t>
  </si>
  <si>
    <t>66033272</t>
  </si>
  <si>
    <t>2024-02-14 09:40:14</t>
  </si>
  <si>
    <t>2024-02-14 10:05:18</t>
  </si>
  <si>
    <t>2024-02-05 08:00:21</t>
  </si>
  <si>
    <t>2024-02-05 14:07:27</t>
  </si>
  <si>
    <t>45-71-M00206_MURADİYE TR-3/B_ _953220903_ _953220903</t>
  </si>
  <si>
    <t>953220903</t>
  </si>
  <si>
    <t>2024-02-05 16:25:23</t>
  </si>
  <si>
    <t>2024-02-05 23:25:22</t>
  </si>
  <si>
    <t>45-71-M00388_DM-11F TURGUT ÖZAL-2___56403754</t>
  </si>
  <si>
    <t>56403754</t>
  </si>
  <si>
    <t>2024-02-06 18:44:24</t>
  </si>
  <si>
    <t>2024-02-06 19:56:15</t>
  </si>
  <si>
    <t>35-28-L00038_MENEMEN TR-38_Özdoğanlar_953375069_ _953375069</t>
  </si>
  <si>
    <t>953375069</t>
  </si>
  <si>
    <t>2024-02-16 14:56:57</t>
  </si>
  <si>
    <t>2024-02-16 20:00:50</t>
  </si>
  <si>
    <t>45-76-M00048_İLYASLAR KÖK_İLYASLAR_M02_72213067</t>
  </si>
  <si>
    <t>72213067</t>
  </si>
  <si>
    <t>2024-02-28 20:56:28</t>
  </si>
  <si>
    <t>2024-02-28 21:50:27</t>
  </si>
  <si>
    <t>35-23-M00366_GERENKÖY TR-10_ _95001214964_ _95001214964</t>
  </si>
  <si>
    <t>95001214964</t>
  </si>
  <si>
    <t>2024-02-02 16:08:42</t>
  </si>
  <si>
    <t>2024-02-02 19:03:50</t>
  </si>
  <si>
    <t>35-22-M00261_OĞLANANASI TR-8_0_955290984_ _955290984</t>
  </si>
  <si>
    <t>955290984</t>
  </si>
  <si>
    <t>2024-02-28 21:59:39</t>
  </si>
  <si>
    <t>2024-02-29 00:53:23</t>
  </si>
  <si>
    <t>35-01-K01038_K-1038_ _911055838_ _911055838</t>
  </si>
  <si>
    <t>911055838</t>
  </si>
  <si>
    <t>2024-02-23 09:26:40</t>
  </si>
  <si>
    <t>2024-02-23 13:09:22</t>
  </si>
  <si>
    <t>2024-02-03 18:00:30</t>
  </si>
  <si>
    <t>2024-02-03 22:00:00</t>
  </si>
  <si>
    <t>2024-02-05 09:26:54</t>
  </si>
  <si>
    <t>2024-02-05 18:45:42</t>
  </si>
  <si>
    <t>2024-02-07 13:29:09</t>
  </si>
  <si>
    <t>2024-02-07 14:57:24</t>
  </si>
  <si>
    <t>45-77-L00001_TR-1_DAĞITIM TRAFOSU_L06_72202880</t>
  </si>
  <si>
    <t>72202880</t>
  </si>
  <si>
    <t>2024-02-14 10:27:01</t>
  </si>
  <si>
    <t>2024-02-14 16:36:15</t>
  </si>
  <si>
    <t>45-86-M00020_KÖPRÜBAŞI TR-20_TR-19_M01_84553504</t>
  </si>
  <si>
    <t>84553504</t>
  </si>
  <si>
    <t>2024-02-23 08:17:10</t>
  </si>
  <si>
    <t>2024-02-23 08:59:33</t>
  </si>
  <si>
    <t>35-03-M01023_M-1023_R_r1b_5777590</t>
  </si>
  <si>
    <t>5777590</t>
  </si>
  <si>
    <t>2024-02-29 01:10:06</t>
  </si>
  <si>
    <t>2024-02-29 04:42:58</t>
  </si>
  <si>
    <t>45-78-M00576_POYRAZDAMLARI TR-11_TR-16 İÇMESUYU_M03_2106470</t>
  </si>
  <si>
    <t>2106470</t>
  </si>
  <si>
    <t>2024-02-29 08:04:53</t>
  </si>
  <si>
    <t>2024-02-29 09:07:23</t>
  </si>
  <si>
    <t>2024-02-23 09:34:39</t>
  </si>
  <si>
    <t>2024-02-23 12:42:54</t>
  </si>
  <si>
    <t>35-28-M00168_ASARLIK TR-14 KÖK_ASARLIK DM-2_M02_66531875</t>
  </si>
  <si>
    <t>66531875</t>
  </si>
  <si>
    <t>2024-02-01 17:40:52</t>
  </si>
  <si>
    <t>2024-02-01 18:55:52</t>
  </si>
  <si>
    <t>35-27-M00739_BAĞYURDU SLM GRB TR-5_BAĞYURDU SLM GRB TR-5_35-27-M00739_61289910</t>
  </si>
  <si>
    <t>61289910</t>
  </si>
  <si>
    <t>2024-02-06 16:12:50</t>
  </si>
  <si>
    <t>2024-02-06 18:56:06</t>
  </si>
  <si>
    <t>35-03-K00178_K-178_C_C_56364387_56364387</t>
  </si>
  <si>
    <t>56364387</t>
  </si>
  <si>
    <t>2024-02-23 09:15:53</t>
  </si>
  <si>
    <t>2024-02-23 12:32:10</t>
  </si>
  <si>
    <t>35-20-M00048_ÇINARDİBİ TR-2_0_955200912_ _955200912</t>
  </si>
  <si>
    <t>955200912</t>
  </si>
  <si>
    <t>2024-02-16 16:37:50</t>
  </si>
  <si>
    <t>2024-02-16 19:35:53</t>
  </si>
  <si>
    <t>35-14-M00067_M-67 ELMASTAŞ_ _967155646_ _967155646</t>
  </si>
  <si>
    <t>967155646</t>
  </si>
  <si>
    <t>2024-02-28 22:49:27</t>
  </si>
  <si>
    <t>2024-02-29 01:27:09</t>
  </si>
  <si>
    <t>35-03-K00843_K-843_ _910203677_ _910203677</t>
  </si>
  <si>
    <t>910203677</t>
  </si>
  <si>
    <t>2024-02-15 10:56:23</t>
  </si>
  <si>
    <t>2024-02-15 18:25:44</t>
  </si>
  <si>
    <t>45-82-M00127_KADIDEĞİRMENİ KÖK_BERGAMA KINIK (AVDAN)_M02_2091829</t>
  </si>
  <si>
    <t>2091829</t>
  </si>
  <si>
    <t>2024-02-16 09:03:36</t>
  </si>
  <si>
    <t>2024-02-16 11:04:30</t>
  </si>
  <si>
    <t>35-02-M01291_M-1291_M-1291_35-02-M01291_2351174</t>
  </si>
  <si>
    <t>2351174</t>
  </si>
  <si>
    <t>2024-02-16 09:14:48</t>
  </si>
  <si>
    <t>2024-02-16 09:33:32</t>
  </si>
  <si>
    <t>K-1011_35-01-K01011_A_4A_5839414</t>
  </si>
  <si>
    <t>5839414</t>
  </si>
  <si>
    <t>2024-02-23 10:28:27</t>
  </si>
  <si>
    <t>2024-02-23 14:20:09</t>
  </si>
  <si>
    <t>45-78-M01138_DURASILLI TR-24_TR-25 _M03_2107481</t>
  </si>
  <si>
    <t>2107481</t>
  </si>
  <si>
    <t>2024-02-16 08:30:40</t>
  </si>
  <si>
    <t>2024-02-16 09:13:20</t>
  </si>
  <si>
    <t>2024-02-28 18:39:55</t>
  </si>
  <si>
    <t>2024-02-28 22:31:39</t>
  </si>
  <si>
    <t>35-19-L00299_BADEMLER TR-3_BADEMLER TR-3_35-19-L00299_2375424</t>
  </si>
  <si>
    <t>2375424</t>
  </si>
  <si>
    <t>2024-02-23 08:13:36</t>
  </si>
  <si>
    <t>2024-02-23 13:17:23</t>
  </si>
  <si>
    <t>35-01-K03683_K-3683_C_C2_5861078</t>
  </si>
  <si>
    <t>5861078</t>
  </si>
  <si>
    <t>2024-02-23 07:46:19</t>
  </si>
  <si>
    <t>2024-02-23 09:05:30</t>
  </si>
  <si>
    <t>35-01-K00376_K-376_E_E_56363183_56363183</t>
  </si>
  <si>
    <t>56363183</t>
  </si>
  <si>
    <t>2024-02-29 00:53:13</t>
  </si>
  <si>
    <t>2024-02-29 01:45:25</t>
  </si>
  <si>
    <t>35-31-L00196_MERSİNLİDERE TR-2 (OKUL YANI)_ _956580418_ _956580418</t>
  </si>
  <si>
    <t>956580418</t>
  </si>
  <si>
    <t>2024-02-28 15:08:27</t>
  </si>
  <si>
    <t>2024-02-28 19:48:36</t>
  </si>
  <si>
    <t>35-15-A00001_ÖDEMİŞ İM_YENİKENT_L05_83647393</t>
  </si>
  <si>
    <t>83647393</t>
  </si>
  <si>
    <t>2024-02-27 10:38:28</t>
  </si>
  <si>
    <t>2024-02-27 12:53:05</t>
  </si>
  <si>
    <t>35-25-M00027_GÜMÜLDÜR M-27_0_955286254_ _955286254</t>
  </si>
  <si>
    <t>955286254</t>
  </si>
  <si>
    <t>2024-02-28 21:22:17</t>
  </si>
  <si>
    <t>2024-02-29 00:02:33</t>
  </si>
  <si>
    <t>2024-02-16 05:22:47</t>
  </si>
  <si>
    <t>2024-02-16 06:16:41</t>
  </si>
  <si>
    <t>35-28-M00293_YAHŞELLİ KÖK_HatBaşıAyırıcı_53133856_M01_53133856</t>
  </si>
  <si>
    <t>53133856</t>
  </si>
  <si>
    <t>2024-02-16 17:35:22</t>
  </si>
  <si>
    <t>2024-02-16 17:49:24</t>
  </si>
  <si>
    <t>2024-02-11 06:47:21</t>
  </si>
  <si>
    <t>2024-02-11 17:18:43</t>
  </si>
  <si>
    <t>2024-02-07 02:01:14</t>
  </si>
  <si>
    <t>2024-02-07 04:30:01</t>
  </si>
  <si>
    <t>35-31-L00253_KARABURÇ KÖK_KARABURÇ OVA_L04_2337265</t>
  </si>
  <si>
    <t>2337265</t>
  </si>
  <si>
    <t>2024-02-17 10:44:26</t>
  </si>
  <si>
    <t>2024-02-17 11:06:37</t>
  </si>
  <si>
    <t>35-01-K04259_K-4259_K-4259_35-01-K04259_2351893</t>
  </si>
  <si>
    <t>2351893</t>
  </si>
  <si>
    <t>2024-02-27 13:47:45</t>
  </si>
  <si>
    <t>2024-02-27 16:34:58</t>
  </si>
  <si>
    <t>35-02-K00176_K-176_ _913292393_ _913292393</t>
  </si>
  <si>
    <t>913292393</t>
  </si>
  <si>
    <t>2024-02-23 09:18:29</t>
  </si>
  <si>
    <t>2024-02-23 11:03:16</t>
  </si>
  <si>
    <t>35-10-K02689_K-2689_ _98048438_ _98048438</t>
  </si>
  <si>
    <t>98048438</t>
  </si>
  <si>
    <t>2024-02-16 17:39:19</t>
  </si>
  <si>
    <t>2024-02-16 20:12:45</t>
  </si>
  <si>
    <t>35-14-A00002_SEFERİHİSAR İM_DM1/TR3 ŞEHİR-3_M05_72378331</t>
  </si>
  <si>
    <t>72378331</t>
  </si>
  <si>
    <t>2024-02-23 09:28:08</t>
  </si>
  <si>
    <t>2024-02-23 09:42:58</t>
  </si>
  <si>
    <t>35-29-A00001_TİRE İM-DM-1_YENİÇİFTLİK_M18_2312218</t>
  </si>
  <si>
    <t>2312218</t>
  </si>
  <si>
    <t>2024-02-29 01:57:32</t>
  </si>
  <si>
    <t>2024-02-29 02:31:25</t>
  </si>
  <si>
    <t>45-72-M00420_BEYOBA TR-3___82864664</t>
  </si>
  <si>
    <t>82864664</t>
  </si>
  <si>
    <t>2024-02-10 00:06:47</t>
  </si>
  <si>
    <t>2024-02-10 01:41:04</t>
  </si>
  <si>
    <t>2024-02-17 09:02:00</t>
  </si>
  <si>
    <t>2024-02-17 20:11:00</t>
  </si>
  <si>
    <t>35-01-K00325_K-325_ _911893693_ _911893693</t>
  </si>
  <si>
    <t>911893693</t>
  </si>
  <si>
    <t>2024-02-29 02:57:10</t>
  </si>
  <si>
    <t>2024-02-29 03:21:26</t>
  </si>
  <si>
    <t>35-01-K00003_K-3_K-3_35-01-K00003_42445026</t>
  </si>
  <si>
    <t>42445026</t>
  </si>
  <si>
    <t>2024-02-17 11:03:06</t>
  </si>
  <si>
    <t>2024-02-17 12:02:59</t>
  </si>
  <si>
    <t>35-04-A00002_KARŞIYAKA GIS TM_TR-2_K12_2053758</t>
  </si>
  <si>
    <t>2053758</t>
  </si>
  <si>
    <t>TEİAŞ Trafo Bakım Çalışması</t>
  </si>
  <si>
    <t>2024-02-27 03:00:03</t>
  </si>
  <si>
    <t>2024-02-27 03:12:32</t>
  </si>
  <si>
    <t>35-01-K00724_K-724_ _911579489_ _911579489</t>
  </si>
  <si>
    <t>911579489</t>
  </si>
  <si>
    <t>2024-02-16 09:10:28</t>
  </si>
  <si>
    <t>2024-02-16 10:14:13</t>
  </si>
  <si>
    <t>35-19-A00002_ZEYTİNALAN İM_KEKLİKTEPE TR-157_M07_2333995</t>
  </si>
  <si>
    <t>2333995</t>
  </si>
  <si>
    <t>2024-02-13 13:34:36</t>
  </si>
  <si>
    <t>2024-02-13 14:37:28</t>
  </si>
  <si>
    <t>35-26-M01421_ÇAKIRBEYLİ TR-5_C_C_76954337_76954337</t>
  </si>
  <si>
    <t>76954337</t>
  </si>
  <si>
    <t>2024-02-16 07:02:55</t>
  </si>
  <si>
    <t>2024-02-16 10:40:22</t>
  </si>
  <si>
    <t>M-36 DOĞALKENT_35-23-M00036_C_tr1c1_42106682</t>
  </si>
  <si>
    <t>2024-02-03 14:48:47</t>
  </si>
  <si>
    <t>2024-02-03 18:59:50</t>
  </si>
  <si>
    <t>45-73-M00591_ILGIN TR-1_ _945646986_ _945646986</t>
  </si>
  <si>
    <t>945646986</t>
  </si>
  <si>
    <t>2024-02-17 11:13:12</t>
  </si>
  <si>
    <t>2024-02-17 13:02:19</t>
  </si>
  <si>
    <t>35-23-M00036_M-36 DOĞALKENT_M-36 DOĞALKENT_35-23-M00036_72161172</t>
  </si>
  <si>
    <t>72161172</t>
  </si>
  <si>
    <t>2024-02-03 09:27:52</t>
  </si>
  <si>
    <t>2024-02-03 12:47:24</t>
  </si>
  <si>
    <t>35-27-M00495_TAŞLIYOL KÖK_HatBaşıAyırıcı_85017834_M03_85017834</t>
  </si>
  <si>
    <t>85017834</t>
  </si>
  <si>
    <t>2024-02-23 08:40:54</t>
  </si>
  <si>
    <t>2024-02-23 10:05:47</t>
  </si>
  <si>
    <t>2024-02-16 06:46:59</t>
  </si>
  <si>
    <t>2024-02-16 11:47:26</t>
  </si>
  <si>
    <t>45-80-M02970_LÜTFİYE KÖK_LÜTFİYE TR-1 TR-2_M05_84270463</t>
  </si>
  <si>
    <t>84270463</t>
  </si>
  <si>
    <t>2024-02-23 07:42:34</t>
  </si>
  <si>
    <t>2024-02-23 08:30:17</t>
  </si>
  <si>
    <t>35-03-K01231_K-1231_K-1231_35-03-K01231_41932953</t>
  </si>
  <si>
    <t>41932953</t>
  </si>
  <si>
    <t>2024-02-29 01:11:09</t>
  </si>
  <si>
    <t>2024-02-29 01:37:28</t>
  </si>
  <si>
    <t>45-81-M00001_SELENDİ DM_HatBaşıAyırıcı_53134869_M14_53134869</t>
  </si>
  <si>
    <t>53134869</t>
  </si>
  <si>
    <t>2024-02-23 08:48:56</t>
  </si>
  <si>
    <t>2024-02-23 10:21:38</t>
  </si>
  <si>
    <t>35-18-L00248_L-248_L-248_35-18-L00248_2376418</t>
  </si>
  <si>
    <t>2376418</t>
  </si>
  <si>
    <t>2024-02-03 20:10:59</t>
  </si>
  <si>
    <t>2024-02-03 21:03:56</t>
  </si>
  <si>
    <t>35-14-M00339_KAVAKDERE DM_ORHANLI_M10_94924137</t>
  </si>
  <si>
    <t>94924137</t>
  </si>
  <si>
    <t>2024-02-29 02:32:45</t>
  </si>
  <si>
    <t>2024-02-29 03:22:48</t>
  </si>
  <si>
    <t>35-10-M02605_M-2605 YELKİ DM_TEOS GES_M05_2303619</t>
  </si>
  <si>
    <t>2303619</t>
  </si>
  <si>
    <t>2024-02-20 09:09:55</t>
  </si>
  <si>
    <t>2024-02-20 17:48:50</t>
  </si>
  <si>
    <t>45-79-M00121_ŞEYHDAVUTLAR TR-4 KEMİKLİ_A_A_56387154_56387154</t>
  </si>
  <si>
    <t>56387154</t>
  </si>
  <si>
    <t>2024-02-16 08:29:54</t>
  </si>
  <si>
    <t>2024-02-16 11:48:29</t>
  </si>
  <si>
    <t>35-01-K00463_K-463_R_R_56355145_56355145</t>
  </si>
  <si>
    <t>2024-02-29 00:55:38</t>
  </si>
  <si>
    <t>2024-02-29 02:09:08</t>
  </si>
  <si>
    <t>35-15-L00919_BOZCAYAKA TR-1_C_C_91353041_91353041</t>
  </si>
  <si>
    <t>91353041</t>
  </si>
  <si>
    <t>2024-02-16 10:08:35</t>
  </si>
  <si>
    <t>2024-02-16 11:56:07</t>
  </si>
  <si>
    <t>35-03-K02342_K-2342_A_A_56369846_56369846</t>
  </si>
  <si>
    <t>56369846</t>
  </si>
  <si>
    <t>2024-02-29 03:08:58</t>
  </si>
  <si>
    <t>2024-02-29 09:25:25</t>
  </si>
  <si>
    <t>KOYUNDERE DM_35-28-M00165_TR-5_M02_66524379</t>
  </si>
  <si>
    <t>66524379</t>
  </si>
  <si>
    <t>2024-02-01 17:44:24</t>
  </si>
  <si>
    <t>2024-02-01 19:28:16</t>
  </si>
  <si>
    <t>35-28-L00001_MENEMEN TR-1_DIREK TIPI TRAFO HUCRESI_H01_2108926</t>
  </si>
  <si>
    <t>2108926</t>
  </si>
  <si>
    <t>2024-02-15 12:26:11</t>
  </si>
  <si>
    <t>2024-02-15 13:52:12</t>
  </si>
  <si>
    <t>45-84-A00001_AHMETLİ İM_TR-B_M04_2067929</t>
  </si>
  <si>
    <t>2067929</t>
  </si>
  <si>
    <t>2024-02-18 10:10:38</t>
  </si>
  <si>
    <t>2024-02-18 12:11:52</t>
  </si>
  <si>
    <t>35-04-K02996_K-2996G__K02_2064672</t>
  </si>
  <si>
    <t>2064672</t>
  </si>
  <si>
    <t>2024-02-27 11:28:43</t>
  </si>
  <si>
    <t>2024-02-27 17:28:37</t>
  </si>
  <si>
    <t>45-82-M00128_ÜÇYOL KÖK_DUALAR_M02_2090652</t>
  </si>
  <si>
    <t>2090652</t>
  </si>
  <si>
    <t>2024-02-29 08:02:23</t>
  </si>
  <si>
    <t>2024-02-29 09:16:04</t>
  </si>
  <si>
    <t>2024-02-29 09:20:41</t>
  </si>
  <si>
    <t>2024-02-29 09:38:28</t>
  </si>
  <si>
    <t>45-71-M00179_YAĞCILAR KÖK_YAĞCILAR_M04_72258021</t>
  </si>
  <si>
    <t>72258021</t>
  </si>
  <si>
    <t>2024-02-23 10:24:51</t>
  </si>
  <si>
    <t>2024-02-23 17:27:20</t>
  </si>
  <si>
    <t>45-80-M00013_SARUHANLI TR-13_SARUHANLI TR-31 ÇIKIŞI_M02_60897530</t>
  </si>
  <si>
    <t>60897530</t>
  </si>
  <si>
    <t>2024-02-16 07:33:01</t>
  </si>
  <si>
    <t>2024-02-16 07:50:55</t>
  </si>
  <si>
    <t>35-04-K04772_K-4772_B_B_60984194_60984194</t>
  </si>
  <si>
    <t>60984194</t>
  </si>
  <si>
    <t>2024-02-29 05:19:44</t>
  </si>
  <si>
    <t>2024-02-29 06:48:19</t>
  </si>
  <si>
    <t>2024-02-16 15:15:14</t>
  </si>
  <si>
    <t>2024-02-16 17:22:39</t>
  </si>
  <si>
    <t>35-02-M01635_M-1635 GEÇİT_M-660_M04_2329435</t>
  </si>
  <si>
    <t>2329435</t>
  </si>
  <si>
    <t>2024-02-16 08:14:46</t>
  </si>
  <si>
    <t>2024-02-16 09:57:49</t>
  </si>
  <si>
    <t>45-71-M00123_GÜZELKÖY KÖK_HatBaşıAyırıcı_53134750_M03_53134750</t>
  </si>
  <si>
    <t>53134750</t>
  </si>
  <si>
    <t>2024-02-20 09:14:15</t>
  </si>
  <si>
    <t>2024-02-20 12:29:26</t>
  </si>
  <si>
    <t>35-02-M01857_M-1857 YAKAKÖY TR-1_DIREK TIPI TRAFO HUCRESI_H01_2063784</t>
  </si>
  <si>
    <t>2063784</t>
  </si>
  <si>
    <t>2024-02-23 09:34:40</t>
  </si>
  <si>
    <t>2024-02-23 13:23:21</t>
  </si>
  <si>
    <t>2024-02-02 02:37:31</t>
  </si>
  <si>
    <t>35-04-K01746_K-1746_K-416_K03_2043971</t>
  </si>
  <si>
    <t>2043971</t>
  </si>
  <si>
    <t>2024-02-26 09:10:20</t>
  </si>
  <si>
    <t>2024-02-26 09:17:56</t>
  </si>
  <si>
    <t>2024-02-16 08:27:44</t>
  </si>
  <si>
    <t>2024-02-16 10:27:45</t>
  </si>
  <si>
    <t>35-18-L00215_L-215_ _950451714_ _950451714</t>
  </si>
  <si>
    <t>950451714</t>
  </si>
  <si>
    <t>2024-02-29 09:16:55</t>
  </si>
  <si>
    <t>2024-02-29 15:44:48</t>
  </si>
  <si>
    <t>35-18-L00581_DM-2/3 ESKİ ANIT YANI_DM-2/3 ESKİ ANIT YANI_35-18-L00581_72046295</t>
  </si>
  <si>
    <t>72046295</t>
  </si>
  <si>
    <t>2024-02-16 11:43:32</t>
  </si>
  <si>
    <t>2024-02-16 12:20:18</t>
  </si>
  <si>
    <t>35-23-M00085_YENİKÖY TR-1_YENİKÖY TR-1_35-23-M00085_2376644</t>
  </si>
  <si>
    <t>2376644</t>
  </si>
  <si>
    <t>2024-02-28 17:40:30</t>
  </si>
  <si>
    <t>2024-02-28 18:41:27</t>
  </si>
  <si>
    <t>35-01-K04371_K-4371_K-80_K02_2117572</t>
  </si>
  <si>
    <t>2117572</t>
  </si>
  <si>
    <t>2024-02-17 05:53:01</t>
  </si>
  <si>
    <t>2024-02-17 06:04:01</t>
  </si>
  <si>
    <t>45-74-M00373_DURHASAN KÖK_MEZİTLER_M02_83945260</t>
  </si>
  <si>
    <t>83945260</t>
  </si>
  <si>
    <t>2024-02-16 03:58:59</t>
  </si>
  <si>
    <t>2024-02-16 05:58:22</t>
  </si>
  <si>
    <t>2024-02-16 08:55:51</t>
  </si>
  <si>
    <t>2024-02-16 09:19:13</t>
  </si>
  <si>
    <t>35-01-K02643_K-2643_ _911656914_ _911656914</t>
  </si>
  <si>
    <t>911656914</t>
  </si>
  <si>
    <t>2024-02-17 13:05:12</t>
  </si>
  <si>
    <t>2024-02-17 16:55:29</t>
  </si>
  <si>
    <t>45-77-L00294_DEREKÖY TR_DIREK TIPI TRAFO HUCRESI_H01_2053056</t>
  </si>
  <si>
    <t>2053056</t>
  </si>
  <si>
    <t>2024-02-16 09:15:52</t>
  </si>
  <si>
    <t>2024-02-16 11:51:55</t>
  </si>
  <si>
    <t>35-01-M02911_M-2911_E_E_56394862_56394862</t>
  </si>
  <si>
    <t>56394862</t>
  </si>
  <si>
    <t>2024-02-05 21:45:14</t>
  </si>
  <si>
    <t>2024-02-06 00:28:05</t>
  </si>
  <si>
    <t>35-27-M00620_HALİLBEYLİ DM_Recloser_M09_2336562</t>
  </si>
  <si>
    <t>2336562</t>
  </si>
  <si>
    <t>2024-02-16 06:13:25</t>
  </si>
  <si>
    <t>2024-02-16 08:33:01</t>
  </si>
  <si>
    <t>45-71-M00213_DM-18 (UNCU BOZKÖY)_DM-18/04_M03_84451826</t>
  </si>
  <si>
    <t>84451826</t>
  </si>
  <si>
    <t>2024-02-16 12:50:15</t>
  </si>
  <si>
    <t>2024-02-16 14:51:15</t>
  </si>
  <si>
    <t>35-02-M00236_M-236_TRF_M01_2122034</t>
  </si>
  <si>
    <t>2122034</t>
  </si>
  <si>
    <t>2024-02-04 09:02:13</t>
  </si>
  <si>
    <t>2024-02-04 12:49:24</t>
  </si>
  <si>
    <t>35-01-M03132_M-3132(YATIRIM REZERVE)_M-3132(YATIRIM REZERVE)_35-01-M03132_81876265</t>
  </si>
  <si>
    <t>81876265</t>
  </si>
  <si>
    <t>2024-02-16 17:18:12</t>
  </si>
  <si>
    <t>2024-02-16 18:10:48</t>
  </si>
  <si>
    <t>2024-02-08 23:20:56</t>
  </si>
  <si>
    <t>2024-02-09 00:19:44</t>
  </si>
  <si>
    <t>45-72-A00005_BALLICA İM_YENİ ZEYTİNLİOVA _L03_2095873</t>
  </si>
  <si>
    <t>2095873</t>
  </si>
  <si>
    <t>2024-02-16 08:45:19</t>
  </si>
  <si>
    <t>2024-02-16 10:07:00</t>
  </si>
  <si>
    <t>45-72-M00019_TR-1/19_0_956504134_ _956504134</t>
  </si>
  <si>
    <t>956504134</t>
  </si>
  <si>
    <t>2024-02-13 23:24:44</t>
  </si>
  <si>
    <t>2024-02-14 00:48:42</t>
  </si>
  <si>
    <t>2024-02-16 06:40:55</t>
  </si>
  <si>
    <t>2024-02-16 08:52:56</t>
  </si>
  <si>
    <t>45-72-L00251_HASKÖY TR-2_HASKÖY TR-2_45-72-L00251_2349463</t>
  </si>
  <si>
    <t>2349463</t>
  </si>
  <si>
    <t>2024-02-16 15:57:53</t>
  </si>
  <si>
    <t>2024-02-16 18:15:19</t>
  </si>
  <si>
    <t>2024-02-04 11:25:15</t>
  </si>
  <si>
    <t>2024-02-04 17:43:29</t>
  </si>
  <si>
    <t>35-17-M00369_HELVACI TR-9_C_C_91162823_91162823</t>
  </si>
  <si>
    <t>91162823</t>
  </si>
  <si>
    <t>2024-02-17 14:11:50</t>
  </si>
  <si>
    <t>2024-02-17 20:34:25</t>
  </si>
  <si>
    <t>35-04-K02447_K-2447_K-2447_35-04-K02447_2373550</t>
  </si>
  <si>
    <t>2373550</t>
  </si>
  <si>
    <t>2024-02-18 13:39:58</t>
  </si>
  <si>
    <t>2024-02-18 14:00:00</t>
  </si>
  <si>
    <t>POYRACIK TR-1_35-24-L00024___72373240_72373240</t>
  </si>
  <si>
    <t>72373240</t>
  </si>
  <si>
    <t>2024-02-01 10:42:40</t>
  </si>
  <si>
    <t>2024-02-01 13:16:10</t>
  </si>
  <si>
    <t>45-75-M00068_FUNDACIK KÖK_HatBaşıAyırıcı_53135521_M03_53135521</t>
  </si>
  <si>
    <t>53135521</t>
  </si>
  <si>
    <t>2024-02-04 15:06:46</t>
  </si>
  <si>
    <t>2024-02-04 19:24:43</t>
  </si>
  <si>
    <t>45-75-M00014_GÖRDES TR-14_ _945608466_ _945608466</t>
  </si>
  <si>
    <t>945608466</t>
  </si>
  <si>
    <t>2024-02-07 20:03:41</t>
  </si>
  <si>
    <t>2024-02-07 21:14:21</t>
  </si>
  <si>
    <t>35-27-M00620_HALİLBEYLİ DM_Recloser_M09_2313231</t>
  </si>
  <si>
    <t>2313231</t>
  </si>
  <si>
    <t>2024-02-16 09:14:08</t>
  </si>
  <si>
    <t>2024-02-16 11:27:29</t>
  </si>
  <si>
    <t>35-31-A00001_KİRAZ İM_VELİLER_L12_2328564</t>
  </si>
  <si>
    <t>2328564</t>
  </si>
  <si>
    <t>2024-02-16 09:05:23</t>
  </si>
  <si>
    <t>2024-02-16 11:44:07</t>
  </si>
  <si>
    <t>2024-02-17 09:36:54</t>
  </si>
  <si>
    <t>2024-02-17 11:33:48</t>
  </si>
  <si>
    <t>2024-02-16 10:06:10</t>
  </si>
  <si>
    <t>35-27-M00320_ULUCAK DM-2/12_ _913408891_ _913408891</t>
  </si>
  <si>
    <t>913408891</t>
  </si>
  <si>
    <t>2024-02-17 11:56:36</t>
  </si>
  <si>
    <t>2024-02-17 14:58:45</t>
  </si>
  <si>
    <t>35-04-K03903_K-3903_C_C_56364244_56364244</t>
  </si>
  <si>
    <t>56364244</t>
  </si>
  <si>
    <t>2024-02-16 07:26:18</t>
  </si>
  <si>
    <t>2024-02-16 10:02:18</t>
  </si>
  <si>
    <t>35-22-M00092_OĞLANANASI TR-5 KÖK_OĞLANANASI TR-3_M06_89600569</t>
  </si>
  <si>
    <t>89600569</t>
  </si>
  <si>
    <t>2024-02-16 08:59:56</t>
  </si>
  <si>
    <t>2024-02-16 09:43:42</t>
  </si>
  <si>
    <t>35-26-M00107_TR-107___60982569_60982569</t>
  </si>
  <si>
    <t>60982569</t>
  </si>
  <si>
    <t>2024-02-17 15:29:52</t>
  </si>
  <si>
    <t>2024-02-17 17:03:22</t>
  </si>
  <si>
    <t>45-72-M00413_SAZOBA DM_BEYOBA ÇIKIŞ_M05_2102714</t>
  </si>
  <si>
    <t>2102714</t>
  </si>
  <si>
    <t>2024-02-16 08:00:29</t>
  </si>
  <si>
    <t>2024-02-16 09:14:41</t>
  </si>
  <si>
    <t>35-04-K03265_K-3265_ _99203107_ _99203107</t>
  </si>
  <si>
    <t>99203107</t>
  </si>
  <si>
    <t>2024-02-17 15:46:19</t>
  </si>
  <si>
    <t>2024-02-17 17:20:16</t>
  </si>
  <si>
    <t>35-28-M00368_TÜRKELLİ DM (TR-4)_HATUNDERE DM (HELVACI DM)_M05_56298989</t>
  </si>
  <si>
    <t>56298989</t>
  </si>
  <si>
    <t>2024-02-20 10:53:17</t>
  </si>
  <si>
    <t>2024-02-20 12:10:10</t>
  </si>
  <si>
    <t>35-01-M02557_M-2557_ _912731388_ _912731388</t>
  </si>
  <si>
    <t>912731388</t>
  </si>
  <si>
    <t>2024-02-17 16:28:11</t>
  </si>
  <si>
    <t>2024-02-17 18:58:54</t>
  </si>
  <si>
    <t>45-73-M00008_ALAŞEHİR TR-8_DAHİLİ TRAFO_M012_95516459</t>
  </si>
  <si>
    <t>95516459</t>
  </si>
  <si>
    <t>2024-02-18 14:16:44</t>
  </si>
  <si>
    <t>2024-02-18 14:36:09</t>
  </si>
  <si>
    <t>35-15-M00309_KAYMAKÇI DM-2_CEZAEVİ_M03_66415309</t>
  </si>
  <si>
    <t>66415309</t>
  </si>
  <si>
    <t>2024-02-12 15:51:53</t>
  </si>
  <si>
    <t>2024-02-12 16:32:49</t>
  </si>
  <si>
    <t>35-02-M00850_M-850 KARAÇAM KÖK_M-2595_M06_2065604</t>
  </si>
  <si>
    <t>2065604</t>
  </si>
  <si>
    <t>2024-02-28 08:24:15</t>
  </si>
  <si>
    <t>2024-02-28 13:21:29</t>
  </si>
  <si>
    <t>35-01-K00231_K-231_ _911081251_ _911081251</t>
  </si>
  <si>
    <t>911081251</t>
  </si>
  <si>
    <t>2024-02-10 19:54:35</t>
  </si>
  <si>
    <t>2024-02-10 21:29:43</t>
  </si>
  <si>
    <t>2024-02-17 12:02:15</t>
  </si>
  <si>
    <t>2024-02-17 13:23:00</t>
  </si>
  <si>
    <t>2024-02-26 10:21:29</t>
  </si>
  <si>
    <t>2024-02-26 11:22:57</t>
  </si>
  <si>
    <t>35-18-L00474_L-474_C_C_91113789_91113789</t>
  </si>
  <si>
    <t>91113789</t>
  </si>
  <si>
    <t>2024-02-12 12:23:30</t>
  </si>
  <si>
    <t>2024-02-12 20:01:47</t>
  </si>
  <si>
    <t>35-17-M00215_YENİ ŞAKRAN TR-15_B_B_91372959_91372959</t>
  </si>
  <si>
    <t>2024-02-01 18:19:24</t>
  </si>
  <si>
    <t>2024-02-01 18:44:41</t>
  </si>
  <si>
    <t>35-03-K03735_K-3735_TRAFO_K02_41948520</t>
  </si>
  <si>
    <t>41948520</t>
  </si>
  <si>
    <t>2024-02-16 08:56:33</t>
  </si>
  <si>
    <t>2024-02-16 17:13:32</t>
  </si>
  <si>
    <t>45-78-M01136_DURASILLI TR-22_ _953262358_ _953262358</t>
  </si>
  <si>
    <t>953262358</t>
  </si>
  <si>
    <t>2024-02-17 18:34:21</t>
  </si>
  <si>
    <t>2024-02-17 19:45:34</t>
  </si>
  <si>
    <t>35-28-M00153_KOYUNDERE TR-14_KOYUNDERE TR-14_35-28-M00153_66533863</t>
  </si>
  <si>
    <t>66533863</t>
  </si>
  <si>
    <t>2024-02-19 10:23:58</t>
  </si>
  <si>
    <t>2024-02-19 18:19:07</t>
  </si>
  <si>
    <t>35-15-L00919_BOZCAYAKA TR-1_BOZCAYAKA TR-1_35-15-L00919_2365527</t>
  </si>
  <si>
    <t>2365527</t>
  </si>
  <si>
    <t>2024-02-16 14:01:19</t>
  </si>
  <si>
    <t>35-02-M02595_M-2595 BEŞYOL DM_BEŞYOL DM ÇIKIŞ_M06_50219672</t>
  </si>
  <si>
    <t>50219672</t>
  </si>
  <si>
    <t>2024-02-11 12:45:58</t>
  </si>
  <si>
    <t>2024-02-11 13:20:51</t>
  </si>
  <si>
    <t>45-78-L00113_TR-113_TR-113_45-78-L00113_2354224</t>
  </si>
  <si>
    <t>2354224</t>
  </si>
  <si>
    <t>2024-02-16 09:34:18</t>
  </si>
  <si>
    <t>2024-02-16 15:13:32</t>
  </si>
  <si>
    <t>35-02-K01190_K-1190_K-1190_35-02-K01190_2350529</t>
  </si>
  <si>
    <t>2350529</t>
  </si>
  <si>
    <t>2024-02-16 09:26:39</t>
  </si>
  <si>
    <t>2024-02-16 10:30:18</t>
  </si>
  <si>
    <t>35-20-L00456_ERGENLİ TR-2_PANO_955215513_ _955215513</t>
  </si>
  <si>
    <t>955215513</t>
  </si>
  <si>
    <t>2024-02-16 12:13:49</t>
  </si>
  <si>
    <t>2024-02-16 13:13:25</t>
  </si>
  <si>
    <t>45-78-L00048_TR-48_49414904_49414904_56388441_56388441</t>
  </si>
  <si>
    <t>56388441</t>
  </si>
  <si>
    <t>2024-02-05 18:30:15</t>
  </si>
  <si>
    <t>2024-02-05 19:28:23</t>
  </si>
  <si>
    <t>35-27-L00003_ARMUTLU TR-3_SANAL BINA_942285417_ _942285417</t>
  </si>
  <si>
    <t>942285417</t>
  </si>
  <si>
    <t>2024-02-12 11:40:01</t>
  </si>
  <si>
    <t>2024-02-12 15:40:52</t>
  </si>
  <si>
    <t>35-01-K00050_K-50_K-50_35-01-K00050_49892262</t>
  </si>
  <si>
    <t>49892262</t>
  </si>
  <si>
    <t>2024-02-18 18:00:56</t>
  </si>
  <si>
    <t>2024-02-18 22:47:43</t>
  </si>
  <si>
    <t>K-4745_35-03-K04745__H_61169032</t>
  </si>
  <si>
    <t>61169032</t>
  </si>
  <si>
    <t>2024-02-11 12:57:14</t>
  </si>
  <si>
    <t>2024-02-11 14:40:24</t>
  </si>
  <si>
    <t>35-07-M03091_M-3091(YATIRIM REZERVE)_Bp Dem-Pet Petrol_99253510_ _99253510</t>
  </si>
  <si>
    <t>99253510</t>
  </si>
  <si>
    <t>2024-02-29 08:10:07</t>
  </si>
  <si>
    <t>2024-02-29 09:39:57</t>
  </si>
  <si>
    <t>M-2916_35-01-M02916_M-2916 DAĞITIM TRAFO_M03_73816350</t>
  </si>
  <si>
    <t>73816350</t>
  </si>
  <si>
    <t>2024-02-01 05:49:56</t>
  </si>
  <si>
    <t>2024-02-01 12:08:53</t>
  </si>
  <si>
    <t>35-04-M01027_M-1027_ _99319608_ _99319608</t>
  </si>
  <si>
    <t>99319608</t>
  </si>
  <si>
    <t>2024-02-18 19:53:38</t>
  </si>
  <si>
    <t>2024-02-18 21:49:19</t>
  </si>
  <si>
    <t>M-1201_35-10-M01201_DIREK TIPI TRAFO HUCRESI_H01_2088802</t>
  </si>
  <si>
    <t>2088802</t>
  </si>
  <si>
    <t>2024-02-05 10:00:21</t>
  </si>
  <si>
    <t>2024-02-05 10:59:16</t>
  </si>
  <si>
    <t>2024-02-16 13:14:27</t>
  </si>
  <si>
    <t>2024-02-16 18:06:22</t>
  </si>
  <si>
    <t>35-17-M00366_HELVACI TR-6_B_B_56357094_56357094</t>
  </si>
  <si>
    <t>56357094</t>
  </si>
  <si>
    <t>2024-02-20 12:02:46</t>
  </si>
  <si>
    <t>2024-02-20 12:58:01</t>
  </si>
  <si>
    <t>2024-02-18 13:05:52</t>
  </si>
  <si>
    <t>2024-02-18 16:38:50</t>
  </si>
  <si>
    <t>35-21-L00131_ARDIÇ TR-8_0_953366488_ _953366488</t>
  </si>
  <si>
    <t>953366488</t>
  </si>
  <si>
    <t>2024-02-24 11:34:20</t>
  </si>
  <si>
    <t>2024-02-24 19:04:29</t>
  </si>
  <si>
    <t>35-01-K03502_K-3502_ _911107200_ _911107200</t>
  </si>
  <si>
    <t>911107200</t>
  </si>
  <si>
    <t>2024-02-23 11:22:15</t>
  </si>
  <si>
    <t>2024-02-23 12:20:04</t>
  </si>
  <si>
    <t>35-28-L00048_MENEMEN TR-48_A_A_56365074_56365074</t>
  </si>
  <si>
    <t>2024-02-12 21:28:24</t>
  </si>
  <si>
    <t>2024-02-13 03:12:29</t>
  </si>
  <si>
    <t>BAŞIBÜYÜK TR-1_45-77-L00218_DIREK TIPI TRAFO HUCRESI_H01_2055393</t>
  </si>
  <si>
    <t>2055393</t>
  </si>
  <si>
    <t>2024-02-26 17:07:55</t>
  </si>
  <si>
    <t>2024-02-26 17:46:31</t>
  </si>
  <si>
    <t>35-16-M00104_HACIHAMZALAR TR-1_HACIHAMZALAR TR-1_35-16-M00104_2349784</t>
  </si>
  <si>
    <t>2349784</t>
  </si>
  <si>
    <t>2024-02-12 20:44:28</t>
  </si>
  <si>
    <t>2024-02-12 22:42:39</t>
  </si>
  <si>
    <t>2024-02-23 12:17:31</t>
  </si>
  <si>
    <t>2024-02-23 13:06:40</t>
  </si>
  <si>
    <t>45-83-L00142_KÜÇÜK SANAYİ SİTESİ TR-1_TR-2_L04_72154705</t>
  </si>
  <si>
    <t>72154705</t>
  </si>
  <si>
    <t>2024-02-19 04:51:56</t>
  </si>
  <si>
    <t>2024-02-19 06:06:02</t>
  </si>
  <si>
    <t>35-29-A00001_TİRE İM-DM-1_BOYNUYOĞUN_L04_2059646</t>
  </si>
  <si>
    <t>2059646</t>
  </si>
  <si>
    <t>2024-02-25 09:08:47</t>
  </si>
  <si>
    <t>2024-02-25 11:33:39</t>
  </si>
  <si>
    <t>35-26-M00795_AYRANCILAR DM-3_SELAMPEN_M01_2116052</t>
  </si>
  <si>
    <t>2116052</t>
  </si>
  <si>
    <t>2024-02-24 12:01:42</t>
  </si>
  <si>
    <t>2024-02-24 12:42:13</t>
  </si>
  <si>
    <t>35-18-L00515_L-515 OVACIK_SANAL BINA_915930295_ _915930295</t>
  </si>
  <si>
    <t>915930295</t>
  </si>
  <si>
    <t>2024-02-05 13:25:25</t>
  </si>
  <si>
    <t>2024-02-05 18:14:30</t>
  </si>
  <si>
    <t>35-13-L00508_BELEVİ TR-6_ _946419240_ _946419240</t>
  </si>
  <si>
    <t>946419240</t>
  </si>
  <si>
    <t>2024-02-23 13:16:53</t>
  </si>
  <si>
    <t>2024-02-23 14:44:53</t>
  </si>
  <si>
    <t>35-14-M00291_DM-1/TR-24_ _95000003161_ _95000003161</t>
  </si>
  <si>
    <t>95000003161</t>
  </si>
  <si>
    <t>2024-02-10 09:58:57</t>
  </si>
  <si>
    <t>2024-02-10 10:45:52</t>
  </si>
  <si>
    <t>35-02-K01190_K-1190_A_A_56369941_56369941</t>
  </si>
  <si>
    <t>56369941</t>
  </si>
  <si>
    <t>2024-02-16 11:32:35</t>
  </si>
  <si>
    <t>35-03-A00001_GÜRÇEŞME İM_ŞİRİNYER_K17_2095050</t>
  </si>
  <si>
    <t>2095050</t>
  </si>
  <si>
    <t>2024-02-28 15:29:24</t>
  </si>
  <si>
    <t>2024-02-28 15:31:56</t>
  </si>
  <si>
    <t>45-79-M00457_ALEMŞAHLI TR-5 ÇÖLDERE_ _945569730_ _945569730</t>
  </si>
  <si>
    <t>945569730</t>
  </si>
  <si>
    <t>2024-02-20 14:23:58</t>
  </si>
  <si>
    <t>2024-02-20 16:08:53</t>
  </si>
  <si>
    <t>45-83-M00811_PAŞATIMARI TR-1_TARIMSAL SULAMA_M04_89801445</t>
  </si>
  <si>
    <t>89801445</t>
  </si>
  <si>
    <t>2024-02-20 14:30:13</t>
  </si>
  <si>
    <t>2024-02-20 15:19:19</t>
  </si>
  <si>
    <t>35-19-A00002_ZEYTİNALAN İM_KEKLİKTEPE_M10_2052154</t>
  </si>
  <si>
    <t>2052154</t>
  </si>
  <si>
    <t>2024-02-20 15:09:44</t>
  </si>
  <si>
    <t>2024-02-20 17:27:34</t>
  </si>
  <si>
    <t>35-14-L00096_L-96 TURGUT KÖYÜ_SANAL BINA_95000494945_ _95000494945</t>
  </si>
  <si>
    <t>95000494945</t>
  </si>
  <si>
    <t>2024-02-06 15:28:59</t>
  </si>
  <si>
    <t>2024-02-06 18:27:09</t>
  </si>
  <si>
    <t>45-83-M00796_ERGENEKON TR-11/B_SEYİRKENT TR-1_M02_87319974</t>
  </si>
  <si>
    <t>87319974</t>
  </si>
  <si>
    <t>2024-02-19 11:35:06</t>
  </si>
  <si>
    <t>2024-02-19 12:54:05</t>
  </si>
  <si>
    <t>45-78-M00837_KIZILAVLU KÖK_HatBaşıAyırıcı_53139833_M02_53139833</t>
  </si>
  <si>
    <t>53139833</t>
  </si>
  <si>
    <t>2024-02-19 09:48:29</t>
  </si>
  <si>
    <t>2024-02-19 10:47:14</t>
  </si>
  <si>
    <t>2024-02-09 11:16:08</t>
  </si>
  <si>
    <t>2024-02-09 12:32:00</t>
  </si>
  <si>
    <t>35-04-K00476_K-476_ _912470348_ _912470348</t>
  </si>
  <si>
    <t>912470348</t>
  </si>
  <si>
    <t>2024-02-20 17:03:54</t>
  </si>
  <si>
    <t>2024-02-20 20:53:05</t>
  </si>
  <si>
    <t>35-18-A00002_ALAÇATI İM_ILICA-2_L04_2052307</t>
  </si>
  <si>
    <t>2052307</t>
  </si>
  <si>
    <t>2024-02-20 19:01:09</t>
  </si>
  <si>
    <t>2024-02-20 19:31:33</t>
  </si>
  <si>
    <t>35-27-L00242_BAĞYURDU TR-3 (DM-2/1)_ _965881917_ _965881917</t>
  </si>
  <si>
    <t>965881917</t>
  </si>
  <si>
    <t>2024-02-27 09:35:12</t>
  </si>
  <si>
    <t>2024-02-27 12:09:25</t>
  </si>
  <si>
    <t>45-73-M00081_ALAŞEHİR TR-81_ _945670216_ _945670216</t>
  </si>
  <si>
    <t>945670216</t>
  </si>
  <si>
    <t>2024-02-20 19:32:37</t>
  </si>
  <si>
    <t>2024-02-20 21:35:49</t>
  </si>
  <si>
    <t>35-16-M00009_AYASKENT DM-1_BÖLCEK_M010_82964187</t>
  </si>
  <si>
    <t>82964187</t>
  </si>
  <si>
    <t>2024-02-27 10:27:02</t>
  </si>
  <si>
    <t>2024-02-27 10:49:37</t>
  </si>
  <si>
    <t>35-24-M00040_MUSTAFA BAHÇIVAN VE ARK___90989409</t>
  </si>
  <si>
    <t>90989409</t>
  </si>
  <si>
    <t>2024-02-19 09:40:17</t>
  </si>
  <si>
    <t>2024-02-19 12:01:00</t>
  </si>
  <si>
    <t>35-02-M00467Ö_M-467 HÜSEYİN ÇOBAN_DIREK TIPI TRAFO HUCRESI_H01_2060724</t>
  </si>
  <si>
    <t>2060724</t>
  </si>
  <si>
    <t>2024-02-07 14:19:38</t>
  </si>
  <si>
    <t>2024-02-07 14:34:00</t>
  </si>
  <si>
    <t>2024-02-24 13:59:06</t>
  </si>
  <si>
    <t>2024-02-24 14:40:39</t>
  </si>
  <si>
    <t>35-02-M00531_M-531 KAVAKLIDERE KÖK_M-530 / M529_M11_72200023</t>
  </si>
  <si>
    <t>72200023</t>
  </si>
  <si>
    <t>2024-02-16 16:26:10</t>
  </si>
  <si>
    <t>2024-02-16 16:29:46</t>
  </si>
  <si>
    <t>35-01-K00446_K-446_G_G_56374150_56374150</t>
  </si>
  <si>
    <t>56374150</t>
  </si>
  <si>
    <t>2024-02-08 11:12:22</t>
  </si>
  <si>
    <t>2024-02-08 13:03:53</t>
  </si>
  <si>
    <t>35-28-M00201_HAYKIRAN TR-2_HAYKIRAN TR-2_35-28-M00201_2368727</t>
  </si>
  <si>
    <t>2368727</t>
  </si>
  <si>
    <t>2024-02-21 09:14:55</t>
  </si>
  <si>
    <t>2024-02-21 09:46:09</t>
  </si>
  <si>
    <t>35-28-M00069_ULUKENT DM-1/16_ESKİ KARŞIYAKA_M06_66552813</t>
  </si>
  <si>
    <t>66552813</t>
  </si>
  <si>
    <t>2024-02-23 16:07:13</t>
  </si>
  <si>
    <t>2024-02-23 18:26:39</t>
  </si>
  <si>
    <t>35-29-M00002_TİRE DM-2_DM2/13_M07_2060769</t>
  </si>
  <si>
    <t>2060769</t>
  </si>
  <si>
    <t>2024-02-22 13:13:28</t>
  </si>
  <si>
    <t>2024-02-22 14:08:02</t>
  </si>
  <si>
    <t>35-19-L00278_GÜLBAHÇE TR-278_B_B_56370441_56370441</t>
  </si>
  <si>
    <t>56370441</t>
  </si>
  <si>
    <t>2024-02-23 18:12:29</t>
  </si>
  <si>
    <t>2024-02-23 19:44:46</t>
  </si>
  <si>
    <t>45-83-M00003_TR-1/3_TR-1/4_M02_2095358</t>
  </si>
  <si>
    <t>2095358</t>
  </si>
  <si>
    <t>2024-02-25 10:32:25</t>
  </si>
  <si>
    <t>2024-02-25 14:03:36</t>
  </si>
  <si>
    <t>35-26-M00822_AYRANCILAR DM-2/20-1_B_B01_57755867</t>
  </si>
  <si>
    <t>57755867</t>
  </si>
  <si>
    <t>2024-02-24 15:52:14</t>
  </si>
  <si>
    <t>2024-02-24 17:28:07</t>
  </si>
  <si>
    <t>35-17-M00041_TR-41_ _950313717_ _950313717</t>
  </si>
  <si>
    <t>950313717</t>
  </si>
  <si>
    <t>2024-02-26 12:33:10</t>
  </si>
  <si>
    <t>2024-02-26 16:30:56</t>
  </si>
  <si>
    <t>35-15-M00280_BALABANLI DM_BOZCAYAKA DM_M02_72306321</t>
  </si>
  <si>
    <t>72306321</t>
  </si>
  <si>
    <t>2024-02-21 13:11:08</t>
  </si>
  <si>
    <t>2024-02-21 14:21:07</t>
  </si>
  <si>
    <t>35-19-M00044_ÖZBEK DM (TR-315)_AKKUM_M06_72140344</t>
  </si>
  <si>
    <t>72140344</t>
  </si>
  <si>
    <t>2024-02-23 09:46:07</t>
  </si>
  <si>
    <t>2024-02-23 10:55:53</t>
  </si>
  <si>
    <t>45-72-L00299_SÜLEYMANLI KÖK_SÜLEYMANLI GÜNEY ÇIKIŞI_L02_2105413</t>
  </si>
  <si>
    <t>2105413</t>
  </si>
  <si>
    <t>2024-02-24 08:14:35</t>
  </si>
  <si>
    <t>2024-02-24 08:51:21</t>
  </si>
  <si>
    <t>45-78-M00169_SART TR-4/A_ _953252679_ _953252679</t>
  </si>
  <si>
    <t>953252679</t>
  </si>
  <si>
    <t>2024-02-24 18:20:33</t>
  </si>
  <si>
    <t>2024-02-24 19:45:09</t>
  </si>
  <si>
    <t>35-22-M00086_ÇİLE DM_ÇAKALTEPE_M04_50064042</t>
  </si>
  <si>
    <t>50064042</t>
  </si>
  <si>
    <t>2024-02-24 13:43:22</t>
  </si>
  <si>
    <t>2024-02-24 17:10:43</t>
  </si>
  <si>
    <t>2024-02-19 10:31:26</t>
  </si>
  <si>
    <t>2024-02-19 13:54:43</t>
  </si>
  <si>
    <t>35-27-M00334_ULUCAK DM-2/15_ _95002396548_ _95002396548</t>
  </si>
  <si>
    <t>95002396548</t>
  </si>
  <si>
    <t>2024-02-19 14:28:22</t>
  </si>
  <si>
    <t>2024-02-19 19:49:56</t>
  </si>
  <si>
    <t>45-72-L00030_TR-2/30_TR-2/30-A_L02_61322827</t>
  </si>
  <si>
    <t>61322827</t>
  </si>
  <si>
    <t>2024-02-19 15:02:51</t>
  </si>
  <si>
    <t>2024-02-19 22:59:58</t>
  </si>
  <si>
    <t>35-19-M00046_TR-46_C_C_90995026_90995026</t>
  </si>
  <si>
    <t>90995026</t>
  </si>
  <si>
    <t>2024-02-22 10:50:29</t>
  </si>
  <si>
    <t>2024-02-22 14:12:48</t>
  </si>
  <si>
    <t>45-71-M00061_HARMANDALI KÖK_AHMET KOCA_M10_72231074</t>
  </si>
  <si>
    <t>72231074</t>
  </si>
  <si>
    <t>2024-02-19 14:40:03</t>
  </si>
  <si>
    <t>2024-02-19 15:38:25</t>
  </si>
  <si>
    <t>35-30-L00067_TR-67_ _955317318_ _955317318</t>
  </si>
  <si>
    <t>955317318</t>
  </si>
  <si>
    <t>2024-02-26 10:09:39</t>
  </si>
  <si>
    <t>2024-02-26 14:05:58</t>
  </si>
  <si>
    <t>35-20-M00085_PINARLI KÖK_TR-6 - TR-7_M06_72358874</t>
  </si>
  <si>
    <t>72358874</t>
  </si>
  <si>
    <t>2024-02-25 07:45:01</t>
  </si>
  <si>
    <t>2024-02-25 08:29:52</t>
  </si>
  <si>
    <t>35-02-M00531_M-531 KAVAKLIDERE KÖK_HatBaşıAyırıcı_53137669_M10_53137669</t>
  </si>
  <si>
    <t>53137669</t>
  </si>
  <si>
    <t>2024-02-12 13:32:26</t>
  </si>
  <si>
    <t>2024-02-12 22:24:58</t>
  </si>
  <si>
    <t>45-71-M00274_DM-20/07 (VEZİROĞLU)_ _953244765_ _953244765</t>
  </si>
  <si>
    <t>953244765</t>
  </si>
  <si>
    <t>2024-02-19 23:25:03</t>
  </si>
  <si>
    <t>2024-02-20 02:31:15</t>
  </si>
  <si>
    <t>35-01-M03131_M-3131(YATIRIM REZERVE)_C_C_56393790_56393790</t>
  </si>
  <si>
    <t>56393790</t>
  </si>
  <si>
    <t>2024-02-24 10:30:56</t>
  </si>
  <si>
    <t>2024-02-24 14:15:48</t>
  </si>
  <si>
    <t>35-02-K01081_K-1081_A_A02_5919401</t>
  </si>
  <si>
    <t>5919401</t>
  </si>
  <si>
    <t>2024-02-29 08:21:41</t>
  </si>
  <si>
    <t>2024-02-29 11:05:05</t>
  </si>
  <si>
    <t>45-83-M00623_ERGENEKON TR-11_ERGENEKON TR-11_45-83-M00623_2351620</t>
  </si>
  <si>
    <t>2351620</t>
  </si>
  <si>
    <t>2024-02-12 11:22:51</t>
  </si>
  <si>
    <t>2024-02-12 13:34:51</t>
  </si>
  <si>
    <t>35-19-L00038_TR-38_0_956681281_ _956681281</t>
  </si>
  <si>
    <t>956681281</t>
  </si>
  <si>
    <t>2024-02-26 10:08:31</t>
  </si>
  <si>
    <t>2024-02-26 15:15:47</t>
  </si>
  <si>
    <t>2024-02-16 09:47:43</t>
  </si>
  <si>
    <t>2024-02-16 11:42:35</t>
  </si>
  <si>
    <t>35-20-L00087_KARAHALİLLİ KÖK_SÖĞÜTÖREN DAĞLAR GRUBU_L02_66504213</t>
  </si>
  <si>
    <t>66504213</t>
  </si>
  <si>
    <t>2024-02-24 16:49:31</t>
  </si>
  <si>
    <t>2024-02-24 17:09:01</t>
  </si>
  <si>
    <t>35-04-K02428_K-2428_K-2428_35-04-K02428_2369878</t>
  </si>
  <si>
    <t>2369878</t>
  </si>
  <si>
    <t>2024-02-21 16:20:33</t>
  </si>
  <si>
    <t>2024-02-21 16:31:46</t>
  </si>
  <si>
    <t>35-18-L00185_L-185_B_B_91384265_91384265</t>
  </si>
  <si>
    <t>91384265</t>
  </si>
  <si>
    <t>2024-02-26 14:48:40</t>
  </si>
  <si>
    <t>2024-02-26 15:20:15</t>
  </si>
  <si>
    <t>2024-02-24 08:30:58</t>
  </si>
  <si>
    <t>2024-02-24 10:07:19</t>
  </si>
  <si>
    <t>45-73-M00477_GÜMÜŞÇAY KÖK_AYDOĞDU_M02_2056795</t>
  </si>
  <si>
    <t>2056795</t>
  </si>
  <si>
    <t>2024-02-27 14:10:51</t>
  </si>
  <si>
    <t>2024-02-27 14:32:41</t>
  </si>
  <si>
    <t>2024-02-17 10:07:40</t>
  </si>
  <si>
    <t>2024-02-17 17:51:14</t>
  </si>
  <si>
    <t>35-26-M01405_DM-5/TR-22_C_C01b_66390426</t>
  </si>
  <si>
    <t>66390426</t>
  </si>
  <si>
    <t>2024-02-24 05:54:24</t>
  </si>
  <si>
    <t>2024-02-24 16:07:00</t>
  </si>
  <si>
    <t>35-26-M00440_KARAKUYU TR-3_PANO_956612385_ _956612385</t>
  </si>
  <si>
    <t>956612385</t>
  </si>
  <si>
    <t>2024-02-28 11:05:54</t>
  </si>
  <si>
    <t>2024-02-28 13:30:04</t>
  </si>
  <si>
    <t>35-09-M02214_ATAKENT DM (M-2214)_M-1143_M05_2046716</t>
  </si>
  <si>
    <t>2046716</t>
  </si>
  <si>
    <t>2024-02-27 13:21:55</t>
  </si>
  <si>
    <t>2024-02-27 13:34:51</t>
  </si>
  <si>
    <t>2024-02-27 14:21:01</t>
  </si>
  <si>
    <t>2024-02-27 15:05:12</t>
  </si>
  <si>
    <t>35-29-L00326_ÇERİKÖZÜ TR-1___91429236_91429236</t>
  </si>
  <si>
    <t>91429236</t>
  </si>
  <si>
    <t>2024-02-26 16:39:56</t>
  </si>
  <si>
    <t>2024-02-26 18:36:06</t>
  </si>
  <si>
    <t>2024-02-10 09:22:51</t>
  </si>
  <si>
    <t>2024-02-10 14:22:43</t>
  </si>
  <si>
    <t>SULTAN YAYLASI TR-1_45-71-M01766_B_B_91271399_91271399</t>
  </si>
  <si>
    <t>91271399</t>
  </si>
  <si>
    <t>2024-02-11 19:14:06</t>
  </si>
  <si>
    <t>2024-02-11 22:00:57</t>
  </si>
  <si>
    <t>45-77-A00001_KULA İM_AKTAŞ_L02_2052214</t>
  </si>
  <si>
    <t>2052214</t>
  </si>
  <si>
    <t>2024-02-26 18:18:44</t>
  </si>
  <si>
    <t>2024-02-26 18:49:06</t>
  </si>
  <si>
    <t>35-26-A00004_ARSLANLAR TM_ÖZBEY_M15_2305567</t>
  </si>
  <si>
    <t>2305567</t>
  </si>
  <si>
    <t>2024-02-15 10:58:49</t>
  </si>
  <si>
    <t>2024-02-15 11:23:12</t>
  </si>
  <si>
    <t>35-18-A00005_ALAÇATI TM_ÇEŞME-2_M10_2053552</t>
  </si>
  <si>
    <t>2053552</t>
  </si>
  <si>
    <t>2024-02-12 11:07:25</t>
  </si>
  <si>
    <t>2024-02-12 11:37:11</t>
  </si>
  <si>
    <t>35-03-K04203_K-4203_ _910523528_ _910523528</t>
  </si>
  <si>
    <t>910523528</t>
  </si>
  <si>
    <t>2024-02-26 12:54:56</t>
  </si>
  <si>
    <t>2024-02-26 18:44:31</t>
  </si>
  <si>
    <t>45-79-M00069_SARIGÖL DM_TR-37 FİDERİ_M08_2076626</t>
  </si>
  <si>
    <t>2076626</t>
  </si>
  <si>
    <t>2024-02-26 18:40:08</t>
  </si>
  <si>
    <t>2024-02-26 19:12:05</t>
  </si>
  <si>
    <t>35-17-A00001_ALÇUK TM_DERSAN-2_M27_2307837</t>
  </si>
  <si>
    <t>2307837</t>
  </si>
  <si>
    <t>2024-02-26 11:23:40</t>
  </si>
  <si>
    <t>2024-02-26 11:43:31</t>
  </si>
  <si>
    <t>45-79-M00103_DOĞUŞLAR TR-2_B_B_56395921_56395921</t>
  </si>
  <si>
    <t>56395921</t>
  </si>
  <si>
    <t>2024-02-25 15:09:34</t>
  </si>
  <si>
    <t>2024-02-25 15:32:43</t>
  </si>
  <si>
    <t>35-08-M03187_M-3187_DAĞITIM TRAFOSU_M03_86495555</t>
  </si>
  <si>
    <t>86495555</t>
  </si>
  <si>
    <t>2024-02-03 03:01:36</t>
  </si>
  <si>
    <t>2024-02-03 03:05:04</t>
  </si>
  <si>
    <t>45-73-M00044_DM02/TR27_ _945677542_ _945677542</t>
  </si>
  <si>
    <t>945677542</t>
  </si>
  <si>
    <t>2024-02-26 18:01:26</t>
  </si>
  <si>
    <t>2024-02-26 20:13:05</t>
  </si>
  <si>
    <t>2024-02-16 09:13:26</t>
  </si>
  <si>
    <t>35-01-K00135_K-135_ _911702227_ _911702227</t>
  </si>
  <si>
    <t>911702227</t>
  </si>
  <si>
    <t>2024-02-26 21:33:08</t>
  </si>
  <si>
    <t>2024-02-26 22:36:36</t>
  </si>
  <si>
    <t>35-01-K01996_K-1996_Özyurtsever İşhanı_912720205_ _912720205</t>
  </si>
  <si>
    <t>912720205</t>
  </si>
  <si>
    <t>2024-02-26 21:14:05</t>
  </si>
  <si>
    <t>2024-02-26 23:04:23</t>
  </si>
  <si>
    <t>35-01-K00883_K-883_ _911408711_ _911408711</t>
  </si>
  <si>
    <t>911408711</t>
  </si>
  <si>
    <t>2024-02-27 03:45:29</t>
  </si>
  <si>
    <t>2024-02-27 04:57:53</t>
  </si>
  <si>
    <t>35-21-L00146_MORDOĞAN TR-5_E_tr5 g1b_5898404</t>
  </si>
  <si>
    <t>5898404</t>
  </si>
  <si>
    <t>2024-02-16 15:48:04</t>
  </si>
  <si>
    <t>2024-02-16 18:29:20</t>
  </si>
  <si>
    <t>45-73-M00067_DM-12/TR-1_ASKERİYE_M02_65917909</t>
  </si>
  <si>
    <t>65917909</t>
  </si>
  <si>
    <t>2024-02-17 09:39:06</t>
  </si>
  <si>
    <t>2024-02-17 10:37:57</t>
  </si>
  <si>
    <t>35-18-A00002_ALAÇATI İM_L-300_L17_2052434</t>
  </si>
  <si>
    <t>2052434</t>
  </si>
  <si>
    <t>2024-02-27 08:32:29</t>
  </si>
  <si>
    <t>2024-02-27 09:45:36</t>
  </si>
  <si>
    <t>35-01-K00217_K-217_E_E_56376755_56376755</t>
  </si>
  <si>
    <t>56376755</t>
  </si>
  <si>
    <t>2024-02-27 17:15:43</t>
  </si>
  <si>
    <t>2024-02-27 17:57:57</t>
  </si>
  <si>
    <t>45-80-M00070_HACIRAHMANLI TR-1 KÖK_İSHAKÇELEBİ_M04_72197630</t>
  </si>
  <si>
    <t>72197630</t>
  </si>
  <si>
    <t>2024-02-27 18:21:59</t>
  </si>
  <si>
    <t>2024-02-27 19:43:47</t>
  </si>
  <si>
    <t>35-22-M00300_MENDERES DM-2/TR-1_MENDERES-1_M17_2095708</t>
  </si>
  <si>
    <t>2095708</t>
  </si>
  <si>
    <t>2024-02-29 10:39:22</t>
  </si>
  <si>
    <t>2024-02-29 11:48:46</t>
  </si>
  <si>
    <t>35-09-K03322_K-3322_36_914646381_ _914646381</t>
  </si>
  <si>
    <t>914646381</t>
  </si>
  <si>
    <t>2024-02-21 18:29:16</t>
  </si>
  <si>
    <t>2024-02-21 19:50:03</t>
  </si>
  <si>
    <t>35-30-L00064_TR-64_ _955326939_ _955326939</t>
  </si>
  <si>
    <t>955326939</t>
  </si>
  <si>
    <t>2024-02-27 18:54:46</t>
  </si>
  <si>
    <t>2024-02-27 21:08:20</t>
  </si>
  <si>
    <t>35-30-M00701_TR-76 (M-701)_HARABEE_955329467_ _955329467</t>
  </si>
  <si>
    <t>955329467</t>
  </si>
  <si>
    <t>2024-02-19 16:08:20</t>
  </si>
  <si>
    <t>2024-02-19 17:36:56</t>
  </si>
  <si>
    <t>35-18-L00544_SAĞLIKÇILAR DM_ALTINYUNUS DM_L01_2324613</t>
  </si>
  <si>
    <t>2324613</t>
  </si>
  <si>
    <t>2024-02-04 21:58:11</t>
  </si>
  <si>
    <t>2024-02-04 23:14:18</t>
  </si>
  <si>
    <t>45-79-M00419_DİNDARLI TR-5 URUFLAR_A_A_91013430_91013430</t>
  </si>
  <si>
    <t>91013430</t>
  </si>
  <si>
    <t>2024-02-19 16:29:42</t>
  </si>
  <si>
    <t>2024-02-19 18:59:12</t>
  </si>
  <si>
    <t>35-17-M00378Ö_ADİL YURT ÖZEL TR_DIREK TIPI TRAFO HUCRESI_H01_2058412</t>
  </si>
  <si>
    <t>2058412</t>
  </si>
  <si>
    <t>2024-02-27 19:42:59</t>
  </si>
  <si>
    <t>2024-02-27 23:18:26</t>
  </si>
  <si>
    <t>35-28-M00235_EMİRALEM TR-10_A_A_56357267_56357267</t>
  </si>
  <si>
    <t>56357267</t>
  </si>
  <si>
    <t>2024-02-20 09:46:58</t>
  </si>
  <si>
    <t>2024-02-20 11:15:28</t>
  </si>
  <si>
    <t>35-28-M00588_ASARLIK HAYVANAT BAHÇESİ GEÇİT_ASARLIK TR-10/TOKİ_M02_66839890</t>
  </si>
  <si>
    <t>66839890</t>
  </si>
  <si>
    <t>2024-02-16 10:22:37</t>
  </si>
  <si>
    <t>2024-02-16 18:24:58</t>
  </si>
  <si>
    <t>45-73-L00005_SERİNYAYLA TR-2_ _945638336_ _945638336</t>
  </si>
  <si>
    <t>945638336</t>
  </si>
  <si>
    <t>2024-02-27 17:17:36</t>
  </si>
  <si>
    <t>2024-02-27 20:09:50</t>
  </si>
  <si>
    <t>35-22-M00125_AĞAÇ İŞLERİ KÖK-2 (M-703)_KISIKKÖY(KARTAL)_M02_72110798</t>
  </si>
  <si>
    <t>72110798</t>
  </si>
  <si>
    <t>2024-02-18 10:56:16</t>
  </si>
  <si>
    <t>2024-02-18 12:58:17</t>
  </si>
  <si>
    <t>2024-02-17 09:32:43</t>
  </si>
  <si>
    <t>2024-02-17 11:16:59</t>
  </si>
  <si>
    <t>35-02-K01189_K-1189_D_D_56374360_56374360</t>
  </si>
  <si>
    <t>56374360</t>
  </si>
  <si>
    <t>2024-02-26 09:23:11</t>
  </si>
  <si>
    <t>2024-02-26 15:58:14</t>
  </si>
  <si>
    <t>35-07-K03009_K-3009_ _98914102_ _98914102</t>
  </si>
  <si>
    <t>98914102</t>
  </si>
  <si>
    <t>2024-02-21 19:24:50</t>
  </si>
  <si>
    <t>2024-02-21 20:38:39</t>
  </si>
  <si>
    <t>35-02-M02034_M-2034 GEÇİT_M-2721_M01_66686253</t>
  </si>
  <si>
    <t>66686253</t>
  </si>
  <si>
    <t>2024-02-16 15:16:20</t>
  </si>
  <si>
    <t>2024-02-16 17:09:53</t>
  </si>
  <si>
    <t>2024-02-28 08:50:55</t>
  </si>
  <si>
    <t>2024-02-28 09:14:33</t>
  </si>
  <si>
    <t>45-78-M00211_BALCIOĞLU MAHALLESİ TR-1_C_C_91003882</t>
  </si>
  <si>
    <t>91003882</t>
  </si>
  <si>
    <t>2024-02-03 12:30:57</t>
  </si>
  <si>
    <t>2024-02-03 13:19:39</t>
  </si>
  <si>
    <t>2024-02-29 10:52:00</t>
  </si>
  <si>
    <t>2024-02-29 11:10:54</t>
  </si>
  <si>
    <t>35-04-K00665_K-665_9 Eylül Polikliniği_99490576_ _99490576</t>
  </si>
  <si>
    <t>99490576</t>
  </si>
  <si>
    <t>2024-02-16 15:36:41</t>
  </si>
  <si>
    <t>2024-02-16 22:29:36</t>
  </si>
  <si>
    <t>35-26-M00678_VENTOLA KÖK_PİZZA PİZZA_M02_65914155</t>
  </si>
  <si>
    <t>65914155</t>
  </si>
  <si>
    <t>2024-02-29 11:45:07</t>
  </si>
  <si>
    <t>2024-02-29 12:12:58</t>
  </si>
  <si>
    <t>35-27-M00017_TR-17_A_A_91351698</t>
  </si>
  <si>
    <t>91351698</t>
  </si>
  <si>
    <t>2024-02-11 12:06:05</t>
  </si>
  <si>
    <t>35-18-L00306_L-306_ _950446647_ _950446647</t>
  </si>
  <si>
    <t>950446647</t>
  </si>
  <si>
    <t>2024-02-22 02:33:51</t>
  </si>
  <si>
    <t>2024-02-22 03:52:40</t>
  </si>
  <si>
    <t>2024-02-16 16:08:17</t>
  </si>
  <si>
    <t>2024-02-16 16:49:25</t>
  </si>
  <si>
    <t>35-25-M00002_GÜMÜLDÜR M-2_0_955259714_ _955259714</t>
  </si>
  <si>
    <t>955259714</t>
  </si>
  <si>
    <t>2024-02-29 18:25:18</t>
  </si>
  <si>
    <t>2024-02-29 19:41:36</t>
  </si>
  <si>
    <t>35-16-L00006_TR-6_D_D_90994017_90994017</t>
  </si>
  <si>
    <t>90994017</t>
  </si>
  <si>
    <t>2024-02-29 18:46:23</t>
  </si>
  <si>
    <t>2024-02-29 19:40:39</t>
  </si>
  <si>
    <t>35-29-M00020_DM-2/20_DM-2/19-A_M01_72183839</t>
  </si>
  <si>
    <t>72183839</t>
  </si>
  <si>
    <t>2024-02-22 10:55:08</t>
  </si>
  <si>
    <t>2024-02-22 14:15:06</t>
  </si>
  <si>
    <t>45-72-L01016_TR-2/12_İNSAAT HALİNDE_956498914_ _956498914</t>
  </si>
  <si>
    <t>956498914</t>
  </si>
  <si>
    <t>2024-02-15 20:36:14</t>
  </si>
  <si>
    <t>2024-02-15 22:24:49</t>
  </si>
  <si>
    <t>35-02-M01057_M-1057_M-1057_35-02-M01057_2357722</t>
  </si>
  <si>
    <t>2357722</t>
  </si>
  <si>
    <t>2024-02-28 16:03:10</t>
  </si>
  <si>
    <t>2024-02-28 16:33:20</t>
  </si>
  <si>
    <t>35-09-M00219_M-219_ _97589140_ _97589140</t>
  </si>
  <si>
    <t>97589140</t>
  </si>
  <si>
    <t>2024-02-16 16:13:58</t>
  </si>
  <si>
    <t>2024-02-16 18:58:34</t>
  </si>
  <si>
    <t>35-16-M00139_GÖÇBEYLİ DM_GÖÇBEYLİ TARIMSAL SULAMA_M02_72044622</t>
  </si>
  <si>
    <t>72044622</t>
  </si>
  <si>
    <t>2024-02-22 18:01:23</t>
  </si>
  <si>
    <t>2024-02-22 19:17:18</t>
  </si>
  <si>
    <t>2024-02-18 16:42:04</t>
  </si>
  <si>
    <t>2024-02-18 17:24:34</t>
  </si>
  <si>
    <t>35-26-M00636_DM-7/17_A_A_91189901_91189901</t>
  </si>
  <si>
    <t>91189901</t>
  </si>
  <si>
    <t>2024-02-22 17:18:17</t>
  </si>
  <si>
    <t>2024-02-22 18:41:55</t>
  </si>
  <si>
    <t>35-08-A00002_SEYDİKÖY İM_TR-1 34.5_M18_2052673</t>
  </si>
  <si>
    <t>2052673</t>
  </si>
  <si>
    <t>2024-02-23 10:24:56</t>
  </si>
  <si>
    <t>2024-02-23 10:51:24</t>
  </si>
  <si>
    <t>35-10-M02490_M-2490 ÇAMLI TR-6_ _913430630_ _913430630</t>
  </si>
  <si>
    <t>913430630</t>
  </si>
  <si>
    <t>2024-02-22 20:51:44</t>
  </si>
  <si>
    <t>2024-02-22 23:02:33</t>
  </si>
  <si>
    <t>2024-02-22 18:20:50</t>
  </si>
  <si>
    <t>2024-02-22 19:35:13</t>
  </si>
  <si>
    <t>35-30-M00773_TR-73 ( M-773)_C_C_56362632_56362632</t>
  </si>
  <si>
    <t>56362632</t>
  </si>
  <si>
    <t>2024-02-03 14:45:27</t>
  </si>
  <si>
    <t>2024-02-03 17:43:23</t>
  </si>
  <si>
    <t>35-28-M00085_ULUKENT TR-5_0_953393021_ _953393021</t>
  </si>
  <si>
    <t>953393021</t>
  </si>
  <si>
    <t>2024-02-22 10:45:40</t>
  </si>
  <si>
    <t>2024-02-22 16:31:22</t>
  </si>
  <si>
    <t>35-09-M00347_M-347_ _97844880_ _97844880</t>
  </si>
  <si>
    <t>97844880</t>
  </si>
  <si>
    <t>2024-02-22 19:16:57</t>
  </si>
  <si>
    <t>2024-02-22 21:18:25</t>
  </si>
  <si>
    <t>35-03-K01153_K-1153_TRAFO_K03_41927489</t>
  </si>
  <si>
    <t>41927489</t>
  </si>
  <si>
    <t>2024-02-20 09:36:18</t>
  </si>
  <si>
    <t>2024-02-20 17:38:52</t>
  </si>
  <si>
    <t>35-25-M00192_PAYAMLI M-22_0_956651261_ _956651261</t>
  </si>
  <si>
    <t>956651261</t>
  </si>
  <si>
    <t>2024-02-22 19:10:22</t>
  </si>
  <si>
    <t>2024-02-22 21:33:17</t>
  </si>
  <si>
    <t>35-19-L00124_TR-124 ZEYTİNALANI_TR-124 ZEYTİNALANI_35-19-L00124_72150539</t>
  </si>
  <si>
    <t>72150539</t>
  </si>
  <si>
    <t>2024-02-26 09:11:00</t>
  </si>
  <si>
    <t>2024-02-26 13:48:57</t>
  </si>
  <si>
    <t>35-15-M00085_TR-85 SÜLEYMAN TALU GRB._A_A_56370346_56370346</t>
  </si>
  <si>
    <t>56370346</t>
  </si>
  <si>
    <t>2024-02-28 09:22:49</t>
  </si>
  <si>
    <t>2024-02-28 16:23:26</t>
  </si>
  <si>
    <t>45-73-M00166_TOYGAR KÖK_HatBaşıAyırıcı_53135965_M01_53135965</t>
  </si>
  <si>
    <t>53135965</t>
  </si>
  <si>
    <t>2024-02-16 15:51:02</t>
  </si>
  <si>
    <t>2024-02-16 22:30:36</t>
  </si>
  <si>
    <t>35-02-M02999_M-2999 _ _913470949_ _913470949</t>
  </si>
  <si>
    <t>913470949</t>
  </si>
  <si>
    <t>2024-02-21 14:16:43</t>
  </si>
  <si>
    <t>2024-02-21 17:33:35</t>
  </si>
  <si>
    <t>35-30-M00025_ÇANDARLI TR-25_ÇANDARLI TR-25_35-30-M00025_2346711</t>
  </si>
  <si>
    <t>2346711</t>
  </si>
  <si>
    <t>2024-02-28 18:41:49</t>
  </si>
  <si>
    <t>2024-02-28 19:08:03</t>
  </si>
  <si>
    <t>45-79-M00146_BAHADIRLAR TR-6 OVA_B_B_56387774_56387774</t>
  </si>
  <si>
    <t>56387774</t>
  </si>
  <si>
    <t>2024-02-28 16:49:07</t>
  </si>
  <si>
    <t>2024-02-28 19:33:25</t>
  </si>
  <si>
    <t>45-78-M01161_ÇAPAKLI KÖK_İKİZTEPE_M04_78225752</t>
  </si>
  <si>
    <t>78225752</t>
  </si>
  <si>
    <t>2024-02-28 14:21:00</t>
  </si>
  <si>
    <t>2024-02-28 14:56:32</t>
  </si>
  <si>
    <t>35-17-M00023_TR-23_A_a1_5814750</t>
  </si>
  <si>
    <t>5814750</t>
  </si>
  <si>
    <t>2024-02-28 19:53:30</t>
  </si>
  <si>
    <t>2024-02-28 21:11:14</t>
  </si>
  <si>
    <t>35-04-K04767_K-4767_C_C_60982359_60982359</t>
  </si>
  <si>
    <t>60982359</t>
  </si>
  <si>
    <t>2024-02-23 09:03:36</t>
  </si>
  <si>
    <t>2024-02-23 10:07:08</t>
  </si>
  <si>
    <t>45-78-M00314_TAYTAN OFİS KÖK_HatBaşıAyırıcı_84997810_M06_84997810</t>
  </si>
  <si>
    <t>84997810</t>
  </si>
  <si>
    <t>2024-02-28 18:36:12</t>
  </si>
  <si>
    <t>2024-02-28 19:50:03</t>
  </si>
  <si>
    <t>35-04-K03969_K-3969_ _966564601_ _966564601</t>
  </si>
  <si>
    <t>966564601</t>
  </si>
  <si>
    <t>2024-02-28 19:49:18</t>
  </si>
  <si>
    <t>2024-02-28 20:30:27</t>
  </si>
  <si>
    <t>45-81-M00001_SELENDİ DM_SATILMIŞ_M14_2079214</t>
  </si>
  <si>
    <t>2079214</t>
  </si>
  <si>
    <t>2024-02-23 06:58:54</t>
  </si>
  <si>
    <t>2024-02-23 07:47:19</t>
  </si>
  <si>
    <t>35-04-A00002_KARŞIYAKA GIS TM_TR-1_K06_2054243</t>
  </si>
  <si>
    <t>2054243</t>
  </si>
  <si>
    <t>2024-02-27 03:01:37</t>
  </si>
  <si>
    <t>2024-02-27 03:11:10</t>
  </si>
  <si>
    <t>45-72-M00309_KAPAKLI DM_KAYIŞLAR_M09_2099434</t>
  </si>
  <si>
    <t>2099434</t>
  </si>
  <si>
    <t>2024-02-26 07:34:46</t>
  </si>
  <si>
    <t>2024-02-26 07:49:37</t>
  </si>
  <si>
    <t>35-01-K00231_K-231_F_F_56375671_56375671</t>
  </si>
  <si>
    <t>56375671</t>
  </si>
  <si>
    <t>2024-02-23 06:10:00</t>
  </si>
  <si>
    <t>2024-02-23 08:04:15</t>
  </si>
  <si>
    <t>2024-02-23 08:12:43</t>
  </si>
  <si>
    <t>45-82-M00134_IŞIKLAR KÖK-1_IŞIKLAR-1_M03_72198805</t>
  </si>
  <si>
    <t>72198805</t>
  </si>
  <si>
    <t>2024-02-23 08:19:43</t>
  </si>
  <si>
    <t>2024-02-23 09:22:31</t>
  </si>
  <si>
    <t>45-86-M00045_UĞURLU KÖK_KAVAKYERİ YEŞİLKÖY_M03_72226052</t>
  </si>
  <si>
    <t>72226052</t>
  </si>
  <si>
    <t>2024-02-23 07:51:16</t>
  </si>
  <si>
    <t>2024-02-23 08:34:17</t>
  </si>
  <si>
    <t>35-18-L00335_L-335_L-512 L-513_L02_2086127</t>
  </si>
  <si>
    <t>2086127</t>
  </si>
  <si>
    <t>2024-02-28 21:56:54</t>
  </si>
  <si>
    <t>2024-02-28 22:25:22</t>
  </si>
  <si>
    <t>45-72-M00614_DM-4/2_TR-1/61 TR-1/62 TR-1/63_M03_79573861</t>
  </si>
  <si>
    <t>79573861</t>
  </si>
  <si>
    <t>2024-02-19 06:28:46</t>
  </si>
  <si>
    <t>2024-02-19 09:37:00</t>
  </si>
  <si>
    <t>35-19-M00515_KUŞÇULAR DM-2_TR-319_M05_80470370</t>
  </si>
  <si>
    <t>80470370</t>
  </si>
  <si>
    <t>2024-02-23 09:28:13</t>
  </si>
  <si>
    <t>2024-02-23 09:46:32</t>
  </si>
  <si>
    <t>35-01-K04150_K-4150_ _910953210_ _910953210</t>
  </si>
  <si>
    <t>910953210</t>
  </si>
  <si>
    <t>2024-02-28 23:01:25</t>
  </si>
  <si>
    <t>2024-02-29 02:10:24</t>
  </si>
  <si>
    <t>35-18-L00544_SAĞLIKÇILAR DM_ÇİFTLİK İM_L08_2325662</t>
  </si>
  <si>
    <t>2325662</t>
  </si>
  <si>
    <t>2024-02-19 18:49:46</t>
  </si>
  <si>
    <t>2024-02-19 19:12:39</t>
  </si>
  <si>
    <t>35-10-A00002_KAHRAMANDERE İM_PİRİREİS_K06_2101991</t>
  </si>
  <si>
    <t>2101991</t>
  </si>
  <si>
    <t>2024-02-03 13:52:33</t>
  </si>
  <si>
    <t>2024-02-03 15:49:56</t>
  </si>
  <si>
    <t>35-01-M02801_M-2801_DAĞITIM TRAFOSU-1_M04_84910389</t>
  </si>
  <si>
    <t>84910389</t>
  </si>
  <si>
    <t>2024-02-19 15:38:05</t>
  </si>
  <si>
    <t>2024-02-19 20:55:01</t>
  </si>
  <si>
    <t>35-02-M02538_M-2538___81571295_81571295</t>
  </si>
  <si>
    <t>81571295</t>
  </si>
  <si>
    <t>2024-02-01 12:25:41</t>
  </si>
  <si>
    <t>2024-02-01 14:39:40</t>
  </si>
  <si>
    <t>35-09-A00001_EBSO TM_HARMANDALI-1_M25_2312282</t>
  </si>
  <si>
    <t>2312282</t>
  </si>
  <si>
    <t>2024-02-04 09:55:59</t>
  </si>
  <si>
    <t>2024-02-04 11:19:59</t>
  </si>
  <si>
    <t>35-03-M03420_M-3420(YATIRIM REZERVE)_ _955019406_ _955019406</t>
  </si>
  <si>
    <t>955019406</t>
  </si>
  <si>
    <t>2024-02-15 10:13:10</t>
  </si>
  <si>
    <t>2024-02-15 16:43:16</t>
  </si>
  <si>
    <t>2024-02-16 09:35:11</t>
  </si>
  <si>
    <t>2024-02-16 12:19:03</t>
  </si>
  <si>
    <t>35-01-K04023_K-4023_B_B_56370562_56370562</t>
  </si>
  <si>
    <t>56370562</t>
  </si>
  <si>
    <t>2024-02-16 15:53:43</t>
  </si>
  <si>
    <t>2024-02-16 17:07:44</t>
  </si>
  <si>
    <t>2024-02-16 06:03:29</t>
  </si>
  <si>
    <t>2024-02-16 09:16:49</t>
  </si>
  <si>
    <t>35-01-K01557_K-1557_K-1557_35-01-K01557_2349519</t>
  </si>
  <si>
    <t>2349519</t>
  </si>
  <si>
    <t>2024-02-20 09:23:06</t>
  </si>
  <si>
    <t>2024-02-20 11:01:04</t>
  </si>
  <si>
    <t>35-21-L00165_MORDOĞAN TR-38_A_A_56379197_56379197</t>
  </si>
  <si>
    <t>56379197</t>
  </si>
  <si>
    <t>2024-02-16 09:06:00</t>
  </si>
  <si>
    <t>2024-02-16 11:44:11</t>
  </si>
  <si>
    <t>35-01-M02674_M-2674_ _912091984_ _912091984</t>
  </si>
  <si>
    <t>912091984</t>
  </si>
  <si>
    <t>2024-02-16 09:45:03</t>
  </si>
  <si>
    <t>2024-02-16 12:46:54</t>
  </si>
  <si>
    <t>35-02-M01061_M-1061_ _915013827_ _915013827</t>
  </si>
  <si>
    <t>915013827</t>
  </si>
  <si>
    <t>2024-02-16 15:14:34</t>
  </si>
  <si>
    <t>2024-02-16 17:01:29</t>
  </si>
  <si>
    <t>35-01-M02615_M-2615 _E_E_56364722_56364722</t>
  </si>
  <si>
    <t>56364722</t>
  </si>
  <si>
    <t>2024-02-07 13:09:55</t>
  </si>
  <si>
    <t>2024-02-07 16:36:57</t>
  </si>
  <si>
    <t>45-71-M00126_DM-2/9_EGEMEN INS._953191963_ _953191963</t>
  </si>
  <si>
    <t>953191963</t>
  </si>
  <si>
    <t>2024-02-26 07:17:36</t>
  </si>
  <si>
    <t>2024-02-26 08:54:17</t>
  </si>
  <si>
    <t>2024-02-01 09:45:54</t>
  </si>
  <si>
    <t>2024-02-01 17:43:15</t>
  </si>
  <si>
    <t>35-03-K02861_K-2861_TRAFO_K04_41924214</t>
  </si>
  <si>
    <t>41924214</t>
  </si>
  <si>
    <t>2024-02-08 10:00:54</t>
  </si>
  <si>
    <t>2024-02-08 21:35:29</t>
  </si>
  <si>
    <t>2024-02-08 17:19:27</t>
  </si>
  <si>
    <t>2024-02-08 17:51:28</t>
  </si>
  <si>
    <t>35-28-M00389_VİLLAKENT TR-3_0_953372092_ _953372092</t>
  </si>
  <si>
    <t>953372092</t>
  </si>
  <si>
    <t>2024-02-16 09:44:53</t>
  </si>
  <si>
    <t>2024-02-16 17:19:38</t>
  </si>
  <si>
    <t>35-18-L00140_L-140_HatBaşıAyırıcı_53138184_L09_53138184</t>
  </si>
  <si>
    <t>53138184</t>
  </si>
  <si>
    <t>2024-02-09 07:37:17</t>
  </si>
  <si>
    <t>35-01-M02615_M-2615 _B_B_56366127_56366127</t>
  </si>
  <si>
    <t>56366127</t>
  </si>
  <si>
    <t>2024-02-08 10:28:50</t>
  </si>
  <si>
    <t>2024-02-08 13:01:47</t>
  </si>
  <si>
    <t>45-71-A00002_MORSAN TM_MURADİYE_M13_2061929</t>
  </si>
  <si>
    <t>2061929</t>
  </si>
  <si>
    <t>2024-02-25 08:56:26</t>
  </si>
  <si>
    <t>2024-02-25 09:22:13</t>
  </si>
  <si>
    <t>35-03-A00003_BUCA TM_Buca-5_K07_2055512</t>
  </si>
  <si>
    <t>2055512</t>
  </si>
  <si>
    <t>2024-02-11 12:06:19</t>
  </si>
  <si>
    <t>2024-02-21 18:14:08</t>
  </si>
  <si>
    <t>2024-02-21 18:36:41</t>
  </si>
  <si>
    <t>2024-02-15 23:48:12</t>
  </si>
  <si>
    <t>2024-02-16 00:50:33</t>
  </si>
  <si>
    <t>35-18-L00281_L-281_ _950438510_ _950438510</t>
  </si>
  <si>
    <t>950438510</t>
  </si>
  <si>
    <t>2024-02-18 09:43:01</t>
  </si>
  <si>
    <t>2024-02-18 12:26:48</t>
  </si>
  <si>
    <t>35-31-L00254_KARABURÇ SINIRBAŞI TR-2__H_72249239</t>
  </si>
  <si>
    <t>72249239</t>
  </si>
  <si>
    <t>2024-02-17 09:59:49</t>
  </si>
  <si>
    <t>2024-02-17 14:34:07</t>
  </si>
  <si>
    <t>45-73-M00454_KIZILDAĞ TR-1_KIZILDAĞ TR-1_45-73-M00454_2353843</t>
  </si>
  <si>
    <t>2353843</t>
  </si>
  <si>
    <t>2024-02-16 16:13:09</t>
  </si>
  <si>
    <t>2024-02-16 18:49:20</t>
  </si>
  <si>
    <t>35-18-L00145_L-145 DALYAN DM_HatBaşıAyırıcı_53133988_L03_53133988</t>
  </si>
  <si>
    <t>53133988</t>
  </si>
  <si>
    <t>2024-02-17 09:43:27</t>
  </si>
  <si>
    <t>K-3673_35-03-K03673_G_G_56363993_56363993</t>
  </si>
  <si>
    <t>56363993</t>
  </si>
  <si>
    <t>2024-02-12 15:26:55</t>
  </si>
  <si>
    <t>2024-02-13 01:48:14</t>
  </si>
  <si>
    <t>2024-02-12 14:16:58</t>
  </si>
  <si>
    <t>2024-02-12 14:38:02</t>
  </si>
  <si>
    <t>45-78-A00005_DEMİRKÖPRÜ TM_KÖPRÜBAŞI_M07_2096283</t>
  </si>
  <si>
    <t>2096283</t>
  </si>
  <si>
    <t>2024-02-05 17:56:45</t>
  </si>
  <si>
    <t>2024-02-05 18:06:00</t>
  </si>
  <si>
    <t>45-73-A00001_ALAŞEHİR TM_ALAŞEHİR ŞEHİR-1_M16_2058695</t>
  </si>
  <si>
    <t>2058695</t>
  </si>
  <si>
    <t>2024-02-18 11:13:51</t>
  </si>
  <si>
    <t>2024-02-18 14:08:00</t>
  </si>
  <si>
    <t>GÖLMARMARA TR-20_45-85-L00020_B_B_91141061_91141061</t>
  </si>
  <si>
    <t>91141061</t>
  </si>
  <si>
    <t>2024-02-11 19:56:28</t>
  </si>
  <si>
    <t>2024-02-11 22:30:03</t>
  </si>
  <si>
    <t>2024-02-20 12:31:01</t>
  </si>
  <si>
    <t>2024-02-20 12:56:00</t>
  </si>
  <si>
    <t>AŞAĞIÇOBANİSA KÖK_45-71-M00096_AŞAĞIÇOBANİSA TR-3_M06_2076283</t>
  </si>
  <si>
    <t>2076283</t>
  </si>
  <si>
    <t>2024-02-13 10:15:36</t>
  </si>
  <si>
    <t>2024-02-13 11:57:05</t>
  </si>
  <si>
    <t>45-71-M00168_DM-2/36_B_B_91156005</t>
  </si>
  <si>
    <t>91156005</t>
  </si>
  <si>
    <t>2024-02-11 17:47:15</t>
  </si>
  <si>
    <t>45-75-M00075_UMMANDERESİ TR-1_A_A_91376540_91376540</t>
  </si>
  <si>
    <t>91376540</t>
  </si>
  <si>
    <t>2024-02-20 09:19:24</t>
  </si>
  <si>
    <t>2024-02-20 09:55:13</t>
  </si>
  <si>
    <t>45-80-M02917_OTOYOL DM_HatBaşıAyırıcı_53136975_M01_53136975</t>
  </si>
  <si>
    <t>53136975</t>
  </si>
  <si>
    <t>2024-02-26 09:57:20</t>
  </si>
  <si>
    <t>2024-02-26 13:17:24</t>
  </si>
  <si>
    <t>35-20-M00004_ÇIRPI TR-1/4_0_955210012_ _955210012</t>
  </si>
  <si>
    <t>955210012</t>
  </si>
  <si>
    <t>2024-02-26 15:24:46</t>
  </si>
  <si>
    <t>2024-02-26 20:53:00</t>
  </si>
  <si>
    <t>2024-02-21 15:58:16</t>
  </si>
  <si>
    <t>2024-02-21 17:30:47</t>
  </si>
  <si>
    <t>2024-02-28 10:18:32</t>
  </si>
  <si>
    <t>2024-02-28 11:47:34</t>
  </si>
  <si>
    <t>45-78-M00651_POYRAZ KÖK_HACIHIDIR_M02_2057457</t>
  </si>
  <si>
    <t>2057457</t>
  </si>
  <si>
    <t>2024-02-17 11:19:18</t>
  </si>
  <si>
    <t>2024-02-17 12:55:50</t>
  </si>
  <si>
    <t>35-31-L00521_İĞDELİ AZMANLAR TR-5___95299441_95299441</t>
  </si>
  <si>
    <t>95299441</t>
  </si>
  <si>
    <t>2024-02-16 19:10:38</t>
  </si>
  <si>
    <t>2024-02-16 21:05:25</t>
  </si>
  <si>
    <t>45-71-M00643_MURADİYE DM-5/6-A_RAST PLAST_M08_75311893</t>
  </si>
  <si>
    <t>75311893</t>
  </si>
  <si>
    <t>2024-02-27 14:49:52</t>
  </si>
  <si>
    <t>2024-02-27 15:26:52</t>
  </si>
  <si>
    <t>45-78-M00576_POYRAZDAMLARI TR-11_HatBaşıAyırıcı_53139566_M05_53139566</t>
  </si>
  <si>
    <t>53139566</t>
  </si>
  <si>
    <t>2024-02-20 09:50:05</t>
  </si>
  <si>
    <t>2024-02-20 11:46:32</t>
  </si>
  <si>
    <t>35-29-L00037_ESKİOBA KÖK_MAHMUTLAR_L02_2324401</t>
  </si>
  <si>
    <t>2324401</t>
  </si>
  <si>
    <t>2024-02-18 09:13:46</t>
  </si>
  <si>
    <t>2024-02-18 09:45:00</t>
  </si>
  <si>
    <t>35-18-L00319_L-319 BAHÇELİEVLER-2_SANAL BINA_95001288643_ _95001288643</t>
  </si>
  <si>
    <t>95001288643</t>
  </si>
  <si>
    <t>2024-02-16 15:51:13</t>
  </si>
  <si>
    <t>2024-02-16 21:34:42</t>
  </si>
  <si>
    <t>45-71-M00978_KARAKOCA TR-1_KARAKOCA TR-1_45-71-M00978_2355322</t>
  </si>
  <si>
    <t>2355322</t>
  </si>
  <si>
    <t>2024-02-21 09:44:50</t>
  </si>
  <si>
    <t>2024-02-21 10:53:12</t>
  </si>
  <si>
    <t>35-04-K00111_K-111_Erdil_99118958_ _99118958</t>
  </si>
  <si>
    <t>99118958</t>
  </si>
  <si>
    <t>2024-02-26 03:32:20</t>
  </si>
  <si>
    <t>2024-02-26 05:03:11</t>
  </si>
  <si>
    <t>35-01-M01439_M-1439_M-1439_35-01-M01439_2369924</t>
  </si>
  <si>
    <t>2369924</t>
  </si>
  <si>
    <t>2024-02-29 08:52:53</t>
  </si>
  <si>
    <t>2024-02-29 09:42:12</t>
  </si>
  <si>
    <t>35-22-M00085_DEĞİRMENDERE DM_DEĞİRMENDERE-1_M05_50066536</t>
  </si>
  <si>
    <t>50066536</t>
  </si>
  <si>
    <t>2024-02-16 18:13:01</t>
  </si>
  <si>
    <t>2024-02-16 21:32:19</t>
  </si>
  <si>
    <t>35-04-K00522_K-522_ _99139759_ _99139759</t>
  </si>
  <si>
    <t>99139759</t>
  </si>
  <si>
    <t>2024-02-26 19:23:11</t>
  </si>
  <si>
    <t>2024-02-26 21:46:55</t>
  </si>
  <si>
    <t>45-80-M00001_SARUHANLI DM_AKHİSAR-2 NURİYE DM_M06_2086496</t>
  </si>
  <si>
    <t>2086496</t>
  </si>
  <si>
    <t>2024-02-27 15:36:12</t>
  </si>
  <si>
    <t>2024-02-27 16:11:36</t>
  </si>
  <si>
    <t>35-09-K01870_K-1870_F_1870  f1_5881434</t>
  </si>
  <si>
    <t>5881434</t>
  </si>
  <si>
    <t>2024-02-16 10:09:41</t>
  </si>
  <si>
    <t>2024-02-16 11:23:12</t>
  </si>
  <si>
    <t>45-71-M02146_KAYAPINAR KÖK_KAYAPINAR_M06_60777325</t>
  </si>
  <si>
    <t>60777325</t>
  </si>
  <si>
    <t>2024-02-18 10:40:52</t>
  </si>
  <si>
    <t>2024-02-18 17:21:29</t>
  </si>
  <si>
    <t>35-19-M00172_AKSA 86 SİTESİ TR_AKSA 86 SİTESİ TR_35-19-M00172_2354411</t>
  </si>
  <si>
    <t>2354411</t>
  </si>
  <si>
    <t>2024-02-16 18:23:32</t>
  </si>
  <si>
    <t>2024-02-16 20:08:17</t>
  </si>
  <si>
    <t>35-01-K04145_K-4145_A_A_56377199_56377199</t>
  </si>
  <si>
    <t>56377199</t>
  </si>
  <si>
    <t>2024-02-16 21:47:51</t>
  </si>
  <si>
    <t>2024-02-16 22:22:02</t>
  </si>
  <si>
    <t>45-76-M00179_KOCAİSKAN TR-1_KOCAİSKAN TR-1_45-76-M00179_2347057</t>
  </si>
  <si>
    <t>2347057</t>
  </si>
  <si>
    <t>2024-02-17 12:00:41</t>
  </si>
  <si>
    <t>2024-02-17 12:43:02</t>
  </si>
  <si>
    <t>35-23-M00003_YENİFOÇA TR-3_B_B_56373627_56373627</t>
  </si>
  <si>
    <t>2024-02-23 09:16:47</t>
  </si>
  <si>
    <t>2024-02-23 10:27:31</t>
  </si>
  <si>
    <t>35-22-M00058_DM-4/TR-19_A_A_56390043_56390043</t>
  </si>
  <si>
    <t>56390043</t>
  </si>
  <si>
    <t>2024-02-16 01:28:34</t>
  </si>
  <si>
    <t>2024-02-16 02:46:39</t>
  </si>
  <si>
    <t>35-01-K02985_K-2985_A_A_56381146_56381146</t>
  </si>
  <si>
    <t>56381146</t>
  </si>
  <si>
    <t>2024-02-26 13:53:11</t>
  </si>
  <si>
    <t>2024-02-26 17:12:26</t>
  </si>
  <si>
    <t>35-28-M00882_YAHŞELLİ DM-5_MENEMEN-1_M07_66811679</t>
  </si>
  <si>
    <t>66811679</t>
  </si>
  <si>
    <t>2024-02-26 17:19:47</t>
  </si>
  <si>
    <t>2024-02-26 17:56:55</t>
  </si>
  <si>
    <t>2024-02-26 03:01:07</t>
  </si>
  <si>
    <t>2024-02-26 03:09:17</t>
  </si>
  <si>
    <t>35-03-K00737_K-737_ _910960951_ _910960951</t>
  </si>
  <si>
    <t>910960951</t>
  </si>
  <si>
    <t>2024-02-17 11:34:03</t>
  </si>
  <si>
    <t>2024-02-17 17:56:43</t>
  </si>
  <si>
    <t>35-01-K00736_K-736_Yaşam_910849876_ _910849876</t>
  </si>
  <si>
    <t>910849876</t>
  </si>
  <si>
    <t>2024-02-27 14:49:53</t>
  </si>
  <si>
    <t>2024-02-27 18:56:37</t>
  </si>
  <si>
    <t>35-09-K04478_K-4478_TRAFO_K03_45354499</t>
  </si>
  <si>
    <t>45354499</t>
  </si>
  <si>
    <t>2024-02-05 09:54:47</t>
  </si>
  <si>
    <t>2024-02-05 14:36:48</t>
  </si>
  <si>
    <t>2024-02-17 00:10:29</t>
  </si>
  <si>
    <t>2024-02-17 01:04:41</t>
  </si>
  <si>
    <t>35-22-M00279_DEVELİ TR-1_DIREK TIPI TRAFO HUCRESI_H01_2111395</t>
  </si>
  <si>
    <t>2111395</t>
  </si>
  <si>
    <t>2024-02-19 08:11:00</t>
  </si>
  <si>
    <t>2024-02-19 08:44:49</t>
  </si>
  <si>
    <t>45-71-M01487_YUKARI ÇAMKÖY TR-1_YUKARI ÇAMKÖY TR-1_45-71-M01487_2369772</t>
  </si>
  <si>
    <t>2369772</t>
  </si>
  <si>
    <t>2024-02-16 21:52:34</t>
  </si>
  <si>
    <t>2024-02-16 23:11:49</t>
  </si>
  <si>
    <t>2024-02-29 09:15:28</t>
  </si>
  <si>
    <t>2024-02-29 09:40:02</t>
  </si>
  <si>
    <t>35-04-K03169_K-3169_A_A_56370940_56370940</t>
  </si>
  <si>
    <t>56370940</t>
  </si>
  <si>
    <t>2024-02-16 16:29:29</t>
  </si>
  <si>
    <t>2024-02-16 17:36:27</t>
  </si>
  <si>
    <t>45-72-L00458_DEREKÖY KÖK_TARIMSAL SULAMA ÇIKIŞI_L04_2104058</t>
  </si>
  <si>
    <t>2104058</t>
  </si>
  <si>
    <t>2024-02-26 15:18:50</t>
  </si>
  <si>
    <t>2024-02-26 17:28:31</t>
  </si>
  <si>
    <t>45-76-M00257_FIRDANLAR KÖK _KOCAİSKAN_M02_96531658</t>
  </si>
  <si>
    <t>96531658</t>
  </si>
  <si>
    <t>2024-02-17 10:41:25</t>
  </si>
  <si>
    <t>2024-02-17 11:43:40</t>
  </si>
  <si>
    <t>35-04-K02424_K-2424_K-2424_35-04-K02424_2352079</t>
  </si>
  <si>
    <t>2352079</t>
  </si>
  <si>
    <t>2024-02-21 16:50:38</t>
  </si>
  <si>
    <t>2024-02-21 17:31:02</t>
  </si>
  <si>
    <t>45-71-M01694_RECEPLİ KÖYÜ TR-1_C_C_91074726_91074726</t>
  </si>
  <si>
    <t>91074726</t>
  </si>
  <si>
    <t>2024-02-27 15:13:42</t>
  </si>
  <si>
    <t>2024-02-27 18:21:15</t>
  </si>
  <si>
    <t>2024-02-17 19:59:03</t>
  </si>
  <si>
    <t>2024-02-17 20:28:24</t>
  </si>
  <si>
    <t>35-18-L00434_L-434 MENDERES BP_ _950458891_ _950458891</t>
  </si>
  <si>
    <t>950458891</t>
  </si>
  <si>
    <t>2024-02-16 16:18:31</t>
  </si>
  <si>
    <t>2024-02-16 21:45:48</t>
  </si>
  <si>
    <t>2024-02-21 12:29:47</t>
  </si>
  <si>
    <t>2024-02-21 16:06:35</t>
  </si>
  <si>
    <t>45-74-M00190_YEŞİLDERE TR_A_A_56352226_56352226</t>
  </si>
  <si>
    <t>56352226</t>
  </si>
  <si>
    <t>2024-02-16 19:06:43</t>
  </si>
  <si>
    <t>2024-02-16 20:52:59</t>
  </si>
  <si>
    <t>45-80-M02970_LÜTFİYE KÖK_KUMKUYUCAK    TST-1_M03_84270457</t>
  </si>
  <si>
    <t>84270457</t>
  </si>
  <si>
    <t>2024-02-27 14:57:45</t>
  </si>
  <si>
    <t>2024-02-27 15:59:39</t>
  </si>
  <si>
    <t>45-71-M02425_DM-14/12A_A_A_80809502_80809502</t>
  </si>
  <si>
    <t>80809502</t>
  </si>
  <si>
    <t>2024-02-26 18:33:45</t>
  </si>
  <si>
    <t>2024-02-26 18:59:26</t>
  </si>
  <si>
    <t>35-16-M00045_İSMAİLLİ KÖK_TAN RES ÖZEL_M08_72049716</t>
  </si>
  <si>
    <t>72049716</t>
  </si>
  <si>
    <t>2024-02-29 10:41:31</t>
  </si>
  <si>
    <t>2024-02-29 17:30:29</t>
  </si>
  <si>
    <t>35-18-L00474_L-474_ _95001386290_ _95001386290</t>
  </si>
  <si>
    <t>95001386290</t>
  </si>
  <si>
    <t>2024-02-26 13:54:52</t>
  </si>
  <si>
    <t>2024-02-26 16:06:25</t>
  </si>
  <si>
    <t>35-18-L00437_L-437 ŞEHİTLİK_ _950449103_ _950449103</t>
  </si>
  <si>
    <t>950449103</t>
  </si>
  <si>
    <t>2024-02-26 17:01:55</t>
  </si>
  <si>
    <t>2024-02-27 00:45:53</t>
  </si>
  <si>
    <t>35-19-L00098_TR-98 ZEYTİNALANI_0_956674225_ _956674225</t>
  </si>
  <si>
    <t>956674225</t>
  </si>
  <si>
    <t>2024-02-16 20:33:39</t>
  </si>
  <si>
    <t>2024-02-16 23:02:05</t>
  </si>
  <si>
    <t>35-28-M00175_ASARLIK DM-3/8_0_953378519_ _953378519</t>
  </si>
  <si>
    <t>953378519</t>
  </si>
  <si>
    <t>2024-02-28 19:35:50</t>
  </si>
  <si>
    <t>2024-02-28 21:02:24</t>
  </si>
  <si>
    <t>45-83-A00004_DERBENT İM-DM_CANBAZLI KÖK_M02_2329810</t>
  </si>
  <si>
    <t>2329810</t>
  </si>
  <si>
    <t>2024-02-18 10:11:16</t>
  </si>
  <si>
    <t>2024-02-18 10:49:38</t>
  </si>
  <si>
    <t>2024-02-26 16:08:22</t>
  </si>
  <si>
    <t>2024-02-26 16:37:33</t>
  </si>
  <si>
    <t>45-71-M00137_SELİMŞAHLAR TR-2_ _953202420_ _953202420</t>
  </si>
  <si>
    <t>953202420</t>
  </si>
  <si>
    <t>2024-02-16 18:11:27</t>
  </si>
  <si>
    <t>2024-02-16 20:26:42</t>
  </si>
  <si>
    <t>45-80-M02917_OTOYOL DM_HatBaşıAyırıcı_72018022_M01_72018022</t>
  </si>
  <si>
    <t>72018022</t>
  </si>
  <si>
    <t>2024-02-20 18:43:43</t>
  </si>
  <si>
    <t>2024-02-20 20:29:10</t>
  </si>
  <si>
    <t>35-24-L00014_KINIK TR-14 KÖK_ _955220611_ _955220611</t>
  </si>
  <si>
    <t>955220611</t>
  </si>
  <si>
    <t>2024-02-16 10:26:20</t>
  </si>
  <si>
    <t>2024-02-16 14:50:36</t>
  </si>
  <si>
    <t>35-01-M03130_M-3130(YATIRIM REZERVE)_B_B_56358383_56358383</t>
  </si>
  <si>
    <t>56358383</t>
  </si>
  <si>
    <t>2024-02-23 09:57:04</t>
  </si>
  <si>
    <t>2024-02-23 16:32:37</t>
  </si>
  <si>
    <t>45-79-M00069_SARIGÖL DM_SARIGÖL-1 GİRİŞ_M24_2046941</t>
  </si>
  <si>
    <t>2046941</t>
  </si>
  <si>
    <t>2024-02-21 13:50:37</t>
  </si>
  <si>
    <t>2024-02-21 15:48:56</t>
  </si>
  <si>
    <t>45-83-M00360_ÇAMPINAR TARIMSAL SULAMA TR-3_DIREK TIPI TRAFO HUCRESI_H01_2065291</t>
  </si>
  <si>
    <t>2065291</t>
  </si>
  <si>
    <t>2024-02-18 11:02:03</t>
  </si>
  <si>
    <t>2024-02-18 12:37:11</t>
  </si>
  <si>
    <t>35-02-K03341_K-3341_B_B_56378895_56378895</t>
  </si>
  <si>
    <t>56378895</t>
  </si>
  <si>
    <t>2024-02-18 10:08:40</t>
  </si>
  <si>
    <t>2024-02-18 13:44:11</t>
  </si>
  <si>
    <t>35-02-M02987_M-2987___95167102_95167102</t>
  </si>
  <si>
    <t>95167102</t>
  </si>
  <si>
    <t>2024-02-16 17:20:23</t>
  </si>
  <si>
    <t>2024-02-16 19:00:57</t>
  </si>
  <si>
    <t>35-31-L00228_HALİLLER KÖK_KARABULU KÖK_L010_72238534</t>
  </si>
  <si>
    <t>72238534</t>
  </si>
  <si>
    <t>2024-02-12 10:55:37</t>
  </si>
  <si>
    <t>2024-02-12 11:43:08</t>
  </si>
  <si>
    <t>35-04-A00002_KARŞIYAKA GIS TM_Karşıyaka-9_K16_2053750</t>
  </si>
  <si>
    <t>2053750</t>
  </si>
  <si>
    <t>2024-02-23 09:58:05</t>
  </si>
  <si>
    <t>2024-02-23 14:57:28</t>
  </si>
  <si>
    <t>45-78-A00003_YILMAZ İM_AHMETLİ DSİ_M09_2331191</t>
  </si>
  <si>
    <t>2331191</t>
  </si>
  <si>
    <t>2024-02-17 09:19:28</t>
  </si>
  <si>
    <t>2024-02-17 16:17:33</t>
  </si>
  <si>
    <t>35-23-M00361_BAĞARASI TR-14_SANAL BINA_95002400432_ _95002400432</t>
  </si>
  <si>
    <t>95002400432</t>
  </si>
  <si>
    <t>2024-02-16 10:08:43</t>
  </si>
  <si>
    <t>2024-02-16 12:58:26</t>
  </si>
  <si>
    <t>35-31-L00273_ÇAYAĞZI MERKEZ TR-20_ _956577132_ _956577132</t>
  </si>
  <si>
    <t>956577132</t>
  </si>
  <si>
    <t>2024-02-18 12:17:38</t>
  </si>
  <si>
    <t>2024-02-18 14:13:32</t>
  </si>
  <si>
    <t>35-02-K04917_K-4917_C_C_79552449_79552449</t>
  </si>
  <si>
    <t>79552449</t>
  </si>
  <si>
    <t>2024-02-16 20:06:00</t>
  </si>
  <si>
    <t>2024-02-16 21:27:25</t>
  </si>
  <si>
    <t>45-73-M00724_DELEMENLER ORTAHAN TR-1_B_B_56397522_56397522</t>
  </si>
  <si>
    <t>56397522</t>
  </si>
  <si>
    <t>2024-02-18 19:00:19</t>
  </si>
  <si>
    <t>2024-02-18 19:11:49</t>
  </si>
  <si>
    <t>35-01-M02916_M-2916___72372781_72372781</t>
  </si>
  <si>
    <t>72372781</t>
  </si>
  <si>
    <t>2024-02-08 07:13:36</t>
  </si>
  <si>
    <t>2024-02-08 08:39:45</t>
  </si>
  <si>
    <t>35-28-M00382_VİLLAKENT TR-5_ _95002488742_ _95002488742</t>
  </si>
  <si>
    <t>95002488742</t>
  </si>
  <si>
    <t>2024-02-13 16:51:59</t>
  </si>
  <si>
    <t>2024-02-13 19:04:43</t>
  </si>
  <si>
    <t>45-72-M00080_TR-1/80_TR-1/80_45-72-M00080_2353175</t>
  </si>
  <si>
    <t>2353175</t>
  </si>
  <si>
    <t>2024-02-26 08:54:29</t>
  </si>
  <si>
    <t>2024-02-26 11:16:20</t>
  </si>
  <si>
    <t>45-78-M00974_AKÖREN TR-19 KÖK_HatBaşıAyırıcı_53139608_M03_53139608</t>
  </si>
  <si>
    <t>53139608</t>
  </si>
  <si>
    <t>2024-02-16 17:09:14</t>
  </si>
  <si>
    <t>2024-02-16 18:44:02</t>
  </si>
  <si>
    <t>45-84-M00005_CAMBAZLI KÖK _MADEN KÖK_M03_50241502</t>
  </si>
  <si>
    <t>50241502</t>
  </si>
  <si>
    <t>2024-02-27 14:13:38</t>
  </si>
  <si>
    <t>2024-02-27 14:58:53</t>
  </si>
  <si>
    <t>35-02-M03458_M-3458(YATIRIM REZERVE)__M01_97131747</t>
  </si>
  <si>
    <t>97131747</t>
  </si>
  <si>
    <t>2024-02-21 10:12:22</t>
  </si>
  <si>
    <t>2024-02-21 16:45:12</t>
  </si>
  <si>
    <t>2024-02-16 18:49:19</t>
  </si>
  <si>
    <t>2024-02-16 22:01:17</t>
  </si>
  <si>
    <t>45-71-M00339_DM-13/21 (HAKİ BABA)_SANTİYE_953242766_ _953242766</t>
  </si>
  <si>
    <t>953242766</t>
  </si>
  <si>
    <t>2024-02-28 20:25:07</t>
  </si>
  <si>
    <t>2024-02-28 20:54:38</t>
  </si>
  <si>
    <t>35-01-A00003_FUAR İM_TR-1_K01_2082136</t>
  </si>
  <si>
    <t>2082136</t>
  </si>
  <si>
    <t>2024-02-26 01:31:59</t>
  </si>
  <si>
    <t>2024-02-26 01:43:06</t>
  </si>
  <si>
    <t>45-72-M00080_TR-1/80_B_B_56392122_56392122</t>
  </si>
  <si>
    <t>56392122</t>
  </si>
  <si>
    <t>2024-02-18 11:59:52</t>
  </si>
  <si>
    <t>2024-02-18 13:27:30</t>
  </si>
  <si>
    <t>35-02-K01189_K-1189_E_E_56374332</t>
  </si>
  <si>
    <t>56374332</t>
  </si>
  <si>
    <t>2024-02-17 08:53:02</t>
  </si>
  <si>
    <t>2024-02-17 16:03:54</t>
  </si>
  <si>
    <t>45-78-M00504_KIRDAMLARI TR-1_ _953287799_ _953287799</t>
  </si>
  <si>
    <t>953287799</t>
  </si>
  <si>
    <t>2024-02-17 12:43:33</t>
  </si>
  <si>
    <t>2024-02-17 15:01:52</t>
  </si>
  <si>
    <t>35-01-K00724_K-724_ _911387888_ _911387888</t>
  </si>
  <si>
    <t>911387888</t>
  </si>
  <si>
    <t>2024-02-17 07:52:17</t>
  </si>
  <si>
    <t>2024-02-17 11:03:47</t>
  </si>
  <si>
    <t>35-23-M00302_FOÇA CEZA İNFAZ KURUMU KÖK_HatBaşıAyırıcı_88020580_M03_88020580</t>
  </si>
  <si>
    <t>88020580</t>
  </si>
  <si>
    <t>2024-02-20 09:31:35</t>
  </si>
  <si>
    <t>2024-02-20 11:08:26</t>
  </si>
  <si>
    <t>45-80-M00052_PAŞAKÖY KÖK_TAŞDİBİ ÇIKIŞI_M010_72063790</t>
  </si>
  <si>
    <t>72063790</t>
  </si>
  <si>
    <t>2024-02-26 15:59:02</t>
  </si>
  <si>
    <t>2024-02-26 16:52:36</t>
  </si>
  <si>
    <t>2024-02-16 18:42:14</t>
  </si>
  <si>
    <t>2024-02-16 22:09:58</t>
  </si>
  <si>
    <t>35-26-L00332_SUBAŞI-5_0_956611950_ _956611950</t>
  </si>
  <si>
    <t>956611950</t>
  </si>
  <si>
    <t>2024-02-17 13:36:31</t>
  </si>
  <si>
    <t>2024-02-17 15:24:55</t>
  </si>
  <si>
    <t>35-17-M00212_YENİ ŞAKRAN TR-12___56354971_56354971</t>
  </si>
  <si>
    <t>56354971</t>
  </si>
  <si>
    <t>2024-02-21 17:25:22</t>
  </si>
  <si>
    <t>2024-02-21 18:30:55</t>
  </si>
  <si>
    <t>35-22-M00177_ATAKÖY TR-7_B_B_91172861_91172861</t>
  </si>
  <si>
    <t>91172861</t>
  </si>
  <si>
    <t>2024-02-20 09:23:54</t>
  </si>
  <si>
    <t>2024-02-20 10:15:07</t>
  </si>
  <si>
    <t>35-26-M00795_AYRANCILAR DM-3_PANO_956627985_ _956627985</t>
  </si>
  <si>
    <t>956627985</t>
  </si>
  <si>
    <t>2024-02-26 13:55:33</t>
  </si>
  <si>
    <t>2024-02-26 15:26:10</t>
  </si>
  <si>
    <t>35-18-L00437_L-437 ŞEHİTLİK_L-295_L01_2337307</t>
  </si>
  <si>
    <t>2337307</t>
  </si>
  <si>
    <t>2024-02-27 14:00:08</t>
  </si>
  <si>
    <t>2024-02-27 14:23:16</t>
  </si>
  <si>
    <t>45-71-M00179_YAĞCILAR KÖK_YAĞCILAR_M04_72258020</t>
  </si>
  <si>
    <t>72258020</t>
  </si>
  <si>
    <t>2024-02-26 17:45:00</t>
  </si>
  <si>
    <t>2024-02-26 18:51:43</t>
  </si>
  <si>
    <t>45-80-M00052_PAŞAKÖY KÖK_SARUHANLI TM GİRİŞ/TR-13_M02_72063780</t>
  </si>
  <si>
    <t>72063780</t>
  </si>
  <si>
    <t>2024-02-22 09:54:02</t>
  </si>
  <si>
    <t>2024-02-22 15:32:43</t>
  </si>
  <si>
    <t>35-14-L00108_L-108 GÖDENCE_A_A_56358249</t>
  </si>
  <si>
    <t>56358249</t>
  </si>
  <si>
    <t>2024-02-08 11:35:06</t>
  </si>
  <si>
    <t>2024-02-08 13:27:34</t>
  </si>
  <si>
    <t>2024-02-16 08:56:29</t>
  </si>
  <si>
    <t>2024-02-16 16:42:03</t>
  </si>
  <si>
    <t>35-18-L00279_L-279 ERDİL SİTESİ_ _950460460_ _950460460</t>
  </si>
  <si>
    <t>950460460</t>
  </si>
  <si>
    <t>2024-02-26 14:24:00</t>
  </si>
  <si>
    <t>2024-02-26 15:44:47</t>
  </si>
  <si>
    <t>35-13-L00107_TR-90_A_A_81213415_81213415</t>
  </si>
  <si>
    <t>81213415</t>
  </si>
  <si>
    <t>2024-02-22 15:19:30</t>
  </si>
  <si>
    <t>2024-02-22 19:43:25</t>
  </si>
  <si>
    <t>35-09-M01145_M-1145_ _97713614_ _97713614</t>
  </si>
  <si>
    <t>97713614</t>
  </si>
  <si>
    <t>2024-02-16 18:04:31</t>
  </si>
  <si>
    <t>2024-02-16 20:09:21</t>
  </si>
  <si>
    <t>35-16-L00056_TR-56_TR-56_35-16-L00056_2349561</t>
  </si>
  <si>
    <t>2349561</t>
  </si>
  <si>
    <t>2024-02-26 16:55:48</t>
  </si>
  <si>
    <t>2024-02-26 17:42:27</t>
  </si>
  <si>
    <t>35-26-M00466_ORMANKÖY_C_C_90988605_90988605</t>
  </si>
  <si>
    <t>2024-02-16 18:52:51</t>
  </si>
  <si>
    <t>2024-02-16 22:52:52</t>
  </si>
  <si>
    <t>35-14-M00339_KAVAKDERE DM_DOĞANBEY-1 (TAŞKENT DM)_M04_65666750</t>
  </si>
  <si>
    <t>65666750</t>
  </si>
  <si>
    <t>2024-02-21 09:33:35</t>
  </si>
  <si>
    <t>2024-02-21 18:30:47</t>
  </si>
  <si>
    <t>35-18-L00145_L-145 DALYAN DM_7490971_7490971_56368776_56368776</t>
  </si>
  <si>
    <t>56368776</t>
  </si>
  <si>
    <t>2024-02-17 11:54:48</t>
  </si>
  <si>
    <t>2024-02-17 13:32:40</t>
  </si>
  <si>
    <t>35-18-L00431_L-431 HAPPY PARK_DAĞITIM TRAFO L-431 HAPPY PARK_L01_72118221</t>
  </si>
  <si>
    <t>72118221</t>
  </si>
  <si>
    <t>2024-02-16 09:10:13</t>
  </si>
  <si>
    <t>2024-02-16 09:40:36</t>
  </si>
  <si>
    <t>35-20-L00092_FIRINLI TR-5_0_955199401_ _955199401</t>
  </si>
  <si>
    <t>955199401</t>
  </si>
  <si>
    <t>2024-02-26 12:43:49</t>
  </si>
  <si>
    <t>2024-02-26 18:49:50</t>
  </si>
  <si>
    <t>35-18-L00145_L-145 DALYAN DM_L-140_L01_72052140</t>
  </si>
  <si>
    <t>72052140</t>
  </si>
  <si>
    <t>2024-02-17 12:59:29</t>
  </si>
  <si>
    <t>2024-02-17 13:43:54</t>
  </si>
  <si>
    <t>35-02-K00777_K-777_ _913192385_ _913192385</t>
  </si>
  <si>
    <t>913192385</t>
  </si>
  <si>
    <t>2024-02-17 05:48:34</t>
  </si>
  <si>
    <t>2024-02-17 06:45:22</t>
  </si>
  <si>
    <t>35-26-M00127_TR-127_ÖZEL DOĞA BAKIMEVİ_956619356_ _956619356</t>
  </si>
  <si>
    <t>956619356</t>
  </si>
  <si>
    <t>2024-02-02 13:17:11</t>
  </si>
  <si>
    <t>2024-02-02 15:53:33</t>
  </si>
  <si>
    <t>35-02-M03455_M-3455(YATIRIM REZERVE)_ _913254612_ _913254612</t>
  </si>
  <si>
    <t>913254612</t>
  </si>
  <si>
    <t>2024-02-16 23:26:22</t>
  </si>
  <si>
    <t>2024-02-17 00:41:24</t>
  </si>
  <si>
    <t>35-02-M00234_M-234_M-234_35-02-M00234_2364756</t>
  </si>
  <si>
    <t>2364756</t>
  </si>
  <si>
    <t>2024-02-08 01:43:31</t>
  </si>
  <si>
    <t>2024-02-08 02:01:50</t>
  </si>
  <si>
    <t>35-25-M00108_ORTA MAHALLE M-10_D_D_56357796_56357796</t>
  </si>
  <si>
    <t>56357796</t>
  </si>
  <si>
    <t>2024-02-17 12:32:32</t>
  </si>
  <si>
    <t>2024-02-17 15:31:19</t>
  </si>
  <si>
    <t>35-01-M02747_M-2747___95691547_95691547</t>
  </si>
  <si>
    <t>95691547</t>
  </si>
  <si>
    <t>2024-02-25 23:44:36</t>
  </si>
  <si>
    <t>2024-02-26 01:30:04</t>
  </si>
  <si>
    <t>35-23-M00222_FOÇAKÖY TR-1_FOÇAKÖY TR-1_35-23-M00222_2363640</t>
  </si>
  <si>
    <t>2363640</t>
  </si>
  <si>
    <t>2024-02-26 15:08:42</t>
  </si>
  <si>
    <t>2024-02-26 15:46:20</t>
  </si>
  <si>
    <t>35-07-A00001_BALÇOVA İM_ŞEHİTLİK_K07_42778675</t>
  </si>
  <si>
    <t>42778675</t>
  </si>
  <si>
    <t>2024-02-17 10:18:59</t>
  </si>
  <si>
    <t>2024-02-17 11:16:15</t>
  </si>
  <si>
    <t>35-17-M00732_M-732_A_A_83737116_83737116</t>
  </si>
  <si>
    <t>83737116</t>
  </si>
  <si>
    <t>2024-02-20 09:58:47</t>
  </si>
  <si>
    <t>2024-02-20 10:44:40</t>
  </si>
  <si>
    <t>35-14-L00104_L-104 DÜZCE AZMAK_PANO_956660624_ _956660624</t>
  </si>
  <si>
    <t>956660624</t>
  </si>
  <si>
    <t>2024-02-29 09:49:40</t>
  </si>
  <si>
    <t>2024-02-29 11:21:26</t>
  </si>
  <si>
    <t>45-72-M00206_KARALIK TR-1_DIREK TIPI TRAFO HUCRESI_H01_2108090</t>
  </si>
  <si>
    <t>2108090</t>
  </si>
  <si>
    <t>2024-02-26 09:23:19</t>
  </si>
  <si>
    <t>2024-02-26 11:10:11</t>
  </si>
  <si>
    <t>2024-02-26 07:41:25</t>
  </si>
  <si>
    <t>2024-02-26 09:09:35</t>
  </si>
  <si>
    <t>35-22-K04283_K-4283 GÖRECE_B_B_56370479_56370479</t>
  </si>
  <si>
    <t>56370479</t>
  </si>
  <si>
    <t>2024-02-16 17:43:31</t>
  </si>
  <si>
    <t>2024-02-16 18:50:01</t>
  </si>
  <si>
    <t>2024-02-16 19:16:38</t>
  </si>
  <si>
    <t>2024-02-16 20:52:20</t>
  </si>
  <si>
    <t>2024-02-27 14:36:56</t>
  </si>
  <si>
    <t>2024-02-27 15:36:54</t>
  </si>
  <si>
    <t>2024-02-27 14:43:30</t>
  </si>
  <si>
    <t>35-27-M00620_HALİLBEYLİ DM_KARMEZ-2_M09_2065292</t>
  </si>
  <si>
    <t>2065292</t>
  </si>
  <si>
    <t>2024-02-23 10:20:46</t>
  </si>
  <si>
    <t>2024-02-23 11:07:35</t>
  </si>
  <si>
    <t>2024-02-20 09:33:54</t>
  </si>
  <si>
    <t>2024-02-20 10:56:54</t>
  </si>
  <si>
    <t>45-71-M00146_TR-1/46 (25/17c)_DIREK TIPI TRAFO HUCRESI_H01_2079443</t>
  </si>
  <si>
    <t>2079443</t>
  </si>
  <si>
    <t>2024-02-16 17:16:10</t>
  </si>
  <si>
    <t>2024-02-16 18:10:41</t>
  </si>
  <si>
    <t>45-71-M00137_SELİMŞAHLAR TR-2_TOKİ_M03_2080336</t>
  </si>
  <si>
    <t>2080336</t>
  </si>
  <si>
    <t>2024-02-18 10:26:19</t>
  </si>
  <si>
    <t>2024-02-18 11:31:47</t>
  </si>
  <si>
    <t>35-01-K00002_K-2_K-2_35-01-K00002_2374436</t>
  </si>
  <si>
    <t>2374436</t>
  </si>
  <si>
    <t>2024-02-18 11:07:49</t>
  </si>
  <si>
    <t>2024-02-18 11:48:52</t>
  </si>
  <si>
    <t>35-01-K00077_K-77_K-77_35-01-K00077_41903947</t>
  </si>
  <si>
    <t>41903947</t>
  </si>
  <si>
    <t>2024-02-20 09:27:33</t>
  </si>
  <si>
    <t>2024-02-20 11:04:58</t>
  </si>
  <si>
    <t>45-72-L00532_ARABACI BOZKÖY TR-4_ARABACI BOZKÖY TR-4_45-72-L00532_2360418</t>
  </si>
  <si>
    <t>2360418</t>
  </si>
  <si>
    <t>2024-02-15 11:13:35</t>
  </si>
  <si>
    <t>35-04-K03903_K-3903_K-3903_35-04-K03903_2375045</t>
  </si>
  <si>
    <t>2375045</t>
  </si>
  <si>
    <t>2024-02-16 10:27:51</t>
  </si>
  <si>
    <t>45-83-M00128_MADEN KÖK_CAMBAZLI KÖK _M04_47316673</t>
  </si>
  <si>
    <t>47316673</t>
  </si>
  <si>
    <t>2024-02-18 13:19:59</t>
  </si>
  <si>
    <t>2024-02-18 14:02:40</t>
  </si>
  <si>
    <t>35-18-L00326_L-326_L-326_35-18-L00326_2358308</t>
  </si>
  <si>
    <t>2358308</t>
  </si>
  <si>
    <t>2024-02-27 13:48:28</t>
  </si>
  <si>
    <t>2024-02-27 15:09:27</t>
  </si>
  <si>
    <t>35-07-K00210_K-210_B_B_56376229_56376229</t>
  </si>
  <si>
    <t>56376229</t>
  </si>
  <si>
    <t>2024-02-21 12:58:07</t>
  </si>
  <si>
    <t>2024-02-21 17:22:13</t>
  </si>
  <si>
    <t>35-16-M00032_MARUFLAR TR-1_A_A_90939064_90939064</t>
  </si>
  <si>
    <t>90939064</t>
  </si>
  <si>
    <t>2024-02-26 16:54:16</t>
  </si>
  <si>
    <t>2024-02-26 18:31:26</t>
  </si>
  <si>
    <t>2024-02-15 09:42:16</t>
  </si>
  <si>
    <t>2024-02-17 01:33:49</t>
  </si>
  <si>
    <t>2024-02-17 02:25:17</t>
  </si>
  <si>
    <t>35-18-L00193_L-193 ESENEVLER_C_C_91414025_91414025</t>
  </si>
  <si>
    <t>91414025</t>
  </si>
  <si>
    <t>2024-02-18 13:32:43</t>
  </si>
  <si>
    <t>2024-02-18 14:36:05</t>
  </si>
  <si>
    <t>45-73-M00003_DM08/TR02_TR-4_M04_66742787</t>
  </si>
  <si>
    <t>66742787</t>
  </si>
  <si>
    <t>2024-02-26 08:59:54</t>
  </si>
  <si>
    <t>2024-02-26 11:31:04</t>
  </si>
  <si>
    <t>45-78-A00005_DEMİRKÖPRÜ TM_HatBaşıAyırıcı_53139700_M05_53139700</t>
  </si>
  <si>
    <t>53139700</t>
  </si>
  <si>
    <t>2024-02-18 10:25:20</t>
  </si>
  <si>
    <t>2024-02-18 14:13:55</t>
  </si>
  <si>
    <t>35-19-M00217_KUŞÇULAR TR-5_0_956698836_ _956698836</t>
  </si>
  <si>
    <t>956698836</t>
  </si>
  <si>
    <t>2024-02-27 14:11:36</t>
  </si>
  <si>
    <t>2024-02-27 17:43:49</t>
  </si>
  <si>
    <t>2024-02-18 10:55:12</t>
  </si>
  <si>
    <t>2024-02-18 13:52:09</t>
  </si>
  <si>
    <t>35-10-K04007_K-4007_ _913716970_ _913716970</t>
  </si>
  <si>
    <t>913716970</t>
  </si>
  <si>
    <t>2024-02-18 11:28:25</t>
  </si>
  <si>
    <t>2024-02-18 14:30:01</t>
  </si>
  <si>
    <t>2024-02-21 15:31:29</t>
  </si>
  <si>
    <t>2024-02-21 17:17:16</t>
  </si>
  <si>
    <t>35-26-M00441_KARAKUYU TR-4_PANO_956621664_ _956621664</t>
  </si>
  <si>
    <t>956621664</t>
  </si>
  <si>
    <t>2024-02-26 16:21:08</t>
  </si>
  <si>
    <t>2024-02-26 19:23:39</t>
  </si>
  <si>
    <t>35-02-M01294_M-1294_SANAL BINA_95002737797_ _95002737797</t>
  </si>
  <si>
    <t>95002737797</t>
  </si>
  <si>
    <t>2024-02-20 10:04:32</t>
  </si>
  <si>
    <t>2024-02-20 10:39:45</t>
  </si>
  <si>
    <t>45-79-M00218_KAHRAMANLAR TR-1_KAHRAMANLAR TR-1_45-79-M00218_2368637</t>
  </si>
  <si>
    <t>2368637</t>
  </si>
  <si>
    <t>2024-02-29 11:00:02</t>
  </si>
  <si>
    <t>2024-02-29 11:24:48</t>
  </si>
  <si>
    <t>35-26-M00114_TR-114_PANO_956633497_ _956633497</t>
  </si>
  <si>
    <t>956633497</t>
  </si>
  <si>
    <t>2024-02-19 08:49:31</t>
  </si>
  <si>
    <t>2024-02-19 09:50:49</t>
  </si>
  <si>
    <t>45-71-M00552_DM-14/16-A_ _953200389_ _953200389</t>
  </si>
  <si>
    <t>953200389</t>
  </si>
  <si>
    <t>2024-02-26 19:39:39</t>
  </si>
  <si>
    <t>2024-02-26 21:43:17</t>
  </si>
  <si>
    <t>2024-02-16 17:30:06</t>
  </si>
  <si>
    <t>2024-02-16 18:57:30</t>
  </si>
  <si>
    <t>45-71-M00963_KAYAPINAR TR-1_KAYAPINAR TR-1_45-71-M00963_72056938</t>
  </si>
  <si>
    <t>72056938</t>
  </si>
  <si>
    <t>2024-02-27 14:26:25</t>
  </si>
  <si>
    <t>2024-02-27 14:53:45</t>
  </si>
  <si>
    <t>35-17-M00352_BOZKÖY TR-1_B_B_56356415_56356415</t>
  </si>
  <si>
    <t>56356415</t>
  </si>
  <si>
    <t>2024-02-16 18:34:51</t>
  </si>
  <si>
    <t>2024-02-16 19:48:40</t>
  </si>
  <si>
    <t>35-04-K03911_K-3911_G_g1b_5889234</t>
  </si>
  <si>
    <t>5889234</t>
  </si>
  <si>
    <t>2024-02-26 16:53:27</t>
  </si>
  <si>
    <t>2024-02-26 17:20:35</t>
  </si>
  <si>
    <t>35-22-M00071_DM-3/TR-27 MENDERES_0_955292076_ _955292076</t>
  </si>
  <si>
    <t>955292076</t>
  </si>
  <si>
    <t>2024-02-17 11:37:51</t>
  </si>
  <si>
    <t>2024-02-17 12:58:46</t>
  </si>
  <si>
    <t>35-09-M00200_HARMANDALI DM-2 (M-200)_M-2166Ö_M01_45385755</t>
  </si>
  <si>
    <t>45385755</t>
  </si>
  <si>
    <t>2024-02-16 10:18:27</t>
  </si>
  <si>
    <t>2024-02-16 11:11:05</t>
  </si>
  <si>
    <t>35-03-M03392_M-3392(YATIRIM REZERVE)__M01_88062472</t>
  </si>
  <si>
    <t>88062472</t>
  </si>
  <si>
    <t>2024-02-17 10:05:57</t>
  </si>
  <si>
    <t>2024-02-17 12:24:08</t>
  </si>
  <si>
    <t>35-01-M03131_M-3131(YATIRIM REZERVE)_Ali Kaya_911609522_ _911609522</t>
  </si>
  <si>
    <t>911609522</t>
  </si>
  <si>
    <t>2024-02-26 11:06:06</t>
  </si>
  <si>
    <t>2024-02-26 18:32:31</t>
  </si>
  <si>
    <t>2024-02-21 17:02:59</t>
  </si>
  <si>
    <t>2024-02-21 17:12:36</t>
  </si>
  <si>
    <t>35-28-M00654_MENEMEN DM-5/25_0_953374551_ _953374551</t>
  </si>
  <si>
    <t>953374551</t>
  </si>
  <si>
    <t>2024-02-18 11:49:47</t>
  </si>
  <si>
    <t>2024-02-18 12:15:32</t>
  </si>
  <si>
    <t>2024-02-21 15:03:14</t>
  </si>
  <si>
    <t>2024-02-21 17:28:08</t>
  </si>
  <si>
    <t>45-83-A00004_DERBENT İM-DM_DSİ-2_M04_2099898</t>
  </si>
  <si>
    <t>2099898</t>
  </si>
  <si>
    <t>2024-02-16 19:30:16</t>
  </si>
  <si>
    <t>2024-02-16 21:09:25</t>
  </si>
  <si>
    <t>35-23-M00071_KOZBEYLİ TR-2_ _95002542223_ _95002542223</t>
  </si>
  <si>
    <t>95002542223</t>
  </si>
  <si>
    <t>2024-02-15 11:57:59</t>
  </si>
  <si>
    <t>2024-02-15 15:21:21</t>
  </si>
  <si>
    <t>35-02-K03558_K-3558_ _910258073_ _910258073</t>
  </si>
  <si>
    <t>910258073</t>
  </si>
  <si>
    <t>2024-02-17 02:38:37</t>
  </si>
  <si>
    <t>2024-02-17 03:47:21</t>
  </si>
  <si>
    <t>45-72-L00034_TR-2/34_49748420_tr2/34-f1_49762171</t>
  </si>
  <si>
    <t>49762171</t>
  </si>
  <si>
    <t>2024-02-16 17:59:26</t>
  </si>
  <si>
    <t>2024-02-16 20:02:51</t>
  </si>
  <si>
    <t>45-73-M00136_PİYADELER KÖK_HatBaşıAyırıcı_100708901_M021_100708901</t>
  </si>
  <si>
    <t>100708901</t>
  </si>
  <si>
    <t>2024-02-27 13:08:30</t>
  </si>
  <si>
    <t>2024-02-27 15:11:34</t>
  </si>
  <si>
    <t>35-22-M00177_ATAKÖY TR-7_ATAKÖY TR-7_35-22-M00177_2362173</t>
  </si>
  <si>
    <t>2362173</t>
  </si>
  <si>
    <t>2024-02-20 10:44:01</t>
  </si>
  <si>
    <t>35-02-M02625_M-2625_B_B_80136482</t>
  </si>
  <si>
    <t>80136482</t>
  </si>
  <si>
    <t>2024-02-01 11:27:00</t>
  </si>
  <si>
    <t>2024-02-01 18:01:17</t>
  </si>
  <si>
    <t>45-78-M00571_POYRAZDAMLARI TR-1 KÖK_YAĞBASAN-KARASAVCI ÇIKIŞI_M06_66671034</t>
  </si>
  <si>
    <t>66671034</t>
  </si>
  <si>
    <t>2024-02-26 15:36:50</t>
  </si>
  <si>
    <t>2024-02-26 16:54:38</t>
  </si>
  <si>
    <t>35-17-M00130_GEMİ SÖKÜM(M-130) TR_ŞİMŞEKLER_M04_79389033</t>
  </si>
  <si>
    <t>79389033</t>
  </si>
  <si>
    <t>2024-02-22 08:59:32</t>
  </si>
  <si>
    <t>2024-02-22 09:52:45</t>
  </si>
  <si>
    <t>45-78-A00003_YILMAZ İM_KAPANCI (YARAŞLI)_L10_2331483</t>
  </si>
  <si>
    <t>2331483</t>
  </si>
  <si>
    <t>2024-02-17 09:07:43</t>
  </si>
  <si>
    <t>2024-02-17 16:16:30</t>
  </si>
  <si>
    <t>35-02-M01060_M-1060_Can_910141095_ _910141095</t>
  </si>
  <si>
    <t>910141095</t>
  </si>
  <si>
    <t>2024-02-21 09:47:15</t>
  </si>
  <si>
    <t>2024-02-21 12:56:49</t>
  </si>
  <si>
    <t>45-78-L00089_TR-89_ _953254382_ _953254382</t>
  </si>
  <si>
    <t>953254382</t>
  </si>
  <si>
    <t>2024-02-27 11:33:22</t>
  </si>
  <si>
    <t>2024-02-27 15:32:44</t>
  </si>
  <si>
    <t>35-15-L00341_SUBATAN TR-6_A_A_56367912_56367912</t>
  </si>
  <si>
    <t>56367912</t>
  </si>
  <si>
    <t>2024-02-17 10:25:01</t>
  </si>
  <si>
    <t>2024-02-17 15:43:48</t>
  </si>
  <si>
    <t>45-71-M00515_DM-2/41 (ULUCAMİİ ÖNÜ)_ _953186331_ _953186331</t>
  </si>
  <si>
    <t>953186331</t>
  </si>
  <si>
    <t>2024-02-05 15:33:32</t>
  </si>
  <si>
    <t>2024-02-05 23:50:15</t>
  </si>
  <si>
    <t>35-21-A00002_MORDOĞAN İM_TRAFO-A_M06_2061839</t>
  </si>
  <si>
    <t>2061839</t>
  </si>
  <si>
    <t>2024-02-20 02:09:54</t>
  </si>
  <si>
    <t>2024-02-20 02:59:45</t>
  </si>
  <si>
    <t>35-09-M01977_M-1977_F_f1b_5889218</t>
  </si>
  <si>
    <t>5889218</t>
  </si>
  <si>
    <t>2024-02-26 09:35:50</t>
  </si>
  <si>
    <t>2024-02-26 12:00:09</t>
  </si>
  <si>
    <t>45-82-M00134_IŞIKLAR KÖK-1_IŞIKLAR-2_M08_72198735</t>
  </si>
  <si>
    <t>72198735</t>
  </si>
  <si>
    <t>2024-02-18 11:43:18</t>
  </si>
  <si>
    <t>2024-02-18 12:11:30</t>
  </si>
  <si>
    <t>35-20-A00002_ÇIRPI İM_ÇİFTÇİGEDİĞİ_L09_2054993</t>
  </si>
  <si>
    <t>2054993</t>
  </si>
  <si>
    <t>2024-02-26 08:29:08</t>
  </si>
  <si>
    <t>2024-02-26 10:35:02</t>
  </si>
  <si>
    <t>35-30-L00067_TR-67_0_955334275_ _955334275</t>
  </si>
  <si>
    <t>955334275</t>
  </si>
  <si>
    <t>2024-02-26 15:46:57</t>
  </si>
  <si>
    <t>2024-02-26 17:47:50</t>
  </si>
  <si>
    <t>35-16-M00162_BEYLER ÇAYIRI TR-1_DIREK TIPI TRAFO HUCRESI_H01_2044852</t>
  </si>
  <si>
    <t>2044852</t>
  </si>
  <si>
    <t>2024-02-26 09:55:34</t>
  </si>
  <si>
    <t>2024-02-26 11:13:29</t>
  </si>
  <si>
    <t>35-22-M00071_DM-3/TR-27 MENDERES_SANAL BINA_915942889_ _915942889</t>
  </si>
  <si>
    <t>915942889</t>
  </si>
  <si>
    <t>2024-02-16 20:57:07</t>
  </si>
  <si>
    <t>2024-02-16 21:33:12</t>
  </si>
  <si>
    <t>35-14-L00076_L-76 DEPREM KONUTLARI-1_DAĞITIM TRAFO L-76 DEPREM KONUTLARI-1_L01_72210027</t>
  </si>
  <si>
    <t>72210027</t>
  </si>
  <si>
    <t>2024-02-27 15:07:20</t>
  </si>
  <si>
    <t>2024-02-27 15:28:54</t>
  </si>
  <si>
    <t>35-02-K00259_K-259_ _99709251_ _99709251</t>
  </si>
  <si>
    <t>99709251</t>
  </si>
  <si>
    <t>2024-02-08 14:52:13</t>
  </si>
  <si>
    <t>2024-02-08 18:23:25</t>
  </si>
  <si>
    <t>45-78-M00678_KABAZLI TR-4_KABAZLI TR-4_45-78-M00678_2352421</t>
  </si>
  <si>
    <t>2352421</t>
  </si>
  <si>
    <t>2024-02-16 19:55:01</t>
  </si>
  <si>
    <t>2024-02-16 20:23:43</t>
  </si>
  <si>
    <t>35-30-M00348_HALKEĞİTİMCİLER-2_42903398_42903398_60985262_60985262</t>
  </si>
  <si>
    <t>60985262</t>
  </si>
  <si>
    <t>2024-02-17 17:05:00</t>
  </si>
  <si>
    <t>2024-02-17 17:13:03</t>
  </si>
  <si>
    <t>35-16-A00001_BERGAMA İM-1_ŞEHİR-7_L07_2085178</t>
  </si>
  <si>
    <t>2085178</t>
  </si>
  <si>
    <t>2024-02-27 15:17:39</t>
  </si>
  <si>
    <t>2024-02-27 15:38:29</t>
  </si>
  <si>
    <t>35-19-L00029_TR-29_TR-29_35-19-L00029_2349283</t>
  </si>
  <si>
    <t>2349283</t>
  </si>
  <si>
    <t>2024-02-22 09:12:38</t>
  </si>
  <si>
    <t>2024-02-22 09:50:55</t>
  </si>
  <si>
    <t>35-15-A00005_ÖDEMİŞ TM-2_OSMANTEPE_M19_2334264</t>
  </si>
  <si>
    <t>2334264</t>
  </si>
  <si>
    <t>2024-02-20 09:34:59</t>
  </si>
  <si>
    <t>2024-02-20 10:59:06</t>
  </si>
  <si>
    <t>35-01-M01439_M-1439_Kardeşler İş Merkezi_98462536_ _98462536</t>
  </si>
  <si>
    <t>98462536</t>
  </si>
  <si>
    <t>2024-02-29 07:06:51</t>
  </si>
  <si>
    <t>35-22-M00065_TR-45 DEREKÖY_DIREK TIPI TRAFO HUCRESI_H01_2110344</t>
  </si>
  <si>
    <t>2110344</t>
  </si>
  <si>
    <t>2024-02-26 09:32:50</t>
  </si>
  <si>
    <t>2024-02-26 11:44:27</t>
  </si>
  <si>
    <t>35-04-K00018_K-18_B_K18B1B_5822138</t>
  </si>
  <si>
    <t>5822138</t>
  </si>
  <si>
    <t>2024-02-26 16:17:22</t>
  </si>
  <si>
    <t>2024-02-26 17:14:39</t>
  </si>
  <si>
    <t>35-20-M00048_ÇINARDİBİ TR-2_0_955200227_ _955200227</t>
  </si>
  <si>
    <t>955200227</t>
  </si>
  <si>
    <t>2024-02-17 13:00:49</t>
  </si>
  <si>
    <t>2024-02-17 15:47:38</t>
  </si>
  <si>
    <t>45-78-L00189Ö_TR-189 ENDÜSTRİ MESLEK LİSESİ_DIREK TIPI TRAFO HUCRESI_H01_2109518</t>
  </si>
  <si>
    <t>2109518</t>
  </si>
  <si>
    <t>2024-02-15 11:30:55</t>
  </si>
  <si>
    <t>45-82-M00134_IŞIKLAR KÖK-1_IŞIKLAR-2_M08_72198737</t>
  </si>
  <si>
    <t>72198737</t>
  </si>
  <si>
    <t>2024-02-17 10:47:51</t>
  </si>
  <si>
    <t>2024-02-17 11:33:54</t>
  </si>
  <si>
    <t>35-26-M01622_DM-2/TR-21_SEMİH HALİT TOKATLIOĞLU_95002472837_ _95002472837</t>
  </si>
  <si>
    <t>95002472837</t>
  </si>
  <si>
    <t>2024-02-26 15:58:02</t>
  </si>
  <si>
    <t>2024-02-26 18:42:33</t>
  </si>
  <si>
    <t>45-81-M00001_SELENDİ DM_ESKİ SELENDİ_M16_2079218</t>
  </si>
  <si>
    <t>2079218</t>
  </si>
  <si>
    <t>2024-02-27 14:39:20</t>
  </si>
  <si>
    <t>2024-02-27 15:05:13</t>
  </si>
  <si>
    <t>35-01-K03556_K-3556_A_A_56380803_56380803</t>
  </si>
  <si>
    <t>56380803</t>
  </si>
  <si>
    <t>2024-02-17 09:57:22</t>
  </si>
  <si>
    <t>2024-02-17 10:28:18</t>
  </si>
  <si>
    <t>35-01-K04343_K-4343_DIREK TIPI TRAFO HUCRESI_H01_2056828</t>
  </si>
  <si>
    <t>2056828</t>
  </si>
  <si>
    <t>2024-02-16 19:09:42</t>
  </si>
  <si>
    <t>2024-02-16 21:48:00</t>
  </si>
  <si>
    <t>35-31-L00253_KARABURÇ KÖK_KARABURÇ OVA_L04_2113676</t>
  </si>
  <si>
    <t>2113676</t>
  </si>
  <si>
    <t>2024-02-17 10:23:11</t>
  </si>
  <si>
    <t>2024-02-17 10:30:38</t>
  </si>
  <si>
    <t>35-22-K01397_K-1397 GÖRECE_K-1397 GÖRECE_35-22-K01397_2358790</t>
  </si>
  <si>
    <t>2358790</t>
  </si>
  <si>
    <t>2024-02-18 11:06:23</t>
  </si>
  <si>
    <t>2024-02-18 13:41:40</t>
  </si>
  <si>
    <t>35-01-M01539_M-1539_ _910995083_ _910995083</t>
  </si>
  <si>
    <t>910995083</t>
  </si>
  <si>
    <t>2024-02-10 19:53:46</t>
  </si>
  <si>
    <t>2024-02-10 22:43:15</t>
  </si>
  <si>
    <t>35-01-K00548_K-548_B_B_56355516_56355516</t>
  </si>
  <si>
    <t>56355516</t>
  </si>
  <si>
    <t>2024-02-18 12:15:58</t>
  </si>
  <si>
    <t>2024-02-18 14:49:08</t>
  </si>
  <si>
    <t>35-02-K03563_K-3563___83917678_83917678</t>
  </si>
  <si>
    <t>83917678</t>
  </si>
  <si>
    <t>2024-02-02 12:34:53</t>
  </si>
  <si>
    <t>2024-02-02 15:21:12</t>
  </si>
  <si>
    <t>35-32-L00020_TR-20 (SANAYİ KABİN)_B_B_56378026_56378026</t>
  </si>
  <si>
    <t>56378026</t>
  </si>
  <si>
    <t>2024-02-26 07:47:13</t>
  </si>
  <si>
    <t>2024-02-26 09:17:52</t>
  </si>
  <si>
    <t>2024-02-27 14:25:41</t>
  </si>
  <si>
    <t>2024-02-27 16:28:58</t>
  </si>
  <si>
    <t>35-02-K04156_K-4156_F_F_56382528_56382528</t>
  </si>
  <si>
    <t>56382528</t>
  </si>
  <si>
    <t>2024-02-17 11:10:58</t>
  </si>
  <si>
    <t>2024-02-17 12:05:59</t>
  </si>
  <si>
    <t>35-16-L00097_TR-97_TR-97_35-16-L00097_2346558</t>
  </si>
  <si>
    <t>2346558</t>
  </si>
  <si>
    <t>2024-02-18 12:03:53</t>
  </si>
  <si>
    <t>2024-02-18 15:52:26</t>
  </si>
  <si>
    <t>45-71-M00058_DM-25/37_SEKİZ EYLÜL İLKÖĞRETİM OKULU_953215385_ _953215385</t>
  </si>
  <si>
    <t>953215385</t>
  </si>
  <si>
    <t>2024-02-26 08:35:02</t>
  </si>
  <si>
    <t>2024-02-26 09:46:57</t>
  </si>
  <si>
    <t>2024-02-16 10:01:55</t>
  </si>
  <si>
    <t>2024-02-16 10:56:12</t>
  </si>
  <si>
    <t>35-02-M02740_M-2740__H_79573571</t>
  </si>
  <si>
    <t>79573571</t>
  </si>
  <si>
    <t>2024-02-12 20:04:25</t>
  </si>
  <si>
    <t>2024-02-12 22:58:06</t>
  </si>
  <si>
    <t>35-22-M00116_METAL İŞLERİ TR-16_10506030_D4_5918250</t>
  </si>
  <si>
    <t>5918250</t>
  </si>
  <si>
    <t>2024-02-23 10:10:54</t>
  </si>
  <si>
    <t>2024-02-23 10:59:48</t>
  </si>
  <si>
    <t>45-77-L00158_BAŞIBÜYÜK KÖK_HatBaşıAyırıcı_76564793_L03_76564793</t>
  </si>
  <si>
    <t>76564793</t>
  </si>
  <si>
    <t>2024-02-26 17:11:37</t>
  </si>
  <si>
    <t>35-19-M00235_ÖZBEK TR-5_0_956664565_ _956664565</t>
  </si>
  <si>
    <t>956664565</t>
  </si>
  <si>
    <t>2024-02-16 21:26:27</t>
  </si>
  <si>
    <t>2024-02-16 23:12:21</t>
  </si>
  <si>
    <t>35-25-M00155_ÜRKMEZ DM-4 (ÜRKMEZ M-21)_ÜRKMEZ M-22_M06_72072823</t>
  </si>
  <si>
    <t>72072823</t>
  </si>
  <si>
    <t>2024-02-21 15:21:21</t>
  </si>
  <si>
    <t>2024-02-21 16:54:49</t>
  </si>
  <si>
    <t>2024-02-18 09:50:45</t>
  </si>
  <si>
    <t>2024-02-18 11:42:09</t>
  </si>
  <si>
    <t>35-04-K00766_K-766_K-766_35-04-K00766_2364770</t>
  </si>
  <si>
    <t>2364770</t>
  </si>
  <si>
    <t>2024-02-22 11:00:36</t>
  </si>
  <si>
    <t>2024-02-22 12:53:00</t>
  </si>
  <si>
    <t>45-81-M00170_AŞAĞIGÜLLÜCE TR-2_C_C_91369029_91369029</t>
  </si>
  <si>
    <t>91369029</t>
  </si>
  <si>
    <t>2024-02-26 09:37:30</t>
  </si>
  <si>
    <t>2024-02-26 12:05:24</t>
  </si>
  <si>
    <t>45-79-M00218_KAHRAMANLAR TR-1_D_D_56387666_56387666</t>
  </si>
  <si>
    <t>56387666</t>
  </si>
  <si>
    <t>2024-02-29 09:00:12</t>
  </si>
  <si>
    <t>2024-02-26 07:43:55</t>
  </si>
  <si>
    <t>2024-02-26 08:20:14</t>
  </si>
  <si>
    <t>45-80-M00051_KOLDERE KÖK_ÇAVUŞOĞLU TST_M06_73403245</t>
  </si>
  <si>
    <t>73403245</t>
  </si>
  <si>
    <t>2024-02-16 17:52:12</t>
  </si>
  <si>
    <t>2024-02-16 18:44:27</t>
  </si>
  <si>
    <t>45-83-L00156_TR-2/11-A_0_955146489_ _955146489</t>
  </si>
  <si>
    <t>955146489</t>
  </si>
  <si>
    <t>2024-02-16 18:37:52</t>
  </si>
  <si>
    <t>2024-02-16 20:47:00</t>
  </si>
  <si>
    <t>35-03-M00980_M-980_SANAL BINA_962510343_ _962510343</t>
  </si>
  <si>
    <t>962510343</t>
  </si>
  <si>
    <t>2024-02-26 17:07:21</t>
  </si>
  <si>
    <t>2024-02-26 19:44:04</t>
  </si>
  <si>
    <t>45-80-M00070_HACIRAHMANLI TR-1 KÖK_HACIRAHMANLI_M05_72197691</t>
  </si>
  <si>
    <t>72197691</t>
  </si>
  <si>
    <t>2024-02-26 15:34:42</t>
  </si>
  <si>
    <t>2024-02-26 17:14:34</t>
  </si>
  <si>
    <t>35-22-M00071_DM-3/TR-27 MENDERES_E_E2_5813777</t>
  </si>
  <si>
    <t>5813777</t>
  </si>
  <si>
    <t>2024-02-16 17:05:22</t>
  </si>
  <si>
    <t>2024-02-16 19:44:11</t>
  </si>
  <si>
    <t>35-04-K03169_K-3169_K-3169_35-04-K03169_2373952</t>
  </si>
  <si>
    <t>2373952</t>
  </si>
  <si>
    <t>2024-02-16 18:19:33</t>
  </si>
  <si>
    <t>2024-02-18 12:05:05</t>
  </si>
  <si>
    <t>2024-02-18 12:28:48</t>
  </si>
  <si>
    <t>35-09-K01887_K-1887_ _97685425_ _97685425</t>
  </si>
  <si>
    <t>97685425</t>
  </si>
  <si>
    <t>2024-02-26 16:46:15</t>
  </si>
  <si>
    <t>2024-02-26 18:24:44</t>
  </si>
  <si>
    <t>35-02-K04520_K-4520_K-4520_35-02-K04520_2372764</t>
  </si>
  <si>
    <t>2372764</t>
  </si>
  <si>
    <t>2024-02-26 09:07:17</t>
  </si>
  <si>
    <t>2024-02-26 09:40:01</t>
  </si>
  <si>
    <t>35-20-L00208_HASKÖY TR-3_0_955203364_ _955203364</t>
  </si>
  <si>
    <t>955203364</t>
  </si>
  <si>
    <t>2024-02-17 10:25:45</t>
  </si>
  <si>
    <t>2024-02-17 13:26:57</t>
  </si>
  <si>
    <t>35-25-M00111_ORTA MAHALLE M-39_B_B_91366900_91366900</t>
  </si>
  <si>
    <t>91366900</t>
  </si>
  <si>
    <t>2024-02-17 11:42:29</t>
  </si>
  <si>
    <t>2024-02-17 15:33:30</t>
  </si>
  <si>
    <t>2024-02-16 17:07:27</t>
  </si>
  <si>
    <t>2024-02-16 21:11:21</t>
  </si>
  <si>
    <t>35-15-A00001_ÖDEMİŞ İM_TR-110_M03_2062517</t>
  </si>
  <si>
    <t>2062517</t>
  </si>
  <si>
    <t>2024-02-20 11:13:38</t>
  </si>
  <si>
    <t>35-29-M00028_DM-1/28_ _950342790_ _950342790</t>
  </si>
  <si>
    <t>950342790</t>
  </si>
  <si>
    <t>2024-02-26 14:59:48</t>
  </si>
  <si>
    <t>2024-02-26 16:55:46</t>
  </si>
  <si>
    <t>35-02-M03230_M-3230_M-3585_M06_85738396</t>
  </si>
  <si>
    <t>85738396</t>
  </si>
  <si>
    <t>2024-02-21 10:00:21</t>
  </si>
  <si>
    <t>2024-02-21 11:34:08</t>
  </si>
  <si>
    <t>35-29-L00036_KÜÇÜKKALE KÖK_MEHMETLER_L02_2088232</t>
  </si>
  <si>
    <t>2088232</t>
  </si>
  <si>
    <t>2024-02-16 21:02:48</t>
  </si>
  <si>
    <t>2024-02-16 21:17:41</t>
  </si>
  <si>
    <t>35-19-L00371_TR-337_TR-337_35-19-L00371_81706232</t>
  </si>
  <si>
    <t>81706232</t>
  </si>
  <si>
    <t>2024-02-16 09:58:58</t>
  </si>
  <si>
    <t>2024-02-16 17:53:46</t>
  </si>
  <si>
    <t>35-22-M00104_METAL İŞLERİ TR-4_0_955269540_ _955269540</t>
  </si>
  <si>
    <t>955269540</t>
  </si>
  <si>
    <t>2024-02-16 16:30:07</t>
  </si>
  <si>
    <t>2024-02-16 17:25:14</t>
  </si>
  <si>
    <t>35-26-M00107_TR-107___56359027_56359027</t>
  </si>
  <si>
    <t>56359027</t>
  </si>
  <si>
    <t>2024-02-18 11:00:36</t>
  </si>
  <si>
    <t>2024-02-18 11:45:30</t>
  </si>
  <si>
    <t>35-28-M00182_ASARLIK TR-8_0_953384896_ _953384896</t>
  </si>
  <si>
    <t>953384896</t>
  </si>
  <si>
    <t>2024-02-23 10:10:45</t>
  </si>
  <si>
    <t>2024-02-23 11:40:23</t>
  </si>
  <si>
    <t>35-16-M00099_SARICAOĞLU TR-1_SARICAOĞLU TR-1_35-16-M00099_2352381</t>
  </si>
  <si>
    <t>2352381</t>
  </si>
  <si>
    <t>2024-02-17 11:52:13</t>
  </si>
  <si>
    <t>2024-02-17 14:46:15</t>
  </si>
  <si>
    <t>35-21-L00069_HAMZABÜKÜ TR-1_B_B_56358387_56358387</t>
  </si>
  <si>
    <t>56358387</t>
  </si>
  <si>
    <t>2024-02-18 11:48:03</t>
  </si>
  <si>
    <t>2024-02-18 18:37:39</t>
  </si>
  <si>
    <t>45-77-L00001_TR-1_TR-2_L04_72202882</t>
  </si>
  <si>
    <t>72202882</t>
  </si>
  <si>
    <t>2024-02-16 10:14:59</t>
  </si>
  <si>
    <t>2024-02-16 17:41:00</t>
  </si>
  <si>
    <t>35-16-M00011_AYASKENT DM-2 (TR-1)_47445666_47445666_56400007_56400007</t>
  </si>
  <si>
    <t>56400007</t>
  </si>
  <si>
    <t>2024-02-16 17:12:58</t>
  </si>
  <si>
    <t>2024-02-16 18:09:40</t>
  </si>
  <si>
    <t>45-78-M00314_TAYTAN OFİS KÖK_SALİHLİ DM-2 GİRİŞİ (DEMİRKÖPRÜ-2)_M07_60669849</t>
  </si>
  <si>
    <t>60669849</t>
  </si>
  <si>
    <t>2024-02-18 09:01:18</t>
  </si>
  <si>
    <t>2024-02-18 14:06:53</t>
  </si>
  <si>
    <t>35-28-M00174_ASARLIK TR-16_C_C_56366257_56366257</t>
  </si>
  <si>
    <t>56366257</t>
  </si>
  <si>
    <t>2024-02-26 18:33:37</t>
  </si>
  <si>
    <t>2024-02-26 19:24:18</t>
  </si>
  <si>
    <t>45-71-M00076_DM-3/25 (MUTLU MAH. MUHTARLIK)_ _953207438_ _953207438</t>
  </si>
  <si>
    <t>953207438</t>
  </si>
  <si>
    <t>2024-02-16 22:46:55</t>
  </si>
  <si>
    <t>2024-02-17 00:15:19</t>
  </si>
  <si>
    <t>35-31-L00393_SULUDERE TR-14_SULUDERE TR-14_35-31-L00393_2354967</t>
  </si>
  <si>
    <t>2354967</t>
  </si>
  <si>
    <t>2024-02-16 16:49:15</t>
  </si>
  <si>
    <t>2024-02-16 17:06:09</t>
  </si>
  <si>
    <t>45-75-M00067_YAKAKÖY KÖK_HatBaşıAyırıcı_66088693_M05_66088693</t>
  </si>
  <si>
    <t>66088693</t>
  </si>
  <si>
    <t>2024-02-26 16:31:53</t>
  </si>
  <si>
    <t>2024-02-26 17:48:40</t>
  </si>
  <si>
    <t>45-81-M00006_SELENDİ TR-6_HatBaşıAyırıcı_53135402_M04_53135402</t>
  </si>
  <si>
    <t>53135402</t>
  </si>
  <si>
    <t>2024-02-24 10:10:59</t>
  </si>
  <si>
    <t>2024-02-24 10:44:44</t>
  </si>
  <si>
    <t>45-76-M00087_HARTA TR-1_D_D_91423393_91423393</t>
  </si>
  <si>
    <t>91423393</t>
  </si>
  <si>
    <t>2024-02-23 17:50:09</t>
  </si>
  <si>
    <t>2024-02-23 18:46:07</t>
  </si>
  <si>
    <t>35-26-M00810_DM-2/8___56367795_56367795</t>
  </si>
  <si>
    <t>56367795</t>
  </si>
  <si>
    <t>2024-02-26 09:20:03</t>
  </si>
  <si>
    <t>2024-02-26 10:26:31</t>
  </si>
  <si>
    <t>45-74-M00185_KAZANCI TR-1_DIREK TIPI TRAFO HUCRESI_H01_2058873</t>
  </si>
  <si>
    <t>2058873</t>
  </si>
  <si>
    <t>2024-02-16 21:26:44</t>
  </si>
  <si>
    <t>2024-02-17 01:34:28</t>
  </si>
  <si>
    <t>45-80-M02931_TAŞDİBİ TR-2_A_A_73432678_73432678</t>
  </si>
  <si>
    <t>73432678</t>
  </si>
  <si>
    <t>2024-02-27 14:06:33</t>
  </si>
  <si>
    <t>2024-02-27 15:05:46</t>
  </si>
  <si>
    <t>45-83-M00131_İSTASYONALTI KÖK_MANİSA-2_M04_2099099</t>
  </si>
  <si>
    <t>2099099</t>
  </si>
  <si>
    <t>2024-02-26 09:09:31</t>
  </si>
  <si>
    <t>2024-02-26 10:17:20</t>
  </si>
  <si>
    <t>45-71-M00137_SELİMŞAHLAR TR-2_SELİMŞAHLAR TR-2_45-71-M00137_2356110</t>
  </si>
  <si>
    <t>2356110</t>
  </si>
  <si>
    <t>2024-02-16 19:26:35</t>
  </si>
  <si>
    <t>2024-02-16 20:37:11</t>
  </si>
  <si>
    <t>2024-02-20 10:00:06</t>
  </si>
  <si>
    <t>2024-02-20 10:45:20</t>
  </si>
  <si>
    <t>35-28-M00182_ASARLIK TR-8_DIREK TIPI TRAFO HUCRESI_H01_2110296</t>
  </si>
  <si>
    <t>2110296</t>
  </si>
  <si>
    <t>2024-02-21 10:13:54</t>
  </si>
  <si>
    <t>2024-02-21 18:01:13</t>
  </si>
  <si>
    <t>45-76-L00134_ÖVEÇLİ TR-1_B_B_91430410_91430410</t>
  </si>
  <si>
    <t>91430410</t>
  </si>
  <si>
    <t>2024-02-26 18:13:08</t>
  </si>
  <si>
    <t>2024-02-26 19:47:10</t>
  </si>
  <si>
    <t>35-15-L01049_BADEMLİ TR-13_BADEMLİ TR-13_35-15-L01049_2361314</t>
  </si>
  <si>
    <t>2361314</t>
  </si>
  <si>
    <t>2024-02-09 12:38:34</t>
  </si>
  <si>
    <t>2024-02-09 13:47:21</t>
  </si>
  <si>
    <t>2024-02-11 14:38:25</t>
  </si>
  <si>
    <t>2024-02-11 19:53:28</t>
  </si>
  <si>
    <t>35-04-K03911_K-3911_Menekşe_99062823_ _99062823</t>
  </si>
  <si>
    <t>99062823</t>
  </si>
  <si>
    <t>2024-02-26 16:10:40</t>
  </si>
  <si>
    <t>45-75-M00067_YAKAKÖY KÖK_BOYALI_M03_2092141</t>
  </si>
  <si>
    <t>2092141</t>
  </si>
  <si>
    <t>2024-02-26 17:47:10</t>
  </si>
  <si>
    <t>2024-02-26 18:15:36</t>
  </si>
  <si>
    <t>35-28-M00256_AYVACIK TR-1_0_953381918_ _953381918</t>
  </si>
  <si>
    <t>953381918</t>
  </si>
  <si>
    <t>2024-02-26 13:10:59</t>
  </si>
  <si>
    <t>45-75-M00067_YAKAKÖY KÖK_KAYACIK ESKİ SARIALİLER_M05_2092145</t>
  </si>
  <si>
    <t>2092145</t>
  </si>
  <si>
    <t>2024-02-26 17:50:54</t>
  </si>
  <si>
    <t>2024-02-26 18:45:47</t>
  </si>
  <si>
    <t>35-09-M01980_M-1980_Dostlar_913283900_ _913283900</t>
  </si>
  <si>
    <t>913283900</t>
  </si>
  <si>
    <t>2024-02-16 21:56:32</t>
  </si>
  <si>
    <t>2024-02-17 01:51:57</t>
  </si>
  <si>
    <t>35-23-M00222_FOÇAKÖY TR-1_ _95000124426_ _95000124426</t>
  </si>
  <si>
    <t>95000124426</t>
  </si>
  <si>
    <t>2024-02-05 11:53:39</t>
  </si>
  <si>
    <t>2024-02-05 12:58:12</t>
  </si>
  <si>
    <t>35-14-M00079_M-79_TEPECİK İ.Ö.O._956653923_ _956653923</t>
  </si>
  <si>
    <t>956653923</t>
  </si>
  <si>
    <t>2024-02-26 09:34:07</t>
  </si>
  <si>
    <t>2024-02-26 12:42:08</t>
  </si>
  <si>
    <t>35-29-L00036_KÜÇÜKKALE KÖK_KÜÇÜKKALE ÜZÜMLER_L01_2088246</t>
  </si>
  <si>
    <t>2088246</t>
  </si>
  <si>
    <t>2024-02-16 18:41:48</t>
  </si>
  <si>
    <t>2024-02-16 21:09:31</t>
  </si>
  <si>
    <t>35-02-K03949_K-3949_A_A_56362775</t>
  </si>
  <si>
    <t>56362775</t>
  </si>
  <si>
    <t>2024-02-16 10:20:55</t>
  </si>
  <si>
    <t>2024-02-16 14:47:43</t>
  </si>
  <si>
    <t>35-23-M00179_BAĞARASI TR-10 KÖK_BAĞARASI TR-10 KÖK_35-23-M00179_72143184</t>
  </si>
  <si>
    <t>72143184</t>
  </si>
  <si>
    <t>2024-02-16 17:51:04</t>
  </si>
  <si>
    <t>2024-02-16 18:35:07</t>
  </si>
  <si>
    <t>2024-02-16 18:54:21</t>
  </si>
  <si>
    <t>2024-02-16 20:20:32</t>
  </si>
  <si>
    <t>45-73-M00467_IŞIKLAR KÖK_BAKLACI_M06_85123193</t>
  </si>
  <si>
    <t>85123193</t>
  </si>
  <si>
    <t>2024-02-26 17:05:04</t>
  </si>
  <si>
    <t>2024-02-26 17:39:23</t>
  </si>
  <si>
    <t>35-04-K01409_K-1409_ _99796411_ _99796411</t>
  </si>
  <si>
    <t>99796411</t>
  </si>
  <si>
    <t>2024-02-21 16:21:30</t>
  </si>
  <si>
    <t>2024-02-21 18:16:08</t>
  </si>
  <si>
    <t>45-83-M00772_TR-2/77_SANAT OKULU_L01_72115560</t>
  </si>
  <si>
    <t>72115560</t>
  </si>
  <si>
    <t>2024-02-17 09:49:36</t>
  </si>
  <si>
    <t>2024-02-17 13:57:46</t>
  </si>
  <si>
    <t>45-83-L00063_TR-2/63_48096863_48096863_56384163_56384163</t>
  </si>
  <si>
    <t>56384163</t>
  </si>
  <si>
    <t>2024-02-03 10:15:25</t>
  </si>
  <si>
    <t>2024-02-03 10:49:50</t>
  </si>
  <si>
    <t>45-71-M02250_DM-14/3B_G_G1_73603176</t>
  </si>
  <si>
    <t>73603176</t>
  </si>
  <si>
    <t>2024-02-17 11:59:51</t>
  </si>
  <si>
    <t>2024-02-17 12:22:57</t>
  </si>
  <si>
    <t>35-01-K00845_K-845_B_B_56370080_56370080</t>
  </si>
  <si>
    <t>56370080</t>
  </si>
  <si>
    <t>2024-02-21 16:08:32</t>
  </si>
  <si>
    <t>2024-02-21 17:40:12</t>
  </si>
  <si>
    <t>35-01-K01764_K-1764_D_D_56378541_56378541</t>
  </si>
  <si>
    <t>56378541</t>
  </si>
  <si>
    <t>2024-02-16 20:05:59</t>
  </si>
  <si>
    <t>2024-02-16 20:43:11</t>
  </si>
  <si>
    <t>35-01-M02896_M-2896(YATIRIM REZERVE)_ _965205602_ _965205602</t>
  </si>
  <si>
    <t>965205602</t>
  </si>
  <si>
    <t>2024-02-16 22:50:15</t>
  </si>
  <si>
    <t>2024-02-17 01:51:00</t>
  </si>
  <si>
    <t>2024-02-16 21:52:32</t>
  </si>
  <si>
    <t>2024-02-16 22:07:49</t>
  </si>
  <si>
    <t>45-83-L00095_TR-2/95_0_955163358_ _955163358</t>
  </si>
  <si>
    <t>955163358</t>
  </si>
  <si>
    <t>2024-02-20 09:18:48</t>
  </si>
  <si>
    <t>2024-02-20 13:51:33</t>
  </si>
  <si>
    <t>35-28-M00181_ASARLIK TR-7_DIREK TIPI TRAFO HUCRESI_H01_2097027</t>
  </si>
  <si>
    <t>2097027</t>
  </si>
  <si>
    <t>2024-02-21 10:47:54</t>
  </si>
  <si>
    <t>2024-02-21 18:03:22</t>
  </si>
  <si>
    <t>35-01-K04143_K-4143_ _911852292_ _911852292</t>
  </si>
  <si>
    <t>911852292</t>
  </si>
  <si>
    <t>2024-02-17 13:05:19</t>
  </si>
  <si>
    <t>2024-02-17 16:30:31</t>
  </si>
  <si>
    <t>35-23-M00147_GERENKÖY TR-1_GERENKÖY TR-1_35-23-M00147_72155369</t>
  </si>
  <si>
    <t>72155369</t>
  </si>
  <si>
    <t>2024-02-16 22:08:29</t>
  </si>
  <si>
    <t>2024-02-16 23:06:27</t>
  </si>
  <si>
    <t>2024-02-21 06:15:03</t>
  </si>
  <si>
    <t>2024-02-21 07:07:31</t>
  </si>
  <si>
    <t>35-27-M00425_MEDİ KÖK_AKALAN_M01_72165903</t>
  </si>
  <si>
    <t>72165903</t>
  </si>
  <si>
    <t>2024-02-16 10:47:49</t>
  </si>
  <si>
    <t>2024-02-16 11:35:35</t>
  </si>
  <si>
    <t>45-73-M00490_DELEMENLER KÖK_HatBaşıAyırıcı_53136480_M03_53136480</t>
  </si>
  <si>
    <t>53136480</t>
  </si>
  <si>
    <t>2024-02-16 20:19:57</t>
  </si>
  <si>
    <t>2024-02-16 21:33:28</t>
  </si>
  <si>
    <t>45-73-M00150_KEMALİYE DM (TR-1)_TOYGAR_M03_66715926</t>
  </si>
  <si>
    <t>66715926</t>
  </si>
  <si>
    <t>2024-02-16 23:13:32</t>
  </si>
  <si>
    <t>2024-02-17 00:11:58</t>
  </si>
  <si>
    <t>35-02-M00850_M-850 KARAÇAM KÖK_HatBaşıAyırıcı_53137848_M05_53137848</t>
  </si>
  <si>
    <t>53137848</t>
  </si>
  <si>
    <t>2024-02-17 02:48:46</t>
  </si>
  <si>
    <t>2024-02-17 03:20:15</t>
  </si>
  <si>
    <t>35-26-M00774_DM-5/TR-5_DM-5/TR-5_35-26-M00774_42462003</t>
  </si>
  <si>
    <t>42462003</t>
  </si>
  <si>
    <t>2024-02-01 15:34:32</t>
  </si>
  <si>
    <t>2024-02-01 15:39:27</t>
  </si>
  <si>
    <t>35-01-K00573_K-573_ _912117644_ _912117644</t>
  </si>
  <si>
    <t>912117644</t>
  </si>
  <si>
    <t>2024-02-26 17:02:16</t>
  </si>
  <si>
    <t>2024-02-26 19:58:09</t>
  </si>
  <si>
    <t>45-79-M00194_ÇANAKÇI KÖK_HatBaşıAyırıcı_100750452_M01_100750452</t>
  </si>
  <si>
    <t>100750452</t>
  </si>
  <si>
    <t>2024-02-26 14:59:53</t>
  </si>
  <si>
    <t>2024-02-26 17:23:51</t>
  </si>
  <si>
    <t>2024-02-17 12:34:26</t>
  </si>
  <si>
    <t>2024-02-17 15:43:02</t>
  </si>
  <si>
    <t>35-31-L00064_SULUDERE TR-10_B_B_91364730_91364730</t>
  </si>
  <si>
    <t>91364730</t>
  </si>
  <si>
    <t>2024-02-17 13:20:56</t>
  </si>
  <si>
    <t>2024-02-17 15:56:27</t>
  </si>
  <si>
    <t>35-18-M00184_M-13 GERMİYAN_ _95000046671_ _95000046671</t>
  </si>
  <si>
    <t>95000046671</t>
  </si>
  <si>
    <t>2024-02-18 09:02:17</t>
  </si>
  <si>
    <t>2024-02-18 11:17:29</t>
  </si>
  <si>
    <t>45-78-M00651_POYRAZ KÖK_POYRAZ MERKEZ-BOZAĞAÇ_M03_2057460</t>
  </si>
  <si>
    <t>2057460</t>
  </si>
  <si>
    <t>2024-02-29 08:15:56</t>
  </si>
  <si>
    <t>2024-02-29 09:34:55</t>
  </si>
  <si>
    <t>35-28-M00214_YANIKKÖY TR-2_B_B_56358371_56358371</t>
  </si>
  <si>
    <t>56358371</t>
  </si>
  <si>
    <t>2024-02-16 23:44:54</t>
  </si>
  <si>
    <t>2024-02-17 03:07:43</t>
  </si>
  <si>
    <t>35-18-L00295_L-295_PANO SULAMA_950466031_ _950466031</t>
  </si>
  <si>
    <t>950466031</t>
  </si>
  <si>
    <t>2024-02-01 15:26:28</t>
  </si>
  <si>
    <t>2024-02-01 16:31:35</t>
  </si>
  <si>
    <t>35-02-M01120_M-1120_TRAFO_M01_2063495</t>
  </si>
  <si>
    <t>2063495</t>
  </si>
  <si>
    <t>2024-02-17 12:47:32</t>
  </si>
  <si>
    <t>2024-02-17 13:18:29</t>
  </si>
  <si>
    <t>35-28-M00153_KOYUNDERE TR-14_9565623__5846851</t>
  </si>
  <si>
    <t>5846851</t>
  </si>
  <si>
    <t>2024-02-18 09:06:10</t>
  </si>
  <si>
    <t>2024-02-18 09:55:34</t>
  </si>
  <si>
    <t>2024-02-16 22:01:10</t>
  </si>
  <si>
    <t>2024-02-17 01:41:10</t>
  </si>
  <si>
    <t>45-75-M00067_YAKAKÖY KÖK_HatBaşıAyırıcı_53135064_M05_53135064</t>
  </si>
  <si>
    <t>53135064</t>
  </si>
  <si>
    <t>2024-02-26 19:24:55</t>
  </si>
  <si>
    <t>2024-02-27 00:33:46</t>
  </si>
  <si>
    <t>35-04-K00488_K-488___72372851_72372851</t>
  </si>
  <si>
    <t>72372851</t>
  </si>
  <si>
    <t>2024-02-17 13:23:48</t>
  </si>
  <si>
    <t>2024-02-17 14:57:49</t>
  </si>
  <si>
    <t>45-71-M01242_SELİMŞAHLAR TARIMSAL SULAMA_DIREK TIPI TRAFO HUCRESI_H01_2090914</t>
  </si>
  <si>
    <t>2090914</t>
  </si>
  <si>
    <t>2024-02-18 09:09:04</t>
  </si>
  <si>
    <t>35-01-K01405_K-1405_ _911752129_ _911752129</t>
  </si>
  <si>
    <t>911752129</t>
  </si>
  <si>
    <t>2024-02-05 20:19:32</t>
  </si>
  <si>
    <t>2024-02-05 21:05:18</t>
  </si>
  <si>
    <t>35-02-K03733_K-3733_B_B1B_5850939</t>
  </si>
  <si>
    <t>5850939</t>
  </si>
  <si>
    <t>2024-02-19 08:00:53</t>
  </si>
  <si>
    <t>2024-02-19 09:48:07</t>
  </si>
  <si>
    <t>35-03-M00448_M-448_C_C_56367336_56367336</t>
  </si>
  <si>
    <t>56367336</t>
  </si>
  <si>
    <t>2024-02-20 10:18:07</t>
  </si>
  <si>
    <t>2024-02-20 12:57:26</t>
  </si>
  <si>
    <t>35-26-M00768_YAZIBAŞI TOKİ TR-2_TOKİ EVLERİ_956606245_ _956606245</t>
  </si>
  <si>
    <t>956606245</t>
  </si>
  <si>
    <t>2024-02-27 15:16:59</t>
  </si>
  <si>
    <t>2024-02-27 16:01:22</t>
  </si>
  <si>
    <t>2024-02-21 17:13:52</t>
  </si>
  <si>
    <t>2024-02-21 18:29:50</t>
  </si>
  <si>
    <t>2024-02-16 09:12:05</t>
  </si>
  <si>
    <t>2024-02-16 16:33:36</t>
  </si>
  <si>
    <t>35-19-L00051_TR-51_B_B_90993027_90993027</t>
  </si>
  <si>
    <t>90993027</t>
  </si>
  <si>
    <t>2024-02-17 13:00:41</t>
  </si>
  <si>
    <t>2024-02-17 17:05:32</t>
  </si>
  <si>
    <t>45-75-M00406_ÇİĞİLLER OKÇULAR TR-4 ___84624724_84624724</t>
  </si>
  <si>
    <t>84624724</t>
  </si>
  <si>
    <t>2024-02-17 13:05:15</t>
  </si>
  <si>
    <t>2024-02-17 17:58:06</t>
  </si>
  <si>
    <t>35-03-K01153_K-1153_ _910931567_ _910931567</t>
  </si>
  <si>
    <t>910931567</t>
  </si>
  <si>
    <t>2024-02-04 14:46:02</t>
  </si>
  <si>
    <t>2024-02-04 16:36:25</t>
  </si>
  <si>
    <t>35-02-K02979_K-2979_G_G_56376149_56376149</t>
  </si>
  <si>
    <t>56376149</t>
  </si>
  <si>
    <t>2024-02-16 09:53:02</t>
  </si>
  <si>
    <t>2024-02-16 10:47:27</t>
  </si>
  <si>
    <t>35-16-L00096_TR-96_0_953346782_ _953346782</t>
  </si>
  <si>
    <t>953346782</t>
  </si>
  <si>
    <t>2024-02-24 10:18:18</t>
  </si>
  <si>
    <t>2024-02-24 11:58:42</t>
  </si>
  <si>
    <t>35-27-M00320_ULUCAK DM-2/12_A_A1B_5796581</t>
  </si>
  <si>
    <t>5796581</t>
  </si>
  <si>
    <t>2024-02-16 21:04:30</t>
  </si>
  <si>
    <t>2024-02-16 23:53:17</t>
  </si>
  <si>
    <t>35-15-L00317_ELMABAĞ DM_ÇAYIR TELEFİRİK_L04_66822282</t>
  </si>
  <si>
    <t>66822282</t>
  </si>
  <si>
    <t>2024-02-17 01:45:08</t>
  </si>
  <si>
    <t>2024-02-17 04:19:26</t>
  </si>
  <si>
    <t>2024-02-18 09:34:58</t>
  </si>
  <si>
    <t>2024-02-18 11:34:18</t>
  </si>
  <si>
    <t>35-01-K03593_K-3593_ _911973889_ _911973889</t>
  </si>
  <si>
    <t>911973889</t>
  </si>
  <si>
    <t>2024-02-21 18:54:08</t>
  </si>
  <si>
    <t>2024-02-21 21:25:01</t>
  </si>
  <si>
    <t>45-71-M01441_YAĞCILAR TR-2_DIREK TIPI TRAFO HUCRESI_H01_2086895</t>
  </si>
  <si>
    <t>2086895</t>
  </si>
  <si>
    <t>2024-02-26 15:09:42</t>
  </si>
  <si>
    <t>2024-02-18 09:33:47</t>
  </si>
  <si>
    <t>2024-02-18 12:07:03</t>
  </si>
  <si>
    <t>35-20-L00347_SÖĞÜTÖREN TR-1_A_A_91166312_91166312</t>
  </si>
  <si>
    <t>91166312</t>
  </si>
  <si>
    <t>2024-02-26 11:02:05</t>
  </si>
  <si>
    <t>2024-02-26 17:50:21</t>
  </si>
  <si>
    <t>35-26-A00005_ÖZBEY İM_ARAPKAHVE_L01_2064120</t>
  </si>
  <si>
    <t>2064120</t>
  </si>
  <si>
    <t>2024-02-17 12:27:33</t>
  </si>
  <si>
    <t>2024-02-17 12:47:16</t>
  </si>
  <si>
    <t>2024-02-16 12:50:53</t>
  </si>
  <si>
    <t>2024-02-16 13:47:56</t>
  </si>
  <si>
    <t>35-18-L00280_L-280_ _950465029_ _950465029</t>
  </si>
  <si>
    <t>950465029</t>
  </si>
  <si>
    <t>2024-02-21 12:56:47</t>
  </si>
  <si>
    <t>2024-02-21 19:47:26</t>
  </si>
  <si>
    <t>35-28-M00587_ULUKENT DM-1/17_Çapa Sağlık Koleji_953383785_ _953383785</t>
  </si>
  <si>
    <t>953383785</t>
  </si>
  <si>
    <t>2024-02-16 13:22:08</t>
  </si>
  <si>
    <t>2024-02-16 14:16:33</t>
  </si>
  <si>
    <t>45-71-M01981_TR-11/9B_B_B_56365495_56365495</t>
  </si>
  <si>
    <t>56365495</t>
  </si>
  <si>
    <t>2024-02-19 03:02:45</t>
  </si>
  <si>
    <t>2024-02-19 04:45:04</t>
  </si>
  <si>
    <t>2024-02-19 09:44:22</t>
  </si>
  <si>
    <t>2024-02-19 16:55:26</t>
  </si>
  <si>
    <t>35-28-M00174_ASARLIK TR-16_0_953376651_ _953376651</t>
  </si>
  <si>
    <t>953376651</t>
  </si>
  <si>
    <t>2024-02-26 19:43:08</t>
  </si>
  <si>
    <t>2024-02-26 22:14:38</t>
  </si>
  <si>
    <t>45-82-M00536_SOMA TR-6/1_ _945538500_ _945538500</t>
  </si>
  <si>
    <t>945538500</t>
  </si>
  <si>
    <t>2024-02-19 06:37:24</t>
  </si>
  <si>
    <t>2024-02-19 10:16:16</t>
  </si>
  <si>
    <t>35-15-A00003_OVAKENT İM_LOKMAN KUYU DM_L10_100777355</t>
  </si>
  <si>
    <t>100777355</t>
  </si>
  <si>
    <t>2024-02-19 05:12:22</t>
  </si>
  <si>
    <t>2024-02-19 09:39:40</t>
  </si>
  <si>
    <t>35-09-M01460_M-1460_E__47233911</t>
  </si>
  <si>
    <t>47233911</t>
  </si>
  <si>
    <t>2024-02-15 18:04:04</t>
  </si>
  <si>
    <t>2024-02-15 19:16:25</t>
  </si>
  <si>
    <t>35-07-K03273_K-3273_ _912897308_ _912897308</t>
  </si>
  <si>
    <t>912897308</t>
  </si>
  <si>
    <t>2024-02-15 17:19:44</t>
  </si>
  <si>
    <t>2024-02-15 21:23:21</t>
  </si>
  <si>
    <t>45-78-A00005_DEMİRKÖPRÜ TM_ALAŞEHİR_M03_2329520</t>
  </si>
  <si>
    <t>2329520</t>
  </si>
  <si>
    <t>2024-02-12 22:28:25</t>
  </si>
  <si>
    <t>2024-02-12 22:47:35</t>
  </si>
  <si>
    <t>45-71-M01662_AKÇAKÖY TR-1_AKÇAKÖY TR-1_45-71-M01662_2354583</t>
  </si>
  <si>
    <t>2354583</t>
  </si>
  <si>
    <t>2024-02-29 11:07:41</t>
  </si>
  <si>
    <t>2024-02-29 12:44:34</t>
  </si>
  <si>
    <t>35-07-K02394_K-2394_ _99346752_ _99346752</t>
  </si>
  <si>
    <t>99346752</t>
  </si>
  <si>
    <t>2024-02-27 15:15:48</t>
  </si>
  <si>
    <t>2024-02-27 18:05:33</t>
  </si>
  <si>
    <t>45-71-M02283_DM-5/1_ _95000536632_ _95000536632</t>
  </si>
  <si>
    <t>95000536632</t>
  </si>
  <si>
    <t>2024-02-23 11:50:02</t>
  </si>
  <si>
    <t>2024-02-23 15:14:02</t>
  </si>
  <si>
    <t>35-18-L00499_L-499_KAPI_KILITLI_950429506_ _950429506</t>
  </si>
  <si>
    <t>950429506</t>
  </si>
  <si>
    <t>2024-02-23 18:35:43</t>
  </si>
  <si>
    <t>2024-02-23 20:34:34</t>
  </si>
  <si>
    <t>35-16-L00047_TR-47_TR-48/TR-49_L05_71976718</t>
  </si>
  <si>
    <t>71976718</t>
  </si>
  <si>
    <t>2024-02-16 11:05:57</t>
  </si>
  <si>
    <t>2024-02-16 12:58:50</t>
  </si>
  <si>
    <t>35-08-M02609_M-2609___95519650_95519650</t>
  </si>
  <si>
    <t>95519650</t>
  </si>
  <si>
    <t>2024-02-28 19:15:11</t>
  </si>
  <si>
    <t>2024-02-28 22:24:49</t>
  </si>
  <si>
    <t>45-84-M00003_DERİCİ KÖK_RAZOĞLU_M07_2063928</t>
  </si>
  <si>
    <t>2063928</t>
  </si>
  <si>
    <t>2024-02-19 04:51:46</t>
  </si>
  <si>
    <t>2024-02-19 05:50:33</t>
  </si>
  <si>
    <t>35-10-K01904_K-1904_SANAL BINA_915132337_ _915132337</t>
  </si>
  <si>
    <t>915132337</t>
  </si>
  <si>
    <t>2024-02-23 13:03:28</t>
  </si>
  <si>
    <t>2024-02-23 15:12:27</t>
  </si>
  <si>
    <t>45-78-M00853_EMİNBEY TR-1_B_B_91055853_91055853</t>
  </si>
  <si>
    <t>91055853</t>
  </si>
  <si>
    <t>2024-02-26 18:47:42</t>
  </si>
  <si>
    <t>2024-02-26 20:34:41</t>
  </si>
  <si>
    <t>35-18-L00210_L-210_ _950461568_ _950461568</t>
  </si>
  <si>
    <t>950461568</t>
  </si>
  <si>
    <t>2024-02-16 13:39:56</t>
  </si>
  <si>
    <t>2024-02-16 18:29:30</t>
  </si>
  <si>
    <t>35-14-L00316_TR-316_D_D_77737937_77737937</t>
  </si>
  <si>
    <t>77737937</t>
  </si>
  <si>
    <t>2024-02-12 23:37:46</t>
  </si>
  <si>
    <t>2024-02-13 01:23:49</t>
  </si>
  <si>
    <t>45-71-M00537_DM-03/15_ _953216947_ _953216947</t>
  </si>
  <si>
    <t>953216947</t>
  </si>
  <si>
    <t>2024-02-22 14:38:02</t>
  </si>
  <si>
    <t>2024-02-22 17:25:00</t>
  </si>
  <si>
    <t>45-71-M00185_SİYEKLİ KÖK_DAĞYENİCE_M07_72256931</t>
  </si>
  <si>
    <t>72256931</t>
  </si>
  <si>
    <t>2024-02-28 14:02:42</t>
  </si>
  <si>
    <t>2024-02-28 14:58:37</t>
  </si>
  <si>
    <t>45-71-M00137_SELİMŞAHLAR TR-2_TOKİ_M03_2320416</t>
  </si>
  <si>
    <t>2320416</t>
  </si>
  <si>
    <t>2024-02-27 15:37:34</t>
  </si>
  <si>
    <t>2024-02-27 16:49:35</t>
  </si>
  <si>
    <t>35-26-M01421_ÇAKIRBEYLİ TR-5_ÇAKIRBEYLİ TR-5_35-26-M01421_76954331</t>
  </si>
  <si>
    <t>76954331</t>
  </si>
  <si>
    <t>2024-02-16 11:07:10</t>
  </si>
  <si>
    <t>35-03-K04624_K-4624_ _910580646_ _910580646</t>
  </si>
  <si>
    <t>910580646</t>
  </si>
  <si>
    <t>2024-02-18 20:50:01</t>
  </si>
  <si>
    <t>2024-02-18 22:01:42</t>
  </si>
  <si>
    <t>35-26-M00005_TR-5___56358775_56358775</t>
  </si>
  <si>
    <t>56358775</t>
  </si>
  <si>
    <t>2024-02-14 14:17:18</t>
  </si>
  <si>
    <t>2024-02-14 14:53:31</t>
  </si>
  <si>
    <t>35-04-K04454_K-4454_A__41895827</t>
  </si>
  <si>
    <t>41895827</t>
  </si>
  <si>
    <t>2024-02-18 22:34:44</t>
  </si>
  <si>
    <t>2024-02-19 00:32:15</t>
  </si>
  <si>
    <t>2024-02-24 11:42:55</t>
  </si>
  <si>
    <t>2024-02-24 12:41:05</t>
  </si>
  <si>
    <t>2024-02-17 00:59:21</t>
  </si>
  <si>
    <t>2024-02-17 05:16:30</t>
  </si>
  <si>
    <t>45-86-M00045_UĞURLU KÖK_HatBaşıAyırıcı_53134879_M04_53134879</t>
  </si>
  <si>
    <t>53134879</t>
  </si>
  <si>
    <t>2024-02-20 10:22:52</t>
  </si>
  <si>
    <t>2024-02-20 14:46:45</t>
  </si>
  <si>
    <t>45-76-M00147_BADEMLİ TR-1_A_A_91135835_91135835</t>
  </si>
  <si>
    <t>91135835</t>
  </si>
  <si>
    <t>2024-02-20 12:21:47</t>
  </si>
  <si>
    <t>2024-02-20 13:17:53</t>
  </si>
  <si>
    <t>35-01-M03130_M-3130(YATIRIM REZERVE)_M-3130(YATIRIM REZERVE)_35-01-M04885_100978803</t>
  </si>
  <si>
    <t>100978803</t>
  </si>
  <si>
    <t>2024-02-28 13:36:56</t>
  </si>
  <si>
    <t>2024-02-28 16:49:28</t>
  </si>
  <si>
    <t>35-30-M00711_TR-11(M-711)_0_955297813_ _955297813</t>
  </si>
  <si>
    <t>955297813</t>
  </si>
  <si>
    <t>2024-02-21 19:50:28</t>
  </si>
  <si>
    <t>2024-02-21 20:38:02</t>
  </si>
  <si>
    <t>45-75-M00408_GÖRDES TR-17_GÖRDES TR-17_45-75-M00408_84599931</t>
  </si>
  <si>
    <t>84599931</t>
  </si>
  <si>
    <t>2024-02-29 13:32:05</t>
  </si>
  <si>
    <t>2024-02-29 13:49:45</t>
  </si>
  <si>
    <t>35-27-L00249_BAĞYURDU DM-1/8_Bağyurdu Jandarma Karakolu_98058407_ _98058407</t>
  </si>
  <si>
    <t>98058407</t>
  </si>
  <si>
    <t>2024-02-28 14:01:21</t>
  </si>
  <si>
    <t>2024-02-28 15:45:51</t>
  </si>
  <si>
    <t>45-83-M00003_TR-1/3_PAŞATIMARI TR-1_M05_2095355</t>
  </si>
  <si>
    <t>2095355</t>
  </si>
  <si>
    <t>2024-02-22 11:05:30</t>
  </si>
  <si>
    <t>2024-02-22 12:19:16</t>
  </si>
  <si>
    <t>35-09-M01685_M-1685_A_A_56382840_56382840</t>
  </si>
  <si>
    <t>56382840</t>
  </si>
  <si>
    <t>2024-02-23 13:00:45</t>
  </si>
  <si>
    <t>2024-02-23 13:59:29</t>
  </si>
  <si>
    <t>45-78-L00047_TR-47___56407372_56407372</t>
  </si>
  <si>
    <t>56407372</t>
  </si>
  <si>
    <t>2024-02-20 13:22:06</t>
  </si>
  <si>
    <t>2024-02-20 13:53:28</t>
  </si>
  <si>
    <t>45-78-M00974_AKÖREN TR-19 KÖK_HatBaşıAyırıcı_53139493_M04_53139493</t>
  </si>
  <si>
    <t>53139493</t>
  </si>
  <si>
    <t>2024-02-21 10:14:39</t>
  </si>
  <si>
    <t>2024-02-21 11:59:56</t>
  </si>
  <si>
    <t>45-83-M00111_TR-1/111_48060334_48060334_56395067_56395067</t>
  </si>
  <si>
    <t>56395067</t>
  </si>
  <si>
    <t>2024-02-17 10:45:05</t>
  </si>
  <si>
    <t>2024-02-17 15:45:57</t>
  </si>
  <si>
    <t>35-01-M02330_M-2330_DAĞITIM TRF M-2330_M03_47398779</t>
  </si>
  <si>
    <t>47398779</t>
  </si>
  <si>
    <t>2024-02-05 09:01:07</t>
  </si>
  <si>
    <t>2024-02-05 10:55:43</t>
  </si>
  <si>
    <t>2024-02-21 11:06:59</t>
  </si>
  <si>
    <t>2024-02-21 11:39:13</t>
  </si>
  <si>
    <t>45-78-M00816_GÖKEYÜP TR-3_GÖKEYÜP TR-3_45-78-M00816_2375665</t>
  </si>
  <si>
    <t>2375665</t>
  </si>
  <si>
    <t>2024-02-18 19:03:27</t>
  </si>
  <si>
    <t>2024-02-18 22:32:36</t>
  </si>
  <si>
    <t>35-02-M01294_M-1294_M-1294_35-02-M01294_86357144</t>
  </si>
  <si>
    <t>86357144</t>
  </si>
  <si>
    <t>AG Box SDK Çıkış Sigorta Atığı</t>
  </si>
  <si>
    <t>2024-02-20 11:01:00</t>
  </si>
  <si>
    <t>35-15-L00151_TR-151_ _950381311_ _950381311</t>
  </si>
  <si>
    <t>950381311</t>
  </si>
  <si>
    <t>2024-02-21 21:36:58</t>
  </si>
  <si>
    <t>2024-02-21 23:31:24</t>
  </si>
  <si>
    <t>35-15-M00071_TR-71 SEDAT IRMAK GRB._48857819_48857819_56372415_56372415</t>
  </si>
  <si>
    <t>56372415</t>
  </si>
  <si>
    <t>2024-02-29 12:59:04</t>
  </si>
  <si>
    <t>2024-02-29 20:02:06</t>
  </si>
  <si>
    <t>35-02-K03515_K-3515_ _913025458_ _913025458</t>
  </si>
  <si>
    <t>913025458</t>
  </si>
  <si>
    <t>2024-02-20 12:06:09</t>
  </si>
  <si>
    <t>2024-02-20 13:47:49</t>
  </si>
  <si>
    <t>45-83-M00238_PAŞATIMARI TARIMSAL SULAMA TR-1_DIREK TIPI TRAFO HUCRESI_H01_2107433</t>
  </si>
  <si>
    <t>2107433</t>
  </si>
  <si>
    <t>2024-02-29 13:02:56</t>
  </si>
  <si>
    <t>2024-02-29 16:41:12</t>
  </si>
  <si>
    <t>2024-02-22 10:54:18</t>
  </si>
  <si>
    <t>2024-02-22 10:56:50</t>
  </si>
  <si>
    <t>35-16-L00129_TR-129_TR-129_35-16-L00129_2347421</t>
  </si>
  <si>
    <t>2347421</t>
  </si>
  <si>
    <t>2024-02-20 10:30:40</t>
  </si>
  <si>
    <t>2024-02-20 12:09:38</t>
  </si>
  <si>
    <t>2024-02-14 08:32:37</t>
  </si>
  <si>
    <t>2024-02-14 10:27:25</t>
  </si>
  <si>
    <t>35-01-K00050_K-50_D_D01b_5907859</t>
  </si>
  <si>
    <t>5907859</t>
  </si>
  <si>
    <t>2024-02-18 22:48:34</t>
  </si>
  <si>
    <t>2024-02-19 01:34:55</t>
  </si>
  <si>
    <t>35-09-M01480_M-1480_M-1504_M04_47436450</t>
  </si>
  <si>
    <t>47436450</t>
  </si>
  <si>
    <t>2024-02-19 00:00:13</t>
  </si>
  <si>
    <t>2024-02-19 02:56:36</t>
  </si>
  <si>
    <t>35-17-M00173_ÇAMLIK DM_ŞAKRAN GİRİŞ_M10_66328134</t>
  </si>
  <si>
    <t>66328134</t>
  </si>
  <si>
    <t>2024-02-18 10:06:08</t>
  </si>
  <si>
    <t>2024-02-18 13:27:13</t>
  </si>
  <si>
    <t>35-16-M00143_ZAĞNOS TR-1_47445966_47445966_56399331_56399331</t>
  </si>
  <si>
    <t>56399331</t>
  </si>
  <si>
    <t>2024-02-20 10:55:11</t>
  </si>
  <si>
    <t>2024-02-20 11:53:39</t>
  </si>
  <si>
    <t>45-78-M00314_TAYTAN OFİS KÖK_HatBaşıAyırıcı_53139316_M06_53139316</t>
  </si>
  <si>
    <t>53139316</t>
  </si>
  <si>
    <t>2024-02-17 17:35:37</t>
  </si>
  <si>
    <t>2024-02-17 18:27:56</t>
  </si>
  <si>
    <t>35-14-M00339_KAVAKDERE DM_DOĞANBEY-2 (TAŞKENT DM)_M07_65666753</t>
  </si>
  <si>
    <t>65666753</t>
  </si>
  <si>
    <t>2024-02-21 09:33:10</t>
  </si>
  <si>
    <t>2024-02-21 18:30:33</t>
  </si>
  <si>
    <t>2024-02-28 09:27:22</t>
  </si>
  <si>
    <t>2024-02-28 09:42:46</t>
  </si>
  <si>
    <t>35-29-A00001_TİRE İM-DM-1_TİRE ŞEHİR-4_L21_2060278</t>
  </si>
  <si>
    <t>2060278</t>
  </si>
  <si>
    <t>2024-02-25 09:04:09</t>
  </si>
  <si>
    <t>2024-02-25 11:31:19</t>
  </si>
  <si>
    <t>35-18-L00082_L-82 SERTUR _SANAL BINA_95000472367_ _95000472367</t>
  </si>
  <si>
    <t>95000472367</t>
  </si>
  <si>
    <t>2024-02-21 10:51:14</t>
  </si>
  <si>
    <t>2024-02-21 15:13:11</t>
  </si>
  <si>
    <t>35-18-L00583_DM-2/2 ESKİ KUYUYANI_ _950454633_ _950454633</t>
  </si>
  <si>
    <t>950454633</t>
  </si>
  <si>
    <t>2024-02-21 21:57:59</t>
  </si>
  <si>
    <t>2024-02-22 01:24:23</t>
  </si>
  <si>
    <t>35-09-M02552_M-2552_F_f4b_5891514</t>
  </si>
  <si>
    <t>5891514</t>
  </si>
  <si>
    <t>2024-02-21 21:14:11</t>
  </si>
  <si>
    <t>2024-02-21 22:35:04</t>
  </si>
  <si>
    <t>2024-02-23 11:12:14</t>
  </si>
  <si>
    <t>2024-02-23 17:51:31</t>
  </si>
  <si>
    <t>45-71-M00162_AKGEDİK KÖK-1_EMLAKDERE_M03_56219224</t>
  </si>
  <si>
    <t>56219224</t>
  </si>
  <si>
    <t>2024-02-24 11:20:05</t>
  </si>
  <si>
    <t>2024-02-24 12:29:42</t>
  </si>
  <si>
    <t>2024-02-24 14:55:47</t>
  </si>
  <si>
    <t>2024-02-24 16:02:25</t>
  </si>
  <si>
    <t>45-72-A00001_AKHİSAR İM_HatBaşıAyırıcı_53140087_L03_53140087</t>
  </si>
  <si>
    <t>53140087</t>
  </si>
  <si>
    <t>2024-02-24 09:53:15</t>
  </si>
  <si>
    <t>2024-02-24 17:43:33</t>
  </si>
  <si>
    <t>2024-02-23 12:09:59</t>
  </si>
  <si>
    <t>2024-02-23 13:51:42</t>
  </si>
  <si>
    <t>2024-02-20 12:57:38</t>
  </si>
  <si>
    <t>35-04-K03769_K-3769_ _99470043_ _99470043</t>
  </si>
  <si>
    <t>99470043</t>
  </si>
  <si>
    <t>2024-02-20 10:23:08</t>
  </si>
  <si>
    <t>2024-02-20 12:21:25</t>
  </si>
  <si>
    <t>35-14-L00134_L-134 DENETMENLER SİTESİ_0_956645782_ _956645782</t>
  </si>
  <si>
    <t>956645782</t>
  </si>
  <si>
    <t>2024-02-24 11:44:06</t>
  </si>
  <si>
    <t>2024-02-24 18:28:15</t>
  </si>
  <si>
    <t>35-30-M00020_ÇANDARLI DM-TR-20_DENİZKÖY KÖYLER_M04_72352814</t>
  </si>
  <si>
    <t>72352814</t>
  </si>
  <si>
    <t>2024-02-20 09:35:26</t>
  </si>
  <si>
    <t>2024-02-20 11:49:05</t>
  </si>
  <si>
    <t>35-15-M00286_İBRAHİMKUYU DM_ARITMA_M10_67554505</t>
  </si>
  <si>
    <t>67554505</t>
  </si>
  <si>
    <t>2024-02-21 10:55:08</t>
  </si>
  <si>
    <t>2024-02-21 11:12:28</t>
  </si>
  <si>
    <t>45-73-M00536_ULUDERBENT TR-5_ _945651717_ _945651717</t>
  </si>
  <si>
    <t>945651717</t>
  </si>
  <si>
    <t>2024-02-21 20:47:28</t>
  </si>
  <si>
    <t>2024-02-21 22:33:49</t>
  </si>
  <si>
    <t>45-73-M01326_DAĞCIYUSUF TR-9_A_A_88470100_88470100</t>
  </si>
  <si>
    <t>88470100</t>
  </si>
  <si>
    <t>2024-02-14 16:48:38</t>
  </si>
  <si>
    <t>2024-02-14 19:27:48</t>
  </si>
  <si>
    <t>35-14-M00359_M-359_M-359_35-14-M00359_81703403</t>
  </si>
  <si>
    <t>81703403</t>
  </si>
  <si>
    <t>2024-02-20 13:17:22</t>
  </si>
  <si>
    <t>2024-02-20 14:14:55</t>
  </si>
  <si>
    <t>35-27-L00249_BAĞYURDU DM-1/8_A_A_56362885_56362885</t>
  </si>
  <si>
    <t>56362885</t>
  </si>
  <si>
    <t>2024-02-23 11:29:42</t>
  </si>
  <si>
    <t>2024-02-23 13:02:45</t>
  </si>
  <si>
    <t>35-19-M00142_TR-142 YAĞCILAR KÖK_SANAL BINA_965906031_ _965906031</t>
  </si>
  <si>
    <t>965906031</t>
  </si>
  <si>
    <t>2024-02-21 12:01:16</t>
  </si>
  <si>
    <t>2024-02-21 20:16:36</t>
  </si>
  <si>
    <t>35-28-M00421_SÜZBEYLİ TR-1_A_A_91256382_91256382</t>
  </si>
  <si>
    <t>91256382</t>
  </si>
  <si>
    <t>2024-02-22 10:07:11</t>
  </si>
  <si>
    <t>2024-02-22 10:55:50</t>
  </si>
  <si>
    <t>45-78-M00614Ö_BİRLİK TAVUKÇULUK-MESUT KIZILTUĞ ÖZEL TR_DIREK TIPI TRAFO HUCRESI_H01_2108902</t>
  </si>
  <si>
    <t>2108902</t>
  </si>
  <si>
    <t>2024-02-25 11:52:09</t>
  </si>
  <si>
    <t>2024-02-25 13:13:20</t>
  </si>
  <si>
    <t>2024-02-25 10:52:21</t>
  </si>
  <si>
    <t>2024-02-25 18:07:07</t>
  </si>
  <si>
    <t>35-01-K00126_K-126_B_B_56376865_56376865</t>
  </si>
  <si>
    <t>56376865</t>
  </si>
  <si>
    <t>2024-02-12 13:20:35</t>
  </si>
  <si>
    <t>2024-02-12 19:04:51</t>
  </si>
  <si>
    <t>2024-02-19 06:03:37</t>
  </si>
  <si>
    <t>2024-02-19 06:57:11</t>
  </si>
  <si>
    <t>45-73-L00005_SERİNYAYLA TR-2_A_A_91374952_91374952</t>
  </si>
  <si>
    <t>91374952</t>
  </si>
  <si>
    <t>2024-02-20 12:53:44</t>
  </si>
  <si>
    <t>2024-02-20 14:24:41</t>
  </si>
  <si>
    <t>35-29-A00001_TİRE İM-DM-1_DOYRANLI_L11_2312354</t>
  </si>
  <si>
    <t>2312354</t>
  </si>
  <si>
    <t>2024-02-25 09:08:24</t>
  </si>
  <si>
    <t>2024-02-25 11:25:05</t>
  </si>
  <si>
    <t>35-31-L00057_SULUDERE KÖK_AYDOĞDU_L04_2113666</t>
  </si>
  <si>
    <t>2113666</t>
  </si>
  <si>
    <t>2024-02-22 12:42:05</t>
  </si>
  <si>
    <t>2024-02-22 12:45:00</t>
  </si>
  <si>
    <t>45-78-M00974_AKÖREN TR-19 KÖK_YENİKENT ÇIKIŞI    KAPASİTÖR_M05_66244826</t>
  </si>
  <si>
    <t>66244826</t>
  </si>
  <si>
    <t>2024-02-29 08:34:43</t>
  </si>
  <si>
    <t>2024-02-29 12:59:49</t>
  </si>
  <si>
    <t>35-02-K00904_K-904_K-904_35-02-K00904_42316465</t>
  </si>
  <si>
    <t>42316465</t>
  </si>
  <si>
    <t>2024-02-22 15:21:33</t>
  </si>
  <si>
    <t>2024-02-22 17:08:39</t>
  </si>
  <si>
    <t>2024-02-17 05:20:37</t>
  </si>
  <si>
    <t>2024-02-17 09:00:51</t>
  </si>
  <si>
    <t>35-23-M00329_FOÇA TOYGAR KÖK_HatBaşıAyırıcı_65985553_M03_65985553</t>
  </si>
  <si>
    <t>65985553</t>
  </si>
  <si>
    <t>2024-02-29 13:06:53</t>
  </si>
  <si>
    <t>2024-02-29 15:07:56</t>
  </si>
  <si>
    <t>45-71-M00168_DM-2/36_C_C_56404345_56404345</t>
  </si>
  <si>
    <t>56404345</t>
  </si>
  <si>
    <t>2024-02-21 21:26:41</t>
  </si>
  <si>
    <t>2024-02-21 22:49:24</t>
  </si>
  <si>
    <t>35-02-M01062_M-1062 GÖKDERE TR-2_ _99903613_ _99903613</t>
  </si>
  <si>
    <t>99903613</t>
  </si>
  <si>
    <t>2024-02-09 18:41:04</t>
  </si>
  <si>
    <t>2024-02-09 19:36:25</t>
  </si>
  <si>
    <t>35-25-M00150_ÜRKMEZ M-12___72371856_72371856</t>
  </si>
  <si>
    <t>72371856</t>
  </si>
  <si>
    <t>2024-02-22 14:03:00</t>
  </si>
  <si>
    <t>2024-02-22 15:54:24</t>
  </si>
  <si>
    <t>35-28-M00153_KOYUNDERE TR-14_7182553_c1_5829386</t>
  </si>
  <si>
    <t>5829386</t>
  </si>
  <si>
    <t>2024-02-21 12:52:02</t>
  </si>
  <si>
    <t>2024-02-21 15:09:36</t>
  </si>
  <si>
    <t>2024-02-21 18:49:48</t>
  </si>
  <si>
    <t>2024-02-21 21:59:23</t>
  </si>
  <si>
    <t>45-73-M00491_ULUDERBENT DM_HatBaşıAyırıcı_81541331_M05_81541331</t>
  </si>
  <si>
    <t>81541331</t>
  </si>
  <si>
    <t>2024-02-23 12:38:11</t>
  </si>
  <si>
    <t>2024-02-23 14:43:02</t>
  </si>
  <si>
    <t>35-28-M00176_ASARLIK TR-5_0_953378751_ _953378751</t>
  </si>
  <si>
    <t>953378751</t>
  </si>
  <si>
    <t>2024-02-21 18:45:45</t>
  </si>
  <si>
    <t>2024-02-21 22:13:47</t>
  </si>
  <si>
    <t>35-02-A00006_IŞIKLAR TM_CUMAOVASI-2_M05_2307646</t>
  </si>
  <si>
    <t>2307646</t>
  </si>
  <si>
    <t>2024-02-02 09:05:31</t>
  </si>
  <si>
    <t>2024-02-02 09:18:51</t>
  </si>
  <si>
    <t>45-71-M02250_DM-14/3B_ _954905792_ _954905792</t>
  </si>
  <si>
    <t>954905792</t>
  </si>
  <si>
    <t>2024-02-16 11:07:27</t>
  </si>
  <si>
    <t>2024-02-16 12:30:18</t>
  </si>
  <si>
    <t>45-71-M01694_RECEPLİ KÖYÜ TR-1_RECEPLİ KÖYÜ TR-1_45-71-M01694_2354660</t>
  </si>
  <si>
    <t>2354660</t>
  </si>
  <si>
    <t>2024-02-27 18:57:30</t>
  </si>
  <si>
    <t>2024-02-18 09:18:02</t>
  </si>
  <si>
    <t>2024-02-18 13:18:22</t>
  </si>
  <si>
    <t>45-82-M00309_KOZLUÖREN TR-1_DIREK TIPI TRAFO HUCRESI_H01_2064722</t>
  </si>
  <si>
    <t>2064722</t>
  </si>
  <si>
    <t>2024-02-17 20:43:18</t>
  </si>
  <si>
    <t>2024-02-18 00:43:34</t>
  </si>
  <si>
    <t>35-01-M01117_M-1117_Yavuz_911782711_ _911782711</t>
  </si>
  <si>
    <t>911782711</t>
  </si>
  <si>
    <t>2024-02-14 11:31:49</t>
  </si>
  <si>
    <t>2024-02-14 14:34:27</t>
  </si>
  <si>
    <t>35-18-L00010_L-10 KARADAĞ DM_ _950440108_ _950440108</t>
  </si>
  <si>
    <t>950440108</t>
  </si>
  <si>
    <t>2024-02-23 14:53:08</t>
  </si>
  <si>
    <t>2024-02-23 17:57:15</t>
  </si>
  <si>
    <t>35-15-M00087_TR-87 HÜSEYİN DOYRAN GRB._TR-87 HÜSEYİN DOYRAN GRB._35-15-M00087_2364913</t>
  </si>
  <si>
    <t>2364913</t>
  </si>
  <si>
    <t>2024-02-17 16:12:25</t>
  </si>
  <si>
    <t>2024-02-17 20:28:42</t>
  </si>
  <si>
    <t>35-09-A00001_EBSO TM_İSTASYONALTI_M11_2061573</t>
  </si>
  <si>
    <t>2061573</t>
  </si>
  <si>
    <t>2024-02-04 09:21:09</t>
  </si>
  <si>
    <t>35-03-A00002_VEZİRKÖPRÜ İM_TR-1 10.5_K07_2050674</t>
  </si>
  <si>
    <t>2050674</t>
  </si>
  <si>
    <t>2024-02-24 13:18:08</t>
  </si>
  <si>
    <t>2024-02-24 14:05:48</t>
  </si>
  <si>
    <t>35-09-M01872_M-1872 KÖK_ULUCAK TM ÇİĞLİ-1_M04_89464220</t>
  </si>
  <si>
    <t>89464220</t>
  </si>
  <si>
    <t>2024-02-17 13:21:39</t>
  </si>
  <si>
    <t>2024-02-17 14:07:31</t>
  </si>
  <si>
    <t>35-04-M02958_M-2958_DAĞITIM TRAFOSU_M01_76337226</t>
  </si>
  <si>
    <t>76337226</t>
  </si>
  <si>
    <t>2024-02-04 05:44:08</t>
  </si>
  <si>
    <t>2024-02-04 07:18:08</t>
  </si>
  <si>
    <t>45-71-M02046_MURADİYE TR-3/A_ _95000592886_ _95000592886</t>
  </si>
  <si>
    <t>95000592886</t>
  </si>
  <si>
    <t>2024-02-18 11:50:13</t>
  </si>
  <si>
    <t>2024-02-18 15:54:43</t>
  </si>
  <si>
    <t>45-72-M00659_DM07-TR01_SANAL_BINA_95000665500_ _95000665500</t>
  </si>
  <si>
    <t>95000665500</t>
  </si>
  <si>
    <t>2024-02-27 16:11:52</t>
  </si>
  <si>
    <t>2024-02-27 17:56:01</t>
  </si>
  <si>
    <t>2024-02-18 12:37:22</t>
  </si>
  <si>
    <t>2024-02-18 15:07:29</t>
  </si>
  <si>
    <t>35-26-M00217_KARAKUYU-10_PANO_956631189_ _956631189</t>
  </si>
  <si>
    <t>956631189</t>
  </si>
  <si>
    <t>2024-02-20 11:05:47</t>
  </si>
  <si>
    <t>2024-02-20 15:47:46</t>
  </si>
  <si>
    <t>35-22-K01397_K-1397 GÖRECE_0_955262285_ _955262285</t>
  </si>
  <si>
    <t>955262285</t>
  </si>
  <si>
    <t>2024-02-19 07:50:44</t>
  </si>
  <si>
    <t>2024-02-19 09:49:04</t>
  </si>
  <si>
    <t>2024-02-17 19:54:11</t>
  </si>
  <si>
    <t>2024-02-17 20:16:38</t>
  </si>
  <si>
    <t>35-28-M00200_HAYKIRAN TR-1_HAYKIRAN TR-1_35-28-M00200_2362917</t>
  </si>
  <si>
    <t>2362917</t>
  </si>
  <si>
    <t>2024-02-18 08:50:10</t>
  </si>
  <si>
    <t>2024-02-18 16:46:25</t>
  </si>
  <si>
    <t>35-04-M01802_M-1802_A__48481442</t>
  </si>
  <si>
    <t>48481442</t>
  </si>
  <si>
    <t>2024-02-17 11:26:58</t>
  </si>
  <si>
    <t>2024-02-17 14:26:26</t>
  </si>
  <si>
    <t>35-16-L00079_TR-79_B_B_91434034_91434034</t>
  </si>
  <si>
    <t>91434034</t>
  </si>
  <si>
    <t>2024-02-28 09:01:39</t>
  </si>
  <si>
    <t>2024-02-28 09:52:41</t>
  </si>
  <si>
    <t>45-78-M01161_ÇAPAKLI KÖK_SÜLEYMANİYE_M06_78225835</t>
  </si>
  <si>
    <t>78225835</t>
  </si>
  <si>
    <t>2024-02-27 15:18:01</t>
  </si>
  <si>
    <t>2024-02-27 15:32:28</t>
  </si>
  <si>
    <t>2024-02-25 09:02:36</t>
  </si>
  <si>
    <t>2024-02-25 10:51:17</t>
  </si>
  <si>
    <t>2024-02-18 14:59:14</t>
  </si>
  <si>
    <t>2024-02-18 15:08:18</t>
  </si>
  <si>
    <t>35-18-L00331_L-331 DENİZKENT_C_C_91253190_91253190</t>
  </si>
  <si>
    <t>91253190</t>
  </si>
  <si>
    <t>2024-02-17 19:45:42</t>
  </si>
  <si>
    <t>2024-02-17 20:13:15</t>
  </si>
  <si>
    <t>45-71-M00647_DM-22/08 GÖÇMEN EVLERİ_TRAFO KORUMA_M01_61316467</t>
  </si>
  <si>
    <t>61316467</t>
  </si>
  <si>
    <t>2024-02-20 08:57:48</t>
  </si>
  <si>
    <t>2024-02-20 11:31:01</t>
  </si>
  <si>
    <t>35-01-K00544_K-544_ _912097122_ _912097122</t>
  </si>
  <si>
    <t>912097122</t>
  </si>
  <si>
    <t>2024-02-26 23:07:45</t>
  </si>
  <si>
    <t>2024-02-27 01:35:06</t>
  </si>
  <si>
    <t>35-02-K00147Ö_K-147Ö DSİ 2. BÖLGE_K-147Ö DSİ 2. BÖLGE_35-02-K00147Ö_2359437</t>
  </si>
  <si>
    <t>2359437</t>
  </si>
  <si>
    <t>2024-02-06 00:37:01</t>
  </si>
  <si>
    <t>2024-02-06 01:22:35</t>
  </si>
  <si>
    <t>35-16-M00749_ARAPLI TR-3_A_A_91427378_91427378</t>
  </si>
  <si>
    <t>91427378</t>
  </si>
  <si>
    <t>2024-02-27 06:55:21</t>
  </si>
  <si>
    <t>2024-02-27 10:44:40</t>
  </si>
  <si>
    <t>35-10-L00024_ÇAMLI KÖYÜ TR-1_ _98104348_ _98104348</t>
  </si>
  <si>
    <t>98104348</t>
  </si>
  <si>
    <t>2024-02-27 17:17:42</t>
  </si>
  <si>
    <t>2024-02-27 19:37:53</t>
  </si>
  <si>
    <t>35-28-M00153_KOYUNDERE TR-14_9565623__5829393</t>
  </si>
  <si>
    <t>5829393</t>
  </si>
  <si>
    <t>2024-02-19 18:32:22</t>
  </si>
  <si>
    <t>2024-02-19 20:54:47</t>
  </si>
  <si>
    <t>2024-02-01 17:34:41</t>
  </si>
  <si>
    <t>2024-02-01 19:56:01</t>
  </si>
  <si>
    <t>35-30-M00031_EYKO TR-5_B_B_56380184_56380184</t>
  </si>
  <si>
    <t>56380184</t>
  </si>
  <si>
    <t>2024-02-16 15:11:54</t>
  </si>
  <si>
    <t>2024-02-16 17:46:35</t>
  </si>
  <si>
    <t>2024-02-18 14:45:12</t>
  </si>
  <si>
    <t>2024-02-18 15:24:31</t>
  </si>
  <si>
    <t>35-03-M00990_M-990_M-990_35-03-M00990_41929854</t>
  </si>
  <si>
    <t>41929854</t>
  </si>
  <si>
    <t>2024-02-28 03:15:32</t>
  </si>
  <si>
    <t>2024-02-28 04:24:03</t>
  </si>
  <si>
    <t>35-01-K00593_K-593_ _911693251_ _911693251</t>
  </si>
  <si>
    <t>911693251</t>
  </si>
  <si>
    <t>2024-02-17 16:36:41</t>
  </si>
  <si>
    <t>2024-02-17 17:11:44</t>
  </si>
  <si>
    <t>35-16-M00751_ARAPLI OVASI TR-13_ARAPLI OVASI TR-13_35-16-M00751_2358857</t>
  </si>
  <si>
    <t>2358857</t>
  </si>
  <si>
    <t>2024-02-16 11:47:25</t>
  </si>
  <si>
    <t>2024-02-16 12:08:28</t>
  </si>
  <si>
    <t>35-15-A00002_YOLÜSTÜ İM_GERÇEKLİ_L12_2076430</t>
  </si>
  <si>
    <t>2076430</t>
  </si>
  <si>
    <t>2024-02-17 22:56:10</t>
  </si>
  <si>
    <t>2024-02-17 23:44:52</t>
  </si>
  <si>
    <t>2024-02-12 20:49:40</t>
  </si>
  <si>
    <t>2024-02-12 22:39:51</t>
  </si>
  <si>
    <t>35-18-L00129_L-129_KAPI_KILITLI_950436209_ _950436209</t>
  </si>
  <si>
    <t>950436209</t>
  </si>
  <si>
    <t>2024-02-11 22:33:36</t>
  </si>
  <si>
    <t>2024-02-12 03:08:47</t>
  </si>
  <si>
    <t>35-01-K00224_K-224_ _910448359_ _910448359</t>
  </si>
  <si>
    <t>910448359</t>
  </si>
  <si>
    <t>2024-02-27 11:36:19</t>
  </si>
  <si>
    <t>2024-02-27 16:03:40</t>
  </si>
  <si>
    <t>2024-02-26 19:05:02</t>
  </si>
  <si>
    <t>2024-02-26 23:09:12</t>
  </si>
  <si>
    <t>35-26-M00005_TR-5___56358778_56358778</t>
  </si>
  <si>
    <t>56358778</t>
  </si>
  <si>
    <t>2024-02-18 09:57:31</t>
  </si>
  <si>
    <t>2024-02-18 12:24:38</t>
  </si>
  <si>
    <t>2024-02-21 10:08:31</t>
  </si>
  <si>
    <t>2024-02-21 10:38:44</t>
  </si>
  <si>
    <t>45-73-M00713_BELENYAKA TR-1_ _945688269_ _945688269</t>
  </si>
  <si>
    <t>945688269</t>
  </si>
  <si>
    <t>2024-02-21 16:59:33</t>
  </si>
  <si>
    <t>2024-02-21 18:29:40</t>
  </si>
  <si>
    <t>35-21-L00118_EĞLENHOCA TR-1_C_C_56376288_56376288</t>
  </si>
  <si>
    <t>56376288</t>
  </si>
  <si>
    <t>2024-02-28 09:52:12</t>
  </si>
  <si>
    <t>2024-02-28 12:07:34</t>
  </si>
  <si>
    <t>35-18-L00190_L-190_B_B_91104965_91104965</t>
  </si>
  <si>
    <t>91104965</t>
  </si>
  <si>
    <t>2024-02-27 14:35:35</t>
  </si>
  <si>
    <t>2024-02-27 15:50:04</t>
  </si>
  <si>
    <t>35-01-M01543_M-1543_ _911340571_ _911340571</t>
  </si>
  <si>
    <t>911340571</t>
  </si>
  <si>
    <t>2024-02-27 06:53:23</t>
  </si>
  <si>
    <t>2024-02-27 08:52:41</t>
  </si>
  <si>
    <t>35-17-M00266_ÇEBİTAŞ DM_ÖZKAN-2 ÇIKIŞ_M05_66424891</t>
  </si>
  <si>
    <t>66424891</t>
  </si>
  <si>
    <t>2024-02-14 10:24:14</t>
  </si>
  <si>
    <t>2024-02-14 12:16:43</t>
  </si>
  <si>
    <t>35-18-L00602_VİLLA SERA TR-2_49954359__48280281</t>
  </si>
  <si>
    <t>48280281</t>
  </si>
  <si>
    <t>2024-02-20 11:12:29</t>
  </si>
  <si>
    <t>2024-02-20 18:03:20</t>
  </si>
  <si>
    <t>35-09-M03619_M-3619 (YATIRIM REZERVE)__M05_95079869</t>
  </si>
  <si>
    <t>95079869</t>
  </si>
  <si>
    <t>2024-02-23 09:33:38</t>
  </si>
  <si>
    <t>2024-02-23 10:37:41</t>
  </si>
  <si>
    <t>35-21-L00165_MORDOĞAN TR-38_ _966544994_ _966544994</t>
  </si>
  <si>
    <t>966544994</t>
  </si>
  <si>
    <t>2024-02-18 02:10:47</t>
  </si>
  <si>
    <t>2024-02-18 04:26:33</t>
  </si>
  <si>
    <t>2024-02-03 17:57:01</t>
  </si>
  <si>
    <t>2024-02-03 19:42:29</t>
  </si>
  <si>
    <t>35-31-L00254_KARABURÇ SINIRBAŞI TR-2_B_B_72249249_72249249</t>
  </si>
  <si>
    <t>72249249</t>
  </si>
  <si>
    <t>2024-02-17 08:21:53</t>
  </si>
  <si>
    <t>2024-02-17 08:57:55</t>
  </si>
  <si>
    <t>35-01-M02427Ö_M-2427 BÖLGE ADLİYE MAHKEMESİ_M-2427 BÖLGE ADLİYE MAHKEMESİ_35-01-M02427Ö_49921163</t>
  </si>
  <si>
    <t>49921163</t>
  </si>
  <si>
    <t>2024-02-10 14:59:03</t>
  </si>
  <si>
    <t>2024-02-10 20:01:08</t>
  </si>
  <si>
    <t>35-19-L00042_GÜLBAHÇE TR-16 (KARAPINAR)_SANAL BINA_956350213_ _956350213</t>
  </si>
  <si>
    <t>956350213</t>
  </si>
  <si>
    <t>2024-02-16 12:03:40</t>
  </si>
  <si>
    <t>2024-02-16 19:38:58</t>
  </si>
  <si>
    <t>35-03-K03551_K-3551_ _910995573_ _910995573</t>
  </si>
  <si>
    <t>910995573</t>
  </si>
  <si>
    <t>2024-02-17 06:45:53</t>
  </si>
  <si>
    <t>2024-02-17 14:40:29</t>
  </si>
  <si>
    <t>35-28-M00182_ASARLIK TR-8_0_953377241_ _953377241</t>
  </si>
  <si>
    <t>953377241</t>
  </si>
  <si>
    <t>2024-02-27 08:54:09</t>
  </si>
  <si>
    <t>2024-02-27 14:26:40</t>
  </si>
  <si>
    <t>35-29-M00002_TİRE DM-2_DM-1/33_M18_2060787</t>
  </si>
  <si>
    <t>2060787</t>
  </si>
  <si>
    <t>2024-02-16 11:16:11</t>
  </si>
  <si>
    <t>2024-02-16 12:51:59</t>
  </si>
  <si>
    <t>35-19-A00002_ZEYTİNALAN İM_TR-98_L14_2051187</t>
  </si>
  <si>
    <t>2051187</t>
  </si>
  <si>
    <t>2024-02-27 09:30:57</t>
  </si>
  <si>
    <t>2024-02-27 10:07:07</t>
  </si>
  <si>
    <t>35-16-L00027_TR-27_B_B10b_47561519</t>
  </si>
  <si>
    <t>47561519</t>
  </si>
  <si>
    <t>2024-02-17 16:34:49</t>
  </si>
  <si>
    <t>2024-02-17 19:24:02</t>
  </si>
  <si>
    <t>35-17-M00055_TR-55_TR-55_35-17-M00055_2364875</t>
  </si>
  <si>
    <t>2364875</t>
  </si>
  <si>
    <t>2024-02-17 18:59:26</t>
  </si>
  <si>
    <t>2024-02-17 20:26:19</t>
  </si>
  <si>
    <t>45-79-M00454_ALEMŞAHLI TR-4 HİSAR_ALEMŞAHLI TR-4 HİSAR_45-79-M00454_2348739</t>
  </si>
  <si>
    <t>2348739</t>
  </si>
  <si>
    <t>2024-02-27 19:53:14</t>
  </si>
  <si>
    <t>2024-02-27 20:01:16</t>
  </si>
  <si>
    <t>35-21-L00128_ARDIÇ MAHALLESİ TR-17_B_B_56373619_56373619</t>
  </si>
  <si>
    <t>56373619</t>
  </si>
  <si>
    <t>2024-02-17 20:02:37</t>
  </si>
  <si>
    <t>2024-02-17 21:16:34</t>
  </si>
  <si>
    <t>45-71-M00128_BEYDERE KÖK_ÜÇPINAR_M03_50217225</t>
  </si>
  <si>
    <t>2024-02-20 09:50:18</t>
  </si>
  <si>
    <t>2024-02-20 10:35:23</t>
  </si>
  <si>
    <t>35-01-K01996_K-1996_ _911880897_ _911880897</t>
  </si>
  <si>
    <t>911880897</t>
  </si>
  <si>
    <t>2024-02-27 07:06:01</t>
  </si>
  <si>
    <t>2024-02-27 11:40:25</t>
  </si>
  <si>
    <t>35-16-M00139_GÖÇBEYLİ DM_GÖÇBEYLİ TARIMSAL SULAMA_M02_72044679</t>
  </si>
  <si>
    <t>72044679</t>
  </si>
  <si>
    <t>2024-02-17 17:12:52</t>
  </si>
  <si>
    <t>2024-02-17 18:13:56</t>
  </si>
  <si>
    <t>35-20-L00247_BURUNCUK TR-1_C_C_82709374_82709374</t>
  </si>
  <si>
    <t>82709374</t>
  </si>
  <si>
    <t>2024-02-23 17:21:06</t>
  </si>
  <si>
    <t>2024-02-23 18:14:15</t>
  </si>
  <si>
    <t>35-23-M00019_YENİ FOÇA TR-19_A_A_56366088_56366088</t>
  </si>
  <si>
    <t>56366088</t>
  </si>
  <si>
    <t>2024-02-17 19:41:06</t>
  </si>
  <si>
    <t>2024-02-17 21:12:59</t>
  </si>
  <si>
    <t>35-24-M00075_ÇALTI KÖY TR-1_D_D_56354288_56354288</t>
  </si>
  <si>
    <t>56354288</t>
  </si>
  <si>
    <t>2024-02-20 11:09:16</t>
  </si>
  <si>
    <t>2024-02-20 14:24:10</t>
  </si>
  <si>
    <t>2024-02-18 04:50:01</t>
  </si>
  <si>
    <t>2024-02-18 07:32:37</t>
  </si>
  <si>
    <t>2024-02-27 15:56:30</t>
  </si>
  <si>
    <t>2024-02-27 17:51:00</t>
  </si>
  <si>
    <t>2024-02-29 09:32:04</t>
  </si>
  <si>
    <t>2024-02-29 11:51:41</t>
  </si>
  <si>
    <t>35-10-K03397_K-3397_Kaan Yüce Kapalı spor salonu_913592113_ _913592113</t>
  </si>
  <si>
    <t>913592113</t>
  </si>
  <si>
    <t>2024-02-27 20:15:15</t>
  </si>
  <si>
    <t>2024-02-27 21:02:27</t>
  </si>
  <si>
    <t>35-03-M03049_M-3049(YATIRIM REZERVE)__M01_80786079</t>
  </si>
  <si>
    <t>80786079</t>
  </si>
  <si>
    <t>2024-02-09 10:59:03</t>
  </si>
  <si>
    <t>2024-02-09 12:28:16</t>
  </si>
  <si>
    <t>35-23-M00207_YENİ BAĞARASI TR-1_B_B_91187635_91187635</t>
  </si>
  <si>
    <t>91187635</t>
  </si>
  <si>
    <t>2024-02-26 20:35:55</t>
  </si>
  <si>
    <t>2024-02-26 21:32:03</t>
  </si>
  <si>
    <t>45-76-M00229_KIRKAĞAÇ TR-8/A_0_955250507_ _955250507</t>
  </si>
  <si>
    <t>955250507</t>
  </si>
  <si>
    <t>2024-02-27 16:59:40</t>
  </si>
  <si>
    <t>2024-02-27 18:13:19</t>
  </si>
  <si>
    <t>35-18-L00601_VİLLA SERA TR-1_49954335_D01_49954694</t>
  </si>
  <si>
    <t>49954694</t>
  </si>
  <si>
    <t>2024-02-23 10:48:59</t>
  </si>
  <si>
    <t>2024-02-23 14:12:37</t>
  </si>
  <si>
    <t>2024-02-17 17:25:30</t>
  </si>
  <si>
    <t>2024-02-17 18:14:42</t>
  </si>
  <si>
    <t>45-71-M00185_SİYEKLİ KÖK_HatBaşıAyırıcı_53134628_M07_53134628</t>
  </si>
  <si>
    <t>53134628</t>
  </si>
  <si>
    <t>2024-02-29 10:15:50</t>
  </si>
  <si>
    <t>2024-02-29 17:35:30</t>
  </si>
  <si>
    <t>35-23-M00179_BAĞARASI TR-10 KÖK_HatBaşıAyırıcı_101004615_M05_101004615</t>
  </si>
  <si>
    <t>101004615</t>
  </si>
  <si>
    <t>2024-02-05 14:03:58</t>
  </si>
  <si>
    <t>2024-02-05 18:59:33</t>
  </si>
  <si>
    <t>35-23-M00044_YENİFOÇA TR-44_A_A33_42106654</t>
  </si>
  <si>
    <t>42106654</t>
  </si>
  <si>
    <t>2024-02-27 01:26:05</t>
  </si>
  <si>
    <t>2024-02-27 06:32:21</t>
  </si>
  <si>
    <t>35-03-K04230_K-4230_K-4230_35-03-K04230_2356606</t>
  </si>
  <si>
    <t>2356606</t>
  </si>
  <si>
    <t>2024-02-17 08:39:15</t>
  </si>
  <si>
    <t>2024-02-17 09:37:15</t>
  </si>
  <si>
    <t>2024-02-16 10:55:28</t>
  </si>
  <si>
    <t>2024-02-16 11:27:42</t>
  </si>
  <si>
    <t>35-03-M02353_M-2353_ _910679125_ _910679125</t>
  </si>
  <si>
    <t>910679125</t>
  </si>
  <si>
    <t>2024-02-26 22:59:15</t>
  </si>
  <si>
    <t>2024-02-27 01:56:37</t>
  </si>
  <si>
    <t>35-26-M00135_TR-135_KAPI_KILITLI_956620971_ _956620971</t>
  </si>
  <si>
    <t>956620971</t>
  </si>
  <si>
    <t>2024-02-27 16:07:47</t>
  </si>
  <si>
    <t>2024-02-27 19:19:57</t>
  </si>
  <si>
    <t>35-25-M00155_ÜRKMEZ DM-4 (ÜRKMEZ M-21)_Recloser_M04_100888276</t>
  </si>
  <si>
    <t>100888276</t>
  </si>
  <si>
    <t>2024-02-18 16:59:20</t>
  </si>
  <si>
    <t>2024-02-18 17:51:02</t>
  </si>
  <si>
    <t>45-76-M00147_BADEMLİ TR-1_BADEMLİ TR-1_45-76-M00147_2358551</t>
  </si>
  <si>
    <t>2358551</t>
  </si>
  <si>
    <t>2024-02-20 14:45:49</t>
  </si>
  <si>
    <t>45-73-M00036_DM06/TR08_ _945672489_ _945672489</t>
  </si>
  <si>
    <t>945672489</t>
  </si>
  <si>
    <t>2024-02-16 11:06:32</t>
  </si>
  <si>
    <t>2024-02-16 11:57:23</t>
  </si>
  <si>
    <t>45-75-M00267_BOYALI ÇAYBAŞI TR-1_B_B_56390579_56390579</t>
  </si>
  <si>
    <t>56390579</t>
  </si>
  <si>
    <t>2024-02-27 18:15:49</t>
  </si>
  <si>
    <t>2024-02-27 19:24:15</t>
  </si>
  <si>
    <t>35-30-M00158_UZUNBURUN TR-1_B_B_91395819_91395819</t>
  </si>
  <si>
    <t>91395819</t>
  </si>
  <si>
    <t>2024-02-22 13:37:03</t>
  </si>
  <si>
    <t>2024-02-22 14:49:41</t>
  </si>
  <si>
    <t>35-23-M00329_FOÇA TOYGAR KÖK__M02_44467132</t>
  </si>
  <si>
    <t>44467132</t>
  </si>
  <si>
    <t>2024-02-20 17:25:59</t>
  </si>
  <si>
    <t>2024-02-20 20:05:04</t>
  </si>
  <si>
    <t>35-20-L00347_SÖĞÜTÖREN TR-1_0_955193171_ _955193171</t>
  </si>
  <si>
    <t>955193171</t>
  </si>
  <si>
    <t>2024-02-27 21:22:52</t>
  </si>
  <si>
    <t>2024-02-28 01:10:19</t>
  </si>
  <si>
    <t>35-29-L00809_KİRELLİ KÖK_GÜRDÜLLÜ- DERELİ-KİRELLİ KÖY_L01_74719107</t>
  </si>
  <si>
    <t>74719107</t>
  </si>
  <si>
    <t>2024-02-20 10:28:17</t>
  </si>
  <si>
    <t>2024-02-20 10:56:17</t>
  </si>
  <si>
    <t>45-79-M00033_SARIGÖL TR-33___81571016_81571016</t>
  </si>
  <si>
    <t>81571016</t>
  </si>
  <si>
    <t>2024-02-18 17:11:08</t>
  </si>
  <si>
    <t>2024-02-18 19:56:33</t>
  </si>
  <si>
    <t>45-82-M00125_SOMA KÖYLER DM-2_HatBaşıAyırıcı_89955574_M09_89955574</t>
  </si>
  <si>
    <t>89955574</t>
  </si>
  <si>
    <t>2024-02-10 14:08:58</t>
  </si>
  <si>
    <t>2024-02-10 19:13:23</t>
  </si>
  <si>
    <t>45-71-M02046_MURADİYE TR-3/A_B_B_60984149_60984149</t>
  </si>
  <si>
    <t>60984149</t>
  </si>
  <si>
    <t>2024-02-20 11:04:21</t>
  </si>
  <si>
    <t>2024-02-20 15:56:08</t>
  </si>
  <si>
    <t>2024-02-20 10:53:16</t>
  </si>
  <si>
    <t>2024-02-20 17:36:24</t>
  </si>
  <si>
    <t>35-15-M00147_TR-147_TR-95_M01_66583684</t>
  </si>
  <si>
    <t>66583684</t>
  </si>
  <si>
    <t>2024-02-20 11:15:21</t>
  </si>
  <si>
    <t>2024-02-20 11:32:43</t>
  </si>
  <si>
    <t>35-30-M00033_EYKO TR-7_EYKO TR-7_35-30-M00033_2372318</t>
  </si>
  <si>
    <t>2372318</t>
  </si>
  <si>
    <t>2024-02-16 10:27:35</t>
  </si>
  <si>
    <t>2024-02-16 12:31:36</t>
  </si>
  <si>
    <t>2024-02-26 22:42:43</t>
  </si>
  <si>
    <t>2024-02-26 23:36:39</t>
  </si>
  <si>
    <t>35-01-K02643_K-2643_D_D_56377977_56377977</t>
  </si>
  <si>
    <t>56377977</t>
  </si>
  <si>
    <t>2024-02-17 06:06:42</t>
  </si>
  <si>
    <t>2024-02-17 08:46:22</t>
  </si>
  <si>
    <t>35-07-K02416_K-2416_D_d1b_5852498</t>
  </si>
  <si>
    <t>5852498</t>
  </si>
  <si>
    <t>2024-02-27 20:15:30</t>
  </si>
  <si>
    <t>2024-02-27 21:46:20</t>
  </si>
  <si>
    <t>45-73-M00725_HACIALİLER ORTAHAN TR-2_DIREK TIPI TRAFO HUCRESI_H01_2094169</t>
  </si>
  <si>
    <t>2094169</t>
  </si>
  <si>
    <t>2024-02-20 10:59:10</t>
  </si>
  <si>
    <t>2024-02-20 11:35:06</t>
  </si>
  <si>
    <t>35-01-K00463_K-463_K-463_35-01-K00463_2357557</t>
  </si>
  <si>
    <t>2357557</t>
  </si>
  <si>
    <t>2024-02-27 21:21:02</t>
  </si>
  <si>
    <t>2024-02-27 21:37:00</t>
  </si>
  <si>
    <t>2024-02-20 10:52:59</t>
  </si>
  <si>
    <t>2024-02-20 11:19:43</t>
  </si>
  <si>
    <t>35-27-M01188_KORAY GES KÖK _KORAY GES_M03_74140233</t>
  </si>
  <si>
    <t>74140233</t>
  </si>
  <si>
    <t>2024-02-24 10:08:56</t>
  </si>
  <si>
    <t>2024-02-24 17:52:12</t>
  </si>
  <si>
    <t>2024-02-23 10:15:09</t>
  </si>
  <si>
    <t>2024-02-23 10:49:37</t>
  </si>
  <si>
    <t>35-08-K01396_K-1396_ _912168572_ _912168572</t>
  </si>
  <si>
    <t>912168572</t>
  </si>
  <si>
    <t>2024-02-26 21:19:38</t>
  </si>
  <si>
    <t>2024-02-26 22:10:14</t>
  </si>
  <si>
    <t>2024-02-16 11:44:00</t>
  </si>
  <si>
    <t>2024-02-27 20:39:22</t>
  </si>
  <si>
    <t>2024-02-27 21:48:32</t>
  </si>
  <si>
    <t>45-80-M00024_SARUHANLI TR-24_C_C_91000917_91000917</t>
  </si>
  <si>
    <t>91000917</t>
  </si>
  <si>
    <t>2024-02-24 10:40:33</t>
  </si>
  <si>
    <t>2024-02-24 13:42:01</t>
  </si>
  <si>
    <t>35-21-L00209_MORDOĞAN TR-26_0_953362521_ _953362521</t>
  </si>
  <si>
    <t>953362521</t>
  </si>
  <si>
    <t>2024-02-17 15:38:41</t>
  </si>
  <si>
    <t>2024-02-17 17:28:58</t>
  </si>
  <si>
    <t>K-10_35-01-K00010_TRF-1_K03_2087709</t>
  </si>
  <si>
    <t>2087709</t>
  </si>
  <si>
    <t>2024-02-04 03:16:02</t>
  </si>
  <si>
    <t>2024-02-04 04:00:10</t>
  </si>
  <si>
    <t>2024-02-27 19:09:35</t>
  </si>
  <si>
    <t>45-80-M00064_ALİBEYLİ DM_HEYBELİ_M03_72190828</t>
  </si>
  <si>
    <t>72190828</t>
  </si>
  <si>
    <t>2024-02-20 10:33:49</t>
  </si>
  <si>
    <t>2024-02-20 11:03:29</t>
  </si>
  <si>
    <t>45-71-M00245_MURADİYE DM-5/6 KÖK_DM-19_M02_72097656</t>
  </si>
  <si>
    <t>72097656</t>
  </si>
  <si>
    <t>2024-02-26 23:35:21</t>
  </si>
  <si>
    <t>2024-02-26 23:51:25</t>
  </si>
  <si>
    <t>35-26-M00135_TR-135_0_956620968_ _956620968</t>
  </si>
  <si>
    <t>956620968</t>
  </si>
  <si>
    <t>2024-02-27 00:16:01</t>
  </si>
  <si>
    <t>2024-02-27 02:08:38</t>
  </si>
  <si>
    <t>45-71-M01922_DM-14/13-A_B_B_91108800_91108800</t>
  </si>
  <si>
    <t>91108800</t>
  </si>
  <si>
    <t>2024-02-07 10:25:31</t>
  </si>
  <si>
    <t>2024-02-07 10:42:20</t>
  </si>
  <si>
    <t>35-01-K00828_K-828_K-828_35-01-K00828_2356368</t>
  </si>
  <si>
    <t>2356368</t>
  </si>
  <si>
    <t>2024-02-17 14:28:58</t>
  </si>
  <si>
    <t>2024-02-17 14:57:08</t>
  </si>
  <si>
    <t>35-03-M01386_M-1386_TRAFO_M03_41970001</t>
  </si>
  <si>
    <t>41970001</t>
  </si>
  <si>
    <t>2024-02-03 09:04:47</t>
  </si>
  <si>
    <t>2024-02-03 17:14:17</t>
  </si>
  <si>
    <t>2024-02-28 09:12:46</t>
  </si>
  <si>
    <t>2024-02-28 13:08:19</t>
  </si>
  <si>
    <t>35-19-A00001_URLA İM_TR-10_L03_100779980</t>
  </si>
  <si>
    <t>100779980</t>
  </si>
  <si>
    <t>2024-02-16 12:10:25</t>
  </si>
  <si>
    <t>2024-02-16 13:57:48</t>
  </si>
  <si>
    <t>35-19-M00002_YASEMİN DM_ÖZBEK_M03_2055959</t>
  </si>
  <si>
    <t>2055959</t>
  </si>
  <si>
    <t>2024-02-28 08:16:45</t>
  </si>
  <si>
    <t>2024-02-28 08:35:11</t>
  </si>
  <si>
    <t>45-78-L00169_TR-169_ _953248994_ _953248994</t>
  </si>
  <si>
    <t>953248994</t>
  </si>
  <si>
    <t>2024-02-26 21:01:34</t>
  </si>
  <si>
    <t>2024-02-26 23:22:53</t>
  </si>
  <si>
    <t>35-03-M01155_M-1155_ _912871103_ _912871103</t>
  </si>
  <si>
    <t>912871103</t>
  </si>
  <si>
    <t>2024-02-17 06:41:14</t>
  </si>
  <si>
    <t>2024-02-17 10:36:21</t>
  </si>
  <si>
    <t>45-78-M00974_AKÖREN TR-19 KÖK_ALAŞEHİR_M04_66244830</t>
  </si>
  <si>
    <t>66244830</t>
  </si>
  <si>
    <t>2024-02-27 07:49:32</t>
  </si>
  <si>
    <t>2024-02-27 08:57:40</t>
  </si>
  <si>
    <t>45-82-M00309_KOZLUÖREN TR-1_KOZLUÖREN TR-1_45-82-M00309_2360164</t>
  </si>
  <si>
    <t>2360164</t>
  </si>
  <si>
    <t>2024-02-21 10:01:33</t>
  </si>
  <si>
    <t>2024-02-21 10:37:52</t>
  </si>
  <si>
    <t>35-16-L00151_TR-151_B_B_91095773</t>
  </si>
  <si>
    <t>91095773</t>
  </si>
  <si>
    <t>2024-02-17 08:54:49</t>
  </si>
  <si>
    <t>2024-02-17 13:25:46</t>
  </si>
  <si>
    <t>2024-02-18 13:37:23</t>
  </si>
  <si>
    <t>2024-02-18 14:05:32</t>
  </si>
  <si>
    <t>35-02-M01570_M-1570_M-1054_M04_88751031</t>
  </si>
  <si>
    <t>88751031</t>
  </si>
  <si>
    <t>2024-02-04 13:46:54</t>
  </si>
  <si>
    <t>2024-02-04 17:20:23</t>
  </si>
  <si>
    <t>35-04-K03385_K-3385_SANAL BINA_95000515104_ _95000515104</t>
  </si>
  <si>
    <t>95000515104</t>
  </si>
  <si>
    <t>2024-02-24 08:35:15</t>
  </si>
  <si>
    <t>2024-02-24 09:32:33</t>
  </si>
  <si>
    <t>45-71-M00061_HARMANDALI KÖK_AHMET KOCA_M10_72231053</t>
  </si>
  <si>
    <t>72231053</t>
  </si>
  <si>
    <t>2024-02-18 13:50:15</t>
  </si>
  <si>
    <t>2024-02-18 19:10:44</t>
  </si>
  <si>
    <t>45-73-M00591_ILGIN TR-1_ _945647003_ _945647003</t>
  </si>
  <si>
    <t>945647003</t>
  </si>
  <si>
    <t>2024-02-17 18:39:05</t>
  </si>
  <si>
    <t>2024-02-17 20:00:46</t>
  </si>
  <si>
    <t>35-15-L00240_KAYMAKÇI TR-30_C_C_91349614_91349614</t>
  </si>
  <si>
    <t>91349614</t>
  </si>
  <si>
    <t>2024-02-18 15:40:33</t>
  </si>
  <si>
    <t>2024-02-18 23:09:08</t>
  </si>
  <si>
    <t>35-19-L00305_OVACIK TR-1_0_956672491_ _956672491</t>
  </si>
  <si>
    <t>956672491</t>
  </si>
  <si>
    <t>2024-02-17 23:42:34</t>
  </si>
  <si>
    <t>2024-02-18 02:29:45</t>
  </si>
  <si>
    <t>35-28-M00070_ULUKENT KÖK-15_HatBaşıAyırıcı_53133686_M04_53133686</t>
  </si>
  <si>
    <t>53133686</t>
  </si>
  <si>
    <t>2024-02-23 11:32:49</t>
  </si>
  <si>
    <t>2024-02-23 18:22:06</t>
  </si>
  <si>
    <t>2024-02-10 09:22:44</t>
  </si>
  <si>
    <t>2024-02-10 10:15:43</t>
  </si>
  <si>
    <t>45-73-M00490_DELEMENLER KÖK_GÜZLE BELENYAKA _M05_2081977</t>
  </si>
  <si>
    <t>2081977</t>
  </si>
  <si>
    <t>2024-02-17 09:18:13</t>
  </si>
  <si>
    <t>2024-02-17 10:35:35</t>
  </si>
  <si>
    <t>35-30-M00219_GÜLKENT KÖK-3_GÜLKENT_M02_2099589</t>
  </si>
  <si>
    <t>2099589</t>
  </si>
  <si>
    <t>2024-02-19 09:27:12</t>
  </si>
  <si>
    <t>2024-02-19 15:32:33</t>
  </si>
  <si>
    <t>45-78-M00688_YENİPAZAR TR-4_ _953293476_ _953293476</t>
  </si>
  <si>
    <t>953293476</t>
  </si>
  <si>
    <t>2024-02-12 00:00:13</t>
  </si>
  <si>
    <t>2024-02-12 01:28:43</t>
  </si>
  <si>
    <t>2024-02-21 02:02:36</t>
  </si>
  <si>
    <t>2024-02-21 02:32:08</t>
  </si>
  <si>
    <t>45-80-M00064_ALİBEYLİ DM_HEYBELİ_M03_72190763</t>
  </si>
  <si>
    <t>72190763</t>
  </si>
  <si>
    <t>2024-02-27 07:37:23</t>
  </si>
  <si>
    <t>2024-02-27 08:55:01</t>
  </si>
  <si>
    <t>45-73-M00057_ALAŞEHİR TR-57_TR-58 TR-86_M01_81564817</t>
  </si>
  <si>
    <t>81564817</t>
  </si>
  <si>
    <t>2024-02-18 14:38:31</t>
  </si>
  <si>
    <t>2024-02-18 17:21:22</t>
  </si>
  <si>
    <t>35-10-A00002_KAHRAMANDERE İM_GÖNEN_M09_2096981</t>
  </si>
  <si>
    <t>2096981</t>
  </si>
  <si>
    <t>2024-02-21 10:03:17</t>
  </si>
  <si>
    <t>2024-02-21 10:32:16</t>
  </si>
  <si>
    <t>45-86-M00018_KÖPRÜBAŞI TR-18_SANAL BINA_941960403_ _941960403</t>
  </si>
  <si>
    <t>941960403</t>
  </si>
  <si>
    <t>2024-02-21 18:38:25</t>
  </si>
  <si>
    <t>2024-02-21 20:19:01</t>
  </si>
  <si>
    <t>45-77-L00048_TR-48_TR-48_45-77-L00048_72207919</t>
  </si>
  <si>
    <t>72207919</t>
  </si>
  <si>
    <t>2024-02-21 14:43:13</t>
  </si>
  <si>
    <t>2024-02-21 15:12:11</t>
  </si>
  <si>
    <t>35-01-K04052_K-4052_ _911778512_ _911778512</t>
  </si>
  <si>
    <t>911778512</t>
  </si>
  <si>
    <t>2024-02-21 18:11:22</t>
  </si>
  <si>
    <t>2024-02-21 19:29:04</t>
  </si>
  <si>
    <t>35-21-L00125_KÖSEDERE TR-2_A_A_56376251_56376251</t>
  </si>
  <si>
    <t>56376251</t>
  </si>
  <si>
    <t>2024-02-08 23:12:54</t>
  </si>
  <si>
    <t>2024-02-09 03:04:55</t>
  </si>
  <si>
    <t>35-02-K00144_K-144_ _910220332_ _910220332</t>
  </si>
  <si>
    <t>910220332</t>
  </si>
  <si>
    <t>2024-02-17 19:19:17</t>
  </si>
  <si>
    <t>2024-02-17 19:59:46</t>
  </si>
  <si>
    <t>35-04-K02732_K-2732_Gereli_99375623_ _99375623</t>
  </si>
  <si>
    <t>2024-02-18 16:06:58</t>
  </si>
  <si>
    <t>2024-02-18 19:44:34</t>
  </si>
  <si>
    <t>35-16-L00083_TR-83_SANAL BINA_95001426792_ _95001426792</t>
  </si>
  <si>
    <t>95001426792</t>
  </si>
  <si>
    <t>2024-02-26 21:56:10</t>
  </si>
  <si>
    <t>2024-02-26 22:59:57</t>
  </si>
  <si>
    <t>2024-02-27 07:30:20</t>
  </si>
  <si>
    <t>2024-02-27 08:22:11</t>
  </si>
  <si>
    <t>35-07-K02333_K-2333_A_k2333/a2_5793925</t>
  </si>
  <si>
    <t>5793925</t>
  </si>
  <si>
    <t>2024-02-12 21:24:49</t>
  </si>
  <si>
    <t>2024-02-12 22:44:09</t>
  </si>
  <si>
    <t>45-82-M00125_SOMA KÖYLER DM-2_BERGAMA_M03_2035736</t>
  </si>
  <si>
    <t>2035736</t>
  </si>
  <si>
    <t>2024-02-17 17:43:47</t>
  </si>
  <si>
    <t>2024-02-17 18:03:29</t>
  </si>
  <si>
    <t>35-21-M00041_KAMUKENT TR-3_ _95002362370_ _95002362370</t>
  </si>
  <si>
    <t>95002362370</t>
  </si>
  <si>
    <t>2024-02-27 20:40:23</t>
  </si>
  <si>
    <t>2024-02-27 23:06:24</t>
  </si>
  <si>
    <t>35-19-L00098_TR-98 ZEYTİNALANI_50003662_50003662_56392180_56392180</t>
  </si>
  <si>
    <t>56392180</t>
  </si>
  <si>
    <t>2024-02-15 12:32:03</t>
  </si>
  <si>
    <t>2024-02-15 18:13:00</t>
  </si>
  <si>
    <t>45-73-M00081_ALAŞEHİR TR-81_B_B_56404466_56404466</t>
  </si>
  <si>
    <t>56404466</t>
  </si>
  <si>
    <t>2024-02-21 10:13:12</t>
  </si>
  <si>
    <t>2024-02-21 11:38:39</t>
  </si>
  <si>
    <t>35-01-K00106_K-106_ _912244673_ _912244673</t>
  </si>
  <si>
    <t>912244673</t>
  </si>
  <si>
    <t>2024-02-17 09:22:02</t>
  </si>
  <si>
    <t>2024-02-17 13:11:10</t>
  </si>
  <si>
    <t>45-76-L00062_GELENBE TR-3_GELENBE TR-3_45-76-L00062_2356211</t>
  </si>
  <si>
    <t>2356211</t>
  </si>
  <si>
    <t>2024-02-27 09:11:14</t>
  </si>
  <si>
    <t>2024-02-27 10:10:04</t>
  </si>
  <si>
    <t>2024-02-17 20:12:16</t>
  </si>
  <si>
    <t>2024-02-17 22:15:16</t>
  </si>
  <si>
    <t>35-29-L00326_ÇERİKÖZÜ TR-1_ÇERİKÖZÜ TR-1_35-29-L00326_2363098</t>
  </si>
  <si>
    <t>2363098</t>
  </si>
  <si>
    <t>2024-02-26 23:02:13</t>
  </si>
  <si>
    <t>2024-02-26 23:51:46</t>
  </si>
  <si>
    <t>45-83-L00483_DM-3/TR-23___82025116_82025116</t>
  </si>
  <si>
    <t>82025116</t>
  </si>
  <si>
    <t>2024-02-27 02:15:59</t>
  </si>
  <si>
    <t>2024-02-27 04:16:03</t>
  </si>
  <si>
    <t>35-16-L00257_TEPEKÖY TR-1_A_A_90948216_90948216</t>
  </si>
  <si>
    <t>2024-02-26 10:47:31</t>
  </si>
  <si>
    <t>2024-02-26 12:46:22</t>
  </si>
  <si>
    <t>45-78-M00305_TAYTAN TR-1 KÖK_TAYTAN MERKEZ ÇIKIŞ_M01_65650963</t>
  </si>
  <si>
    <t>65650963</t>
  </si>
  <si>
    <t>2024-02-17 15:34:27</t>
  </si>
  <si>
    <t>2024-02-17 16:07:45</t>
  </si>
  <si>
    <t>35-04-K01181_K-1181_ _99713729_ _99713729</t>
  </si>
  <si>
    <t>99713729</t>
  </si>
  <si>
    <t>2024-02-27 15:16:00</t>
  </si>
  <si>
    <t>2024-02-27 17:26:29</t>
  </si>
  <si>
    <t>2024-02-16 11:20:04</t>
  </si>
  <si>
    <t>2024-02-16 20:10:34</t>
  </si>
  <si>
    <t>35-14-L00055_L-55 ÖZMET_0_956640031_ _956640031</t>
  </si>
  <si>
    <t>956640031</t>
  </si>
  <si>
    <t>2024-02-21 10:44:28</t>
  </si>
  <si>
    <t>2024-02-21 18:40:00</t>
  </si>
  <si>
    <t>35-27-M00264_HASAN YILDIRIM SULAMA GRUBU 2 TR_A_A_56356001_56356001</t>
  </si>
  <si>
    <t>56356001</t>
  </si>
  <si>
    <t>2024-02-28 09:57:15</t>
  </si>
  <si>
    <t>2024-02-28 13:20:42</t>
  </si>
  <si>
    <t>35-03-K01467_K-1467_D_D_56369797_56369797</t>
  </si>
  <si>
    <t>56369797</t>
  </si>
  <si>
    <t>2024-02-27 16:02:22</t>
  </si>
  <si>
    <t>2024-02-27 22:43:07</t>
  </si>
  <si>
    <t>35-02-M01454_M-1454_M-37_M02_2103919</t>
  </si>
  <si>
    <t>2103919</t>
  </si>
  <si>
    <t>2024-02-11 08:50:58</t>
  </si>
  <si>
    <t>2024-02-11 13:17:55</t>
  </si>
  <si>
    <t>45-77-A00001_KULA İM_KONURCA_M01_2049499</t>
  </si>
  <si>
    <t>2049499</t>
  </si>
  <si>
    <t>2024-02-22 10:12:18</t>
  </si>
  <si>
    <t>2024-02-22 15:32:58</t>
  </si>
  <si>
    <t>2024-02-18 16:57:25</t>
  </si>
  <si>
    <t>2024-02-18 17:44:22</t>
  </si>
  <si>
    <t>35-15-L01153_GÖLCÜK DM_SUBATAN_L04_67177011</t>
  </si>
  <si>
    <t>67177011</t>
  </si>
  <si>
    <t>2024-02-17 14:05:55</t>
  </si>
  <si>
    <t>2024-02-17 14:15:58</t>
  </si>
  <si>
    <t>35-02-M01389_M-1389_ _910224018_ _910224018</t>
  </si>
  <si>
    <t>910224018</t>
  </si>
  <si>
    <t>2024-02-18 00:33:43</t>
  </si>
  <si>
    <t>2024-02-18 03:59:42</t>
  </si>
  <si>
    <t>35-09-K03327_K-3327_Barış_913727365_ _913727365</t>
  </si>
  <si>
    <t>913727365</t>
  </si>
  <si>
    <t>2024-02-28 00:36:57</t>
  </si>
  <si>
    <t>2024-02-28 02:06:07</t>
  </si>
  <si>
    <t>45-75-M00221_BALIKLI TR-1_A_A_90964748_90964748</t>
  </si>
  <si>
    <t>90964748</t>
  </si>
  <si>
    <t>2024-02-29 11:20:22</t>
  </si>
  <si>
    <t>2024-02-29 12:12:35</t>
  </si>
  <si>
    <t>2024-02-18 13:55:35</t>
  </si>
  <si>
    <t>2024-02-18 15:13:12</t>
  </si>
  <si>
    <t>35-01-K00719_K-719_A_A1_49425789</t>
  </si>
  <si>
    <t>49425789</t>
  </si>
  <si>
    <t>2024-02-21 10:46:14</t>
  </si>
  <si>
    <t>2024-02-21 12:40:28</t>
  </si>
  <si>
    <t>45-73-M00040_ALAŞEHİR PTT TRAFO_ALAŞEHİR PTT TRAFO_45-73-M00040_66931490</t>
  </si>
  <si>
    <t>66931490</t>
  </si>
  <si>
    <t>2024-02-25 09:28:45</t>
  </si>
  <si>
    <t>2024-02-25 12:08:22</t>
  </si>
  <si>
    <t>35-03-M01386_M-1386_M-1386_35-03-M01386_41970025</t>
  </si>
  <si>
    <t>41970025</t>
  </si>
  <si>
    <t>2024-02-03 17:06:42</t>
  </si>
  <si>
    <t>2024-02-03 17:10:32</t>
  </si>
  <si>
    <t>45-79-M00004_SARIGÖL TR-4_ _945557354_ _945557354</t>
  </si>
  <si>
    <t>945557354</t>
  </si>
  <si>
    <t>2024-02-21 17:00:27</t>
  </si>
  <si>
    <t>2024-02-21 19:41:27</t>
  </si>
  <si>
    <t>35-03-M00982_M-982_D_D_56353322_56353322</t>
  </si>
  <si>
    <t>56353322</t>
  </si>
  <si>
    <t>2024-02-17 14:23:56</t>
  </si>
  <si>
    <t>2024-02-17 16:06:13</t>
  </si>
  <si>
    <t>35-02-M00005_M-5_F_F2B_5816305</t>
  </si>
  <si>
    <t>5816305</t>
  </si>
  <si>
    <t>2024-02-17 14:13:22</t>
  </si>
  <si>
    <t>2024-02-17 17:25:14</t>
  </si>
  <si>
    <t>35-04-M02425_M-2425_ _99455338_ _99455338</t>
  </si>
  <si>
    <t>99455338</t>
  </si>
  <si>
    <t>2024-02-17 08:42:32</t>
  </si>
  <si>
    <t>2024-02-17 09:35:57</t>
  </si>
  <si>
    <t>35-04-K00425_K-425_K-3110_K01_2038063</t>
  </si>
  <si>
    <t>2038063</t>
  </si>
  <si>
    <t>2024-02-28 03:07:51</t>
  </si>
  <si>
    <t>2024-02-28 03:29:42</t>
  </si>
  <si>
    <t>35-27-L00053_YUKARI KIZILCA TR-3_ _98859826_ _98859826</t>
  </si>
  <si>
    <t>98859826</t>
  </si>
  <si>
    <t>2024-02-13 19:08:09</t>
  </si>
  <si>
    <t>2024-02-13 21:41:01</t>
  </si>
  <si>
    <t>2024-02-03 17:17:22</t>
  </si>
  <si>
    <t>2024-02-03 22:07:00</t>
  </si>
  <si>
    <t>45-80-M00051_KOLDERE KÖK_GÜMÜLCELİ_M011_73403320</t>
  </si>
  <si>
    <t>73403320</t>
  </si>
  <si>
    <t>2024-02-17 09:03:00</t>
  </si>
  <si>
    <t>35-31-L00254_KARABURÇ SINIRBAŞI TR-2_KARABURÇ SINIRBAŞI TR-2_35-31-L00254_72249242</t>
  </si>
  <si>
    <t>72249242</t>
  </si>
  <si>
    <t>2024-02-17 09:55:02</t>
  </si>
  <si>
    <t>45-71-M00568_KARAOĞLANLI TR-5_KARAOĞLANLI TR-5_45-71-M00568_2353706</t>
  </si>
  <si>
    <t>2353706</t>
  </si>
  <si>
    <t>2024-02-18 12:38:24</t>
  </si>
  <si>
    <t>2024-02-18 13:39:43</t>
  </si>
  <si>
    <t>45-78-L00050_TR-50_ _953253953_ _953253953</t>
  </si>
  <si>
    <t>953253953</t>
  </si>
  <si>
    <t>2024-02-05 12:57:39</t>
  </si>
  <si>
    <t>2024-02-05 15:47:31</t>
  </si>
  <si>
    <t>35-16-A00003_SAĞANCI İM_SÜLEYMANLI_L05_2316404</t>
  </si>
  <si>
    <t>2316404</t>
  </si>
  <si>
    <t>2024-02-29 08:01:12</t>
  </si>
  <si>
    <t>2024-02-29 08:18:48</t>
  </si>
  <si>
    <t>35-26-M00903_PANCAR TR-6_PANCAR TR-6_35-26-M00903_66216105</t>
  </si>
  <si>
    <t>66216105</t>
  </si>
  <si>
    <t>2024-02-27 20:00:47</t>
  </si>
  <si>
    <t>2024-02-27 20:42:47</t>
  </si>
  <si>
    <t>35-23-M00210_YENİ BAĞARASI TR-4_B_B_91182147_91182147</t>
  </si>
  <si>
    <t>2024-02-26 22:19:01</t>
  </si>
  <si>
    <t>2024-02-26 23:24:23</t>
  </si>
  <si>
    <t>35-08-K03771_K-3771_A_A_56368734_56368734</t>
  </si>
  <si>
    <t>56368734</t>
  </si>
  <si>
    <t>2024-02-17 14:39:36</t>
  </si>
  <si>
    <t>2024-02-17 17:16:42</t>
  </si>
  <si>
    <t>35-28-M00463_TÜRKELLİ TR-2_0_953393848_ _953393848</t>
  </si>
  <si>
    <t>953393848</t>
  </si>
  <si>
    <t>2024-02-21 21:47:14</t>
  </si>
  <si>
    <t>35-28-M00331_BURUNCUK TR-1_0_953389775_ _953389775</t>
  </si>
  <si>
    <t>953389775</t>
  </si>
  <si>
    <t>2024-02-17 20:58:13</t>
  </si>
  <si>
    <t>2024-02-17 23:09:15</t>
  </si>
  <si>
    <t>35-03-M03418_M-3418(YATIRIM REZERVE)_ _910440264_ _910440264</t>
  </si>
  <si>
    <t>910440264</t>
  </si>
  <si>
    <t>2024-02-27 15:55:01</t>
  </si>
  <si>
    <t>2024-02-27 20:48:45</t>
  </si>
  <si>
    <t>35-01-K00034_K-34_ _912278860_ _912278860</t>
  </si>
  <si>
    <t>912278860</t>
  </si>
  <si>
    <t>2024-02-26 23:55:46</t>
  </si>
  <si>
    <t>2024-02-27 01:11:55</t>
  </si>
  <si>
    <t>2024-02-17 13:39:30</t>
  </si>
  <si>
    <t>2024-02-17 15:35:02</t>
  </si>
  <si>
    <t>45-79-M00395_DİNDARLI KÖK TR-3 KAKLIK_HatBaşıAyırıcı_53134317_M01_53134317</t>
  </si>
  <si>
    <t>53134317</t>
  </si>
  <si>
    <t>2024-02-27 17:22:08</t>
  </si>
  <si>
    <t>2024-02-27 22:06:34</t>
  </si>
  <si>
    <t>35-02-M00030_M-30_M-454_M08_2121890</t>
  </si>
  <si>
    <t>2121890</t>
  </si>
  <si>
    <t>2024-02-27 17:54:21</t>
  </si>
  <si>
    <t>2024-02-27 19:08:11</t>
  </si>
  <si>
    <t>2024-02-15 20:05:06</t>
  </si>
  <si>
    <t>2024-02-15 22:43:09</t>
  </si>
  <si>
    <t>35-26-M00820_DM-3/19_YÜKSEL YILDİZ_95001361443_ _95001361443</t>
  </si>
  <si>
    <t>95001361443</t>
  </si>
  <si>
    <t>2024-02-21 17:52:02</t>
  </si>
  <si>
    <t>2024-02-21 19:48:00</t>
  </si>
  <si>
    <t>35-01-M01589_M-1589_M-1589_35-01-M01589_2360545</t>
  </si>
  <si>
    <t>2360545</t>
  </si>
  <si>
    <t>2024-02-03 02:59:18</t>
  </si>
  <si>
    <t>2024-02-03 03:04:53</t>
  </si>
  <si>
    <t>35-28-M00213_DOĞAKÖY TR-1_DIREK TIPI TRAFO HUCRESI_H01_2109619</t>
  </si>
  <si>
    <t>2109619</t>
  </si>
  <si>
    <t>2024-02-21 22:17:24</t>
  </si>
  <si>
    <t>2024-02-21 23:51:18</t>
  </si>
  <si>
    <t>35-29-L00506_SARUHANLI ÇEŞMEBAŞI TR_SARUHANLI ÇEŞMEBAŞI TR_35-29-L00506_2373617</t>
  </si>
  <si>
    <t>2373617</t>
  </si>
  <si>
    <t>2024-02-21 10:11:26</t>
  </si>
  <si>
    <t>2024-02-21 11:05:19</t>
  </si>
  <si>
    <t>45-71-M02046_MURADİYE TR-3/A_A_A_60984147_60984147</t>
  </si>
  <si>
    <t>60984147</t>
  </si>
  <si>
    <t>2024-02-18 17:04:14</t>
  </si>
  <si>
    <t>2024-02-19 00:32:32</t>
  </si>
  <si>
    <t>35-03-M00994_M-994_B_B_56372158_56372158</t>
  </si>
  <si>
    <t>56372158</t>
  </si>
  <si>
    <t>2024-02-21 20:02:41</t>
  </si>
  <si>
    <t>2024-02-21 20:58:58</t>
  </si>
  <si>
    <t>45-71-M00125_YENİKÖY TR-4_YENİKÖY TR-3_M03_72244248</t>
  </si>
  <si>
    <t>72244248</t>
  </si>
  <si>
    <t>2024-02-16 09:01:55</t>
  </si>
  <si>
    <t>2024-02-16 10:28:46</t>
  </si>
  <si>
    <t>2024-02-18 13:04:09</t>
  </si>
  <si>
    <t>2024-02-18 20:16:28</t>
  </si>
  <si>
    <t>35-15-L00383_YENİKÖY TR-4_ _950352295_ _950352295</t>
  </si>
  <si>
    <t>950352295</t>
  </si>
  <si>
    <t>2024-02-16 12:20:03</t>
  </si>
  <si>
    <t>2024-02-16 18:23:17</t>
  </si>
  <si>
    <t>35-28-M00176_ASARLIK TR-5___91416800_91416800</t>
  </si>
  <si>
    <t>91416800</t>
  </si>
  <si>
    <t>2024-02-18 17:38:46</t>
  </si>
  <si>
    <t>2024-02-18 19:23:40</t>
  </si>
  <si>
    <t>2024-02-28 09:21:23</t>
  </si>
  <si>
    <t>2024-02-28 09:31:11</t>
  </si>
  <si>
    <t>35-31-L00037_ARKACILAR TR-1_A_A_91203174_91203174</t>
  </si>
  <si>
    <t>91203174</t>
  </si>
  <si>
    <t>2024-02-27 15:27:23</t>
  </si>
  <si>
    <t>2024-02-27 17:31:57</t>
  </si>
  <si>
    <t>35-20-M00007_ÇIRPI TR-1-2/2_0_955209150_ _955209150</t>
  </si>
  <si>
    <t>955209150</t>
  </si>
  <si>
    <t>2024-02-28 09:07:25</t>
  </si>
  <si>
    <t>2024-02-28 12:15:56</t>
  </si>
  <si>
    <t>35-16-A00004_BERGAMA TM_PAŞAKÖY_M21_88471041</t>
  </si>
  <si>
    <t>88471041</t>
  </si>
  <si>
    <t>2024-02-18 13:03:48</t>
  </si>
  <si>
    <t>2024-02-18 20:13:25</t>
  </si>
  <si>
    <t>2024-02-18 08:42:55</t>
  </si>
  <si>
    <t>2024-02-18 09:31:12</t>
  </si>
  <si>
    <t>35-01-K02572_K-2572_B_B_56373192_56373192</t>
  </si>
  <si>
    <t>56373192</t>
  </si>
  <si>
    <t>2024-02-27 16:40:10</t>
  </si>
  <si>
    <t>2024-02-27 20:15:17</t>
  </si>
  <si>
    <t>45-78-L00231_CAFERBEY KÖK_KURŞUNLU_L03_2327777</t>
  </si>
  <si>
    <t>2327777</t>
  </si>
  <si>
    <t>2024-02-27 18:17:22</t>
  </si>
  <si>
    <t>2024-02-27 19:19:56</t>
  </si>
  <si>
    <t>35-02-K02543Ö_K-2543 PTT ÖZEL_K-2543Ö_35-02-K02543Ö_2364583</t>
  </si>
  <si>
    <t>2364583</t>
  </si>
  <si>
    <t>2024-02-06 01:00:49</t>
  </si>
  <si>
    <t>2024-02-06 01:15:04</t>
  </si>
  <si>
    <t>35-14-A00002_SEFERİHİSAR İM_LİMAN_M13_72378547</t>
  </si>
  <si>
    <t>72378547</t>
  </si>
  <si>
    <t>2024-02-28 08:16:47</t>
  </si>
  <si>
    <t>2024-02-28 08:30:00</t>
  </si>
  <si>
    <t>35-03-K00737_K-737_A_a3_5819718</t>
  </si>
  <si>
    <t>5819718</t>
  </si>
  <si>
    <t>2024-02-18 08:58:27</t>
  </si>
  <si>
    <t>2024-02-18 11:24:48</t>
  </si>
  <si>
    <t>45-79-M00303_EMCELLİ TR-1_ _945555651_ _945555651</t>
  </si>
  <si>
    <t>945555651</t>
  </si>
  <si>
    <t>2024-02-23 17:06:53</t>
  </si>
  <si>
    <t>2024-02-23 19:05:08</t>
  </si>
  <si>
    <t>35-02-K03572_K-3572_K-3572_35-02-K03572_2370346</t>
  </si>
  <si>
    <t>2370346</t>
  </si>
  <si>
    <t>2024-02-22 15:35:32</t>
  </si>
  <si>
    <t>2024-02-22 17:14:06</t>
  </si>
  <si>
    <t>2024-02-17 10:24:06</t>
  </si>
  <si>
    <t>2024-02-17 18:08:10</t>
  </si>
  <si>
    <t>35-02-K00048Ö_K-48 K.YOLLARI 2.BÖLGE_K-48 K.YOLLARI 2.BÖLGE_35-02-K00048Ö_2349016</t>
  </si>
  <si>
    <t>2349016</t>
  </si>
  <si>
    <t>2024-02-06 01:22:45</t>
  </si>
  <si>
    <t>2024-02-06 01:48:51</t>
  </si>
  <si>
    <t>45-71-M00562_DM-14/13_ _953208805_ _953208805</t>
  </si>
  <si>
    <t>953208805</t>
  </si>
  <si>
    <t>2024-02-17 17:30:24</t>
  </si>
  <si>
    <t>2024-02-17 18:58:42</t>
  </si>
  <si>
    <t>2024-02-17 20:23:25</t>
  </si>
  <si>
    <t>2024-02-17 20:51:03</t>
  </si>
  <si>
    <t>2024-02-03 09:25:28</t>
  </si>
  <si>
    <t>2024-02-03 15:54:32</t>
  </si>
  <si>
    <t>35-29-L00326_ÇERİKÖZÜ TR-1_B_B_56399870_56399870</t>
  </si>
  <si>
    <t>56399870</t>
  </si>
  <si>
    <t>2024-02-26 20:35:00</t>
  </si>
  <si>
    <t>2024-02-26 23:42:14</t>
  </si>
  <si>
    <t>45-73-M00490_DELEMENLER KÖK_HatBaşıAyırıcı_53136539_M05_53136539</t>
  </si>
  <si>
    <t>53136539</t>
  </si>
  <si>
    <t>2024-02-17 08:33:04</t>
  </si>
  <si>
    <t>35-01-K03836_K-3836_TRAFO-1_K04_2113596</t>
  </si>
  <si>
    <t>2113596</t>
  </si>
  <si>
    <t>2024-02-05 10:14:19</t>
  </si>
  <si>
    <t>2024-02-05 13:16:07</t>
  </si>
  <si>
    <t>35-18-L00253_L-253_6207190_6207190_56363670_56363670</t>
  </si>
  <si>
    <t>56363670</t>
  </si>
  <si>
    <t>2024-02-17 15:16:25</t>
  </si>
  <si>
    <t>2024-02-17 23:06:44</t>
  </si>
  <si>
    <t>35-16-M00104_HACIHAMZALAR TR-1_0_953326806_ _953326806</t>
  </si>
  <si>
    <t>953326806</t>
  </si>
  <si>
    <t>2024-02-24 10:39:50</t>
  </si>
  <si>
    <t>2024-02-24 13:44:07</t>
  </si>
  <si>
    <t>45-73-M00075_ALAŞEHİR TR-75_ _945680472_ _945680472</t>
  </si>
  <si>
    <t>945680472</t>
  </si>
  <si>
    <t>2024-02-17 13:56:59</t>
  </si>
  <si>
    <t>2024-02-17 15:35:03</t>
  </si>
  <si>
    <t>45-79-M00304_EMCELLİ TR-2_A_A_91010926_91010926</t>
  </si>
  <si>
    <t>91010926</t>
  </si>
  <si>
    <t>2024-02-27 16:36:59</t>
  </si>
  <si>
    <t>2024-02-27 21:47:54</t>
  </si>
  <si>
    <t>35-03-M01680Ö_M-1680 ORMAN BÖLGE MÜDÜRLÜĞÜ_M-1680 ORMAN BÖLGE MÜDÜRLÜĞÜ_35-03-M01680Ö_2352755</t>
  </si>
  <si>
    <t>2352755</t>
  </si>
  <si>
    <t>2024-02-08 09:52:21</t>
  </si>
  <si>
    <t>2024-02-08 12:09:43</t>
  </si>
  <si>
    <t>35-16-M00148_ALİBEYLİ TR-1_0_953322800_ _953322800</t>
  </si>
  <si>
    <t>953322800</t>
  </si>
  <si>
    <t>2024-02-12 20:27:08</t>
  </si>
  <si>
    <t>2024-02-12 22:18:46</t>
  </si>
  <si>
    <t>35-30-M00219_GÜLKENT KÖK-3_GAZETECİLER SİTESİ_M04_84885254</t>
  </si>
  <si>
    <t>84885254</t>
  </si>
  <si>
    <t>2024-02-19 09:26:33</t>
  </si>
  <si>
    <t>2024-02-19 14:45:22</t>
  </si>
  <si>
    <t>35-26-M00437_KARAKUYU KÖK_KÖYLER KORUCUK_M06_66057122</t>
  </si>
  <si>
    <t>66057122</t>
  </si>
  <si>
    <t>2024-02-17 21:58:20</t>
  </si>
  <si>
    <t>2024-02-17 22:47:25</t>
  </si>
  <si>
    <t>35-17-M00501_SANAYİ SİTESİ TR-6 (DM-10/14)_A_A01_5761928</t>
  </si>
  <si>
    <t>5761928</t>
  </si>
  <si>
    <t>2024-02-17 09:39:10</t>
  </si>
  <si>
    <t>2024-02-17 14:33:36</t>
  </si>
  <si>
    <t>35-01-M01933_M-1933_M-1933_35-01-M01933_54840185</t>
  </si>
  <si>
    <t>54840185</t>
  </si>
  <si>
    <t>2024-02-10 14:58:35</t>
  </si>
  <si>
    <t>2024-02-10 20:00:50</t>
  </si>
  <si>
    <t>35-28-M00463_TÜRKELLİ TR-2_D_D_56373978_56373978</t>
  </si>
  <si>
    <t>56373978</t>
  </si>
  <si>
    <t>2024-02-27 19:36:38</t>
  </si>
  <si>
    <t>2024-02-27 20:39:12</t>
  </si>
  <si>
    <t>2024-02-21 17:49:25</t>
  </si>
  <si>
    <t>2024-02-21 20:58:07</t>
  </si>
  <si>
    <t>35-28-M00153_KOYUNDERE TR-14_0_953383332_ _953383332</t>
  </si>
  <si>
    <t>953383332</t>
  </si>
  <si>
    <t>2024-02-21 20:27:38</t>
  </si>
  <si>
    <t>2024-02-22 01:39:35</t>
  </si>
  <si>
    <t>2024-02-18 17:48:27</t>
  </si>
  <si>
    <t>2024-02-18 20:48:58</t>
  </si>
  <si>
    <t>35-02-M03565_M-3565(YATIRIM REZERVE)_E_e2b_5837769</t>
  </si>
  <si>
    <t>5837769</t>
  </si>
  <si>
    <t>2024-02-20 17:38:36</t>
  </si>
  <si>
    <t>2024-02-20 17:56:26</t>
  </si>
  <si>
    <t>35-19-L00087_TR-87 MENTEŞ KAVŞAĞI_DAĞITIM TRAFOSU_L06_2116376</t>
  </si>
  <si>
    <t>2116376</t>
  </si>
  <si>
    <t>2024-02-27 09:13:45</t>
  </si>
  <si>
    <t>2024-02-27 14:21:27</t>
  </si>
  <si>
    <t>45-72-L00069_TR-2/14-B_A_A_56407216_56407216</t>
  </si>
  <si>
    <t>56407216</t>
  </si>
  <si>
    <t>2024-02-17 15:48:41</t>
  </si>
  <si>
    <t>2024-02-17 17:27:15</t>
  </si>
  <si>
    <t>35-23-M00045_YENİFOÇA TR-45_ _950420547_ _950420547</t>
  </si>
  <si>
    <t>950420547</t>
  </si>
  <si>
    <t>2024-02-17 13:15:37</t>
  </si>
  <si>
    <t>2024-02-17 17:00:22</t>
  </si>
  <si>
    <t>45-78-M00947_DERBENT TR-1_C_C_91086683_91086683</t>
  </si>
  <si>
    <t>91086683</t>
  </si>
  <si>
    <t>2024-02-17 18:18:29</t>
  </si>
  <si>
    <t>2024-02-17 19:05:02</t>
  </si>
  <si>
    <t>35-01-M02911_M-2911___95236079_95236079</t>
  </si>
  <si>
    <t>95236079</t>
  </si>
  <si>
    <t>2024-02-21 19:46:27</t>
  </si>
  <si>
    <t>2024-02-21 20:37:46</t>
  </si>
  <si>
    <t>35-18-L00393_L-393 YENİ OKUL_ _950449157_ _950449157</t>
  </si>
  <si>
    <t>950449157</t>
  </si>
  <si>
    <t>2024-02-18 15:49:37</t>
  </si>
  <si>
    <t>2024-02-18 19:30:00</t>
  </si>
  <si>
    <t>45-79-M00454_ALEMŞAHLI TR-4 HİSAR_C_C_56387443_56387443</t>
  </si>
  <si>
    <t>56387443</t>
  </si>
  <si>
    <t>2024-02-27 16:07:10</t>
  </si>
  <si>
    <t>2024-02-17 09:01:34</t>
  </si>
  <si>
    <t>2024-02-17 10:31:19</t>
  </si>
  <si>
    <t>35-09-M00257_M-257_A_A_56363533_56363533</t>
  </si>
  <si>
    <t>56363533</t>
  </si>
  <si>
    <t>2024-02-23 10:13:27</t>
  </si>
  <si>
    <t>2024-02-23 11:03:23</t>
  </si>
  <si>
    <t>45-72-M00122_HİKMET GIDA KÖK _HARTA BAKIR FİDERİ ÇIKIŞ_M04_66519747</t>
  </si>
  <si>
    <t>66519747</t>
  </si>
  <si>
    <t>2024-02-23 10:34:14</t>
  </si>
  <si>
    <t>2024-02-23 11:18:06</t>
  </si>
  <si>
    <t>45-71-M01762_TURGUTALP TR-1_D_D_90993199_90993199</t>
  </si>
  <si>
    <t>90993199</t>
  </si>
  <si>
    <t>2024-02-18 17:34:21</t>
  </si>
  <si>
    <t>K-4633_35-09-K04633_K-4633_35-09-K04633_45386892</t>
  </si>
  <si>
    <t>45386892</t>
  </si>
  <si>
    <t>2024-02-10 12:02:01</t>
  </si>
  <si>
    <t>2024-02-10 14:14:53</t>
  </si>
  <si>
    <t>35-01-K00135_K-135_ _911356183_ _911356183</t>
  </si>
  <si>
    <t>911356183</t>
  </si>
  <si>
    <t>2024-02-26 22:45:40</t>
  </si>
  <si>
    <t>2024-02-27 00:15:11</t>
  </si>
  <si>
    <t>35-22-M00179_ATAKÖY OVA TR-4_ATAKÖY OVA TR-4_35-22-M00179_2372471</t>
  </si>
  <si>
    <t>2372471</t>
  </si>
  <si>
    <t>2024-02-17 06:23:41</t>
  </si>
  <si>
    <t>2024-02-17 10:06:19</t>
  </si>
  <si>
    <t>35-23-M00152_GERENKÖY TR-6_C_C_90995734_90995734</t>
  </si>
  <si>
    <t>90995734</t>
  </si>
  <si>
    <t>2024-02-27 17:10:58</t>
  </si>
  <si>
    <t>2024-02-27 20:23:53</t>
  </si>
  <si>
    <t>35-22-M00145_TAHTALIÇAY KÖK (M-751)_M-52 BASIN YAYIN_M05_2330031</t>
  </si>
  <si>
    <t>2330031</t>
  </si>
  <si>
    <t>2024-02-27 09:12:43</t>
  </si>
  <si>
    <t>2024-02-27 10:11:33</t>
  </si>
  <si>
    <t>45-71-M01533_KALEMLİ TR-1_KALEMLİ TR-1_45-71-M01533_2367978</t>
  </si>
  <si>
    <t>2367978</t>
  </si>
  <si>
    <t>2024-02-26 09:01:31</t>
  </si>
  <si>
    <t>2024-02-26 15:41:37</t>
  </si>
  <si>
    <t>35-02-M03555_M-3555(YATIRIM REZERVE)_ _95002590274_ _95002590274</t>
  </si>
  <si>
    <t>95002590274</t>
  </si>
  <si>
    <t>2024-02-22 16:07:22</t>
  </si>
  <si>
    <t>2024-02-22 17:35:53</t>
  </si>
  <si>
    <t>45-78-M01114_DURASILLI TR-1 KÖK_TR-21_M05_2106816</t>
  </si>
  <si>
    <t>2106816</t>
  </si>
  <si>
    <t>2024-02-18 08:29:55</t>
  </si>
  <si>
    <t>2024-02-18 08:54:11</t>
  </si>
  <si>
    <t>35-03-M00834_M-834_C_C_56367146_56367146</t>
  </si>
  <si>
    <t>56367146</t>
  </si>
  <si>
    <t>2024-02-27 16:45:50</t>
  </si>
  <si>
    <t>2024-02-27 17:48:00</t>
  </si>
  <si>
    <t>2024-02-27 15:19:39</t>
  </si>
  <si>
    <t>2024-02-27 16:13:17</t>
  </si>
  <si>
    <t>35-31-L00133_GEDİK KATRANDERE TR-2_GEDİK KATRANDERE TR-2_35-31-L00133_95978276</t>
  </si>
  <si>
    <t>95978276</t>
  </si>
  <si>
    <t>2024-02-28 09:38:21</t>
  </si>
  <si>
    <t>2024-02-28 13:06:29</t>
  </si>
  <si>
    <t>35-25-M00025_GÜMÜLDÜR M-25_0_955291262_ _955291262</t>
  </si>
  <si>
    <t>955291262</t>
  </si>
  <si>
    <t>2024-02-24 11:04:40</t>
  </si>
  <si>
    <t>2024-02-24 13:21:44</t>
  </si>
  <si>
    <t>35-19-M00142_TR-142 YAĞCILAR KÖK_SANAL BINA_95000045135_ _95000045135</t>
  </si>
  <si>
    <t>95000045135</t>
  </si>
  <si>
    <t>2024-02-17 19:09:57</t>
  </si>
  <si>
    <t>2024-02-17 21:28:04</t>
  </si>
  <si>
    <t>35-01-M01700_M-1700_TRAFO_M03_2316634</t>
  </si>
  <si>
    <t>2316634</t>
  </si>
  <si>
    <t>2024-02-05 09:05:33</t>
  </si>
  <si>
    <t>2024-02-05 16:43:29</t>
  </si>
  <si>
    <t>2024-02-18 04:07:15</t>
  </si>
  <si>
    <t>2024-02-18 05:17:16</t>
  </si>
  <si>
    <t>35-17-M00036_TR-36_KAPI_KILITLI_950313217_ _950313217</t>
  </si>
  <si>
    <t>950313217</t>
  </si>
  <si>
    <t>2024-02-16 10:43:12</t>
  </si>
  <si>
    <t>2024-02-16 14:15:08</t>
  </si>
  <si>
    <t>2024-02-17 14:27:20</t>
  </si>
  <si>
    <t>2024-02-17 17:10:46</t>
  </si>
  <si>
    <t>35-19-M00077_TR-77 ÇEŞMEALTI KÖK_SAKLIKOY_L03_76784761</t>
  </si>
  <si>
    <t>76784761</t>
  </si>
  <si>
    <t>2024-02-27 14:49:47</t>
  </si>
  <si>
    <t>2024-02-27 15:06:56</t>
  </si>
  <si>
    <t>35-21-L00141_MORDOĞAN TR-3_0_953358293_ _953358293</t>
  </si>
  <si>
    <t>953358293</t>
  </si>
  <si>
    <t>2024-02-16 11:08:00</t>
  </si>
  <si>
    <t>2024-02-16 12:46:40</t>
  </si>
  <si>
    <t>35-02-K01189_K-1189_C_C_56374323_56374323</t>
  </si>
  <si>
    <t>56374323</t>
  </si>
  <si>
    <t>2024-02-29 09:09:57</t>
  </si>
  <si>
    <t>2024-02-29 16:43:57</t>
  </si>
  <si>
    <t>35-13-L00138_PAMUCAKTUR SİTESİ TR_ _946417546_ _946417546</t>
  </si>
  <si>
    <t>946417546</t>
  </si>
  <si>
    <t>2024-02-16 11:31:03</t>
  </si>
  <si>
    <t>2024-02-16 19:31:31</t>
  </si>
  <si>
    <t>2024-02-27 16:25:35</t>
  </si>
  <si>
    <t>2024-02-27 19:47:44</t>
  </si>
  <si>
    <t>45-71-M00163_AKGEDİK KÖK-2_UZUNBURUN_M02_55994964</t>
  </si>
  <si>
    <t>55994964</t>
  </si>
  <si>
    <t>2024-02-27 16:07:39</t>
  </si>
  <si>
    <t>2024-02-27 16:47:10</t>
  </si>
  <si>
    <t>35-02-M03570_M-3570(YATIRIM REZERVE)_M-3570(YATIRIM REZERVE)_35-02-M03570_92410706</t>
  </si>
  <si>
    <t>92410706</t>
  </si>
  <si>
    <t>2024-02-13 10:43:42</t>
  </si>
  <si>
    <t>2024-02-13 12:12:08</t>
  </si>
  <si>
    <t>35-19-M00314_TR-262 ARKADİA SİTESİ_DAĞITIM TRAFOSU_M03_72146352</t>
  </si>
  <si>
    <t>72146352</t>
  </si>
  <si>
    <t>2024-02-24 13:05:34</t>
  </si>
  <si>
    <t>2024-02-24 14:30:13</t>
  </si>
  <si>
    <t>35-03-M02846_M-2846_DEMİRCİ KÖK_M02_82471945</t>
  </si>
  <si>
    <t>82471945</t>
  </si>
  <si>
    <t>2024-02-15 16:31:28</t>
  </si>
  <si>
    <t>2024-02-15 16:59:43</t>
  </si>
  <si>
    <t>2024-02-17 22:25:48</t>
  </si>
  <si>
    <t>2024-02-17 23:48:28</t>
  </si>
  <si>
    <t>2024-02-28 07:56:54</t>
  </si>
  <si>
    <t>2024-02-28 09:37:56</t>
  </si>
  <si>
    <t>45-83-L00062_TR-2/62_48096980_48096980_56400978_56400978</t>
  </si>
  <si>
    <t>56400978</t>
  </si>
  <si>
    <t>2024-02-08 18:44:58</t>
  </si>
  <si>
    <t>2024-02-08 19:38:11</t>
  </si>
  <si>
    <t>35-22-M00106_METAL İŞLERİ TR-6_8087414_TR6/C2_5921558</t>
  </si>
  <si>
    <t>5921558</t>
  </si>
  <si>
    <t>2024-02-27 18:00:36</t>
  </si>
  <si>
    <t>2024-02-27 21:01:36</t>
  </si>
  <si>
    <t>35-01-K02643_K-2643_K-2643_35-01-K02643_2363611</t>
  </si>
  <si>
    <t>2363611</t>
  </si>
  <si>
    <t>2024-02-17 08:58:03</t>
  </si>
  <si>
    <t>35-01-K01581_K-1581_TRAFO-2_K06_2066253</t>
  </si>
  <si>
    <t>2066253</t>
  </si>
  <si>
    <t>2024-02-17 18:21:49</t>
  </si>
  <si>
    <t>2024-02-17 19:06:38</t>
  </si>
  <si>
    <t>35-31-L00195_SIRIMLI CINGILLAR TR-4_A_A_91349346_91349346</t>
  </si>
  <si>
    <t>91349346</t>
  </si>
  <si>
    <t>2024-02-17 19:38:00</t>
  </si>
  <si>
    <t>2024-02-17 20:57:44</t>
  </si>
  <si>
    <t>TR-27_35-19-L00027_B_B_91048239_91048239</t>
  </si>
  <si>
    <t>91048239</t>
  </si>
  <si>
    <t>2024-02-19 09:42:47</t>
  </si>
  <si>
    <t>2024-02-19 15:19:52</t>
  </si>
  <si>
    <t>2024-02-18 16:43:25</t>
  </si>
  <si>
    <t>2024-02-18 19:20:34</t>
  </si>
  <si>
    <t>35-17-M00040_TR-40_ _950302723_ _950302723</t>
  </si>
  <si>
    <t>950302723</t>
  </si>
  <si>
    <t>2024-02-15 00:54:47</t>
  </si>
  <si>
    <t>2024-02-15 01:19:34</t>
  </si>
  <si>
    <t>35-13-L00005_TR-5_ _946421069_ _946421069</t>
  </si>
  <si>
    <t>946421069</t>
  </si>
  <si>
    <t>2024-02-26 21:24:09</t>
  </si>
  <si>
    <t>2024-02-26 23:54:57</t>
  </si>
  <si>
    <t>45-71-M02250_DM-14/3B_ _953197417_ _953197417</t>
  </si>
  <si>
    <t>953197417</t>
  </si>
  <si>
    <t>2024-02-17 07:08:23</t>
  </si>
  <si>
    <t>2024-02-17 07:52:06</t>
  </si>
  <si>
    <t>35-19-L00044_TR-44 SAKIZLI_PANO_956693581_ _956693581</t>
  </si>
  <si>
    <t>956693581</t>
  </si>
  <si>
    <t>2024-02-12 14:52:49</t>
  </si>
  <si>
    <t>2024-02-12 17:25:48</t>
  </si>
  <si>
    <t>35-01-K02322_K-2322_D_D_56369380_56369380</t>
  </si>
  <si>
    <t>56369380</t>
  </si>
  <si>
    <t>2024-02-18 08:26:44</t>
  </si>
  <si>
    <t>2024-02-18 10:40:05</t>
  </si>
  <si>
    <t>45-80-M00059_PAŞAKÖY TR-2_PAŞAKÖY TR-2_45-80-M00059_72199913</t>
  </si>
  <si>
    <t>72199913</t>
  </si>
  <si>
    <t>2024-02-27 15:20:11</t>
  </si>
  <si>
    <t>2024-02-27 15:55:14</t>
  </si>
  <si>
    <t>35-18-L00425_L-425 BELLONA KABİN_ _950446490_ _950446490</t>
  </si>
  <si>
    <t>950446490</t>
  </si>
  <si>
    <t>2024-02-18 15:09:25</t>
  </si>
  <si>
    <t>2024-02-18 18:18:47</t>
  </si>
  <si>
    <t>35-19-L00246_GÜLBAHÇE TR-14_0_956697970_ _956697970</t>
  </si>
  <si>
    <t>956697970</t>
  </si>
  <si>
    <t>2024-02-18 00:14:30</t>
  </si>
  <si>
    <t>2024-02-18 01:18:00</t>
  </si>
  <si>
    <t>45-71-M00296_DM-8/24_KARDELER APARTMANI_953202681_ _953202681</t>
  </si>
  <si>
    <t>953202681</t>
  </si>
  <si>
    <t>2024-02-14 11:27:41</t>
  </si>
  <si>
    <t>2024-02-14 12:56:51</t>
  </si>
  <si>
    <t>45-78-L00504_KARAAĞAÇ TR-2_B_B_56392135_56392135</t>
  </si>
  <si>
    <t>56392135</t>
  </si>
  <si>
    <t>2024-02-29 11:44:12</t>
  </si>
  <si>
    <t>2024-02-29 15:22:27</t>
  </si>
  <si>
    <t>2024-02-27 09:05:15</t>
  </si>
  <si>
    <t>2024-02-27 09:53:05</t>
  </si>
  <si>
    <t>45-73-M00751_GİRELLİ AYDINÇEŞME TR-7_GİRELLİ AYDINÇEŞME TR-7_45-73-M00751_2355691</t>
  </si>
  <si>
    <t>2355691</t>
  </si>
  <si>
    <t>2024-02-05 14:46:00</t>
  </si>
  <si>
    <t>2024-02-05 15:04:55</t>
  </si>
  <si>
    <t>35-28-A00001_MENEMEN İM_FABRİKALAR_L11_88107519</t>
  </si>
  <si>
    <t>88107519</t>
  </si>
  <si>
    <t>2024-02-23 10:33:41</t>
  </si>
  <si>
    <t>2024-02-23 11:15:44</t>
  </si>
  <si>
    <t>35-18-L00603_L-128/1_50067517_B02_50068653</t>
  </si>
  <si>
    <t>50068653</t>
  </si>
  <si>
    <t>2024-02-27 20:45:04</t>
  </si>
  <si>
    <t>2024-02-27 22:17:00</t>
  </si>
  <si>
    <t>2024-02-21 20:22:19</t>
  </si>
  <si>
    <t>2024-02-21 21:02:27</t>
  </si>
  <si>
    <t>2024-02-27 14:02:11</t>
  </si>
  <si>
    <t>2024-02-27 16:46:47</t>
  </si>
  <si>
    <t>35-23-M00154_ILIPINAR KÖK_HatBaşıAyırıcı_92684741_M08_92684741</t>
  </si>
  <si>
    <t>92684741</t>
  </si>
  <si>
    <t>2024-02-27 16:29:30</t>
  </si>
  <si>
    <t>2024-02-27 19:09:24</t>
  </si>
  <si>
    <t>35-20-L00353_KIZILAĞAÇ AHMETLER TR-2_0_955196938_ _955196938</t>
  </si>
  <si>
    <t>955196938</t>
  </si>
  <si>
    <t>2024-02-27 21:08:06</t>
  </si>
  <si>
    <t>2024-02-28 01:23:17</t>
  </si>
  <si>
    <t>35-02-M00010_M-10_M-280_M06_2320102</t>
  </si>
  <si>
    <t>2320102</t>
  </si>
  <si>
    <t>2024-02-12 22:46:37</t>
  </si>
  <si>
    <t>2024-02-12 22:55:53</t>
  </si>
  <si>
    <t>2024-02-28 08:10:01</t>
  </si>
  <si>
    <t>2024-02-28 08:53:47</t>
  </si>
  <si>
    <t>45-83-M00715_TR-2/121_0_955145071_ _955145071</t>
  </si>
  <si>
    <t>955145071</t>
  </si>
  <si>
    <t>2024-02-15 12:18:16</t>
  </si>
  <si>
    <t>2024-02-15 15:32:00</t>
  </si>
  <si>
    <t>35-02-K00777_K-777_E_E_56365165_56365165</t>
  </si>
  <si>
    <t>56365165</t>
  </si>
  <si>
    <t>2024-02-27 09:11:50</t>
  </si>
  <si>
    <t>2024-02-27 16:21:14</t>
  </si>
  <si>
    <t>45-73-M01204_TR-78_ _945681817_ _945681817</t>
  </si>
  <si>
    <t>945681817</t>
  </si>
  <si>
    <t>2024-02-17 13:29:27</t>
  </si>
  <si>
    <t>2024-02-17 15:53:09</t>
  </si>
  <si>
    <t>45-71-M00543_DM-14/4b_ _953197314_ _953197314</t>
  </si>
  <si>
    <t>953197314</t>
  </si>
  <si>
    <t>2024-02-21 16:40:24</t>
  </si>
  <si>
    <t>2024-02-21 19:27:19</t>
  </si>
  <si>
    <t>2024-02-26 10:11:35</t>
  </si>
  <si>
    <t>2024-02-26 11:37:49</t>
  </si>
  <si>
    <t>45-78-L00077_TR-77_ _953264179_ _953264179</t>
  </si>
  <si>
    <t>953264179</t>
  </si>
  <si>
    <t>2024-02-17 09:14:20</t>
  </si>
  <si>
    <t>2024-02-17 10:49:18</t>
  </si>
  <si>
    <t>2024-02-12 20:18:14</t>
  </si>
  <si>
    <t>2024-02-12 22:51:00</t>
  </si>
  <si>
    <t>45-78-M00289_ADALA TR-2_ _953271472_ _953271472</t>
  </si>
  <si>
    <t>953271472</t>
  </si>
  <si>
    <t>2024-02-20 10:45:27</t>
  </si>
  <si>
    <t>2024-02-20 13:25:12</t>
  </si>
  <si>
    <t>35-02-M01269_M-1269_M-427_M03_2097995</t>
  </si>
  <si>
    <t>2097995</t>
  </si>
  <si>
    <t>2024-02-01 00:52:15</t>
  </si>
  <si>
    <t>2024-02-01 00:55:24</t>
  </si>
  <si>
    <t>45-71-M00012_DM-1/66_D_d1_45125216</t>
  </si>
  <si>
    <t>45125216</t>
  </si>
  <si>
    <t>2024-02-27 20:59:26</t>
  </si>
  <si>
    <t>2024-02-27 23:11:56</t>
  </si>
  <si>
    <t>35-27-M00005_TR-5_DAĞITIM TRAFO-1 TR-5_M05_72208095</t>
  </si>
  <si>
    <t>72208095</t>
  </si>
  <si>
    <t>2024-02-18 09:41:13</t>
  </si>
  <si>
    <t>2024-02-18 16:30:26</t>
  </si>
  <si>
    <t>2024-02-17 06:56:00</t>
  </si>
  <si>
    <t>2024-02-17 11:43:42</t>
  </si>
  <si>
    <t>45-73-M00136_PİYADELER KÖK_KEMALİYE DM_M011_95408091</t>
  </si>
  <si>
    <t>95408091</t>
  </si>
  <si>
    <t>2024-02-20 14:59:17</t>
  </si>
  <si>
    <t>2024-02-20 16:06:10</t>
  </si>
  <si>
    <t>35-15-L00264_BİRGİ TR-7_BİRGİ TR-7_35-15-L00264_2365163</t>
  </si>
  <si>
    <t>2365163</t>
  </si>
  <si>
    <t>2024-02-18 07:45:57</t>
  </si>
  <si>
    <t>2024-02-18 09:47:51</t>
  </si>
  <si>
    <t>35-01-A00001_BOĞAZİÇİ İM_BASMA_K07_2307510</t>
  </si>
  <si>
    <t>2307510</t>
  </si>
  <si>
    <t>2024-02-01 02:02:33</t>
  </si>
  <si>
    <t>2024-02-01 02:56:52</t>
  </si>
  <si>
    <t>35-08-K01113_K-1113_K-1113_35-08-K01113_42031668</t>
  </si>
  <si>
    <t>42031668</t>
  </si>
  <si>
    <t>2024-02-21 17:03:46</t>
  </si>
  <si>
    <t>2024-02-21 18:48:23</t>
  </si>
  <si>
    <t>35-21-M00013_EĞLENHOCA DM_KARABURUN-3 (EĞLENHOCA-3)_M10_72178748</t>
  </si>
  <si>
    <t>72178748</t>
  </si>
  <si>
    <t>2024-02-27 02:02:00</t>
  </si>
  <si>
    <t>2024-02-27 02:09:56</t>
  </si>
  <si>
    <t>45-72-M00118_TR-1 77/A_DAĞITIM TRAFOSU TR-1/77A_M03_66497648</t>
  </si>
  <si>
    <t>66497648</t>
  </si>
  <si>
    <t>2024-02-27 18:15:51</t>
  </si>
  <si>
    <t>2024-02-27 19:09:47</t>
  </si>
  <si>
    <t>2024-02-18 15:28:09</t>
  </si>
  <si>
    <t>2024-02-18 15:53:45</t>
  </si>
  <si>
    <t>35-07-K02993_K-2993_D_D_56380957_56380957</t>
  </si>
  <si>
    <t>56380957</t>
  </si>
  <si>
    <t>2024-02-22 10:11:57</t>
  </si>
  <si>
    <t>2024-02-22 11:21:09</t>
  </si>
  <si>
    <t>35-13-A00004_SELÇUK İM/DM_HatBaşıAyırıcı_53134138_L04_53134138</t>
  </si>
  <si>
    <t>53134138</t>
  </si>
  <si>
    <t>2024-02-27 07:55:13</t>
  </si>
  <si>
    <t>2024-02-27 10:29:59</t>
  </si>
  <si>
    <t>2024-02-17 09:04:03</t>
  </si>
  <si>
    <t>2024-02-17 12:51:39</t>
  </si>
  <si>
    <t>45-71-M00061_HARMANDALI KÖK_HatBaşıAyırıcı_53134756_M10_53134756</t>
  </si>
  <si>
    <t>53134756</t>
  </si>
  <si>
    <t>2024-02-19 10:16:49</t>
  </si>
  <si>
    <t>35-18-L00377_L-377_ _950448373_ _950448373</t>
  </si>
  <si>
    <t>950448373</t>
  </si>
  <si>
    <t>2024-02-17 18:15:27</t>
  </si>
  <si>
    <t>2024-02-18 00:58:14</t>
  </si>
  <si>
    <t>35-19-M00281_DM-5/19 (TR-281)_ _962731782_ _962731782</t>
  </si>
  <si>
    <t>962731782</t>
  </si>
  <si>
    <t>2024-02-28 11:54:45</t>
  </si>
  <si>
    <t>2024-02-28 13:24:00</t>
  </si>
  <si>
    <t>2024-02-26 21:01:08</t>
  </si>
  <si>
    <t>2024-02-26 21:55:52</t>
  </si>
  <si>
    <t>2024-02-17 15:02:04</t>
  </si>
  <si>
    <t>2024-02-17 15:45:46</t>
  </si>
  <si>
    <t>45-73-M00153_KEMALİYE TR-5_ _945656669_ _945656669</t>
  </si>
  <si>
    <t>945656669</t>
  </si>
  <si>
    <t>2024-02-29 12:04:15</t>
  </si>
  <si>
    <t>2024-02-29 14:51:59</t>
  </si>
  <si>
    <t>35-21-L00131_ARDIÇ TR-8___95834014_95834014</t>
  </si>
  <si>
    <t>95834014</t>
  </si>
  <si>
    <t>2024-02-18 15:50:20</t>
  </si>
  <si>
    <t>2024-02-18 22:28:13</t>
  </si>
  <si>
    <t>35-07-K03647_K-3647_TRAFO_K01_48413043</t>
  </si>
  <si>
    <t>48413043</t>
  </si>
  <si>
    <t>2024-02-03 10:00:53</t>
  </si>
  <si>
    <t>2024-02-03 15:19:25</t>
  </si>
  <si>
    <t>35-16-L00121_TR-121_47581718_47581718_56353204_56353204</t>
  </si>
  <si>
    <t>56353204</t>
  </si>
  <si>
    <t>2024-02-21 15:15:40</t>
  </si>
  <si>
    <t>2024-02-21 15:34:09</t>
  </si>
  <si>
    <t>35-22-M00300_MENDERES DM-2/TR-1_MENDERES-1_M17_2095709</t>
  </si>
  <si>
    <t>2095709</t>
  </si>
  <si>
    <t>2024-02-23 10:53:58</t>
  </si>
  <si>
    <t>2024-02-23 11:11:57</t>
  </si>
  <si>
    <t>2024-02-27 09:18:04</t>
  </si>
  <si>
    <t>2024-02-27 10:31:50</t>
  </si>
  <si>
    <t>35-26-M00662_DM-7/24_0_956622675_ _956622675</t>
  </si>
  <si>
    <t>956622675</t>
  </si>
  <si>
    <t>2024-02-16 10:47:38</t>
  </si>
  <si>
    <t>2024-02-16 12:12:16</t>
  </si>
  <si>
    <t>35-03-M01155_M-1155_ _915040935_ _915040935</t>
  </si>
  <si>
    <t>915040935</t>
  </si>
  <si>
    <t>2024-02-20 11:22:07</t>
  </si>
  <si>
    <t>2024-02-20 17:42:15</t>
  </si>
  <si>
    <t>35-01-K00135_K-135_ _912441458_ _912441458</t>
  </si>
  <si>
    <t>912441458</t>
  </si>
  <si>
    <t>2024-02-27 01:19:28</t>
  </si>
  <si>
    <t>2024-02-27 02:05:48</t>
  </si>
  <si>
    <t>35-04-K00848_K-848_HatBaşıAyırıcı_53137706_K02_53137706</t>
  </si>
  <si>
    <t>53137706</t>
  </si>
  <si>
    <t>2024-02-17 15:17:06</t>
  </si>
  <si>
    <t>2024-02-17 21:39:42</t>
  </si>
  <si>
    <t>35-16-L00058_TR-58_TR-58_35-16-L00058_2349578</t>
  </si>
  <si>
    <t>2349578</t>
  </si>
  <si>
    <t>2024-02-17 15:42:04</t>
  </si>
  <si>
    <t>2024-02-17 17:08:44</t>
  </si>
  <si>
    <t>35-04-K02486_K-2486_Barış_99379993_ _99379993</t>
  </si>
  <si>
    <t>99379993</t>
  </si>
  <si>
    <t>2024-02-17 14:03:53</t>
  </si>
  <si>
    <t>2024-02-17 16:43:23</t>
  </si>
  <si>
    <t>35-01-M02356_M-2356 _Ziya Gökalp İ.Ö.O._911554609_ _911554609</t>
  </si>
  <si>
    <t>911554609</t>
  </si>
  <si>
    <t>2024-02-27 08:40:42</t>
  </si>
  <si>
    <t>2024-02-27 09:41:19</t>
  </si>
  <si>
    <t>35-16-L00257_TEPEKÖY TR-1_TEPEKÖY TR-1_35-16-L00257_2348094</t>
  </si>
  <si>
    <t>2348094</t>
  </si>
  <si>
    <t>2024-02-26 13:49:46</t>
  </si>
  <si>
    <t>35-15-L00123_TEKKE TR-1_A_A_56367966_56367966</t>
  </si>
  <si>
    <t>56367966</t>
  </si>
  <si>
    <t>2024-02-18 14:45:29</t>
  </si>
  <si>
    <t>2024-02-18 18:01:58</t>
  </si>
  <si>
    <t>45-80-M00134_KEMİKLİDERE TR-1_KEMİKLİDERE TR-1_45-80-M00134_2351328</t>
  </si>
  <si>
    <t>2351328</t>
  </si>
  <si>
    <t>2024-02-27 18:27:53</t>
  </si>
  <si>
    <t>2024-02-27 19:03:21</t>
  </si>
  <si>
    <t>2024-02-27 23:59:06</t>
  </si>
  <si>
    <t>2024-02-28 01:31:20</t>
  </si>
  <si>
    <t>M-2845_35-03-M02845_M-749_M03_72156244</t>
  </si>
  <si>
    <t>72156244</t>
  </si>
  <si>
    <t>2024-02-08 14:42:54</t>
  </si>
  <si>
    <t>2024-02-08 18:13:53</t>
  </si>
  <si>
    <t>2024-02-16 09:40:15</t>
  </si>
  <si>
    <t>2024-02-16 18:08:05</t>
  </si>
  <si>
    <t>2024-02-21 17:21:35</t>
  </si>
  <si>
    <t>2024-02-21 19:37:31</t>
  </si>
  <si>
    <t>35-22-M00876Ö_TUĞBA YOLCU ÖZEL TR_TUĞBA YOLCU KÖK_M01_73772953</t>
  </si>
  <si>
    <t>73772953</t>
  </si>
  <si>
    <t>2024-02-17 12:05:16</t>
  </si>
  <si>
    <t>2024-02-17 14:18:40</t>
  </si>
  <si>
    <t>35-22-M00088_TEKELİ DM_DEVELİ (KÖYLER-1)_M09_48495872</t>
  </si>
  <si>
    <t>48495872</t>
  </si>
  <si>
    <t>2024-02-19 10:16:28</t>
  </si>
  <si>
    <t>35-02-K01189_K-1189_K-1189_35-02-K01189_2363864</t>
  </si>
  <si>
    <t>2363864</t>
  </si>
  <si>
    <t>2024-02-17 09:01:35</t>
  </si>
  <si>
    <t>2024-02-17 09:32:45</t>
  </si>
  <si>
    <t>2024-02-27 17:18:02</t>
  </si>
  <si>
    <t>2024-02-27 18:20:52</t>
  </si>
  <si>
    <t>45-71-M00048_DM-05/02_FABRİKALAR_M03_66503130</t>
  </si>
  <si>
    <t>66503130</t>
  </si>
  <si>
    <t>2024-02-18 09:34:00</t>
  </si>
  <si>
    <t>2024-02-18 15:01:13</t>
  </si>
  <si>
    <t>35-14-L00316_TR-316_SANAL BINA_95002756009_ _95002756009</t>
  </si>
  <si>
    <t>95002756009</t>
  </si>
  <si>
    <t>2024-02-18 14:57:12</t>
  </si>
  <si>
    <t>2024-02-18 17:54:43</t>
  </si>
  <si>
    <t>45-81-M00012_SELENDİ TR-12_ _945633913_ _945633913</t>
  </si>
  <si>
    <t>945633913</t>
  </si>
  <si>
    <t>2024-02-21 18:20:03</t>
  </si>
  <si>
    <t>2024-02-21 19:09:36</t>
  </si>
  <si>
    <t>35-19-L00066_TR-66_ICER?YE_ALINMADI_956682416_ _956682416</t>
  </si>
  <si>
    <t>956682416</t>
  </si>
  <si>
    <t>2024-02-20 11:05:50</t>
  </si>
  <si>
    <t>2024-02-20 12:29:17</t>
  </si>
  <si>
    <t>2024-02-17 08:16:39</t>
  </si>
  <si>
    <t>2024-02-17 09:28:24</t>
  </si>
  <si>
    <t>45-73-M00766_GİRELLİ TR-2_GİRELLİ TR-2_45-73-M00766_2355702</t>
  </si>
  <si>
    <t>2355702</t>
  </si>
  <si>
    <t>2024-02-27 18:27:15</t>
  </si>
  <si>
    <t>2024-02-27 20:27:08</t>
  </si>
  <si>
    <t>2024-02-16 11:20:43</t>
  </si>
  <si>
    <t>2024-02-16 11:41:32</t>
  </si>
  <si>
    <t>2024-02-18 17:58:05</t>
  </si>
  <si>
    <t>2024-02-18 19:18:00</t>
  </si>
  <si>
    <t>35-09-M02547_M-2547_B_B1_65897863</t>
  </si>
  <si>
    <t>65897863</t>
  </si>
  <si>
    <t>2024-02-29 10:47:57</t>
  </si>
  <si>
    <t>2024-02-29 11:29:27</t>
  </si>
  <si>
    <t>45-75-M00267_BOYALI ÇAYBAŞI TR-1_BOYALI ÇAYBAŞI TR-1_45-75-M00267_2362969</t>
  </si>
  <si>
    <t>2362969</t>
  </si>
  <si>
    <t>2024-02-27 19:43:30</t>
  </si>
  <si>
    <t>45-82-M00377_DENİŞ 1-2 MOD5A_DENİŞ-2 GİRİŞ_M09_2088834</t>
  </si>
  <si>
    <t>2088834</t>
  </si>
  <si>
    <t>2024-02-17 23:52:10</t>
  </si>
  <si>
    <t>2024-02-18 00:38:39</t>
  </si>
  <si>
    <t>45-73-L00004_SERİNYAYLA TR-1_C_C_56386787_56386787</t>
  </si>
  <si>
    <t>56386787</t>
  </si>
  <si>
    <t>2024-02-27 22:12:35</t>
  </si>
  <si>
    <t>2024-02-27 23:34:36</t>
  </si>
  <si>
    <t>45-71-M00336_DM-13_DM-12/1_M06_72259820</t>
  </si>
  <si>
    <t>72259820</t>
  </si>
  <si>
    <t>2024-02-28 10:34:53</t>
  </si>
  <si>
    <t>2024-02-28 11:39:33</t>
  </si>
  <si>
    <t>35-30-M00004_ÇANDARLI TR-4_C_C_56365154_56365154</t>
  </si>
  <si>
    <t>56365154</t>
  </si>
  <si>
    <t>2024-02-21 18:54:58</t>
  </si>
  <si>
    <t>2024-02-21 19:36:35</t>
  </si>
  <si>
    <t>35-28-M00462_TÜRKELLİ TR-1_F_F_56374023_56374023</t>
  </si>
  <si>
    <t>56374023</t>
  </si>
  <si>
    <t>2024-02-21 09:56:41</t>
  </si>
  <si>
    <t>2024-02-21 10:40:59</t>
  </si>
  <si>
    <t>35-01-K04145_K-4145_K-4145_35-01-K04145_2364851</t>
  </si>
  <si>
    <t>2364851</t>
  </si>
  <si>
    <t>2024-02-20 11:00:13</t>
  </si>
  <si>
    <t>45-78-M00058_TR-58_B_tr58/b13b_49409467</t>
  </si>
  <si>
    <t>49409467</t>
  </si>
  <si>
    <t>2024-02-16 10:20:58</t>
  </si>
  <si>
    <t>2024-02-16 12:27:09</t>
  </si>
  <si>
    <t>35-08-M02680_M-2680_M-2680_35-08-M02680_62611587</t>
  </si>
  <si>
    <t>62611587</t>
  </si>
  <si>
    <t>2024-02-18 10:05:10</t>
  </si>
  <si>
    <t>45-80-M01087_TR-87 TARIMSAL SULAMA_TR-87 TARIMSAL SULAMA_45-80-M01087_2377252</t>
  </si>
  <si>
    <t>2377252</t>
  </si>
  <si>
    <t>2024-02-20 11:34:07</t>
  </si>
  <si>
    <t>2024-02-20 15:15:52</t>
  </si>
  <si>
    <t>35-01-K00828_K-828_D_D_56358086_56358086</t>
  </si>
  <si>
    <t>56358086</t>
  </si>
  <si>
    <t>2024-02-17 13:52:19</t>
  </si>
  <si>
    <t>2024-02-28 09:55:20</t>
  </si>
  <si>
    <t>2024-02-28 10:13:53</t>
  </si>
  <si>
    <t>35-19-M00226_YAĞCILAR TR-1_A_A_91005895</t>
  </si>
  <si>
    <t>91005895</t>
  </si>
  <si>
    <t>2024-02-16 11:15:18</t>
  </si>
  <si>
    <t>2024-02-16 14:19:09</t>
  </si>
  <si>
    <t>2024-02-17 13:50:51</t>
  </si>
  <si>
    <t>2024-02-17 14:48:04</t>
  </si>
  <si>
    <t>35-04-K04778_K-4778_ _912609584_ _912609584</t>
  </si>
  <si>
    <t>912609584</t>
  </si>
  <si>
    <t>2024-02-27 17:37:08</t>
  </si>
  <si>
    <t>2024-02-27 19:36:36</t>
  </si>
  <si>
    <t>45-82-M00134_IŞIKLAR KÖK-1_IŞIKLAR-1 GİRİŞ_M01_72198727</t>
  </si>
  <si>
    <t>72198727</t>
  </si>
  <si>
    <t>2024-02-28 10:11:24</t>
  </si>
  <si>
    <t>2024-02-28 10:56:58</t>
  </si>
  <si>
    <t>2024-02-16 09:02:54</t>
  </si>
  <si>
    <t>2024-02-16 17:29:52</t>
  </si>
  <si>
    <t>45-73-M00136_PİYADELER KÖK_KEMALİYE DM_M011_95408088</t>
  </si>
  <si>
    <t>95408088</t>
  </si>
  <si>
    <t>2024-02-20 09:55:41</t>
  </si>
  <si>
    <t>2024-02-20 11:21:42</t>
  </si>
  <si>
    <t>35-01-K00049_K-49_D_D1_66312610</t>
  </si>
  <si>
    <t>66312610</t>
  </si>
  <si>
    <t>2024-02-12 22:56:06</t>
  </si>
  <si>
    <t>2024-02-13 01:41:07</t>
  </si>
  <si>
    <t>35-03-K00737_K-737_ _910787105_ _910787105</t>
  </si>
  <si>
    <t>910787105</t>
  </si>
  <si>
    <t>2024-02-18 07:52:21</t>
  </si>
  <si>
    <t>2024-02-18 08:51:32</t>
  </si>
  <si>
    <t>35-26-M00905_BOZKÖY TR-3_BOZKÖY TR-3_35-26-M00905_90369048</t>
  </si>
  <si>
    <t>90369048</t>
  </si>
  <si>
    <t>2024-02-27 17:31:08</t>
  </si>
  <si>
    <t>2024-02-27 17:54:08</t>
  </si>
  <si>
    <t>2024-02-23 12:22:40</t>
  </si>
  <si>
    <t>2024-02-23 16:28:19</t>
  </si>
  <si>
    <t>45-73-M00136_PİYADELER KÖK_KAVAKLIDERE KÖK_M06_95408083</t>
  </si>
  <si>
    <t>95408083</t>
  </si>
  <si>
    <t>2024-02-19 10:05:06</t>
  </si>
  <si>
    <t>2024-02-19 16:04:36</t>
  </si>
  <si>
    <t>35-10-M03124_M-3124_C_C01b_95086961</t>
  </si>
  <si>
    <t>95086961</t>
  </si>
  <si>
    <t>2024-02-21 14:15:07</t>
  </si>
  <si>
    <t>2024-02-21 19:30:03</t>
  </si>
  <si>
    <t>35-18-L00332_L-332 SERKANKENT_12269839_12269839_56358032_56358032</t>
  </si>
  <si>
    <t>56358032</t>
  </si>
  <si>
    <t>2024-02-27 19:01:21</t>
  </si>
  <si>
    <t>2024-02-27 19:42:45</t>
  </si>
  <si>
    <t>45-71-M01860_TR-1/3G (HEKİMOĞLU)_B_B_56403132_56403132</t>
  </si>
  <si>
    <t>56403132</t>
  </si>
  <si>
    <t>2024-02-21 20:08:24</t>
  </si>
  <si>
    <t>2024-02-21 21:29:15</t>
  </si>
  <si>
    <t>2024-02-16 11:00:16</t>
  </si>
  <si>
    <t>2024-02-16 11:59:35</t>
  </si>
  <si>
    <t>2024-02-17 09:35:36</t>
  </si>
  <si>
    <t>2024-02-17 14:02:24</t>
  </si>
  <si>
    <t>35-01-M03021_M-3021(YATIRIM REZERVE)_M-3021(YATIRIM REZERVE)_35-01-M03021_97428997</t>
  </si>
  <si>
    <t>97428997</t>
  </si>
  <si>
    <t>2024-02-27 10:32:42</t>
  </si>
  <si>
    <t>2024-02-27 13:09:18</t>
  </si>
  <si>
    <t>45-72-M00573_SARIDERE TR-2_SARIDERE TR-2_45-72-M00573_61404709</t>
  </si>
  <si>
    <t>61404709</t>
  </si>
  <si>
    <t>2024-02-27 19:42:17</t>
  </si>
  <si>
    <t>2024-02-27 21:39:53</t>
  </si>
  <si>
    <t>35-30-M00707_TR-7(M-707)_A_A_56363016_56363016</t>
  </si>
  <si>
    <t>2024-02-18 16:59:48</t>
  </si>
  <si>
    <t>2024-02-18 18:57:49</t>
  </si>
  <si>
    <t>45-72-M00663_DM11-TR01_TR-2/11_L04_100778160</t>
  </si>
  <si>
    <t>100778160</t>
  </si>
  <si>
    <t>2024-02-18 08:57:16</t>
  </si>
  <si>
    <t>2024-02-18 09:24:45</t>
  </si>
  <si>
    <t>35-01-K01548_K-1548_K-1548_35-01-K01548_42588771</t>
  </si>
  <si>
    <t>42588771</t>
  </si>
  <si>
    <t>2024-02-17 09:00:38</t>
  </si>
  <si>
    <t>2024-02-17 10:31:55</t>
  </si>
  <si>
    <t>35-20-L00347_SÖĞÜTÖREN TR-1_PANO_955207743_ _955207743</t>
  </si>
  <si>
    <t>955207743</t>
  </si>
  <si>
    <t>2024-02-03 19:31:12</t>
  </si>
  <si>
    <t>2024-02-03 21:19:59</t>
  </si>
  <si>
    <t>45-77-L00068_TR-68_B_B_56395131_56395131</t>
  </si>
  <si>
    <t>56395131</t>
  </si>
  <si>
    <t>2024-02-27 17:09:07</t>
  </si>
  <si>
    <t>2024-02-27 18:23:36</t>
  </si>
  <si>
    <t>35-15-L00866_KAYAKÖY DM_ALABAŞ_L04_72307052</t>
  </si>
  <si>
    <t>72307052</t>
  </si>
  <si>
    <t>2024-02-18 14:23:32</t>
  </si>
  <si>
    <t>2024-02-18 15:26:00</t>
  </si>
  <si>
    <t>35-17-M00318_SAMURLU TR-1_ _950310827_ _950310827</t>
  </si>
  <si>
    <t>950310827</t>
  </si>
  <si>
    <t>2024-02-18 16:22:51</t>
  </si>
  <si>
    <t>2024-02-18 19:36:52</t>
  </si>
  <si>
    <t>2024-02-16 12:29:52</t>
  </si>
  <si>
    <t>2024-02-16 13:44:30</t>
  </si>
  <si>
    <t>45-73-M00150_KEMALİYE DM (TR-1)_JANDARMA_M06_66715934</t>
  </si>
  <si>
    <t>66715934</t>
  </si>
  <si>
    <t>2024-02-17 16:24:16</t>
  </si>
  <si>
    <t>2024-02-17 17:18:53</t>
  </si>
  <si>
    <t>35-18-L00111_L-111 OVACIK_A_A_91417162_91417162</t>
  </si>
  <si>
    <t>2024-02-17 20:38:41</t>
  </si>
  <si>
    <t>2024-02-18 00:43:54</t>
  </si>
  <si>
    <t>45-76-A00001_GELENBE İM_SAKARLI_M03_2089839</t>
  </si>
  <si>
    <t>2089839</t>
  </si>
  <si>
    <t>2024-02-28 10:08:56</t>
  </si>
  <si>
    <t>2024-02-28 12:35:52</t>
  </si>
  <si>
    <t>35-23-M00302_FOÇA CEZA İNFAZ KURUMU KÖK_HatBaşıAyırıcı_88020587_M03_88020587</t>
  </si>
  <si>
    <t>88020587</t>
  </si>
  <si>
    <t>2024-02-18 13:41:21</t>
  </si>
  <si>
    <t>2024-02-18 14:58:19</t>
  </si>
  <si>
    <t>45-84-L00014_AHMETLİ TR-14_AHMETLİ TR-14_45-84-L00014_2367100</t>
  </si>
  <si>
    <t>2367100</t>
  </si>
  <si>
    <t>2024-02-29 10:26:01</t>
  </si>
  <si>
    <t>2024-02-29 11:06:19</t>
  </si>
  <si>
    <t>45-78-L00231_CAFERBEY KÖK_KURŞUNLU_L03_2105189</t>
  </si>
  <si>
    <t>2105189</t>
  </si>
  <si>
    <t>2024-02-27 05:34:45</t>
  </si>
  <si>
    <t>2024-02-27 07:14:29</t>
  </si>
  <si>
    <t>35-01-A00005_ALSANCAK TM_UMUR BEY_K20_2058201</t>
  </si>
  <si>
    <t>2058201</t>
  </si>
  <si>
    <t>2024-02-17 14:34:27</t>
  </si>
  <si>
    <t>2024-02-17 17:44:55</t>
  </si>
  <si>
    <t>45-85-L00019_GÖLMARMARA TR-19_TR-17_L03_72105827</t>
  </si>
  <si>
    <t>72105827</t>
  </si>
  <si>
    <t>2024-02-16 12:13:50</t>
  </si>
  <si>
    <t>2024-02-16 13:35:54</t>
  </si>
  <si>
    <t>35-27-M00337_ULUCAK DM-2/10_D_D_56364881_56364881</t>
  </si>
  <si>
    <t>56364881</t>
  </si>
  <si>
    <t>2024-02-20 10:45:22</t>
  </si>
  <si>
    <t>2024-02-20 12:23:30</t>
  </si>
  <si>
    <t>35-01-K00914_K-914_ _911853818_ _911853818</t>
  </si>
  <si>
    <t>911853818</t>
  </si>
  <si>
    <t>2024-02-17 18:05:08</t>
  </si>
  <si>
    <t>2024-02-17 18:47:20</t>
  </si>
  <si>
    <t>35-25-M00058_ÇUKURALTI M-12_ÇUKURALTI M-12_35-25-M00058_2376930</t>
  </si>
  <si>
    <t>2376930</t>
  </si>
  <si>
    <t>2024-02-18 17:13:57</t>
  </si>
  <si>
    <t>2024-02-18 19:14:23</t>
  </si>
  <si>
    <t>35-26-M00465_ORMANKÖY_PANO_956631667_ _956631667</t>
  </si>
  <si>
    <t>956631667</t>
  </si>
  <si>
    <t>2024-02-14 17:47:40</t>
  </si>
  <si>
    <t>2024-02-14 19:21:19</t>
  </si>
  <si>
    <t>45-81-M00270_YILDIZ YIĞINÇAĞIL TR-1_YILDIZ YIĞINÇAĞIL TR-1_45-81-M00270_75310628</t>
  </si>
  <si>
    <t>75310628</t>
  </si>
  <si>
    <t>2024-02-16 16:36:45</t>
  </si>
  <si>
    <t>2024-02-16 20:42:44</t>
  </si>
  <si>
    <t>35-02-K04156_K-4156_ _914976000_ _914976000</t>
  </si>
  <si>
    <t>914976000</t>
  </si>
  <si>
    <t>2024-02-17 15:21:41</t>
  </si>
  <si>
    <t>2024-02-17 20:47:57</t>
  </si>
  <si>
    <t>2024-02-18 12:37:27</t>
  </si>
  <si>
    <t>2024-02-18 14:53:33</t>
  </si>
  <si>
    <t>45-75-M00067_YAKAKÖY KÖK_HatBaşıAyırıcı_53136553_M03_53136553</t>
  </si>
  <si>
    <t>53136553</t>
  </si>
  <si>
    <t>2024-02-16 11:39:44</t>
  </si>
  <si>
    <t>2024-02-16 13:12:28</t>
  </si>
  <si>
    <t>2024-02-22 14:37:07</t>
  </si>
  <si>
    <t>2024-02-22 16:02:19</t>
  </si>
  <si>
    <t>2024-02-27 16:31:59</t>
  </si>
  <si>
    <t>2024-02-27 17:25:00</t>
  </si>
  <si>
    <t>35-18-L00245_L-245_ _950445891_ _950445891</t>
  </si>
  <si>
    <t>950445891</t>
  </si>
  <si>
    <t>2024-02-16 11:42:56</t>
  </si>
  <si>
    <t>2024-02-16 18:16:54</t>
  </si>
  <si>
    <t>35-31-L00460_SOLAKLAR TR-4_ _956576327_ _956576327</t>
  </si>
  <si>
    <t>956576327</t>
  </si>
  <si>
    <t>2024-02-16 11:57:41</t>
  </si>
  <si>
    <t>2024-02-16 15:20:25</t>
  </si>
  <si>
    <t>35-19-L00042_GÜLBAHÇE TR-16 (KARAPINAR)_SANAL BINA_960641305_ _960641305</t>
  </si>
  <si>
    <t>960641305</t>
  </si>
  <si>
    <t>2024-02-27 22:07:16</t>
  </si>
  <si>
    <t>2024-02-27 23:00:18</t>
  </si>
  <si>
    <t>35-29-L00326_ÇERİKÖZÜ TR-1_ _950339806_ _950339806</t>
  </si>
  <si>
    <t>950339806</t>
  </si>
  <si>
    <t>2024-02-12 08:38:27</t>
  </si>
  <si>
    <t>2024-02-12 14:07:14</t>
  </si>
  <si>
    <t>2024-02-17 09:10:20</t>
  </si>
  <si>
    <t>2024-02-17 16:55:02</t>
  </si>
  <si>
    <t>35-07-K03296_K-3296_ _965432730_ _965432730</t>
  </si>
  <si>
    <t>965432730</t>
  </si>
  <si>
    <t>2024-02-20 10:40:41</t>
  </si>
  <si>
    <t>2024-02-20 12:01:22</t>
  </si>
  <si>
    <t>45-78-L00164_TR-164_ _953254040_ _953254040</t>
  </si>
  <si>
    <t>953254040</t>
  </si>
  <si>
    <t>2024-02-27 17:17:25</t>
  </si>
  <si>
    <t>2024-02-27 18:46:53</t>
  </si>
  <si>
    <t>2024-02-29 10:20:53</t>
  </si>
  <si>
    <t>2024-02-29 10:50:05</t>
  </si>
  <si>
    <t>45-76-M00043_KIRKAĞAÇ DM_AKHİSAR_M08_72247473</t>
  </si>
  <si>
    <t>72247473</t>
  </si>
  <si>
    <t>2024-02-17 17:25:27</t>
  </si>
  <si>
    <t>2024-02-17 17:43:35</t>
  </si>
  <si>
    <t>2024-02-21 10:41:44</t>
  </si>
  <si>
    <t>2024-02-21 11:23:05</t>
  </si>
  <si>
    <t>45-77-L00042_TR-42_TR-48_L04_2107821</t>
  </si>
  <si>
    <t>2107821</t>
  </si>
  <si>
    <t>2024-02-18 10:19:33</t>
  </si>
  <si>
    <t>2024-02-18 16:52:10</t>
  </si>
  <si>
    <t>45-75-M00068_FUNDACIK KÖK_FUNDACIK_M03_67108815</t>
  </si>
  <si>
    <t>67108815</t>
  </si>
  <si>
    <t>2024-02-27 08:30:19</t>
  </si>
  <si>
    <t>2024-02-27 08:54:22</t>
  </si>
  <si>
    <t>35-17-M00029_TR-29_PANO_950307044_ _950307044</t>
  </si>
  <si>
    <t>950307044</t>
  </si>
  <si>
    <t>2024-02-17 14:14:09</t>
  </si>
  <si>
    <t>2024-02-17 16:09:53</t>
  </si>
  <si>
    <t>35-09-K01938_K-1938_E_E_56381700</t>
  </si>
  <si>
    <t>56381700</t>
  </si>
  <si>
    <t>2024-02-19 09:17:38</t>
  </si>
  <si>
    <t>2024-02-19 17:06:19</t>
  </si>
  <si>
    <t>45-72-M00097_DAĞDERE DM_KARAGÖZLER_M08_2106076</t>
  </si>
  <si>
    <t>2106076</t>
  </si>
  <si>
    <t>2024-02-27 07:31:12</t>
  </si>
  <si>
    <t>2024-02-27 07:56:49</t>
  </si>
  <si>
    <t>2024-02-17 16:07:09</t>
  </si>
  <si>
    <t>2024-02-17 16:30:29</t>
  </si>
  <si>
    <t>35-26-M01472_ARSLANLAR TR-6 _REMZİYE SOĞUKÇEŞME_95000040952_ _95000040952</t>
  </si>
  <si>
    <t>95000040952</t>
  </si>
  <si>
    <t>2024-02-27 14:45:48</t>
  </si>
  <si>
    <t>2024-02-27 18:24:33</t>
  </si>
  <si>
    <t>45-82-M00568_MUSTAFA KİREMİTÇİ TR_MUSTAFA KİREMİTÇİ TR_45-82-M00568_92759458</t>
  </si>
  <si>
    <t>92759458</t>
  </si>
  <si>
    <t>2024-02-26 10:20:09</t>
  </si>
  <si>
    <t>2024-02-26 10:40:24</t>
  </si>
  <si>
    <t>45-71-M00941_DM-1/53-A_DM-1/53-A_45-71-M00941_72055132</t>
  </si>
  <si>
    <t>72055132</t>
  </si>
  <si>
    <t>2024-02-24 11:18:12</t>
  </si>
  <si>
    <t>2024-02-24 13:09:18</t>
  </si>
  <si>
    <t>35-28-M00731_YAHŞELLİ TR-8_C_C_91007249_91007249</t>
  </si>
  <si>
    <t>91007249</t>
  </si>
  <si>
    <t>2024-02-01 19:22:12</t>
  </si>
  <si>
    <t>2024-02-01 22:30:25</t>
  </si>
  <si>
    <t>45-78-M00358_BEZİRGANLI KANAL MAH. TR-1_B_B_91248086_91248086</t>
  </si>
  <si>
    <t>91248086</t>
  </si>
  <si>
    <t>2024-02-27 19:30:29</t>
  </si>
  <si>
    <t>2024-02-27 20:08:38</t>
  </si>
  <si>
    <t>45-71-M00212_DM-4/09A (MALTA SPOR)_ _953208433_ _953208433</t>
  </si>
  <si>
    <t>953208433</t>
  </si>
  <si>
    <t>2024-02-12 04:41:50</t>
  </si>
  <si>
    <t>2024-02-12 09:22:32</t>
  </si>
  <si>
    <t>35-26-M00530_KUŞÇUBURUN-4_D_D_91000247_91000247</t>
  </si>
  <si>
    <t>91000247</t>
  </si>
  <si>
    <t>2024-02-14 17:57:19</t>
  </si>
  <si>
    <t>35-28-M00176_ASARLIK TR-5_DIREK TIPI TRAFO HUCRESI_H01_2110291</t>
  </si>
  <si>
    <t>2110291</t>
  </si>
  <si>
    <t>2024-02-18 09:36:38</t>
  </si>
  <si>
    <t>2024-02-18 17:33:12</t>
  </si>
  <si>
    <t>45-73-M00408_AKKEÇİLİ TR-438 TARIMSAL SULAMA_SANAL BINA_945136332_ _945136332</t>
  </si>
  <si>
    <t>945136332</t>
  </si>
  <si>
    <t>2024-02-21 12:07:04</t>
  </si>
  <si>
    <t>2024-02-21 17:30:58</t>
  </si>
  <si>
    <t>45-81-M00173_GÖKGEDİK TR-1_GÖKGEDİK TR-1_45-81-M00173_2376209</t>
  </si>
  <si>
    <t>2376209</t>
  </si>
  <si>
    <t>2024-02-23 17:56:29</t>
  </si>
  <si>
    <t>2024-02-23 18:46:26</t>
  </si>
  <si>
    <t>35-26-M00725_NİLSAN KÖK_EGE YEM_M02_65911143</t>
  </si>
  <si>
    <t>65911143</t>
  </si>
  <si>
    <t>2024-02-25 11:09:09</t>
  </si>
  <si>
    <t>2024-02-25 11:31:24</t>
  </si>
  <si>
    <t>2024-02-17 21:37:49</t>
  </si>
  <si>
    <t>2024-02-17 23:49:00</t>
  </si>
  <si>
    <t>35-21-L00118_EĞLENHOCA TR-1_EĞLENHOCA TR-1_35-21-L00118_2375349</t>
  </si>
  <si>
    <t>2375349</t>
  </si>
  <si>
    <t>2024-02-28 09:29:36</t>
  </si>
  <si>
    <t>35-09-M01147_M-1147_M-897_M04_47553536</t>
  </si>
  <si>
    <t>47553536</t>
  </si>
  <si>
    <t>2024-02-27 21:56:01</t>
  </si>
  <si>
    <t>2024-02-28 02:49:04</t>
  </si>
  <si>
    <t>45-83-M00349_İZZETTİN DOĞUSU TARIMSAL SULAMA TR-1_A_A_91192424_91192424</t>
  </si>
  <si>
    <t>91192424</t>
  </si>
  <si>
    <t>2024-02-15 15:51:45</t>
  </si>
  <si>
    <t>2024-02-15 16:51:26</t>
  </si>
  <si>
    <t>2024-02-17 09:18:26</t>
  </si>
  <si>
    <t>2024-02-17 17:52:30</t>
  </si>
  <si>
    <t>2024-02-17 18:40:46</t>
  </si>
  <si>
    <t>2024-02-27 19:16:04</t>
  </si>
  <si>
    <t>2024-02-27 22:37:35</t>
  </si>
  <si>
    <t>35-19-L00292_TR-292 (İM-1/TR-2)_50031822_G04_50032159</t>
  </si>
  <si>
    <t>50032159</t>
  </si>
  <si>
    <t>2024-02-17 21:25:23</t>
  </si>
  <si>
    <t>2024-02-17 21:56:20</t>
  </si>
  <si>
    <t>35-26-M00634_YAZIBAŞI DM-6_DM-6/8_M01_2116278</t>
  </si>
  <si>
    <t>2116278</t>
  </si>
  <si>
    <t>2024-02-17 21:39:17</t>
  </si>
  <si>
    <t>2024-02-17 23:36:19</t>
  </si>
  <si>
    <t>35-20-L00263_ALANKIYI TR-1_SANAL BINA_95002784995_ _95002784995</t>
  </si>
  <si>
    <t>95002784995</t>
  </si>
  <si>
    <t>2024-02-17 15:59:54</t>
  </si>
  <si>
    <t>2024-02-17 17:31:28</t>
  </si>
  <si>
    <t>35-16-M00171_TIRMANLAR DM_TIRMANLAR_M03_72041528</t>
  </si>
  <si>
    <t>72041528</t>
  </si>
  <si>
    <t>2024-02-17 18:31:21</t>
  </si>
  <si>
    <t>2024-02-17 19:12:15</t>
  </si>
  <si>
    <t>35-18-L00121_L-121_B_B_91126564_91126564</t>
  </si>
  <si>
    <t>91126564</t>
  </si>
  <si>
    <t>2024-02-17 14:01:32</t>
  </si>
  <si>
    <t>2024-02-17 18:33:23</t>
  </si>
  <si>
    <t>35-16-M00139_GÖÇBEYLİ DM_ALİBEYLİ_M05_72044616</t>
  </si>
  <si>
    <t>72044616</t>
  </si>
  <si>
    <t>2024-02-16 12:08:58</t>
  </si>
  <si>
    <t>2024-02-16 12:38:01</t>
  </si>
  <si>
    <t>45-74-M00024_TR-24_TR-30_M04_72244773</t>
  </si>
  <si>
    <t>72244773</t>
  </si>
  <si>
    <t>2024-02-18 10:12:34</t>
  </si>
  <si>
    <t>2024-02-18 11:44:28</t>
  </si>
  <si>
    <t>35-22-M00226_KÜNER TR-3_A_A_56366812_56366812</t>
  </si>
  <si>
    <t>56366812</t>
  </si>
  <si>
    <t>Travers Arızası</t>
  </si>
  <si>
    <t>2024-02-27 13:37:36</t>
  </si>
  <si>
    <t>2024-02-27 15:02:42</t>
  </si>
  <si>
    <t>45-73-M00403_ORHAN BOZYER VE ARK._ _945667796_ _945667796</t>
  </si>
  <si>
    <t>945667796</t>
  </si>
  <si>
    <t>2024-02-28 10:47:39</t>
  </si>
  <si>
    <t>2024-02-28 12:18:44</t>
  </si>
  <si>
    <t>35-25-M00154_ÜRKMEZ M-14_ÜRKMEZ M-14_35-25-M00154_72074108</t>
  </si>
  <si>
    <t>72074108</t>
  </si>
  <si>
    <t>2024-02-15 18:58:51</t>
  </si>
  <si>
    <t>2024-02-15 19:45:29</t>
  </si>
  <si>
    <t>35-01-M01954_M-1954_ _910754414_ _910754414</t>
  </si>
  <si>
    <t>910754414</t>
  </si>
  <si>
    <t>2024-02-22 12:29:11</t>
  </si>
  <si>
    <t>2024-02-22 17:04:57</t>
  </si>
  <si>
    <t>35-23-M00051_YENİFOÇA TR-51_ _950421109_ _950421109</t>
  </si>
  <si>
    <t>950421109</t>
  </si>
  <si>
    <t>2024-02-18 18:05:09</t>
  </si>
  <si>
    <t>2024-02-18 22:40:55</t>
  </si>
  <si>
    <t>2024-02-28 13:15:19</t>
  </si>
  <si>
    <t>2024-02-28 13:58:29</t>
  </si>
  <si>
    <t>35-01-K03866_K-3866_K-3866_35-01-K03866_2375943</t>
  </si>
  <si>
    <t>2375943</t>
  </si>
  <si>
    <t>2024-02-18 20:21:20</t>
  </si>
  <si>
    <t>2024-02-18 21:23:18</t>
  </si>
  <si>
    <t>45-81-M00003_SELENDİ TR-3_B_B_56386138</t>
  </si>
  <si>
    <t>56386138</t>
  </si>
  <si>
    <t>2024-02-11 23:46:40</t>
  </si>
  <si>
    <t>2024-02-12 00:45:31</t>
  </si>
  <si>
    <t>45-78-M00837_KIZILAVLU KÖK_HatBaşıAyırıcı_100769006_M02_100769006</t>
  </si>
  <si>
    <t>100769006</t>
  </si>
  <si>
    <t>2024-02-29 08:29:59</t>
  </si>
  <si>
    <t>2024-02-29 10:00:59</t>
  </si>
  <si>
    <t>35-09-M00483_M-483 DOĞA DOSTU KONUTLARI_M-1073_M01_100978114</t>
  </si>
  <si>
    <t>100978114</t>
  </si>
  <si>
    <t>2024-02-18 23:13:51</t>
  </si>
  <si>
    <t>2024-02-19 01:34:10</t>
  </si>
  <si>
    <t>45-72-M00601_KARAGÖZLER TR-5_B_B_66338597_66338597</t>
  </si>
  <si>
    <t>66338597</t>
  </si>
  <si>
    <t>2024-02-18 17:26:04</t>
  </si>
  <si>
    <t>2024-02-18 18:48:37</t>
  </si>
  <si>
    <t>45-72-M00079_TR-1/79_C_C_91364209_91364209</t>
  </si>
  <si>
    <t>91364209</t>
  </si>
  <si>
    <t>2024-02-18 20:02:16</t>
  </si>
  <si>
    <t>2024-02-18 21:47:18</t>
  </si>
  <si>
    <t>45-78-M00935_MERSİNLİ TR-1_DIREK TIPI TRAFO HUCRESI_H01_2112465</t>
  </si>
  <si>
    <t>2112465</t>
  </si>
  <si>
    <t>2024-02-18 19:29:10</t>
  </si>
  <si>
    <t>2024-02-18 21:09:33</t>
  </si>
  <si>
    <t>35-19-L00139_TR-139 ERİNCİKLER_A_A_91018263_91018263</t>
  </si>
  <si>
    <t>91018263</t>
  </si>
  <si>
    <t>2024-02-21 21:41:52</t>
  </si>
  <si>
    <t>2024-02-21 22:37:39</t>
  </si>
  <si>
    <t>35-15-A00003_OVAKENT İM_ÇATALARMUT _L04_100777366</t>
  </si>
  <si>
    <t>100777366</t>
  </si>
  <si>
    <t>2024-02-19 09:27:59</t>
  </si>
  <si>
    <t>2024-02-19 09:28:38</t>
  </si>
  <si>
    <t>35-07-M02510_M-2510 EGE ORDU İSTİHKAM KÖK_HAVA-RADAR_M04_66864516</t>
  </si>
  <si>
    <t>66864516</t>
  </si>
  <si>
    <t>2024-02-19 10:10:43</t>
  </si>
  <si>
    <t>2024-02-19 10:50:11</t>
  </si>
  <si>
    <t>35-10-K03929_K-3929_ÖZEL_SDP5_5906739</t>
  </si>
  <si>
    <t>5906739</t>
  </si>
  <si>
    <t>2024-02-19 12:01:23</t>
  </si>
  <si>
    <t>2024-02-19 17:17:02</t>
  </si>
  <si>
    <t>35-17-M00056_TR-56_TR-56_35-17-M00056_66228474</t>
  </si>
  <si>
    <t>66228474</t>
  </si>
  <si>
    <t>2024-02-22 10:34:30</t>
  </si>
  <si>
    <t>2024-02-22 12:51:31</t>
  </si>
  <si>
    <t>35-01-K00290_K-290_ _911142805_ _911142805</t>
  </si>
  <si>
    <t>911142805</t>
  </si>
  <si>
    <t>2024-02-11 22:40:15</t>
  </si>
  <si>
    <t>2024-02-12 01:31:04</t>
  </si>
  <si>
    <t>35-23-L00049_FOÇA TR-49_42134487_42134487_56398920_56398920</t>
  </si>
  <si>
    <t>56398920</t>
  </si>
  <si>
    <t>2024-02-23 11:13:55</t>
  </si>
  <si>
    <t>2024-02-23 12:25:53</t>
  </si>
  <si>
    <t>35-26-M00487_ÇAKIRBEYLİ TR-2_NURAN BİNEK_95002663875_ _95002663875</t>
  </si>
  <si>
    <t>95002663875</t>
  </si>
  <si>
    <t>2024-02-29 10:07:33</t>
  </si>
  <si>
    <t>2024-02-29 12:18:23</t>
  </si>
  <si>
    <t>2024-02-18 12:58:44</t>
  </si>
  <si>
    <t>2024-02-18 15:56:39</t>
  </si>
  <si>
    <t>35-15-L00440_SEYREKLİ TR-2_SEYREKLİ TR-2_35-15-L00440_2365592</t>
  </si>
  <si>
    <t>2365592</t>
  </si>
  <si>
    <t>2024-02-18 18:27:33</t>
  </si>
  <si>
    <t>2024-02-18 19:05:09</t>
  </si>
  <si>
    <t>35-03-M03437_M-3437(YATIRIM REZERVE)_ _910993444_ _910993444</t>
  </si>
  <si>
    <t>910993444</t>
  </si>
  <si>
    <t>2024-02-22 10:39:31</t>
  </si>
  <si>
    <t>2024-02-22 16:43:07</t>
  </si>
  <si>
    <t>35-23-M00087_EKİZ KÖK_HatBaşıAyırıcı_53134390_M02_53134390</t>
  </si>
  <si>
    <t>53134390</t>
  </si>
  <si>
    <t>2024-02-09 10:03:51</t>
  </si>
  <si>
    <t>2024-02-09 12:51:40</t>
  </si>
  <si>
    <t>35-01-K00765_K-765_K-765_35-01-K00765_61213184</t>
  </si>
  <si>
    <t>61213184</t>
  </si>
  <si>
    <t>2024-02-18 09:35:10</t>
  </si>
  <si>
    <t>2024-02-18 12:21:48</t>
  </si>
  <si>
    <t>35-24-M00094_CUMALI TR-1_B_B_91793584_91793584</t>
  </si>
  <si>
    <t>91793584</t>
  </si>
  <si>
    <t>2024-02-21 13:15:47</t>
  </si>
  <si>
    <t>2024-02-21 16:16:01</t>
  </si>
  <si>
    <t>35-23-M00170_BAĞARASI TR-1_ _950416336_ _950416336</t>
  </si>
  <si>
    <t>950416336</t>
  </si>
  <si>
    <t>2024-02-21 10:18:12</t>
  </si>
  <si>
    <t>2024-02-21 11:00:54</t>
  </si>
  <si>
    <t>35-23-M00224_FOÇAKÖY TR-3_FOÇAKÖY TR-3_35-23-M00224_2363642</t>
  </si>
  <si>
    <t>2363642</t>
  </si>
  <si>
    <t>2024-02-18 18:38:20</t>
  </si>
  <si>
    <t>45-73-M00229_KESTANEDERESİ TR-1_ _967131609_ _967131609</t>
  </si>
  <si>
    <t>967131609</t>
  </si>
  <si>
    <t>2024-02-22 14:40:20</t>
  </si>
  <si>
    <t>2024-02-22 16:45:28</t>
  </si>
  <si>
    <t>35-16-A00001_BERGAMA İM-1_ŞEHİR-5_L05_2094416</t>
  </si>
  <si>
    <t>2094416</t>
  </si>
  <si>
    <t>2024-02-18 10:56:49</t>
  </si>
  <si>
    <t>2024-02-18 12:04:50</t>
  </si>
  <si>
    <t>35-15-L00440_SEYREKLİ TR-2_B_B_56370344_56370344</t>
  </si>
  <si>
    <t>56370344</t>
  </si>
  <si>
    <t>2024-02-18 17:51:43</t>
  </si>
  <si>
    <t>2024-02-18 18:30:21</t>
  </si>
  <si>
    <t>35-15-L01205_KARAKOVA KÖK_KARAKOVA KÖYİÇİ_M03_85268979</t>
  </si>
  <si>
    <t>85268979</t>
  </si>
  <si>
    <t>2024-02-21 10:39:35</t>
  </si>
  <si>
    <t>2024-02-21 11:07:45</t>
  </si>
  <si>
    <t>35-10-L00011_YELKİ TR-11_TRAFO_L03_48439063</t>
  </si>
  <si>
    <t>48439063</t>
  </si>
  <si>
    <t>2024-02-28 11:59:33</t>
  </si>
  <si>
    <t>2024-02-28 14:00:30</t>
  </si>
  <si>
    <t>45-74-M00347_DEMİRCİ DM_YARBASAN_M04_84598119</t>
  </si>
  <si>
    <t>84598119</t>
  </si>
  <si>
    <t>2024-02-21 11:01:02</t>
  </si>
  <si>
    <t>45-71-M00076_DM-3/25 (MUTLU MAH. MUHTARLIK)_ _953210419_ _953210419</t>
  </si>
  <si>
    <t>953210419</t>
  </si>
  <si>
    <t>2024-02-23 12:01:33</t>
  </si>
  <si>
    <t>2024-02-23 17:11:03</t>
  </si>
  <si>
    <t>2024-02-19 10:22:05</t>
  </si>
  <si>
    <t>2024-02-19 14:19:58</t>
  </si>
  <si>
    <t>35-17-M00184_YÜKSEKKÖY TR-1_A_A_91380560_91380560</t>
  </si>
  <si>
    <t>91380560</t>
  </si>
  <si>
    <t>2024-02-18 17:46:04</t>
  </si>
  <si>
    <t>2024-02-18 21:02:09</t>
  </si>
  <si>
    <t>45-83-M00781_TR-2/100_A_A_91115801_91115801</t>
  </si>
  <si>
    <t>91115801</t>
  </si>
  <si>
    <t>2024-02-28 09:16:10</t>
  </si>
  <si>
    <t>2024-02-28 10:32:45</t>
  </si>
  <si>
    <t>45-83-M00129_URGANLI TR-1 KÖK_0_955161483_ _955161483</t>
  </si>
  <si>
    <t>955161483</t>
  </si>
  <si>
    <t>2024-02-21 18:16:03</t>
  </si>
  <si>
    <t>2024-02-21 20:52:57</t>
  </si>
  <si>
    <t>35-03-K01478_K-1478_ _913424491_ _913424491</t>
  </si>
  <si>
    <t>913424491</t>
  </si>
  <si>
    <t>2024-02-29 12:39:59</t>
  </si>
  <si>
    <t>2024-02-29 14:41:51</t>
  </si>
  <si>
    <t>35-14-M00069_M-69 BAŞKENT SİTESİ_0_956658994_ _956658994</t>
  </si>
  <si>
    <t>956658994</t>
  </si>
  <si>
    <t>2024-02-26 11:23:04</t>
  </si>
  <si>
    <t>2024-02-26 13:26:40</t>
  </si>
  <si>
    <t>35-01-M01536_M-1536_ _910760875_ _910760875</t>
  </si>
  <si>
    <t>910760875</t>
  </si>
  <si>
    <t>2024-02-21 15:14:04</t>
  </si>
  <si>
    <t>2024-02-21 22:05:13</t>
  </si>
  <si>
    <t>2024-02-18 21:40:39</t>
  </si>
  <si>
    <t>2024-02-18 23:43:32</t>
  </si>
  <si>
    <t>35-02-K03183_K-3183_ _99218926_ _99218926</t>
  </si>
  <si>
    <t>99218926</t>
  </si>
  <si>
    <t>2024-02-27 15:57:49</t>
  </si>
  <si>
    <t>2024-02-27 20:01:34</t>
  </si>
  <si>
    <t>35-28-M00188_YAHŞELLİ TR-2_0_953371352_ _953371352</t>
  </si>
  <si>
    <t>953371352</t>
  </si>
  <si>
    <t>2024-02-29 08:06:24</t>
  </si>
  <si>
    <t>2024-02-29 11:34:17</t>
  </si>
  <si>
    <t>35-27-M01054_HALİLBEYLİ TR-5_ _98691062_ _98691062</t>
  </si>
  <si>
    <t>98691062</t>
  </si>
  <si>
    <t>2024-02-29 12:16:14</t>
  </si>
  <si>
    <t>2024-02-29 15:32:50</t>
  </si>
  <si>
    <t>35-26-M00466_ORMANKÖY_A_A_90988603_90988603</t>
  </si>
  <si>
    <t>90988603</t>
  </si>
  <si>
    <t>2024-02-18 18:42:40</t>
  </si>
  <si>
    <t>2024-02-18 20:54:09</t>
  </si>
  <si>
    <t>35-26-M00536_KUŞÇUBURUN-1_KUŞÇUBURUN-1_35-26-M00536_2362206</t>
  </si>
  <si>
    <t>2362206</t>
  </si>
  <si>
    <t>2024-02-22 10:03:02</t>
  </si>
  <si>
    <t>2024-02-22 10:26:01</t>
  </si>
  <si>
    <t>35-14-M00233_AKARCA DM (M-233)_L-47 DENİZKENT SİTESİ_L03_100906078</t>
  </si>
  <si>
    <t>100906078</t>
  </si>
  <si>
    <t>2024-02-16 13:12:39</t>
  </si>
  <si>
    <t>2024-02-16 13:40:22</t>
  </si>
  <si>
    <t>35-17-M00215_YENİ ŞAKRAN TR-15_AB_AB_56355646_56355646</t>
  </si>
  <si>
    <t>56355646</t>
  </si>
  <si>
    <t>2024-02-20 11:55:00</t>
  </si>
  <si>
    <t>2024-02-20 12:46:52</t>
  </si>
  <si>
    <t>35-09-M01279_M-1279 _M-251_M02_78087992</t>
  </si>
  <si>
    <t>78087992</t>
  </si>
  <si>
    <t>2024-02-20 11:55:03</t>
  </si>
  <si>
    <t>2024-02-20 13:29:30</t>
  </si>
  <si>
    <t>2024-02-21 20:09:47</t>
  </si>
  <si>
    <t>2024-02-21 21:25:32</t>
  </si>
  <si>
    <t>35-26-M01142_ZAFER YILMAZ GRUBU_DIREK TIPI TRAFO HUCRESI_H01_2041792</t>
  </si>
  <si>
    <t>2041792</t>
  </si>
  <si>
    <t>2024-02-21 14:53:11</t>
  </si>
  <si>
    <t>2024-02-21 19:26:25</t>
  </si>
  <si>
    <t>35-18-L00416_L-416 KAPALI SPOR SALONU_6283049_6283049_56366821_56366821</t>
  </si>
  <si>
    <t>56366821</t>
  </si>
  <si>
    <t>2024-02-18 09:06:29</t>
  </si>
  <si>
    <t>2024-02-18 18:10:24</t>
  </si>
  <si>
    <t>35-22-M00051_TR-51_ _95002652600_ _95002652600</t>
  </si>
  <si>
    <t>95002652600</t>
  </si>
  <si>
    <t>2024-02-18 20:30:35</t>
  </si>
  <si>
    <t>2024-02-18 21:16:46</t>
  </si>
  <si>
    <t>35-09-A00001_EBSO TM_KUŞ CENNETİ_M22_2061595</t>
  </si>
  <si>
    <t>2061595</t>
  </si>
  <si>
    <t>2024-02-18 22:52:43</t>
  </si>
  <si>
    <t>45-79-M00044_SARIGÖL TR-44_SARIGÖL TR-44_45-79-M00044_61354732</t>
  </si>
  <si>
    <t>61354732</t>
  </si>
  <si>
    <t>2024-02-29 09:10:36</t>
  </si>
  <si>
    <t>2024-02-29 12:55:39</t>
  </si>
  <si>
    <t>45-71-M00049_DM-25/17_ _953195430_ _953195430</t>
  </si>
  <si>
    <t>953195430</t>
  </si>
  <si>
    <t>2024-02-18 21:34:48</t>
  </si>
  <si>
    <t>2024-02-18 23:13:17</t>
  </si>
  <si>
    <t>2024-02-18 19:08:49</t>
  </si>
  <si>
    <t>2024-02-19 02:18:04</t>
  </si>
  <si>
    <t>35-18-L00200_L-200_ _950452097_ _950452097</t>
  </si>
  <si>
    <t>950452097</t>
  </si>
  <si>
    <t>2024-02-22 10:25:12</t>
  </si>
  <si>
    <t>2024-02-22 17:52:03</t>
  </si>
  <si>
    <t>35-01-M02370_M-2370_M-2370 (YATIRIM REZERVE)_35-01-M02370_79573976</t>
  </si>
  <si>
    <t>79573976</t>
  </si>
  <si>
    <t>2024-02-19 09:11:58</t>
  </si>
  <si>
    <t>2024-02-19 17:05:32</t>
  </si>
  <si>
    <t>35-07-K04538_K-4538_SANAL BINA_915133049_ _915133049</t>
  </si>
  <si>
    <t>915133049</t>
  </si>
  <si>
    <t>2024-02-20 11:48:28</t>
  </si>
  <si>
    <t>2024-02-20 13:06:26</t>
  </si>
  <si>
    <t>2024-02-18 23:27:14</t>
  </si>
  <si>
    <t>2024-02-18 23:53:08</t>
  </si>
  <si>
    <t>35-10-K03929_K-3929_K-3929_35-10-K03929_2368578</t>
  </si>
  <si>
    <t>2368578</t>
  </si>
  <si>
    <t>2024-02-19 00:18:41</t>
  </si>
  <si>
    <t>45-83-M00691_SEYİRKENT TR-1_ERGENEKON TR-10_M02_61334548</t>
  </si>
  <si>
    <t>61334548</t>
  </si>
  <si>
    <t>2024-02-19 07:32:03</t>
  </si>
  <si>
    <t>2024-02-19 07:46:55</t>
  </si>
  <si>
    <t>35-15-M00042_TR-42_ _950374105_ _950374105</t>
  </si>
  <si>
    <t>950374105</t>
  </si>
  <si>
    <t>2024-02-21 17:42:25</t>
  </si>
  <si>
    <t>2024-02-21 21:23:44</t>
  </si>
  <si>
    <t>35-02-M00510_M-510 GEÇİT_M-313_M04_74189960</t>
  </si>
  <si>
    <t>74189960</t>
  </si>
  <si>
    <t>2024-02-16 13:33:22</t>
  </si>
  <si>
    <t>2024-02-16 15:21:35</t>
  </si>
  <si>
    <t>35-23-M00224_FOÇAKÖY TR-3_A_A_56357414_56357414</t>
  </si>
  <si>
    <t>56357414</t>
  </si>
  <si>
    <t>2024-02-15 10:32:59</t>
  </si>
  <si>
    <t>2024-02-15 13:15:46</t>
  </si>
  <si>
    <t>35-01-K01744_K-1744_K-2807_K02_2049061</t>
  </si>
  <si>
    <t>2049061</t>
  </si>
  <si>
    <t>2024-02-29 11:11:50</t>
  </si>
  <si>
    <t>2024-02-29 13:03:20</t>
  </si>
  <si>
    <t>35-14-M00223_M-223_0_956652811_ _956652811</t>
  </si>
  <si>
    <t>956652811</t>
  </si>
  <si>
    <t>2024-02-18 20:21:39</t>
  </si>
  <si>
    <t>2024-02-18 21:48:45</t>
  </si>
  <si>
    <t>35-16-L00075_TR-75_0_953347728_ _953347728</t>
  </si>
  <si>
    <t>953347728</t>
  </si>
  <si>
    <t>2024-02-26 10:54:43</t>
  </si>
  <si>
    <t>2024-02-26 12:03:04</t>
  </si>
  <si>
    <t>35-19-M00207_ZEYTİNLER TR-1_D_D_91246591_91246591</t>
  </si>
  <si>
    <t>91246591</t>
  </si>
  <si>
    <t>2024-02-13 08:26:48</t>
  </si>
  <si>
    <t>2024-02-13 11:23:55</t>
  </si>
  <si>
    <t>35-25-M00170_PAYAMLI M-20_KAPI_KILITLI_956650642_ _956650642</t>
  </si>
  <si>
    <t>956650642</t>
  </si>
  <si>
    <t>2024-02-18 20:12:29</t>
  </si>
  <si>
    <t>2024-02-18 22:07:23</t>
  </si>
  <si>
    <t>2024-02-20 12:51:02</t>
  </si>
  <si>
    <t>2024-02-20 13:06:28</t>
  </si>
  <si>
    <t>45-72-M00678_DM-2/TR-18_0_956509837_ _956509837</t>
  </si>
  <si>
    <t>956509837</t>
  </si>
  <si>
    <t>2024-02-18 18:10:17</t>
  </si>
  <si>
    <t>2024-02-18 18:35:49</t>
  </si>
  <si>
    <t>35-20-L00430_ÇAMLIBEL TR-2_0_955198050_ _955198050</t>
  </si>
  <si>
    <t>955198050</t>
  </si>
  <si>
    <t>2024-02-27 11:13:31</t>
  </si>
  <si>
    <t>2024-02-27 17:38:37</t>
  </si>
  <si>
    <t>2024-02-22 10:35:17</t>
  </si>
  <si>
    <t>2024-02-22 11:32:20</t>
  </si>
  <si>
    <t>35-19-M00077_TR-77 ÇEŞMEALTI KÖK_SANAL BINA_95002391265_ _95002391265</t>
  </si>
  <si>
    <t>95002391265</t>
  </si>
  <si>
    <t>2024-02-18 19:02:33</t>
  </si>
  <si>
    <t>2024-02-18 20:51:12</t>
  </si>
  <si>
    <t>35-16-L00067_TR-67_PANO_953354811_ _953354811</t>
  </si>
  <si>
    <t>953354811</t>
  </si>
  <si>
    <t>2024-02-28 10:34:26</t>
  </si>
  <si>
    <t>2024-02-28 13:21:01</t>
  </si>
  <si>
    <t>2024-02-22 10:53:46</t>
  </si>
  <si>
    <t>2024-02-22 11:14:02</t>
  </si>
  <si>
    <t>35-17-M00210_YENİ ŞAKRAN TR-10_ _950315189_ _950315189</t>
  </si>
  <si>
    <t>950315189</t>
  </si>
  <si>
    <t>2024-02-18 18:07:31</t>
  </si>
  <si>
    <t>2024-02-18 19:42:59</t>
  </si>
  <si>
    <t>35-04-K03211_K-3211_ _953025887_ _953025887</t>
  </si>
  <si>
    <t>953025887</t>
  </si>
  <si>
    <t>2024-02-18 18:28:37</t>
  </si>
  <si>
    <t>2024-02-18 20:21:30</t>
  </si>
  <si>
    <t>35-19-L00186_GÜLBAHÇE TR-5 (TR-186)_0_956692421_ _956692421</t>
  </si>
  <si>
    <t>956692421</t>
  </si>
  <si>
    <t>2024-02-13 06:26:33</t>
  </si>
  <si>
    <t>2024-02-13 10:48:20</t>
  </si>
  <si>
    <t>35-28-M00153_KOYUNDERE TR-14_6283539__5846867</t>
  </si>
  <si>
    <t>5846867</t>
  </si>
  <si>
    <t>2024-02-18 17:21:24</t>
  </si>
  <si>
    <t>2024-02-18 18:08:58</t>
  </si>
  <si>
    <t>45-73-M00275_KASAPLI ŞENDURAK TR-1_ _945662031_ _945662031</t>
  </si>
  <si>
    <t>945662031</t>
  </si>
  <si>
    <t>2024-02-28 08:33:38</t>
  </si>
  <si>
    <t>2024-02-28 09:36:44</t>
  </si>
  <si>
    <t>2024-02-22 12:30:50</t>
  </si>
  <si>
    <t>2024-02-22 16:39:41</t>
  </si>
  <si>
    <t>35-01-K00845_K-845_A_A_56370070_56370070</t>
  </si>
  <si>
    <t>2024-02-21 09:29:18</t>
  </si>
  <si>
    <t>2024-02-21 12:32:15</t>
  </si>
  <si>
    <t>35-18-A00001_ÇEŞME İM_OTELLER-GERİLİM ÖLÇÜ_M08_2084942</t>
  </si>
  <si>
    <t>2084942</t>
  </si>
  <si>
    <t>2024-02-18 20:38:07</t>
  </si>
  <si>
    <t>2024-02-18 20:58:10</t>
  </si>
  <si>
    <t>35-02-K01081_K-1081_Ziya Gümüşdiş_913101284_ _913101284</t>
  </si>
  <si>
    <t>913101284</t>
  </si>
  <si>
    <t>2024-02-29 11:32:11</t>
  </si>
  <si>
    <t>2024-02-29 12:43:47</t>
  </si>
  <si>
    <t>35-29-M00002_TİRE DM-2_DM2/17_M08_2060767</t>
  </si>
  <si>
    <t>2060767</t>
  </si>
  <si>
    <t>2024-02-29 10:05:44</t>
  </si>
  <si>
    <t>2024-02-29 12:41:15</t>
  </si>
  <si>
    <t>35-15-L00123_TEKKE TR-1_TEKKE TR-1_35-15-L00123_2362232</t>
  </si>
  <si>
    <t>2362232</t>
  </si>
  <si>
    <t>2024-02-18 18:37:58</t>
  </si>
  <si>
    <t>2024-02-18 20:44:02</t>
  </si>
  <si>
    <t>2024-02-18 22:03:12</t>
  </si>
  <si>
    <t>35-26-M00093_TR-93_6018369_6018369_56359893_56359893</t>
  </si>
  <si>
    <t>56359893</t>
  </si>
  <si>
    <t>2024-02-28 08:44:53</t>
  </si>
  <si>
    <t>2024-02-28 09:52:35</t>
  </si>
  <si>
    <t>35-18-L00330_L-330 DENİZKIZI-1_B_B_91253237_91253237</t>
  </si>
  <si>
    <t>91253237</t>
  </si>
  <si>
    <t>2024-02-21 11:19:03</t>
  </si>
  <si>
    <t>2024-02-21 19:15:29</t>
  </si>
  <si>
    <t>35-28-M00234_EMİRALEM TR-16_EMİRALEM TR-16_35-28-M00234_2369595</t>
  </si>
  <si>
    <t>2369595</t>
  </si>
  <si>
    <t>2024-02-21 18:55:30</t>
  </si>
  <si>
    <t>2024-02-21 19:37:07</t>
  </si>
  <si>
    <t>2024-02-18 23:07:46</t>
  </si>
  <si>
    <t>2024-02-19 00:02:24</t>
  </si>
  <si>
    <t>35-01-K01712_K-1712_K-1712_35-01-K01712_2368705</t>
  </si>
  <si>
    <t>2368705</t>
  </si>
  <si>
    <t>2024-02-18 15:19:15</t>
  </si>
  <si>
    <t>2024-02-18 17:38:19</t>
  </si>
  <si>
    <t>2024-02-21 11:31:22</t>
  </si>
  <si>
    <t>2024-02-21 18:11:10</t>
  </si>
  <si>
    <t>45-71-M02152_OTOYOL SANCAKLIBOZKÖY DM_BAĞYURDU TM_M01_61455634</t>
  </si>
  <si>
    <t>61455634</t>
  </si>
  <si>
    <t>2024-02-21 13:33:12</t>
  </si>
  <si>
    <t>2024-02-21 20:45:12</t>
  </si>
  <si>
    <t>45-75-M00314_DİKİLİTAŞ TR-1_DİKİLİTAŞ TR-1_45-75-M00314_2372949</t>
  </si>
  <si>
    <t>2372949</t>
  </si>
  <si>
    <t>2024-02-25 10:43:14</t>
  </si>
  <si>
    <t>2024-02-25 13:28:56</t>
  </si>
  <si>
    <t>45-77-A00001_KULA İM_HatBaşıAyırıcı_89716736_M01_89716736</t>
  </si>
  <si>
    <t>89716736</t>
  </si>
  <si>
    <t>2024-02-21 11:58:05</t>
  </si>
  <si>
    <t>2024-02-21 21:37:02</t>
  </si>
  <si>
    <t>35-16-M00139_GÖÇBEYLİ DM_HatBaşıAyırıcı_53140550_M05_53140550</t>
  </si>
  <si>
    <t>53140550</t>
  </si>
  <si>
    <t>2024-02-23 12:25:58</t>
  </si>
  <si>
    <t>2024-02-23 15:32:13</t>
  </si>
  <si>
    <t>35-24-L00226_TR-33 TOKİ_B_B2_56421111</t>
  </si>
  <si>
    <t>56421111</t>
  </si>
  <si>
    <t>2024-02-12 16:13:35</t>
  </si>
  <si>
    <t>2024-02-12 16:41:03</t>
  </si>
  <si>
    <t>35-28-M00113_KOYUNDERE TR-20_KOYUNDERE TR-20_35-28-M00113_66522955</t>
  </si>
  <si>
    <t>66522955</t>
  </si>
  <si>
    <t>2024-02-29 12:42:04</t>
  </si>
  <si>
    <t>2024-02-29 14:02:09</t>
  </si>
  <si>
    <t>2024-02-19 06:46:44</t>
  </si>
  <si>
    <t>2024-02-19 09:20:05</t>
  </si>
  <si>
    <t>45-72-M00070_TR-1/70_TR-1/71_M03_83462654</t>
  </si>
  <si>
    <t>83462654</t>
  </si>
  <si>
    <t>2024-02-20 13:28:56</t>
  </si>
  <si>
    <t>2024-02-20 14:02:16</t>
  </si>
  <si>
    <t>45-83-M00720_TR-2/122___72373850_72373850</t>
  </si>
  <si>
    <t>72373850</t>
  </si>
  <si>
    <t>2024-02-28 00:59:30</t>
  </si>
  <si>
    <t>2024-02-28 01:31:14</t>
  </si>
  <si>
    <t>35-28-M00203_HASANLAR TR-1_A_A_91326103_91326103</t>
  </si>
  <si>
    <t>91326103</t>
  </si>
  <si>
    <t>2024-02-12 22:23:44</t>
  </si>
  <si>
    <t>2024-02-12 22:53:53</t>
  </si>
  <si>
    <t>2024-02-23 09:01:52</t>
  </si>
  <si>
    <t>2024-02-23 12:25:01</t>
  </si>
  <si>
    <t>35-09-M01480_M-1480_M-1504_M04_47436487</t>
  </si>
  <si>
    <t>47436487</t>
  </si>
  <si>
    <t>2024-02-18 23:49:25</t>
  </si>
  <si>
    <t>2024-02-18 08:04:18</t>
  </si>
  <si>
    <t>2024-02-18 08:50:19</t>
  </si>
  <si>
    <t>35-24-L00031_POYRACIK TR-8_POYRACIK TR-8_35-24-L00031_2377048</t>
  </si>
  <si>
    <t>2377048</t>
  </si>
  <si>
    <t>2024-02-21 17:28:01</t>
  </si>
  <si>
    <t>2024-02-21 18:35:06</t>
  </si>
  <si>
    <t>35-22-M00086_ÇİLE DM_AHMETBEYLİ_M06_50064044</t>
  </si>
  <si>
    <t>50064044</t>
  </si>
  <si>
    <t>2024-02-18 21:14:00</t>
  </si>
  <si>
    <t>2024-02-18 21:40:33</t>
  </si>
  <si>
    <t>35-21-L00131_ARDIÇ TR-8_0_953366493_ _953366493</t>
  </si>
  <si>
    <t>953366493</t>
  </si>
  <si>
    <t>2024-02-29 11:52:13</t>
  </si>
  <si>
    <t>2024-02-29 18:17:23</t>
  </si>
  <si>
    <t>35-18-A00005_ALAÇATI TM_ÇİFTLİK_M22_2055633</t>
  </si>
  <si>
    <t>2055633</t>
  </si>
  <si>
    <t>2024-02-19 09:36:43</t>
  </si>
  <si>
    <t>2024-02-19 18:09:37</t>
  </si>
  <si>
    <t>35-02-K01362_K-1362_TRAFO_K03_2044336</t>
  </si>
  <si>
    <t>2044336</t>
  </si>
  <si>
    <t>2024-02-29 13:07:04</t>
  </si>
  <si>
    <t>2024-02-29 17:20:48</t>
  </si>
  <si>
    <t>2024-02-20 09:34:38</t>
  </si>
  <si>
    <t>2024-02-20 13:15:56</t>
  </si>
  <si>
    <t>2024-02-18 09:38:40</t>
  </si>
  <si>
    <t>2024-02-18 10:57:06</t>
  </si>
  <si>
    <t>2024-02-26 10:50:46</t>
  </si>
  <si>
    <t>2024-02-26 11:45:46</t>
  </si>
  <si>
    <t>35-28-M00388_VİLLAKENT TR-4_C_TR4C1_5906899</t>
  </si>
  <si>
    <t>5906899</t>
  </si>
  <si>
    <t>2024-02-27 10:30:03</t>
  </si>
  <si>
    <t>2024-02-27 19:21:56</t>
  </si>
  <si>
    <t>35-19-L00111_TR-111 ZEYTİNALANI_TR-113_L02_2333958</t>
  </si>
  <si>
    <t>2333958</t>
  </si>
  <si>
    <t>2024-02-27 10:06:22</t>
  </si>
  <si>
    <t>2024-02-27 10:24:39</t>
  </si>
  <si>
    <t>35-16-A00001_BERGAMA İM-1_ŞEHİR-3_L03_2093767</t>
  </si>
  <si>
    <t>2093767</t>
  </si>
  <si>
    <t>2024-02-18 08:59:15</t>
  </si>
  <si>
    <t>2024-02-18 10:28:10</t>
  </si>
  <si>
    <t>35-04-K04133_K-4133_ _912495296_ _912495296</t>
  </si>
  <si>
    <t>912495296</t>
  </si>
  <si>
    <t>2024-02-16 09:10:17</t>
  </si>
  <si>
    <t>2024-02-16 12:15:49</t>
  </si>
  <si>
    <t>45-79-M00416_DİNDARLI TR-1_ _945560675_ _945560675</t>
  </si>
  <si>
    <t>945560675</t>
  </si>
  <si>
    <t>2024-02-28 10:52:40</t>
  </si>
  <si>
    <t>2024-02-28 12:49:06</t>
  </si>
  <si>
    <t>35-15-L00440_SEYREKLİ TR-2_ _950370897_ _950370897</t>
  </si>
  <si>
    <t>950370897</t>
  </si>
  <si>
    <t>2024-02-20 10:29:08</t>
  </si>
  <si>
    <t>2024-02-20 12:15:39</t>
  </si>
  <si>
    <t>35-19-L00085_TR-85_C_C_90947982_90947982</t>
  </si>
  <si>
    <t>90947982</t>
  </si>
  <si>
    <t>2024-02-19 09:21:40</t>
  </si>
  <si>
    <t>2024-02-19 16:19:28</t>
  </si>
  <si>
    <t>35-22-M00179_ATAKÖY OVA TR-4_B_B_56353321_56353321</t>
  </si>
  <si>
    <t>56353321</t>
  </si>
  <si>
    <t>2024-02-16 13:34:54</t>
  </si>
  <si>
    <t>2024-02-16 15:51:58</t>
  </si>
  <si>
    <t>35-28-M00384_VİLLAKENT TR-9_ _95001431751_ _95001431751</t>
  </si>
  <si>
    <t>95001431751</t>
  </si>
  <si>
    <t>2024-02-18 17:47:41</t>
  </si>
  <si>
    <t>2024-02-18 19:53:43</t>
  </si>
  <si>
    <t>35-28-M00462_TÜRKELLİ TR-1_D_D_56374020_56374020</t>
  </si>
  <si>
    <t>56374020</t>
  </si>
  <si>
    <t>2024-02-21 12:39:07</t>
  </si>
  <si>
    <t>2024-02-21 18:10:41</t>
  </si>
  <si>
    <t>35-28-M00176_ASARLIK TR-5_D_D_65514255_65514255</t>
  </si>
  <si>
    <t>65514255</t>
  </si>
  <si>
    <t>2024-02-18 21:13:52</t>
  </si>
  <si>
    <t>2024-02-18 22:32:05</t>
  </si>
  <si>
    <t>35-01-K01439_K-1439_K-1439_35-01-K01439_60333895</t>
  </si>
  <si>
    <t>60333895</t>
  </si>
  <si>
    <t>2024-02-20 11:17:49</t>
  </si>
  <si>
    <t>2024-02-20 12:14:00</t>
  </si>
  <si>
    <t>35-21-L00113_BOYABAĞ TR-1_B_B_91336682_91336682</t>
  </si>
  <si>
    <t>91336682</t>
  </si>
  <si>
    <t>2024-02-12 14:56:02</t>
  </si>
  <si>
    <t>2024-02-12 17:29:29</t>
  </si>
  <si>
    <t>K-975Ö_35-02-K00975Ö__K01_2059534</t>
  </si>
  <si>
    <t>2059534</t>
  </si>
  <si>
    <t>2024-02-06 00:56:29</t>
  </si>
  <si>
    <t>2024-02-06 01:24:25</t>
  </si>
  <si>
    <t>45-81-M00003_SELENDİ TR-3_A_A_56400727_56400727</t>
  </si>
  <si>
    <t>56400727</t>
  </si>
  <si>
    <t>2024-02-12 20:31:56</t>
  </si>
  <si>
    <t>2024-02-12 21:05:26</t>
  </si>
  <si>
    <t>2024-02-17 11:19:28</t>
  </si>
  <si>
    <t>2024-02-17 17:04:59</t>
  </si>
  <si>
    <t>2024-02-18 23:41:04</t>
  </si>
  <si>
    <t>2024-02-18 23:42:24</t>
  </si>
  <si>
    <t>2024-02-19 07:07:09</t>
  </si>
  <si>
    <t>2024-02-19 08:51:34</t>
  </si>
  <si>
    <t>35-22-K00138_K-138 GÖRECE_B_B_91312070_91312070</t>
  </si>
  <si>
    <t>91312070</t>
  </si>
  <si>
    <t>2024-02-19 10:30:04</t>
  </si>
  <si>
    <t>2024-02-19 12:48:14</t>
  </si>
  <si>
    <t>SÜTÇÜLER DM_35-27-M00900_A101-BAŞARI YEM_M03_92758051</t>
  </si>
  <si>
    <t>92758051</t>
  </si>
  <si>
    <t>2024-02-14 10:37:25</t>
  </si>
  <si>
    <t>2024-02-14 17:44:46</t>
  </si>
  <si>
    <t>2024-02-19 01:25:53</t>
  </si>
  <si>
    <t>2024-02-19 02:28:51</t>
  </si>
  <si>
    <t>2024-02-27 10:31:23</t>
  </si>
  <si>
    <t>2024-02-27 18:24:04</t>
  </si>
  <si>
    <t>YUSUFLU KÖK_35-20-L00077_YUSUFLU ÇAYIR_L02_66528469</t>
  </si>
  <si>
    <t>66528469</t>
  </si>
  <si>
    <t>2024-02-21 09:42:19</t>
  </si>
  <si>
    <t>2024-02-21 15:38:16</t>
  </si>
  <si>
    <t>35-26-L00168_EĞRECİ TR-2_C_C_90996016</t>
  </si>
  <si>
    <t>90996016</t>
  </si>
  <si>
    <t>2024-02-02 14:38:28</t>
  </si>
  <si>
    <t>2024-02-02 17:33:58</t>
  </si>
  <si>
    <t>35-04-K04099_K-4099_TR-1_K02_2310292</t>
  </si>
  <si>
    <t>2310292</t>
  </si>
  <si>
    <t>2024-02-20 13:36:04</t>
  </si>
  <si>
    <t>2024-02-20 14:20:12</t>
  </si>
  <si>
    <t>35-03-K00418_K-418_F_F_56374239_56374239</t>
  </si>
  <si>
    <t>56374239</t>
  </si>
  <si>
    <t>2024-02-29 11:15:13</t>
  </si>
  <si>
    <t>2024-02-29 13:24:57</t>
  </si>
  <si>
    <t>M-1060_35-02-M01060_M-3100_M04_2037373</t>
  </si>
  <si>
    <t>2037373</t>
  </si>
  <si>
    <t>2024-02-22 09:25:54</t>
  </si>
  <si>
    <t>2024-02-22 16:00:22</t>
  </si>
  <si>
    <t>35-01-M02792_M-2792_C_1C_5862501</t>
  </si>
  <si>
    <t>5862501</t>
  </si>
  <si>
    <t>2024-02-28 07:34:33</t>
  </si>
  <si>
    <t>2024-02-28 09:21:01</t>
  </si>
  <si>
    <t>35-01-M01536_M-1536_A_A_60982798_60982798</t>
  </si>
  <si>
    <t>60982798</t>
  </si>
  <si>
    <t>2024-02-18 23:03:35</t>
  </si>
  <si>
    <t>2024-02-18 23:56:19</t>
  </si>
  <si>
    <t>35-23-M00302_FOÇA CEZA İNFAZ KURUMU KÖK_BAĞARASI DM GİRİŞ_M03_67574132</t>
  </si>
  <si>
    <t>67574132</t>
  </si>
  <si>
    <t>2024-02-20 12:39:42</t>
  </si>
  <si>
    <t>2024-02-20 13:39:11</t>
  </si>
  <si>
    <t>45-83-M00691_SEYİRKENT TR-1_DAHİLİ TRF SEYİRKENT_M03_61334550</t>
  </si>
  <si>
    <t>61334550</t>
  </si>
  <si>
    <t>2024-02-19 06:49:24</t>
  </si>
  <si>
    <t>35-30-M00059_TOLGAR YAPI KOOP TR_SANAL BINA_948523077_ _948523077</t>
  </si>
  <si>
    <t>948523077</t>
  </si>
  <si>
    <t>2024-02-20 12:02:24</t>
  </si>
  <si>
    <t>2024-02-20 15:45:55</t>
  </si>
  <si>
    <t>45-78-A00005_DEMİRKÖPRÜ TM_HatBaşıAyırıcı_53139734_M05_53139734</t>
  </si>
  <si>
    <t>53139734</t>
  </si>
  <si>
    <t>2024-02-18 22:27:40</t>
  </si>
  <si>
    <t>2024-02-19 01:41:01</t>
  </si>
  <si>
    <t>45-71-M01598_BAĞYOLU TR-1_BAĞYOLU TR-1_45-71-M01598_2355937</t>
  </si>
  <si>
    <t>2355937</t>
  </si>
  <si>
    <t>2024-02-28 13:05:54</t>
  </si>
  <si>
    <t>2024-02-28 13:58:50</t>
  </si>
  <si>
    <t>35-29-L00056_KIZILCAAVLU KÖK_AYHAN GÜLCÜOĞLU_L04_72209634</t>
  </si>
  <si>
    <t>72209634</t>
  </si>
  <si>
    <t>2024-02-23 12:51:57</t>
  </si>
  <si>
    <t>2024-02-23 13:46:55</t>
  </si>
  <si>
    <t>2024-02-20 13:23:19</t>
  </si>
  <si>
    <t>2024-02-20 15:37:03</t>
  </si>
  <si>
    <t>2024-02-17 09:06:47</t>
  </si>
  <si>
    <t>2024-02-17 15:57:41</t>
  </si>
  <si>
    <t>35-21-L00074_PARLAK TR-1_PARLAK TR-1_35-21-L00074_76841151</t>
  </si>
  <si>
    <t>76841151</t>
  </si>
  <si>
    <t>2024-02-16 13:31:36</t>
  </si>
  <si>
    <t>2024-02-16 20:36:09</t>
  </si>
  <si>
    <t>2024-02-20 12:17:31</t>
  </si>
  <si>
    <t>2024-02-20 13:16:15</t>
  </si>
  <si>
    <t>45-74-M00221_KADIBOĞAN TR-1_D_D_56352219_56352219</t>
  </si>
  <si>
    <t>56352219</t>
  </si>
  <si>
    <t>2024-02-26 09:49:46</t>
  </si>
  <si>
    <t>2024-02-26 10:56:37</t>
  </si>
  <si>
    <t>45-78-M01161_ÇAPAKLI KÖK_YAĞBASAN_M07_78225762</t>
  </si>
  <si>
    <t>78225762</t>
  </si>
  <si>
    <t>2024-02-21 11:37:02</t>
  </si>
  <si>
    <t>2024-02-21 12:07:17</t>
  </si>
  <si>
    <t>45-77-L00203_BATTALMUSTAFA PEHLİVANLAR TR-1_A_A_91381617_91381617</t>
  </si>
  <si>
    <t>2024-02-18 09:11:07</t>
  </si>
  <si>
    <t>2024-02-18 10:04:23</t>
  </si>
  <si>
    <t>45-76-M00010_KIRKAĞAÇ TR-10_B_B1_5976104</t>
  </si>
  <si>
    <t>5976104</t>
  </si>
  <si>
    <t>2024-02-21 20:57:38</t>
  </si>
  <si>
    <t>2024-02-21 21:31:31</t>
  </si>
  <si>
    <t>45-71-M00394_DM-25/15_ _953191163_ _953191163</t>
  </si>
  <si>
    <t>953191163</t>
  </si>
  <si>
    <t>2024-02-21 11:00:14</t>
  </si>
  <si>
    <t>2024-02-21 15:27:46</t>
  </si>
  <si>
    <t>45-71-M00123_GÜZELKÖY KÖK_SULAMA_M06_50218015</t>
  </si>
  <si>
    <t>50218015</t>
  </si>
  <si>
    <t>2024-02-22 10:40:22</t>
  </si>
  <si>
    <t>2024-02-22 12:03:16</t>
  </si>
  <si>
    <t>35-10-M02337_M-2337_SANAL BINA_915185333_ _915185333</t>
  </si>
  <si>
    <t>915185333</t>
  </si>
  <si>
    <t>2024-02-24 11:19:37</t>
  </si>
  <si>
    <t>2024-02-24 14:57:35</t>
  </si>
  <si>
    <t>45-73-M00150_KEMALİYE DM (TR-1)_AKKEÇİLİ ÇIKIŞ_M01_66716009</t>
  </si>
  <si>
    <t>66716009</t>
  </si>
  <si>
    <t>2024-02-28 09:25:57</t>
  </si>
  <si>
    <t>2024-02-28 10:19:30</t>
  </si>
  <si>
    <t>35-01-M02916_M-2916_E_E_60983529_60983529</t>
  </si>
  <si>
    <t>60983529</t>
  </si>
  <si>
    <t>2024-02-18 20:57:25</t>
  </si>
  <si>
    <t>2024-02-18 21:55:42</t>
  </si>
  <si>
    <t>35-02-K01017_K-1017_Yerbil_910020018_ _910020018</t>
  </si>
  <si>
    <t>910020018</t>
  </si>
  <si>
    <t>2024-02-26 11:02:40</t>
  </si>
  <si>
    <t>2024-02-26 13:06:56</t>
  </si>
  <si>
    <t>35-31-L00341_TAŞLIYATAK TR-7_TAŞLIYATAK TR-7_35-31-L00341_2365270</t>
  </si>
  <si>
    <t>2365270</t>
  </si>
  <si>
    <t>2024-02-22 09:44:05</t>
  </si>
  <si>
    <t>2024-02-22 10:28:32</t>
  </si>
  <si>
    <t>35-21-L00093_YAYLA KÖYÜ TR-1_A_A_91303931_91303931</t>
  </si>
  <si>
    <t>91303931</t>
  </si>
  <si>
    <t>2024-02-18 20:42:22</t>
  </si>
  <si>
    <t>2024-02-18 22:47:33</t>
  </si>
  <si>
    <t>2024-02-21 11:32:38</t>
  </si>
  <si>
    <t>2024-02-21 13:23:12</t>
  </si>
  <si>
    <t>2024-02-26 11:44:31</t>
  </si>
  <si>
    <t>2024-02-26 14:39:17</t>
  </si>
  <si>
    <t>2024-02-20 13:19:05</t>
  </si>
  <si>
    <t>2024-02-20 15:25:11</t>
  </si>
  <si>
    <t>45-85-L00171_TAŞKUYUCAK TR-1_TAŞKUYUCAK TR-1_45-85-L00171_92685545</t>
  </si>
  <si>
    <t>92685545</t>
  </si>
  <si>
    <t>2024-02-24 10:08:59</t>
  </si>
  <si>
    <t>2024-02-24 12:01:19</t>
  </si>
  <si>
    <t>45-71-M02146_KAYAPINAR KÖK_HatBaşıAyırıcı_53134567_M05_53134567</t>
  </si>
  <si>
    <t>53134567</t>
  </si>
  <si>
    <t>2024-02-18 08:58:44</t>
  </si>
  <si>
    <t>35-03-M00997_M-997_ _913278411_ _913278411</t>
  </si>
  <si>
    <t>913278411</t>
  </si>
  <si>
    <t>2024-02-21 11:12:36</t>
  </si>
  <si>
    <t>2024-02-21 11:52:06</t>
  </si>
  <si>
    <t>45-72-L00111_SUDELİĞİ KÖK_HatBaşıAyırıcı_53139634_L01_53139634</t>
  </si>
  <si>
    <t>53139634</t>
  </si>
  <si>
    <t>2024-02-24 09:05:20</t>
  </si>
  <si>
    <t>2024-02-24 12:11:52</t>
  </si>
  <si>
    <t>35-20-L00103_TOKATBAŞI TR-3_SANAL BINA_915022216_ _915022216</t>
  </si>
  <si>
    <t>915022216</t>
  </si>
  <si>
    <t>2024-02-22 10:17:02</t>
  </si>
  <si>
    <t>2024-02-22 11:45:51</t>
  </si>
  <si>
    <t>45-72-M00309_KAPAKLI DM_RAHMİYE-1 TARIMSAL SULAMA_M06_2099424</t>
  </si>
  <si>
    <t>2099424</t>
  </si>
  <si>
    <t>2024-02-29 10:48:52</t>
  </si>
  <si>
    <t>2024-02-29 11:15:26</t>
  </si>
  <si>
    <t>45-72-M00010_TR-1/10_TR-1/12_M02_85209785</t>
  </si>
  <si>
    <t>85209785</t>
  </si>
  <si>
    <t>2024-02-19 01:33:34</t>
  </si>
  <si>
    <t>2024-02-19 02:27:00</t>
  </si>
  <si>
    <t>45-71-M00077_İĞDECİK KÖK_SULAMALAR_M05_72234123</t>
  </si>
  <si>
    <t>72234123</t>
  </si>
  <si>
    <t>2024-02-20 11:00:45</t>
  </si>
  <si>
    <t>2024-02-20 13:30:01</t>
  </si>
  <si>
    <t>45-71-M00156_DM-2/26 (ŞEHİTLER OKULU TR)_F_f3b_45193792</t>
  </si>
  <si>
    <t>45193792</t>
  </si>
  <si>
    <t>2024-02-13 17:16:32</t>
  </si>
  <si>
    <t>2024-02-13 20:13:00</t>
  </si>
  <si>
    <t>45-71-M00594_MURADİYE DM-5/7 KÖK_MURADİYE DM-5/8_M05_2303011</t>
  </si>
  <si>
    <t>2303011</t>
  </si>
  <si>
    <t>2024-02-21 12:00:45</t>
  </si>
  <si>
    <t>2024-02-21 12:18:16</t>
  </si>
  <si>
    <t>35-26-A00005_ÖZBEY İM_İÇME SUYU_L11_2066114</t>
  </si>
  <si>
    <t>2066114</t>
  </si>
  <si>
    <t>2024-02-17 12:42:08</t>
  </si>
  <si>
    <t>2024-02-17 13:29:26</t>
  </si>
  <si>
    <t>45-83-A00004_DERBENT İM-DM_CANBAZLI KÖK_M02_2097293</t>
  </si>
  <si>
    <t>2097293</t>
  </si>
  <si>
    <t>2024-02-18 13:19:25</t>
  </si>
  <si>
    <t>45-84-L00035_AHMETLİ TR-35 DEMİRYOLU_AHMETLİ TR-35 DEMİRYOLU_45-84-L00035_2367098</t>
  </si>
  <si>
    <t>2367098</t>
  </si>
  <si>
    <t>2024-02-22 09:45:00</t>
  </si>
  <si>
    <t>2024-02-22 16:16:17</t>
  </si>
  <si>
    <t>45-85-A00001_GÖLMARMARA İM_HACIVELİLER_L09_100832095</t>
  </si>
  <si>
    <t>100832095</t>
  </si>
  <si>
    <t>2024-02-22 17:10:20</t>
  </si>
  <si>
    <t>2024-02-22 17:59:45</t>
  </si>
  <si>
    <t>35-18-L00142_L-142 MAVİ BESTE SİTESİ_ _950443498_ _950443498</t>
  </si>
  <si>
    <t>950443498</t>
  </si>
  <si>
    <t>2024-02-28 11:39:55</t>
  </si>
  <si>
    <t>2024-02-28 14:16:38</t>
  </si>
  <si>
    <t>35-27-L00023_ARMUTLU TR-23_ _912288843_ _912288843</t>
  </si>
  <si>
    <t>912288843</t>
  </si>
  <si>
    <t>2024-02-29 12:01:32</t>
  </si>
  <si>
    <t>2024-02-29 13:41:23</t>
  </si>
  <si>
    <t>45-78-L00113_TR-113_ _95000133550_ _95000133550</t>
  </si>
  <si>
    <t>95000133550</t>
  </si>
  <si>
    <t>2024-02-23 15:53:31</t>
  </si>
  <si>
    <t>2024-02-23 19:52:55</t>
  </si>
  <si>
    <t>35-18-L00528_KAREL KÖK__L03_72061145</t>
  </si>
  <si>
    <t>72061145</t>
  </si>
  <si>
    <t>2024-02-25 11:35:47</t>
  </si>
  <si>
    <t>2024-02-25 12:37:40</t>
  </si>
  <si>
    <t>35-19-L00139_TR-139 ERİNCİKLER_TR-139 ERİNCİKLER_35-19-L00139_2350480</t>
  </si>
  <si>
    <t>2350480</t>
  </si>
  <si>
    <t>2024-02-21 22:49:28</t>
  </si>
  <si>
    <t>45-77-L00158_BAŞIBÜYÜK KÖK_HatBaşıAyırıcı_76564790_L03_76564790</t>
  </si>
  <si>
    <t>76564790</t>
  </si>
  <si>
    <t>2024-02-24 10:20:21</t>
  </si>
  <si>
    <t>2024-02-24 12:48:07</t>
  </si>
  <si>
    <t>2024-02-20 15:50:22</t>
  </si>
  <si>
    <t>2024-02-20 16:13:30</t>
  </si>
  <si>
    <t>35-09-M00361_M-361_HatBaşıAyırıcı_53137772_M04_53137772</t>
  </si>
  <si>
    <t>53137772</t>
  </si>
  <si>
    <t>2024-02-20 14:53:11</t>
  </si>
  <si>
    <t>2024-02-20 20:08:27</t>
  </si>
  <si>
    <t>35-29-M00013_DM-1/13_48346098_48346098_56367743_56367743</t>
  </si>
  <si>
    <t>56367743</t>
  </si>
  <si>
    <t>2024-02-17 09:52:14</t>
  </si>
  <si>
    <t>2024-02-17 12:47:58</t>
  </si>
  <si>
    <t>45-72-M00413_SAZOBA DM_BEYOBA ÇIKIŞ_M05_2331529</t>
  </si>
  <si>
    <t>2331529</t>
  </si>
  <si>
    <t>2024-02-20 10:46:51</t>
  </si>
  <si>
    <t>2024-02-20 13:58:51</t>
  </si>
  <si>
    <t>35-02-M01056_M-1056_D_D_56365196_56365196</t>
  </si>
  <si>
    <t>56365196</t>
  </si>
  <si>
    <t>2024-02-21 11:08:39</t>
  </si>
  <si>
    <t>2024-02-21 13:05:23</t>
  </si>
  <si>
    <t>2024-02-18 08:48:54</t>
  </si>
  <si>
    <t>2024-02-18 17:31:06</t>
  </si>
  <si>
    <t>35-18-L00179_L-179_ _950443323_ _950443323</t>
  </si>
  <si>
    <t>950443323</t>
  </si>
  <si>
    <t>2024-02-09 18:35:34</t>
  </si>
  <si>
    <t>2024-02-10 00:13:14</t>
  </si>
  <si>
    <t>35-28-M00176_ASARLIK TR-5_A_A_56375816_56375816</t>
  </si>
  <si>
    <t>56375816</t>
  </si>
  <si>
    <t>2024-02-21 22:56:18</t>
  </si>
  <si>
    <t>2024-02-22 02:09:42</t>
  </si>
  <si>
    <t>45-77-M00010_SANDAL TR-3_A_A_91278272</t>
  </si>
  <si>
    <t>91278272</t>
  </si>
  <si>
    <t>2024-02-14 18:38:02</t>
  </si>
  <si>
    <t>2024-02-14 19:38:47</t>
  </si>
  <si>
    <t>45-78-L00050_TR-50_TR-50_45-78-L00050_65907331</t>
  </si>
  <si>
    <t>65907331</t>
  </si>
  <si>
    <t>2024-02-03 11:20:13</t>
  </si>
  <si>
    <t>2024-02-03 12:57:39</t>
  </si>
  <si>
    <t>35-01-K01162_K-1162_ _910592742_ _910592742</t>
  </si>
  <si>
    <t>910592742</t>
  </si>
  <si>
    <t>2024-02-22 17:29:10</t>
  </si>
  <si>
    <t>2024-02-22 18:27:07</t>
  </si>
  <si>
    <t>2024-02-29 10:11:17</t>
  </si>
  <si>
    <t>2024-02-29 13:49:08</t>
  </si>
  <si>
    <t>35-25-M00029_GÜMÜLDÜR DM-3 (M-29)_GÜMÜLDÜR M-30_M04_72083798</t>
  </si>
  <si>
    <t>72083798</t>
  </si>
  <si>
    <t>2024-02-12 20:27:55</t>
  </si>
  <si>
    <t>2024-02-12 22:40:00</t>
  </si>
  <si>
    <t>35-28-M00174_ASARLIK TR-16_ASARLIK TR-16_35-28-M00174_66531306</t>
  </si>
  <si>
    <t>66531306</t>
  </si>
  <si>
    <t>2024-02-19 09:52:40</t>
  </si>
  <si>
    <t>2024-02-19 16:51:17</t>
  </si>
  <si>
    <t>35-03-M01929_M-1929 GEÇİT_M-2033_M02_66740322</t>
  </si>
  <si>
    <t>66740322</t>
  </si>
  <si>
    <t>2024-02-19 10:20:46</t>
  </si>
  <si>
    <t>2024-02-19 11:12:04</t>
  </si>
  <si>
    <t>M-1373_35-04-M01373_TRAFO_M03_2099197</t>
  </si>
  <si>
    <t>2024-02-16 09:07:47</t>
  </si>
  <si>
    <t>2024-02-16 14:08:24</t>
  </si>
  <si>
    <t>35-18-L00175_L-175_ _950457213_ _950457213</t>
  </si>
  <si>
    <t>950457213</t>
  </si>
  <si>
    <t>2024-02-25 09:59:00</t>
  </si>
  <si>
    <t>2024-02-25 12:23:12</t>
  </si>
  <si>
    <t>35-17-M00471_UZUNHASANLAR TR-1_ _95002466580_ _95002466580</t>
  </si>
  <si>
    <t>95002466580</t>
  </si>
  <si>
    <t>2024-02-29 10:11:45</t>
  </si>
  <si>
    <t>2024-02-29 13:41:15</t>
  </si>
  <si>
    <t>2024-02-19 10:56:07</t>
  </si>
  <si>
    <t>2024-02-19 13:44:50</t>
  </si>
  <si>
    <t>35-02-K03744_K-3744_ _99949097_ _99949097</t>
  </si>
  <si>
    <t>99949097</t>
  </si>
  <si>
    <t>2024-02-25 11:29:13</t>
  </si>
  <si>
    <t>2024-02-25 12:02:06</t>
  </si>
  <si>
    <t>2024-02-28 12:55:54</t>
  </si>
  <si>
    <t>2024-02-28 12:57:31</t>
  </si>
  <si>
    <t>35-20-L00142_KARAVELİLER TR-3_0_955198145_ _955198145</t>
  </si>
  <si>
    <t>955198145</t>
  </si>
  <si>
    <t>2024-02-29 13:22:13</t>
  </si>
  <si>
    <t>2024-02-29 13:53:02</t>
  </si>
  <si>
    <t>2024-02-20 13:57:32</t>
  </si>
  <si>
    <t>2024-02-20 14:28:55</t>
  </si>
  <si>
    <t>35-04-K03776_K-3776_Demirköprü Camii_99558610_ _99558610</t>
  </si>
  <si>
    <t>99558610</t>
  </si>
  <si>
    <t>2024-02-28 14:27:21</t>
  </si>
  <si>
    <t>2024-02-28 16:35:01</t>
  </si>
  <si>
    <t>45-71-M00058_DM-25/37_ _953215362_ _953215362</t>
  </si>
  <si>
    <t>953215362</t>
  </si>
  <si>
    <t>2024-02-22 12:07:39</t>
  </si>
  <si>
    <t>2024-02-22 16:53:12</t>
  </si>
  <si>
    <t>45-71-M00368_TR-11/03 (BELEDİYE ŞANTİYE TR)_ _953196531_ _953196531</t>
  </si>
  <si>
    <t>953196531</t>
  </si>
  <si>
    <t>2024-02-28 12:08:43</t>
  </si>
  <si>
    <t>2024-02-28 14:46:43</t>
  </si>
  <si>
    <t>45-78-L00182_TR-182_ _953248130_ _953248130</t>
  </si>
  <si>
    <t>953248130</t>
  </si>
  <si>
    <t>2024-02-22 15:56:55</t>
  </si>
  <si>
    <t>2024-02-22 17:20:18</t>
  </si>
  <si>
    <t>45-78-M00182_SART TR-10/A_SART TR-10/A_45-78-M00182_2355410</t>
  </si>
  <si>
    <t>2355410</t>
  </si>
  <si>
    <t>2024-02-17 18:09:40</t>
  </si>
  <si>
    <t>2024-02-17 19:31:18</t>
  </si>
  <si>
    <t>35-02-M02816_M-2816_E_E_56363757_56363757</t>
  </si>
  <si>
    <t>56363757</t>
  </si>
  <si>
    <t>2024-02-07 17:40:13</t>
  </si>
  <si>
    <t>2024-02-07 18:23:16</t>
  </si>
  <si>
    <t>45-80-M00108_KEMİKLİDERE KÖK_ESKİ KEMİKLİDERE AKHİSAR FİDERİ_M06_2086353</t>
  </si>
  <si>
    <t>2086353</t>
  </si>
  <si>
    <t>2024-02-29 14:57:48</t>
  </si>
  <si>
    <t>2024-02-29 17:32:22</t>
  </si>
  <si>
    <t>2024-02-22 14:40:00</t>
  </si>
  <si>
    <t>2024-02-22 21:32:52</t>
  </si>
  <si>
    <t>35-16-M00749_ARAPLI TR-3_ARAPLI TR-3_35-16-M00749_2363294</t>
  </si>
  <si>
    <t>2363294</t>
  </si>
  <si>
    <t>2024-02-27 10:52:39</t>
  </si>
  <si>
    <t>45-74-M00355_ÖRÜCÜLER KÖK_BARDAKÇI_M04_79409455</t>
  </si>
  <si>
    <t>79409455</t>
  </si>
  <si>
    <t>2024-02-15 11:49:06</t>
  </si>
  <si>
    <t>2024-02-15 15:33:16</t>
  </si>
  <si>
    <t>45-78-L00230_ÇAMURHAMAMI KÖK_YENİKÖY_L03_2105171</t>
  </si>
  <si>
    <t>2105171</t>
  </si>
  <si>
    <t>2024-02-21 11:24:58</t>
  </si>
  <si>
    <t>2024-02-21 12:04:42</t>
  </si>
  <si>
    <t>45-71-M00963_KAYAPINAR TR-1_ _966359888_ _966359888</t>
  </si>
  <si>
    <t>966359888</t>
  </si>
  <si>
    <t>2024-02-24 12:49:40</t>
  </si>
  <si>
    <t>2024-02-24 13:18:36</t>
  </si>
  <si>
    <t>35-28-A00001_MENEMEN İM_FABRİKALAR_L11_88107527</t>
  </si>
  <si>
    <t>88107527</t>
  </si>
  <si>
    <t>2024-02-24 11:43:29</t>
  </si>
  <si>
    <t>2024-02-24 12:56:55</t>
  </si>
  <si>
    <t>45-82-M00108_TR-27/1_TR-28-29-30_M03_2325730</t>
  </si>
  <si>
    <t>2325730</t>
  </si>
  <si>
    <t>2024-02-29 16:01:19</t>
  </si>
  <si>
    <t>2024-02-29 17:33:56</t>
  </si>
  <si>
    <t>2024-02-23 15:01:57</t>
  </si>
  <si>
    <t>2024-02-23 18:35:40</t>
  </si>
  <si>
    <t>2024-02-23 15:20:41</t>
  </si>
  <si>
    <t>2024-02-23 16:05:58</t>
  </si>
  <si>
    <t>35-14-L00332_BADEMLER TR-4_A_A_85020223_85020223</t>
  </si>
  <si>
    <t>85020223</t>
  </si>
  <si>
    <t>2024-02-16 14:25:03</t>
  </si>
  <si>
    <t>2024-02-16 19:20:21</t>
  </si>
  <si>
    <t>35-18-L00015_L-15_ _950440180_ _950440180</t>
  </si>
  <si>
    <t>950440180</t>
  </si>
  <si>
    <t>2024-02-24 13:15:55</t>
  </si>
  <si>
    <t>2024-02-24 19:30:43</t>
  </si>
  <si>
    <t>45-86-M00093_KOZAKLI TR-1_A_A_56386941_56386941</t>
  </si>
  <si>
    <t>56386941</t>
  </si>
  <si>
    <t>2024-02-23 14:38:06</t>
  </si>
  <si>
    <t>2024-02-23 15:13:35</t>
  </si>
  <si>
    <t>45-81-M00012_SELENDİ TR-12_ _945633474_ _945633474</t>
  </si>
  <si>
    <t>945633474</t>
  </si>
  <si>
    <t>2024-02-19 11:18:03</t>
  </si>
  <si>
    <t>2024-02-19 14:58:17</t>
  </si>
  <si>
    <t>35-01-K01214_K-1214_Konak Çok Katlı Otoparkı_910944799_ _910944799</t>
  </si>
  <si>
    <t>910944799</t>
  </si>
  <si>
    <t>2024-02-22 11:34:38</t>
  </si>
  <si>
    <t>2024-02-22 12:30:31</t>
  </si>
  <si>
    <t>45-71-M00204_MURADİYE TR-5 (ESKİ MEZARLIK YANI)_D_D_56400303_56400303</t>
  </si>
  <si>
    <t>56400303</t>
  </si>
  <si>
    <t>2024-02-19 08:57:16</t>
  </si>
  <si>
    <t>2024-02-19 11:34:15</t>
  </si>
  <si>
    <t>35-14-M00090_ORHANLI ORTA M-90_PANO_956659239_ _956659239</t>
  </si>
  <si>
    <t>956659239</t>
  </si>
  <si>
    <t>2024-02-24 12:12:41</t>
  </si>
  <si>
    <t>2024-02-24 13:47:53</t>
  </si>
  <si>
    <t>35-10-A00002_KAHRAMANDERE İM_GÖNEN_M09_2096980</t>
  </si>
  <si>
    <t>2096980</t>
  </si>
  <si>
    <t>2024-02-12 19:06:05</t>
  </si>
  <si>
    <t>2024-02-12 19:28:32</t>
  </si>
  <si>
    <t>35-15-M00016_DM-3 (TR-16)_TR-48 SANAYİ_M03_67054182</t>
  </si>
  <si>
    <t>67054182</t>
  </si>
  <si>
    <t>2024-02-29 16:05:26</t>
  </si>
  <si>
    <t>2024-02-29 16:20:00</t>
  </si>
  <si>
    <t>45-71-M01564_ÖRENCİK TR-1_A_A_82386928_82386928</t>
  </si>
  <si>
    <t>82386928</t>
  </si>
  <si>
    <t>2024-02-16 17:05:25</t>
  </si>
  <si>
    <t>2024-02-16 19:18:25</t>
  </si>
  <si>
    <t>35-18-L00639_L-639 REİSDERE__H_80972654</t>
  </si>
  <si>
    <t>80972654</t>
  </si>
  <si>
    <t>2024-02-09 10:11:00</t>
  </si>
  <si>
    <t>2024-02-09 20:51:33</t>
  </si>
  <si>
    <t>ALAÇATI TM_35-18-A00005_ALAÇATI-4_M04_2311005</t>
  </si>
  <si>
    <t>2311005</t>
  </si>
  <si>
    <t>2024-02-16 02:01:03</t>
  </si>
  <si>
    <t>2024-02-16 03:48:14</t>
  </si>
  <si>
    <t>35-30-L00048_TR-48_PANO_955327909_ _955327909</t>
  </si>
  <si>
    <t>955327909</t>
  </si>
  <si>
    <t>2024-02-20 14:33:49</t>
  </si>
  <si>
    <t>35-02-K00259_K-259_C_C_56362304_56362304</t>
  </si>
  <si>
    <t>56362304</t>
  </si>
  <si>
    <t>2024-02-03 15:56:26</t>
  </si>
  <si>
    <t>2024-02-03 19:19:15</t>
  </si>
  <si>
    <t>35-32-L00047_EĞRİDERE KOKARCA TR-3_EĞRİDERE KOKARCA TR-3_35-32-L00047_2362974</t>
  </si>
  <si>
    <t>2362974</t>
  </si>
  <si>
    <t>2024-02-18 11:34:10</t>
  </si>
  <si>
    <t>2024-02-18 14:22:11</t>
  </si>
  <si>
    <t>35-04-K03676_K-3676_Şahoğlu_99359294_ _99359294</t>
  </si>
  <si>
    <t>99359294</t>
  </si>
  <si>
    <t>2024-02-28 11:28:38</t>
  </si>
  <si>
    <t>2024-02-28 14:17:41</t>
  </si>
  <si>
    <t>35-19-M00474_TR-325_0_956670893_ _956670893</t>
  </si>
  <si>
    <t>956670893</t>
  </si>
  <si>
    <t>2024-02-29 14:17:03</t>
  </si>
  <si>
    <t>2024-02-29 17:51:21</t>
  </si>
  <si>
    <t>35-18-L00001_L-1_ _950436315_ _950436315</t>
  </si>
  <si>
    <t>950436315</t>
  </si>
  <si>
    <t>2024-02-21 19:30:46</t>
  </si>
  <si>
    <t>2024-02-22 02:27:26</t>
  </si>
  <si>
    <t>35-26-M00730_VEDAT FİLİZ SLM_PANO_956630946_ _956630946</t>
  </si>
  <si>
    <t>956630946</t>
  </si>
  <si>
    <t>2024-02-24 12:39:41</t>
  </si>
  <si>
    <t>2024-02-24 14:08:55</t>
  </si>
  <si>
    <t>2024-02-23 12:10:00</t>
  </si>
  <si>
    <t>2024-02-23 13:26:19</t>
  </si>
  <si>
    <t>35-01-K00845_K-845_F_F_56370072_56370072</t>
  </si>
  <si>
    <t>2024-02-14 13:52:40</t>
  </si>
  <si>
    <t>2024-02-14 17:25:23</t>
  </si>
  <si>
    <t>45-71-M02267_YENİ TOKİ TR-13_ _95000519410_ _95000519410</t>
  </si>
  <si>
    <t>95000519410</t>
  </si>
  <si>
    <t>2024-02-29 14:28:57</t>
  </si>
  <si>
    <t>2024-02-29 20:08:51</t>
  </si>
  <si>
    <t>45-72-M00102_TR-1/18-A_B_B_91274327_91274327</t>
  </si>
  <si>
    <t>91274327</t>
  </si>
  <si>
    <t>2024-02-19 09:27:34</t>
  </si>
  <si>
    <t>2024-02-19 10:10:45</t>
  </si>
  <si>
    <t>35-04-K04778_K-4778_ _99528618_ _99528618</t>
  </si>
  <si>
    <t>99528618</t>
  </si>
  <si>
    <t>2024-02-29 16:46:51</t>
  </si>
  <si>
    <t>2024-02-29 18:48:38</t>
  </si>
  <si>
    <t>2024-02-24 11:11:51</t>
  </si>
  <si>
    <t>2024-02-24 12:26:50</t>
  </si>
  <si>
    <t>2024-02-02 09:17:19</t>
  </si>
  <si>
    <t>2024-02-02 15:47:24</t>
  </si>
  <si>
    <t>2024-02-24 12:27:05</t>
  </si>
  <si>
    <t>2024-02-24 13:31:27</t>
  </si>
  <si>
    <t>35-10-M02343_YELKİ TR-6 (M-2343)_M-1918_M02_42776381</t>
  </si>
  <si>
    <t>42776381</t>
  </si>
  <si>
    <t>2024-02-20 15:19:15</t>
  </si>
  <si>
    <t>2024-02-20 16:15:53</t>
  </si>
  <si>
    <t>45-71-M00099_AŞAĞIÇOBANİSA TR-14_A_A_56393059_56393059</t>
  </si>
  <si>
    <t>56393059</t>
  </si>
  <si>
    <t>2024-02-20 13:58:44</t>
  </si>
  <si>
    <t>2024-02-20 17:40:43</t>
  </si>
  <si>
    <t>45-80-M00139_DİLEK TR-4_DİLEK TR-4_45-80-M00139_2373715</t>
  </si>
  <si>
    <t>2373715</t>
  </si>
  <si>
    <t>2024-02-22 14:18:28</t>
  </si>
  <si>
    <t>2024-02-22 17:59:21</t>
  </si>
  <si>
    <t>35-26-M01426_ÇAPAK TR-3_SANAL BINA_95002466757_ _95002466757</t>
  </si>
  <si>
    <t>95002466757</t>
  </si>
  <si>
    <t>2024-02-20 12:50:27</t>
  </si>
  <si>
    <t>2024-02-20 17:54:25</t>
  </si>
  <si>
    <t>35-26-A00002_SUBAŞI İM_PAMUKYAZI_L04_2035578</t>
  </si>
  <si>
    <t>2035578</t>
  </si>
  <si>
    <t>2024-02-20 18:47:29</t>
  </si>
  <si>
    <t>2024-02-20 20:35:51</t>
  </si>
  <si>
    <t>45-86-M00047_TOKMAKLI KÖK_HatBaşıAyırıcı_53134901_M05_53134901</t>
  </si>
  <si>
    <t>53134901</t>
  </si>
  <si>
    <t>2024-02-23 15:56:33</t>
  </si>
  <si>
    <t>2024-02-23 20:26:08</t>
  </si>
  <si>
    <t>35-02-A00005_BORNOVA TM_MANAVKUYU_K24_2308390</t>
  </si>
  <si>
    <t>2308390</t>
  </si>
  <si>
    <t>2024-02-10 11:27:36</t>
  </si>
  <si>
    <t>2024-02-10 12:11:42</t>
  </si>
  <si>
    <t>35-02-M02516_M-2516___72411014_72411014</t>
  </si>
  <si>
    <t>72411014</t>
  </si>
  <si>
    <t>2024-02-29 16:21:20</t>
  </si>
  <si>
    <t>2024-02-29 17:13:34</t>
  </si>
  <si>
    <t>35-09-K04390_K-4390_B_K-4390 B 2b_50092778</t>
  </si>
  <si>
    <t>50092778</t>
  </si>
  <si>
    <t>2024-02-20 10:09:34</t>
  </si>
  <si>
    <t>2024-02-20 17:30:26</t>
  </si>
  <si>
    <t>35-03-M00325_M-325_M-325_35-03-M00325_79462274</t>
  </si>
  <si>
    <t>79462274</t>
  </si>
  <si>
    <t>2024-02-22 11:50:24</t>
  </si>
  <si>
    <t>2024-02-22 13:08:58</t>
  </si>
  <si>
    <t>35-28-M00382_VİLLAKENT TR-5_ _95002764723_ _95002764723</t>
  </si>
  <si>
    <t>95002764723</t>
  </si>
  <si>
    <t>2024-02-14 12:48:53</t>
  </si>
  <si>
    <t>2024-02-14 22:07:50</t>
  </si>
  <si>
    <t>2024-02-04 18:40:40</t>
  </si>
  <si>
    <t>2024-02-04 19:19:39</t>
  </si>
  <si>
    <t>35-16-M00149_KOZLUCA TR1_KOZLUCA TR1_35-16-M00149_2361432</t>
  </si>
  <si>
    <t>2361432</t>
  </si>
  <si>
    <t>2024-02-20 17:13:27</t>
  </si>
  <si>
    <t>2024-02-20 17:47:47</t>
  </si>
  <si>
    <t>35-03-K00418_K-418_ _944920672_ _944920672</t>
  </si>
  <si>
    <t>944920672</t>
  </si>
  <si>
    <t>2024-02-29 15:18:51</t>
  </si>
  <si>
    <t>2024-02-29 22:52:43</t>
  </si>
  <si>
    <t>35-31-L00239_KALEKÖY TR-3_ _956578987_ _956578987</t>
  </si>
  <si>
    <t>956578987</t>
  </si>
  <si>
    <t>2024-02-24 10:40:07</t>
  </si>
  <si>
    <t>2024-02-24 12:09:28</t>
  </si>
  <si>
    <t>45-72-M00623_TR-1/61-A__H_79593969</t>
  </si>
  <si>
    <t>79593969</t>
  </si>
  <si>
    <t>2024-02-19 09:25:43</t>
  </si>
  <si>
    <t>2024-02-19 16:01:43</t>
  </si>
  <si>
    <t>45-84-M00003_DERİCİ KÖK_RAZOĞLU_M07_2313984</t>
  </si>
  <si>
    <t>2313984</t>
  </si>
  <si>
    <t>2024-02-20 16:54:00</t>
  </si>
  <si>
    <t>2024-02-20 19:07:47</t>
  </si>
  <si>
    <t>35-14-M00088_ORHANLI M-88 ORTA_0_956638246_ _956638246</t>
  </si>
  <si>
    <t>956638246</t>
  </si>
  <si>
    <t>2024-02-20 17:00:59</t>
  </si>
  <si>
    <t>2024-02-20 19:47:41</t>
  </si>
  <si>
    <t>45-74-M00227_ÇATALOLUK DM_GÜVELİ_M05_2115044</t>
  </si>
  <si>
    <t>2115044</t>
  </si>
  <si>
    <t>2024-02-29 16:57:30</t>
  </si>
  <si>
    <t>2024-02-29 17:20:56</t>
  </si>
  <si>
    <t>35-01-K00845_K-845_D_D_56370081_56370081</t>
  </si>
  <si>
    <t>56370081</t>
  </si>
  <si>
    <t>2024-02-23 10:41:31</t>
  </si>
  <si>
    <t>2024-02-23 12:26:17</t>
  </si>
  <si>
    <t>2024-02-05 13:17:52</t>
  </si>
  <si>
    <t>2024-02-05 14:52:07</t>
  </si>
  <si>
    <t>45-78-M01463_YILMAZ TR-28_B_B_91307054_91307054</t>
  </si>
  <si>
    <t>91307054</t>
  </si>
  <si>
    <t>2024-02-29 09:09:32</t>
  </si>
  <si>
    <t>2024-02-29 10:04:17</t>
  </si>
  <si>
    <t>45-84-M00003_DERİCİ KÖK_HatBaşıAyırıcı_53136989_M07_53136989</t>
  </si>
  <si>
    <t>53136989</t>
  </si>
  <si>
    <t>2024-02-20 14:54:49</t>
  </si>
  <si>
    <t>2024-02-20 15:54:32</t>
  </si>
  <si>
    <t>35-02-K04197_K-4197_ _99379813_ _99379813</t>
  </si>
  <si>
    <t>99379813</t>
  </si>
  <si>
    <t>2024-02-19 11:08:26</t>
  </si>
  <si>
    <t>2024-02-19 11:04:13</t>
  </si>
  <si>
    <t>2024-02-19 15:57:56</t>
  </si>
  <si>
    <t>45-72-L00011_TR-2/11___83313952_83313952</t>
  </si>
  <si>
    <t>83313952</t>
  </si>
  <si>
    <t>2024-02-24 11:07:05</t>
  </si>
  <si>
    <t>2024-02-24 12:59:54</t>
  </si>
  <si>
    <t>2024-02-29 10:07:26</t>
  </si>
  <si>
    <t>2024-02-29 14:55:20</t>
  </si>
  <si>
    <t>45-78-A00005_DEMİRKÖPRÜ TM_HatBaşıAyırıcı_53139846_M05_53139846</t>
  </si>
  <si>
    <t>53139846</t>
  </si>
  <si>
    <t>2024-02-20 17:33:40</t>
  </si>
  <si>
    <t>2024-02-20 18:30:09</t>
  </si>
  <si>
    <t>35-26-M00425_ÇAPAK TR-1_ _956633397_ _956633397</t>
  </si>
  <si>
    <t>956633397</t>
  </si>
  <si>
    <t>2024-02-24 13:25:11</t>
  </si>
  <si>
    <t>2024-02-24 20:49:05</t>
  </si>
  <si>
    <t>45-71-M00272_DM-20/13 (ÇAPRA KABİN)_ _953244656_ _953244656</t>
  </si>
  <si>
    <t>953244656</t>
  </si>
  <si>
    <t>2024-02-19 10:39:42</t>
  </si>
  <si>
    <t>2024-02-19 11:23:36</t>
  </si>
  <si>
    <t>2024-02-21 15:37:53</t>
  </si>
  <si>
    <t>2024-02-20 15:09:43</t>
  </si>
  <si>
    <t>2024-02-20 15:23:16</t>
  </si>
  <si>
    <t>2024-02-20 16:36:53</t>
  </si>
  <si>
    <t>2024-02-20 17:09:38</t>
  </si>
  <si>
    <t>35-04-M01038_M-1038_K_M1038/TR2/K03b_80966362</t>
  </si>
  <si>
    <t>80966362</t>
  </si>
  <si>
    <t>2024-02-20 16:54:10</t>
  </si>
  <si>
    <t>2024-02-20 19:29:14</t>
  </si>
  <si>
    <t>35-18-L00259_L-259_PANO_950459460_ _950459460</t>
  </si>
  <si>
    <t>950459460</t>
  </si>
  <si>
    <t>2024-02-25 12:00:39</t>
  </si>
  <si>
    <t>2024-02-25 17:25:08</t>
  </si>
  <si>
    <t>45-78-M00654_POYRAZ TR-2_A_A_83789274_83789274</t>
  </si>
  <si>
    <t>83789274</t>
  </si>
  <si>
    <t>2024-02-23 14:20:25</t>
  </si>
  <si>
    <t>2024-02-23 15:01:50</t>
  </si>
  <si>
    <t>35-23-M00022_YENİFOÇA TR-22_ _950416705_ _950416705</t>
  </si>
  <si>
    <t>950416705</t>
  </si>
  <si>
    <t>2024-02-12 12:21:15</t>
  </si>
  <si>
    <t>2024-02-12 19:19:20</t>
  </si>
  <si>
    <t>35-01-M02544_M-2544_Barış_913467863_ _913467863</t>
  </si>
  <si>
    <t>913467863</t>
  </si>
  <si>
    <t>2024-02-23 13:26:04</t>
  </si>
  <si>
    <t>2024-02-23 18:23:04</t>
  </si>
  <si>
    <t>45-77-M00187_AHMETLİ DM_ESKİ SELENDİ_M08_80367394</t>
  </si>
  <si>
    <t>80367394</t>
  </si>
  <si>
    <t>2024-02-16 14:08:11</t>
  </si>
  <si>
    <t>2024-02-16 14:25:48</t>
  </si>
  <si>
    <t>35-14-M00271_M-271 KARAKAYALAR DM_BAHÇEŞEHİR_M01_2066816</t>
  </si>
  <si>
    <t>2066816</t>
  </si>
  <si>
    <t>2024-02-22 16:05:51</t>
  </si>
  <si>
    <t>2024-02-22 16:49:46</t>
  </si>
  <si>
    <t>2024-02-27 11:09:25</t>
  </si>
  <si>
    <t>2024-02-27 12:32:45</t>
  </si>
  <si>
    <t>35-23-M00312_ANDAK KÖK_ANDAK GES DM _M03_41958300</t>
  </si>
  <si>
    <t>41958300</t>
  </si>
  <si>
    <t>2024-02-29 14:15:00</t>
  </si>
  <si>
    <t>2024-02-29 15:36:55</t>
  </si>
  <si>
    <t>2024-02-29 13:47:08</t>
  </si>
  <si>
    <t>2024-02-29 15:41:46</t>
  </si>
  <si>
    <t>45-72-L01016_TR-2/12_E_E1_80543176</t>
  </si>
  <si>
    <t>80543176</t>
  </si>
  <si>
    <t>2024-02-16 11:43:24</t>
  </si>
  <si>
    <t>2024-02-16 14:04:39</t>
  </si>
  <si>
    <t>45-81-M00092_ÇAMURKÖY TR-1_ÇAMURKÖY TR-1_45-81-M00092_2356704</t>
  </si>
  <si>
    <t>2356704</t>
  </si>
  <si>
    <t>2024-02-23 14:26:00</t>
  </si>
  <si>
    <t>2024-02-23 15:36:11</t>
  </si>
  <si>
    <t>35-29-L00507_ÇOBANKÖY TR-1_ _950348701_ _950348701</t>
  </si>
  <si>
    <t>950348701</t>
  </si>
  <si>
    <t>2024-02-28 12:48:26</t>
  </si>
  <si>
    <t>2024-02-28 14:22:46</t>
  </si>
  <si>
    <t>35-28-M00766_SEYREK TR-9_ _953393285_ _953393285</t>
  </si>
  <si>
    <t>953393285</t>
  </si>
  <si>
    <t>2024-02-20 15:12:01</t>
  </si>
  <si>
    <t>2024-02-20 17:52:07</t>
  </si>
  <si>
    <t>35-15-L00636_EMİRLİ TR-7_A_A_91353781_91353781</t>
  </si>
  <si>
    <t>91353781</t>
  </si>
  <si>
    <t>2024-02-28 14:13:35</t>
  </si>
  <si>
    <t>2024-02-28 14:51:16</t>
  </si>
  <si>
    <t>45-78-L00624_ÇAVLU TR-1 KÖK_49262980_49262980_56392075_56392075</t>
  </si>
  <si>
    <t>56392075</t>
  </si>
  <si>
    <t>2024-02-20 17:29:25</t>
  </si>
  <si>
    <t>2024-02-20 19:20:48</t>
  </si>
  <si>
    <t>35-14-L00316_TR-316_A_A_77737940_77737940</t>
  </si>
  <si>
    <t>77737940</t>
  </si>
  <si>
    <t>2024-02-29 08:56:41</t>
  </si>
  <si>
    <t>2024-02-29 10:10:56</t>
  </si>
  <si>
    <t>2024-02-16 09:48:48</t>
  </si>
  <si>
    <t>2024-02-16 15:01:00</t>
  </si>
  <si>
    <t>35-23-M00037_YENİFOÇA TR-37_ _950418770_ _950418770</t>
  </si>
  <si>
    <t>950418770</t>
  </si>
  <si>
    <t>2024-02-26 11:03:20</t>
  </si>
  <si>
    <t>2024-02-26 12:38:52</t>
  </si>
  <si>
    <t>45-71-M00123_GÜZELKÖY KÖK_VEZİROĞLU_M04_50218016</t>
  </si>
  <si>
    <t>50218016</t>
  </si>
  <si>
    <t>2024-02-20 14:39:40</t>
  </si>
  <si>
    <t>2024-02-20 15:26:11</t>
  </si>
  <si>
    <t>35-01-K00217_K-217_K-217_35-01-K00217_2347911</t>
  </si>
  <si>
    <t>2347911</t>
  </si>
  <si>
    <t>2024-02-27 08:32:28</t>
  </si>
  <si>
    <t>2024-02-27 16:55:22</t>
  </si>
  <si>
    <t>2024-02-27 10:40:10</t>
  </si>
  <si>
    <t>2024-02-27 15:46:31</t>
  </si>
  <si>
    <t>2024-02-19 09:04:43</t>
  </si>
  <si>
    <t>2024-02-19 17:23:04</t>
  </si>
  <si>
    <t>35-18-L00207_L-207 MERKEZTUR_ _950451928_ _950451928</t>
  </si>
  <si>
    <t>950451928</t>
  </si>
  <si>
    <t>2024-02-25 11:43:29</t>
  </si>
  <si>
    <t>2024-02-25 15:37:49</t>
  </si>
  <si>
    <t>35-01-K00325_K-325_ _910924833_ _910924833</t>
  </si>
  <si>
    <t>910924833</t>
  </si>
  <si>
    <t>2024-02-26 11:36:40</t>
  </si>
  <si>
    <t>2024-02-26 12:31:32</t>
  </si>
  <si>
    <t>35-03-M01520_M-1520_ _912940342_ _912940342</t>
  </si>
  <si>
    <t>912940342</t>
  </si>
  <si>
    <t>2024-02-17 14:31:13</t>
  </si>
  <si>
    <t>2024-02-17 17:26:54</t>
  </si>
  <si>
    <t>2024-02-20 16:08:25</t>
  </si>
  <si>
    <t>2024-02-20 17:25:37</t>
  </si>
  <si>
    <t>45-71-M00002_DM-2_TR-94 ÇIKIŞI ŞEHİTLER KAB_M23_2048818</t>
  </si>
  <si>
    <t>2048818</t>
  </si>
  <si>
    <t>2024-02-22 12:30:45</t>
  </si>
  <si>
    <t>2024-02-22 16:56:21</t>
  </si>
  <si>
    <t>35-26-M00891_PANCAR KÖK_PANCAR ŞEHİR_M01_2302861</t>
  </si>
  <si>
    <t>2302861</t>
  </si>
  <si>
    <t>2024-02-23 13:36:41</t>
  </si>
  <si>
    <t>2024-02-23 14:59:58</t>
  </si>
  <si>
    <t>45-80-M02917_OTOYOL DM_APPAK_M01_72022599</t>
  </si>
  <si>
    <t>72022599</t>
  </si>
  <si>
    <t>2024-02-20 17:45:32</t>
  </si>
  <si>
    <t>2024-02-20 18:16:20</t>
  </si>
  <si>
    <t>2024-02-24 12:47:20</t>
  </si>
  <si>
    <t>2024-02-24 13:27:36</t>
  </si>
  <si>
    <t>2024-02-16 13:59:54</t>
  </si>
  <si>
    <t>2024-02-16 14:40:28</t>
  </si>
  <si>
    <t>35-08-K04105_K-4105_K-4105_35-08-K04105_42010091</t>
  </si>
  <si>
    <t>42010091</t>
  </si>
  <si>
    <t>2024-02-29 13:43:21</t>
  </si>
  <si>
    <t>2024-02-29 14:27:21</t>
  </si>
  <si>
    <t>35-22-M00162_ÇİLEME TR-3_0_955268026_ _955268026</t>
  </si>
  <si>
    <t>955268026</t>
  </si>
  <si>
    <t>2024-02-23 13:04:29</t>
  </si>
  <si>
    <t>2024-02-23 13:58:01</t>
  </si>
  <si>
    <t>45-71-M00183_ÜÇPINAR DM_PELİTALAN_M03_72249223</t>
  </si>
  <si>
    <t>72249223</t>
  </si>
  <si>
    <t>2024-02-22 00:08:11</t>
  </si>
  <si>
    <t>2024-02-22 01:03:23</t>
  </si>
  <si>
    <t>35-17-A00003_ALMAK TM_HatBaşıAyırıcı_65314110_M28_65314110</t>
  </si>
  <si>
    <t>65314110</t>
  </si>
  <si>
    <t>2024-02-29 15:03:11</t>
  </si>
  <si>
    <t>2024-02-29 15:41:39</t>
  </si>
  <si>
    <t>35-28-M00043_ULUKENT DM-4/1_A_A02_92558898</t>
  </si>
  <si>
    <t>92558898</t>
  </si>
  <si>
    <t>2024-02-21 15:30:42</t>
  </si>
  <si>
    <t>2024-02-21 23:35:49</t>
  </si>
  <si>
    <t>2024-02-28 13:56:15</t>
  </si>
  <si>
    <t>2024-02-28 14:36:45</t>
  </si>
  <si>
    <t>45-71-M00020_DM-1/59_B_b3_45143215</t>
  </si>
  <si>
    <t>45143215</t>
  </si>
  <si>
    <t>2024-02-13 15:33:23</t>
  </si>
  <si>
    <t>2024-02-13 18:22:22</t>
  </si>
  <si>
    <t>2024-02-15 10:39:07</t>
  </si>
  <si>
    <t>2024-02-15 11:12:05</t>
  </si>
  <si>
    <t>45-79-M00069_SARIGÖL DM_Sarıgöl TR-41_M20_2076602</t>
  </si>
  <si>
    <t>2076602</t>
  </si>
  <si>
    <t>2024-02-07 13:03:40</t>
  </si>
  <si>
    <t>2024-02-07 13:13:31</t>
  </si>
  <si>
    <t>45-71-M00135_DM-2/21_ _953192148_ _953192148</t>
  </si>
  <si>
    <t>953192148</t>
  </si>
  <si>
    <t>2024-02-20 16:30:50</t>
  </si>
  <si>
    <t>2024-02-20 22:31:49</t>
  </si>
  <si>
    <t>45-71-M00123_GÜZELKÖY KÖK_HAŞİM AKCURA ENH_M03_50218017</t>
  </si>
  <si>
    <t>50218017</t>
  </si>
  <si>
    <t>2024-02-29 15:33:24</t>
  </si>
  <si>
    <t>2024-02-29 16:01:42</t>
  </si>
  <si>
    <t>35-18-A00003_ÇİFTLİK İM_TR-1_L05_2054613</t>
  </si>
  <si>
    <t>2054613</t>
  </si>
  <si>
    <t>2024-02-22 10:17:23</t>
  </si>
  <si>
    <t>2024-02-22 19:16:21</t>
  </si>
  <si>
    <t>45-71-M02152_OTOYOL SANCAKLIBOZKÖY DM_GİŞELER_M05_61455638</t>
  </si>
  <si>
    <t>61455638</t>
  </si>
  <si>
    <t>2024-02-22 00:17:44</t>
  </si>
  <si>
    <t>2024-02-22 05:10:25</t>
  </si>
  <si>
    <t>2024-02-24 13:01:58</t>
  </si>
  <si>
    <t>2024-02-24 14:27:59</t>
  </si>
  <si>
    <t>35-30-M00774_TR-74 ( M-774)_ _955299031_ _955299031</t>
  </si>
  <si>
    <t>955299031</t>
  </si>
  <si>
    <t>2024-02-24 18:18:29</t>
  </si>
  <si>
    <t>2024-02-24 19:45:26</t>
  </si>
  <si>
    <t>35-23-M00320_SELİM GES KÖK_SELİM GES_M02_42042861</t>
  </si>
  <si>
    <t>42042861</t>
  </si>
  <si>
    <t>2024-02-29 15:38:18</t>
  </si>
  <si>
    <t>2024-02-29 17:58:55</t>
  </si>
  <si>
    <t>35-15-L00342_SUBATAN TR-7_B_B_65497236_65497236</t>
  </si>
  <si>
    <t>65497236</t>
  </si>
  <si>
    <t>2024-02-05 11:02:45</t>
  </si>
  <si>
    <t>45-83-M00140_KERESTECİLER TR-3_KERESTECİLER TR-3_45-83-M00140_2356709</t>
  </si>
  <si>
    <t>2356709</t>
  </si>
  <si>
    <t>2024-02-18 10:49:50</t>
  </si>
  <si>
    <t>2024-02-18 13:40:25</t>
  </si>
  <si>
    <t>35-22-M00085_DEĞİRMENDERE DM_ÇAMÖNÜ - ATAKÖY_M09_50066612</t>
  </si>
  <si>
    <t>50066612</t>
  </si>
  <si>
    <t>2024-02-20 17:22:01</t>
  </si>
  <si>
    <t>2024-02-20 18:25:55</t>
  </si>
  <si>
    <t>35-18-L00583_DM-2/2 ESKİ KUYUYANI_ _950454422_ _950454422</t>
  </si>
  <si>
    <t>950454422</t>
  </si>
  <si>
    <t>2024-02-22 05:53:32</t>
  </si>
  <si>
    <t>2024-02-22 07:24:56</t>
  </si>
  <si>
    <t>2024-02-20 13:57:48</t>
  </si>
  <si>
    <t>2024-02-20 14:57:39</t>
  </si>
  <si>
    <t>2024-02-08 14:05:51</t>
  </si>
  <si>
    <t>2024-02-08 15:49:54</t>
  </si>
  <si>
    <t>45-83-L00093_TR-2/93_0_955149574_ _955149574</t>
  </si>
  <si>
    <t>955149574</t>
  </si>
  <si>
    <t>2024-02-11 19:25:03</t>
  </si>
  <si>
    <t>2024-02-11 22:05:16</t>
  </si>
  <si>
    <t>35-01-K01162_K-1162_A_A_56366723_56366723</t>
  </si>
  <si>
    <t>2024-02-20 13:37:30</t>
  </si>
  <si>
    <t>2024-02-20 16:19:10</t>
  </si>
  <si>
    <t>35-01-K00003_K-3_K-3_35-01-K00003_42445025</t>
  </si>
  <si>
    <t>42445025</t>
  </si>
  <si>
    <t>2024-02-25 09:55:01</t>
  </si>
  <si>
    <t>2024-02-25 12:03:50</t>
  </si>
  <si>
    <t>45-81-M00309_KARABEYLER TELLİ TR-1_ _945627237_ _945627237</t>
  </si>
  <si>
    <t>945627237</t>
  </si>
  <si>
    <t>2024-02-24 11:18:41</t>
  </si>
  <si>
    <t>2024-02-24 13:11:26</t>
  </si>
  <si>
    <t>2024-02-29 17:16:24</t>
  </si>
  <si>
    <t>2024-02-29 18:13:24</t>
  </si>
  <si>
    <t>35-01-K01580_K-1580_ _912981742_ _912981742</t>
  </si>
  <si>
    <t>912981742</t>
  </si>
  <si>
    <t>2024-02-21 11:39:03</t>
  </si>
  <si>
    <t>2024-02-21 13:26:14</t>
  </si>
  <si>
    <t>35-30-L00143_SALİHLERALTI BENZİNLİK TR_C_C_56400680_56400680</t>
  </si>
  <si>
    <t>56400680</t>
  </si>
  <si>
    <t>2024-02-16 14:21:45</t>
  </si>
  <si>
    <t>2024-02-16 15:18:26</t>
  </si>
  <si>
    <t>35-02-K01189_K-1189_H_H_56374331</t>
  </si>
  <si>
    <t>56374331</t>
  </si>
  <si>
    <t>2024-02-17 09:14:56</t>
  </si>
  <si>
    <t>2024-02-17 15:14:08</t>
  </si>
  <si>
    <t>35-02-A00001_ANADOLU İM_ÜMİT_M18_2308429</t>
  </si>
  <si>
    <t>2308429</t>
  </si>
  <si>
    <t>2024-02-22 00:03:26</t>
  </si>
  <si>
    <t>2024-02-22 06:33:31</t>
  </si>
  <si>
    <t>35-04-K01735_K-1735_K-1735_35-04-K01735_2375041</t>
  </si>
  <si>
    <t>2375041</t>
  </si>
  <si>
    <t>2024-02-23 15:45:23</t>
  </si>
  <si>
    <t>2024-02-23 17:05:46</t>
  </si>
  <si>
    <t>35-20-M00085_PINARLI KÖK_TR-6 - TR-7_M06_72358824</t>
  </si>
  <si>
    <t>72358824</t>
  </si>
  <si>
    <t>2024-02-25 12:51:25</t>
  </si>
  <si>
    <t>2024-02-25 13:42:20</t>
  </si>
  <si>
    <t>35-01-K01439_K-1439_ _911875872_ _911875872</t>
  </si>
  <si>
    <t>911875872</t>
  </si>
  <si>
    <t>2024-02-20 11:03:21</t>
  </si>
  <si>
    <t>2024-02-20 12:33:58</t>
  </si>
  <si>
    <t>35-29-L00456_KİRELİ TR-1_KİRELİ TR-1_35-29-L00456_2349358</t>
  </si>
  <si>
    <t>2349358</t>
  </si>
  <si>
    <t>2024-02-27 21:37:18</t>
  </si>
  <si>
    <t>2024-02-27 22:05:00</t>
  </si>
  <si>
    <t>35-15-L01013_BİRGİ DM_CEVİZALAN_L05_67562276</t>
  </si>
  <si>
    <t>67562276</t>
  </si>
  <si>
    <t>2024-02-29 09:57:45</t>
  </si>
  <si>
    <t>2024-02-29 13:32:03</t>
  </si>
  <si>
    <t>45-78-M00673_HACIHIDIR TR-1_DIREK TIPI TRAFO HUCRESI_H01_2039985</t>
  </si>
  <si>
    <t>2039985</t>
  </si>
  <si>
    <t>2024-02-19 09:46:12</t>
  </si>
  <si>
    <t>2024-02-19 10:56:24</t>
  </si>
  <si>
    <t>45-74-M00119_YARBASAN KÖK_MİNNETLER_M03_72246660</t>
  </si>
  <si>
    <t>72246660</t>
  </si>
  <si>
    <t>2024-02-27 11:04:01</t>
  </si>
  <si>
    <t>2024-02-27 12:04:02</t>
  </si>
  <si>
    <t>35-30-L00036_TR-36_A_A_56398613_56398613</t>
  </si>
  <si>
    <t>56398613</t>
  </si>
  <si>
    <t>2024-02-29 17:39:30</t>
  </si>
  <si>
    <t>2024-02-29 18:11:48</t>
  </si>
  <si>
    <t>2024-02-20 17:03:05</t>
  </si>
  <si>
    <t>2024-02-20 19:42:16</t>
  </si>
  <si>
    <t>35-03-M01001_M-1001_ _910281578_ _910281578</t>
  </si>
  <si>
    <t>910281578</t>
  </si>
  <si>
    <t>2024-02-22 14:03:35</t>
  </si>
  <si>
    <t>2024-02-22 17:10:43</t>
  </si>
  <si>
    <t>35-19-M00281_DM-5/19 (TR-281)_0_956662935_ _956662935</t>
  </si>
  <si>
    <t>956662935</t>
  </si>
  <si>
    <t>2024-02-19 09:38:52</t>
  </si>
  <si>
    <t>2024-02-19 10:46:54</t>
  </si>
  <si>
    <t>45-86-M00010_KÖPRÜBAŞI TR-10_KÖPRÜBAŞI TR-36_M06_72221050</t>
  </si>
  <si>
    <t>72221050</t>
  </si>
  <si>
    <t>2024-02-19 10:00:41</t>
  </si>
  <si>
    <t>2024-02-19 16:19:32</t>
  </si>
  <si>
    <t>2024-02-25 09:00:33</t>
  </si>
  <si>
    <t>2024-02-25 11:46:32</t>
  </si>
  <si>
    <t>35-26-L00392_PAMUKYAZI-5_0_956602032_ _956602032</t>
  </si>
  <si>
    <t>956602032</t>
  </si>
  <si>
    <t>2024-02-20 18:04:17</t>
  </si>
  <si>
    <t>45-83-L00029_TR-2/29_D_TR1826D31B_48138653</t>
  </si>
  <si>
    <t>48138653</t>
  </si>
  <si>
    <t>2024-02-23 16:04:01</t>
  </si>
  <si>
    <t>2024-02-23 19:44:02</t>
  </si>
  <si>
    <t>35-01-K04034_K-4034_A_A_56356645_56356645</t>
  </si>
  <si>
    <t>56356645</t>
  </si>
  <si>
    <t>2024-02-29 11:29:10</t>
  </si>
  <si>
    <t>2024-02-29 13:29:14</t>
  </si>
  <si>
    <t>35-18-A00001_ÇEŞME İM_VAKIFLAR_L06_2308114</t>
  </si>
  <si>
    <t>2308114</t>
  </si>
  <si>
    <t>2024-02-21 23:43:59</t>
  </si>
  <si>
    <t>2024-02-21 23:57:51</t>
  </si>
  <si>
    <t>35-09-A00001_EBSO TM_BORNOVA-2_M07_2059408</t>
  </si>
  <si>
    <t>2059408</t>
  </si>
  <si>
    <t>2024-02-12 22:17:26</t>
  </si>
  <si>
    <t>2024-02-13 02:38:23</t>
  </si>
  <si>
    <t>35-20-M00009_ÇIRPI TR-1-2/4_0_955194117_ _955194117</t>
  </si>
  <si>
    <t>955194117</t>
  </si>
  <si>
    <t>2024-02-20 15:18:21</t>
  </si>
  <si>
    <t>2024-02-20 17:11:55</t>
  </si>
  <si>
    <t>35-19-M00110_ZEYTİNALAN TR-110_DIREK TIPI TRAFO HUCRESI_H01_2075667</t>
  </si>
  <si>
    <t>2075667</t>
  </si>
  <si>
    <t>2024-02-22 10:27:23</t>
  </si>
  <si>
    <t>2024-02-22 12:50:50</t>
  </si>
  <si>
    <t>35-19-L00117_ZEYTİNALANI  TR-117_PANO_956697481_ _956697481</t>
  </si>
  <si>
    <t>956697481</t>
  </si>
  <si>
    <t>2024-02-08 22:02:23</t>
  </si>
  <si>
    <t>2024-02-08 23:20:20</t>
  </si>
  <si>
    <t>35-01-K01011_K-1011_K-1011_35-01-K01011_41907139</t>
  </si>
  <si>
    <t>41907139</t>
  </si>
  <si>
    <t>2024-02-23 14:12:51</t>
  </si>
  <si>
    <t>2024-02-23 14:32:00</t>
  </si>
  <si>
    <t>35-28-M00153_KOYUNDERE TR-14_7053552_TR14-K2_5829344</t>
  </si>
  <si>
    <t>5829344</t>
  </si>
  <si>
    <t>2024-02-20 16:53:29</t>
  </si>
  <si>
    <t>2024-02-20 20:25:27</t>
  </si>
  <si>
    <t>2024-02-22 06:26:03</t>
  </si>
  <si>
    <t>2024-02-22 07:49:21</t>
  </si>
  <si>
    <t>35-13-L00509_BELEVİ TR-7_ _95001210525_ _95001210525</t>
  </si>
  <si>
    <t>95001210525</t>
  </si>
  <si>
    <t>2024-02-09 15:05:54</t>
  </si>
  <si>
    <t>2024-02-09 17:08:54</t>
  </si>
  <si>
    <t>45-73-M00725_HACIALİLER ORTAHAN TR-2_ _945644815_ _945644815</t>
  </si>
  <si>
    <t>945644815</t>
  </si>
  <si>
    <t>2024-02-20 18:55:12</t>
  </si>
  <si>
    <t>2024-02-20 20:22:43</t>
  </si>
  <si>
    <t>45-78-M00293_ADALA TR-8_ADALA TR-8_45-78-M00293_2351529</t>
  </si>
  <si>
    <t>2351529</t>
  </si>
  <si>
    <t>2024-02-29 18:12:50</t>
  </si>
  <si>
    <t>2024-02-29 18:47:14</t>
  </si>
  <si>
    <t>35-02-M00195_M-195_ _99546139_ _99546139</t>
  </si>
  <si>
    <t>99546139</t>
  </si>
  <si>
    <t>2024-02-29 09:30:04</t>
  </si>
  <si>
    <t>2024-02-29 13:18:52</t>
  </si>
  <si>
    <t>45-71-M01805_HACIHALİLLER SULAMA TR-3_DIREK TIPI TRAFO HUCRESI_H01_2082957</t>
  </si>
  <si>
    <t>2082957</t>
  </si>
  <si>
    <t>2024-02-28 12:18:50</t>
  </si>
  <si>
    <t>2024-02-28 14:16:54</t>
  </si>
  <si>
    <t>35-01-K03613_K-3613_F_F1_5917794</t>
  </si>
  <si>
    <t>5917794</t>
  </si>
  <si>
    <t>2024-02-25 12:41:33</t>
  </si>
  <si>
    <t>2024-02-25 13:46:13</t>
  </si>
  <si>
    <t>35-24-M00004_YAYAKENT TR-4_C_C_56352779_56352779</t>
  </si>
  <si>
    <t>56352779</t>
  </si>
  <si>
    <t>2024-02-21 21:08:51</t>
  </si>
  <si>
    <t>2024-02-21 22:47:05</t>
  </si>
  <si>
    <t>35-07-K00121_K-121_ _97540202_ _97540202</t>
  </si>
  <si>
    <t>97540202</t>
  </si>
  <si>
    <t>2024-02-28 13:50:21</t>
  </si>
  <si>
    <t>2024-02-28 14:41:19</t>
  </si>
  <si>
    <t>45-77-L00014_TR-14_ _945511721_ _945511721</t>
  </si>
  <si>
    <t>945511721</t>
  </si>
  <si>
    <t>2024-02-12 15:28:36</t>
  </si>
  <si>
    <t>2024-02-12 17:06:00</t>
  </si>
  <si>
    <t>35-16-M00154_AHMETBEYLER DM_ÇİTKÖY_M07_82965070</t>
  </si>
  <si>
    <t>82965070</t>
  </si>
  <si>
    <t>2024-02-29 17:28:08</t>
  </si>
  <si>
    <t>2024-02-29 17:58:59</t>
  </si>
  <si>
    <t>45-73-M00061_ALAŞEHİR TR-61 YILANLI_B_B_91094249_91094249</t>
  </si>
  <si>
    <t>91094249</t>
  </si>
  <si>
    <t>2024-02-20 18:08:37</t>
  </si>
  <si>
    <t>2024-02-20 19:12:30</t>
  </si>
  <si>
    <t>45-83-M00238_PAŞATIMARI TARIMSAL SULAMA TR-1_PAŞATIMARI TARIMSAL SULAMA TR-1_45-83-M00238_2347546</t>
  </si>
  <si>
    <t>2347546</t>
  </si>
  <si>
    <t>2024-02-09 15:36:45</t>
  </si>
  <si>
    <t>2024-02-09 17:56:26</t>
  </si>
  <si>
    <t>35-02-M03098_M-3098_M-1292_M01_80995050</t>
  </si>
  <si>
    <t>80995050</t>
  </si>
  <si>
    <t>2024-02-19 10:44:51</t>
  </si>
  <si>
    <t>2024-02-19 17:13:22</t>
  </si>
  <si>
    <t>35-20-L00264_ALANKIYI TR-2__H_61274841</t>
  </si>
  <si>
    <t>61274841</t>
  </si>
  <si>
    <t>2024-02-20 15:21:43</t>
  </si>
  <si>
    <t>2024-02-20 19:24:07</t>
  </si>
  <si>
    <t>35-01-M02615_M-2615 _C_C_56364721_56364721</t>
  </si>
  <si>
    <t>2024-02-08 19:59:51</t>
  </si>
  <si>
    <t>2024-02-09 00:57:28</t>
  </si>
  <si>
    <t>35-14-M00047_M-47 DENİZKENT SİTESİ_8792046_8792046_56375205_56375205</t>
  </si>
  <si>
    <t>56375205</t>
  </si>
  <si>
    <t>2024-02-28 14:24:06</t>
  </si>
  <si>
    <t>2024-02-28 19:19:38</t>
  </si>
  <si>
    <t>35-17-M00090_TR-90___56373508_56373508</t>
  </si>
  <si>
    <t>56373508</t>
  </si>
  <si>
    <t>2024-02-25 09:28:07</t>
  </si>
  <si>
    <t>2024-02-25 11:27:06</t>
  </si>
  <si>
    <t>45-73-M00551_ÖRENCİK TR-1_ _945650923_ _945650923</t>
  </si>
  <si>
    <t>945650923</t>
  </si>
  <si>
    <t>2024-02-29 14:13:54</t>
  </si>
  <si>
    <t>2024-02-29 15:45:49</t>
  </si>
  <si>
    <t>35-03-K02342_K-2342_ _910073886_ _910073886</t>
  </si>
  <si>
    <t>910073886</t>
  </si>
  <si>
    <t>2024-02-23 13:01:13</t>
  </si>
  <si>
    <t>2024-02-23 15:02:47</t>
  </si>
  <si>
    <t>35-32-L00082_EĞRİDERE KOKARCA TR-6_EĞRİDERE KOKARCA TR-6_35-32-L00082_2362980</t>
  </si>
  <si>
    <t>2362980</t>
  </si>
  <si>
    <t>2024-02-22 09:45:32</t>
  </si>
  <si>
    <t>2024-02-22 12:17:10</t>
  </si>
  <si>
    <t>45-81-M00004_SELENDİ TR-4_C_C_56400886_56400886</t>
  </si>
  <si>
    <t>56400886</t>
  </si>
  <si>
    <t>2024-02-21 18:54:37</t>
  </si>
  <si>
    <t>2024-02-21 20:11:06</t>
  </si>
  <si>
    <t>35-04-A00004_DOĞANÇAY İM_SANCAKLI_K12_77533387</t>
  </si>
  <si>
    <t>77533387</t>
  </si>
  <si>
    <t>2024-02-16 13:56:49</t>
  </si>
  <si>
    <t>2024-02-16 14:15:13</t>
  </si>
  <si>
    <t>35-27-M00032_DM03-TR-01 (TR-32)_SANAL BINA_950268845_ _950268845</t>
  </si>
  <si>
    <t>950268845</t>
  </si>
  <si>
    <t>2024-02-19 11:11:21</t>
  </si>
  <si>
    <t>2024-02-19 14:49:18</t>
  </si>
  <si>
    <t>35-17-M00023_TR-23_F_F_65509018_65509018</t>
  </si>
  <si>
    <t>65509018</t>
  </si>
  <si>
    <t>2024-02-29 16:32:21</t>
  </si>
  <si>
    <t>2024-02-29 19:02:49</t>
  </si>
  <si>
    <t>35-22-M00214_ÇİLEME TR-7_PANO_955285534_ _955285534</t>
  </si>
  <si>
    <t>955285534</t>
  </si>
  <si>
    <t>2024-02-22 11:09:51</t>
  </si>
  <si>
    <t>2024-02-22 12:45:45</t>
  </si>
  <si>
    <t>35-01-K01712_K-1712_L_L_56378348_56378348</t>
  </si>
  <si>
    <t>56378348</t>
  </si>
  <si>
    <t>2024-02-12 22:15:27</t>
  </si>
  <si>
    <t>2024-02-13 00:36:21</t>
  </si>
  <si>
    <t>35-25-M00036_GÜMÜLDÜR M-36_SANAL BINA_95000160352_ _95000160352</t>
  </si>
  <si>
    <t>95000160352</t>
  </si>
  <si>
    <t>2024-02-29 16:12:51</t>
  </si>
  <si>
    <t>2024-02-29 18:51:31</t>
  </si>
  <si>
    <t>2024-02-29 16:49:55</t>
  </si>
  <si>
    <t>2024-02-29 17:16:57</t>
  </si>
  <si>
    <t>35-28-M00387_VİLLAKENT TR-12_0_953372287_ _953372287</t>
  </si>
  <si>
    <t>953372287</t>
  </si>
  <si>
    <t>2024-02-24 09:30:22</t>
  </si>
  <si>
    <t>2024-02-24 12:53:46</t>
  </si>
  <si>
    <t>35-01-K00624_K-624_SANAL BINA_965273172_ _965273172</t>
  </si>
  <si>
    <t>965273172</t>
  </si>
  <si>
    <t>2024-02-25 10:03:42</t>
  </si>
  <si>
    <t>2024-02-25 11:45:26</t>
  </si>
  <si>
    <t>35-23-M00210_YENİ BAĞARASI TR-4_ _950414891_ _950414891</t>
  </si>
  <si>
    <t>950414891</t>
  </si>
  <si>
    <t>2024-02-23 02:04:33</t>
  </si>
  <si>
    <t>2024-02-23 02:47:38</t>
  </si>
  <si>
    <t>35-02-K01626_K-1626_İbrahim Derya_910236655_ _910236655</t>
  </si>
  <si>
    <t>910236655</t>
  </si>
  <si>
    <t>2024-02-23 10:51:42</t>
  </si>
  <si>
    <t>2024-02-23 14:58:25</t>
  </si>
  <si>
    <t>35-22-M00061_DM-2/TR-16_C_C02_5888491</t>
  </si>
  <si>
    <t>5888491</t>
  </si>
  <si>
    <t>2024-02-17 10:09:51</t>
  </si>
  <si>
    <t>2024-02-17 15:52:50</t>
  </si>
  <si>
    <t>35-28-M00162_KOYUNDERE TR-7_0_953383456_ _953383456</t>
  </si>
  <si>
    <t>953383456</t>
  </si>
  <si>
    <t>2024-02-21 19:39:26</t>
  </si>
  <si>
    <t>2024-02-22 01:43:08</t>
  </si>
  <si>
    <t>35-01-K00463_K-463_A_A_56355142_56355142</t>
  </si>
  <si>
    <t>56355142</t>
  </si>
  <si>
    <t>2024-02-09 07:44:45</t>
  </si>
  <si>
    <t>2024-02-09 08:37:19</t>
  </si>
  <si>
    <t>35-26-M00657_DM-6/5_0_956615188_ _956615188</t>
  </si>
  <si>
    <t>956615188</t>
  </si>
  <si>
    <t>2024-02-20 18:06:10</t>
  </si>
  <si>
    <t>2024-02-20 21:23:18</t>
  </si>
  <si>
    <t>35-20-L00129_YEŞİLOCA ÇAYIR TR-4_PANO_955208978_ _955208978</t>
  </si>
  <si>
    <t>955208978</t>
  </si>
  <si>
    <t>2024-02-28 10:18:19</t>
  </si>
  <si>
    <t>2024-02-28 13:54:51</t>
  </si>
  <si>
    <t>35-19-L00186_GÜLBAHÇE TR-5 (TR-186)_C_C_91424636_91424636</t>
  </si>
  <si>
    <t>91424636</t>
  </si>
  <si>
    <t>2024-02-20 19:14:49</t>
  </si>
  <si>
    <t>2024-02-20 20:10:26</t>
  </si>
  <si>
    <t>35-26-M00018_TR-18_DM-4/TR-9_M01_65921102</t>
  </si>
  <si>
    <t>65921102</t>
  </si>
  <si>
    <t>2024-02-28 15:20:51</t>
  </si>
  <si>
    <t>2024-02-28 15:54:24</t>
  </si>
  <si>
    <t>35-22-M00061_DM-2/TR-16_E_E01_5888507</t>
  </si>
  <si>
    <t>5888507</t>
  </si>
  <si>
    <t>2024-02-25 11:18:52</t>
  </si>
  <si>
    <t>2024-02-25 12:52:13</t>
  </si>
  <si>
    <t>45-77-L00158_BAŞIBÜYÜK KÖK_HatBaşıAyırıcı_84908443_L04_84908443</t>
  </si>
  <si>
    <t>84908443</t>
  </si>
  <si>
    <t>2024-02-12 08:55:39</t>
  </si>
  <si>
    <t>2024-02-12 10:47:36</t>
  </si>
  <si>
    <t>45-72-L00068_TR-2/14-A_B_B_90947076_90947076</t>
  </si>
  <si>
    <t>90947076</t>
  </si>
  <si>
    <t>2024-02-23 15:02:58</t>
  </si>
  <si>
    <t>2024-02-23 15:26:58</t>
  </si>
  <si>
    <t>35-22-M00292_KARAKUYU TR-4_ _95000122622_ _95000122622</t>
  </si>
  <si>
    <t>95000122622</t>
  </si>
  <si>
    <t>2024-02-25 12:16:52</t>
  </si>
  <si>
    <t>2024-02-25 13:48:54</t>
  </si>
  <si>
    <t>35-01-K01745_K-1745_K-1745_35-01-K01745_2355247</t>
  </si>
  <si>
    <t>2355247</t>
  </si>
  <si>
    <t>2024-02-29 17:34:02</t>
  </si>
  <si>
    <t>2024-02-29 18:06:28</t>
  </si>
  <si>
    <t>35-20-L00373_YENİÇİFTLİK KÖK_HatBaşıAyırıcı_53138689_L05_53138689</t>
  </si>
  <si>
    <t>53138689</t>
  </si>
  <si>
    <t>2024-02-25 12:56:44</t>
  </si>
  <si>
    <t>2024-02-25 14:45:57</t>
  </si>
  <si>
    <t>45-76-M00047_BAKIR KÖK_BAKIR KASABA_M07_72212578</t>
  </si>
  <si>
    <t>72212578</t>
  </si>
  <si>
    <t>2024-02-26 10:45:47</t>
  </si>
  <si>
    <t>2024-02-26 11:16:49</t>
  </si>
  <si>
    <t>2024-02-08 17:44:36</t>
  </si>
  <si>
    <t>2024-02-08 19:44:53</t>
  </si>
  <si>
    <t>35-01-K04345_K-4345_A_A_56354453_56354453</t>
  </si>
  <si>
    <t>56354453</t>
  </si>
  <si>
    <t>2024-02-21 09:42:26</t>
  </si>
  <si>
    <t>2024-02-21 11:14:04</t>
  </si>
  <si>
    <t>45-75-M00291_FUNDACIK DAĞYAKA_FUNDACIK DAĞYAKA_45-75-M00291_2349761</t>
  </si>
  <si>
    <t>2349761</t>
  </si>
  <si>
    <t>2024-02-26 10:03:05</t>
  </si>
  <si>
    <t>2024-02-26 11:27:17</t>
  </si>
  <si>
    <t>35-03-M00639_M-639 OLDURUK KÖK_M-1810 _M02_42868455</t>
  </si>
  <si>
    <t>42868455</t>
  </si>
  <si>
    <t>2024-02-22 02:39:28</t>
  </si>
  <si>
    <t>2024-02-22 05:17:58</t>
  </si>
  <si>
    <t>35-16-A00002_BERGAMA İM-2_TR-107_M09_2055201</t>
  </si>
  <si>
    <t>2055201</t>
  </si>
  <si>
    <t>2024-02-28 10:33:40</t>
  </si>
  <si>
    <t>2024-02-28 15:00:09</t>
  </si>
  <si>
    <t>35-28-M00388_VİLLAKENT TR-4_0_953371871_ _953371871</t>
  </si>
  <si>
    <t>953371871</t>
  </si>
  <si>
    <t>2024-02-21 17:31:35</t>
  </si>
  <si>
    <t>2024-02-22 01:16:51</t>
  </si>
  <si>
    <t>35-01-K03954_K-3954_C_C_56374571_56374571</t>
  </si>
  <si>
    <t>56374571</t>
  </si>
  <si>
    <t>2024-02-19 09:49:13</t>
  </si>
  <si>
    <t>2024-02-19 11:31:10</t>
  </si>
  <si>
    <t>35-30-L00129_KABAKUM TR-3_PANO_955326031_ _955326031</t>
  </si>
  <si>
    <t>955326031</t>
  </si>
  <si>
    <t>2024-02-10 18:00:32</t>
  </si>
  <si>
    <t>2024-02-10 21:23:43</t>
  </si>
  <si>
    <t>2024-02-18 09:59:20</t>
  </si>
  <si>
    <t>2024-02-18 14:48:24</t>
  </si>
  <si>
    <t>35-19-A00002_ZEYTİNALAN İM_GÜZELBAHÇE-2 ÇIKIŞ (İSTİKLAL)_M11_2052313</t>
  </si>
  <si>
    <t>2052313</t>
  </si>
  <si>
    <t>2024-02-22 12:09:20</t>
  </si>
  <si>
    <t>2024-02-22 12:35:00</t>
  </si>
  <si>
    <t>2024-02-13 09:21:04</t>
  </si>
  <si>
    <t>2024-02-13 10:59:47</t>
  </si>
  <si>
    <t>45-79-M00016_SARIGÖL TR-16_C_C_56402285_56402285</t>
  </si>
  <si>
    <t>56402285</t>
  </si>
  <si>
    <t>2024-02-29 14:55:18</t>
  </si>
  <si>
    <t>2024-02-29 15:42:09</t>
  </si>
  <si>
    <t>35-08-K03419_K-3419_ _97621170_ _97621170</t>
  </si>
  <si>
    <t>97621170</t>
  </si>
  <si>
    <t>2024-02-25 12:05:06</t>
  </si>
  <si>
    <t>2024-02-25 12:53:43</t>
  </si>
  <si>
    <t>2024-02-29 17:07:30</t>
  </si>
  <si>
    <t>2024-02-29 17:39:53</t>
  </si>
  <si>
    <t>35-01-K00217_K-217_B_B_56376754_56376754</t>
  </si>
  <si>
    <t>56376754</t>
  </si>
  <si>
    <t>2024-02-20 19:11:57</t>
  </si>
  <si>
    <t>2024-02-20 20:46:51</t>
  </si>
  <si>
    <t>35-26-M00479_SAİPLER TR-1_0_956621565_ _956621565</t>
  </si>
  <si>
    <t>956621565</t>
  </si>
  <si>
    <t>2024-02-20 10:50:16</t>
  </si>
  <si>
    <t>2024-02-20 14:18:41</t>
  </si>
  <si>
    <t>45-76-M00235_KIRKAĞAÇ OTOYOL DM_SOMA TM AKHİSAR ENH_M03_66020988</t>
  </si>
  <si>
    <t>66020988</t>
  </si>
  <si>
    <t>2024-02-23 09:54:10</t>
  </si>
  <si>
    <t>2024-02-23 15:15:33</t>
  </si>
  <si>
    <t>35-31-L00038_ARKACILAR TR-2_A_A_91203222_91203222</t>
  </si>
  <si>
    <t>91203222</t>
  </si>
  <si>
    <t>2024-02-22 18:06:32</t>
  </si>
  <si>
    <t>2024-02-22 21:10:27</t>
  </si>
  <si>
    <t>35-30-L00131_EVRENOSOĞLU_ _955325401_ _955325401</t>
  </si>
  <si>
    <t>955325401</t>
  </si>
  <si>
    <t>2024-02-20 17:28:14</t>
  </si>
  <si>
    <t>2024-02-20 21:02:08</t>
  </si>
  <si>
    <t>35-03-M03412_M-3412(YATIRIM REZERVE)_A_A_56366990_56366990</t>
  </si>
  <si>
    <t>56366990</t>
  </si>
  <si>
    <t>2024-02-20 17:45:18</t>
  </si>
  <si>
    <t>2024-02-20 22:26:26</t>
  </si>
  <si>
    <t>35-20-L00268_ALANKIYI TR-5_ALANKIYI TR-5_35-20-L00268_2347295</t>
  </si>
  <si>
    <t>2347295</t>
  </si>
  <si>
    <t>2024-02-29 18:38:56</t>
  </si>
  <si>
    <t>2024-02-29 19:12:33</t>
  </si>
  <si>
    <t>35-26-M01622_DM-2/TR-21_E_E01b_100691217</t>
  </si>
  <si>
    <t>100691217</t>
  </si>
  <si>
    <t>2024-02-24 12:12:08</t>
  </si>
  <si>
    <t>2024-02-24 14:06:55</t>
  </si>
  <si>
    <t>45-71-M00572_AŞAĞI ÇOBAN İSA TR-24_PANO_953247409_ _953247409</t>
  </si>
  <si>
    <t>953247409</t>
  </si>
  <si>
    <t>2024-02-21 20:27:12</t>
  </si>
  <si>
    <t>2024-02-22 04:43:14</t>
  </si>
  <si>
    <t>2024-02-20 17:57:02</t>
  </si>
  <si>
    <t>2024-02-20 18:31:35</t>
  </si>
  <si>
    <t>45-82-M00119_SOMA TR-26/2_A_A_56405642_56405642</t>
  </si>
  <si>
    <t>56405642</t>
  </si>
  <si>
    <t>2024-02-25 12:46:54</t>
  </si>
  <si>
    <t>2024-02-25 13:33:43</t>
  </si>
  <si>
    <t>45-83-M00040_TR-1/40_TR-1/40_45-83-M00040_2354581</t>
  </si>
  <si>
    <t>2354581</t>
  </si>
  <si>
    <t>2024-02-23 14:42:07</t>
  </si>
  <si>
    <t>2024-02-23 14:57:02</t>
  </si>
  <si>
    <t>35-30-L00038_TR-38_ _955317258_ _955317258</t>
  </si>
  <si>
    <t>955317258</t>
  </si>
  <si>
    <t>2024-02-29 17:21:22</t>
  </si>
  <si>
    <t>2024-02-29 19:23:27</t>
  </si>
  <si>
    <t>45-78-M00168_SART TR-1 KÖK_SART TR-4/14_M01_81491761</t>
  </si>
  <si>
    <t>81491761</t>
  </si>
  <si>
    <t>2024-02-23 15:43:10</t>
  </si>
  <si>
    <t>2024-02-23 16:47:51</t>
  </si>
  <si>
    <t>2024-02-27 11:16:48</t>
  </si>
  <si>
    <t>2024-02-27 13:02:31</t>
  </si>
  <si>
    <t>MORALILAR-1 SULAMA TR-5_45-72-M00358_DIREK TIPI TRAFO HUCRESI_H01_2045284</t>
  </si>
  <si>
    <t>2045284</t>
  </si>
  <si>
    <t>2024-02-29 08:33:42</t>
  </si>
  <si>
    <t>2024-02-29 11:15:24</t>
  </si>
  <si>
    <t>35-01-M02928_M-2928_ _911821459_ _911821459</t>
  </si>
  <si>
    <t>911821459</t>
  </si>
  <si>
    <t>2024-02-21 22:02:34</t>
  </si>
  <si>
    <t>2024-02-22 00:17:52</t>
  </si>
  <si>
    <t>35-03-K04443_K-4443_K-4443_35-03-K04443_41935993</t>
  </si>
  <si>
    <t>41935993</t>
  </si>
  <si>
    <t>2024-02-20 08:10:33</t>
  </si>
  <si>
    <t>2024-02-20 16:20:53</t>
  </si>
  <si>
    <t>45-79-M00097_SIĞIRTMAÇLI TR-1_SANAL BINA_95000624242_ _95000624242</t>
  </si>
  <si>
    <t>95000624242</t>
  </si>
  <si>
    <t>2024-02-29 14:50:38</t>
  </si>
  <si>
    <t>2024-02-29 17:21:39</t>
  </si>
  <si>
    <t>45-78-M00293_ADALA TR-8_C_C_91013664_91013664</t>
  </si>
  <si>
    <t>91013664</t>
  </si>
  <si>
    <t>2024-02-29 15:55:10</t>
  </si>
  <si>
    <t>35-17-M00487_M-487___92435800_92435800</t>
  </si>
  <si>
    <t>92435800</t>
  </si>
  <si>
    <t>2024-02-20 18:04:46</t>
  </si>
  <si>
    <t>2024-02-20 18:32:14</t>
  </si>
  <si>
    <t>45-82-M00102_SOMA TR-16/3_C_C_91421098_91421098</t>
  </si>
  <si>
    <t>91421098</t>
  </si>
  <si>
    <t>2024-02-28 11:48:54</t>
  </si>
  <si>
    <t>45-71-M00185_SİYEKLİ KÖK_MALDAN_M05_72256924</t>
  </si>
  <si>
    <t>72256924</t>
  </si>
  <si>
    <t>2024-02-20 18:02:01</t>
  </si>
  <si>
    <t>2024-02-20 18:47:51</t>
  </si>
  <si>
    <t>35-09-M00932_M-932_M-932_35-09-M00932_47556358</t>
  </si>
  <si>
    <t>47556358</t>
  </si>
  <si>
    <t>2024-02-24 10:28:53</t>
  </si>
  <si>
    <t>2024-02-24 12:25:04</t>
  </si>
  <si>
    <t>35-18-L00579_DM-1/4 _ _950446332_ _950446332</t>
  </si>
  <si>
    <t>950446332</t>
  </si>
  <si>
    <t>2024-02-22 16:53:36</t>
  </si>
  <si>
    <t>2024-02-22 17:56:31</t>
  </si>
  <si>
    <t>45-79-M00449_ALEMŞAHLI TR-2_ _945559473_ _945559473</t>
  </si>
  <si>
    <t>945559473</t>
  </si>
  <si>
    <t>2024-02-25 12:20:04</t>
  </si>
  <si>
    <t>2024-02-25 13:58:48</t>
  </si>
  <si>
    <t>45-79-M00079_TIRAZLI KÖK_HatBaşıAyırıcı_53134342_M06_53134342</t>
  </si>
  <si>
    <t>53134342</t>
  </si>
  <si>
    <t>2024-02-20 16:50:26</t>
  </si>
  <si>
    <t>2024-02-20 18:00:42</t>
  </si>
  <si>
    <t>35-20-L00030_TR-1-4/6 KARASELVİ KABİN_0_955194947_ _955194947</t>
  </si>
  <si>
    <t>955194947</t>
  </si>
  <si>
    <t>2024-02-21 21:36:43</t>
  </si>
  <si>
    <t>2024-02-21 23:27:23</t>
  </si>
  <si>
    <t>45-77-L00218_BAŞIBÜYÜK TR-1_ _945492039_ _945492039</t>
  </si>
  <si>
    <t>945492039</t>
  </si>
  <si>
    <t>2024-02-20 14:02:22</t>
  </si>
  <si>
    <t>2024-02-20 15:02:26</t>
  </si>
  <si>
    <t>35-14-M00414_M-176 SEÇKİNEVLER SİTESİ_A_A1b_5951397</t>
  </si>
  <si>
    <t>5951397</t>
  </si>
  <si>
    <t>2024-02-29 15:48:40</t>
  </si>
  <si>
    <t>2024-02-29 19:07:42</t>
  </si>
  <si>
    <t>45-71-M01779_DM-11/6 (ŞİRİN SOKAK)_DM-11/6 (ŞİRİN SOKAK)_45-71-M01779_2364531</t>
  </si>
  <si>
    <t>2364531</t>
  </si>
  <si>
    <t>2024-02-28 14:23:26</t>
  </si>
  <si>
    <t>2024-02-28 15:04:31</t>
  </si>
  <si>
    <t>35-15-M00399_BOZCAYAKA DM_OVAKENT_M02_58047708</t>
  </si>
  <si>
    <t>58047708</t>
  </si>
  <si>
    <t>2024-02-22 09:59:04</t>
  </si>
  <si>
    <t>2024-02-22 13:51:58</t>
  </si>
  <si>
    <t>2024-02-19 11:17:12</t>
  </si>
  <si>
    <t>2024-02-19 12:56:07</t>
  </si>
  <si>
    <t>2024-02-20 18:59:42</t>
  </si>
  <si>
    <t>2024-02-20 20:26:17</t>
  </si>
  <si>
    <t>2024-02-21 23:56:38</t>
  </si>
  <si>
    <t>35-17-M00272_ÖZKAN KÖK__M05_2335593</t>
  </si>
  <si>
    <t>2335593</t>
  </si>
  <si>
    <t>2024-02-28 14:43:48</t>
  </si>
  <si>
    <t>2024-02-28 15:45:35</t>
  </si>
  <si>
    <t>35-01-K00002_K-2_J_J_56377437_56377437</t>
  </si>
  <si>
    <t>2024-02-18 09:23:01</t>
  </si>
  <si>
    <t>35-16-M00710_AŞAĞIKIRIKLAR TR-5_AŞAĞIKIRIKLAR TR-5_35-16-M00710_58008013</t>
  </si>
  <si>
    <t>58008013</t>
  </si>
  <si>
    <t>2024-02-29 15:44:51</t>
  </si>
  <si>
    <t>2024-02-29 18:22:54</t>
  </si>
  <si>
    <t>35-21-L00131_ARDIÇ TR-8_0_953363166_ _953363166</t>
  </si>
  <si>
    <t>953363166</t>
  </si>
  <si>
    <t>2024-02-16 14:17:43</t>
  </si>
  <si>
    <t>2024-02-16 21:56:17</t>
  </si>
  <si>
    <t>35-27-A00002_KEMALPAŞA TM_KEMALPAŞA-3 (TR-34)_M05_2048955</t>
  </si>
  <si>
    <t>2048955</t>
  </si>
  <si>
    <t>2024-02-14 14:13:00</t>
  </si>
  <si>
    <t>2024-02-14 15:02:00</t>
  </si>
  <si>
    <t>45-86-M00019_KÖPRÜBAŞI TR-19_KÖPRÜBAŞI TR-20_M01_72222873</t>
  </si>
  <si>
    <t>72222873</t>
  </si>
  <si>
    <t>2024-02-19 09:11:42</t>
  </si>
  <si>
    <t>2024-02-19 09:42:13</t>
  </si>
  <si>
    <t>45-79-M00042_SARIGÖL TR-42___72372559_72372559</t>
  </si>
  <si>
    <t>72372559</t>
  </si>
  <si>
    <t>2024-02-29 17:26:12</t>
  </si>
  <si>
    <t>2024-02-29 18:36:59</t>
  </si>
  <si>
    <t>35-30-M00020_ÇANDARLI DM-TR-20_A_A_56365505_56365505</t>
  </si>
  <si>
    <t>56365505</t>
  </si>
  <si>
    <t>2024-02-16 14:12:19</t>
  </si>
  <si>
    <t>2024-02-16 14:40:00</t>
  </si>
  <si>
    <t>2024-02-27 09:00:17</t>
  </si>
  <si>
    <t>2024-02-27 10:35:35</t>
  </si>
  <si>
    <t>2024-02-29 12:07:55</t>
  </si>
  <si>
    <t>2024-02-29 13:54:45</t>
  </si>
  <si>
    <t>35-26-A00004_ARSLANLAR TM_DAĞKIZILCA-2_M07_2306547</t>
  </si>
  <si>
    <t>2306547</t>
  </si>
  <si>
    <t>2024-02-18 16:00:15</t>
  </si>
  <si>
    <t>2024-02-18 18:03:23</t>
  </si>
  <si>
    <t>35-18-L00603_L-128/1_ _950436346_ _950436346</t>
  </si>
  <si>
    <t>950436346</t>
  </si>
  <si>
    <t>2024-02-24 13:23:14</t>
  </si>
  <si>
    <t>2024-02-24 17:38:14</t>
  </si>
  <si>
    <t>35-17-M00174_YENİ ŞAKRAN KÖK_KÖYLER_M02_66296493</t>
  </si>
  <si>
    <t>66296493</t>
  </si>
  <si>
    <t>2024-02-29 16:53:34</t>
  </si>
  <si>
    <t>2024-02-29 17:57:57</t>
  </si>
  <si>
    <t>45-78-L00041_TR-41 KÖK_KURŞUNLU BANYOLARI_L07_65890180</t>
  </si>
  <si>
    <t>65890180</t>
  </si>
  <si>
    <t>2024-02-28 10:14:17</t>
  </si>
  <si>
    <t>2024-02-28 15:21:55</t>
  </si>
  <si>
    <t>45-77-L00104_SARAÇLAR KÖK_HatBaşıAyırıcı_89227448_L05_89227448</t>
  </si>
  <si>
    <t>89227448</t>
  </si>
  <si>
    <t>2024-02-29 13:47:16</t>
  </si>
  <si>
    <t>2024-02-29 19:17:15</t>
  </si>
  <si>
    <t>35-09-M01992_M-1992_C_C02b_5776021</t>
  </si>
  <si>
    <t>5776021</t>
  </si>
  <si>
    <t>2024-02-21 22:26:17</t>
  </si>
  <si>
    <t>2024-02-22 03:31:35</t>
  </si>
  <si>
    <t>2024-02-16 14:12:40</t>
  </si>
  <si>
    <t>2024-02-16 17:37:45</t>
  </si>
  <si>
    <t>35-03-M03397_M-3397(YATIRIM REZERVE)__M02_88063093</t>
  </si>
  <si>
    <t>88063093</t>
  </si>
  <si>
    <t>2024-02-16 10:01:50</t>
  </si>
  <si>
    <t>2024-02-16 16:29:12</t>
  </si>
  <si>
    <t>35-28-M00115_ULUKENT DM-3/30_SANAL BINA_961230066_ _961230066</t>
  </si>
  <si>
    <t>961230066</t>
  </si>
  <si>
    <t>2024-02-26 11:05:54</t>
  </si>
  <si>
    <t>2024-02-26 13:38:05</t>
  </si>
  <si>
    <t>35-23-M00176_BAĞARASI TR-7_D_D_91308157_91308157</t>
  </si>
  <si>
    <t>91308157</t>
  </si>
  <si>
    <t>2024-02-15 17:13:01</t>
  </si>
  <si>
    <t>2024-02-15 17:42:19</t>
  </si>
  <si>
    <t>2024-02-20 13:49:19</t>
  </si>
  <si>
    <t>2024-02-20 15:36:23</t>
  </si>
  <si>
    <t>45-71-M00183_ÜÇPINAR DM_HatBaşıAyırıcı_53134724_M03_53134724</t>
  </si>
  <si>
    <t>53134724</t>
  </si>
  <si>
    <t>2024-02-21 19:49:06</t>
  </si>
  <si>
    <t>35-02-M02031_M-2031 GEÇİT_M-2034_M10_66686898</t>
  </si>
  <si>
    <t>66686898</t>
  </si>
  <si>
    <t>2024-02-16 13:33:29</t>
  </si>
  <si>
    <t>2024-02-16 10:09:23</t>
  </si>
  <si>
    <t>2024-02-16 12:59:49</t>
  </si>
  <si>
    <t>35-28-M00383_VİLLAKENT TR-7_K_k2b_5926416</t>
  </si>
  <si>
    <t>5926416</t>
  </si>
  <si>
    <t>2024-02-24 10:30:26</t>
  </si>
  <si>
    <t>2024-02-24 12:31:47</t>
  </si>
  <si>
    <t>35-17-M00226_YENİ KALABAK TR_ _950311155_ _950311155</t>
  </si>
  <si>
    <t>950311155</t>
  </si>
  <si>
    <t>2024-02-27 14:20:01</t>
  </si>
  <si>
    <t>2024-02-27 15:17:07</t>
  </si>
  <si>
    <t>35-19-M00461_KUŞÇULAR DM_KUŞÇULAR DM-2_M03_46998893</t>
  </si>
  <si>
    <t>46998893</t>
  </si>
  <si>
    <t>2024-02-20 09:35:17</t>
  </si>
  <si>
    <t>2024-02-20 17:49:19</t>
  </si>
  <si>
    <t>35-30-M00307_SİMKUR SİTESİ M-307_B_B_56403821_56403821</t>
  </si>
  <si>
    <t>56403821</t>
  </si>
  <si>
    <t>2024-02-29 10:03:32</t>
  </si>
  <si>
    <t>2024-02-29 14:10:53</t>
  </si>
  <si>
    <t>2024-02-12 22:27:05</t>
  </si>
  <si>
    <t>2024-02-12 23:34:10</t>
  </si>
  <si>
    <t>45-83-L00029_TR-2/29_ŞEHİTLER MAHALLESİ MUHTARLIĞI_955147342_ _955147342</t>
  </si>
  <si>
    <t>955147342</t>
  </si>
  <si>
    <t>2024-02-26 11:22:27</t>
  </si>
  <si>
    <t>2024-02-26 11:52:43</t>
  </si>
  <si>
    <t>35-17-M00300_SANAYİ SİTESİ TR-5_SANAL BINA_95002663913_ _95002663913</t>
  </si>
  <si>
    <t>95002663913</t>
  </si>
  <si>
    <t>2024-02-16 14:35:17</t>
  </si>
  <si>
    <t>2024-02-16 15:48:40</t>
  </si>
  <si>
    <t>35-15-M00143_TR-143_TR-128_M01_66582753</t>
  </si>
  <si>
    <t>66582753</t>
  </si>
  <si>
    <t>2024-02-20 11:34:24</t>
  </si>
  <si>
    <t>2024-02-20 16:07:32</t>
  </si>
  <si>
    <t>2024-02-23 13:33:31</t>
  </si>
  <si>
    <t>2024-02-23 14:28:40</t>
  </si>
  <si>
    <t>45-71-M00185_SİYEKLİ KÖK_HatBaşıAyırıcı_53134944_M05_53134944</t>
  </si>
  <si>
    <t>53134944</t>
  </si>
  <si>
    <t>2024-02-20 14:54:04</t>
  </si>
  <si>
    <t>2024-02-20 18:36:53</t>
  </si>
  <si>
    <t>45-81-M00008_SELENDİ TR-8_ _945625271_ _945625271</t>
  </si>
  <si>
    <t>945625271</t>
  </si>
  <si>
    <t>2024-02-22 15:23:42</t>
  </si>
  <si>
    <t>2024-02-22 17:13:13</t>
  </si>
  <si>
    <t>35-09-K01887_K-1887_ _912425871_ _912425871</t>
  </si>
  <si>
    <t>912425871</t>
  </si>
  <si>
    <t>2024-02-28 12:07:43</t>
  </si>
  <si>
    <t>2024-02-28 14:42:56</t>
  </si>
  <si>
    <t>2024-02-22 09:26:43</t>
  </si>
  <si>
    <t>2024-02-22 15:46:24</t>
  </si>
  <si>
    <t>35-03-K01332_K-1332_C_C_56377254_56377254</t>
  </si>
  <si>
    <t>56377254</t>
  </si>
  <si>
    <t>2024-02-19 09:31:18</t>
  </si>
  <si>
    <t>2024-02-19 11:08:50</t>
  </si>
  <si>
    <t>35-15-M00016_DM-3 (TR-16)_TR-48 SANAYİ_M03_67054181</t>
  </si>
  <si>
    <t>67054181</t>
  </si>
  <si>
    <t>2024-02-23 14:21:00</t>
  </si>
  <si>
    <t>2024-02-23 14:37:34</t>
  </si>
  <si>
    <t>2024-02-28 13:41:21</t>
  </si>
  <si>
    <t>2024-02-28 14:59:27</t>
  </si>
  <si>
    <t>35-15-M00049_TR-49_ _950364831_ _950364831</t>
  </si>
  <si>
    <t>950364831</t>
  </si>
  <si>
    <t>2024-02-28 12:54:53</t>
  </si>
  <si>
    <t>2024-02-28 14:29:30</t>
  </si>
  <si>
    <t>35-09-M00263_M-263_M-261_M04_47547858</t>
  </si>
  <si>
    <t>47547858</t>
  </si>
  <si>
    <t>2024-02-20 11:33:01</t>
  </si>
  <si>
    <t>2024-02-20 14:32:45</t>
  </si>
  <si>
    <t>2024-02-17 09:25:30</t>
  </si>
  <si>
    <t>2024-02-17 16:42:41</t>
  </si>
  <si>
    <t>35-08-K01949_K-1949_ _99251189_ _99251189</t>
  </si>
  <si>
    <t>99251189</t>
  </si>
  <si>
    <t>2024-02-21 11:36:54</t>
  </si>
  <si>
    <t>2024-02-21 16:10:28</t>
  </si>
  <si>
    <t>35-03-M00758_M-758_D_D_91001542_91001542</t>
  </si>
  <si>
    <t>91001542</t>
  </si>
  <si>
    <t>2024-02-26 08:27:26</t>
  </si>
  <si>
    <t>2024-02-26 14:33:59</t>
  </si>
  <si>
    <t>35-16-L00047_TR-47_47569376_47569376_56352667_56352667</t>
  </si>
  <si>
    <t>56352667</t>
  </si>
  <si>
    <t>2024-02-17 13:53:54</t>
  </si>
  <si>
    <t>2024-02-17 17:49:35</t>
  </si>
  <si>
    <t>2024-02-13 12:46:40</t>
  </si>
  <si>
    <t>2024-02-13 18:13:25</t>
  </si>
  <si>
    <t>35-18-A00001_ÇEŞME İM_OTELLER-GERİLİM ÖLÇÜ_M08_2101726</t>
  </si>
  <si>
    <t>2101726</t>
  </si>
  <si>
    <t>2024-02-17 12:58:29</t>
  </si>
  <si>
    <t>2024-02-17 15:08:19</t>
  </si>
  <si>
    <t>35-17-A00001_ALÇUK TM_MENEMEN-1_M30_2307955</t>
  </si>
  <si>
    <t>2307955</t>
  </si>
  <si>
    <t>2024-02-26 11:14:05</t>
  </si>
  <si>
    <t>2024-02-26 11:38:52</t>
  </si>
  <si>
    <t>2024-02-22 14:36:57</t>
  </si>
  <si>
    <t>2024-02-22 17:43:57</t>
  </si>
  <si>
    <t>35-02-M03083_M-3083_M-1559_M03_80740067</t>
  </si>
  <si>
    <t>80740067</t>
  </si>
  <si>
    <t>2024-02-20 15:28:57</t>
  </si>
  <si>
    <t>2024-02-20 16:23:05</t>
  </si>
  <si>
    <t>35-24-L00015_KINIK TR 15_ _955220383_ _955220383</t>
  </si>
  <si>
    <t>955220383</t>
  </si>
  <si>
    <t>2024-02-28 13:43:06</t>
  </si>
  <si>
    <t>2024-02-28 14:46:09</t>
  </si>
  <si>
    <t>35-16-M00262_MARUFLAR KÖK_İSMAİLLİ KÖK_M04_72050297</t>
  </si>
  <si>
    <t>72050297</t>
  </si>
  <si>
    <t>2024-02-29 10:10:31</t>
  </si>
  <si>
    <t>2024-02-29 16:28:06</t>
  </si>
  <si>
    <t>2024-02-29 17:03:30</t>
  </si>
  <si>
    <t>2024-02-29 17:29:10</t>
  </si>
  <si>
    <t>35-19-M00476_TR-329_PANO_956697014_ _956697014</t>
  </si>
  <si>
    <t>956697014</t>
  </si>
  <si>
    <t>2024-02-21 17:05:51</t>
  </si>
  <si>
    <t>2024-02-21 23:38:34</t>
  </si>
  <si>
    <t>2024-02-20 15:17:07</t>
  </si>
  <si>
    <t>2024-02-20 18:05:21</t>
  </si>
  <si>
    <t>35-01-K01214_K-1214_Elhamra Pasajı_912536044_ _912536044</t>
  </si>
  <si>
    <t>912536044</t>
  </si>
  <si>
    <t>2024-02-19 07:22:50</t>
  </si>
  <si>
    <t>2024-02-19 10:55:48</t>
  </si>
  <si>
    <t>45-78-L00090_TR-90___72373947_72373947</t>
  </si>
  <si>
    <t>72373947</t>
  </si>
  <si>
    <t>2024-02-20 16:40:57</t>
  </si>
  <si>
    <t>2024-02-20 17:16:26</t>
  </si>
  <si>
    <t>45-74-M00199_KILAVUZLAR TR-1_D_D_91154508_91154508</t>
  </si>
  <si>
    <t>91154508</t>
  </si>
  <si>
    <t>2024-02-20 16:34:11</t>
  </si>
  <si>
    <t>2024-02-20 19:19:45</t>
  </si>
  <si>
    <t>35-21-L00115_KAYNARPINAR TR-2_KAYNARPINAR TR-2_35-21-L00115_2374546</t>
  </si>
  <si>
    <t>2374546</t>
  </si>
  <si>
    <t>2024-02-17 10:13:33</t>
  </si>
  <si>
    <t>2024-02-17 14:53:43</t>
  </si>
  <si>
    <t>35-24-L00013_KINIK TR-13_SANAL BINA_95000464848_ _95000464848</t>
  </si>
  <si>
    <t>95000464848</t>
  </si>
  <si>
    <t>2024-02-23 13:22:28</t>
  </si>
  <si>
    <t>2024-02-23 14:54:28</t>
  </si>
  <si>
    <t>35-01-M01228_M-1228_B_B_56357966_56357966</t>
  </si>
  <si>
    <t>2024-02-17 19:53:49</t>
  </si>
  <si>
    <t>2024-02-17 21:11:51</t>
  </si>
  <si>
    <t>2024-02-27 18:00:00</t>
  </si>
  <si>
    <t>2024-02-27 18:11:00</t>
  </si>
  <si>
    <t>2024-02-22 11:27:02</t>
  </si>
  <si>
    <t>2024-02-22 12:00:30</t>
  </si>
  <si>
    <t>45-80-M00012_SARUHANLI TR-12_SARUHANLI TR-22_M03_72200986</t>
  </si>
  <si>
    <t>72200986</t>
  </si>
  <si>
    <t>2024-02-20 17:00:19</t>
  </si>
  <si>
    <t>2024-02-20 17:43:49</t>
  </si>
  <si>
    <t>45-74-M00037_TR-37_DIREK TIPI TRAFO HUCRESI_H01_2053555</t>
  </si>
  <si>
    <t>2053555</t>
  </si>
  <si>
    <t>2024-02-29 11:05:23</t>
  </si>
  <si>
    <t>2024-02-29 17:17:45</t>
  </si>
  <si>
    <t>35-32-L00020_TR-20 (SANAYİ KABİN)_TR-07_L02_2311369</t>
  </si>
  <si>
    <t>2311369</t>
  </si>
  <si>
    <t>2024-02-24 11:25:41</t>
  </si>
  <si>
    <t>2024-02-24 13:39:06</t>
  </si>
  <si>
    <t>35-22-M00251_BULGURCA TR-2_0_955270961_ _955270961</t>
  </si>
  <si>
    <t>955270961</t>
  </si>
  <si>
    <t>2024-02-12 11:20:21</t>
  </si>
  <si>
    <t>2024-02-12 14:34:46</t>
  </si>
  <si>
    <t>35-20-L00097_MUZAFFER DURAL GRB._PANO_955214983_ _955214983</t>
  </si>
  <si>
    <t>955214983</t>
  </si>
  <si>
    <t>2024-02-22 11:13:59</t>
  </si>
  <si>
    <t>2024-02-22 13:39:11</t>
  </si>
  <si>
    <t>2024-02-24 15:30:58</t>
  </si>
  <si>
    <t>2024-02-24 17:27:55</t>
  </si>
  <si>
    <t>35-22-K01397_K-1397 GÖRECE_A_A_56371831_56371831</t>
  </si>
  <si>
    <t>56371831</t>
  </si>
  <si>
    <t>2024-02-19 12:05:34</t>
  </si>
  <si>
    <t>2024-02-19 16:17:24</t>
  </si>
  <si>
    <t>45-71-M02426_MURADİYE TR-4/1_ _965524668_ _965524668</t>
  </si>
  <si>
    <t>965524668</t>
  </si>
  <si>
    <t>2024-02-26 10:09:38</t>
  </si>
  <si>
    <t>2024-02-26 12:07:52</t>
  </si>
  <si>
    <t>2024-02-22 08:52:26</t>
  </si>
  <si>
    <t>2024-02-22 09:02:29</t>
  </si>
  <si>
    <t>35-19-L00183_GÜLBAHÇE TR-2 (TR-183)_7043399_7043399_56371167_56371167</t>
  </si>
  <si>
    <t>56371167</t>
  </si>
  <si>
    <t>2024-02-23 18:09:43</t>
  </si>
  <si>
    <t>2024-02-23 21:15:00</t>
  </si>
  <si>
    <t>35-09-M03090_M-3090_ _915164276_ _915164276</t>
  </si>
  <si>
    <t>915164276</t>
  </si>
  <si>
    <t>2024-02-29 22:23:27</t>
  </si>
  <si>
    <t>2024-03-01 00:52:56</t>
  </si>
  <si>
    <t>35-27-M00008_TR-8_ _98814470_ _98814470</t>
  </si>
  <si>
    <t>98814470</t>
  </si>
  <si>
    <t>2024-02-21 03:43:10</t>
  </si>
  <si>
    <t>2024-02-21 04:37:50</t>
  </si>
  <si>
    <t>45-75-M00068_FUNDACIK KÖK_FUNDACIK_M03_67108855</t>
  </si>
  <si>
    <t>67108855</t>
  </si>
  <si>
    <t>2024-02-22 11:30:45</t>
  </si>
  <si>
    <t>2024-02-22 15:07:03</t>
  </si>
  <si>
    <t>35-17-M00310_M-310_5664267_5664267_56357063_56357063</t>
  </si>
  <si>
    <t>56357063</t>
  </si>
  <si>
    <t>2024-02-21 09:27:30</t>
  </si>
  <si>
    <t>2024-02-21 10:59:52</t>
  </si>
  <si>
    <t>45-79-M00047_SARIGÖL TR-47_F_F06_65798104</t>
  </si>
  <si>
    <t>65798104</t>
  </si>
  <si>
    <t>2024-02-21 09:18:08</t>
  </si>
  <si>
    <t>2024-02-21 11:34:48</t>
  </si>
  <si>
    <t>35-03-A00001_GÜRÇEŞME İM_TR-1_M01_2051104</t>
  </si>
  <si>
    <t>2051104</t>
  </si>
  <si>
    <t>2024-02-28 09:23:20</t>
  </si>
  <si>
    <t>2024-02-28 12:30:04</t>
  </si>
  <si>
    <t>35-21-L00075_BADEMBÜKÜ TR-1_B_B_76840971_76840971</t>
  </si>
  <si>
    <t>76840971</t>
  </si>
  <si>
    <t>2024-02-23 17:45:53</t>
  </si>
  <si>
    <t>2024-02-23 19:43:59</t>
  </si>
  <si>
    <t>2024-02-24 09:53:37</t>
  </si>
  <si>
    <t>2024-02-24 17:14:37</t>
  </si>
  <si>
    <t>35-02-K03772_K-3772_İnşaat_913483514_ _913483514</t>
  </si>
  <si>
    <t>913483514</t>
  </si>
  <si>
    <t>2024-02-29 18:55:45</t>
  </si>
  <si>
    <t>2024-02-29 21:57:39</t>
  </si>
  <si>
    <t>45-71-M00128_BEYDERE KÖK_HatBaşıAyırıcı_53135144_M07_53135144</t>
  </si>
  <si>
    <t>53135144</t>
  </si>
  <si>
    <t>2024-02-22 12:47:57</t>
  </si>
  <si>
    <t>2024-02-22 15:55:58</t>
  </si>
  <si>
    <t>35-23-M00210_YENİ BAĞARASI TR-4_A_A_91182148_91182148</t>
  </si>
  <si>
    <t>2024-02-29 19:52:10</t>
  </si>
  <si>
    <t>2024-02-29 20:25:58</t>
  </si>
  <si>
    <t>45-71-M00061_HARMANDALI KÖK_NURİ SORMAN_M11_72231091</t>
  </si>
  <si>
    <t>72231091</t>
  </si>
  <si>
    <t>2024-02-21 09:14:42</t>
  </si>
  <si>
    <t>2024-02-21 11:20:33</t>
  </si>
  <si>
    <t>2024-02-21 12:04:25</t>
  </si>
  <si>
    <t>2024-02-21 14:23:42</t>
  </si>
  <si>
    <t>35-23-M00036_M-36 DOĞALKENT_PANO_950426968_ _950426968</t>
  </si>
  <si>
    <t>950426968</t>
  </si>
  <si>
    <t>2024-02-19 07:30:49</t>
  </si>
  <si>
    <t>2024-02-19 12:46:09</t>
  </si>
  <si>
    <t>2024-02-29 18:20:46</t>
  </si>
  <si>
    <t>2024-02-29 19:07:30</t>
  </si>
  <si>
    <t>35-01-K01463_K-1463_B_B_56362727_56362727</t>
  </si>
  <si>
    <t>56362727</t>
  </si>
  <si>
    <t>2024-02-29 20:42:32</t>
  </si>
  <si>
    <t>2024-02-29 22:28:51</t>
  </si>
  <si>
    <t>35-28-M00200_HAYKIRAN TR-1_C_C_56357561</t>
  </si>
  <si>
    <t>56357561</t>
  </si>
  <si>
    <t>2024-02-20 09:04:32</t>
  </si>
  <si>
    <t>2024-02-20 18:04:56</t>
  </si>
  <si>
    <t>2024-02-24 15:28:05</t>
  </si>
  <si>
    <t>2024-02-24 16:09:21</t>
  </si>
  <si>
    <t>35-03-K01478_K-1478_R_R_56373202_56373202</t>
  </si>
  <si>
    <t>56373202</t>
  </si>
  <si>
    <t>2024-02-28 15:07:27</t>
  </si>
  <si>
    <t>2024-02-28 16:35:14</t>
  </si>
  <si>
    <t>45-71-M00984_GÜZELKÖY TR_ _953190631_ _953190631</t>
  </si>
  <si>
    <t>953190631</t>
  </si>
  <si>
    <t>2024-02-29 21:09:43</t>
  </si>
  <si>
    <t>2024-02-29 23:27:43</t>
  </si>
  <si>
    <t>2024-02-22 08:48:42</t>
  </si>
  <si>
    <t>2024-02-22 11:01:13</t>
  </si>
  <si>
    <t>45-71-M01722_OSMANCALI KÖYÜ TR-3_OSMANCALI KÖYÜ TR-3_45-71-M01722_2367213</t>
  </si>
  <si>
    <t>2367213</t>
  </si>
  <si>
    <t>2024-02-24 11:02:46</t>
  </si>
  <si>
    <t>2024-02-24 18:33:56</t>
  </si>
  <si>
    <t>2024-02-24 15:48:42</t>
  </si>
  <si>
    <t>2024-02-24 16:05:04</t>
  </si>
  <si>
    <t>45-71-M00676_MURADİYE DM-9/2 KÖK_VESTON HAVAİ HAT_M02_2317659</t>
  </si>
  <si>
    <t>2317659</t>
  </si>
  <si>
    <t>2024-02-19 09:15:08</t>
  </si>
  <si>
    <t>2024-02-19 13:12:51</t>
  </si>
  <si>
    <t>35-09-M01992_M-1992_M-1992_35-09-M01992_2368973</t>
  </si>
  <si>
    <t>2368973</t>
  </si>
  <si>
    <t>2024-02-21 21:56:00</t>
  </si>
  <si>
    <t>2024-02-24 10:09:12</t>
  </si>
  <si>
    <t>2024-02-24 16:41:54</t>
  </si>
  <si>
    <t>35-28-A00002_ULUCAK TM_KOYUNDERE_M13_2061638</t>
  </si>
  <si>
    <t>2061638</t>
  </si>
  <si>
    <t>2024-02-21 08:01:57</t>
  </si>
  <si>
    <t>2024-02-21 08:43:23</t>
  </si>
  <si>
    <t>35-02-M01335_M-1335 KAYADİBİ KÖK_M-640 TRT ÇIKIŞI_M03_2118176</t>
  </si>
  <si>
    <t>2118176</t>
  </si>
  <si>
    <t>2024-02-04 12:26:07</t>
  </si>
  <si>
    <t>2024-02-04 12:33:22</t>
  </si>
  <si>
    <t>2024-02-08 13:31:16</t>
  </si>
  <si>
    <t>2024-02-08 16:07:45</t>
  </si>
  <si>
    <t>45-78-L00273_GÖKKÖY TR-2_GÖKKÖY TR-2_45-78-L00273_2355418</t>
  </si>
  <si>
    <t>2355418</t>
  </si>
  <si>
    <t>2024-02-21 14:08:51</t>
  </si>
  <si>
    <t>2024-02-21 14:41:21</t>
  </si>
  <si>
    <t>35-01-K01899_K-1899_K-1899_35-01-K01899_2350138</t>
  </si>
  <si>
    <t>2350138</t>
  </si>
  <si>
    <t>2024-02-19 11:03:25</t>
  </si>
  <si>
    <t>2024-02-19 12:28:24</t>
  </si>
  <si>
    <t>35-31-L00135_GEDİK TR-1_GEDİK TR-1_35-31-L00135_95977378</t>
  </si>
  <si>
    <t>95977378</t>
  </si>
  <si>
    <t>2024-02-28 13:37:08</t>
  </si>
  <si>
    <t>2024-02-28 15:20:04</t>
  </si>
  <si>
    <t>45-78-A00005_DEMİRKÖPRÜ TM_HatBaşıAyırıcı_53140457_M07_53140457</t>
  </si>
  <si>
    <t>53140457</t>
  </si>
  <si>
    <t>2024-02-22 18:20:59</t>
  </si>
  <si>
    <t>2024-02-22 18:43:31</t>
  </si>
  <si>
    <t>35-18-L00239_L-239 BAYKAL_ _950451062_ _950451062</t>
  </si>
  <si>
    <t>950451062</t>
  </si>
  <si>
    <t>2024-02-24 13:57:10</t>
  </si>
  <si>
    <t>2024-02-24 22:22:31</t>
  </si>
  <si>
    <t>35-18-L00225_L-225_L-225_35-18-L00225_2347789</t>
  </si>
  <si>
    <t>2347789</t>
  </si>
  <si>
    <t>2024-02-21 10:13:53</t>
  </si>
  <si>
    <t>2024-02-21 19:33:04</t>
  </si>
  <si>
    <t>35-01-K04534_K-4534_A_A_56376257_56376257</t>
  </si>
  <si>
    <t>56376257</t>
  </si>
  <si>
    <t>2024-02-22 09:55:57</t>
  </si>
  <si>
    <t>2024-02-22 16:00:00</t>
  </si>
  <si>
    <t>2024-02-19 11:34:20</t>
  </si>
  <si>
    <t>2024-02-19 12:46:15</t>
  </si>
  <si>
    <t>45-71-M00107_AŞAĞIÇOBANİSA TR-18_TR-16_M02_2324360</t>
  </si>
  <si>
    <t>2324360</t>
  </si>
  <si>
    <t>2024-02-24 16:14:54</t>
  </si>
  <si>
    <t>2024-02-24 20:24:43</t>
  </si>
  <si>
    <t>35-03-M00739_M-739__M02_2062282</t>
  </si>
  <si>
    <t>2062282</t>
  </si>
  <si>
    <t>2024-02-22 10:03:28</t>
  </si>
  <si>
    <t>2024-02-22 10:28:28</t>
  </si>
  <si>
    <t>35-07-K00977_K-977_SANAL BINA_915157732_ _915157732</t>
  </si>
  <si>
    <t>915157732</t>
  </si>
  <si>
    <t>2024-02-19 11:44:17</t>
  </si>
  <si>
    <t>2024-02-19 18:48:20</t>
  </si>
  <si>
    <t>2024-02-29 18:17:45</t>
  </si>
  <si>
    <t>2024-02-29 19:47:31</t>
  </si>
  <si>
    <t>35-01-A00004_GÖZTEPE İM_TANSAŞ_K15_2047129</t>
  </si>
  <si>
    <t>2047129</t>
  </si>
  <si>
    <t>2024-02-01 10:08:36</t>
  </si>
  <si>
    <t>2024-02-01 11:48:04</t>
  </si>
  <si>
    <t>45-81-M00255_SELENDİ TR-20/A_E_E01b_66040006</t>
  </si>
  <si>
    <t>66040006</t>
  </si>
  <si>
    <t>2024-02-19 12:38:36</t>
  </si>
  <si>
    <t>2024-02-19 15:35:06</t>
  </si>
  <si>
    <t>35-01-K00719_K-719_A_A2_49425790</t>
  </si>
  <si>
    <t>49425790</t>
  </si>
  <si>
    <t>2024-02-20 20:56:42</t>
  </si>
  <si>
    <t>2024-02-20 21:37:39</t>
  </si>
  <si>
    <t>2024-02-23 17:33:57</t>
  </si>
  <si>
    <t>2024-02-23 17:58:47</t>
  </si>
  <si>
    <t>35-28-M00382_VİLLAKENT TR-5_7584266_7584266_56360135_56360135</t>
  </si>
  <si>
    <t>56360135</t>
  </si>
  <si>
    <t>2024-02-21 10:35:36</t>
  </si>
  <si>
    <t>2024-02-21 14:15:31</t>
  </si>
  <si>
    <t>2024-02-23 17:31:51</t>
  </si>
  <si>
    <t>2024-02-23 19:03:41</t>
  </si>
  <si>
    <t>35-30-M00006_ÇANDARLI TR-6_TR-7_M03_72080342</t>
  </si>
  <si>
    <t>72080342</t>
  </si>
  <si>
    <t>2024-02-26 10:48:36</t>
  </si>
  <si>
    <t>2024-02-26 11:44:51</t>
  </si>
  <si>
    <t>35-17-M00169_ADALET DM_BERAK YÜKSEKKÖY GES ÇIKIŞI_M10_53039680</t>
  </si>
  <si>
    <t>53039680</t>
  </si>
  <si>
    <t>2024-02-19 12:27:18</t>
  </si>
  <si>
    <t>2024-02-19 16:12:56</t>
  </si>
  <si>
    <t>35-09-M03034_M-3034_A_A_56380977_56380977</t>
  </si>
  <si>
    <t>56380977</t>
  </si>
  <si>
    <t>2024-02-23 19:03:21</t>
  </si>
  <si>
    <t>2024-02-23 20:40:37</t>
  </si>
  <si>
    <t>35-04-A00002_KARŞIYAKA GIS TM_Karşıyaka-20_K34_2053600</t>
  </si>
  <si>
    <t>2053600</t>
  </si>
  <si>
    <t>2024-02-26 14:51:13</t>
  </si>
  <si>
    <t>45-71-M01762_TURGUTALP TR-1_ _953174698_ _953174698</t>
  </si>
  <si>
    <t>953174698</t>
  </si>
  <si>
    <t>2024-02-19 11:54:38</t>
  </si>
  <si>
    <t>2024-02-19 17:52:04</t>
  </si>
  <si>
    <t>35-04-K00785_K-785_A_A_56383833_56383833</t>
  </si>
  <si>
    <t>56383833</t>
  </si>
  <si>
    <t>2024-02-22 13:41:13</t>
  </si>
  <si>
    <t>2024-02-22 14:19:03</t>
  </si>
  <si>
    <t>45-72-L00014_TR-2/14___83208884_83208884</t>
  </si>
  <si>
    <t>83208884</t>
  </si>
  <si>
    <t>2024-02-21 09:29:36</t>
  </si>
  <si>
    <t>2024-02-21 10:32:24</t>
  </si>
  <si>
    <t>35-04-K03012_K-3012_K-912_K01_2053174</t>
  </si>
  <si>
    <t>2053174</t>
  </si>
  <si>
    <t>2024-02-01 10:21:31</t>
  </si>
  <si>
    <t>2024-02-01 17:32:18</t>
  </si>
  <si>
    <t>45-78-M00638_POYRAZDAMLARI TR-16_A_A_91038751_91038751</t>
  </si>
  <si>
    <t>91038751</t>
  </si>
  <si>
    <t>2024-02-20 22:12:52</t>
  </si>
  <si>
    <t>2024-02-20 22:52:35</t>
  </si>
  <si>
    <t>2024-02-24 09:42:00</t>
  </si>
  <si>
    <t>2024-02-24 12:35:42</t>
  </si>
  <si>
    <t>35-26-M01426_ÇAPAK TR-3_SANAL BINA_95000533996_ _95000533996</t>
  </si>
  <si>
    <t>95000533996</t>
  </si>
  <si>
    <t>2024-02-25 13:45:03</t>
  </si>
  <si>
    <t>2024-02-25 15:21:33</t>
  </si>
  <si>
    <t>35-02-K02495_K-2495_ _913739013_ _913739013</t>
  </si>
  <si>
    <t>913739013</t>
  </si>
  <si>
    <t>2024-02-24 15:57:45</t>
  </si>
  <si>
    <t>2024-02-24 20:37:04</t>
  </si>
  <si>
    <t>35-16-L00028_TR-28_TR-28_35-16-L00028_2347350</t>
  </si>
  <si>
    <t>2347350</t>
  </si>
  <si>
    <t>2024-02-27 11:18:52</t>
  </si>
  <si>
    <t>2024-02-27 12:00:13</t>
  </si>
  <si>
    <t>35-21-L00116_KAYNARPINAR TR-1_KAYNARPINAR TR-1_35-21-L00116_2350044</t>
  </si>
  <si>
    <t>2350044</t>
  </si>
  <si>
    <t>2024-02-25 10:20:23</t>
  </si>
  <si>
    <t>2024-02-25 12:08:08</t>
  </si>
  <si>
    <t>2024-02-22 11:45:09</t>
  </si>
  <si>
    <t>2024-02-22 15:01:47</t>
  </si>
  <si>
    <t>2024-02-21 12:59:54</t>
  </si>
  <si>
    <t>2024-02-21 13:53:42</t>
  </si>
  <si>
    <t>35-30-M00049_BİMEYKO TR-2_ _95001398921_ _95001398921</t>
  </si>
  <si>
    <t>95001398921</t>
  </si>
  <si>
    <t>2024-02-19 12:03:03</t>
  </si>
  <si>
    <t>2024-02-19 18:30:51</t>
  </si>
  <si>
    <t>35-04-K00869_K-869_K-869_35-04-K00869_2372872</t>
  </si>
  <si>
    <t>2372872</t>
  </si>
  <si>
    <t>2024-02-24 00:36:59</t>
  </si>
  <si>
    <t>2024-02-24 02:48:46</t>
  </si>
  <si>
    <t>35-28-M00379_SEYREK TR-7 KÖK_SÜZBEYLİ-TUZCULU_M04_2093194</t>
  </si>
  <si>
    <t>2093194</t>
  </si>
  <si>
    <t>2024-02-26 11:23:39</t>
  </si>
  <si>
    <t>2024-02-26 12:39:00</t>
  </si>
  <si>
    <t>35-25-M00017_GÜMÜLDÜR DM-6 (M-17)_DAĞITIM TRAFO GÜMÜLDÜR DM-6(M-17)_M09_72088170</t>
  </si>
  <si>
    <t>72088170</t>
  </si>
  <si>
    <t>2024-02-20 22:06:51</t>
  </si>
  <si>
    <t>2024-02-20 22:26:41</t>
  </si>
  <si>
    <t>45-71-M00006_MURADİYE DM_DM-02 ÜÇTEPELER RİNG_M09_2077007</t>
  </si>
  <si>
    <t>2077007</t>
  </si>
  <si>
    <t>2024-02-25 14:11:48</t>
  </si>
  <si>
    <t>2024-02-25 14:33:09</t>
  </si>
  <si>
    <t>45-78-M00258_İKİZTEPE KÖK_İKİZTEPE_M03_66251182</t>
  </si>
  <si>
    <t>66251182</t>
  </si>
  <si>
    <t>2024-02-25 13:43:36</t>
  </si>
  <si>
    <t>2024-02-25 14:35:17</t>
  </si>
  <si>
    <t>2024-02-24 17:38:05</t>
  </si>
  <si>
    <t>2024-02-24 19:15:17</t>
  </si>
  <si>
    <t>2024-02-24 10:24:36</t>
  </si>
  <si>
    <t>2024-02-24 13:48:28</t>
  </si>
  <si>
    <t>35-17-M00036_TR-36_TR-36_35-17-M00036_83290244</t>
  </si>
  <si>
    <t>83290244</t>
  </si>
  <si>
    <t>2024-02-20 20:23:17</t>
  </si>
  <si>
    <t>2024-02-20 21:06:35</t>
  </si>
  <si>
    <t>35-24-M00203_DÜNDARLI TR-2_PANO_955232154_ _955232154</t>
  </si>
  <si>
    <t>955232154</t>
  </si>
  <si>
    <t>2024-02-23 14:33:57</t>
  </si>
  <si>
    <t>2024-02-23 15:55:27</t>
  </si>
  <si>
    <t>2024-02-22 08:55:42</t>
  </si>
  <si>
    <t>2024-02-22 11:28:16</t>
  </si>
  <si>
    <t>45-78-M00258_İKİZTEPE KÖK_İKİZTEPE_M03_66251179</t>
  </si>
  <si>
    <t>66251179</t>
  </si>
  <si>
    <t>2024-02-26 11:57:48</t>
  </si>
  <si>
    <t>2024-02-26 12:17:52</t>
  </si>
  <si>
    <t>35-03-K00592_K-592_K-592_35-03-K00592_41922222</t>
  </si>
  <si>
    <t>41922222</t>
  </si>
  <si>
    <t>2024-02-29 10:48:17</t>
  </si>
  <si>
    <t>2024-02-29 17:18:49</t>
  </si>
  <si>
    <t>35-17-M00082_TR-82___56394499_56394499</t>
  </si>
  <si>
    <t>56394499</t>
  </si>
  <si>
    <t>2024-02-19 11:39:37</t>
  </si>
  <si>
    <t>2024-02-19 16:49:36</t>
  </si>
  <si>
    <t>35-04-M01426_M-1426_ _966686137_ _966686137</t>
  </si>
  <si>
    <t>966686137</t>
  </si>
  <si>
    <t>2024-02-16 16:42:32</t>
  </si>
  <si>
    <t>2024-02-16 20:53:08</t>
  </si>
  <si>
    <t>35-03-M00444_M-444_M-444_35-03-M00444_2367214</t>
  </si>
  <si>
    <t>2367214</t>
  </si>
  <si>
    <t>2024-02-24 09:49:27</t>
  </si>
  <si>
    <t>35-23-M00223_FOÇAKÖY TR-2_SANTİYE ELEKTRİK VAR SAYAÇ YOK_950423238_ _950423238</t>
  </si>
  <si>
    <t>950423238</t>
  </si>
  <si>
    <t>2024-02-20 19:59:32</t>
  </si>
  <si>
    <t>2024-02-21 02:54:12</t>
  </si>
  <si>
    <t>45-82-M00128_ÜÇYOL KÖK_VAKIFLI-NALDÖKEN_M03_2090477</t>
  </si>
  <si>
    <t>2090477</t>
  </si>
  <si>
    <t>2024-02-22 13:22:34</t>
  </si>
  <si>
    <t>2024-02-22 14:24:37</t>
  </si>
  <si>
    <t>35-01-K04409_K-4409_ _911700099_ _911700099</t>
  </si>
  <si>
    <t>911700099</t>
  </si>
  <si>
    <t>2024-02-15 10:44:16</t>
  </si>
  <si>
    <t>2024-02-15 14:53:20</t>
  </si>
  <si>
    <t>35-03-M03412_M-3412(YATIRIM REZERVE)_Murat_910690118_ _910690118</t>
  </si>
  <si>
    <t>910690118</t>
  </si>
  <si>
    <t>2024-02-28 15:47:16</t>
  </si>
  <si>
    <t>2024-02-28 17:14:16</t>
  </si>
  <si>
    <t>2024-02-19 14:33:04</t>
  </si>
  <si>
    <t>35-01-M02896_M-2896(YATIRIM REZERVE)__M03_73034206</t>
  </si>
  <si>
    <t>73034206</t>
  </si>
  <si>
    <t>2024-02-22 09:01:54</t>
  </si>
  <si>
    <t>2024-02-22 14:58:25</t>
  </si>
  <si>
    <t>45-79-M00076_TIRAZLAR TR-1_E_E_56396579_56396579</t>
  </si>
  <si>
    <t>2024-02-24 13:54:51</t>
  </si>
  <si>
    <t>2024-02-24 15:02:18</t>
  </si>
  <si>
    <t>35-18-A00005_ALAÇATI TM_ÇEŞME-2_M10_2311011</t>
  </si>
  <si>
    <t>2311011</t>
  </si>
  <si>
    <t>2024-02-21 09:46:54</t>
  </si>
  <si>
    <t>2024-02-21 09:47:17</t>
  </si>
  <si>
    <t>35-09-M00263_M-263_M-347_M03_47547818</t>
  </si>
  <si>
    <t>47547818</t>
  </si>
  <si>
    <t>2024-02-21 11:25:46</t>
  </si>
  <si>
    <t>2024-02-21 12:44:40</t>
  </si>
  <si>
    <t>45-77-M00187_AHMETLİ DM_HatBaşıAyırıcı_84908786_M08_84908786</t>
  </si>
  <si>
    <t>84908786</t>
  </si>
  <si>
    <t>2024-02-24 09:17:03</t>
  </si>
  <si>
    <t>2024-02-24 11:34:57</t>
  </si>
  <si>
    <t>2024-02-24 15:30:40</t>
  </si>
  <si>
    <t>2024-02-24 16:39:46</t>
  </si>
  <si>
    <t>2024-02-22 09:16:57</t>
  </si>
  <si>
    <t>2024-02-22 11:26:58</t>
  </si>
  <si>
    <t>35-01-M03198_M-3198 (YATIRIM REZERVE)_M-3198 (YATIRIM REZERVE)_35-01-M03198_83180931</t>
  </si>
  <si>
    <t>83180931</t>
  </si>
  <si>
    <t>2024-02-20 20:57:55</t>
  </si>
  <si>
    <t>2024-02-20 22:41:45</t>
  </si>
  <si>
    <t>45-82-M00033_SOMA TR-11/2_SOMA TR-11/2_45-82-M00033_2369179</t>
  </si>
  <si>
    <t>2369179</t>
  </si>
  <si>
    <t>2024-02-20 19:49:15</t>
  </si>
  <si>
    <t>2024-02-20 22:33:26</t>
  </si>
  <si>
    <t>35-02-K01189_K-1189_A_A_56374325</t>
  </si>
  <si>
    <t>56374325</t>
  </si>
  <si>
    <t>2024-02-22 09:20:09</t>
  </si>
  <si>
    <t>2024-02-22 14:21:06</t>
  </si>
  <si>
    <t>2024-02-19 10:31:07</t>
  </si>
  <si>
    <t>2024-02-19 12:44:39</t>
  </si>
  <si>
    <t>2024-02-22 07:45:15</t>
  </si>
  <si>
    <t>2024-02-22 08:58:04</t>
  </si>
  <si>
    <t>45-82-M00131_CENKYERİ TR-1_CENKYERİ TR-1_45-82-M00131_72195038</t>
  </si>
  <si>
    <t>72195038</t>
  </si>
  <si>
    <t>2024-02-23 19:09:21</t>
  </si>
  <si>
    <t>2024-02-23 19:59:00</t>
  </si>
  <si>
    <t>35-27-L00401_ÖRNEK VADİ EVLERİ TR__L02_79361644</t>
  </si>
  <si>
    <t>79361644</t>
  </si>
  <si>
    <t>2024-02-26 12:18:13</t>
  </si>
  <si>
    <t>2024-02-26 13:29:23</t>
  </si>
  <si>
    <t>45-75-M00403_ÇİĞİLLER YASSIALAN TR-8__H_83997064</t>
  </si>
  <si>
    <t>83997064</t>
  </si>
  <si>
    <t>2024-02-19 10:59:17</t>
  </si>
  <si>
    <t>2024-02-19 11:50:58</t>
  </si>
  <si>
    <t>35-02-M01621_M-1621_M-1626_M05_2307781</t>
  </si>
  <si>
    <t>2307781</t>
  </si>
  <si>
    <t>2024-02-24 08:58:04</t>
  </si>
  <si>
    <t>2024-02-24 16:19:42</t>
  </si>
  <si>
    <t>45-73-M01292_ILGIN HATBAŞI KÖK_ÇAKIRCAALİ_M02_83838132</t>
  </si>
  <si>
    <t>83838132</t>
  </si>
  <si>
    <t>2024-02-21 12:46:17</t>
  </si>
  <si>
    <t>2024-02-21 14:22:17</t>
  </si>
  <si>
    <t>35-02-M02008_M-2008_ _95000060050_ _95000060050</t>
  </si>
  <si>
    <t>95000060050</t>
  </si>
  <si>
    <t>2024-02-24 11:51:36</t>
  </si>
  <si>
    <t>2024-02-24 16:17:09</t>
  </si>
  <si>
    <t>35-28-M00159_KOYUNDERE TR-15_A_A_60983100_60983100</t>
  </si>
  <si>
    <t>60983100</t>
  </si>
  <si>
    <t>2024-02-29 19:23:28</t>
  </si>
  <si>
    <t>2024-02-29 20:23:11</t>
  </si>
  <si>
    <t>35-28-M00153_KOYUNDERE TR-14_0_953386409_ _953386409</t>
  </si>
  <si>
    <t>953386409</t>
  </si>
  <si>
    <t>2024-02-20 21:00:58</t>
  </si>
  <si>
    <t>2024-02-21 00:37:57</t>
  </si>
  <si>
    <t>45-80-M00061_HALİTPAŞA TR-3_HALİTPAŞA TR-3_45-80-M00061_72189104</t>
  </si>
  <si>
    <t>72189104</t>
  </si>
  <si>
    <t>2024-02-21 13:22:03</t>
  </si>
  <si>
    <t>2024-02-21 13:59:20</t>
  </si>
  <si>
    <t>45-83-L00285_KABAÇINAR TR-1_KABAÇINAR TR-1_45-83-L00285_2356650</t>
  </si>
  <si>
    <t>2356650</t>
  </si>
  <si>
    <t>2024-02-21 09:29:02</t>
  </si>
  <si>
    <t>2024-02-21 12:49:09</t>
  </si>
  <si>
    <t>45-83-M00825_TR-2/26 (ARABACILAR)_95711201_E01b_95711352</t>
  </si>
  <si>
    <t>95711352</t>
  </si>
  <si>
    <t>2024-02-28 11:49:44</t>
  </si>
  <si>
    <t>2024-02-28 15:51:42</t>
  </si>
  <si>
    <t>35-02-A00006_IŞIKLAR TM_HatBaşıAyırıcı_53137696_M05_53137696</t>
  </si>
  <si>
    <t>53137696</t>
  </si>
  <si>
    <t>2024-02-22 10:01:06</t>
  </si>
  <si>
    <t>2024-02-22 10:23:40</t>
  </si>
  <si>
    <t>45-71-M01034_VEZİROĞLU TR-1_VEZİROĞLU TR-1_45-71-M01034_42027125</t>
  </si>
  <si>
    <t>42027125</t>
  </si>
  <si>
    <t>2024-02-20 12:44:27</t>
  </si>
  <si>
    <t>35-23-M00027_YENİ FOÇA TR-27_ _950424153_ _950424153</t>
  </si>
  <si>
    <t>950424153</t>
  </si>
  <si>
    <t>2024-02-21 09:34:08</t>
  </si>
  <si>
    <t>2024-02-21 10:55:06</t>
  </si>
  <si>
    <t>45-82-A00001_SOMA A SANTRALİ İM/DM_AKHİSAR_M08_2091636</t>
  </si>
  <si>
    <t>2091636</t>
  </si>
  <si>
    <t>2024-02-24 14:37:35</t>
  </si>
  <si>
    <t>2024-02-24 16:16:02</t>
  </si>
  <si>
    <t>2024-02-24 14:37:41</t>
  </si>
  <si>
    <t>2024-02-24 15:37:32</t>
  </si>
  <si>
    <t>35-15-A00001_ÖDEMİŞ İM_YENİKENT_L05_83647458</t>
  </si>
  <si>
    <t>83647458</t>
  </si>
  <si>
    <t>2024-02-24 09:44:12</t>
  </si>
  <si>
    <t>2024-02-24 16:52:28</t>
  </si>
  <si>
    <t>2024-02-19 09:10:31</t>
  </si>
  <si>
    <t>2024-02-19 10:20:10</t>
  </si>
  <si>
    <t>2024-02-19 11:48:21</t>
  </si>
  <si>
    <t>2024-02-19 19:49:05</t>
  </si>
  <si>
    <t>35-04-K03110_K-3110_K-425_K03_2066318</t>
  </si>
  <si>
    <t>2066318</t>
  </si>
  <si>
    <t>2024-02-28 10:00:31</t>
  </si>
  <si>
    <t>2024-02-28 16:32:52</t>
  </si>
  <si>
    <t>35-16-M00007_ZEYTİNDAĞ TR-5_D_D_90938441_90938441</t>
  </si>
  <si>
    <t>90938441</t>
  </si>
  <si>
    <t>2024-02-29 20:50:37</t>
  </si>
  <si>
    <t>2024-02-29 22:56:55</t>
  </si>
  <si>
    <t>35-01-K01162_K-1162_B_B_56366042_56366042</t>
  </si>
  <si>
    <t>2024-02-23 16:49:03</t>
  </si>
  <si>
    <t>2024-02-23 18:26:47</t>
  </si>
  <si>
    <t>45-78-L00076_TR-76_ _953271033_ _953271033</t>
  </si>
  <si>
    <t>953271033</t>
  </si>
  <si>
    <t>2024-02-27 10:25:05</t>
  </si>
  <si>
    <t>2024-02-27 11:26:48</t>
  </si>
  <si>
    <t>35-26-M01385_KARAKUYU TR-12_ _956632367_ _956632367</t>
  </si>
  <si>
    <t>956632367</t>
  </si>
  <si>
    <t>2024-02-20 16:30:38</t>
  </si>
  <si>
    <t>2024-02-20 20:42:35</t>
  </si>
  <si>
    <t>2024-02-22 08:40:08</t>
  </si>
  <si>
    <t>2024-02-22 11:26:35</t>
  </si>
  <si>
    <t>45-71-M00782_MURADİYE DM-11/10 KÖK_DHL_M08_50185245</t>
  </si>
  <si>
    <t>50185245</t>
  </si>
  <si>
    <t>2024-02-21 08:29:27</t>
  </si>
  <si>
    <t>2024-02-21 10:59:12</t>
  </si>
  <si>
    <t>35-01-A00002_EŞREFPAŞA İM_FIRAT_K24_2045387</t>
  </si>
  <si>
    <t>2045387</t>
  </si>
  <si>
    <t>2024-02-25 09:26:34</t>
  </si>
  <si>
    <t>2024-02-25 09:54:31</t>
  </si>
  <si>
    <t>35-17-M00542_M-542 (DM-3/7)_ _950302417_ _950302417</t>
  </si>
  <si>
    <t>950302417</t>
  </si>
  <si>
    <t>2024-02-23 13:25:36</t>
  </si>
  <si>
    <t>2024-02-23 16:10:12</t>
  </si>
  <si>
    <t>2024-02-22 13:15:35</t>
  </si>
  <si>
    <t>2024-02-22 14:00:58</t>
  </si>
  <si>
    <t>45-82-M00131_CENKYERİ TR-1_ _945534718_ _945534718</t>
  </si>
  <si>
    <t>945534718</t>
  </si>
  <si>
    <t>2024-02-23 18:32:03</t>
  </si>
  <si>
    <t>35-18-L00036_L-36_SANAL BINA_962845500_ _962845500</t>
  </si>
  <si>
    <t>962845500</t>
  </si>
  <si>
    <t>2024-02-24 16:05:24</t>
  </si>
  <si>
    <t>2024-02-24 20:53:47</t>
  </si>
  <si>
    <t>35-14-L00012_L-12 BALLI KUYU_L-15 L-16 L-17_L02_72221743</t>
  </si>
  <si>
    <t>72221743</t>
  </si>
  <si>
    <t>2024-02-22 08:56:46</t>
  </si>
  <si>
    <t>2024-02-22 18:34:17</t>
  </si>
  <si>
    <t>45-80-M02917_OTOYOL DM_HatBaşıAyırıcı_93645362_M01_93645362</t>
  </si>
  <si>
    <t>93645362</t>
  </si>
  <si>
    <t>2024-02-19 10:00:48</t>
  </si>
  <si>
    <t>2024-02-19 12:41:43</t>
  </si>
  <si>
    <t>45-83-L00083_TR-2/83_0_955155373_ _955155373</t>
  </si>
  <si>
    <t>955155373</t>
  </si>
  <si>
    <t>2024-02-19 11:42:16</t>
  </si>
  <si>
    <t>2024-02-19 15:00:43</t>
  </si>
  <si>
    <t>45-72-M00028_TR-1/28_TR-1/29_M03_100865328</t>
  </si>
  <si>
    <t>100865328</t>
  </si>
  <si>
    <t>2024-02-25 10:30:01</t>
  </si>
  <si>
    <t>2024-02-25 12:47:00</t>
  </si>
  <si>
    <t>45-78-M00145_TR-145_ _953248742_ _953248742</t>
  </si>
  <si>
    <t>953248742</t>
  </si>
  <si>
    <t>2024-02-22 18:47:41</t>
  </si>
  <si>
    <t>2024-02-22 19:49:49</t>
  </si>
  <si>
    <t>35-25-M00100_GÜMÜLDÜR DM_SEFERİHİSAR_M20_2055236</t>
  </si>
  <si>
    <t>2055236</t>
  </si>
  <si>
    <t>2024-02-26 11:55:14</t>
  </si>
  <si>
    <t>2024-02-26 15:10:24</t>
  </si>
  <si>
    <t>35-20-L00352_ÇAMLIBEL TR-5_0_955212666_ _955212666</t>
  </si>
  <si>
    <t>955212666</t>
  </si>
  <si>
    <t>2024-02-19 09:19:50</t>
  </si>
  <si>
    <t>2024-02-19 11:41:36</t>
  </si>
  <si>
    <t>2024-02-26 11:45:28</t>
  </si>
  <si>
    <t>2024-02-26 14:43:58</t>
  </si>
  <si>
    <t>35-17-M00444_HACIÖMERLİ KARAKUYULAR TR_HACIÖMERLİ KARAKUYULAR TR_35-17-M00444_2362951</t>
  </si>
  <si>
    <t>2362951</t>
  </si>
  <si>
    <t>2024-02-20 23:10:37</t>
  </si>
  <si>
    <t>2024-02-20 23:52:00</t>
  </si>
  <si>
    <t>35-29-M00051_DM-1/51_48345963_48345963_56392605_56392605</t>
  </si>
  <si>
    <t>56392605</t>
  </si>
  <si>
    <t>2024-02-08 17:49:40</t>
  </si>
  <si>
    <t>2024-02-08 19:16:15</t>
  </si>
  <si>
    <t>2024-02-22 08:23:55</t>
  </si>
  <si>
    <t>45-78-M00183_SART TR-10___95777928_95777928</t>
  </si>
  <si>
    <t>95777928</t>
  </si>
  <si>
    <t>2024-02-20 19:38:46</t>
  </si>
  <si>
    <t>2024-02-20 20:03:45</t>
  </si>
  <si>
    <t>45-71-M01560_KARAVELİLER TR-1_KARAVELİLER TR-1_45-71-M01560_2368622</t>
  </si>
  <si>
    <t>2368622</t>
  </si>
  <si>
    <t>2024-02-20 19:30:03</t>
  </si>
  <si>
    <t>2024-02-20 20:49:45</t>
  </si>
  <si>
    <t>2024-02-29 10:31:11</t>
  </si>
  <si>
    <t>2024-02-29 17:57:01</t>
  </si>
  <si>
    <t>35-19-M00467_DM-1/TR-9 URLA_0_956662615_ _956662615</t>
  </si>
  <si>
    <t>956662615</t>
  </si>
  <si>
    <t>2024-02-29 19:28:12</t>
  </si>
  <si>
    <t>2024-02-29 20:04:44</t>
  </si>
  <si>
    <t>35-17-M00056_TR-56___56394797_56394797</t>
  </si>
  <si>
    <t>56394797</t>
  </si>
  <si>
    <t>2024-02-20 20:48:15</t>
  </si>
  <si>
    <t>2024-02-20 22:15:34</t>
  </si>
  <si>
    <t>35-02-M01838_M-1838_ _95000573378_ _95000573378</t>
  </si>
  <si>
    <t>95000573378</t>
  </si>
  <si>
    <t>2024-02-25 11:31:13</t>
  </si>
  <si>
    <t>2024-02-25 13:21:51</t>
  </si>
  <si>
    <t>35-16-M00019_GÖÇBEYLİ TR-4_47429803_47429803_56401667_56401667</t>
  </si>
  <si>
    <t>56401667</t>
  </si>
  <si>
    <t>2024-02-25 09:29:18</t>
  </si>
  <si>
    <t>2024-02-25 11:50:51</t>
  </si>
  <si>
    <t>35-26-M00819_DM-3/16_0_956628785_ _956628785</t>
  </si>
  <si>
    <t>956628785</t>
  </si>
  <si>
    <t>2024-02-25 12:53:52</t>
  </si>
  <si>
    <t>2024-02-25 14:16:26</t>
  </si>
  <si>
    <t>45-71-M01442_YAĞCILAR TR-3_YAĞCILAR TR-3_45-71-M01442_2371343</t>
  </si>
  <si>
    <t>2371343</t>
  </si>
  <si>
    <t>2024-02-22 10:41:10</t>
  </si>
  <si>
    <t>2024-02-22 18:29:32</t>
  </si>
  <si>
    <t>35-24-M00024_KINIK TR-24_C_C_91321855_91321855</t>
  </si>
  <si>
    <t>91321855</t>
  </si>
  <si>
    <t>2024-02-26 09:48:51</t>
  </si>
  <si>
    <t>2024-02-26 12:01:43</t>
  </si>
  <si>
    <t>35-24-M00210_KÜÇÜKBÖLCEK DM_KÜÇÜK BÖLCEK_M01_72093032</t>
  </si>
  <si>
    <t>72093032</t>
  </si>
  <si>
    <t>2024-02-29 23:16:37</t>
  </si>
  <si>
    <t>2024-03-01 01:12:19</t>
  </si>
  <si>
    <t>35-18-L00129_L-129_C_C05_50068682</t>
  </si>
  <si>
    <t>50068682</t>
  </si>
  <si>
    <t>2024-02-20 20:26:18</t>
  </si>
  <si>
    <t>2024-02-21 02:09:20</t>
  </si>
  <si>
    <t>2024-02-22 08:18:49</t>
  </si>
  <si>
    <t>2024-02-22 10:01:11</t>
  </si>
  <si>
    <t>45-79-M00016_SARIGÖL TR-16_E_E02_65956794</t>
  </si>
  <si>
    <t>65956794</t>
  </si>
  <si>
    <t>2024-02-29 20:13:08</t>
  </si>
  <si>
    <t>2024-02-29 20:58:03</t>
  </si>
  <si>
    <t>35-01-K01580_K-1580_ _911293369_ _911293369</t>
  </si>
  <si>
    <t>911293369</t>
  </si>
  <si>
    <t>2024-02-21 01:15:27</t>
  </si>
  <si>
    <t>2024-02-21 02:43:46</t>
  </si>
  <si>
    <t>35-01-K00719_K-719_K-719_35-01-K00719_2347666</t>
  </si>
  <si>
    <t>2347666</t>
  </si>
  <si>
    <t>2024-02-21 03:59:25</t>
  </si>
  <si>
    <t>2024-02-21 06:36:14</t>
  </si>
  <si>
    <t>2024-02-22 18:22:35</t>
  </si>
  <si>
    <t>2024-02-22 19:40:00</t>
  </si>
  <si>
    <t>45-79-M00075_TIRAZLAR TR-4_A_A_91275916_91275916</t>
  </si>
  <si>
    <t>91275916</t>
  </si>
  <si>
    <t>2024-02-29 18:58:10</t>
  </si>
  <si>
    <t>2024-02-29 20:10:22</t>
  </si>
  <si>
    <t>45-77-L00439_BEBEKLİ TR-4_B_B_83839194_83839194</t>
  </si>
  <si>
    <t>83839194</t>
  </si>
  <si>
    <t>2024-02-20 20:27:45</t>
  </si>
  <si>
    <t>2024-02-20 21:54:00</t>
  </si>
  <si>
    <t>35-19-L00026_TR-26_B_B_91047613_91047613</t>
  </si>
  <si>
    <t>91047613</t>
  </si>
  <si>
    <t>2024-02-26 10:40:00</t>
  </si>
  <si>
    <t>2024-02-26 15:23:00</t>
  </si>
  <si>
    <t>35-27-M00008_TR-8_ _98838528_ _98838528</t>
  </si>
  <si>
    <t>98838528</t>
  </si>
  <si>
    <t>2024-02-20 23:54:11</t>
  </si>
  <si>
    <t>2024-02-21 01:11:19</t>
  </si>
  <si>
    <t>35-03-K00418_K-418_ _910532499_ _910532499</t>
  </si>
  <si>
    <t>910532499</t>
  </si>
  <si>
    <t>2024-02-20 20:25:02</t>
  </si>
  <si>
    <t>2024-02-21 00:28:39</t>
  </si>
  <si>
    <t>35-04-K00288_K-288_ST_H01_83784326</t>
  </si>
  <si>
    <t>83784326</t>
  </si>
  <si>
    <t>2024-02-24 13:58:27</t>
  </si>
  <si>
    <t>2024-02-24 17:37:59</t>
  </si>
  <si>
    <t>45-79-M00416_DİNDARLI TR-1_D_D_56386121_56386121</t>
  </si>
  <si>
    <t>56386121</t>
  </si>
  <si>
    <t>2024-02-29 22:44:53</t>
  </si>
  <si>
    <t>2024-02-29 23:37:37</t>
  </si>
  <si>
    <t>2024-02-22 14:30:23</t>
  </si>
  <si>
    <t>2024-02-22 18:08:17</t>
  </si>
  <si>
    <t>35-02-M01626_M-1626_M-650_M05_2322734</t>
  </si>
  <si>
    <t>2322734</t>
  </si>
  <si>
    <t>2024-02-25 14:36:12</t>
  </si>
  <si>
    <t>2024-02-25 19:08:03</t>
  </si>
  <si>
    <t>35-29-A00001_TİRE İM-DM-1_TİRE ŞEHİR-4_L21_2060277</t>
  </si>
  <si>
    <t>2060277</t>
  </si>
  <si>
    <t>2024-02-28 15:07:42</t>
  </si>
  <si>
    <t>2024-02-28 15:16:06</t>
  </si>
  <si>
    <t>35-18-L00253_L-253_ _950441325_ _950441325</t>
  </si>
  <si>
    <t>950441325</t>
  </si>
  <si>
    <t>2024-02-24 10:32:50</t>
  </si>
  <si>
    <t>2024-02-24 14:01:19</t>
  </si>
  <si>
    <t>35-18-A00005_ALAÇATI TM_KARABURUN-1_M19_2310585</t>
  </si>
  <si>
    <t>2310585</t>
  </si>
  <si>
    <t>2024-02-20 10:59:54</t>
  </si>
  <si>
    <t>2024-02-20 19:48:37</t>
  </si>
  <si>
    <t>45-71-M01441_YAĞCILAR TR-2_YAĞCILAR TR-2_45-71-M01441_2358106</t>
  </si>
  <si>
    <t>2358106</t>
  </si>
  <si>
    <t>2024-02-22 10:26:04</t>
  </si>
  <si>
    <t>2024-02-22 18:14:10</t>
  </si>
  <si>
    <t>45-74-M00347_DEMİRCİ DM_YARBASAN_M04_84598223</t>
  </si>
  <si>
    <t>84598223</t>
  </si>
  <si>
    <t>2024-02-26 11:26:37</t>
  </si>
  <si>
    <t>2024-02-26 12:51:26</t>
  </si>
  <si>
    <t>35-03-M00639_M-639 OLDURUK KÖK_Alpet_910733593_ _910733593</t>
  </si>
  <si>
    <t>910733593</t>
  </si>
  <si>
    <t>2024-02-20 19:37:15</t>
  </si>
  <si>
    <t>2024-02-20 20:17:30</t>
  </si>
  <si>
    <t>2024-02-24 14:22:37</t>
  </si>
  <si>
    <t>35-31-L00418_PINARBAŞI TR-3_PANO_956599482_ _956599482</t>
  </si>
  <si>
    <t>956599482</t>
  </si>
  <si>
    <t>2024-02-25 10:35:33</t>
  </si>
  <si>
    <t>2024-02-25 13:28:16</t>
  </si>
  <si>
    <t>45-77-L00054_TR-52/A_DAĞITIM TRAFOSU_L04_2106478</t>
  </si>
  <si>
    <t>2106478</t>
  </si>
  <si>
    <t>2024-02-25 12:04:42</t>
  </si>
  <si>
    <t>2024-02-25 13:08:51</t>
  </si>
  <si>
    <t>35-03-K04506_K-4506_B_B_56363630_56363630</t>
  </si>
  <si>
    <t>56363630</t>
  </si>
  <si>
    <t>2024-02-20 15:16:33</t>
  </si>
  <si>
    <t>2024-02-20 19:41:45</t>
  </si>
  <si>
    <t>2024-02-29 20:05:28</t>
  </si>
  <si>
    <t>2024-02-29 22:17:00</t>
  </si>
  <si>
    <t>35-24-M00084_ÇANKÖY TR-1_DIREK TIPI TRAFO HUCRESI_H01_2035639</t>
  </si>
  <si>
    <t>2035639</t>
  </si>
  <si>
    <t>2024-02-24 10:08:15</t>
  </si>
  <si>
    <t>2024-02-24 16:40:35</t>
  </si>
  <si>
    <t>35-01-M02275Ö_M-2275 ASKERİ RADAR (MALTEPE HATTI) ÖZEL__M02_2083305</t>
  </si>
  <si>
    <t>2083305</t>
  </si>
  <si>
    <t>2024-02-23 17:41:48</t>
  </si>
  <si>
    <t>45-77-A00001_KULA İM_HatBaşıAyırıcı_89227270_M01_89227270</t>
  </si>
  <si>
    <t>89227270</t>
  </si>
  <si>
    <t>2024-02-29 16:51:10</t>
  </si>
  <si>
    <t>2024-02-29 20:09:45</t>
  </si>
  <si>
    <t>35-25-M00179_PAYAMLI M-7_ _95000618015_ _95000618015</t>
  </si>
  <si>
    <t>95000618015</t>
  </si>
  <si>
    <t>2024-02-29 19:08:57</t>
  </si>
  <si>
    <t>2024-02-29 20:50:07</t>
  </si>
  <si>
    <t>45-73-M00150_KEMALİYE DM (TR-1)_AKKEÇİLİ ÇIKIŞ_M01_66715933</t>
  </si>
  <si>
    <t>66715933</t>
  </si>
  <si>
    <t>2024-02-24 11:07:41</t>
  </si>
  <si>
    <t>2024-02-24 13:24:13</t>
  </si>
  <si>
    <t>2024-02-21 00:42:51</t>
  </si>
  <si>
    <t>2024-02-21 01:33:25</t>
  </si>
  <si>
    <t>2024-02-23 16:40:18</t>
  </si>
  <si>
    <t>2024-02-23 17:19:31</t>
  </si>
  <si>
    <t>35-30-M00705_DİKİLİ TR-5 (M-705)_B_B_65514216_65514216</t>
  </si>
  <si>
    <t>65514216</t>
  </si>
  <si>
    <t>2024-02-20 20:42:22</t>
  </si>
  <si>
    <t>2024-02-20 21:22:57</t>
  </si>
  <si>
    <t>35-23-M00224_FOÇAKÖY TR-3_A_A_91434970_91434970</t>
  </si>
  <si>
    <t>91434970</t>
  </si>
  <si>
    <t>2024-02-29 22:52:33</t>
  </si>
  <si>
    <t>2024-02-29 23:19:02</t>
  </si>
  <si>
    <t>2024-02-22 07:11:24</t>
  </si>
  <si>
    <t>2024-02-22 14:43:17</t>
  </si>
  <si>
    <t>35-07-K02413_K-2413_B_B_56380140_56380140</t>
  </si>
  <si>
    <t>56380140</t>
  </si>
  <si>
    <t>2024-02-24 08:57:11</t>
  </si>
  <si>
    <t>2024-02-24 10:25:46</t>
  </si>
  <si>
    <t>35-23-M00223_FOÇAKÖY TR-2_A_A_91434908_91434908</t>
  </si>
  <si>
    <t>91434908</t>
  </si>
  <si>
    <t>2024-02-21 05:54:17</t>
  </si>
  <si>
    <t>35-28-M00188_YAHŞELLİ TR-2_YAHŞELLİ TR-2_35-28-M00188_2377256</t>
  </si>
  <si>
    <t>2377256</t>
  </si>
  <si>
    <t>2024-02-19 11:55:35</t>
  </si>
  <si>
    <t>2024-02-19 16:56:48</t>
  </si>
  <si>
    <t>35-03-M01020_M-1020_M-1020_35-03-M01020_41973352</t>
  </si>
  <si>
    <t>41973352</t>
  </si>
  <si>
    <t>2024-02-29 08:48:57</t>
  </si>
  <si>
    <t>2024-02-29 16:47:25</t>
  </si>
  <si>
    <t>35-02-M01289_M-1289_ _99791273_ _99791273</t>
  </si>
  <si>
    <t>99791273</t>
  </si>
  <si>
    <t>2024-02-17 19:48:49</t>
  </si>
  <si>
    <t>2024-02-17 20:36:43</t>
  </si>
  <si>
    <t>2024-02-22 09:35:02</t>
  </si>
  <si>
    <t>2024-02-22 17:30:26</t>
  </si>
  <si>
    <t>35-27-M00335_ULUCAK DM-2/1_ULUCAK DM-2/17_M01_72175387</t>
  </si>
  <si>
    <t>72175387</t>
  </si>
  <si>
    <t>2024-02-23 16:13:10</t>
  </si>
  <si>
    <t>2024-02-23 17:19:04</t>
  </si>
  <si>
    <t>35-21-L00164_MORDOĞAN TR-41_MORDOĞAN TR-38_L01_72179928</t>
  </si>
  <si>
    <t>72179928</t>
  </si>
  <si>
    <t>2024-02-29 23:18:19</t>
  </si>
  <si>
    <t>2024-03-01 00:03:52</t>
  </si>
  <si>
    <t>35-27-M00900_SÜTÇÜLER DM_TOKİ-1_M18_92758184</t>
  </si>
  <si>
    <t>92758184</t>
  </si>
  <si>
    <t>2024-02-26 13:17:33</t>
  </si>
  <si>
    <t>2024-02-26 13:48:23</t>
  </si>
  <si>
    <t>45-71-M00097_AŞAĞIÇOBANİSA TR-12_ÇOBANİSA KÖK_M03_60972116</t>
  </si>
  <si>
    <t>60972116</t>
  </si>
  <si>
    <t>2024-02-25 09:43:00</t>
  </si>
  <si>
    <t>2024-02-25 10:56:18</t>
  </si>
  <si>
    <t>2024-02-20 09:01:28</t>
  </si>
  <si>
    <t>2024-02-20 16:00:55</t>
  </si>
  <si>
    <t>35-04-M02728_M-2728_İnşaat_913622060_ _913622060</t>
  </si>
  <si>
    <t>913622060</t>
  </si>
  <si>
    <t>2024-02-22 08:34:32</t>
  </si>
  <si>
    <t>2024-02-22 13:50:04</t>
  </si>
  <si>
    <t>35-09-K03384_K-3384_Ali Bey_913166884_ _913166884</t>
  </si>
  <si>
    <t>913166884</t>
  </si>
  <si>
    <t>2024-02-21 15:27:03</t>
  </si>
  <si>
    <t>2024-02-21 17:01:29</t>
  </si>
  <si>
    <t>35-16-M00115_AŞAĞIBEY-2_AŞAĞIBEY-2_35-16-M00115_2349452</t>
  </si>
  <si>
    <t>2349452</t>
  </si>
  <si>
    <t>2024-02-19 09:42:09</t>
  </si>
  <si>
    <t>2024-02-19 12:03:29</t>
  </si>
  <si>
    <t>2024-02-19 11:12:25</t>
  </si>
  <si>
    <t>2024-02-19 11:52:49</t>
  </si>
  <si>
    <t>45-71-M00066_HACIHALİLLER TR-1 KÖK_SULAMA_M02_72238377</t>
  </si>
  <si>
    <t>72238377</t>
  </si>
  <si>
    <t>2024-02-23 15:46:01</t>
  </si>
  <si>
    <t>2024-02-23 16:09:35</t>
  </si>
  <si>
    <t>35-18-M00009_M-9 GERMİYAN_A_A_91265833_91265833</t>
  </si>
  <si>
    <t>91265833</t>
  </si>
  <si>
    <t>2024-02-20 19:42:37</t>
  </si>
  <si>
    <t>2024-02-21 04:40:41</t>
  </si>
  <si>
    <t>35-18-L00428_L-428_A_A25/1_5953525</t>
  </si>
  <si>
    <t>5953525</t>
  </si>
  <si>
    <t>2024-02-25 13:19:44</t>
  </si>
  <si>
    <t>2024-02-25 17:55:27</t>
  </si>
  <si>
    <t>35-18-L00401_L-401 ALTINYUNUS DM_SAĞLIKÇILAR L-477_L15_2326016</t>
  </si>
  <si>
    <t>2024-02-22 11:38:40</t>
  </si>
  <si>
    <t>2024-02-22 21:22:53</t>
  </si>
  <si>
    <t>35-20-L00117_ÇIPLAK KÖYÜ TR-1_0_955199132_ _955199132</t>
  </si>
  <si>
    <t>955199132</t>
  </si>
  <si>
    <t>2024-02-22 12:50:31</t>
  </si>
  <si>
    <t>2024-02-22 14:05:22</t>
  </si>
  <si>
    <t>45-75-M00050_GÖRDES DM_AKHİSAR - ÖLÇÜ_M07_2083713</t>
  </si>
  <si>
    <t>2083713</t>
  </si>
  <si>
    <t>2024-02-22 10:31:07</t>
  </si>
  <si>
    <t>2024-02-22 11:08:23</t>
  </si>
  <si>
    <t>35-19-M00221_KUŞÇULAR TR-9_SANAL BINA_95002638065_ _95002638065</t>
  </si>
  <si>
    <t>95002638065</t>
  </si>
  <si>
    <t>2024-02-24 14:11:45</t>
  </si>
  <si>
    <t>2024-02-24 19:23:02</t>
  </si>
  <si>
    <t>35-21-M00013_EĞLENHOCA DM_KARABURUN-3 (EĞLENHOCA-3)_M10_72178839</t>
  </si>
  <si>
    <t>72178839</t>
  </si>
  <si>
    <t>2024-02-26 02:00:54</t>
  </si>
  <si>
    <t>2024-02-26 02:07:50</t>
  </si>
  <si>
    <t>35-28-M00176_ASARLIK TR-5_B_B_56378244_56378244</t>
  </si>
  <si>
    <t>56378244</t>
  </si>
  <si>
    <t>2024-02-19 11:44:02</t>
  </si>
  <si>
    <t>2024-02-19 17:29:33</t>
  </si>
  <si>
    <t>2024-02-19 08:32:56</t>
  </si>
  <si>
    <t>2024-02-19 12:07:45</t>
  </si>
  <si>
    <t>35-02-A00006_IŞIKLAR TM_GÖKDERE_M26_2056925</t>
  </si>
  <si>
    <t>2056925</t>
  </si>
  <si>
    <t>2024-02-25 08:18:14</t>
  </si>
  <si>
    <t>2024-02-25 14:52:45</t>
  </si>
  <si>
    <t>35-19-L00144_GÜLBAHÇE TR-4_SANAL BINA_966045016_ _966045016</t>
  </si>
  <si>
    <t>966045016</t>
  </si>
  <si>
    <t>2024-02-23 22:27:07</t>
  </si>
  <si>
    <t>2024-02-24 01:45:31</t>
  </si>
  <si>
    <t>45-79-M00217_ZİYANLAR TR-1_ZİYANLAR TR-1_45-79-M00217_80681482</t>
  </si>
  <si>
    <t>80681482</t>
  </si>
  <si>
    <t>2024-02-28 09:11:27</t>
  </si>
  <si>
    <t>2024-02-28 15:58:00</t>
  </si>
  <si>
    <t>45-82-M00489_SOMA TR-26/5_BEYAZ EVLER_945522727_ _945522727</t>
  </si>
  <si>
    <t>945522727</t>
  </si>
  <si>
    <t>2024-02-23 18:44:05</t>
  </si>
  <si>
    <t>2024-02-23 22:57:23</t>
  </si>
  <si>
    <t>45-75-M00068_FUNDACIK KÖK_HatBaşıAyırıcı_53135613_M03_53135613</t>
  </si>
  <si>
    <t>53135613</t>
  </si>
  <si>
    <t>2024-02-27 09:55:45</t>
  </si>
  <si>
    <t>2024-02-27 11:47:49</t>
  </si>
  <si>
    <t>45-84-M00005_CAMBAZLI KÖK _KARGIN_M04_50241540</t>
  </si>
  <si>
    <t>50241540</t>
  </si>
  <si>
    <t>2024-02-28 11:34:27</t>
  </si>
  <si>
    <t>2024-02-28 16:10:19</t>
  </si>
  <si>
    <t>45-71-M01852_MURADİYE TR-2/B (23 NİSAN PARKI)_İNŞAAT HALİNDE_953243103_ _953243103</t>
  </si>
  <si>
    <t>953243103</t>
  </si>
  <si>
    <t>2024-02-24 09:19:13</t>
  </si>
  <si>
    <t>2024-02-24 11:16:47</t>
  </si>
  <si>
    <t>35-15-M00336_KARAKOVA MEHMET BALABAN SULAMA GRB TR-4_KARAKOVA MEHMET BALABAN SULAMA GRB TR-4_35-15-M00336_79938867</t>
  </si>
  <si>
    <t>79938867</t>
  </si>
  <si>
    <t>2024-02-21 11:38:43</t>
  </si>
  <si>
    <t>2024-02-21 13:52:51</t>
  </si>
  <si>
    <t>45-82-M00115_SOMA TR-21/1_SOMA TR-21/1_45-82-M00115_2369945</t>
  </si>
  <si>
    <t>2369945</t>
  </si>
  <si>
    <t>2024-02-23 21:23:24</t>
  </si>
  <si>
    <t>2024-02-23 23:11:22</t>
  </si>
  <si>
    <t>45-76-M00224_BÜYÜKDAMLAR TR-1_BÜYÜKDAMLAR TR-1_45-76-M00224_80970052</t>
  </si>
  <si>
    <t>80970052</t>
  </si>
  <si>
    <t>2024-02-22 19:27:50</t>
  </si>
  <si>
    <t>2024-02-22 23:19:23</t>
  </si>
  <si>
    <t>35-26-M00795_AYRANCILAR DM-3_DM-3/22_M11_2335348</t>
  </si>
  <si>
    <t>2335348</t>
  </si>
  <si>
    <t>2024-02-24 15:50:45</t>
  </si>
  <si>
    <t>2024-02-24 17:32:47</t>
  </si>
  <si>
    <t>35-01-K00049_K-49_C_2C_5856849</t>
  </si>
  <si>
    <t>5856849</t>
  </si>
  <si>
    <t>2024-02-28 12:07:30</t>
  </si>
  <si>
    <t>2024-02-28 15:09:06</t>
  </si>
  <si>
    <t>35-28-M00165_KOYUNDERE DM_KOYUNDERE TR-3_M04_66524384</t>
  </si>
  <si>
    <t>66524384</t>
  </si>
  <si>
    <t>2024-02-24 14:16:44</t>
  </si>
  <si>
    <t>2024-02-24 15:03:53</t>
  </si>
  <si>
    <t>35-32-L00008_TR-8_MEHMET YAPICIOGLU APT_946413170_ _946413170</t>
  </si>
  <si>
    <t>946413170</t>
  </si>
  <si>
    <t>2024-02-19 12:42:01</t>
  </si>
  <si>
    <t>2024-02-19 14:47:35</t>
  </si>
  <si>
    <t>2024-02-25 09:58:30</t>
  </si>
  <si>
    <t>2024-02-25 14:42:02</t>
  </si>
  <si>
    <t>45-71-M00190_MURADİYE DM-4_ _953243857_ _953243857</t>
  </si>
  <si>
    <t>953243857</t>
  </si>
  <si>
    <t>2024-02-25 09:47:50</t>
  </si>
  <si>
    <t>2024-02-25 13:50:32</t>
  </si>
  <si>
    <t>35-15-L00866_KAYAKÖY DM_İLKKURŞUN_L08_72307061</t>
  </si>
  <si>
    <t>72307061</t>
  </si>
  <si>
    <t>2024-02-19 12:07:57</t>
  </si>
  <si>
    <t>2024-02-19 12:56:19</t>
  </si>
  <si>
    <t>45-78-L00121_TR-121_ _953253398_ _953253398</t>
  </si>
  <si>
    <t>953253398</t>
  </si>
  <si>
    <t>2024-02-22 17:09:59</t>
  </si>
  <si>
    <t>2024-02-22 18:33:21</t>
  </si>
  <si>
    <t>2024-02-25 13:21:59</t>
  </si>
  <si>
    <t>2024-02-25 15:11:54</t>
  </si>
  <si>
    <t>45-77-L00065_TR-65_DAĞITIM  TRAFOSU_L06_2109416</t>
  </si>
  <si>
    <t>2109416</t>
  </si>
  <si>
    <t>2024-02-21 12:00:00</t>
  </si>
  <si>
    <t>2024-02-21 13:53:18</t>
  </si>
  <si>
    <t>45-75-M00080_AKPINAR TR-2_AKPINAR TR-2_45-75-M00080_2352694</t>
  </si>
  <si>
    <t>2352694</t>
  </si>
  <si>
    <t>2024-02-22 09:07:52</t>
  </si>
  <si>
    <t>2024-02-22 09:42:10</t>
  </si>
  <si>
    <t>35-30-M00777_TR-77 (M-777)_0_955298088_ _955298088</t>
  </si>
  <si>
    <t>955298088</t>
  </si>
  <si>
    <t>2024-02-23 16:04:30</t>
  </si>
  <si>
    <t>2024-02-23 18:31:42</t>
  </si>
  <si>
    <t>2024-02-03 12:02:43</t>
  </si>
  <si>
    <t>2024-02-03 14:32:31</t>
  </si>
  <si>
    <t>35-03-A00002_VEZİRKÖPRÜ İM_TR-2 34.5_M05_2050512</t>
  </si>
  <si>
    <t>2050512</t>
  </si>
  <si>
    <t>2024-02-24 03:00:32</t>
  </si>
  <si>
    <t>2024-02-24 03:14:22</t>
  </si>
  <si>
    <t>35-14-M00425_SIĞACIK DM (L-35)_L-37_L01_97013861</t>
  </si>
  <si>
    <t>97013861</t>
  </si>
  <si>
    <t>2024-02-23 09:06:00</t>
  </si>
  <si>
    <t>2024-02-23 18:50:01</t>
  </si>
  <si>
    <t>2024-02-19 12:43:48</t>
  </si>
  <si>
    <t>2024-02-19 14:28:19</t>
  </si>
  <si>
    <t>35-04-K03766_K-3766_ _99568201_ _99568201</t>
  </si>
  <si>
    <t>99568201</t>
  </si>
  <si>
    <t>2024-02-26 10:21:48</t>
  </si>
  <si>
    <t>2024-02-26 12:00:15</t>
  </si>
  <si>
    <t>2024-02-25 09:56:20</t>
  </si>
  <si>
    <t>2024-02-25 17:51:33</t>
  </si>
  <si>
    <t>35-18-L00024_L-24 NİLKENT_ _950453992_ _950453992</t>
  </si>
  <si>
    <t>950453992</t>
  </si>
  <si>
    <t>2024-02-24 15:09:30</t>
  </si>
  <si>
    <t>2024-02-24 19:50:01</t>
  </si>
  <si>
    <t>35-24-M00255_BALABAN TAŞLI TR-1_BALABAN TAŞLI TR-1_35-24-M00255_49935124</t>
  </si>
  <si>
    <t>49935124</t>
  </si>
  <si>
    <t>2024-02-23 18:32:53</t>
  </si>
  <si>
    <t>2024-02-23 19:03:39</t>
  </si>
  <si>
    <t>35-23-M00044_YENİFOÇA TR-44_DAĞITIM TRAFO YENİFOÇA TR-44_M02_72188260</t>
  </si>
  <si>
    <t>72188260</t>
  </si>
  <si>
    <t>2024-02-22 11:15:56</t>
  </si>
  <si>
    <t>2024-02-22 19:28:00</t>
  </si>
  <si>
    <t>35-18-A00006_ÇEŞME HAVZA TM_URLA-2_M11_2063474</t>
  </si>
  <si>
    <t>2063474</t>
  </si>
  <si>
    <t>2024-02-22 08:30:27</t>
  </si>
  <si>
    <t>2024-02-22 08:58:48</t>
  </si>
  <si>
    <t>35-02-K01189_K-1189_D_D_56374360</t>
  </si>
  <si>
    <t>2024-02-23 09:20:30</t>
  </si>
  <si>
    <t>2024-02-23 16:12:27</t>
  </si>
  <si>
    <t>2024-02-22 08:03:12</t>
  </si>
  <si>
    <t>2024-02-22 09:22:42</t>
  </si>
  <si>
    <t>45-74-M00227_ÇATALOLUK DM_HatBaşıAyırıcı_53134201_M10_53134201</t>
  </si>
  <si>
    <t>53134201</t>
  </si>
  <si>
    <t>2024-02-23 17:10:40</t>
  </si>
  <si>
    <t>2024-02-23 18:14:47</t>
  </si>
  <si>
    <t>35-04-K04562_K-4562_ _913131890_ _913131890</t>
  </si>
  <si>
    <t>913131890</t>
  </si>
  <si>
    <t>2024-02-26 10:40:21</t>
  </si>
  <si>
    <t>2024-02-26 14:43:49</t>
  </si>
  <si>
    <t>35-28-M00390_VİLLAKENT TR-2_ _95002634196_ _95002634196</t>
  </si>
  <si>
    <t>95002634196</t>
  </si>
  <si>
    <t>2024-02-22 09:09:02</t>
  </si>
  <si>
    <t>2024-02-22 12:20:49</t>
  </si>
  <si>
    <t>35-02-M00530_M-530_B_B_91093039_91093039</t>
  </si>
  <si>
    <t>91093039</t>
  </si>
  <si>
    <t>2024-02-24 13:03:58</t>
  </si>
  <si>
    <t>2024-02-24 15:03:33</t>
  </si>
  <si>
    <t>45-81-M00046_OKLUİSA KÖK_CINAN GRUP_M04_71994402</t>
  </si>
  <si>
    <t>71994402</t>
  </si>
  <si>
    <t>2024-02-22 18:01:07</t>
  </si>
  <si>
    <t>2024-02-22 18:22:49</t>
  </si>
  <si>
    <t>45-74-M00111_ESENYURT TR-1_C_C_91154777_91154777</t>
  </si>
  <si>
    <t>91154777</t>
  </si>
  <si>
    <t>2024-02-22 10:27:44</t>
  </si>
  <si>
    <t>2024-02-22 15:57:25</t>
  </si>
  <si>
    <t>35-03-A00002_VEZİRKÖPRÜ İM_TJK_M02_2308916</t>
  </si>
  <si>
    <t>2308916</t>
  </si>
  <si>
    <t>2024-02-24 09:00:09</t>
  </si>
  <si>
    <t>2024-02-24 13:52:29</t>
  </si>
  <si>
    <t>45-71-M00077_İĞDECİK KÖK_ŞEHİR-1_M03_72234160</t>
  </si>
  <si>
    <t>72234160</t>
  </si>
  <si>
    <t>2024-02-23 22:02:24</t>
  </si>
  <si>
    <t>2024-02-23 22:46:28</t>
  </si>
  <si>
    <t>45-71-M01821_YEŞİLKÖY TR-1_DIREK TIPI TRAFO HUCRESI_H01_2092741</t>
  </si>
  <si>
    <t>2092741</t>
  </si>
  <si>
    <t>2024-02-19 11:03:53</t>
  </si>
  <si>
    <t>2024-02-21 09:11:32</t>
  </si>
  <si>
    <t>2024-02-21 09:37:19</t>
  </si>
  <si>
    <t>35-18-L00179_L-179_ _950460274_ _950460274</t>
  </si>
  <si>
    <t>950460274</t>
  </si>
  <si>
    <t>2024-02-24 14:26:43</t>
  </si>
  <si>
    <t>2024-02-24 18:59:17</t>
  </si>
  <si>
    <t>2024-02-23 17:42:09</t>
  </si>
  <si>
    <t>2024-02-23 18:17:59</t>
  </si>
  <si>
    <t>35-04-K03685_K-3685_ _99361224_ _99361224</t>
  </si>
  <si>
    <t>99361224</t>
  </si>
  <si>
    <t>2024-02-23 18:43:21</t>
  </si>
  <si>
    <t>2024-02-23 19:50:29</t>
  </si>
  <si>
    <t>2024-02-25 13:57:53</t>
  </si>
  <si>
    <t>2024-02-25 15:11:27</t>
  </si>
  <si>
    <t>35-04-A00002_KARŞIYAKA GIS TM_Karşıyaka-3_K03_2054249</t>
  </si>
  <si>
    <t>2054249</t>
  </si>
  <si>
    <t>2024-02-24 10:00:03</t>
  </si>
  <si>
    <t>2024-02-24 14:52:05</t>
  </si>
  <si>
    <t>2024-02-22 18:51:42</t>
  </si>
  <si>
    <t>2024-02-26 10:07:32</t>
  </si>
  <si>
    <t>2024-02-26 12:20:24</t>
  </si>
  <si>
    <t>35-20-L00101_TOKATBAŞI TR-1_C_C_91003316_91003316</t>
  </si>
  <si>
    <t>91003316</t>
  </si>
  <si>
    <t>2024-02-12 21:52:56</t>
  </si>
  <si>
    <t>2024-02-13 07:53:01</t>
  </si>
  <si>
    <t>35-18-L00097_L-97_ _950453553_ _950453553</t>
  </si>
  <si>
    <t>950453553</t>
  </si>
  <si>
    <t>2024-02-27 11:34:41</t>
  </si>
  <si>
    <t>2024-02-27 13:11:56</t>
  </si>
  <si>
    <t>35-09-K04293_K-4293_ _965849460_ _965849460</t>
  </si>
  <si>
    <t>965849460</t>
  </si>
  <si>
    <t>2024-02-23 18:22:15</t>
  </si>
  <si>
    <t>2024-02-23 19:42:12</t>
  </si>
  <si>
    <t>2024-02-25 13:05:34</t>
  </si>
  <si>
    <t>2024-02-25 13:35:22</t>
  </si>
  <si>
    <t>45-71-M00077_İĞDECİK KÖK_ŞEHİR-1_M03_72234119</t>
  </si>
  <si>
    <t>72234119</t>
  </si>
  <si>
    <t>2024-02-23 20:39:08</t>
  </si>
  <si>
    <t>2024-02-23 21:45:53</t>
  </si>
  <si>
    <t>35-01-K00742_K-742_Menekşe_913549466_ _913549466</t>
  </si>
  <si>
    <t>913549466</t>
  </si>
  <si>
    <t>2024-02-23 19:41:52</t>
  </si>
  <si>
    <t>2024-02-23 22:18:27</t>
  </si>
  <si>
    <t>35-04-K04780_K-4780_ _99327852_ _99327852</t>
  </si>
  <si>
    <t>99327852</t>
  </si>
  <si>
    <t>2024-02-26 12:20:05</t>
  </si>
  <si>
    <t>2024-02-26 13:23:17</t>
  </si>
  <si>
    <t>35-26-M00114_TR-114_0_956601105_ _956601105</t>
  </si>
  <si>
    <t>956601105</t>
  </si>
  <si>
    <t>2024-02-15 20:01:39</t>
  </si>
  <si>
    <t>2024-02-16 00:43:46</t>
  </si>
  <si>
    <t>35-13-A00004_SELÇUK İM/DM_SELÇUK ZİRAİ SULAMA_L05_65986298</t>
  </si>
  <si>
    <t>65986298</t>
  </si>
  <si>
    <t>2024-02-24 15:40:56</t>
  </si>
  <si>
    <t>2024-02-24 16:09:53</t>
  </si>
  <si>
    <t>35-02-K02759_K-2759_Ertunç_910102189_ _910102189</t>
  </si>
  <si>
    <t>910102189</t>
  </si>
  <si>
    <t>2024-02-24 13:51:11</t>
  </si>
  <si>
    <t>2024-02-24 16:36:28</t>
  </si>
  <si>
    <t>45-77-L00037_TR-37_A_a2_42437966</t>
  </si>
  <si>
    <t>42437966</t>
  </si>
  <si>
    <t>2024-02-21 09:26:56</t>
  </si>
  <si>
    <t>2024-02-21 11:14:30</t>
  </si>
  <si>
    <t>45-85-L00034_BEYLER KÖK_YENİKÖY_L02_72102936</t>
  </si>
  <si>
    <t>72102936</t>
  </si>
  <si>
    <t>2024-02-26 08:49:28</t>
  </si>
  <si>
    <t>2024-02-26 11:27:47</t>
  </si>
  <si>
    <t>35-18-L00431_L-431 HAPPY PARK_ _950452333_ _950452333</t>
  </si>
  <si>
    <t>950452333</t>
  </si>
  <si>
    <t>2024-02-23 15:40:11</t>
  </si>
  <si>
    <t>2024-02-23 17:23:33</t>
  </si>
  <si>
    <t>2024-02-22 09:22:55</t>
  </si>
  <si>
    <t>2024-02-22 11:30:17</t>
  </si>
  <si>
    <t>35-01-K01162_K-1162_K-1162_35-01-K01162_2359101</t>
  </si>
  <si>
    <t>2359101</t>
  </si>
  <si>
    <t>2024-02-23 19:36:48</t>
  </si>
  <si>
    <t>2024-02-23 20:41:40</t>
  </si>
  <si>
    <t>45-78-L00089_TR-89_49414585_b3_49409194</t>
  </si>
  <si>
    <t>49409194</t>
  </si>
  <si>
    <t>2024-02-24 16:38:45</t>
  </si>
  <si>
    <t>2024-02-24 17:49:42</t>
  </si>
  <si>
    <t>35-29-L00324_TOPARLAR KARŞI MAH.TR-2_TOPARLAR KARŞI MAH.TR-2_35-29-L00324_2375083</t>
  </si>
  <si>
    <t>2375083</t>
  </si>
  <si>
    <t>2024-02-19 11:02:10</t>
  </si>
  <si>
    <t>2024-02-19 12:14:48</t>
  </si>
  <si>
    <t>35-19-L00183_GÜLBAHÇE TR-2 (TR-183)_SANAL BINA_953107731_ _953107731</t>
  </si>
  <si>
    <t>953107731</t>
  </si>
  <si>
    <t>2024-02-28 15:58:58</t>
  </si>
  <si>
    <t>2024-02-28 19:55:10</t>
  </si>
  <si>
    <t>45-79-M00454_ALEMŞAHLI TR-4 HİSAR_B_B_91013607_91013607</t>
  </si>
  <si>
    <t>91013607</t>
  </si>
  <si>
    <t>2024-02-28 14:12:04</t>
  </si>
  <si>
    <t>2024-02-28 16:10:36</t>
  </si>
  <si>
    <t>45-71-M00006_MURADİYE DM_DM-02 ÜÇTEPELER RİNG_M09_2322532</t>
  </si>
  <si>
    <t>2322532</t>
  </si>
  <si>
    <t>2024-02-25 12:24:31</t>
  </si>
  <si>
    <t>2024-02-25 13:11:01</t>
  </si>
  <si>
    <t>35-21-M00019_YUNUS EMRE YAPI KOOP TR_SANAL BINA_95002576684_ _95002576684</t>
  </si>
  <si>
    <t>95002576684</t>
  </si>
  <si>
    <t>2024-02-22 10:31:03</t>
  </si>
  <si>
    <t>2024-02-22 19:01:49</t>
  </si>
  <si>
    <t>45-72-A00004_AKSELENDİ İM_AKSELENDİ TR-7_L02_100808363</t>
  </si>
  <si>
    <t>100808363</t>
  </si>
  <si>
    <t>2024-02-22 09:39:00</t>
  </si>
  <si>
    <t>2024-02-22 13:54:00</t>
  </si>
  <si>
    <t>35-02-K02974_K-2974_A_A_56375139_56375139</t>
  </si>
  <si>
    <t>56375139</t>
  </si>
  <si>
    <t>2024-02-22 13:34:39</t>
  </si>
  <si>
    <t>2024-02-22 14:27:24</t>
  </si>
  <si>
    <t>45-79-M00069_SARIGÖL DM_DADAĞLI FİDERİ_M17_2076609</t>
  </si>
  <si>
    <t>2076609</t>
  </si>
  <si>
    <t>2024-02-19 09:04:09</t>
  </si>
  <si>
    <t>2024-02-19 12:50:50</t>
  </si>
  <si>
    <t>2024-02-24 16:33:01</t>
  </si>
  <si>
    <t>2024-02-24 21:34:31</t>
  </si>
  <si>
    <t>35-26-M01405_DM-5/TR-22_ALİ RIZA YALÇIN_966712751_ _966712751</t>
  </si>
  <si>
    <t>966712751</t>
  </si>
  <si>
    <t>2024-02-24 16:13:20</t>
  </si>
  <si>
    <t>2024-02-24 17:13:05</t>
  </si>
  <si>
    <t>35-02-A00005_BORNOVA TM_AKÇA_K21_2061074</t>
  </si>
  <si>
    <t>2061074</t>
  </si>
  <si>
    <t>2024-02-29 11:03:50</t>
  </si>
  <si>
    <t>2024-02-29 13:12:11</t>
  </si>
  <si>
    <t>TEİAŞ Trafo Arızası</t>
  </si>
  <si>
    <t>2024-02-20 01:26:11</t>
  </si>
  <si>
    <t>2024-02-20 01:59:59</t>
  </si>
  <si>
    <t>35-18-L00601_VİLLA SERA TR-1_VİLLA SERA TR-1_35-18-L00601_49888671</t>
  </si>
  <si>
    <t>49888671</t>
  </si>
  <si>
    <t>2024-02-24 15:36:10</t>
  </si>
  <si>
    <t>2024-02-24 17:09:08</t>
  </si>
  <si>
    <t>35-19-M00158_TR-158 KEKLİKTEPE_5853275_5853275_56373288_56373288</t>
  </si>
  <si>
    <t>56373288</t>
  </si>
  <si>
    <t>2024-02-01 14:56:58</t>
  </si>
  <si>
    <t>2024-02-01 19:21:24</t>
  </si>
  <si>
    <t>35-18-L00166_L-166_SANTİYE_950462758_ _950462758</t>
  </si>
  <si>
    <t>950462758</t>
  </si>
  <si>
    <t>2024-02-27 10:33:34</t>
  </si>
  <si>
    <t>2024-02-27 11:27:37</t>
  </si>
  <si>
    <t>35-18-L00184_L-184_ _950460214_ _950460214</t>
  </si>
  <si>
    <t>950460214</t>
  </si>
  <si>
    <t>2024-02-24 14:29:53</t>
  </si>
  <si>
    <t>2024-02-24 18:41:36</t>
  </si>
  <si>
    <t>2024-02-25 13:42:37</t>
  </si>
  <si>
    <t>2024-02-25 16:03:06</t>
  </si>
  <si>
    <t>35-20-L00041_GENCERLER TR-4_0_955202879_ _955202879</t>
  </si>
  <si>
    <t>955202879</t>
  </si>
  <si>
    <t>2024-02-23 18:49:03</t>
  </si>
  <si>
    <t>2024-02-23 21:30:42</t>
  </si>
  <si>
    <t>2024-02-22 09:29:03</t>
  </si>
  <si>
    <t>2024-02-22 10:38:56</t>
  </si>
  <si>
    <t>35-16-M00064_KALE ARDI_ _953313251_ _953313251</t>
  </si>
  <si>
    <t>953313251</t>
  </si>
  <si>
    <t>2024-02-22 13:59:22</t>
  </si>
  <si>
    <t>2024-02-22 15:23:59</t>
  </si>
  <si>
    <t>35-30-M00669_SALİHLERALTI MİGROS TR_HatBaşıAyırıcı_66082491_M02_66082491</t>
  </si>
  <si>
    <t>66082491</t>
  </si>
  <si>
    <t>2024-02-21 09:12:20</t>
  </si>
  <si>
    <t>2024-02-21 11:36:20</t>
  </si>
  <si>
    <t>45-82-M00087_SOMA TR-12/2_SOMA TR-12/2_45-82-M00087_2369184</t>
  </si>
  <si>
    <t>2369184</t>
  </si>
  <si>
    <t>2024-02-27 09:00:49</t>
  </si>
  <si>
    <t>2024-02-27 14:20:15</t>
  </si>
  <si>
    <t>45-72-M00130_TR-1/4-A_0_956494272_ _956494272</t>
  </si>
  <si>
    <t>956494272</t>
  </si>
  <si>
    <t>2024-02-24 14:57:49</t>
  </si>
  <si>
    <t>2024-02-24 15:54:34</t>
  </si>
  <si>
    <t>45-80-M00125_TİRKEŞ TR-1_TİRKEŞ TR-1_45-80-M00125_2357272</t>
  </si>
  <si>
    <t>2357272</t>
  </si>
  <si>
    <t>2024-02-24 14:52:32</t>
  </si>
  <si>
    <t>2024-02-24 15:57:13</t>
  </si>
  <si>
    <t>35-02-M01851_M-1851 ÇİÇEKLİ TR-2_A_A_79886252_79886252</t>
  </si>
  <si>
    <t>79886252</t>
  </si>
  <si>
    <t>2024-02-21 11:06:06</t>
  </si>
  <si>
    <t>2024-02-21 14:20:31</t>
  </si>
  <si>
    <t>2024-02-23 16:55:54</t>
  </si>
  <si>
    <t>2024-02-23 19:00:51</t>
  </si>
  <si>
    <t>2024-02-22 09:18:58</t>
  </si>
  <si>
    <t>2024-02-22 15:13:29</t>
  </si>
  <si>
    <t>45-75-M00065_KAYACIK KÖK_HatBaşıAyırıcı_53135658_M04_53135658</t>
  </si>
  <si>
    <t>53135658</t>
  </si>
  <si>
    <t>2024-02-19 13:22:26</t>
  </si>
  <si>
    <t>2024-02-19 14:16:53</t>
  </si>
  <si>
    <t>35-24-M00030_MELEK BEY ÇİFTLİĞİ TR_DIREK TIPI TRAFO HUCRESI_H01_2038340</t>
  </si>
  <si>
    <t>2038340</t>
  </si>
  <si>
    <t>2024-02-25 14:15:10</t>
  </si>
  <si>
    <t>2024-02-25 16:16:56</t>
  </si>
  <si>
    <t>2024-02-26 12:02:35</t>
  </si>
  <si>
    <t>2024-02-26 12:23:45</t>
  </si>
  <si>
    <t>35-02-M00010_M-10_B_B_56362734_56362734</t>
  </si>
  <si>
    <t>56362734</t>
  </si>
  <si>
    <t>2024-02-23 16:35:11</t>
  </si>
  <si>
    <t>2024-02-23 21:18:46</t>
  </si>
  <si>
    <t>2024-02-24 06:27:46</t>
  </si>
  <si>
    <t>2024-02-24 08:11:40</t>
  </si>
  <si>
    <t>35-30-M00219_GÜLKENT KÖK-3_HatBaşıAyırıcı_100985635_M05_100985635</t>
  </si>
  <si>
    <t>100985635</t>
  </si>
  <si>
    <t>2024-02-24 17:04:44</t>
  </si>
  <si>
    <t>2024-02-24 18:36:44</t>
  </si>
  <si>
    <t>35-04-K03685_K-3685_A_A_56364559_56364559</t>
  </si>
  <si>
    <t>56364559</t>
  </si>
  <si>
    <t>2024-02-23 21:30:49</t>
  </si>
  <si>
    <t>35-20-M00033_ARAPBAŞI TR-3_PANO_955210873_ _955210873</t>
  </si>
  <si>
    <t>955210873</t>
  </si>
  <si>
    <t>2024-02-21 12:06:35</t>
  </si>
  <si>
    <t>2024-02-21 14:03:20</t>
  </si>
  <si>
    <t>35-01-K00049_K-49_ _910888814_ _910888814</t>
  </si>
  <si>
    <t>910888814</t>
  </si>
  <si>
    <t>2024-02-26 07:56:47</t>
  </si>
  <si>
    <t>2024-02-26 10:39:33</t>
  </si>
  <si>
    <t>35-02-K00471_K-471_C_C_56374065_56374065</t>
  </si>
  <si>
    <t>56374065</t>
  </si>
  <si>
    <t>2024-02-23 23:01:42</t>
  </si>
  <si>
    <t>2024-02-24 01:12:36</t>
  </si>
  <si>
    <t>35-04-M01040_M-1040_M-1040_35-04-M01040_2357745</t>
  </si>
  <si>
    <t>2357745</t>
  </si>
  <si>
    <t>2024-02-21 09:54:08</t>
  </si>
  <si>
    <t>2024-02-21 14:48:29</t>
  </si>
  <si>
    <t>35-04-K04130_K-4130_A_A_91194346_91194346</t>
  </si>
  <si>
    <t>91194346</t>
  </si>
  <si>
    <t>2024-02-23 19:40:49</t>
  </si>
  <si>
    <t>2024-02-23 23:51:54</t>
  </si>
  <si>
    <t>2024-02-24 17:19:09</t>
  </si>
  <si>
    <t>2024-02-24 17:46:17</t>
  </si>
  <si>
    <t>45-75-M00315_DİKİLİTAŞ ORTACA MAH. TR-1_DIREK TIPI TRAFO HUCRESI_H01_2054215</t>
  </si>
  <si>
    <t>2054215</t>
  </si>
  <si>
    <t>2024-02-23 19:34:03</t>
  </si>
  <si>
    <t>2024-02-23 20:47:48</t>
  </si>
  <si>
    <t>45-71-M00190_MURADİYE DM-4_ _953243010_ _953243010</t>
  </si>
  <si>
    <t>953243010</t>
  </si>
  <si>
    <t>2024-02-24 14:54:05</t>
  </si>
  <si>
    <t>2024-02-24 17:18:37</t>
  </si>
  <si>
    <t>45-72-M00064_TR-1/64 DM_DM-04/TR-2_M17_66485104</t>
  </si>
  <si>
    <t>66485104</t>
  </si>
  <si>
    <t>2024-02-23 19:17:14</t>
  </si>
  <si>
    <t>2024-02-23 19:43:28</t>
  </si>
  <si>
    <t>35-04-K03769_K-3769_A_A_56363187_56363187</t>
  </si>
  <si>
    <t>56363187</t>
  </si>
  <si>
    <t>2024-02-21 14:06:15</t>
  </si>
  <si>
    <t>2024-02-21 16:53:55</t>
  </si>
  <si>
    <t>45-71-M01044_YENİKÖY TR-3_YENİKÖY TR-3_45-71-M01044_2371688</t>
  </si>
  <si>
    <t>2371688</t>
  </si>
  <si>
    <t>2024-02-24 16:58:17</t>
  </si>
  <si>
    <t>2024-02-24 17:22:51</t>
  </si>
  <si>
    <t>45-72-M00102_TR-1/18-A_A_A_91274328_91274328</t>
  </si>
  <si>
    <t>91274328</t>
  </si>
  <si>
    <t>2024-02-19 12:14:11</t>
  </si>
  <si>
    <t>2024-02-19 15:34:34</t>
  </si>
  <si>
    <t>2024-02-23 23:15:26</t>
  </si>
  <si>
    <t>2024-02-24 01:05:02</t>
  </si>
  <si>
    <t>35-01-K02980_K-2980_K-2980_35-01-K02980_2368247</t>
  </si>
  <si>
    <t>2368247</t>
  </si>
  <si>
    <t>2024-02-24 09:34:28</t>
  </si>
  <si>
    <t>2024-02-24 14:51:24</t>
  </si>
  <si>
    <t>2024-02-21 12:52:35</t>
  </si>
  <si>
    <t>2024-02-21 14:25:41</t>
  </si>
  <si>
    <t>2024-02-27 09:51:40</t>
  </si>
  <si>
    <t>2024-02-27 10:57:56</t>
  </si>
  <si>
    <t>35-14-M00301_İM-1/TR-8_ _967138159_ _967138159</t>
  </si>
  <si>
    <t>967138159</t>
  </si>
  <si>
    <t>2024-02-28 14:32:32</t>
  </si>
  <si>
    <t>2024-02-28 16:07:57</t>
  </si>
  <si>
    <t>45-81-M00008_SELENDİ TR-8_SELENDİ TR-8_45-81-M00008_61176215</t>
  </si>
  <si>
    <t>61176215</t>
  </si>
  <si>
    <t>2024-02-24 17:47:50</t>
  </si>
  <si>
    <t>2024-02-24 19:12:11</t>
  </si>
  <si>
    <t>2024-02-20 09:47:41</t>
  </si>
  <si>
    <t>2024-02-20 11:15:18</t>
  </si>
  <si>
    <t>45-72-L00980_DM-8_TR-2/30_L013_67047306</t>
  </si>
  <si>
    <t>67047306</t>
  </si>
  <si>
    <t>2024-02-19 13:11:32</t>
  </si>
  <si>
    <t>2024-02-19 15:01:05</t>
  </si>
  <si>
    <t>35-01-K00646_K-646_ _911993306_ _911993306</t>
  </si>
  <si>
    <t>911993306</t>
  </si>
  <si>
    <t>2024-02-21 11:38:50</t>
  </si>
  <si>
    <t>2024-02-21 14:51:39</t>
  </si>
  <si>
    <t>35-02-M00650_M-650_M-1626_M08_2325266</t>
  </si>
  <si>
    <t>2325266</t>
  </si>
  <si>
    <t>2024-02-24 00:37:47</t>
  </si>
  <si>
    <t>2024-02-24 01:11:38</t>
  </si>
  <si>
    <t>35-01-K01623_K-1623_K-1623_35-01-K01623_2366441</t>
  </si>
  <si>
    <t>2366441</t>
  </si>
  <si>
    <t>2024-02-23 23:53:27</t>
  </si>
  <si>
    <t>2024-02-24 00:24:45</t>
  </si>
  <si>
    <t>45-71-M01598_BAĞYOLU TR-1_D_D_56366568_56366568</t>
  </si>
  <si>
    <t>56366568</t>
  </si>
  <si>
    <t>2024-02-22 13:57:01</t>
  </si>
  <si>
    <t>2024-02-22 18:12:25</t>
  </si>
  <si>
    <t>2024-02-28 10:38:13</t>
  </si>
  <si>
    <t>2024-02-28 16:05:13</t>
  </si>
  <si>
    <t>45-86-M00301_GÖLBAŞI TR-2_ _915902732_ _915902732</t>
  </si>
  <si>
    <t>915902732</t>
  </si>
  <si>
    <t>2024-02-19 13:05:48</t>
  </si>
  <si>
    <t>45-79-M00069_SARIGÖL DM_HatBaşıAyırıcı_53134451_M17_53134451</t>
  </si>
  <si>
    <t>53134451</t>
  </si>
  <si>
    <t>2024-02-22 16:41:08</t>
  </si>
  <si>
    <t>2024-02-22 22:08:47</t>
  </si>
  <si>
    <t>35-15-M00133_TR-133_ _950375134_ _950375134</t>
  </si>
  <si>
    <t>950375134</t>
  </si>
  <si>
    <t>2024-02-19 10:15:06</t>
  </si>
  <si>
    <t>2024-02-19 12:27:57</t>
  </si>
  <si>
    <t>35-29-L00324_TOPARLAR KARŞI MAH.TR-2_D_D_56395290_56395290</t>
  </si>
  <si>
    <t>56395290</t>
  </si>
  <si>
    <t>2024-02-19 10:30:30</t>
  </si>
  <si>
    <t>45-80-M02954_MÜTEVELLİ TR-8_TR-85_M02_84186203</t>
  </si>
  <si>
    <t>84186203</t>
  </si>
  <si>
    <t>2024-02-25 13:34:09</t>
  </si>
  <si>
    <t>2024-02-25 14:25:20</t>
  </si>
  <si>
    <t>35-07-K03426_K-3426_ _913483244_ _913483244</t>
  </si>
  <si>
    <t>913483244</t>
  </si>
  <si>
    <t>2024-02-23 21:09:20</t>
  </si>
  <si>
    <t>2024-02-24 00:28:55</t>
  </si>
  <si>
    <t>45-78-M00445_ÇAPAKLI TR-1_ÇAPAKLI TR-1_45-78-M00445_2362444</t>
  </si>
  <si>
    <t>2362444</t>
  </si>
  <si>
    <t>2024-02-24 01:30:12</t>
  </si>
  <si>
    <t>2024-02-24 01:57:19</t>
  </si>
  <si>
    <t>45-79-M00069_SARIGÖL DM_ULUDERBENT FİDERİ_M16_2076611</t>
  </si>
  <si>
    <t>2076611</t>
  </si>
  <si>
    <t>2024-02-19 09:20:55</t>
  </si>
  <si>
    <t>2024-02-19 12:57:19</t>
  </si>
  <si>
    <t>45-85-L00035_HACIVELİLER KÖK_HACIVELİLER KÖY_L02_2086020</t>
  </si>
  <si>
    <t>2086020</t>
  </si>
  <si>
    <t>2024-02-24 01:08:55</t>
  </si>
  <si>
    <t>2024-02-24 02:12:48</t>
  </si>
  <si>
    <t>35-03-M00996_M-996_D_D2_61121689</t>
  </si>
  <si>
    <t>61121689</t>
  </si>
  <si>
    <t>2024-02-24 14:41:56</t>
  </si>
  <si>
    <t>2024-02-24 17:05:35</t>
  </si>
  <si>
    <t>2024-02-21 11:48:09</t>
  </si>
  <si>
    <t>2024-02-21 14:11:40</t>
  </si>
  <si>
    <t>35-17-M00206_YENİ ŞAKRAN TR-6___65503823_65503823</t>
  </si>
  <si>
    <t>65503823</t>
  </si>
  <si>
    <t>2024-02-23 17:21:49</t>
  </si>
  <si>
    <t>2024-02-23 18:33:30</t>
  </si>
  <si>
    <t>35-20-L00129_YEŞİLOCA ÇAYIR TR-4_B_B_91299112_91299112</t>
  </si>
  <si>
    <t>91299112</t>
  </si>
  <si>
    <t>2024-02-22 16:55:36</t>
  </si>
  <si>
    <t>2024-02-22 19:02:04</t>
  </si>
  <si>
    <t>35-10-K03027_K-3027_ _97932863_ _97932863</t>
  </si>
  <si>
    <t>97932863</t>
  </si>
  <si>
    <t>2024-02-28 16:42:11</t>
  </si>
  <si>
    <t>2024-02-28 17:35:42</t>
  </si>
  <si>
    <t>35-09-A00001_EBSO TM_HARMANDALI-1_M25_2062068</t>
  </si>
  <si>
    <t>2062068</t>
  </si>
  <si>
    <t>2024-02-25 09:06:16</t>
  </si>
  <si>
    <t>2024-02-25 14:50:55</t>
  </si>
  <si>
    <t>35-02-M01057_M-1057_D_D_56365048_56365048</t>
  </si>
  <si>
    <t>56365048</t>
  </si>
  <si>
    <t>2024-02-28 14:40:30</t>
  </si>
  <si>
    <t>2024-02-19 09:16:31</t>
  </si>
  <si>
    <t>2024-02-19 12:55:07</t>
  </si>
  <si>
    <t>45-73-L00005_SERİNYAYLA TR-2_B_B_56376568_56376568</t>
  </si>
  <si>
    <t>56376568</t>
  </si>
  <si>
    <t>2024-02-24 17:51:55</t>
  </si>
  <si>
    <t>2024-02-24 19:01:29</t>
  </si>
  <si>
    <t>35-21-L00210_MORDOĞAN TR-24_0_953365250_ _953365250</t>
  </si>
  <si>
    <t>953365250</t>
  </si>
  <si>
    <t>2024-02-25 14:13:44</t>
  </si>
  <si>
    <t>2024-02-25 15:57:13</t>
  </si>
  <si>
    <t>45-71-M00294_DM-8/7 KAZIMKARABEKİR İ.Ö.O_D_D03_5974504</t>
  </si>
  <si>
    <t>5974504</t>
  </si>
  <si>
    <t>2024-02-22 09:34:23</t>
  </si>
  <si>
    <t>2024-02-22 10:24:46</t>
  </si>
  <si>
    <t>35-01-K01020_K-1020_B_B2_5861629</t>
  </si>
  <si>
    <t>5861629</t>
  </si>
  <si>
    <t>2024-02-22 12:05:28</t>
  </si>
  <si>
    <t>2024-02-22 14:07:19</t>
  </si>
  <si>
    <t>45-83-L00029_TR-2/29_0_955144287_ _955144287</t>
  </si>
  <si>
    <t>955144287</t>
  </si>
  <si>
    <t>2024-02-23 21:05:56</t>
  </si>
  <si>
    <t>2024-02-23 23:17:00</t>
  </si>
  <si>
    <t>35-24-M00024_KINIK TR-24_KINIK TR-24_35-24-M00024_2377346</t>
  </si>
  <si>
    <t>2377346</t>
  </si>
  <si>
    <t>2024-02-26 09:55:24</t>
  </si>
  <si>
    <t>2024-02-26 12:11:09</t>
  </si>
  <si>
    <t>35-01-M02703_M-2703___83841826_83841826</t>
  </si>
  <si>
    <t>83841826</t>
  </si>
  <si>
    <t>2024-02-23 17:49:08</t>
  </si>
  <si>
    <t>2024-02-23 20:17:28</t>
  </si>
  <si>
    <t>35-04-K04130_K-4130_K-4130_35-04-K04130_2361587</t>
  </si>
  <si>
    <t>2361587</t>
  </si>
  <si>
    <t>2024-02-24 01:53:00</t>
  </si>
  <si>
    <t>35-18-L00293_L-293 YENİ MECİDİYE_12144656_d1_5958859</t>
  </si>
  <si>
    <t>5958859</t>
  </si>
  <si>
    <t>2024-02-28 15:11:48</t>
  </si>
  <si>
    <t>2024-02-28 23:29:42</t>
  </si>
  <si>
    <t>35-02-M01838_M-1838_G_G01b_83786078</t>
  </si>
  <si>
    <t>83786078</t>
  </si>
  <si>
    <t>2024-02-25 15:12:28</t>
  </si>
  <si>
    <t>2024-02-25 17:44:53</t>
  </si>
  <si>
    <t>35-01-M01539_M-1539_ _910869949_ _910869949</t>
  </si>
  <si>
    <t>910869949</t>
  </si>
  <si>
    <t>2024-02-23 22:27:33</t>
  </si>
  <si>
    <t>2024-02-23 23:38:51</t>
  </si>
  <si>
    <t>35-29-A00001_TİRE İM-DM-1_TİRE ŞEHİR-4_L21_2312362</t>
  </si>
  <si>
    <t>2312362</t>
  </si>
  <si>
    <t>2024-02-28 16:31:40</t>
  </si>
  <si>
    <t>2024-02-28 17:32:43</t>
  </si>
  <si>
    <t>45-79-M00069_SARIGÖL DM_DİNDARLI FİDERİ_M19_2076604</t>
  </si>
  <si>
    <t>2076604</t>
  </si>
  <si>
    <t>2024-02-19 09:14:17</t>
  </si>
  <si>
    <t>2024-02-19 12:53:42</t>
  </si>
  <si>
    <t>35-17-M00056_TR-56___56390049_56390049</t>
  </si>
  <si>
    <t>56390049</t>
  </si>
  <si>
    <t>2024-02-20 14:47:41</t>
  </si>
  <si>
    <t>2024-02-20 15:47:06</t>
  </si>
  <si>
    <t>2024-02-29 15:03:07</t>
  </si>
  <si>
    <t>2024-02-29 16:48:47</t>
  </si>
  <si>
    <t>2024-02-26 12:06:15</t>
  </si>
  <si>
    <t>2024-02-26 14:57:04</t>
  </si>
  <si>
    <t>35-17-M00092_TR-92_6301086_tr92/a1_5948950</t>
  </si>
  <si>
    <t>5948950</t>
  </si>
  <si>
    <t>2024-02-24 23:55:32</t>
  </si>
  <si>
    <t>2024-02-25 01:43:19</t>
  </si>
  <si>
    <t>2024-02-22 18:58:51</t>
  </si>
  <si>
    <t>35-17-M00296_SANAYİ SİTESİ TR-2_6673520_a6b_5936349</t>
  </si>
  <si>
    <t>5936349</t>
  </si>
  <si>
    <t>2024-02-14 17:40:56</t>
  </si>
  <si>
    <t>2024-02-26 03:04:35</t>
  </si>
  <si>
    <t>2024-02-26 03:08:00</t>
  </si>
  <si>
    <t>2024-02-24 09:41:46</t>
  </si>
  <si>
    <t>2024-02-24 17:36:41</t>
  </si>
  <si>
    <t>2024-02-17 00:08:15</t>
  </si>
  <si>
    <t>2024-02-17 01:46:09</t>
  </si>
  <si>
    <t>35-18-L00519_L-519 OVACIK_B_B_91417998_91417998</t>
  </si>
  <si>
    <t>91417998</t>
  </si>
  <si>
    <t>2024-02-24 08:05:19</t>
  </si>
  <si>
    <t>2024-02-24 10:49:09</t>
  </si>
  <si>
    <t>2024-02-21 13:13:33</t>
  </si>
  <si>
    <t>2024-02-21 14:53:25</t>
  </si>
  <si>
    <t>35-17-M00580_M-580 (DM-6/18)_M-580 (DM-6/18)_35-17-M00580_42286632</t>
  </si>
  <si>
    <t>42286632</t>
  </si>
  <si>
    <t>2024-02-24 18:36:36</t>
  </si>
  <si>
    <t>2024-02-24 23:06:23</t>
  </si>
  <si>
    <t>2024-02-25 15:10:40</t>
  </si>
  <si>
    <t>2024-02-25 18:42:55</t>
  </si>
  <si>
    <t>35-03-K03056_K-3056_E_E_56367323_56367323</t>
  </si>
  <si>
    <t>56367323</t>
  </si>
  <si>
    <t>2024-02-28 16:44:09</t>
  </si>
  <si>
    <t>2024-02-28 20:20:13</t>
  </si>
  <si>
    <t>35-29-M00028_DM-1/28_48367122_48367122_56362266_56362266</t>
  </si>
  <si>
    <t>56362266</t>
  </si>
  <si>
    <t>2024-02-26 12:54:23</t>
  </si>
  <si>
    <t>2024-02-26 14:36:56</t>
  </si>
  <si>
    <t>35-23-M00267_FOÇA M-267_A_A_90935818_90935818</t>
  </si>
  <si>
    <t>90935818</t>
  </si>
  <si>
    <t>2024-02-24 00:37:03</t>
  </si>
  <si>
    <t>2024-02-24 01:08:14</t>
  </si>
  <si>
    <t>35-03-M01155_M-1155_Kardeşler_910243727_ _910243727</t>
  </si>
  <si>
    <t>910243727</t>
  </si>
  <si>
    <t>2024-02-19 13:15:59</t>
  </si>
  <si>
    <t>2024-02-19 14:29:26</t>
  </si>
  <si>
    <t>2024-02-19 12:11:01</t>
  </si>
  <si>
    <t>2024-02-19 13:04:37</t>
  </si>
  <si>
    <t>45-73-M00491_ULUDERBENT DM_ÖRENCİK_M03_95475285</t>
  </si>
  <si>
    <t>95475285</t>
  </si>
  <si>
    <t>2024-02-19 12:08:52</t>
  </si>
  <si>
    <t>2024-02-19 15:51:52</t>
  </si>
  <si>
    <t>35-28-M00005_ULUKENT DM-5_0_953382950_ _953382950</t>
  </si>
  <si>
    <t>953382950</t>
  </si>
  <si>
    <t>2024-02-19 10:23:51</t>
  </si>
  <si>
    <t>2024-02-19 13:42:15</t>
  </si>
  <si>
    <t>45-82-M00125_SOMA KÖYLER DM-2_HatBaşıAyırıcı_53135609_M09_53135609</t>
  </si>
  <si>
    <t>53135609</t>
  </si>
  <si>
    <t>2024-02-24 09:04:35</t>
  </si>
  <si>
    <t>2024-02-24 09:49:19</t>
  </si>
  <si>
    <t>35-15-M00416_TR-172_KIŞLA GÜÇLÜ_950352637_ _950352637</t>
  </si>
  <si>
    <t>950352637</t>
  </si>
  <si>
    <t>2024-02-24 18:05:19</t>
  </si>
  <si>
    <t>2024-02-24 19:44:08</t>
  </si>
  <si>
    <t>45-71-A00001_MANİSA TM-1_MURADİYE--1_M08_2060119</t>
  </si>
  <si>
    <t>2060119</t>
  </si>
  <si>
    <t>2024-02-25 15:51:05</t>
  </si>
  <si>
    <t>2024-02-25 17:27:30</t>
  </si>
  <si>
    <t>35-21-L00108_ESENDERE TR-1_B_B_82668929_82668929</t>
  </si>
  <si>
    <t>82668929</t>
  </si>
  <si>
    <t>2024-02-12 13:43:17</t>
  </si>
  <si>
    <t>2024-02-12 14:52:22</t>
  </si>
  <si>
    <t>35-18-M00180_M-180 DALYAN ARITMA DM_L-193_L07_66030460</t>
  </si>
  <si>
    <t>66030460</t>
  </si>
  <si>
    <t>2024-02-22 13:44:13</t>
  </si>
  <si>
    <t>2024-02-22 17:26:59</t>
  </si>
  <si>
    <t>35-03-M02200_M-2200 BELENBAŞI TR-2_M-2200 BELENBAŞI TR-2_35-03-M02200_2371299</t>
  </si>
  <si>
    <t>2371299</t>
  </si>
  <si>
    <t>2024-02-22 19:29:10</t>
  </si>
  <si>
    <t>2024-02-22 21:15:27</t>
  </si>
  <si>
    <t>35-03-M00639_M-639 OLDURUK KÖK_M-1810 _M02_42868422</t>
  </si>
  <si>
    <t>42868422</t>
  </si>
  <si>
    <t>2024-02-24 08:05:26</t>
  </si>
  <si>
    <t>2024-02-24 08:31:01</t>
  </si>
  <si>
    <t>2024-02-29 09:13:38</t>
  </si>
  <si>
    <t>2024-02-29 10:24:19</t>
  </si>
  <si>
    <t>35-02-M01283_M-1283_B_B_56382477_56382477</t>
  </si>
  <si>
    <t>56382477</t>
  </si>
  <si>
    <t>2024-02-10 16:24:06</t>
  </si>
  <si>
    <t>2024-02-10 17:17:19</t>
  </si>
  <si>
    <t>35-14-M00339_KAVAKDERE DM_KAVAKDERE KÖY_M08_65666754</t>
  </si>
  <si>
    <t>65666754</t>
  </si>
  <si>
    <t>2024-02-24 08:19:20</t>
  </si>
  <si>
    <t>2024-02-24 08:53:18</t>
  </si>
  <si>
    <t>2024-02-24 08:52:42</t>
  </si>
  <si>
    <t>2024-02-24 10:43:40</t>
  </si>
  <si>
    <t>2024-02-28 16:05:12</t>
  </si>
  <si>
    <t>2024-02-28 17:06:57</t>
  </si>
  <si>
    <t>45-74-M00111_ESENYURT TR-1_B_B_91154776_91154776</t>
  </si>
  <si>
    <t>91154776</t>
  </si>
  <si>
    <t>2024-02-24 10:38:24</t>
  </si>
  <si>
    <t>45-76-M00048_İLYASLAR KÖK_KARAKURT KÖK_M03_72213070</t>
  </si>
  <si>
    <t>72213070</t>
  </si>
  <si>
    <t>2024-02-22 13:22:33</t>
  </si>
  <si>
    <t>2024-02-22 18:52:26</t>
  </si>
  <si>
    <t>45-83-A00001_TURGUTLU İM_ŞEHİR-5_L14_42295572</t>
  </si>
  <si>
    <t>42295572</t>
  </si>
  <si>
    <t>2024-02-24 08:19:09</t>
  </si>
  <si>
    <t>2024-02-24 08:36:21</t>
  </si>
  <si>
    <t>2024-02-25 15:21:22</t>
  </si>
  <si>
    <t>2024-02-25 16:06:20</t>
  </si>
  <si>
    <t>2024-02-25 15:49:54</t>
  </si>
  <si>
    <t>2024-02-25 16:38:15</t>
  </si>
  <si>
    <t>45-71-M00306_DM-12/02 (LALELİ İ.Ö.)_ _953210148_ _953210148</t>
  </si>
  <si>
    <t>953210148</t>
  </si>
  <si>
    <t>2024-02-24 18:42:08</t>
  </si>
  <si>
    <t>2024-02-24 20:14:28</t>
  </si>
  <si>
    <t>45-78-L00229_KAPANCI KÖK_KARAYAHŞİ-ÇAYKÖY_L03_2328990</t>
  </si>
  <si>
    <t>2328990</t>
  </si>
  <si>
    <t>2024-02-26 11:41:14</t>
  </si>
  <si>
    <t>2024-02-26 13:10:23</t>
  </si>
  <si>
    <t>35-20-L00087_KARAHALİLLİ KÖK_SÖĞÜTÖREN DAĞLAR GRUBU_L02_66504270</t>
  </si>
  <si>
    <t>66504270</t>
  </si>
  <si>
    <t>2024-02-24 08:52:31</t>
  </si>
  <si>
    <t>2024-02-24 12:47:00</t>
  </si>
  <si>
    <t>45-80-M02970_LÜTFİYE KÖK_LÜTFİYE TR-1 TR-2_M05_84270466</t>
  </si>
  <si>
    <t>84270466</t>
  </si>
  <si>
    <t>2024-02-24 09:24:16</t>
  </si>
  <si>
    <t>45-81-M00004_SELENDİ TR-4_A_A_56401192_56401192</t>
  </si>
  <si>
    <t>56401192</t>
  </si>
  <si>
    <t>2024-02-22 12:07:27</t>
  </si>
  <si>
    <t>2024-02-22 14:33:27</t>
  </si>
  <si>
    <t>35-31-L00098_ŞEMSİLER TR-1_B_B_91202822_91202822</t>
  </si>
  <si>
    <t>91202822</t>
  </si>
  <si>
    <t>2024-02-24 07:58:19</t>
  </si>
  <si>
    <t>2024-02-24 09:11:14</t>
  </si>
  <si>
    <t>35-31-L00347_TAŞLIYATAK TR-5_DIREK TIPI TRAFO HUCRESI_H01_2040499</t>
  </si>
  <si>
    <t>2040499</t>
  </si>
  <si>
    <t>2024-02-21 10:04:09</t>
  </si>
  <si>
    <t>2024-02-21 14:35:00</t>
  </si>
  <si>
    <t>2024-02-22 19:39:38</t>
  </si>
  <si>
    <t>2024-02-22 22:15:47</t>
  </si>
  <si>
    <t>45-78-M00313_TAYTAN TR-2_ _953299675_ _953299675</t>
  </si>
  <si>
    <t>953299675</t>
  </si>
  <si>
    <t>2024-02-24 18:16:54</t>
  </si>
  <si>
    <t>2024-02-24 19:19:14</t>
  </si>
  <si>
    <t>45-71-M00162_AKGEDİK KÖK-1_HatBaşıAyırıcı_95189293_M03_95189293</t>
  </si>
  <si>
    <t>95189293</t>
  </si>
  <si>
    <t>2024-02-24 09:10:28</t>
  </si>
  <si>
    <t>35-29-M00002_TİRE DM-2_DM2/17_M08_2060768</t>
  </si>
  <si>
    <t>2060768</t>
  </si>
  <si>
    <t>2024-02-22 13:25:44</t>
  </si>
  <si>
    <t>2024-02-22 14:10:39</t>
  </si>
  <si>
    <t>35-13-L00088_GÖKÇEALAN TR-4_SANAL BINA_95000534239_ _95000534239</t>
  </si>
  <si>
    <t>95000534239</t>
  </si>
  <si>
    <t>2024-02-28 15:46:45</t>
  </si>
  <si>
    <t>2024-02-28 16:57:07</t>
  </si>
  <si>
    <t>35-18-L00240_L-240 PTT TRAFO_6348110_6348110_56370833_56370833</t>
  </si>
  <si>
    <t>56370833</t>
  </si>
  <si>
    <t>2024-02-22 19:49:11</t>
  </si>
  <si>
    <t>2024-02-22 20:07:38</t>
  </si>
  <si>
    <t>35-30-M00219_GÜLKENT KÖK-3_HatBaşıAyırıcı_53138265_M05_53138265</t>
  </si>
  <si>
    <t>53138265</t>
  </si>
  <si>
    <t>2024-02-24 19:43:46</t>
  </si>
  <si>
    <t>2024-02-24 20:49:54</t>
  </si>
  <si>
    <t>35-22-M00085_DEĞİRMENDERE DM_ÇİLEME-MALTA-SANCAKLI_M08_50066539</t>
  </si>
  <si>
    <t>50066539</t>
  </si>
  <si>
    <t>2024-02-24 07:34:18</t>
  </si>
  <si>
    <t>2024-02-24 10:49:12</t>
  </si>
  <si>
    <t>45-79-M00103_DOĞUŞLAR TR-2_DOĞUŞLAR TR-2_45-79-M00103_2350504</t>
  </si>
  <si>
    <t>2350504</t>
  </si>
  <si>
    <t>2024-02-25 15:42:04</t>
  </si>
  <si>
    <t>45-78-M00663_BOZAĞAÇ TR-3_A_A_91037635_91037635</t>
  </si>
  <si>
    <t>91037635</t>
  </si>
  <si>
    <t>2024-02-24 13:50:48</t>
  </si>
  <si>
    <t>2024-02-24 17:17:48</t>
  </si>
  <si>
    <t>2024-02-24 19:19:42</t>
  </si>
  <si>
    <t>2024-02-24 23:00:36</t>
  </si>
  <si>
    <t>35-02-M01851_M-1851 ÇİÇEKLİ TR-2_M-1851 ÇİÇEKLİ TR-2_35-02-M01851_79886244</t>
  </si>
  <si>
    <t>79886244</t>
  </si>
  <si>
    <t>2024-02-25 15:03:18</t>
  </si>
  <si>
    <t>2024-02-25 18:05:10</t>
  </si>
  <si>
    <t>35-28-M00590_ASARLIK TR-9_C_C_91326875_91326875</t>
  </si>
  <si>
    <t>2024-02-22 19:35:30</t>
  </si>
  <si>
    <t>2024-02-22 21:03:09</t>
  </si>
  <si>
    <t>35-27-M00780_ÖREN TOPRAK SULAMA TR-7_A_A_91270187_91270187</t>
  </si>
  <si>
    <t>91270187</t>
  </si>
  <si>
    <t>2024-02-11 17:23:50</t>
  </si>
  <si>
    <t>2024-02-11 20:05:18</t>
  </si>
  <si>
    <t>45-71-M01169Ö_ÜNALAN HURDA  ÖZEL TR_ÜNALAN HURDA  ÖZEL TR_45-71-M01169Ö_100930148</t>
  </si>
  <si>
    <t>100930148</t>
  </si>
  <si>
    <t>2024-02-29 08:53:37</t>
  </si>
  <si>
    <t>2024-02-29 10:18:30</t>
  </si>
  <si>
    <t>35-18-L00603_L-128/1_ _950436112_ _950436112</t>
  </si>
  <si>
    <t>950436112</t>
  </si>
  <si>
    <t>2024-02-21 12:25:22</t>
  </si>
  <si>
    <t>2024-02-21 15:09:58</t>
  </si>
  <si>
    <t>35-28-M00211_ÇUKURKÖY TR-2_B_B_91430640_91430640</t>
  </si>
  <si>
    <t>91430640</t>
  </si>
  <si>
    <t>2024-02-25 14:10:28</t>
  </si>
  <si>
    <t>2024-02-25 15:57:19</t>
  </si>
  <si>
    <t>35-10-M02013_M-2013_ _912752629_ _912752629</t>
  </si>
  <si>
    <t>912752629</t>
  </si>
  <si>
    <t>2024-02-24 20:07:04</t>
  </si>
  <si>
    <t>2024-02-24 21:50:39</t>
  </si>
  <si>
    <t>35-02-M01662_M-1662_SANAL BINA_95002798003_ _95002798003</t>
  </si>
  <si>
    <t>95002798003</t>
  </si>
  <si>
    <t>2024-02-19 12:34:10</t>
  </si>
  <si>
    <t>2024-02-19 13:39:33</t>
  </si>
  <si>
    <t>35-19-L00138_TR-138_DIREK TIPI TRAFO HUCRESI_H01_2034311</t>
  </si>
  <si>
    <t>2034311</t>
  </si>
  <si>
    <t>2024-02-24 20:04:03</t>
  </si>
  <si>
    <t>2024-02-24 21:36:01</t>
  </si>
  <si>
    <t>45-73-M00766_GİRELLİ TR-2_ _945650688_ _945650688</t>
  </si>
  <si>
    <t>945650688</t>
  </si>
  <si>
    <t>2024-02-28 16:48:02</t>
  </si>
  <si>
    <t>2024-02-28 18:12:55</t>
  </si>
  <si>
    <t>2024-02-19 13:38:11</t>
  </si>
  <si>
    <t>2024-02-19 19:04:18</t>
  </si>
  <si>
    <t>35-03-M03049_M-3049(YATIRIM REZERVE)_M-3_M03_80786115</t>
  </si>
  <si>
    <t>80786115</t>
  </si>
  <si>
    <t>2024-02-24 08:44:52</t>
  </si>
  <si>
    <t>2024-02-24 11:03:04</t>
  </si>
  <si>
    <t>2024-02-19 09:36:54</t>
  </si>
  <si>
    <t>2024-02-19 13:44:10</t>
  </si>
  <si>
    <t>2024-02-24 22:45:48</t>
  </si>
  <si>
    <t>2024-02-25 00:12:31</t>
  </si>
  <si>
    <t>35-18-L00181_L-181 TAN SİTESİ_SANAL BINA_95002493127_ _95002493127</t>
  </si>
  <si>
    <t>95002493127</t>
  </si>
  <si>
    <t>2024-02-24 09:54:40</t>
  </si>
  <si>
    <t>2024-02-24 12:02:20</t>
  </si>
  <si>
    <t>35-18-L00385_L-385 MELTEM SİTESİ_10565925_a1b_5930760</t>
  </si>
  <si>
    <t>5930760</t>
  </si>
  <si>
    <t>2024-02-22 15:33:17</t>
  </si>
  <si>
    <t>2024-02-22 20:52:07</t>
  </si>
  <si>
    <t>35-15-M00254_KAYMAKÇI DM_48699546_48699546_56361802_56361802</t>
  </si>
  <si>
    <t>56361802</t>
  </si>
  <si>
    <t>2024-02-07 11:21:09</t>
  </si>
  <si>
    <t>2024-02-07 17:16:00</t>
  </si>
  <si>
    <t>35-17-M00338_HOROZ GEDİĞİ TR-1_B_B_56363713_56363713</t>
  </si>
  <si>
    <t>56363713</t>
  </si>
  <si>
    <t>2024-02-24 19:00:26</t>
  </si>
  <si>
    <t>2024-02-24 19:28:12</t>
  </si>
  <si>
    <t>2024-02-21 11:55:37</t>
  </si>
  <si>
    <t>2024-02-21 14:53:23</t>
  </si>
  <si>
    <t>2024-02-21 13:48:12</t>
  </si>
  <si>
    <t>2024-02-21 15:32:31</t>
  </si>
  <si>
    <t>35-01-K00914_K-914_E_E_56375714_56375714</t>
  </si>
  <si>
    <t>56375714</t>
  </si>
  <si>
    <t>2024-02-22 19:08:38</t>
  </si>
  <si>
    <t>2024-02-22 20:36:32</t>
  </si>
  <si>
    <t>2024-02-24 21:19:15</t>
  </si>
  <si>
    <t>2024-02-24 23:31:31</t>
  </si>
  <si>
    <t>2024-02-25 17:34:07</t>
  </si>
  <si>
    <t>2024-02-25 18:59:53</t>
  </si>
  <si>
    <t>35-02-M01838_M-1838_ _910555902_ _910555902</t>
  </si>
  <si>
    <t>910555902</t>
  </si>
  <si>
    <t>2024-02-25 19:27:37</t>
  </si>
  <si>
    <t>35-04-K04750_K-4750_K-4750_35-04-K04750_66937959</t>
  </si>
  <si>
    <t>66937959</t>
  </si>
  <si>
    <t>2024-02-22 20:15:08</t>
  </si>
  <si>
    <t>2024-02-22 20:33:40</t>
  </si>
  <si>
    <t>35-29-M00269_METİN SILAY SULAMA GRUBU_A_A_91026019_91026019</t>
  </si>
  <si>
    <t>91026019</t>
  </si>
  <si>
    <t>2024-02-27 10:47:53</t>
  </si>
  <si>
    <t>2024-02-27 12:14:25</t>
  </si>
  <si>
    <t>45-71-M01762_TURGUTALP TR-1_B_B_90993203_90993203</t>
  </si>
  <si>
    <t>90993203</t>
  </si>
  <si>
    <t>2024-02-24 13:15:17</t>
  </si>
  <si>
    <t>2024-02-24 21:51:37</t>
  </si>
  <si>
    <t>35-02-M00443_M-443_C_C2B_5815040</t>
  </si>
  <si>
    <t>5815040</t>
  </si>
  <si>
    <t>2024-02-24 10:28:47</t>
  </si>
  <si>
    <t>2024-02-24 16:07:43</t>
  </si>
  <si>
    <t>35-04-K01371_K-1371_ _99611794_ _99611794</t>
  </si>
  <si>
    <t>99611794</t>
  </si>
  <si>
    <t>2024-02-19 14:27:18</t>
  </si>
  <si>
    <t>2024-02-19 17:36:10</t>
  </si>
  <si>
    <t>2024-02-27 10:57:05</t>
  </si>
  <si>
    <t>2024-02-27 12:01:47</t>
  </si>
  <si>
    <t>35-04-M02326_M-2326_ _913522548_ _913522548</t>
  </si>
  <si>
    <t>913522548</t>
  </si>
  <si>
    <t>2024-02-24 20:50:52</t>
  </si>
  <si>
    <t>2024-02-24 21:33:23</t>
  </si>
  <si>
    <t>35-01-M01406_M-1406_A_A_56362642_56362642</t>
  </si>
  <si>
    <t>56362642</t>
  </si>
  <si>
    <t>2024-02-19 14:15:15</t>
  </si>
  <si>
    <t>2024-02-19 14:34:45</t>
  </si>
  <si>
    <t>35-16-A00002_BERGAMA İM-2_KÖYLER(ÇAMKÖY)_L12_2055212</t>
  </si>
  <si>
    <t>2055212</t>
  </si>
  <si>
    <t>2024-02-22 20:00:32</t>
  </si>
  <si>
    <t>2024-02-22 20:36:07</t>
  </si>
  <si>
    <t>35-04-K00885_K-885_ _95002650621_ _95002650621</t>
  </si>
  <si>
    <t>95002650621</t>
  </si>
  <si>
    <t>2024-02-25 00:42:36</t>
  </si>
  <si>
    <t>2024-02-25 02:35:00</t>
  </si>
  <si>
    <t>35-01-M03198_M-3198 (YATIRIM REZERVE)_ _912429680_ _912429680</t>
  </si>
  <si>
    <t>912429680</t>
  </si>
  <si>
    <t>2024-02-24 16:53:10</t>
  </si>
  <si>
    <t>2024-02-24 17:42:35</t>
  </si>
  <si>
    <t>35-02-M00919_M-919_C_C_56372707_56372707</t>
  </si>
  <si>
    <t>56372707</t>
  </si>
  <si>
    <t>2024-02-28 16:10:56</t>
  </si>
  <si>
    <t>2024-02-28 17:00:01</t>
  </si>
  <si>
    <t>2024-02-19 10:16:18</t>
  </si>
  <si>
    <t>45-71-M01762_TURGUTALP TR-1_TURGUTALP TR-1_45-71-M01762_2349726</t>
  </si>
  <si>
    <t>2349726</t>
  </si>
  <si>
    <t>2024-02-24 23:02:19</t>
  </si>
  <si>
    <t>45-71-M00185_SİYEKLİ KÖK_HatBaşıAyırıcı_53135208_M04_53135208</t>
  </si>
  <si>
    <t>53135208</t>
  </si>
  <si>
    <t>2024-02-28 17:56:02</t>
  </si>
  <si>
    <t>2024-02-28 20:43:10</t>
  </si>
  <si>
    <t>35-28-M00462_TÜRKELLİ TR-1_E_E_56376081_56376081</t>
  </si>
  <si>
    <t>56376081</t>
  </si>
  <si>
    <t>2024-02-22 11:22:39</t>
  </si>
  <si>
    <t>2024-02-22 15:33:19</t>
  </si>
  <si>
    <t>BATTALMUSTAFA TR-1_45-77-L00204_DIREK TIPI TRAFO HUCRESI_H01_2052918</t>
  </si>
  <si>
    <t>2052918</t>
  </si>
  <si>
    <t>2024-02-21 10:48:35</t>
  </si>
  <si>
    <t>2024-02-21 11:33:34</t>
  </si>
  <si>
    <t>45-71-M00126_DM-2/9_E_dm1/20e1b_45193590</t>
  </si>
  <si>
    <t>45193590</t>
  </si>
  <si>
    <t>2024-02-25 17:55:47</t>
  </si>
  <si>
    <t>2024-02-25 21:50:38</t>
  </si>
  <si>
    <t>2024-02-19 15:07:27</t>
  </si>
  <si>
    <t>2024-02-19 18:21:09</t>
  </si>
  <si>
    <t>45-84-L00005_AHMETLİ TR-5_7014535_7014535_56385535_56385535</t>
  </si>
  <si>
    <t>56385535</t>
  </si>
  <si>
    <t>2024-02-29 09:30:11</t>
  </si>
  <si>
    <t>2024-02-29 10:07:53</t>
  </si>
  <si>
    <t>45-71-M00776_MURADİYE DM-5/10-A KÖK_DM-5/10B_M04_2078689</t>
  </si>
  <si>
    <t>2078689</t>
  </si>
  <si>
    <t>2024-02-27 09:41:45</t>
  </si>
  <si>
    <t>2024-02-27 10:26:10</t>
  </si>
  <si>
    <t>35-24-L00003_KINIK TR-3_ _955230684_ _955230684</t>
  </si>
  <si>
    <t>955230684</t>
  </si>
  <si>
    <t>2024-02-27 12:14:55</t>
  </si>
  <si>
    <t>2024-02-27 14:44:08</t>
  </si>
  <si>
    <t>45-78-L00229_KAPANCI KÖK_HASALAN_L02_2328992</t>
  </si>
  <si>
    <t>2328992</t>
  </si>
  <si>
    <t>2024-02-28 15:30:05</t>
  </si>
  <si>
    <t>2024-02-28 17:54:59</t>
  </si>
  <si>
    <t>35-09-A00001_EBSO TM_HARMANDALI-1_M25_2062067</t>
  </si>
  <si>
    <t>2062067</t>
  </si>
  <si>
    <t>2024-02-18 09:10:17</t>
  </si>
  <si>
    <t>2024-02-18 12:49:31</t>
  </si>
  <si>
    <t>35-28-M00201_HAYKIRAN TR-2_B_B_91388187_91388187</t>
  </si>
  <si>
    <t>91388187</t>
  </si>
  <si>
    <t>2024-02-23 16:23:47</t>
  </si>
  <si>
    <t>2024-02-23 17:10:13</t>
  </si>
  <si>
    <t>2024-02-24 20:30:16</t>
  </si>
  <si>
    <t>2024-02-24 21:57:50</t>
  </si>
  <si>
    <t>2024-02-26 11:09:16</t>
  </si>
  <si>
    <t>2024-02-26 13:33:41</t>
  </si>
  <si>
    <t>35-03-M00971_M-971_ _910981027_ _910981027</t>
  </si>
  <si>
    <t>910981027</t>
  </si>
  <si>
    <t>2024-02-26 13:29:43</t>
  </si>
  <si>
    <t>2024-02-26 17:48:35</t>
  </si>
  <si>
    <t>45-71-M00164_AKGEDİK KÖK-3_AKGEDİK_M02_55994695</t>
  </si>
  <si>
    <t>55994695</t>
  </si>
  <si>
    <t>2024-02-24 21:48:40</t>
  </si>
  <si>
    <t>2024-02-24 22:25:21</t>
  </si>
  <si>
    <t>35-31-L00321_CEVİZLİ MERKEZ TR-1_CEVİZLİ MERKEZ TR-1_35-31-L00321_2364989</t>
  </si>
  <si>
    <t>2364989</t>
  </si>
  <si>
    <t>2024-02-25 09:55:15</t>
  </si>
  <si>
    <t>2024-02-25 15:46:17</t>
  </si>
  <si>
    <t>45-81-M00327_RAHMANLAR KÖK_RAHMANLAR KÖY_M04_90848800</t>
  </si>
  <si>
    <t>90848800</t>
  </si>
  <si>
    <t>2024-02-22 19:34:54</t>
  </si>
  <si>
    <t>2024-02-22 20:31:08</t>
  </si>
  <si>
    <t>45-79-M00546_ÖZPINAR TR-3_ _945563364_ _945563364</t>
  </si>
  <si>
    <t>945563364</t>
  </si>
  <si>
    <t>2024-02-28 15:02:01</t>
  </si>
  <si>
    <t>2024-02-28 17:57:16</t>
  </si>
  <si>
    <t>2024-02-19 15:52:29</t>
  </si>
  <si>
    <t>2024-02-19 16:02:30</t>
  </si>
  <si>
    <t>35-20-A00002_ÇIRPI İM_ARIKBAŞI_L12_2054987</t>
  </si>
  <si>
    <t>2054987</t>
  </si>
  <si>
    <t>2024-02-21 14:55:17</t>
  </si>
  <si>
    <t>2024-02-21 15:35:55</t>
  </si>
  <si>
    <t>2024-02-19 13:34:59</t>
  </si>
  <si>
    <t>2024-02-19 13:58:19</t>
  </si>
  <si>
    <t>35-10-M01948_M-1948_DIREK TIPI TRAFO HUCRESI_H01_2069950</t>
  </si>
  <si>
    <t>2069950</t>
  </si>
  <si>
    <t>2024-02-28 17:18:25</t>
  </si>
  <si>
    <t>2024-02-28 18:09:40</t>
  </si>
  <si>
    <t>35-31-L00137_VELİLER TR-1_C_C_72255313_72255313</t>
  </si>
  <si>
    <t>72255313</t>
  </si>
  <si>
    <t>2024-02-19 14:05:27</t>
  </si>
  <si>
    <t>2024-02-19 16:03:12</t>
  </si>
  <si>
    <t>35-01-M02762_M-2762_ _913444175_ _913444175</t>
  </si>
  <si>
    <t>913444175</t>
  </si>
  <si>
    <t>2024-02-19 15:24:24</t>
  </si>
  <si>
    <t>2024-02-19 17:12:28</t>
  </si>
  <si>
    <t>2024-02-24 13:21:42</t>
  </si>
  <si>
    <t>2024-02-24 16:09:33</t>
  </si>
  <si>
    <t>35-02-M02908_M-2908_E_E01b_95268441</t>
  </si>
  <si>
    <t>95268441</t>
  </si>
  <si>
    <t>2024-02-22 13:12:22</t>
  </si>
  <si>
    <t>2024-02-22 14:51:30</t>
  </si>
  <si>
    <t>45-77-L00211_NARINCALISÜLEYMAN KERİMLİ MAH. TR_A_A_91373653_91373653</t>
  </si>
  <si>
    <t>91373653</t>
  </si>
  <si>
    <t>2024-02-22 18:56:26</t>
  </si>
  <si>
    <t>2024-02-22 20:50:25</t>
  </si>
  <si>
    <t>35-19-A00004_URLA TM-1_HatBaşıAyırıcı_53137522_M07_53137522</t>
  </si>
  <si>
    <t>53137522</t>
  </si>
  <si>
    <t>2024-02-24 21:30:58</t>
  </si>
  <si>
    <t>2024-02-25 00:24:14</t>
  </si>
  <si>
    <t>35-02-K01189_K-1189_R_R_56374329</t>
  </si>
  <si>
    <t>56374329</t>
  </si>
  <si>
    <t>2024-02-21 09:09:00</t>
  </si>
  <si>
    <t>2024-02-21 16:15:37</t>
  </si>
  <si>
    <t>35-01-M02780_M-2780_M-2780 DAĞITIM TRAFO_M03_66401983</t>
  </si>
  <si>
    <t>66401983</t>
  </si>
  <si>
    <t>2024-02-03 03:02:57</t>
  </si>
  <si>
    <t>2024-02-03 03:05:39</t>
  </si>
  <si>
    <t>2024-02-27 12:20:38</t>
  </si>
  <si>
    <t>2024-02-27 13:00:29</t>
  </si>
  <si>
    <t>2024-02-25 17:34:18</t>
  </si>
  <si>
    <t>2024-02-25 19:54:27</t>
  </si>
  <si>
    <t>ÇAPAK KÖK_35-26-M00435_DAĞKIZILCA-2 ÇIKIŞ_M05_66033222</t>
  </si>
  <si>
    <t>2024-02-13 03:15:26</t>
  </si>
  <si>
    <t>2024-02-13 04:33:31</t>
  </si>
  <si>
    <t>45-83-M00067_TR-1/67 (CEZAEVİ YANI)_BELEDİYE ŞANTİYE_M06_83841024</t>
  </si>
  <si>
    <t>83841024</t>
  </si>
  <si>
    <t>2024-02-25 18:12:40</t>
  </si>
  <si>
    <t>2024-02-25 19:24:01</t>
  </si>
  <si>
    <t>2024-02-27 12:34:39</t>
  </si>
  <si>
    <t>2024-02-27 16:50:48</t>
  </si>
  <si>
    <t>35-17-M00031_TR-31_ _950300278_ _950300278</t>
  </si>
  <si>
    <t>950300278</t>
  </si>
  <si>
    <t>2024-02-22 16:40:29</t>
  </si>
  <si>
    <t>2024-02-22 18:03:35</t>
  </si>
  <si>
    <t>35-28-M00201_HAYKIRAN TR-2_C_C_56357559_56357559</t>
  </si>
  <si>
    <t>56357559</t>
  </si>
  <si>
    <t>2024-02-28 09:48:23</t>
  </si>
  <si>
    <t>2024-02-28 17:15:29</t>
  </si>
  <si>
    <t>2024-02-25 00:15:17</t>
  </si>
  <si>
    <t>2024-02-25 02:30:15</t>
  </si>
  <si>
    <t>35-25-M00162_PAYAMLI M-6_ _95002584588_ _95002584588</t>
  </si>
  <si>
    <t>95002584588</t>
  </si>
  <si>
    <t>2024-02-19 14:48:12</t>
  </si>
  <si>
    <t>2024-02-19 15:17:26</t>
  </si>
  <si>
    <t>2024-02-24 20:34:36</t>
  </si>
  <si>
    <t>2024-02-24 21:35:13</t>
  </si>
  <si>
    <t>35-13-A00004_SELÇUK İM/DM_SELÇUK ZİRAİ SULAMA_L05_65986076</t>
  </si>
  <si>
    <t>65986076</t>
  </si>
  <si>
    <t>2024-02-27 10:00:19</t>
  </si>
  <si>
    <t>2024-02-27 11:09:00</t>
  </si>
  <si>
    <t>35-19-M00466_DM-1/TR-8 URLA_50032536_A01_50033069</t>
  </si>
  <si>
    <t>50033069</t>
  </si>
  <si>
    <t>2024-02-28 15:44:31</t>
  </si>
  <si>
    <t>2024-02-28 17:36:55</t>
  </si>
  <si>
    <t>35-02-M02431_M-2431___79812654_79812654</t>
  </si>
  <si>
    <t>79812654</t>
  </si>
  <si>
    <t>2024-02-19 14:48:40</t>
  </si>
  <si>
    <t>2024-02-19 16:29:09</t>
  </si>
  <si>
    <t>35-01-K00822_K-822_ _911761817_ _911761817</t>
  </si>
  <si>
    <t>911761817</t>
  </si>
  <si>
    <t>2024-02-19 15:28:12</t>
  </si>
  <si>
    <t>2024-02-19 18:20:31</t>
  </si>
  <si>
    <t>2024-02-19 13:02:14</t>
  </si>
  <si>
    <t>2024-02-19 13:48:13</t>
  </si>
  <si>
    <t>35-04-K04121_K-4121_K-4121_35-04-K04121_2376322</t>
  </si>
  <si>
    <t>2376322</t>
  </si>
  <si>
    <t>2024-02-28 16:52:34</t>
  </si>
  <si>
    <t>2024-02-28 17:35:40</t>
  </si>
  <si>
    <t>2024-02-19 14:57:49</t>
  </si>
  <si>
    <t>2024-02-19 22:15:17</t>
  </si>
  <si>
    <t>2024-02-19 14:36:03</t>
  </si>
  <si>
    <t>2024-02-19 15:43:22</t>
  </si>
  <si>
    <t>35-01-K00223_K-223_K-223_35-01-K00223_64672413</t>
  </si>
  <si>
    <t>64672413</t>
  </si>
  <si>
    <t>2024-02-04 10:48:14</t>
  </si>
  <si>
    <t>2024-02-04 11:28:00</t>
  </si>
  <si>
    <t>2024-02-24 18:35:39</t>
  </si>
  <si>
    <t>2024-02-24 19:09:14</t>
  </si>
  <si>
    <t>35-28-M00200_HAYKIRAN TR-1_B_B_91439235_91439235</t>
  </si>
  <si>
    <t>91439235</t>
  </si>
  <si>
    <t>2024-02-24 12:57:29</t>
  </si>
  <si>
    <t>2024-02-24 16:55:13</t>
  </si>
  <si>
    <t>2024-02-28 17:50:51</t>
  </si>
  <si>
    <t>2024-02-28 20:35:47</t>
  </si>
  <si>
    <t>35-04-K03343_K-3343_ _948439025_ _948439025</t>
  </si>
  <si>
    <t>948439025</t>
  </si>
  <si>
    <t>2024-02-19 15:58:58</t>
  </si>
  <si>
    <t>2024-02-19 18:30:25</t>
  </si>
  <si>
    <t>35-14-M00271_M-271 KARAKAYALAR DM_HatBaşıAyırıcı_53132604_M06_53132604</t>
  </si>
  <si>
    <t>53132604</t>
  </si>
  <si>
    <t>2024-02-28 16:14:34</t>
  </si>
  <si>
    <t>2024-02-28 17:16:25</t>
  </si>
  <si>
    <t>2024-02-25 17:39:03</t>
  </si>
  <si>
    <t>2024-02-25 19:11:56</t>
  </si>
  <si>
    <t>2024-02-27 09:56:05</t>
  </si>
  <si>
    <t>2024-02-27 10:33:12</t>
  </si>
  <si>
    <t>45-71-M02372_DM-20/TR09-A_ _953244684_ _953244684</t>
  </si>
  <si>
    <t>953244684</t>
  </si>
  <si>
    <t>2024-02-19 15:59:58</t>
  </si>
  <si>
    <t>2024-02-19 18:14:26</t>
  </si>
  <si>
    <t>35-02-K00201_K-201_D_D_56367068_56367068</t>
  </si>
  <si>
    <t>56367068</t>
  </si>
  <si>
    <t>2024-02-27 12:36:32</t>
  </si>
  <si>
    <t>2024-02-27 14:34:06</t>
  </si>
  <si>
    <t>35-26-A00005_ÖZBEY İM_HatBaşıAyırıcı_53132915_L02_53132915</t>
  </si>
  <si>
    <t>53132915</t>
  </si>
  <si>
    <t>2024-02-10 07:52:57</t>
  </si>
  <si>
    <t>2024-02-10 08:19:40</t>
  </si>
  <si>
    <t>35-19-M00021_TR-21_0_956666755_ _956666755</t>
  </si>
  <si>
    <t>956666755</t>
  </si>
  <si>
    <t>2024-02-27 12:50:22</t>
  </si>
  <si>
    <t>2024-02-27 17:20:31</t>
  </si>
  <si>
    <t>35-31-L00066_SULUDERE TR-11 İSMET AKCAN EVİ YANI_B_B_91349241_91349241</t>
  </si>
  <si>
    <t>91349241</t>
  </si>
  <si>
    <t>2024-02-22 13:37:37</t>
  </si>
  <si>
    <t>2024-02-22 14:43:03</t>
  </si>
  <si>
    <t>2024-02-19 15:16:24</t>
  </si>
  <si>
    <t>2024-02-19 15:29:13</t>
  </si>
  <si>
    <t>45-78-L00775_BAHÇECİK TR-7_B_B_81386534_81386534</t>
  </si>
  <si>
    <t>81386534</t>
  </si>
  <si>
    <t>2024-02-25 18:09:11</t>
  </si>
  <si>
    <t>2024-02-25 21:52:45</t>
  </si>
  <si>
    <t>35-01-K00049_K-49_K-49_35-01-K00049_42446532</t>
  </si>
  <si>
    <t>42446532</t>
  </si>
  <si>
    <t>2024-02-26 13:43:36</t>
  </si>
  <si>
    <t>2024-02-26 15:02:21</t>
  </si>
  <si>
    <t>35-26-L00207_EĞERCİ TR-3_A_A_56358430</t>
  </si>
  <si>
    <t>56358430</t>
  </si>
  <si>
    <t>2024-02-11 18:02:20</t>
  </si>
  <si>
    <t>2024-02-11 20:32:28</t>
  </si>
  <si>
    <t>45-78-L00175_TR-175_49381730_49381730_56407749_56407749</t>
  </si>
  <si>
    <t>56407749</t>
  </si>
  <si>
    <t>2024-02-26 13:03:24</t>
  </si>
  <si>
    <t>2024-02-26 14:00:59</t>
  </si>
  <si>
    <t>45-77-L00266_EVCİLER KARIKOCA MAH. TR_DIREK TIPI TRAFO HUCRESI_H01_2052924</t>
  </si>
  <si>
    <t>2052924</t>
  </si>
  <si>
    <t>2024-02-22 19:54:37</t>
  </si>
  <si>
    <t>2024-02-22 20:42:37</t>
  </si>
  <si>
    <t>35-20-A00001_BAYINDIR İM_YANIK KAVAK_L04_2058789</t>
  </si>
  <si>
    <t>2058789</t>
  </si>
  <si>
    <t>2024-02-19 09:32:24</t>
  </si>
  <si>
    <t>2024-02-19 14:44:53</t>
  </si>
  <si>
    <t>35-13-L00003_TR-3_DM-1/TR-11_L04_100716591</t>
  </si>
  <si>
    <t>100716591</t>
  </si>
  <si>
    <t>2024-02-25 15:06:41</t>
  </si>
  <si>
    <t>2024-02-25 16:06:52</t>
  </si>
  <si>
    <t>35-28-M00420_TUZÇULLU TR-1_B_B_92412036_92412036</t>
  </si>
  <si>
    <t>92412036</t>
  </si>
  <si>
    <t>2024-02-19 14:48:23</t>
  </si>
  <si>
    <t>2024-02-19 15:24:30</t>
  </si>
  <si>
    <t>2024-02-22 19:49:10</t>
  </si>
  <si>
    <t>2024-02-22 20:44:24</t>
  </si>
  <si>
    <t>45-75-M00062_SALUR KÖK_GÜNEŞLİ_M04_72037124</t>
  </si>
  <si>
    <t>72037124</t>
  </si>
  <si>
    <t>2024-02-21 11:12:40</t>
  </si>
  <si>
    <t>2024-02-21 15:37:36</t>
  </si>
  <si>
    <t>45-71-M00245_MURADİYE DM-5/6 KÖK_DM-5/6-C_M04_72097741</t>
  </si>
  <si>
    <t>72097741</t>
  </si>
  <si>
    <t>2024-02-25 17:37:33</t>
  </si>
  <si>
    <t>2024-02-25 19:32:58</t>
  </si>
  <si>
    <t>35-16-M00850_YUKARIBEY TR-4_A_A_91870525_91870525</t>
  </si>
  <si>
    <t>91870525</t>
  </si>
  <si>
    <t>2024-02-22 14:18:40</t>
  </si>
  <si>
    <t>2024-02-22 15:11:58</t>
  </si>
  <si>
    <t>35-09-M00361_M-361_ _97762949_ _97762949</t>
  </si>
  <si>
    <t>97762949</t>
  </si>
  <si>
    <t>2024-02-19 15:03:55</t>
  </si>
  <si>
    <t>2024-02-19 17:18:12</t>
  </si>
  <si>
    <t>45-83-M00783_TR-2/96_0_955152231_ _955152231</t>
  </si>
  <si>
    <t>955152231</t>
  </si>
  <si>
    <t>2024-02-19 16:01:56</t>
  </si>
  <si>
    <t>2024-02-19 18:23:55</t>
  </si>
  <si>
    <t>45-78-L00182_TR-182___65513062_65513062</t>
  </si>
  <si>
    <t>65513062</t>
  </si>
  <si>
    <t>2024-02-24 22:15:32</t>
  </si>
  <si>
    <t>2024-02-24 22:58:05</t>
  </si>
  <si>
    <t>35-31-L00361_UMURLU TR-7_UMURLU TR-7_35-31-L00361_2365359</t>
  </si>
  <si>
    <t>2365359</t>
  </si>
  <si>
    <t>2024-02-22 13:20:48</t>
  </si>
  <si>
    <t>2024-02-22 14:44:49</t>
  </si>
  <si>
    <t>35-01-K00845_K-845_SANAL BINA_944456411_ _944456411</t>
  </si>
  <si>
    <t>944456411</t>
  </si>
  <si>
    <t>2024-02-23 13:00:49</t>
  </si>
  <si>
    <t>2024-02-23 16:01:50</t>
  </si>
  <si>
    <t>35-09-M01608_M-1608_SANAL BINA_962748016_ _962748016</t>
  </si>
  <si>
    <t>962748016</t>
  </si>
  <si>
    <t>2024-02-02 10:14:47</t>
  </si>
  <si>
    <t>2024-02-02 12:27:35</t>
  </si>
  <si>
    <t>45-73-A00001_ALAŞEHİR TM_SARIGÖL-2_M19_2312684</t>
  </si>
  <si>
    <t>2312684</t>
  </si>
  <si>
    <t>2024-02-27 09:06:04</t>
  </si>
  <si>
    <t>2024-02-27 12:58:46</t>
  </si>
  <si>
    <t>35-16-M00123_ÇAMAVLU TR-1_ÇAMAVLU TR-1_35-16-M00123_2351668</t>
  </si>
  <si>
    <t>2351668</t>
  </si>
  <si>
    <t>2024-02-28 10:51:50</t>
  </si>
  <si>
    <t>2024-02-28 11:17:23</t>
  </si>
  <si>
    <t>35-02-K03744_K-3744_ _910023120_ _910023120</t>
  </si>
  <si>
    <t>910023120</t>
  </si>
  <si>
    <t>2024-02-25 16:37:16</t>
  </si>
  <si>
    <t>2024-02-25 21:27:44</t>
  </si>
  <si>
    <t>45-76-M00101_İLYASLAR TR-4_DIREK TIPI TRAFO HUCRESI_H01_2084841</t>
  </si>
  <si>
    <t>2084841</t>
  </si>
  <si>
    <t>2024-02-28 16:55:22</t>
  </si>
  <si>
    <t>35-03-A00002_VEZİRKÖPRÜ İM_TR-1 10.5_K07_2309360</t>
  </si>
  <si>
    <t>2309360</t>
  </si>
  <si>
    <t>2024-02-25 02:58:13</t>
  </si>
  <si>
    <t>2024-02-25 03:06:26</t>
  </si>
  <si>
    <t>45-72-L00838_AKSELENDİ TR-8_B_B_56393227_56393227</t>
  </si>
  <si>
    <t>56393227</t>
  </si>
  <si>
    <t>2024-02-22 20:23:46</t>
  </si>
  <si>
    <t>35-01-M02184_M-2184_TRAFO_M03_2117672</t>
  </si>
  <si>
    <t>2117672</t>
  </si>
  <si>
    <t>2024-02-03 03:04:49</t>
  </si>
  <si>
    <t>2024-02-26 12:01:30</t>
  </si>
  <si>
    <t>2024-02-26 13:13:41</t>
  </si>
  <si>
    <t>45-72-A00004_AKSELENDİ İM_ILICAKSU_L10_100808383</t>
  </si>
  <si>
    <t>100808383</t>
  </si>
  <si>
    <t>2024-02-28 16:22:09</t>
  </si>
  <si>
    <t>2024-02-28 17:22:31</t>
  </si>
  <si>
    <t>35-14-L00278_L-278 DM-1/TR-19_ _962900987_ _962900987</t>
  </si>
  <si>
    <t>962900987</t>
  </si>
  <si>
    <t>2024-02-19 15:01:35</t>
  </si>
  <si>
    <t>2024-02-19 17:02:05</t>
  </si>
  <si>
    <t>2024-02-19 15:32:29</t>
  </si>
  <si>
    <t>2024-02-19 18:47:00</t>
  </si>
  <si>
    <t>45-73-L00005_SERİNYAYLA TR-2_B_B_91374953_91374953</t>
  </si>
  <si>
    <t>91374953</t>
  </si>
  <si>
    <t>2024-02-24 20:13:19</t>
  </si>
  <si>
    <t>2024-02-24 21:24:51</t>
  </si>
  <si>
    <t>35-01-A00001_BOĞAZİÇİ İM_DOKUMA_K05_2047753</t>
  </si>
  <si>
    <t>2047753</t>
  </si>
  <si>
    <t>2024-02-24 21:38:14</t>
  </si>
  <si>
    <t>2024-02-24 22:24:40</t>
  </si>
  <si>
    <t>35-28-M00682_MENEMEN TR-82_0_953374756_ _953374756</t>
  </si>
  <si>
    <t>953374756</t>
  </si>
  <si>
    <t>2024-02-27 12:14:37</t>
  </si>
  <si>
    <t>2024-02-27 14:12:48</t>
  </si>
  <si>
    <t>35-16-M00031_ARMAĞANLAR TR-1_0_953322582_ _953322582</t>
  </si>
  <si>
    <t>953322582</t>
  </si>
  <si>
    <t>2024-02-19 15:35:10</t>
  </si>
  <si>
    <t>2024-02-19 20:22:02</t>
  </si>
  <si>
    <t>35-01-M01484_M-1484_TRAFO_M03_65822297</t>
  </si>
  <si>
    <t>65822297</t>
  </si>
  <si>
    <t>2024-02-03 03:05:01</t>
  </si>
  <si>
    <t>35-23-M00210_YENİ BAĞARASI TR-4_ _950423220_ _950423220</t>
  </si>
  <si>
    <t>950423220</t>
  </si>
  <si>
    <t>2024-02-19 15:37:26</t>
  </si>
  <si>
    <t>2024-02-19 18:12:37</t>
  </si>
  <si>
    <t>35-16-L00154_KAVŞAK DM TR-154 _BERGAMA İM-2 (KÖYLER)_L07_66050247</t>
  </si>
  <si>
    <t>66050247</t>
  </si>
  <si>
    <t>2024-02-22 19:03:00</t>
  </si>
  <si>
    <t>2024-02-22 19:45:34</t>
  </si>
  <si>
    <t>35-03-A00001_GÜRÇEŞME İM_ŞİRİNYER_K17_2095051</t>
  </si>
  <si>
    <t>2095051</t>
  </si>
  <si>
    <t>2024-02-28 15:12:51</t>
  </si>
  <si>
    <t>35-28-M00201_HAYKIRAN TR-2_A_A_91388186_91388186</t>
  </si>
  <si>
    <t>91388186</t>
  </si>
  <si>
    <t>2024-02-28 09:00:00</t>
  </si>
  <si>
    <t>2024-02-28 17:15:11</t>
  </si>
  <si>
    <t>45-79-M00119_GÜNEYDAMLARI TR-3_C_C_91284354_91284354</t>
  </si>
  <si>
    <t>91284354</t>
  </si>
  <si>
    <t>2024-02-25 00:05:38</t>
  </si>
  <si>
    <t>2024-02-25 01:21:01</t>
  </si>
  <si>
    <t>35-04-K00885_K-885_C_C1_60673745</t>
  </si>
  <si>
    <t>60673745</t>
  </si>
  <si>
    <t>2024-02-25 01:27:04</t>
  </si>
  <si>
    <t>2024-02-25 02:38:00</t>
  </si>
  <si>
    <t>45-71-M02571_YENİ YAĞCILAR KÖK_YAĞCILAR KÖK_M02_95166045</t>
  </si>
  <si>
    <t>95166045</t>
  </si>
  <si>
    <t>2024-02-19 17:58:40</t>
  </si>
  <si>
    <t>2024-02-19 19:08:34</t>
  </si>
  <si>
    <t>2024-02-28 18:33:29</t>
  </si>
  <si>
    <t>2024-02-28 21:01:29</t>
  </si>
  <si>
    <t>2024-02-25 08:35:50</t>
  </si>
  <si>
    <t>2024-02-25 09:30:43</t>
  </si>
  <si>
    <t>K-2433_35-04-K02433_ _99298157_ _99298157</t>
  </si>
  <si>
    <t>99298157</t>
  </si>
  <si>
    <t>2024-02-04 21:44:52</t>
  </si>
  <si>
    <t>2024-02-05 01:01:51</t>
  </si>
  <si>
    <t>45-78-L00154_TR-154_ _953256356_ _953256356</t>
  </si>
  <si>
    <t>953256356</t>
  </si>
  <si>
    <t>2024-02-28 17:08:23</t>
  </si>
  <si>
    <t>2024-02-28 19:45:02</t>
  </si>
  <si>
    <t>35-26-M00435_ÇAPAK KÖK_HatBaşıAyırıcı_95662716_M05_95662716</t>
  </si>
  <si>
    <t>95662716</t>
  </si>
  <si>
    <t>2024-02-13 02:43:05</t>
  </si>
  <si>
    <t>35-14-M00087_YENİ ORHANLI M-87_ _95001330471_ _95001330471</t>
  </si>
  <si>
    <t>95001330471</t>
  </si>
  <si>
    <t>2024-02-19 17:38:44</t>
  </si>
  <si>
    <t>2024-02-19 21:44:58</t>
  </si>
  <si>
    <t>35-15-L00920_YOLÜSTÜ TR-2_ _950361460_ _950361460</t>
  </si>
  <si>
    <t>950361460</t>
  </si>
  <si>
    <t>2024-02-19 21:02:34</t>
  </si>
  <si>
    <t>2024-02-19 22:55:09</t>
  </si>
  <si>
    <t>35-15-M00153_TR-153_RAHMANLAR KUYULARI ÖZEL_M02_66928274</t>
  </si>
  <si>
    <t>66928274</t>
  </si>
  <si>
    <t>2024-02-20 08:07:00</t>
  </si>
  <si>
    <t>2024-02-20 08:51:58</t>
  </si>
  <si>
    <t>35-21-L00156_MORDOĞAN TR-28_0_953364737_ _953364737</t>
  </si>
  <si>
    <t>953364737</t>
  </si>
  <si>
    <t>2024-02-28 19:38:52</t>
  </si>
  <si>
    <t>2024-02-28 21:39:58</t>
  </si>
  <si>
    <t>35-30-M00088_ÇANDARLI TATİL KÖYÜ TR-1_A_A_56355776_56355776</t>
  </si>
  <si>
    <t>56355776</t>
  </si>
  <si>
    <t>2024-02-28 20:31:25</t>
  </si>
  <si>
    <t>2024-02-28 21:09:23</t>
  </si>
  <si>
    <t>35-04-K03083_K-3083_ _97721918_ _97721918</t>
  </si>
  <si>
    <t>97721918</t>
  </si>
  <si>
    <t>2024-02-19 15:59:41</t>
  </si>
  <si>
    <t>2024-02-19 17:43:35</t>
  </si>
  <si>
    <t>35-01-K00217_K-217_D_D_56376757_56376757</t>
  </si>
  <si>
    <t>2024-02-19 19:50:55</t>
  </si>
  <si>
    <t>2024-02-19 21:29:01</t>
  </si>
  <si>
    <t>35-02-M00005_M-5_B_B_56364450_56364450</t>
  </si>
  <si>
    <t>56364450</t>
  </si>
  <si>
    <t>2024-02-24 17:40:34</t>
  </si>
  <si>
    <t>2024-02-24 20:08:51</t>
  </si>
  <si>
    <t>2024-02-16 09:30:02</t>
  </si>
  <si>
    <t>2024-02-16 17:31:17</t>
  </si>
  <si>
    <t>35-19-A00006_GÜLBAHÇE İM_GÜLBAHÇE_L02_72213962</t>
  </si>
  <si>
    <t>72213962</t>
  </si>
  <si>
    <t>2024-02-23 09:35:29</t>
  </si>
  <si>
    <t>2024-02-23 16:55:36</t>
  </si>
  <si>
    <t>35-07-K00426_K-426_C_c1b_5830849</t>
  </si>
  <si>
    <t>5830849</t>
  </si>
  <si>
    <t>2024-02-19 21:57:37</t>
  </si>
  <si>
    <t>2024-02-19 23:58:45</t>
  </si>
  <si>
    <t>35-04-K01032_K-1032_D_D_56381704_56381704</t>
  </si>
  <si>
    <t>56381704</t>
  </si>
  <si>
    <t>2024-02-22 23:43:42</t>
  </si>
  <si>
    <t>2024-02-23 00:29:57</t>
  </si>
  <si>
    <t>45-71-M01779_DM-11/6 (ŞİRİN SOKAK)_DIREK TIPI TRAFO HUCRESI_H01_2058895</t>
  </si>
  <si>
    <t>2058895</t>
  </si>
  <si>
    <t>2024-02-20 08:50:07</t>
  </si>
  <si>
    <t>35-25-M00055_ORTA MAHALLE M-55 (ARTIMA) KÖK_ÖZDERE ORTA MAHALLE DM(M-1)_M01_72124313</t>
  </si>
  <si>
    <t>72124313</t>
  </si>
  <si>
    <t>2024-02-12 19:36:34</t>
  </si>
  <si>
    <t>2024-02-12 20:07:11</t>
  </si>
  <si>
    <t>2024-02-25 15:27:27</t>
  </si>
  <si>
    <t>2024-02-25 18:45:05</t>
  </si>
  <si>
    <t>2024-02-19 17:29:24</t>
  </si>
  <si>
    <t>2024-02-19 18:39:03</t>
  </si>
  <si>
    <t>2024-02-19 18:59:41</t>
  </si>
  <si>
    <t>2024-02-19 19:15:58</t>
  </si>
  <si>
    <t>35-22-M00198_DEĞİRMENDERE TR-2_C_C_56362978_56362978</t>
  </si>
  <si>
    <t>56362978</t>
  </si>
  <si>
    <t>2024-02-25 16:54:59</t>
  </si>
  <si>
    <t>2024-02-25 19:53:18</t>
  </si>
  <si>
    <t>35-03-M00982_M-982_A_A_56353452_56353452</t>
  </si>
  <si>
    <t>56353452</t>
  </si>
  <si>
    <t>2024-02-28 16:00:46</t>
  </si>
  <si>
    <t>2024-02-28 18:46:49</t>
  </si>
  <si>
    <t>2024-02-25 18:36:40</t>
  </si>
  <si>
    <t>2024-02-25 20:02:19</t>
  </si>
  <si>
    <t>35-22-M00525_OĞLANANASI TR-19_ _95002450677_ _95002450677</t>
  </si>
  <si>
    <t>95002450677</t>
  </si>
  <si>
    <t>2024-02-19 17:28:22</t>
  </si>
  <si>
    <t>2024-02-19 19:20:33</t>
  </si>
  <si>
    <t>2024-02-25 08:35:52</t>
  </si>
  <si>
    <t>2024-02-25 08:50:01</t>
  </si>
  <si>
    <t>35-26-M00018_TR-18_TR-163_M02_65921101</t>
  </si>
  <si>
    <t>65921101</t>
  </si>
  <si>
    <t>2024-02-28 15:51:12</t>
  </si>
  <si>
    <t>2024-02-28 16:42:34</t>
  </si>
  <si>
    <t>45-71-M02401_DM-12/08_ _953199981_ _953199981</t>
  </si>
  <si>
    <t>953199981</t>
  </si>
  <si>
    <t>2024-02-19 18:02:58</t>
  </si>
  <si>
    <t>2024-02-19 19:11:34</t>
  </si>
  <si>
    <t>35-28-M00201_HAYKIRAN TR-2_A_A_56357555</t>
  </si>
  <si>
    <t>56357555</t>
  </si>
  <si>
    <t>2024-02-21 09:10:34</t>
  </si>
  <si>
    <t>2024-02-21 17:08:06</t>
  </si>
  <si>
    <t>35-07-K03159_K-3159_ _99266415_ _99266415</t>
  </si>
  <si>
    <t>99266415</t>
  </si>
  <si>
    <t>2024-02-21 15:12:54</t>
  </si>
  <si>
    <t>2024-02-21 16:20:24</t>
  </si>
  <si>
    <t>35-03-K03711_K-3711_ _910932253_ _910932253</t>
  </si>
  <si>
    <t>910932253</t>
  </si>
  <si>
    <t>2024-02-22 22:00:10</t>
  </si>
  <si>
    <t>2024-02-22 23:02:13</t>
  </si>
  <si>
    <t>35-07-K02413_K-2413_C_C_56382278_56382278</t>
  </si>
  <si>
    <t>56382278</t>
  </si>
  <si>
    <t>2024-02-24 08:56:53</t>
  </si>
  <si>
    <t>2024-02-24 10:24:08</t>
  </si>
  <si>
    <t>35-04-K03214_K-3214_E_E_56372296_56372296</t>
  </si>
  <si>
    <t>56372296</t>
  </si>
  <si>
    <t>2024-02-19 16:24:36</t>
  </si>
  <si>
    <t>2024-02-19 17:07:50</t>
  </si>
  <si>
    <t>45-71-M00168_DM-2/36_45172462_45172462_56404344_56404344</t>
  </si>
  <si>
    <t>56404344</t>
  </si>
  <si>
    <t>2024-02-25 17:35:03</t>
  </si>
  <si>
    <t>2024-02-25 20:21:58</t>
  </si>
  <si>
    <t>45-72-L00192_DOĞANKAYA YEŞİLLER TR-2_A_A_56390565_56390565</t>
  </si>
  <si>
    <t>56390565</t>
  </si>
  <si>
    <t>2024-02-13 16:55:08</t>
  </si>
  <si>
    <t>2024-02-13 19:10:39</t>
  </si>
  <si>
    <t>35-15-L00965_BALABANLI TR-1_D_D_56407266_56407266</t>
  </si>
  <si>
    <t>56407266</t>
  </si>
  <si>
    <t>2024-02-22 19:34:58</t>
  </si>
  <si>
    <t>2024-02-22 20:42:32</t>
  </si>
  <si>
    <t>35-07-M02038_M-2038_MALTEPE KESİCİLİ ÇIKIŞ (Direk No 20)_M01_60557084</t>
  </si>
  <si>
    <t>60557084</t>
  </si>
  <si>
    <t>2024-02-12 21:47:47</t>
  </si>
  <si>
    <t>2024-02-12 22:59:21</t>
  </si>
  <si>
    <t>35-29-M00123_GÖKÇEN DM_GÖKÇEN İM ÇIKIŞ_M06_2104362</t>
  </si>
  <si>
    <t>2104362</t>
  </si>
  <si>
    <t>2024-02-20 00:05:05</t>
  </si>
  <si>
    <t>2024-02-20 00:50:14</t>
  </si>
  <si>
    <t>35-26-M00461_KORUCUK-1_SANAL BINA_915936022_ _915936022</t>
  </si>
  <si>
    <t>915936022</t>
  </si>
  <si>
    <t>2024-02-27 12:54:28</t>
  </si>
  <si>
    <t>2024-02-27 14:43:03</t>
  </si>
  <si>
    <t>35-20-L00373_YENİÇİFTLİK KÖK_YENİÇİFTLİK KÖY_L04_92839123</t>
  </si>
  <si>
    <t>92839123</t>
  </si>
  <si>
    <t>2024-02-24 09:21:08</t>
  </si>
  <si>
    <t>2024-02-24 19:36:45</t>
  </si>
  <si>
    <t>35-28-M00175_ASARLIK DM-3/8_ASARLIK TR-4_M01_66576194</t>
  </si>
  <si>
    <t>66576194</t>
  </si>
  <si>
    <t>2024-02-28 18:16:06</t>
  </si>
  <si>
    <t>2024-02-28 18:45:22</t>
  </si>
  <si>
    <t>2024-02-22 22:30:50</t>
  </si>
  <si>
    <t>2024-02-22 22:43:16</t>
  </si>
  <si>
    <t>35-02-M00955Ö_M-955 HASAN BUĞDAYEKEN_DIREK TIPI TRAFO HUCRESI_H01_2038673</t>
  </si>
  <si>
    <t>2038673</t>
  </si>
  <si>
    <t>2024-02-11 08:34:12</t>
  </si>
  <si>
    <t>2024-02-11 13:01:04</t>
  </si>
  <si>
    <t>35-19-M00401_ZEYTİNLER TR-2_ZEYTİNLER TR-2_35-19-M00401_2363968</t>
  </si>
  <si>
    <t>2363968</t>
  </si>
  <si>
    <t>2024-02-26 14:33:01</t>
  </si>
  <si>
    <t>2024-02-26 19:12:23</t>
  </si>
  <si>
    <t>35-02-M01083Ö_M-1083 DERE MADENCİLİK__M01_2063210</t>
  </si>
  <si>
    <t>2063210</t>
  </si>
  <si>
    <t>2024-02-18 10:08:56</t>
  </si>
  <si>
    <t>2024-02-18 13:22:50</t>
  </si>
  <si>
    <t>35-30-M00352_MAVİ KÖY SİTESİ M-352_DIREK TIPI TRAFO HUCRESI_H01_2044772</t>
  </si>
  <si>
    <t>2044772</t>
  </si>
  <si>
    <t>2024-02-19 16:54:47</t>
  </si>
  <si>
    <t>2024-02-19 21:25:19</t>
  </si>
  <si>
    <t>45-71-M01693_RECEPLİ KÖYÜ TR-2_RECEPLİ KÖYÜ TR-2_45-71-M01693_2371350</t>
  </si>
  <si>
    <t>2371350</t>
  </si>
  <si>
    <t>2024-02-19 21:05:25</t>
  </si>
  <si>
    <t>2024-02-19 22:13:56</t>
  </si>
  <si>
    <t>35-03-A00003_BUCA TM_Buca-5_K07_2055514</t>
  </si>
  <si>
    <t>2055514</t>
  </si>
  <si>
    <t>2024-02-10 10:19:22</t>
  </si>
  <si>
    <t>2024-02-10 12:31:47</t>
  </si>
  <si>
    <t>35-01-K00278_K-278_G_G_56376156_56376156</t>
  </si>
  <si>
    <t>56376156</t>
  </si>
  <si>
    <t>2024-02-22 19:09:05</t>
  </si>
  <si>
    <t>2024-02-22 21:12:04</t>
  </si>
  <si>
    <t>2024-02-12 23:34:36</t>
  </si>
  <si>
    <t>2024-02-13 06:19:52</t>
  </si>
  <si>
    <t>35-28-M00177_ASARLIK TR-6_DIREK TIPI TRAFO HUCRESI_H01_2110292</t>
  </si>
  <si>
    <t>2110292</t>
  </si>
  <si>
    <t>2024-02-22 10:03:25</t>
  </si>
  <si>
    <t>2024-02-22 17:43:00</t>
  </si>
  <si>
    <t>45-71-M00097_AŞAĞIÇOBANİSA TR-12_TR-23_M02_60972113</t>
  </si>
  <si>
    <t>60972113</t>
  </si>
  <si>
    <t>2024-02-25 18:07:50</t>
  </si>
  <si>
    <t>35-21-L00116_KAYNARPINAR TR-1_B_B_90991616_90991616</t>
  </si>
  <si>
    <t>90991616</t>
  </si>
  <si>
    <t>2024-02-19 17:16:53</t>
  </si>
  <si>
    <t>35-28-M00566_TR-1804_C_C_91336164_91336164</t>
  </si>
  <si>
    <t>91336164</t>
  </si>
  <si>
    <t>2024-02-19 19:19:56</t>
  </si>
  <si>
    <t>2024-02-19 20:25:44</t>
  </si>
  <si>
    <t>35-01-A00003_FUAR İM_TR-1_K01_2082135</t>
  </si>
  <si>
    <t>2082135</t>
  </si>
  <si>
    <t>2024-02-25 05:15:30</t>
  </si>
  <si>
    <t>2024-02-25 06:15:48</t>
  </si>
  <si>
    <t>35-26-M00437_KARAKUYU KÖK_HatBaşıAyırıcı_100882898_M06_100882898</t>
  </si>
  <si>
    <t>100882898</t>
  </si>
  <si>
    <t>2024-02-28 16:30:03</t>
  </si>
  <si>
    <t>2024-02-28 18:18:04</t>
  </si>
  <si>
    <t>35-04-K03676_K-3676_B_B_56357014_56357014</t>
  </si>
  <si>
    <t>56357014</t>
  </si>
  <si>
    <t>2024-02-28 17:43:35</t>
  </si>
  <si>
    <t>2024-02-28 18:16:09</t>
  </si>
  <si>
    <t>35-16-M00120_YUKARIBEY TR-1_YUKARIBEY TR-1_35-16-M00120_48534699</t>
  </si>
  <si>
    <t>48534699</t>
  </si>
  <si>
    <t>2024-02-28 17:11:40</t>
  </si>
  <si>
    <t>2024-02-28 17:55:14</t>
  </si>
  <si>
    <t>35-17-M00360_HELVACI KÖK-1_HatBaşıAyırıcı_98604286_M01_98604286</t>
  </si>
  <si>
    <t>98604286</t>
  </si>
  <si>
    <t>2024-02-26 11:52:48</t>
  </si>
  <si>
    <t>2024-02-26 14:02:50</t>
  </si>
  <si>
    <t>35-27-M00678_HALİL ETKİN SLM GRB TR_ _98860079_ _98860079</t>
  </si>
  <si>
    <t>98860079</t>
  </si>
  <si>
    <t>2024-02-25 08:39:43</t>
  </si>
  <si>
    <t>2024-02-25 12:32:13</t>
  </si>
  <si>
    <t>45-77-M00187_AHMETLİ DM_ESKİ SELENDİ_M08_80367319</t>
  </si>
  <si>
    <t>80367319</t>
  </si>
  <si>
    <t>2024-02-27 12:13:07</t>
  </si>
  <si>
    <t>2024-02-27 14:24:38</t>
  </si>
  <si>
    <t>35-04-K02814_K-2814_ _99620513_ _99620513</t>
  </si>
  <si>
    <t>99620513</t>
  </si>
  <si>
    <t>2024-02-27 13:36:10</t>
  </si>
  <si>
    <t>2024-02-27 17:53:00</t>
  </si>
  <si>
    <t>45-71-M00128_BEYDERE KÖK_HatBaşıAyırıcı_53134561_M03_53134561</t>
  </si>
  <si>
    <t>53134561</t>
  </si>
  <si>
    <t>2024-02-20 08:19:17</t>
  </si>
  <si>
    <t>35-03-K01129_K-1129_ _910621682_ _910621682</t>
  </si>
  <si>
    <t>910621682</t>
  </si>
  <si>
    <t>2024-02-25 17:33:19</t>
  </si>
  <si>
    <t>2024-02-25 18:57:40</t>
  </si>
  <si>
    <t>35-27-M00486_BÜYÜKKARCI KÖK_AMROS_M05_77618333</t>
  </si>
  <si>
    <t>77618333</t>
  </si>
  <si>
    <t>2024-02-19 19:31:07</t>
  </si>
  <si>
    <t>2024-02-19 22:22:57</t>
  </si>
  <si>
    <t>45-71-M02311_EMLAKDERE KÖK_ON YAPI BETON_M04_72744317</t>
  </si>
  <si>
    <t>72744317</t>
  </si>
  <si>
    <t>2024-02-25 21:02:51</t>
  </si>
  <si>
    <t>2024-02-25 22:17:45</t>
  </si>
  <si>
    <t>35-22-M00283_ŞAŞAL TR-1_B_B_56375341_56375341</t>
  </si>
  <si>
    <t>56375341</t>
  </si>
  <si>
    <t>2024-02-28 17:24:54</t>
  </si>
  <si>
    <t>2024-02-28 21:18:27</t>
  </si>
  <si>
    <t>45-83-L00340_AVŞAR TR-1_FABRİKALAR _L06_72154016</t>
  </si>
  <si>
    <t>72154016</t>
  </si>
  <si>
    <t>2024-02-25 07:48:41</t>
  </si>
  <si>
    <t>2024-02-25 08:52:05</t>
  </si>
  <si>
    <t>35-26-M00454_ÇAMLICA TR-1_C_C_91213074_91213074</t>
  </si>
  <si>
    <t>91213074</t>
  </si>
  <si>
    <t>2024-02-28 15:18:02</t>
  </si>
  <si>
    <t>2024-02-28 18:52:21</t>
  </si>
  <si>
    <t>35-28-M00654_MENEMEN DM-5/25_0_953391669_ _953391669</t>
  </si>
  <si>
    <t>953391669</t>
  </si>
  <si>
    <t>2024-02-25 20:25:28</t>
  </si>
  <si>
    <t>2024-02-25 21:26:33</t>
  </si>
  <si>
    <t>35-19-M00044_ÖZBEK DM (TR-315)_HatBaşıAyırıcı_53137512_M06_53137512</t>
  </si>
  <si>
    <t>53137512</t>
  </si>
  <si>
    <t>2024-02-09 10:06:07</t>
  </si>
  <si>
    <t>2024-02-18 09:00:25</t>
  </si>
  <si>
    <t>2024-02-18 13:04:33</t>
  </si>
  <si>
    <t>45-78-A00003_YILMAZ İM_ÇAMURHAMAMI_L09_2331484</t>
  </si>
  <si>
    <t>2331484</t>
  </si>
  <si>
    <t>2024-02-17 09:14:15</t>
  </si>
  <si>
    <t>2024-02-17 16:16:53</t>
  </si>
  <si>
    <t>35-29-M00357_MEHMET BOZKURT SULAMA GRUBU_MEHMET BOZKURT SULAMA GRUBU_35-29-M00357_2349383</t>
  </si>
  <si>
    <t>2349383</t>
  </si>
  <si>
    <t>2024-02-19 18:05:28</t>
  </si>
  <si>
    <t>2024-02-19 20:51:44</t>
  </si>
  <si>
    <t>45-81-M00217_ÇİNAN TOYGAR TR-1_B_B_56389050_56389050</t>
  </si>
  <si>
    <t>56389050</t>
  </si>
  <si>
    <t>2024-02-25 09:04:59</t>
  </si>
  <si>
    <t>2024-02-25 10:32:06</t>
  </si>
  <si>
    <t>35-04-K01746_K-1746_TRAFO_K01_2324874</t>
  </si>
  <si>
    <t>2324874</t>
  </si>
  <si>
    <t>2024-02-26 14:28:22</t>
  </si>
  <si>
    <t>2024-02-26 14:31:25</t>
  </si>
  <si>
    <t>35-26-M00776_DM-5/20_DIREK TIPI TRAFO HUCRESI_H01_2052634</t>
  </si>
  <si>
    <t>2052634</t>
  </si>
  <si>
    <t>2024-02-22 19:44:45</t>
  </si>
  <si>
    <t>2024-02-22 21:34:08</t>
  </si>
  <si>
    <t>2024-02-22 14:52:44</t>
  </si>
  <si>
    <t>2024-02-22 18:55:25</t>
  </si>
  <si>
    <t>45-71-M00123_GÜZELKÖY KÖK_VEZİROĞLU_M04_50218079</t>
  </si>
  <si>
    <t>50218079</t>
  </si>
  <si>
    <t>2024-02-20 08:16:01</t>
  </si>
  <si>
    <t>2024-02-20 08:59:06</t>
  </si>
  <si>
    <t>35-02-M00837_M-837_ _910059880_ _910059880</t>
  </si>
  <si>
    <t>910059880</t>
  </si>
  <si>
    <t>2024-02-19 16:37:23</t>
  </si>
  <si>
    <t>2024-02-19 17:47:31</t>
  </si>
  <si>
    <t>L-240 PTT TRAFO_35-18-L00240_9551680_C1_5958436</t>
  </si>
  <si>
    <t>5958436</t>
  </si>
  <si>
    <t>2024-02-10 09:20:26</t>
  </si>
  <si>
    <t>2024-02-10 11:56:29</t>
  </si>
  <si>
    <t>35-28-M00213_DOĞAKÖY TR-1_A_A_91401594_91401594</t>
  </si>
  <si>
    <t>91401594</t>
  </si>
  <si>
    <t>2024-02-19 21:18:49</t>
  </si>
  <si>
    <t>2024-02-19 22:18:53</t>
  </si>
  <si>
    <t>35-01-K01447_K-1447_TRAFO_K03_2088186</t>
  </si>
  <si>
    <t>2088186</t>
  </si>
  <si>
    <t>2024-02-11 03:04:12</t>
  </si>
  <si>
    <t>35-04-K02732_K-2732_A_A_56364124_56364124</t>
  </si>
  <si>
    <t>56364124</t>
  </si>
  <si>
    <t>2024-02-28 10:52:44</t>
  </si>
  <si>
    <t>2024-02-28 12:08:49</t>
  </si>
  <si>
    <t>45-82-A00004_SOMA B SANTRALİ TM_SOMA KÖYLER DM-2 FİDER-2 (2H09)_M018_66326549</t>
  </si>
  <si>
    <t>66326549</t>
  </si>
  <si>
    <t>2024-02-26 08:26:47</t>
  </si>
  <si>
    <t>2024-02-26 08:43:00</t>
  </si>
  <si>
    <t>35-03-M01393_M-1393_M-2670_M02_41972328</t>
  </si>
  <si>
    <t>41972328</t>
  </si>
  <si>
    <t>2024-02-21 08:56:34</t>
  </si>
  <si>
    <t>2024-02-21 11:30:20</t>
  </si>
  <si>
    <t>45-78-M00058_TR-58___72374190_72374190</t>
  </si>
  <si>
    <t>72374190</t>
  </si>
  <si>
    <t>2024-02-19 21:29:22</t>
  </si>
  <si>
    <t>2024-02-19 22:16:25</t>
  </si>
  <si>
    <t>35-04-K02316_K-2316_B_B_56383865_56383865</t>
  </si>
  <si>
    <t>56383865</t>
  </si>
  <si>
    <t>2024-02-28 09:01:20</t>
  </si>
  <si>
    <t>2024-02-28 09:47:06</t>
  </si>
  <si>
    <t>2024-02-22 18:42:00</t>
  </si>
  <si>
    <t>2024-02-23 01:13:39</t>
  </si>
  <si>
    <t>45-80-M00001_SARUHANLI DM_HACIRAHMANLI_M13_2086516</t>
  </si>
  <si>
    <t>2086516</t>
  </si>
  <si>
    <t>2024-02-26 14:26:24</t>
  </si>
  <si>
    <t>2024-02-26 14:45:40</t>
  </si>
  <si>
    <t>35-28-M00153_KOYUNDERE TR-14_9565623_e4_5822859</t>
  </si>
  <si>
    <t>5822859</t>
  </si>
  <si>
    <t>2024-02-20 02:31:01</t>
  </si>
  <si>
    <t>2024-02-20 02:57:53</t>
  </si>
  <si>
    <t>2024-02-21 16:17:29</t>
  </si>
  <si>
    <t>2024-02-21 16:42:41</t>
  </si>
  <si>
    <t>2024-02-28 19:08:43</t>
  </si>
  <si>
    <t>2024-02-28 21:32:10</t>
  </si>
  <si>
    <t>45-71-M00190_MURADİYE DM-4_KARAALİ TR-1_M03_100965965</t>
  </si>
  <si>
    <t>100965965</t>
  </si>
  <si>
    <t>2024-02-20 08:45:06</t>
  </si>
  <si>
    <t>2024-02-20 09:27:34</t>
  </si>
  <si>
    <t>35-28-M00174_ASARLIK TR-16_0_953376304_ _953376304</t>
  </si>
  <si>
    <t>953376304</t>
  </si>
  <si>
    <t>2024-02-22 14:35:11</t>
  </si>
  <si>
    <t>2024-02-22 15:52:55</t>
  </si>
  <si>
    <t>2024-02-19 16:49:35</t>
  </si>
  <si>
    <t>2024-02-19 17:36:19</t>
  </si>
  <si>
    <t>35-19-M00144_TR-144_TR-144_35-19-M00144_72151168</t>
  </si>
  <si>
    <t>72151168</t>
  </si>
  <si>
    <t>2024-02-25 19:13:52</t>
  </si>
  <si>
    <t>2024-02-25 19:28:48</t>
  </si>
  <si>
    <t>35-04-K03676_K-3676_Burcu_99426456_ _99426456</t>
  </si>
  <si>
    <t>99426456</t>
  </si>
  <si>
    <t>2024-02-28 15:25:53</t>
  </si>
  <si>
    <t>2024-02-28 19:10:49</t>
  </si>
  <si>
    <t>35-10-M02760_M-2760_TCK_M02_81656712</t>
  </si>
  <si>
    <t>81656712</t>
  </si>
  <si>
    <t>2024-02-28 19:09:29</t>
  </si>
  <si>
    <t>35-03-K03143_K-3143_K-515_K02_41960064</t>
  </si>
  <si>
    <t>41960064</t>
  </si>
  <si>
    <t>2024-02-28 10:35:56</t>
  </si>
  <si>
    <t>2024-02-28 20:18:12</t>
  </si>
  <si>
    <t>35-01-K04255_K-4255_ _911148595_ _911148595</t>
  </si>
  <si>
    <t>911148595</t>
  </si>
  <si>
    <t>2024-02-21 15:44:10</t>
  </si>
  <si>
    <t>2024-02-21 16:48:53</t>
  </si>
  <si>
    <t>2024-02-28 12:36:48</t>
  </si>
  <si>
    <t>2024-02-28 16:02:45</t>
  </si>
  <si>
    <t>35-23-M00223_FOÇAKÖY TR-2_SAYACİ PANODA_950409901_ _950409901</t>
  </si>
  <si>
    <t>950409901</t>
  </si>
  <si>
    <t>2024-02-22 10:16:47</t>
  </si>
  <si>
    <t>2024-02-22 18:41:47</t>
  </si>
  <si>
    <t>35-26-M00903_PANCAR TR-6_0_956607773_ _956607773</t>
  </si>
  <si>
    <t>956607773</t>
  </si>
  <si>
    <t>2024-02-28 19:30:52</t>
  </si>
  <si>
    <t>2024-02-28 20:48:01</t>
  </si>
  <si>
    <t>35-01-K01594_K-1594_Ömer_913441286_ _913441286</t>
  </si>
  <si>
    <t>913441286</t>
  </si>
  <si>
    <t>2024-02-26 14:31:05</t>
  </si>
  <si>
    <t>2024-02-26 19:12:33</t>
  </si>
  <si>
    <t>35-04-A00003_ŞEMİKLER TM_ŞEMİKLER-7_K32_2055844</t>
  </si>
  <si>
    <t>2055844</t>
  </si>
  <si>
    <t>2024-02-14 01:33:43</t>
  </si>
  <si>
    <t>2024-02-14 04:00:57</t>
  </si>
  <si>
    <t>45-71-M00330_DM-13/02_ASLAN APT_953219113_ _953219113</t>
  </si>
  <si>
    <t>953219113</t>
  </si>
  <si>
    <t>2024-02-20 00:00:10</t>
  </si>
  <si>
    <t>2024-02-20 05:02:07</t>
  </si>
  <si>
    <t>2024-02-28 09:22:55</t>
  </si>
  <si>
    <t>2024-02-28 14:44:45</t>
  </si>
  <si>
    <t>2024-02-22 23:01:57</t>
  </si>
  <si>
    <t>2024-02-22 23:56:42</t>
  </si>
  <si>
    <t>45-73-M00148_GÜRSU TARİŞ-TAT KÖK__M01_2049886</t>
  </si>
  <si>
    <t>2049886</t>
  </si>
  <si>
    <t>2024-02-20 10:23:00</t>
  </si>
  <si>
    <t>2024-02-20 15:56:36</t>
  </si>
  <si>
    <t>45-71-M00185_SİYEKLİ KÖK_DAĞYENİCE_M07_72256926</t>
  </si>
  <si>
    <t>72256926</t>
  </si>
  <si>
    <t>2024-02-28 20:25:08</t>
  </si>
  <si>
    <t>2024-02-28 20:47:02</t>
  </si>
  <si>
    <t>35-10-K03946_K-3946_E_F4B_5785111</t>
  </si>
  <si>
    <t>5785111</t>
  </si>
  <si>
    <t>2024-02-01 11:14:13</t>
  </si>
  <si>
    <t>2024-02-01 17:48:08</t>
  </si>
  <si>
    <t>35-02-M02999_M-2999 _ _910029413_ _910029413</t>
  </si>
  <si>
    <t>910029413</t>
  </si>
  <si>
    <t>2024-02-27 13:18:15</t>
  </si>
  <si>
    <t>2024-02-27 17:12:55</t>
  </si>
  <si>
    <t>2024-02-28 10:12:38</t>
  </si>
  <si>
    <t>2024-02-28 10:34:56</t>
  </si>
  <si>
    <t>35-02-M02545_M-2545_M-3230_M02_66119797</t>
  </si>
  <si>
    <t>66119797</t>
  </si>
  <si>
    <t>2024-02-20 08:55:32</t>
  </si>
  <si>
    <t>2024-02-20 17:09:26</t>
  </si>
  <si>
    <t>45-78-M00575_POYRAZDAMLARI TR-10_ _953254636_ _953254636</t>
  </si>
  <si>
    <t>953254636</t>
  </si>
  <si>
    <t>2024-02-25 21:29:18</t>
  </si>
  <si>
    <t>2024-02-25 23:26:25</t>
  </si>
  <si>
    <t>45-84-L00155_YARAŞLI TR-2_YARAŞLI TR-2_45-84-L00155_2351760</t>
  </si>
  <si>
    <t>2351760</t>
  </si>
  <si>
    <t>2024-02-16 09:15:35</t>
  </si>
  <si>
    <t>2024-02-16 16:19:00</t>
  </si>
  <si>
    <t>35-19-L00116_ZEYTİNALANI TR-116_0_956669121_ _956669121</t>
  </si>
  <si>
    <t>956669121</t>
  </si>
  <si>
    <t>2024-02-19 20:31:08</t>
  </si>
  <si>
    <t>2024-02-19 21:33:20</t>
  </si>
  <si>
    <t>35-02-K01189_K-1189_G_G_56374333</t>
  </si>
  <si>
    <t>56374333</t>
  </si>
  <si>
    <t>2024-02-23 09:21:29</t>
  </si>
  <si>
    <t>2024-02-23 16:11:12</t>
  </si>
  <si>
    <t>35-27-M01206_PROMAR DM_6 NOLU DİREK_M04_75531272</t>
  </si>
  <si>
    <t>75531272</t>
  </si>
  <si>
    <t>2024-02-28 17:42:35</t>
  </si>
  <si>
    <t>2024-02-28 18:22:16</t>
  </si>
  <si>
    <t>35-19-M00209_ZEYTİNELİ TR-2_ZEYTİNELİ TR-2_35-19-M00209_2360467</t>
  </si>
  <si>
    <t>2360467</t>
  </si>
  <si>
    <t>2024-02-25 08:54:48</t>
  </si>
  <si>
    <t>2024-02-25 10:54:02</t>
  </si>
  <si>
    <t>35-02-M02543_M-2543 _ DOĞANÇAY-2 (M-2543)_M14_73560360</t>
  </si>
  <si>
    <t>73560360</t>
  </si>
  <si>
    <t>2024-02-20 00:33:11</t>
  </si>
  <si>
    <t>2024-02-20 00:53:59</t>
  </si>
  <si>
    <t>35-29-L00056_KIZILCAAVLU KÖK_KAZANLI ENH (CUMHURİYET KÖK)_L07_72209693</t>
  </si>
  <si>
    <t>72209693</t>
  </si>
  <si>
    <t>2024-02-20 01:10:17</t>
  </si>
  <si>
    <t>2024-02-20 06:10:20</t>
  </si>
  <si>
    <t>35-18-L00335_L-335_L-512 L-513_L02_61233854</t>
  </si>
  <si>
    <t>61233854</t>
  </si>
  <si>
    <t>2024-02-28 18:53:54</t>
  </si>
  <si>
    <t>2024-02-28 19:30:05</t>
  </si>
  <si>
    <t>35-04-K03385_K-3385_Şeref_99425656_ _99425656</t>
  </si>
  <si>
    <t>99425656</t>
  </si>
  <si>
    <t>2024-02-19 17:20:52</t>
  </si>
  <si>
    <t>2024-02-19 19:13:14</t>
  </si>
  <si>
    <t>35-26-L00083_CAFER BAĞCI_A_A_91044554_91044554</t>
  </si>
  <si>
    <t>91044554</t>
  </si>
  <si>
    <t>2024-02-28 19:16:55</t>
  </si>
  <si>
    <t>2024-02-28 23:51:05</t>
  </si>
  <si>
    <t>35-17-M00023_TR-23_ _950302721_ _950302721</t>
  </si>
  <si>
    <t>950302721</t>
  </si>
  <si>
    <t>2024-02-25 03:02:15</t>
  </si>
  <si>
    <t>2024-02-25 03:30:08</t>
  </si>
  <si>
    <t>2024-02-20 08:11:02</t>
  </si>
  <si>
    <t>2024-02-20 15:25:51</t>
  </si>
  <si>
    <t>45-80-M00001_SARUHANLI DM_AKHİSAR-1 NURİYE DM_M07_2086499</t>
  </si>
  <si>
    <t>2086499</t>
  </si>
  <si>
    <t>2024-02-26 14:51:32</t>
  </si>
  <si>
    <t>2024-02-26 15:17:14</t>
  </si>
  <si>
    <t>35-01-K03556_K-3556_B_B_56380805_56380805</t>
  </si>
  <si>
    <t>56380805</t>
  </si>
  <si>
    <t>2024-02-17 10:02:18</t>
  </si>
  <si>
    <t>2024-02-22 19:20:35</t>
  </si>
  <si>
    <t>35-27-L00401_ÖRNEK VADİ EVLERİ TR__L02_79361667</t>
  </si>
  <si>
    <t>79361667</t>
  </si>
  <si>
    <t>2024-02-28 17:10:32</t>
  </si>
  <si>
    <t>2024-02-28 18:02:36</t>
  </si>
  <si>
    <t>2024-02-21 16:45:29</t>
  </si>
  <si>
    <t>2024-02-21 19:56:39</t>
  </si>
  <si>
    <t>35-29-L00036_KÜÇÜKKALE KÖK_HatBaşıAyırıcı_72424375_L06_72424375</t>
  </si>
  <si>
    <t>72424375</t>
  </si>
  <si>
    <t>2024-02-26 14:42:26</t>
  </si>
  <si>
    <t>2024-02-26 15:18:10</t>
  </si>
  <si>
    <t>35-04-K00785_K-785_B_B_56383535_56383535</t>
  </si>
  <si>
    <t>56383535</t>
  </si>
  <si>
    <t>2024-02-22 14:18:43</t>
  </si>
  <si>
    <t>2024-02-22 15:18:14</t>
  </si>
  <si>
    <t>35-26-M00061_TR-61_TR-62/TR-61/1_M02_65930719</t>
  </si>
  <si>
    <t>65930719</t>
  </si>
  <si>
    <t>2024-02-28 14:36:04</t>
  </si>
  <si>
    <t>45-72-L00193_KARAKÖY ÜÇYOL TR-1_C_C_56392873_56392873</t>
  </si>
  <si>
    <t>56392873</t>
  </si>
  <si>
    <t>2024-02-19 16:29:34</t>
  </si>
  <si>
    <t>2024-02-19 17:52:41</t>
  </si>
  <si>
    <t>35-15-L01044_BADEMLİ TR-5_48663863_48663863_56361613_56361613</t>
  </si>
  <si>
    <t>56361613</t>
  </si>
  <si>
    <t>2024-02-25 18:48:28</t>
  </si>
  <si>
    <t>2024-02-25 20:32:32</t>
  </si>
  <si>
    <t>35-26-L00145_ASLANLAR TR-2_0_956606554_ _956606554</t>
  </si>
  <si>
    <t>956606554</t>
  </si>
  <si>
    <t>2024-02-20 08:33:57</t>
  </si>
  <si>
    <t>2024-02-20 10:30:25</t>
  </si>
  <si>
    <t>35-04-K04767_K-4767_B_B_91085029_91085029</t>
  </si>
  <si>
    <t>2024-02-23 09:04:09</t>
  </si>
  <si>
    <t>2024-02-23 10:10:07</t>
  </si>
  <si>
    <t>45-77-A00001_KULA İM_BAŞI BÜYÜK_L14_2049996</t>
  </si>
  <si>
    <t>2049996</t>
  </si>
  <si>
    <t>2024-02-23 02:08:42</t>
  </si>
  <si>
    <t>2024-02-23 02:57:35</t>
  </si>
  <si>
    <t>45-77-A00001_KULA İM_KULA-1 (ŞEHİR-1)_L12_2050000</t>
  </si>
  <si>
    <t>2050000</t>
  </si>
  <si>
    <t>2024-02-23 02:04:39</t>
  </si>
  <si>
    <t>2024-02-23 02:59:31</t>
  </si>
  <si>
    <t>45-81-M00046_OKLUİSA KÖK_CINAN GRUP_M04_71994464</t>
  </si>
  <si>
    <t>71994464</t>
  </si>
  <si>
    <t>2024-02-28 18:04:13</t>
  </si>
  <si>
    <t>2024-02-28 18:42:37</t>
  </si>
  <si>
    <t>45-75-M00079_AKPINAR TR-1_AKPINAR TR-1_45-75-M00079_2368342</t>
  </si>
  <si>
    <t>2368342</t>
  </si>
  <si>
    <t>2024-02-22 22:10:37</t>
  </si>
  <si>
    <t>2024-02-22 22:47:03</t>
  </si>
  <si>
    <t>45-74-M00119_YARBASAN KÖK_ELEK_M04_72246662</t>
  </si>
  <si>
    <t>72246662</t>
  </si>
  <si>
    <t>2024-02-26 14:55:13</t>
  </si>
  <si>
    <t>2024-02-26 15:39:01</t>
  </si>
  <si>
    <t>45-82-A00001_SOMA A SANTRALİ İM/DM_KIRKAĞAÇ_L15_2091659</t>
  </si>
  <si>
    <t>2091659</t>
  </si>
  <si>
    <t>2024-02-28 12:38:52</t>
  </si>
  <si>
    <t>2024-02-28 13:01:07</t>
  </si>
  <si>
    <t>35-01-K01563_K-1563_A_A_56369370_56369370</t>
  </si>
  <si>
    <t>56369370</t>
  </si>
  <si>
    <t>2024-02-23 10:24:46</t>
  </si>
  <si>
    <t>2024-02-23 10:49:58</t>
  </si>
  <si>
    <t>35-27-M00482_BAHATTİN DOĞANER KÖK_ÇİFTEL KAZAN_M05_72166799</t>
  </si>
  <si>
    <t>72166799</t>
  </si>
  <si>
    <t>2024-02-19 22:29:18</t>
  </si>
  <si>
    <t>2024-02-19 23:19:33</t>
  </si>
  <si>
    <t>45-80-M02917_OTOYOL DM_SARUHANLI DM_M04_60784026</t>
  </si>
  <si>
    <t>60784026</t>
  </si>
  <si>
    <t>2024-02-28 17:48:53</t>
  </si>
  <si>
    <t>2024-02-28 18:49:16</t>
  </si>
  <si>
    <t>35-26-M00096_TR-96_6413510_6413510_56358722_56358722</t>
  </si>
  <si>
    <t>56358722</t>
  </si>
  <si>
    <t>2024-02-28 19:43:29</t>
  </si>
  <si>
    <t>2024-02-28 22:55:10</t>
  </si>
  <si>
    <t>35-14-M00425_SIĞACIK DM (L-35)_SEFERİHİSAR İM-LİMAN_M06_97014094</t>
  </si>
  <si>
    <t>97014094</t>
  </si>
  <si>
    <t>2024-02-23 09:34:35</t>
  </si>
  <si>
    <t>2024-02-23 18:35:18</t>
  </si>
  <si>
    <t>2024-02-19 09:42:39</t>
  </si>
  <si>
    <t>2024-02-19 13:38:25</t>
  </si>
  <si>
    <t>2024-02-12 19:36:33</t>
  </si>
  <si>
    <t>2024-02-12 23:52:07</t>
  </si>
  <si>
    <t>35-09-K01938_K-1938_A_A_56379647</t>
  </si>
  <si>
    <t>56379647</t>
  </si>
  <si>
    <t>2024-02-19 09:16:16</t>
  </si>
  <si>
    <t>2024-02-19 17:15:44</t>
  </si>
  <si>
    <t>35-13-A00004_SELÇUK İM/DM_KÖYLER-ÇAMLIK_L14_65986062</t>
  </si>
  <si>
    <t>65986062</t>
  </si>
  <si>
    <t>2024-02-19 18:47:28</t>
  </si>
  <si>
    <t>2024-02-19 19:22:48</t>
  </si>
  <si>
    <t>35-29-L00012_TİRE TR-12_DAHİLİ TRAFO_L01_82689716</t>
  </si>
  <si>
    <t>82689716</t>
  </si>
  <si>
    <t>2024-02-28 15:21:26</t>
  </si>
  <si>
    <t>2024-02-28 17:17:13</t>
  </si>
  <si>
    <t>2024-02-15 11:01:40</t>
  </si>
  <si>
    <t>2024-02-15 17:33:07</t>
  </si>
  <si>
    <t>2024-02-25 21:44:22</t>
  </si>
  <si>
    <t>2024-02-25 22:18:49</t>
  </si>
  <si>
    <t>35-14-M00311_İM-1/TR-7 (MİMOZA)_0_956657975_ _956657975</t>
  </si>
  <si>
    <t>956657975</t>
  </si>
  <si>
    <t>2024-02-22 15:13:14</t>
  </si>
  <si>
    <t>2024-02-22 17:29:57</t>
  </si>
  <si>
    <t>35-03-M01929_M-1929 GEÇİT_M-2033_M02_66740300</t>
  </si>
  <si>
    <t>66740300</t>
  </si>
  <si>
    <t>2024-02-11 09:02:56</t>
  </si>
  <si>
    <t>2024-02-11 13:49:54</t>
  </si>
  <si>
    <t>2024-02-28 10:41:04</t>
  </si>
  <si>
    <t>2024-02-28 11:50:13</t>
  </si>
  <si>
    <t>45-79-M00041_SARIGÖL TR-41_ _945558053_ _945558053</t>
  </si>
  <si>
    <t>945558053</t>
  </si>
  <si>
    <t>2024-02-26 16:55:36</t>
  </si>
  <si>
    <t>2024-02-26 18:06:55</t>
  </si>
  <si>
    <t>35-22-M00096_M-1815 KISIK DM-2_M-1814 KISIK DM(CUMAOVASI-2)_M13_72100665</t>
  </si>
  <si>
    <t>72100665</t>
  </si>
  <si>
    <t>2024-02-25 09:13:44</t>
  </si>
  <si>
    <t>2024-02-25 13:53:45</t>
  </si>
  <si>
    <t>45-83-M00011_TR-1/11___84021673_84021673</t>
  </si>
  <si>
    <t>84021673</t>
  </si>
  <si>
    <t>2024-02-25 20:25:10</t>
  </si>
  <si>
    <t>2024-02-25 22:37:54</t>
  </si>
  <si>
    <t>45-79-M00008_SARIGÖL TR-8_TR-15_M02_2318554</t>
  </si>
  <si>
    <t>2318554</t>
  </si>
  <si>
    <t>2024-02-28 12:18:53</t>
  </si>
  <si>
    <t>2024-02-28 13:34:55</t>
  </si>
  <si>
    <t>35-22-M00088_TEKELİ DM_DEVELİ (KÖYLER-1)_M09_48495818</t>
  </si>
  <si>
    <t>48495818</t>
  </si>
  <si>
    <t>2024-02-28 20:23:57</t>
  </si>
  <si>
    <t>2024-02-28 21:37:27</t>
  </si>
  <si>
    <t>35-03-M01298_M-1298_ _910829388_ _910829388</t>
  </si>
  <si>
    <t>910829388</t>
  </si>
  <si>
    <t>2024-02-25 18:34:03</t>
  </si>
  <si>
    <t>2024-02-25 20:46:40</t>
  </si>
  <si>
    <t>35-27-A00002_KEMALPAŞA TM_KEMALPAŞA-1_M06_2048964</t>
  </si>
  <si>
    <t>2048964</t>
  </si>
  <si>
    <t>2024-02-19 21:40:54</t>
  </si>
  <si>
    <t>2024-02-19 22:46:46</t>
  </si>
  <si>
    <t>45-72-M00077_TR-1/77_TR-1/77A_M05_83461172</t>
  </si>
  <si>
    <t>83461172</t>
  </si>
  <si>
    <t>2024-02-28 16:32:17</t>
  </si>
  <si>
    <t>2024-02-28 17:23:59</t>
  </si>
  <si>
    <t>45-78-A00005_DEMİRKÖPRÜ TM_HatBaşıAyırıcı_53135875_M07_53135875</t>
  </si>
  <si>
    <t>53135875</t>
  </si>
  <si>
    <t>2024-02-29 08:32:27</t>
  </si>
  <si>
    <t>2024-02-29 11:06:11</t>
  </si>
  <si>
    <t>2024-02-23 10:06:14</t>
  </si>
  <si>
    <t>2024-02-23 16:35:00</t>
  </si>
  <si>
    <t>35-09-M03090_M-3090_ _95000129073_ _95000129073</t>
  </si>
  <si>
    <t>95000129073</t>
  </si>
  <si>
    <t>2024-02-19 17:01:46</t>
  </si>
  <si>
    <t>2024-02-19 18:47:07</t>
  </si>
  <si>
    <t>35-17-M00215_YENİ ŞAKRAN TR-15_ _950312875_ _950312875</t>
  </si>
  <si>
    <t>950312875</t>
  </si>
  <si>
    <t>2024-02-20 01:28:43</t>
  </si>
  <si>
    <t>2024-02-20 02:03:15</t>
  </si>
  <si>
    <t>35-26-A00004_ARSLANLAR TM_BALIKDAĞI_M02_2056028</t>
  </si>
  <si>
    <t>2056028</t>
  </si>
  <si>
    <t>2024-02-28 11:37:24</t>
  </si>
  <si>
    <t>2024-02-28 11:55:06</t>
  </si>
  <si>
    <t>2024-02-19 19:05:32</t>
  </si>
  <si>
    <t>2024-02-19 20:06:44</t>
  </si>
  <si>
    <t>35-23-M00258_FOÇA M-258_SANAL BINA_964652474_ _964652474</t>
  </si>
  <si>
    <t>964652474</t>
  </si>
  <si>
    <t>2024-02-26 14:33:24</t>
  </si>
  <si>
    <t>2024-02-26 18:58:14</t>
  </si>
  <si>
    <t>35-02-M00850_M-850 KARAÇAM KÖK_BENZİNLİK_M08_2065602</t>
  </si>
  <si>
    <t>2065602</t>
  </si>
  <si>
    <t>2024-02-28 09:32:35</t>
  </si>
  <si>
    <t>2024-02-28 13:22:32</t>
  </si>
  <si>
    <t>45-73-M01293_DM02/TR-32_ _945681056_ _945681056</t>
  </si>
  <si>
    <t>945681056</t>
  </si>
  <si>
    <t>2024-02-25 20:50:30</t>
  </si>
  <si>
    <t>2024-02-25 21:12:16</t>
  </si>
  <si>
    <t>35-04-A00003_ŞEMİKLER TM_ŞEMİKLER-9_K38_2312126</t>
  </si>
  <si>
    <t>2312126</t>
  </si>
  <si>
    <t>2024-02-15 02:37:11</t>
  </si>
  <si>
    <t>2024-02-23 02:06:57</t>
  </si>
  <si>
    <t>2024-02-23 02:58:28</t>
  </si>
  <si>
    <t>45-71-M00103_AŞAĞIÇOBANİSA TR-3_AŞAĞIÇOBANİSA TR-3_45-71-M00103_72236852</t>
  </si>
  <si>
    <t>72236852</t>
  </si>
  <si>
    <t>2024-02-22 18:51:48</t>
  </si>
  <si>
    <t>2024-02-23 02:37:46</t>
  </si>
  <si>
    <t>35-16-M00043_TAVUK ÇUKURU TR-1_TAVUK ÇUKURU TR-1_35-16-M00043_2346851</t>
  </si>
  <si>
    <t>2346851</t>
  </si>
  <si>
    <t>2024-02-24 11:46:19</t>
  </si>
  <si>
    <t>2024-02-24 12:14:27</t>
  </si>
  <si>
    <t>45-71-M02184_DM-19/02A_MANİSA VANA HATTI_M08_65995560</t>
  </si>
  <si>
    <t>65995560</t>
  </si>
  <si>
    <t>2024-02-18 10:11:50</t>
  </si>
  <si>
    <t>2024-02-18 12:42:07</t>
  </si>
  <si>
    <t>45-78-L00202_YILMAZ TR-2_YILMAZ TR-2_45-78-L00202_2363238</t>
  </si>
  <si>
    <t>2363238</t>
  </si>
  <si>
    <t>2024-02-28 11:10:06</t>
  </si>
  <si>
    <t>2024-02-28 12:56:48</t>
  </si>
  <si>
    <t>35-19-M00002_YASEMİN DM_KUŞÇULAR DM-2_M02_2116641</t>
  </si>
  <si>
    <t>2116641</t>
  </si>
  <si>
    <t>2024-02-20 09:23:13</t>
  </si>
  <si>
    <t>2024-02-20 17:58:39</t>
  </si>
  <si>
    <t>2024-02-25 23:50:32</t>
  </si>
  <si>
    <t>2024-02-26 00:51:31</t>
  </si>
  <si>
    <t>2024-02-22 23:00:15</t>
  </si>
  <si>
    <t>2024-02-23 02:44:09</t>
  </si>
  <si>
    <t>45-82-M00082_SOMA TR-2/1_C_C_56384455_56384455</t>
  </si>
  <si>
    <t>56384455</t>
  </si>
  <si>
    <t>2024-02-20 09:07:33</t>
  </si>
  <si>
    <t>2024-02-20 11:33:16</t>
  </si>
  <si>
    <t>2024-02-22 13:41:34</t>
  </si>
  <si>
    <t>2024-02-22 19:14:03</t>
  </si>
  <si>
    <t>35-18-M00147_M-147 SAKIZLIKOY_ _950444460_ _950444460</t>
  </si>
  <si>
    <t>950444460</t>
  </si>
  <si>
    <t>2024-02-25 16:46:52</t>
  </si>
  <si>
    <t>2024-02-25 19:16:57</t>
  </si>
  <si>
    <t>35-01-K02550_K-2550_C_C_56364779_56364779</t>
  </si>
  <si>
    <t>56364779</t>
  </si>
  <si>
    <t>2024-02-19 20:59:35</t>
  </si>
  <si>
    <t>2024-02-19 21:22:43</t>
  </si>
  <si>
    <t>35-03-K00141_K-141_Tolunay_910320600_ _910320600</t>
  </si>
  <si>
    <t>910320600</t>
  </si>
  <si>
    <t>2024-02-22 18:26:00</t>
  </si>
  <si>
    <t>2024-02-23 02:54:30</t>
  </si>
  <si>
    <t>35-16-M00073_PAŞAKÖY TR-1_A_A_56394199_56394199</t>
  </si>
  <si>
    <t>56394199</t>
  </si>
  <si>
    <t>2024-02-22 23:26:26</t>
  </si>
  <si>
    <t>2024-02-23 01:11:19</t>
  </si>
  <si>
    <t>45-72-L00111_SUDELİĞİ KÖK_HatBaşıAyırıcı_53140498_L04_53140498</t>
  </si>
  <si>
    <t>53140498</t>
  </si>
  <si>
    <t>2024-02-21 14:16:15</t>
  </si>
  <si>
    <t>2024-02-21 19:00:48</t>
  </si>
  <si>
    <t>35-02-M01057_M-1057_ _95002366892_ _95002366892</t>
  </si>
  <si>
    <t>95002366892</t>
  </si>
  <si>
    <t>2024-02-28 18:58:45</t>
  </si>
  <si>
    <t>2024-02-28 20:19:50</t>
  </si>
  <si>
    <t>35-26-M00813_DM-2/2_0_956627140_ _956627140</t>
  </si>
  <si>
    <t>956627140</t>
  </si>
  <si>
    <t>2024-02-22 14:04:47</t>
  </si>
  <si>
    <t>2024-02-22 15:49:30</t>
  </si>
  <si>
    <t>45-76-M00043_KIRKAĞAÇ DM_GELENBE_M03_72247484</t>
  </si>
  <si>
    <t>72247484</t>
  </si>
  <si>
    <t>2024-02-19 09:27:49</t>
  </si>
  <si>
    <t>2024-02-19 17:20:31</t>
  </si>
  <si>
    <t>35-07-K04260_K-4260_B_k979/b6_5844471</t>
  </si>
  <si>
    <t>5844471</t>
  </si>
  <si>
    <t>2024-02-27 13:28:19</t>
  </si>
  <si>
    <t>2024-02-27 14:48:49</t>
  </si>
  <si>
    <t>2024-02-20 11:29:22</t>
  </si>
  <si>
    <t>2024-02-20 20:26:56</t>
  </si>
  <si>
    <t>35-30-M00320_MAVİ KÖY SİTESİ TR_MAVİ KÖY SİTESİ TR_35-30-M00320_2347656</t>
  </si>
  <si>
    <t>2347656</t>
  </si>
  <si>
    <t>2024-02-19 18:27:03</t>
  </si>
  <si>
    <t>2024-02-19 22:47:03</t>
  </si>
  <si>
    <t>2024-02-25 19:05:07</t>
  </si>
  <si>
    <t>2024-02-25 21:26:29</t>
  </si>
  <si>
    <t>45-75-M00053_CABARLAR KÖK_HatBaşıAyırıcı_53135602_M02_53135602</t>
  </si>
  <si>
    <t>53135602</t>
  </si>
  <si>
    <t>2024-02-28 14:49:23</t>
  </si>
  <si>
    <t>2024-02-28 15:26:05</t>
  </si>
  <si>
    <t>35-19-M00012_TR-12 HÜKÜMET KONAĞI_0_956664443_ _956664443</t>
  </si>
  <si>
    <t>956664443</t>
  </si>
  <si>
    <t>2024-02-26 22:16:27</t>
  </si>
  <si>
    <t>2024-02-27 01:08:16</t>
  </si>
  <si>
    <t>45-75-M00067_YAKAKÖY KÖK_HatBaşıAyırıcı_53135021_M05_53135021</t>
  </si>
  <si>
    <t>53135021</t>
  </si>
  <si>
    <t>2024-02-25 21:19:17</t>
  </si>
  <si>
    <t>2024-02-25 23:45:14</t>
  </si>
  <si>
    <t>35-29-L00809_KİRELLİ KÖK_BOYNUYOĞUN KÖK-TAMTAT_L02_74719094</t>
  </si>
  <si>
    <t>74719094</t>
  </si>
  <si>
    <t>2024-02-20 08:42:50</t>
  </si>
  <si>
    <t>2024-02-20 10:00:58</t>
  </si>
  <si>
    <t>45-80-M00062_HALİTPAŞA TR-6_HALİTPAŞA TR-12_M03_72189837</t>
  </si>
  <si>
    <t>72189837</t>
  </si>
  <si>
    <t>2024-02-21 16:23:58</t>
  </si>
  <si>
    <t>2024-02-21 17:07:49</t>
  </si>
  <si>
    <t>35-01-M01483_M-1483_ _911957790_ _911957790</t>
  </si>
  <si>
    <t>911957790</t>
  </si>
  <si>
    <t>2024-02-28 16:01:45</t>
  </si>
  <si>
    <t>2024-02-28 18:54:31</t>
  </si>
  <si>
    <t>2024-02-19 20:49:14</t>
  </si>
  <si>
    <t>2024-02-19 22:27:11</t>
  </si>
  <si>
    <t>35-02-M01335_M-1335 KAYADİBİ KÖK_M-1157 KARAÇAM_M05_2319919</t>
  </si>
  <si>
    <t>2319919</t>
  </si>
  <si>
    <t>2024-02-28 14:35:02</t>
  </si>
  <si>
    <t>2024-02-28 15:58:53</t>
  </si>
  <si>
    <t>2024-02-26 14:39:28</t>
  </si>
  <si>
    <t>2024-02-26 16:37:12</t>
  </si>
  <si>
    <t>45-74-M00284_GÖMEÇLER TR-1_GÖMEÇLER TR-1_45-74-M00284_2373991</t>
  </si>
  <si>
    <t>2373991</t>
  </si>
  <si>
    <t>2024-02-23 06:59:01</t>
  </si>
  <si>
    <t>2024-02-23 07:41:28</t>
  </si>
  <si>
    <t>2024-02-19 16:03:48</t>
  </si>
  <si>
    <t>2024-02-20 00:43:19</t>
  </si>
  <si>
    <t>45-71-M01555_KARAKILIÇLI TR-1_KARAKILIÇLI TR-1_45-71-M01555_2371336</t>
  </si>
  <si>
    <t>2371336</t>
  </si>
  <si>
    <t>2024-02-25 18:51:26</t>
  </si>
  <si>
    <t>2024-02-25 19:17:26</t>
  </si>
  <si>
    <t>35-04-K00848_K-848_F_F_56382398_56382398</t>
  </si>
  <si>
    <t>56382398</t>
  </si>
  <si>
    <t>2024-02-23 10:13:52</t>
  </si>
  <si>
    <t>2024-02-23 11:13:08</t>
  </si>
  <si>
    <t>45-75-M00070_ÇİÇEKLİ KÖK_META ÖZEL_M07_2308352</t>
  </si>
  <si>
    <t>2308352</t>
  </si>
  <si>
    <t>2024-02-19 17:02:48</t>
  </si>
  <si>
    <t>2024-02-19 19:50:26</t>
  </si>
  <si>
    <t>45-84-M00005_CAMBAZLI KÖK _MADEN KÖK_M03_50241539</t>
  </si>
  <si>
    <t>50241539</t>
  </si>
  <si>
    <t>2024-02-25 17:48:15</t>
  </si>
  <si>
    <t>2024-02-25 18:47:07</t>
  </si>
  <si>
    <t>35-29-L00036_KÜÇÜKKALE KÖK_HASAN ÇAVUŞLAR_L06_2088237</t>
  </si>
  <si>
    <t>2088237</t>
  </si>
  <si>
    <t>2024-02-22 14:44:12</t>
  </si>
  <si>
    <t>2024-02-22 19:37:16</t>
  </si>
  <si>
    <t>2024-02-22 19:23:37</t>
  </si>
  <si>
    <t>2024-02-22 22:34:03</t>
  </si>
  <si>
    <t>35-01-A00013_UZUNDERE TM_ESBAŞ-2_M18_2302927</t>
  </si>
  <si>
    <t>2302927</t>
  </si>
  <si>
    <t>2024-02-08 23:46:35</t>
  </si>
  <si>
    <t>2024-02-09 00:21:52</t>
  </si>
  <si>
    <t>35-03-M01155_M-1155_ _913518848_ _913518848</t>
  </si>
  <si>
    <t>913518848</t>
  </si>
  <si>
    <t>2024-02-19 23:31:52</t>
  </si>
  <si>
    <t>2024-02-20 00:36:57</t>
  </si>
  <si>
    <t>2024-02-22 20:49:48</t>
  </si>
  <si>
    <t>2024-02-23 00:05:27</t>
  </si>
  <si>
    <t>2024-02-19 17:18:26</t>
  </si>
  <si>
    <t>2024-02-19 19:02:24</t>
  </si>
  <si>
    <t>2024-02-21 09:08:52</t>
  </si>
  <si>
    <t>2024-02-21 16:14:27</t>
  </si>
  <si>
    <t>45-78-L00229_KAPANCI KÖK_HatBaşıAyırıcı_89696975_L02_89696975</t>
  </si>
  <si>
    <t>89696975</t>
  </si>
  <si>
    <t>2024-02-28 10:03:38</t>
  </si>
  <si>
    <t>45-72-M00070_TR-1/70_TR-1/77_M02_83462617</t>
  </si>
  <si>
    <t>83462617</t>
  </si>
  <si>
    <t>2024-02-25 09:27:04</t>
  </si>
  <si>
    <t>2024-02-25 10:31:47</t>
  </si>
  <si>
    <t>45-75-M00028_GÖRDES TR-28_B_B_56390522_56390522</t>
  </si>
  <si>
    <t>56390522</t>
  </si>
  <si>
    <t>2024-02-28 16:16:58</t>
  </si>
  <si>
    <t>2024-02-28 17:05:19</t>
  </si>
  <si>
    <t>2024-02-22 12:06:37</t>
  </si>
  <si>
    <t>35-04-K04325_K-4325_SANAL BINA_915148914_ _915148914</t>
  </si>
  <si>
    <t>915148914</t>
  </si>
  <si>
    <t>2024-02-27 13:17:08</t>
  </si>
  <si>
    <t>2024-02-27 16:50:39</t>
  </si>
  <si>
    <t>45-82-M00253_CENKYERİ TR-5_A_A_56401523_56401523</t>
  </si>
  <si>
    <t>56401523</t>
  </si>
  <si>
    <t>2024-02-19 17:23:15</t>
  </si>
  <si>
    <t>2024-02-19 20:55:49</t>
  </si>
  <si>
    <t>35-28-M00176_ASARLIK TR-5_A_A_91416798_91416798</t>
  </si>
  <si>
    <t>2024-02-25 18:23:38</t>
  </si>
  <si>
    <t>2024-02-25 19:52:53</t>
  </si>
  <si>
    <t>2024-02-20 09:02:46</t>
  </si>
  <si>
    <t>2024-02-20 10:02:37</t>
  </si>
  <si>
    <t>2024-02-28 20:10:11</t>
  </si>
  <si>
    <t>2024-02-28 21:33:37</t>
  </si>
  <si>
    <t>2024-02-22 20:02:55</t>
  </si>
  <si>
    <t>2024-02-22 22:48:44</t>
  </si>
  <si>
    <t>2024-02-20 09:45:07</t>
  </si>
  <si>
    <t>2024-02-20 15:44:09</t>
  </si>
  <si>
    <t>2024-02-28 19:21:21</t>
  </si>
  <si>
    <t>2024-02-28 19:39:38</t>
  </si>
  <si>
    <t>35-13-L00035_TR-35_HANİM_946422040_ _946422040</t>
  </si>
  <si>
    <t>946422040</t>
  </si>
  <si>
    <t>2024-02-23 09:19:18</t>
  </si>
  <si>
    <t>2024-02-23 10:43:52</t>
  </si>
  <si>
    <t>35-01-K04871_K-4871_B_B_60984591_60984591</t>
  </si>
  <si>
    <t>60984591</t>
  </si>
  <si>
    <t>2024-02-23 10:07:28</t>
  </si>
  <si>
    <t>2024-02-23 17:15:31</t>
  </si>
  <si>
    <t>35-03-M02670_M-2670_B_B03b_79217106</t>
  </si>
  <si>
    <t>79217106</t>
  </si>
  <si>
    <t>2024-02-22 12:32:35</t>
  </si>
  <si>
    <t>2024-02-22 14:44:26</t>
  </si>
  <si>
    <t>2024-02-25 09:15:48</t>
  </si>
  <si>
    <t>2024-02-25 10:36:06</t>
  </si>
  <si>
    <t>2024-02-04 19:07:12</t>
  </si>
  <si>
    <t>2024-02-04 21:49:47</t>
  </si>
  <si>
    <t>45-78-M00180_SART TR-8_49315492_49315492_56392382_56392382</t>
  </si>
  <si>
    <t>56392382</t>
  </si>
  <si>
    <t>2024-02-20 02:54:47</t>
  </si>
  <si>
    <t>2024-02-20 04:54:03</t>
  </si>
  <si>
    <t>45-78-M00169_SART TR-4/A_ _953253191_ _953253191</t>
  </si>
  <si>
    <t>953253191</t>
  </si>
  <si>
    <t>2024-02-28 09:48:32</t>
  </si>
  <si>
    <t>2024-02-28 11:32:40</t>
  </si>
  <si>
    <t>45-78-L00626_ÇAVLU TR-3_ÇAVLU TR-3_45-78-L00626_2355684</t>
  </si>
  <si>
    <t>2355684</t>
  </si>
  <si>
    <t>2024-02-23 16:17:49</t>
  </si>
  <si>
    <t>2024-02-23 18:21:06</t>
  </si>
  <si>
    <t>45-71-M00278_DM-4/81 (MANİSA İTFAİYESİ)_ÖZER APARTMANI_953218218_ _953218218</t>
  </si>
  <si>
    <t>953218218</t>
  </si>
  <si>
    <t>2024-02-26 13:48:10</t>
  </si>
  <si>
    <t>2024-02-26 14:20:59</t>
  </si>
  <si>
    <t>2024-02-25 05:00:51</t>
  </si>
  <si>
    <t>2024-02-25 07:14:57</t>
  </si>
  <si>
    <t>45-83-L00153_IRLAMAZ KÖK_ÇEPİNDERE TR-1_L02_72158532</t>
  </si>
  <si>
    <t>72158532</t>
  </si>
  <si>
    <t>2024-02-20 09:03:23</t>
  </si>
  <si>
    <t>2024-02-20 10:11:57</t>
  </si>
  <si>
    <t>2024-02-25 20:05:08</t>
  </si>
  <si>
    <t>2024-02-25 22:21:35</t>
  </si>
  <si>
    <t>45-72-M00122_HİKMET GIDA KÖK _HatBaşıAyırıcı_53136431_M04_53136431</t>
  </si>
  <si>
    <t>53136431</t>
  </si>
  <si>
    <t>2024-02-23 10:27:55</t>
  </si>
  <si>
    <t>2024-02-23 15:42:25</t>
  </si>
  <si>
    <t>2024-02-20 09:01:13</t>
  </si>
  <si>
    <t>2024-02-20 16:01:05</t>
  </si>
  <si>
    <t>45-78-M00179_SART TR-12_ _953252417_ _953252417</t>
  </si>
  <si>
    <t>953252417</t>
  </si>
  <si>
    <t>2024-02-28 19:01:08</t>
  </si>
  <si>
    <t>2024-02-28 21:02:41</t>
  </si>
  <si>
    <t>45-78-A00003_YILMAZ İM_CAFERBEY_L05_2331485</t>
  </si>
  <si>
    <t>2331485</t>
  </si>
  <si>
    <t>2024-02-17 09:13:25</t>
  </si>
  <si>
    <t>2024-02-17 16:19:33</t>
  </si>
  <si>
    <t>45-83-L00130_GÜNEY DM_A_A_56399418_56399418</t>
  </si>
  <si>
    <t>56399418</t>
  </si>
  <si>
    <t>2024-02-26 10:22:46</t>
  </si>
  <si>
    <t>2024-02-26 13:30:58</t>
  </si>
  <si>
    <t>45-71-M02147_MURADİYE TR-3_A_A01b_66081690</t>
  </si>
  <si>
    <t>66081690</t>
  </si>
  <si>
    <t>2024-02-28 10:35:57</t>
  </si>
  <si>
    <t>2024-02-28 11:31:24</t>
  </si>
  <si>
    <t>35-23-M00082_ILIPINAR TR-2_ _950415939_ _950415939</t>
  </si>
  <si>
    <t>950415939</t>
  </si>
  <si>
    <t>2024-02-25 19:55:02</t>
  </si>
  <si>
    <t>2024-02-25 22:52:04</t>
  </si>
  <si>
    <t>35-01-M02727_M-2727 (M-2559 TR-2)_ _911577521_ _911577521</t>
  </si>
  <si>
    <t>911577521</t>
  </si>
  <si>
    <t>2024-02-20 08:18:44</t>
  </si>
  <si>
    <t>2024-02-20 09:55:34</t>
  </si>
  <si>
    <t>45-79-M00419_DİNDARLI TR-5 URUFLAR_DİNDARLI TR-5 URUFLAR_45-79-M00419_2348734</t>
  </si>
  <si>
    <t>2348734</t>
  </si>
  <si>
    <t>2024-02-19 19:04:24</t>
  </si>
  <si>
    <t>35-30-L00090_TR-107 EGE YALINKENT SİTESİ_0_955330880_ _955330880</t>
  </si>
  <si>
    <t>955330880</t>
  </si>
  <si>
    <t>2024-02-25 09:16:46</t>
  </si>
  <si>
    <t>2024-02-25 09:53:04</t>
  </si>
  <si>
    <t>35-18-L00097_L-97_B_B_65594721_65594721</t>
  </si>
  <si>
    <t>65594721</t>
  </si>
  <si>
    <t>2024-02-27 12:38:45</t>
  </si>
  <si>
    <t>2024-02-27 13:17:54</t>
  </si>
  <si>
    <t>35-04-K02316_K-2316_A_A_56366541_56366541</t>
  </si>
  <si>
    <t>56366541</t>
  </si>
  <si>
    <t>2024-02-28 09:01:30</t>
  </si>
  <si>
    <t>2024-02-28 09:49:23</t>
  </si>
  <si>
    <t>35-29-L00056_KIZILCAAVLU KÖK_ŞAKİR PALA ENH_L02_72209691</t>
  </si>
  <si>
    <t>72209691</t>
  </si>
  <si>
    <t>2024-02-20 03:44:33</t>
  </si>
  <si>
    <t>2024-02-20 06:36:44</t>
  </si>
  <si>
    <t>45-78-M00180_SART TR-8_SART TR-8_45-78-M00180_2355409</t>
  </si>
  <si>
    <t>2355409</t>
  </si>
  <si>
    <t>2024-02-20 07:52:35</t>
  </si>
  <si>
    <t>2024-02-20 10:17:11</t>
  </si>
  <si>
    <t>2024-02-28 17:02:08</t>
  </si>
  <si>
    <t>2024-02-28 18:10:25</t>
  </si>
  <si>
    <t>2024-02-25 08:58:51</t>
  </si>
  <si>
    <t>2024-02-25 09:39:43</t>
  </si>
  <si>
    <t>45-72-L00230_KOCAKAĞAN KAPAKLI TR-1_KOCAKAĞAN KAPAKLI TR-1_45-72-L00230_2357128</t>
  </si>
  <si>
    <t>2357128</t>
  </si>
  <si>
    <t>2024-02-25 19:33:59</t>
  </si>
  <si>
    <t>2024-02-25 21:37:38</t>
  </si>
  <si>
    <t>35-02-A00015_BORNOVA 380 GIS TM_KAYADİBİ_M08_73019607</t>
  </si>
  <si>
    <t>73019607</t>
  </si>
  <si>
    <t>2024-02-24 08:47:40</t>
  </si>
  <si>
    <t>2024-02-24 10:36:43</t>
  </si>
  <si>
    <t>45-86-M00204_FATİH MAH. TR-5_FATİH MAH. TR-5_45-86-M00204_2361489</t>
  </si>
  <si>
    <t>2361489</t>
  </si>
  <si>
    <t>2024-02-20 06:52:38</t>
  </si>
  <si>
    <t>2024-02-20 08:45:58</t>
  </si>
  <si>
    <t>35-15-A00002_YOLÜSTÜ İM_ERTUĞRUL KÖYÜ_L15_2316543</t>
  </si>
  <si>
    <t>2316543</t>
  </si>
  <si>
    <t>2024-02-23 09:10:37</t>
  </si>
  <si>
    <t>2024-02-23 11:42:24</t>
  </si>
  <si>
    <t>2024-02-25 03:03:03</t>
  </si>
  <si>
    <t>2024-02-25 03:37:51</t>
  </si>
  <si>
    <t>35-03-K04385_K-4385_ _95002445031_ _95002445031</t>
  </si>
  <si>
    <t>95002445031</t>
  </si>
  <si>
    <t>2024-02-25 08:17:41</t>
  </si>
  <si>
    <t>2024-02-25 10:51:15</t>
  </si>
  <si>
    <t>35-29-L00456_KİRELİ TR-1_C_C_90998735_90998735</t>
  </si>
  <si>
    <t>90998735</t>
  </si>
  <si>
    <t>2024-02-28 13:09:03</t>
  </si>
  <si>
    <t>2024-02-28 14:52:03</t>
  </si>
  <si>
    <t>2024-02-19 21:13:36</t>
  </si>
  <si>
    <t>2024-02-19 23:38:20</t>
  </si>
  <si>
    <t>35-18-L00400_L-400_EMNİYET_L10_2324792</t>
  </si>
  <si>
    <t>2324792</t>
  </si>
  <si>
    <t>2024-02-20 02:07:37</t>
  </si>
  <si>
    <t>2024-02-20 02:49:44</t>
  </si>
  <si>
    <t>35-18-L00583_DM-2/2 ESKİ KUYUYANI_ _950454405_ _950454405</t>
  </si>
  <si>
    <t>950454405</t>
  </si>
  <si>
    <t>2024-02-28 19:35:42</t>
  </si>
  <si>
    <t>2024-02-29 03:14:31</t>
  </si>
  <si>
    <t>35-19-L00345_TR-327_8916249_TA2_5930872</t>
  </si>
  <si>
    <t>5930872</t>
  </si>
  <si>
    <t>2024-02-25 20:58:54</t>
  </si>
  <si>
    <t>2024-02-25 23:35:43</t>
  </si>
  <si>
    <t>45-77-A00001_KULA İM_KULA-2(ŞEHİR-2)_L03_2052212</t>
  </si>
  <si>
    <t>2052212</t>
  </si>
  <si>
    <t>2024-02-23 02:11:02</t>
  </si>
  <si>
    <t>2024-02-23 02:58:00</t>
  </si>
  <si>
    <t>2024-02-28 18:51:47</t>
  </si>
  <si>
    <t>2024-02-20 09:00:03</t>
  </si>
  <si>
    <t>2024-02-20 12:56:37</t>
  </si>
  <si>
    <t>35-29-A00001_TİRE İM-DM-1_GÖKÇEN SULAMA_M26_2059026</t>
  </si>
  <si>
    <t>2059026</t>
  </si>
  <si>
    <t>2024-02-25 09:06:05</t>
  </si>
  <si>
    <t>2024-02-25 11:28:05</t>
  </si>
  <si>
    <t>SALİHLİ İM_45-78-A00001_ŞEHİR-4_L15_48928862</t>
  </si>
  <si>
    <t>48928862</t>
  </si>
  <si>
    <t>2024-02-06 16:05:00</t>
  </si>
  <si>
    <t>2024-02-06 16:24:00</t>
  </si>
  <si>
    <t>35-21-L00210_MORDOĞAN TR-24_0_953365259_ _953365259</t>
  </si>
  <si>
    <t>953365259</t>
  </si>
  <si>
    <t>2024-02-25 20:16:30</t>
  </si>
  <si>
    <t>2024-02-25 23:16:57</t>
  </si>
  <si>
    <t>2024-02-20 08:27:42</t>
  </si>
  <si>
    <t>2024-02-20 09:19:19</t>
  </si>
  <si>
    <t>35-04-M01177_M-1177_ _99246383_ _99246383</t>
  </si>
  <si>
    <t>99246383</t>
  </si>
  <si>
    <t>2024-02-11 10:51:11</t>
  </si>
  <si>
    <t>2024-02-11 12:26:55</t>
  </si>
  <si>
    <t>35-01-K00162_K-162_B_B_56380865_56380865</t>
  </si>
  <si>
    <t>56380865</t>
  </si>
  <si>
    <t>2024-02-20 08:50:35</t>
  </si>
  <si>
    <t>2024-02-20 10:30:58</t>
  </si>
  <si>
    <t>35-26-M00446_KARAKUYU-7_0_956620258_ _956620258</t>
  </si>
  <si>
    <t>956620258</t>
  </si>
  <si>
    <t>2024-02-19 17:14:59</t>
  </si>
  <si>
    <t>2024-02-19 18:50:46</t>
  </si>
  <si>
    <t>45-75-M00300_OĞULDURUK AKYAR TR-1_DIREK TIPI TRAFO HUCRESI_H01_2089061</t>
  </si>
  <si>
    <t>2089061</t>
  </si>
  <si>
    <t>2024-02-19 20:50:21</t>
  </si>
  <si>
    <t>2024-02-19 21:57:40</t>
  </si>
  <si>
    <t>2024-02-23 10:23:24</t>
  </si>
  <si>
    <t>2024-02-23 17:08:24</t>
  </si>
  <si>
    <t>35-16-A00003_SAĞANCI İM_YAVAŞÇA_L06_2073458</t>
  </si>
  <si>
    <t>2073458</t>
  </si>
  <si>
    <t>2024-02-23 10:18:06</t>
  </si>
  <si>
    <t>2024-02-23 17:22:08</t>
  </si>
  <si>
    <t>35-01-K00123_K-123_B_B_56374946_56374946</t>
  </si>
  <si>
    <t>2024-02-27 11:13:21</t>
  </si>
  <si>
    <t>45-75-M00028_GÖRDES TR-28_GÖRDES TR-28_45-75-M00028_2353571</t>
  </si>
  <si>
    <t>2353571</t>
  </si>
  <si>
    <t>2024-02-28 18:40:31</t>
  </si>
  <si>
    <t>35-19-L00053_TR-53_A_A_91185981_91185981</t>
  </si>
  <si>
    <t>2024-02-17 09:44:42</t>
  </si>
  <si>
    <t>2024-02-17 12:10:12</t>
  </si>
  <si>
    <t>35-01-K01214_K-1214_D_D2_5927517</t>
  </si>
  <si>
    <t>5927517</t>
  </si>
  <si>
    <t>2024-02-19 21:24:01</t>
  </si>
  <si>
    <t>2024-02-19 23:33:29</t>
  </si>
  <si>
    <t>35-09-M00200_HARMANDALI DM-2 (M-200)_DM-2/16 (M-205)_M05_45385842</t>
  </si>
  <si>
    <t>45385842</t>
  </si>
  <si>
    <t>2024-02-20 10:00:16</t>
  </si>
  <si>
    <t>2024-02-20 16:18:40</t>
  </si>
  <si>
    <t>35-03-M00448_M-448_M-448_35-03-M00448_2365707</t>
  </si>
  <si>
    <t>2365707</t>
  </si>
  <si>
    <t>2024-02-20 07:57:25</t>
  </si>
  <si>
    <t>2024-02-20 09:48:04</t>
  </si>
  <si>
    <t>35-19-L00053_TR-53_TR-53_35-19-L00053_2361635</t>
  </si>
  <si>
    <t>2361635</t>
  </si>
  <si>
    <t>2024-02-17 12:15:17</t>
  </si>
  <si>
    <t>2024-02-19 19:25:54</t>
  </si>
  <si>
    <t>35-25-M00145_ÜRKMEZ DM-3 (ÜRKMEZ M-6)_ÜRKMEZ M-10_M05_72077273</t>
  </si>
  <si>
    <t>72077273</t>
  </si>
  <si>
    <t>2024-02-26 14:06:14</t>
  </si>
  <si>
    <t>2024-02-26 14:53:20</t>
  </si>
  <si>
    <t>45-78-M01333_SALİHLİ BİOKÜTLE YAKITLI ENERJİ SANTRALİ KÖK_HatBaşıAyırıcı_53139837_M06_53139837</t>
  </si>
  <si>
    <t>53139837</t>
  </si>
  <si>
    <t>2024-02-27 13:06:33</t>
  </si>
  <si>
    <t>2024-02-27 18:05:42</t>
  </si>
  <si>
    <t>35-03-K03550_K-3550_TRAFO_K03_41951728</t>
  </si>
  <si>
    <t>41951728</t>
  </si>
  <si>
    <t>2024-02-26 09:07:47</t>
  </si>
  <si>
    <t>2024-02-26 18:39:38</t>
  </si>
  <si>
    <t>2024-02-29 11:04:53</t>
  </si>
  <si>
    <t>2024-02-29 16:44:45</t>
  </si>
  <si>
    <t>35-01-K00049_K-49_G_G1_5865798</t>
  </si>
  <si>
    <t>5865798</t>
  </si>
  <si>
    <t>2024-02-25 12:24:01</t>
  </si>
  <si>
    <t>2024-02-25 16:23:16</t>
  </si>
  <si>
    <t>35-26-M00160_TR-160_SANAL BINA_961270226_ _961270226</t>
  </si>
  <si>
    <t>961270226</t>
  </si>
  <si>
    <t>2024-02-29 09:48:06</t>
  </si>
  <si>
    <t>35-19-A00003_BADEMLER İM-DM_SEFERİHİSAR ÇIKIŞ SAĞ_M10_100970890</t>
  </si>
  <si>
    <t>100970890</t>
  </si>
  <si>
    <t>2024-02-28 11:17:00</t>
  </si>
  <si>
    <t>35-18-L00332_L-332 SERKANKENT_9103482_9103482_56372463_56372463</t>
  </si>
  <si>
    <t>56372463</t>
  </si>
  <si>
    <t>2024-02-25 09:18:50</t>
  </si>
  <si>
    <t>2024-02-25 12:41:30</t>
  </si>
  <si>
    <t>35-15-L01044_BADEMLİ TR-5_BADEMLİ TR-5_35-15-L01044_66857065</t>
  </si>
  <si>
    <t>66857065</t>
  </si>
  <si>
    <t>2024-02-25 19:36:00</t>
  </si>
  <si>
    <t>2024-02-25 20:11:57</t>
  </si>
  <si>
    <t>2024-02-22 19:21:17</t>
  </si>
  <si>
    <t>2024-02-22 20:01:57</t>
  </si>
  <si>
    <t>45-73-A00001_ALAŞEHİR TM_SARIGÖL-1_M02_2312668</t>
  </si>
  <si>
    <t>2312668</t>
  </si>
  <si>
    <t>2024-02-27 09:19:58</t>
  </si>
  <si>
    <t>2024-02-27 12:58:07</t>
  </si>
  <si>
    <t>35-28-M00153_KOYUNDERE TR-14_7053552_TR14-K3_5822803</t>
  </si>
  <si>
    <t>5822803</t>
  </si>
  <si>
    <t>2024-02-20 07:25:28</t>
  </si>
  <si>
    <t>2024-02-20 13:20:11</t>
  </si>
  <si>
    <t>35-30-M00087_ÇANDARLI TATİL KÖYÜ KÖK-12_AYYILDIZ _M04_2334667</t>
  </si>
  <si>
    <t>2334667</t>
  </si>
  <si>
    <t>2024-02-20 05:20:36</t>
  </si>
  <si>
    <t>2024-02-20 07:07:38</t>
  </si>
  <si>
    <t>35-19-M00260_MENTEŞ KÖK_UZUNADA_M02_72141085</t>
  </si>
  <si>
    <t>72141085</t>
  </si>
  <si>
    <t>2024-02-28 11:58:52</t>
  </si>
  <si>
    <t>2024-02-28 14:16:30</t>
  </si>
  <si>
    <t>35-04-K02447_K-2447_A_A_56362524</t>
  </si>
  <si>
    <t>56362524</t>
  </si>
  <si>
    <t>2024-02-18 12:20:49</t>
  </si>
  <si>
    <t>2024-02-18 14:14:21</t>
  </si>
  <si>
    <t>2024-02-23 07:38:21</t>
  </si>
  <si>
    <t>2024-02-23 15:23:51</t>
  </si>
  <si>
    <t>45-71-M00065_HACI HALİLLER DM_MANİSA-2_M08_72237340</t>
  </si>
  <si>
    <t>72237340</t>
  </si>
  <si>
    <t>2024-02-28 15:09:29</t>
  </si>
  <si>
    <t>2024-02-28 17:42:55</t>
  </si>
  <si>
    <t>35-16-M00009_AYASKENT DM-1_AYASKENT SULAMA_M05_82964103</t>
  </si>
  <si>
    <t>82964103</t>
  </si>
  <si>
    <t>2024-02-27 11:11:32</t>
  </si>
  <si>
    <t>2024-02-27 12:17:43</t>
  </si>
  <si>
    <t>2024-02-22 20:38:40</t>
  </si>
  <si>
    <t>2024-02-22 22:33:33</t>
  </si>
  <si>
    <t>45-71-M00600_DM-20/16_SANAL BINA_95000003953_ _95000003953</t>
  </si>
  <si>
    <t>95000003953</t>
  </si>
  <si>
    <t>2024-02-24 09:44:43</t>
  </si>
  <si>
    <t>2024-02-24 11:17:40</t>
  </si>
  <si>
    <t>35-21-L00113_BOYABAĞ TR-1_BOYABAĞ TR-1_35-21-L00113_2373867</t>
  </si>
  <si>
    <t>2373867</t>
  </si>
  <si>
    <t>2024-02-18 09:20:47</t>
  </si>
  <si>
    <t>2024-02-18 16:20:52</t>
  </si>
  <si>
    <t>35-26-M00001_TORBALI DM_TR-55 YENİ TEZCANLAR_M02_2056484</t>
  </si>
  <si>
    <t>2056484</t>
  </si>
  <si>
    <t>2024-02-24 07:37:16</t>
  </si>
  <si>
    <t>2024-02-24 07:49:00</t>
  </si>
  <si>
    <t>35-30-L00140_GÖKÇEAĞIL TR-2_D_D_91035439_91035439</t>
  </si>
  <si>
    <t>91035439</t>
  </si>
  <si>
    <t>2024-02-25 16:12:19</t>
  </si>
  <si>
    <t>2024-02-25 19:07:47</t>
  </si>
  <si>
    <t>35-03-M03434_M-3434(YATIRIM REZERVE)_M-3434(YATIRIM REZERVE)_35-03-M03434_88207857</t>
  </si>
  <si>
    <t>88207857</t>
  </si>
  <si>
    <t>2024-02-06 15:00:00</t>
  </si>
  <si>
    <t>2024-02-06 16:14:46</t>
  </si>
  <si>
    <t>35-10-M02486_M-2486 DADAŞKENT TR-2_TRAFO_M02_50112803</t>
  </si>
  <si>
    <t>50112803</t>
  </si>
  <si>
    <t>2024-02-01 10:41:28</t>
  </si>
  <si>
    <t>2024-02-01 11:50:49</t>
  </si>
  <si>
    <t>ALİZE KÖK_35-18-M00059_ALAÇATI TM (URLA-1)_M10_72185135</t>
  </si>
  <si>
    <t>72185135</t>
  </si>
  <si>
    <t>2024-02-09 12:01:34</t>
  </si>
  <si>
    <t>2024-02-09 15:37:18</t>
  </si>
  <si>
    <t>35-02-M00850_M-850 KARAÇAM KÖK_BENZİNLİK_M08_2065732</t>
  </si>
  <si>
    <t>2065732</t>
  </si>
  <si>
    <t>2024-02-28 13:36:33</t>
  </si>
  <si>
    <t>2024-02-28 14:59:44</t>
  </si>
  <si>
    <t>2024-02-13 13:10:02</t>
  </si>
  <si>
    <t>2024-02-13 15:26:21</t>
  </si>
  <si>
    <t>MENEMEN TR-66_35-28-L00066_Funda_953380019_ _953380019</t>
  </si>
  <si>
    <t>953380019</t>
  </si>
  <si>
    <t>2024-02-14 15:16:01</t>
  </si>
  <si>
    <t>2024-02-14 18:55:58</t>
  </si>
  <si>
    <t>35-17-M00070_TR-70_ _950300734_ _950300734</t>
  </si>
  <si>
    <t>950300734</t>
  </si>
  <si>
    <t>2024-02-29 15:13:53</t>
  </si>
  <si>
    <t>2024-02-29 17:06:29</t>
  </si>
  <si>
    <t>35-16-L00081_TR-81_47591135_47591135_56353468_56353468</t>
  </si>
  <si>
    <t>56353468</t>
  </si>
  <si>
    <t>2024-02-26 09:00:55</t>
  </si>
  <si>
    <t>2024-02-26 14:44:01</t>
  </si>
  <si>
    <t>35-18-L00207_L-207 MERKEZTUR_L-207 MERKEZTUR_35-18-L00207_2372712</t>
  </si>
  <si>
    <t>2372712</t>
  </si>
  <si>
    <t>2024-02-29 10:00:00</t>
  </si>
  <si>
    <t>2024-02-29 11:22:34</t>
  </si>
  <si>
    <t>SUCAHLI TR-1_35-24-M00103_SUCAHLI TR-1_35-24-M00103_2376344</t>
  </si>
  <si>
    <t>2376344</t>
  </si>
  <si>
    <t>2024-02-12 17:31:34</t>
  </si>
  <si>
    <t>2024-02-12 17:59:35</t>
  </si>
  <si>
    <t>35-19-M00200_BARBAROS TR-2_DIREK TIPI TRAFO HUCRESI_H01_2057022</t>
  </si>
  <si>
    <t>2057022</t>
  </si>
  <si>
    <t>2024-02-14 09:12:07</t>
  </si>
  <si>
    <t>2024-02-14 17:21:15</t>
  </si>
  <si>
    <t>2024-02-06 10:00:00</t>
  </si>
  <si>
    <t>2024-02-06 10:25:39</t>
  </si>
  <si>
    <t>35-04-A00002_KARŞIYAKA GIS TM_Karşıyaka-6_K13_2310423</t>
  </si>
  <si>
    <t>2310423</t>
  </si>
  <si>
    <t>2024-02-22 15:18:01</t>
  </si>
  <si>
    <t>2024-02-22 16:45:40</t>
  </si>
  <si>
    <t>35-27-L00230_BAĞYURDU DM-1/12_BAĞYURDU VE KÖYLER ENH_L01_72158588</t>
  </si>
  <si>
    <t>72158588</t>
  </si>
  <si>
    <t>2024-02-13 11:55:51</t>
  </si>
  <si>
    <t>2024-02-13 13:42:28</t>
  </si>
  <si>
    <t>35-18-M00089_M-89_M-89_35-18-M00089_82757156</t>
  </si>
  <si>
    <t>82757156</t>
  </si>
  <si>
    <t>2024-02-14 09:00:48</t>
  </si>
  <si>
    <t>2024-02-14 09:29:11</t>
  </si>
  <si>
    <t>AKALAN TR-1_35-27-M00433_DIREK TIPI TRAFO HUCRESI_H01_2051132</t>
  </si>
  <si>
    <t>2051132</t>
  </si>
  <si>
    <t>2024-02-20 13:43:36</t>
  </si>
  <si>
    <t>2024-02-20 14:23:18</t>
  </si>
  <si>
    <t>M-2615 _35-01-M02615_B_B_56366127_56366127</t>
  </si>
  <si>
    <t>2024-02-09 03:23:16</t>
  </si>
  <si>
    <t>2024-02-09 05:48:55</t>
  </si>
  <si>
    <t>L-319 BAHÇELİEVLER-2_35-18-L00319_L-319 BAHÇELİEVLER-2_35-18-L00319_2371962</t>
  </si>
  <si>
    <t>2371962</t>
  </si>
  <si>
    <t>2024-02-10 15:15:56</t>
  </si>
  <si>
    <t>45-82-A00004_SOMA B SANTRALİ TM_DM-1 FİDER-1 (2H05)_M022_66326541</t>
  </si>
  <si>
    <t>66326541</t>
  </si>
  <si>
    <t>2024-02-08 18:27:00</t>
  </si>
  <si>
    <t>2024-02-08 19:05:00</t>
  </si>
  <si>
    <t>MURADİYE TR-4_45-71-M02427_ _953176601_ _953176601</t>
  </si>
  <si>
    <t>953176601</t>
  </si>
  <si>
    <t>2024-02-01 11:34:01</t>
  </si>
  <si>
    <t>2024-02-01 13:27:55</t>
  </si>
  <si>
    <t>2024-02-06 23:50:42</t>
  </si>
  <si>
    <t>2024-02-07 03:17:43</t>
  </si>
  <si>
    <t>K-1153_35-03-K01153_ _98531929_ _98531929</t>
  </si>
  <si>
    <t>98531929</t>
  </si>
  <si>
    <t>2024-02-04 07:18:22</t>
  </si>
  <si>
    <t>2024-02-04 10:14:25</t>
  </si>
  <si>
    <t>35-31-L00301_İĞDELİ TR-2_İĞDELİ TR-2_35-31-L00301_2364743</t>
  </si>
  <si>
    <t>2364743</t>
  </si>
  <si>
    <t>2024-02-11 09:22:42</t>
  </si>
  <si>
    <t>2024-02-11 15:26:26</t>
  </si>
  <si>
    <t>35-04-K03723_K-3723_B_B_56381320</t>
  </si>
  <si>
    <t>56381320</t>
  </si>
  <si>
    <t>2024-02-07 09:00:11</t>
  </si>
  <si>
    <t>2024-02-07 11:42:26</t>
  </si>
  <si>
    <t>KARAKÖY TR-1_45-72-L00275_0_956490029_ _956490029</t>
  </si>
  <si>
    <t>956490029</t>
  </si>
  <si>
    <t>2024-02-12 12:54:49</t>
  </si>
  <si>
    <t>2024-02-12 15:25:12</t>
  </si>
  <si>
    <t>35-28-L00034_MENEMEN TR-34 (DM 7/13)_C_C01_5854663</t>
  </si>
  <si>
    <t>5854663</t>
  </si>
  <si>
    <t>2024-02-09 19:59:04</t>
  </si>
  <si>
    <t>2024-02-10 01:16:35</t>
  </si>
  <si>
    <t>35-28-M00378_SEYREK TR-2/1_F_F01_79676994</t>
  </si>
  <si>
    <t>79676994</t>
  </si>
  <si>
    <t>2024-02-17 12:42:47</t>
  </si>
  <si>
    <t>2024-02-17 17:09:35</t>
  </si>
  <si>
    <t>2024-02-16 18:28:44</t>
  </si>
  <si>
    <t>2024-02-16 19:38:31</t>
  </si>
  <si>
    <t>35-28-M00259Ö_İZSU GN. MD. BAĞCILAR KÖY İÇME SUYU ÖZEL_DIREK TIPI TRAFO HUCRESI_H01_2070975</t>
  </si>
  <si>
    <t>2070975</t>
  </si>
  <si>
    <t>2024-02-09 13:12:51</t>
  </si>
  <si>
    <t>2024-02-09 14:54:49</t>
  </si>
  <si>
    <t>35-28-M00182_ASARLIK TR-8_C_C_91231154</t>
  </si>
  <si>
    <t>91231154</t>
  </si>
  <si>
    <t>2024-02-06 08:47:55</t>
  </si>
  <si>
    <t>2024-02-06 17:31:14</t>
  </si>
  <si>
    <t>2024-02-06 20:18:20</t>
  </si>
  <si>
    <t>2024-02-07 02:40:53</t>
  </si>
  <si>
    <t>45-72-A00001_AKHİSAR İM_TRAFO-A AKHİSAR TM_M28_92312135</t>
  </si>
  <si>
    <t>92312135</t>
  </si>
  <si>
    <t>2024-02-21 05:16:02</t>
  </si>
  <si>
    <t>2024-02-21 05:40:00</t>
  </si>
  <si>
    <t>ÇİFTLİK İM_35-18-A00003_SAĞLIKÇILAR_L06_2054615</t>
  </si>
  <si>
    <t>2024-02-11 09:12:56</t>
  </si>
  <si>
    <t>2024-02-11 17:42:35</t>
  </si>
  <si>
    <t>L-291_35-18-L00291_L-292 OVACIK YOLU (KERİMOĞLU)_L03_72186892</t>
  </si>
  <si>
    <t>72186892</t>
  </si>
  <si>
    <t>2024-02-02 10:29:20</t>
  </si>
  <si>
    <t>2024-02-02 15:54:46</t>
  </si>
  <si>
    <t>M-2075_35-02-M02075_ _910031118_ _910031118</t>
  </si>
  <si>
    <t>910031118</t>
  </si>
  <si>
    <t>2024-02-13 01:26:42</t>
  </si>
  <si>
    <t>2024-02-13 01:52:15</t>
  </si>
  <si>
    <t>35-02-M02904_M-2904_G_E2b_83760870</t>
  </si>
  <si>
    <t>83760870</t>
  </si>
  <si>
    <t>2024-02-07 15:22:51</t>
  </si>
  <si>
    <t>2024-02-07 16:29:30</t>
  </si>
  <si>
    <t>TR-55 KÖK_35-19-M00055_0_956684606_ _956684606</t>
  </si>
  <si>
    <t>956684606</t>
  </si>
  <si>
    <t>2024-02-07 15:33:21</t>
  </si>
  <si>
    <t>2024-02-07 20:58:53</t>
  </si>
  <si>
    <t>TR-27_35-15-L00027_E_A04b_94861856</t>
  </si>
  <si>
    <t>94861856</t>
  </si>
  <si>
    <t>2024-02-12 11:16:44</t>
  </si>
  <si>
    <t>2024-02-12 13:34:45</t>
  </si>
  <si>
    <t>TR-89_45-78-L00089_ _953254379_ _953254379</t>
  </si>
  <si>
    <t>953254379</t>
  </si>
  <si>
    <t>2024-02-23 10:23:23</t>
  </si>
  <si>
    <t>2024-02-23 12:22:58</t>
  </si>
  <si>
    <t>45-83-M00771_TR-2/75 KÖK_TR-2/77-1_L04_84763324</t>
  </si>
  <si>
    <t>84763324</t>
  </si>
  <si>
    <t>2024-02-08 06:38:00</t>
  </si>
  <si>
    <t>2024-02-08 13:34:29</t>
  </si>
  <si>
    <t>SOMA B SANTRALİ TM_45-82-A00004_SOMA KÖYLER DM-2 FİDER-2 (2H09)_M018_66326549</t>
  </si>
  <si>
    <t>2024-02-08 17:39:17</t>
  </si>
  <si>
    <t>2024-02-08 18:27:01</t>
  </si>
  <si>
    <t>35-20-L00347_SÖĞÜTÖREN TR-1_DIREK TIPI TRAFO HUCRESI_H01_2045628</t>
  </si>
  <si>
    <t>2045628</t>
  </si>
  <si>
    <t>2024-02-24 10:23:04</t>
  </si>
  <si>
    <t>2024-02-24 16:58:24</t>
  </si>
  <si>
    <t>45-71-M00536_DM-2/28_B_b4_45193421</t>
  </si>
  <si>
    <t>45193421</t>
  </si>
  <si>
    <t>2024-02-06 13:14:19</t>
  </si>
  <si>
    <t>2024-02-06 15:33:38</t>
  </si>
  <si>
    <t>M-2846_35-03-M02846_KARACAAĞAÇ_M01_82471958</t>
  </si>
  <si>
    <t>82471958</t>
  </si>
  <si>
    <t>2024-02-25 20:49:35</t>
  </si>
  <si>
    <t>2024-02-25 22:13:04</t>
  </si>
  <si>
    <t>2024-02-23 09:28:57</t>
  </si>
  <si>
    <t>2024-02-23 16:38:01</t>
  </si>
  <si>
    <t>SAĞLIKÇILAR DM_35-18-L00544_L-81 ÇAĞDAŞKENT_L02_2325543</t>
  </si>
  <si>
    <t>2325543</t>
  </si>
  <si>
    <t>2024-02-03 10:51:33</t>
  </si>
  <si>
    <t>2024-02-03 19:32:00</t>
  </si>
  <si>
    <t>HİKMET GIDA KÖK _45-72-M00122_HatBaşıAyırıcı_53136426_M04_53136426</t>
  </si>
  <si>
    <t>53136426</t>
  </si>
  <si>
    <t>2024-02-29 13:43:00</t>
  </si>
  <si>
    <t>2024-02-29 19:23:02</t>
  </si>
  <si>
    <t>35-07-K04136_K-4136_B_B_56382390</t>
  </si>
  <si>
    <t>56382390</t>
  </si>
  <si>
    <t>2024-02-09 12:17:23</t>
  </si>
  <si>
    <t>2024-02-09 16:16:25</t>
  </si>
  <si>
    <t>ASARLIK TR-9_35-28-M00590_DIREK TIPI TRAFO HUCRESI_H01_2106331</t>
  </si>
  <si>
    <t>2106331</t>
  </si>
  <si>
    <t>2024-02-20 10:51:19</t>
  </si>
  <si>
    <t>2024-02-20 16:52:50</t>
  </si>
  <si>
    <t>TATAR DM_35-19-M00256_ALAÇATI-2 GİRİŞ_M02_2058323</t>
  </si>
  <si>
    <t>2058323</t>
  </si>
  <si>
    <t>2024-02-20 01:59:53</t>
  </si>
  <si>
    <t>2024-02-20 03:01:08</t>
  </si>
  <si>
    <t>KABAZLI KÖK_45-78-M00675_TAYTAN OFİS ESKİ GİRİŞ_M04_65971363</t>
  </si>
  <si>
    <t>65971363</t>
  </si>
  <si>
    <t>2024-02-06 18:22:14</t>
  </si>
  <si>
    <t>2024-02-06 20:46:00</t>
  </si>
  <si>
    <t>L-261 SİTESPOR_35-18-L00261_ _950450788_ _950450788</t>
  </si>
  <si>
    <t>950450788</t>
  </si>
  <si>
    <t>2024-02-16 07:55:43</t>
  </si>
  <si>
    <t>2024-02-16 16:07:57</t>
  </si>
  <si>
    <t>TR-2/97_45-83-L00097_DAĞITIM TRF TR-2/97_L03_61341031</t>
  </si>
  <si>
    <t>61341031</t>
  </si>
  <si>
    <t>2024-02-15 09:42:39</t>
  </si>
  <si>
    <t>2024-02-15 10:22:00</t>
  </si>
  <si>
    <t>BAKIR KÖK_45-76-M00047_İLYASLAR KARAKURT_M03_72212582</t>
  </si>
  <si>
    <t>72212582</t>
  </si>
  <si>
    <t>2024-02-29 12:54:00</t>
  </si>
  <si>
    <t>2024-02-29 18:45:00</t>
  </si>
  <si>
    <t>TR-174/A_45-78-L00736_SANAL BINA_95002415337_ _95002415337</t>
  </si>
  <si>
    <t>95002415337</t>
  </si>
  <si>
    <t>2024-02-23 10:59:50</t>
  </si>
  <si>
    <t>2024-02-23 12:41:20</t>
  </si>
  <si>
    <t>2024-02-21 09:13:08</t>
  </si>
  <si>
    <t>2024-02-21 10:01:00</t>
  </si>
  <si>
    <t>2024-02-29 12:01:53</t>
  </si>
  <si>
    <t>45-75-M00036_GÖRDES TR-36_C_c2_42660192</t>
  </si>
  <si>
    <t>42660192</t>
  </si>
  <si>
    <t>2024-02-11 22:38:02</t>
  </si>
  <si>
    <t>2024-02-12 00:32:54</t>
  </si>
  <si>
    <t>TATAR DM_35-19-M00256_ALİZE-1_M12_2319183</t>
  </si>
  <si>
    <t>2319183</t>
  </si>
  <si>
    <t>2024-02-14 09:42:57</t>
  </si>
  <si>
    <t>2024-02-14 10:31:27</t>
  </si>
  <si>
    <t>35-25-M00100_GÜMÜLDÜR DM_TAHTALI-3_M06_2054413</t>
  </si>
  <si>
    <t>2054413</t>
  </si>
  <si>
    <t>2024-02-27 09:06:22</t>
  </si>
  <si>
    <t>2024-02-27 17:04:19</t>
  </si>
  <si>
    <t>35-19-L00183_GÜLBAHÇE TR-2 (TR-183)_GÜLBAHÇE TR-2 (TR-183)_35-19-L00183_49091734</t>
  </si>
  <si>
    <t>49091734</t>
  </si>
  <si>
    <t>2024-02-25 09:16:30</t>
  </si>
  <si>
    <t>2024-02-25 14:15:01</t>
  </si>
  <si>
    <t>TR-33_45-78-L00033_TR-27_L03_61244316</t>
  </si>
  <si>
    <t>61244316</t>
  </si>
  <si>
    <t>2024-02-06 16:48:00</t>
  </si>
  <si>
    <t>35-09-A00001_EBSO TM_BALATCIK_M16_2314254</t>
  </si>
  <si>
    <t>2314254</t>
  </si>
  <si>
    <t>2024-02-06 20:15:42</t>
  </si>
  <si>
    <t>35-32-L00007_TR-7 (KURTULUŞ PARKI KABİN)_TR-7 (KURTULUŞ PARKI KABİN)_35-32-L00007_72262168</t>
  </si>
  <si>
    <t>72262168</t>
  </si>
  <si>
    <t>2024-02-12 09:17:28</t>
  </si>
  <si>
    <t>2024-02-12 12:13:06</t>
  </si>
  <si>
    <t>35-03-M02566_M-2566_ _910337198_ _910337198</t>
  </si>
  <si>
    <t>910337198</t>
  </si>
  <si>
    <t>2024-02-01 15:09:49</t>
  </si>
  <si>
    <t>2024-02-01 17:04:29</t>
  </si>
  <si>
    <t>2024-02-15 09:35:34</t>
  </si>
  <si>
    <t>2024-02-15 10:05:02</t>
  </si>
  <si>
    <t>2024-02-10 09:44:27</t>
  </si>
  <si>
    <t>2024-02-10 17:21:04</t>
  </si>
  <si>
    <t>35-15-L00069_TR-69 M.ALİ SOYLU GRB. YANIKIR MEVKİİ_TR-69 M.ALİ SOYLU GRB. YANIKIR MEVKİİ_35-15-L00069_2365842</t>
  </si>
  <si>
    <t>2365842</t>
  </si>
  <si>
    <t>2024-02-15 09:16:40</t>
  </si>
  <si>
    <t>2024-02-15 10:33:20</t>
  </si>
  <si>
    <t>SÜTÇÜLER DM_35-27-M00900_A101-BAŞARI YEM_M03_92758198</t>
  </si>
  <si>
    <t>92758198</t>
  </si>
  <si>
    <t>2024-02-26 10:19:16</t>
  </si>
  <si>
    <t>2024-02-26 13:46:41</t>
  </si>
  <si>
    <t>35-18-M00147_M-147 SAKIZLIKOY_SANAL BINA_95000649862_ _95000649862</t>
  </si>
  <si>
    <t>95000649862</t>
  </si>
  <si>
    <t>2024-02-09 12:21:47</t>
  </si>
  <si>
    <t>2024-02-09 14:44:44</t>
  </si>
  <si>
    <t>35-09-K01938_K-1938_K-1938_35-09-K01938_45353399</t>
  </si>
  <si>
    <t>45353399</t>
  </si>
  <si>
    <t>2024-02-12 09:24:17</t>
  </si>
  <si>
    <t>2024-02-12 13:12:16</t>
  </si>
  <si>
    <t>35-18-L00114_L-114 OVACIK_A_A_91217986_91217986</t>
  </si>
  <si>
    <t>91217986</t>
  </si>
  <si>
    <t>2024-02-22 11:01:47</t>
  </si>
  <si>
    <t>2024-02-22 13:44:32</t>
  </si>
  <si>
    <t>35-19-L00144_GÜLBAHÇE TR-4_DIREK TIPI TRAFO HUCRESI_H01_2079385</t>
  </si>
  <si>
    <t>2079385</t>
  </si>
  <si>
    <t>2024-02-25 09:16:02</t>
  </si>
  <si>
    <t>2024-02-25 14:16:01</t>
  </si>
  <si>
    <t>KÖSEDERE TR-2_35-21-L00125_0_953359494_ _953359494</t>
  </si>
  <si>
    <t>953359494</t>
  </si>
  <si>
    <t>2024-02-13 11:53:41</t>
  </si>
  <si>
    <t>2024-02-13 14:50:37</t>
  </si>
  <si>
    <t>M-2008_35-02-M02008_M-2008_35-02-M02008_65775063</t>
  </si>
  <si>
    <t>65775063</t>
  </si>
  <si>
    <t>2024-02-12 14:11:22</t>
  </si>
  <si>
    <t>2024-02-12 14:40:27</t>
  </si>
  <si>
    <t>TEKELİ TR-12_35-22-M00230_TEKELİ TR-12_35-22-M00230_81471443</t>
  </si>
  <si>
    <t>81471443</t>
  </si>
  <si>
    <t>2024-02-09 13:35:00</t>
  </si>
  <si>
    <t>K-777_35-02-K00777_D__5821747</t>
  </si>
  <si>
    <t>5821747</t>
  </si>
  <si>
    <t>2024-02-19 09:08:03</t>
  </si>
  <si>
    <t>2024-02-19 15:52:33</t>
  </si>
  <si>
    <t>35-27-M00792_ULUCAK DM_EĞRİDERE-1_M06_2053524</t>
  </si>
  <si>
    <t>2053524</t>
  </si>
  <si>
    <t>2024-02-28 08:48:47</t>
  </si>
  <si>
    <t>2024-02-28 14:34:14</t>
  </si>
  <si>
    <t>35-16-M00036_SEKLİK TR-1_C_C_90935766</t>
  </si>
  <si>
    <t>90935766</t>
  </si>
  <si>
    <t>2024-02-01 09:09:09</t>
  </si>
  <si>
    <t>2024-02-01 17:04:31</t>
  </si>
  <si>
    <t>ILIKSU VADİ EVLERİ TR-244_35-19-M00295_ILIKSU VADİ EVLERİ TR-244_35-19-M00295_72112173</t>
  </si>
  <si>
    <t>72112173</t>
  </si>
  <si>
    <t>2024-02-10 10:10:42</t>
  </si>
  <si>
    <t>35-02-M02075_M-2075_ _913547640_ _913547640</t>
  </si>
  <si>
    <t>913547640</t>
  </si>
  <si>
    <t>2024-02-12 19:45:49</t>
  </si>
  <si>
    <t>2024-02-12 22:05:09</t>
  </si>
  <si>
    <t>KAYMAKÇI DM-2_35-15-M00309_OSB_M04_66415347</t>
  </si>
  <si>
    <t>66415347</t>
  </si>
  <si>
    <t>2024-02-13 09:28:00</t>
  </si>
  <si>
    <t>2024-02-13 09:41:01</t>
  </si>
  <si>
    <t>35-26-A00004_ARSLANLAR TM_SUBAŞI_M19_2057968</t>
  </si>
  <si>
    <t>2057968</t>
  </si>
  <si>
    <t>2024-02-27 13:06:38</t>
  </si>
  <si>
    <t>2024-02-27 13:14:00</t>
  </si>
  <si>
    <t>TEKELİ TR-7 _35-22-M00274_0_955254080_ _955254080</t>
  </si>
  <si>
    <t>955254080</t>
  </si>
  <si>
    <t>2024-02-01 21:02:09</t>
  </si>
  <si>
    <t>2024-02-01 23:40:00</t>
  </si>
  <si>
    <t>2024-02-09 09:26:31</t>
  </si>
  <si>
    <t>2024-02-09 14:30:20</t>
  </si>
  <si>
    <t>SELAMPEN KÖK_35-26-M00926_İMPO-KALE-CENKÇİ-SELAMPEN_M01_65890770</t>
  </si>
  <si>
    <t>65890770</t>
  </si>
  <si>
    <t>2024-02-25 14:08:29</t>
  </si>
  <si>
    <t>2024-02-25 17:25:09</t>
  </si>
  <si>
    <t>35-18-L00331_L-331 DENİZKENT_L-331 DENİZKENT_35-18-L00331_2371956</t>
  </si>
  <si>
    <t>2371956</t>
  </si>
  <si>
    <t>2024-02-17 19:15:02</t>
  </si>
  <si>
    <t>2024-02-17 20:02:26</t>
  </si>
  <si>
    <t>TURGUTLU İM_45-83-A00001_ŞEHİR-3_M10_42295569</t>
  </si>
  <si>
    <t>42295569</t>
  </si>
  <si>
    <t>2024-02-08 06:42:34</t>
  </si>
  <si>
    <t>2024-02-08 07:51:00</t>
  </si>
  <si>
    <t>35-02-M01269_M-1269_TRF_M02_2097994</t>
  </si>
  <si>
    <t>2097994</t>
  </si>
  <si>
    <t>2024-02-01 09:11:20</t>
  </si>
  <si>
    <t>2024-02-01 17:22:12</t>
  </si>
  <si>
    <t>VİLLAKENT TR-9_35-28-M00384_0_953394085_ _953394085</t>
  </si>
  <si>
    <t>953394085</t>
  </si>
  <si>
    <t>2024-02-16 17:47:39</t>
  </si>
  <si>
    <t>2024-02-16 18:12:13</t>
  </si>
  <si>
    <t>2024-02-02 09:04:54</t>
  </si>
  <si>
    <t>2024-02-02 11:56:19</t>
  </si>
  <si>
    <t>35-02-M03450_K-1561_E_E_56381101</t>
  </si>
  <si>
    <t>56381101</t>
  </si>
  <si>
    <t>2024-02-09 09:32:00</t>
  </si>
  <si>
    <t>2024-02-09 15:51:39</t>
  </si>
  <si>
    <t>45-75-M00050_GÖRDES DM_GÖRDES ŞEHİR-2_M03_2083582</t>
  </si>
  <si>
    <t>2083582</t>
  </si>
  <si>
    <t>2024-02-06 10:15:48</t>
  </si>
  <si>
    <t>2024-02-06 10:29:25</t>
  </si>
  <si>
    <t>35-16-A00002_BERGAMA İM-2_TR-A_M05_2055205</t>
  </si>
  <si>
    <t>2055205</t>
  </si>
  <si>
    <t>2024-02-22 20:12:31</t>
  </si>
  <si>
    <t>45-72-A00004_AKSELENDİ İM_AKSELENDİ TR-7_L02_100808376</t>
  </si>
  <si>
    <t>100808376</t>
  </si>
  <si>
    <t>2024-02-08 15:06:44</t>
  </si>
  <si>
    <t>2024-02-08 17:31:00</t>
  </si>
  <si>
    <t>35-26-M00023_TR-23 HASTANE_A_A04_81568851</t>
  </si>
  <si>
    <t>81568851</t>
  </si>
  <si>
    <t>2024-02-22 18:43:07</t>
  </si>
  <si>
    <t>2024-02-22 20:29:54</t>
  </si>
  <si>
    <t>2024-02-17 12:54:04</t>
  </si>
  <si>
    <t>2024-02-17 12:57:00</t>
  </si>
  <si>
    <t>2024-02-14 09:46:56</t>
  </si>
  <si>
    <t>2024-02-14 19:43:04</t>
  </si>
  <si>
    <t>2024-02-09 09:41:02</t>
  </si>
  <si>
    <t>2024-02-09 16:09:29</t>
  </si>
  <si>
    <t>35-17-M00611_M-611 (DM-4/23)_C_C02_66161639</t>
  </si>
  <si>
    <t>66161639</t>
  </si>
  <si>
    <t>2024-02-12 10:14:39</t>
  </si>
  <si>
    <t>2024-02-12 14:18:51</t>
  </si>
  <si>
    <t>2024-02-11 09:38:21</t>
  </si>
  <si>
    <t>2024-02-11 12:29:11</t>
  </si>
  <si>
    <t>35-16-A00004_BERGAMA TM_TR-A_M12_2057506</t>
  </si>
  <si>
    <t>2057506</t>
  </si>
  <si>
    <t>2024-02-18 13:23:35</t>
  </si>
  <si>
    <t>2024-02-18 13:48:07</t>
  </si>
  <si>
    <t>ÇEBİTAŞ DM_35-17-M00266_ÖZKAN-1 GİRİŞ_M09_66424808</t>
  </si>
  <si>
    <t>66424808</t>
  </si>
  <si>
    <t>2024-02-21 16:02:58</t>
  </si>
  <si>
    <t>2024-02-21 16:58:43</t>
  </si>
  <si>
    <t>M-36_35-02-M00036_DIREK TIPI TRAFO HUCRESI_H01_2059084</t>
  </si>
  <si>
    <t>2059084</t>
  </si>
  <si>
    <t>2024-02-27 17:50:05</t>
  </si>
  <si>
    <t>2024-02-27 22:21:59</t>
  </si>
  <si>
    <t>K-3966_35-04-K03966_K-4263_K04_72033118</t>
  </si>
  <si>
    <t>72033118</t>
  </si>
  <si>
    <t>2024-02-24 16:40:42</t>
  </si>
  <si>
    <t>35-28-M00168_ASARLIK TR-14 KÖK_ASARLIK DM-2_M02_66531980</t>
  </si>
  <si>
    <t>66531980</t>
  </si>
  <si>
    <t>2024-02-01 09:25:08</t>
  </si>
  <si>
    <t>2024-02-01 17:15:59</t>
  </si>
  <si>
    <t>K-122_35-01-K00122_B_B_56376185_56376185</t>
  </si>
  <si>
    <t>56376185</t>
  </si>
  <si>
    <t>2024-02-24 10:19:56</t>
  </si>
  <si>
    <t>2024-02-24 16:17:38</t>
  </si>
  <si>
    <t>35-15-L00027_TR-27_B_b3b_48898396</t>
  </si>
  <si>
    <t>48898396</t>
  </si>
  <si>
    <t>2024-02-13 12:10:31</t>
  </si>
  <si>
    <t>2024-02-13 16:28:38</t>
  </si>
  <si>
    <t>2024-02-03 16:00:00</t>
  </si>
  <si>
    <t>2024-02-03 16:30:01</t>
  </si>
  <si>
    <t>35-19-L00013_TR-13_DIREK TIPI TRAFO HUCRESI_H01_2060133</t>
  </si>
  <si>
    <t>2060133</t>
  </si>
  <si>
    <t>2024-02-09 09:20:25</t>
  </si>
  <si>
    <t>2024-02-09 16:47:26</t>
  </si>
  <si>
    <t>M-3412(YATIRIM REZERVE)_35-03-M03412_M-3412(YATIRIM REZERVE)_35-03-M03412_101100609</t>
  </si>
  <si>
    <t>101100609</t>
  </si>
  <si>
    <t>2024-02-17 19:23:45</t>
  </si>
  <si>
    <t>2024-02-17 20:34:39</t>
  </si>
  <si>
    <t>2024-02-18 14:28:20</t>
  </si>
  <si>
    <t>2024-02-19 00:13:22</t>
  </si>
  <si>
    <t>35-27-A00001_ARMUTLU İM_ÇUKURBAĞ_L04_100963264</t>
  </si>
  <si>
    <t>100963264</t>
  </si>
  <si>
    <t>2024-02-04 14:34:23</t>
  </si>
  <si>
    <t>2024-02-04 19:11:45</t>
  </si>
  <si>
    <t>35-02-M03450_K-1561_C_C_56381102</t>
  </si>
  <si>
    <t>56381102</t>
  </si>
  <si>
    <t>2024-02-10 09:23:51</t>
  </si>
  <si>
    <t>2024-02-10 16:10:38</t>
  </si>
  <si>
    <t>35-26-M00001_TORBALI DM_6712321_6712321_56357969</t>
  </si>
  <si>
    <t>56357969</t>
  </si>
  <si>
    <t>2024-02-14 17:55:17</t>
  </si>
  <si>
    <t>2024-02-14 21:27:59</t>
  </si>
  <si>
    <t>35-26-A00002_SUBAŞI İM_SUBAŞI 15.8 ŞEHİR_L02_2035582</t>
  </si>
  <si>
    <t>2035582</t>
  </si>
  <si>
    <t>2024-02-11 09:53:46</t>
  </si>
  <si>
    <t>2024-02-11 14:55:55</t>
  </si>
  <si>
    <t>2024-02-26 10:18:26</t>
  </si>
  <si>
    <t>2024-02-26 18:13:53</t>
  </si>
  <si>
    <t>35-19-A00005_URLA TM-2_URLA TR-5 FİDERİ_M13_2313902</t>
  </si>
  <si>
    <t>2313902</t>
  </si>
  <si>
    <t>2024-02-24 09:00:08</t>
  </si>
  <si>
    <t>2024-02-24 16:55:50</t>
  </si>
  <si>
    <t>SULUDERE KÖK_35-31-L00057_DONANIMLI YEDEK_L08_72237010</t>
  </si>
  <si>
    <t>72237010</t>
  </si>
  <si>
    <t>2024-02-12 10:17:00</t>
  </si>
  <si>
    <t>2024-02-12 14:34:25</t>
  </si>
  <si>
    <t>BADEMLER İM-DM_35-19-A00003_TR-338_L05_100971079</t>
  </si>
  <si>
    <t>100971079</t>
  </si>
  <si>
    <t>2024-02-14 10:21:43</t>
  </si>
  <si>
    <t>2024-02-14 19:15:42</t>
  </si>
  <si>
    <t>M-914_35-22-M00914_M-914_35-22-M00914_100966635</t>
  </si>
  <si>
    <t>100966635</t>
  </si>
  <si>
    <t>2024-02-03 14:23:32</t>
  </si>
  <si>
    <t>2024-02-03 18:41:57</t>
  </si>
  <si>
    <t>35-18-L00224_L-224 SİBAM EVLERİ_10386751_10386751_56376392_56376392</t>
  </si>
  <si>
    <t>56376392</t>
  </si>
  <si>
    <t>2024-02-28 22:48:17</t>
  </si>
  <si>
    <t>2024-02-29 02:31:43</t>
  </si>
  <si>
    <t>35-32-L00014_TR-14_TR-14_35-32-L00014_65827180</t>
  </si>
  <si>
    <t>65827180</t>
  </si>
  <si>
    <t>2024-02-11 09:07:52</t>
  </si>
  <si>
    <t>2024-02-11 15:53:00</t>
  </si>
  <si>
    <t>K-112_35-01-K00112_ _911629459_ _911629459</t>
  </si>
  <si>
    <t>911629459</t>
  </si>
  <si>
    <t>2024-02-13 19:09:02</t>
  </si>
  <si>
    <t>2024-02-13 20:19:27</t>
  </si>
  <si>
    <t>35-09-A00001_EBSO TM_EBSO-20_K49_2062850</t>
  </si>
  <si>
    <t>2062850</t>
  </si>
  <si>
    <t>2024-02-07 11:12:25</t>
  </si>
  <si>
    <t>2024-02-07 13:10:00</t>
  </si>
  <si>
    <t>SARUHANLI TR-25_45-80-M00025_TR-135 PAĞMAT ÖZEL_M03_72203476</t>
  </si>
  <si>
    <t>2024-02-11 14:53:39</t>
  </si>
  <si>
    <t>2024-02-11 15:31:25</t>
  </si>
  <si>
    <t>2024-02-11 09:16:58</t>
  </si>
  <si>
    <t>2024-02-11 14:33:31</t>
  </si>
  <si>
    <t>K-405_35-02-K00405_B_B_56363139_56363139</t>
  </si>
  <si>
    <t>56363139</t>
  </si>
  <si>
    <t>2024-02-02 12:30:37</t>
  </si>
  <si>
    <t>2024-02-02 17:05:19</t>
  </si>
  <si>
    <t>35-18-L00287_L-287 SCOTCH PARK _8989607_8989607_56371860_56371860</t>
  </si>
  <si>
    <t>56371860</t>
  </si>
  <si>
    <t>2024-02-24 09:04:28</t>
  </si>
  <si>
    <t>2024-02-24 14:25:39</t>
  </si>
  <si>
    <t>35-17-M00089_TR-89___56355270</t>
  </si>
  <si>
    <t>56355270</t>
  </si>
  <si>
    <t>2024-02-01 11:43:35</t>
  </si>
  <si>
    <t>2024-02-01 14:11:41</t>
  </si>
  <si>
    <t>2024-02-22 09:01:32</t>
  </si>
  <si>
    <t>2024-02-22 15:08:05</t>
  </si>
  <si>
    <t>35-01-M02383_M-2383_M-1638_M02_80310517</t>
  </si>
  <si>
    <t>80310517</t>
  </si>
  <si>
    <t>2024-02-14 07:03:22</t>
  </si>
  <si>
    <t>2024-02-14 09:04:09</t>
  </si>
  <si>
    <t>M-3198 (YATIRIM REZERVE)_35-01-M03198_E_E_56381839_56381839</t>
  </si>
  <si>
    <t>2024-02-09 16:10:23</t>
  </si>
  <si>
    <t>2024-02-09 21:19:21</t>
  </si>
  <si>
    <t>35-19-A00001_URLA İM_TR-77_L10_100779801</t>
  </si>
  <si>
    <t>100779801</t>
  </si>
  <si>
    <t>2024-02-14 22:36:34</t>
  </si>
  <si>
    <t>2024-02-14 23:53:40</t>
  </si>
  <si>
    <t>35-27-M00593_TEKNOPET KÖK-2_ARMUTLU TR-21/TR-22/A.CANCAN SULAMA GRUBU_M02_72162540</t>
  </si>
  <si>
    <t>72162540</t>
  </si>
  <si>
    <t>2024-02-10 13:28:42</t>
  </si>
  <si>
    <t>2024-02-10 14:06:16</t>
  </si>
  <si>
    <t>2024-02-07 08:45:51</t>
  </si>
  <si>
    <t>2024-02-07 08:48:31</t>
  </si>
  <si>
    <t>NASMED KÖK_35-15-M00445_GES ÇIKIŞ_M03_93882584</t>
  </si>
  <si>
    <t>93882584</t>
  </si>
  <si>
    <t>2024-02-22 17:46:19</t>
  </si>
  <si>
    <t>2024-02-22 19:14:19</t>
  </si>
  <si>
    <t>35-04-M01802_M-1802_M-1177_M02_2085990</t>
  </si>
  <si>
    <t>2085990</t>
  </si>
  <si>
    <t>2024-02-07 18:12:14</t>
  </si>
  <si>
    <t>2024-02-07 21:23:13</t>
  </si>
  <si>
    <t>35-16-L00065_TR-65_E_E02_5771045</t>
  </si>
  <si>
    <t>5771045</t>
  </si>
  <si>
    <t>2024-02-07 18:13:50</t>
  </si>
  <si>
    <t>2024-02-07 22:38:24</t>
  </si>
  <si>
    <t>PANCAR OSB DM-1_35-26-M00869_AYRANCILAR DM-5_M37_2122985</t>
  </si>
  <si>
    <t>2122985</t>
  </si>
  <si>
    <t>2024-02-08 17:40:12</t>
  </si>
  <si>
    <t>2024-02-08 17:47:00</t>
  </si>
  <si>
    <t>35-01-K01405_K-1405_B_k4705/b1_5881625</t>
  </si>
  <si>
    <t>5881625</t>
  </si>
  <si>
    <t>2024-02-05 12:56:18</t>
  </si>
  <si>
    <t>2024-02-01 11:09:51</t>
  </si>
  <si>
    <t>2024-02-01 15:56:16</t>
  </si>
  <si>
    <t>K-4784_35-01-K04784_ _911547473_ _911547473</t>
  </si>
  <si>
    <t>911547473</t>
  </si>
  <si>
    <t>2024-02-09 01:17:29</t>
  </si>
  <si>
    <t>2024-02-09 02:12:50</t>
  </si>
  <si>
    <t>M-2898_35-02-M02898_ _97459649_ _97459649</t>
  </si>
  <si>
    <t>97459649</t>
  </si>
  <si>
    <t>2024-02-14 20:18:20</t>
  </si>
  <si>
    <t>2024-02-14 21:45:39</t>
  </si>
  <si>
    <t>35-01-K01809_K-1809_R_R1_5869126</t>
  </si>
  <si>
    <t>5869126</t>
  </si>
  <si>
    <t>2024-02-01 13:48:27</t>
  </si>
  <si>
    <t>2024-02-01 16:48:12</t>
  </si>
  <si>
    <t>35-16-L00073_TR-73_TR-76_L02_71993446</t>
  </si>
  <si>
    <t>71993446</t>
  </si>
  <si>
    <t>2024-02-02 09:02:58</t>
  </si>
  <si>
    <t>2024-02-02 16:52:28</t>
  </si>
  <si>
    <t>45-72-A00004_AKSELENDİ İM_MORALILAR_L09_100808371</t>
  </si>
  <si>
    <t>100808371</t>
  </si>
  <si>
    <t>2024-02-07 09:29:04</t>
  </si>
  <si>
    <t>2024-02-07 19:02:19</t>
  </si>
  <si>
    <t>MENDERES DM-4/TR-1_35-22-M00004_DAĞITIM TRAFO MENDERES DM-4/TR-1_M17_2104470</t>
  </si>
  <si>
    <t>2104470</t>
  </si>
  <si>
    <t>2024-02-12 16:57:23</t>
  </si>
  <si>
    <t>2024-02-12 17:24:11</t>
  </si>
  <si>
    <t>35-28-A00002_ULUCAK TM_ÇİĞLİ-1_M04_2061776</t>
  </si>
  <si>
    <t>2061776</t>
  </si>
  <si>
    <t>2024-02-01 12:03:51</t>
  </si>
  <si>
    <t>2024-02-01 13:12:19</t>
  </si>
  <si>
    <t>35-02-M01854_M-1854 YAKAKÖY TR-3_A_A_91246039</t>
  </si>
  <si>
    <t>91246039</t>
  </si>
  <si>
    <t>2024-02-08 09:12:10</t>
  </si>
  <si>
    <t>2024-02-08 16:13:29</t>
  </si>
  <si>
    <t>35-01-K00742_K-742_F_k742/f1_5897565</t>
  </si>
  <si>
    <t>5897565</t>
  </si>
  <si>
    <t>2024-02-06 21:33:50</t>
  </si>
  <si>
    <t>2024-02-07 01:19:10</t>
  </si>
  <si>
    <t>35-18-L00145_L-145 DALYAN DM_7490971_7490971_56368776</t>
  </si>
  <si>
    <t>2024-02-11 10:00:37</t>
  </si>
  <si>
    <t>2024-02-11 15:24:27</t>
  </si>
  <si>
    <t>ULUKENT DM-3_35-28-M00003_0_953382536_ _953382536</t>
  </si>
  <si>
    <t>953382536</t>
  </si>
  <si>
    <t>2024-02-15 14:00:06</t>
  </si>
  <si>
    <t>2024-02-15 15:49:47</t>
  </si>
  <si>
    <t>35-03-M01000_M-1000_M-1642_M01_41972776</t>
  </si>
  <si>
    <t>41972776</t>
  </si>
  <si>
    <t>2024-02-29 10:18:59</t>
  </si>
  <si>
    <t>2024-02-29 11:03:48</t>
  </si>
  <si>
    <t>35-17-M00700_DM-8_A_A_83714373</t>
  </si>
  <si>
    <t>83714373</t>
  </si>
  <si>
    <t>2024-02-02 14:01:02</t>
  </si>
  <si>
    <t>2024-02-02 15:46:11</t>
  </si>
  <si>
    <t>45-72-L00550_BALLICA TR-4_BALLICA TR-4_45-72-L00550_2363202</t>
  </si>
  <si>
    <t>2363202</t>
  </si>
  <si>
    <t>2024-02-11 17:30:11</t>
  </si>
  <si>
    <t>2024-02-11 18:07:13</t>
  </si>
  <si>
    <t>35-17-A00006_ALOSBİ TM_ADALET-2_M08_2054691</t>
  </si>
  <si>
    <t>2054691</t>
  </si>
  <si>
    <t>2024-02-10 09:16:48</t>
  </si>
  <si>
    <t>2024-02-10 10:36:00</t>
  </si>
  <si>
    <t>35-01-K00742_K-742_A_k742/a1_5897629</t>
  </si>
  <si>
    <t>5897629</t>
  </si>
  <si>
    <t>2024-02-06 21:32:30</t>
  </si>
  <si>
    <t>2024-02-07 01:16:09</t>
  </si>
  <si>
    <t>2024-02-07 11:56:48</t>
  </si>
  <si>
    <t>2024-02-07 14:20:29</t>
  </si>
  <si>
    <t>2024-02-01 10:03:36</t>
  </si>
  <si>
    <t>2024-02-01 13:04:50</t>
  </si>
  <si>
    <t>35-28-M00200_HAYKIRAN TR-1_B_B_91439235</t>
  </si>
  <si>
    <t>2024-02-06 14:03:31</t>
  </si>
  <si>
    <t>2024-02-06 17:54:47</t>
  </si>
  <si>
    <t>35-27-M00045_TR-45_B_B02b_66364611</t>
  </si>
  <si>
    <t>66364611</t>
  </si>
  <si>
    <t>2024-02-11 07:23:19</t>
  </si>
  <si>
    <t>2024-02-11 09:09:52</t>
  </si>
  <si>
    <t>35-01-K04022_K-4022_B_b3_5908770</t>
  </si>
  <si>
    <t>5908770</t>
  </si>
  <si>
    <t>2024-02-05 14:20:22</t>
  </si>
  <si>
    <t>2024-02-05 17:45:03</t>
  </si>
  <si>
    <t>35-15-L00866_KAYAKÖY DM_KAYAKÖY MERKEZ _L06_72307056</t>
  </si>
  <si>
    <t>72307056</t>
  </si>
  <si>
    <t>2024-02-02 13:50:58</t>
  </si>
  <si>
    <t>2024-02-02 14:42:02</t>
  </si>
  <si>
    <t>45-78-L00077_TR-77_D_D_91080739_91080739</t>
  </si>
  <si>
    <t>91080739</t>
  </si>
  <si>
    <t>2024-02-23 16:38:28</t>
  </si>
  <si>
    <t>2024-02-23 20:10:35</t>
  </si>
  <si>
    <t>35-27-M00792_ULUCAK DM_EĞRİDERE-2_M18_2052607</t>
  </si>
  <si>
    <t>2052607</t>
  </si>
  <si>
    <t>2024-02-28 09:43:20</t>
  </si>
  <si>
    <t>2024-02-28 14:35:00</t>
  </si>
  <si>
    <t>2024-02-07 08:45:16</t>
  </si>
  <si>
    <t>2024-02-07 10:46:20</t>
  </si>
  <si>
    <t>45-76-M00043_KIRKAĞAÇ DM_GELENBE_M03_72247483</t>
  </si>
  <si>
    <t>72247483</t>
  </si>
  <si>
    <t>2024-02-05 13:34:42</t>
  </si>
  <si>
    <t>2024-02-05 13:42:00</t>
  </si>
  <si>
    <t>GÜLBAHÇE TR-4_35-19-L00144_GÜLBAHÇE TR-4_35-19-L00144_2350399</t>
  </si>
  <si>
    <t>2350399</t>
  </si>
  <si>
    <t>2024-02-29 09:32:05</t>
  </si>
  <si>
    <t>2024-02-29 16:50:55</t>
  </si>
  <si>
    <t>35-04-A00001_BOSTANLI GIS TM_Bostanlı-5_K05_2311273</t>
  </si>
  <si>
    <t>2311273</t>
  </si>
  <si>
    <t>2024-02-27 04:11:14</t>
  </si>
  <si>
    <t>2024-02-27 05:54:59</t>
  </si>
  <si>
    <t>35-17-M00470_M-470_C_C03_66162937</t>
  </si>
  <si>
    <t>66162937</t>
  </si>
  <si>
    <t>2024-02-06 17:01:37</t>
  </si>
  <si>
    <t>2024-02-06 18:55:20</t>
  </si>
  <si>
    <t>DM-1/TR-12 (TR-58) ALPKENT_35-26-M00058_0_956625807_ _956625807</t>
  </si>
  <si>
    <t>956625807</t>
  </si>
  <si>
    <t>2024-02-11 10:48:41</t>
  </si>
  <si>
    <t>2024-02-11 11:46:10</t>
  </si>
  <si>
    <t>35-04-A00002_KARŞIYAKA GIS TM_Karşıyaka-17_K31_2053605</t>
  </si>
  <si>
    <t>2053605</t>
  </si>
  <si>
    <t>2024-02-16 03:03:02</t>
  </si>
  <si>
    <t>2024-02-16 04:33:16</t>
  </si>
  <si>
    <t>2024-02-15 08:49:24</t>
  </si>
  <si>
    <t>2024-02-15 16:00:10</t>
  </si>
  <si>
    <t>45-71-M00103_AŞAĞIÇOBANİSA TR-3_C_C_56385628_56385628</t>
  </si>
  <si>
    <t>56385628</t>
  </si>
  <si>
    <t>2024-02-23 08:27:18</t>
  </si>
  <si>
    <t>2024-02-23 13:44:52</t>
  </si>
  <si>
    <t>35-17-M00577_M-577 (DM-6/17)_C_C01_60797532</t>
  </si>
  <si>
    <t>60797532</t>
  </si>
  <si>
    <t>2024-02-07 11:57:54</t>
  </si>
  <si>
    <t>2024-02-07 12:46:27</t>
  </si>
  <si>
    <t>35-19-M00281_DM-5/19 (TR-281)_6123611_B02_5934933</t>
  </si>
  <si>
    <t>5934933</t>
  </si>
  <si>
    <t>2024-02-09 09:56:36</t>
  </si>
  <si>
    <t>2024-02-09 13:27:21</t>
  </si>
  <si>
    <t>35-03-M01002_M-1002_ _910656510_ _910656510</t>
  </si>
  <si>
    <t>910656510</t>
  </si>
  <si>
    <t>2024-02-14 08:06:25</t>
  </si>
  <si>
    <t>2024-02-14 08:23:34</t>
  </si>
  <si>
    <t>35-21-L00167_MORDOĞAN YUVAM SİTESİ TR_MORDOĞAN YUVAM SİTESİ TR_35-21-L00167_72200546</t>
  </si>
  <si>
    <t>72200546</t>
  </si>
  <si>
    <t>2024-02-18 10:36:39</t>
  </si>
  <si>
    <t>2024-02-18 15:11:46</t>
  </si>
  <si>
    <t>35-04-A00003_ŞEMİKLER TM_DEMİRKÖPRÜ_M16_2055339</t>
  </si>
  <si>
    <t>2055339</t>
  </si>
  <si>
    <t>2024-02-07 17:42:28</t>
  </si>
  <si>
    <t>K-907_35-04-K00907_Huzur_99104831_ _99104831</t>
  </si>
  <si>
    <t>99104831</t>
  </si>
  <si>
    <t>2024-02-12 10:03:48</t>
  </si>
  <si>
    <t>2024-02-12 11:24:12</t>
  </si>
  <si>
    <t>35-15-L00858_EMİRLİ TR-2_EMİRLİ TR-2_35-15-L00858_65832161</t>
  </si>
  <si>
    <t>65832161</t>
  </si>
  <si>
    <t>2024-02-27 14:34:09</t>
  </si>
  <si>
    <t>2024-02-27 18:30:21</t>
  </si>
  <si>
    <t>35-22-M00103_AĞAÇ İŞLERİ TR-3_9419123_TR3/D2_5933637</t>
  </si>
  <si>
    <t>5933637</t>
  </si>
  <si>
    <t>2024-02-28 07:56:37</t>
  </si>
  <si>
    <t>2024-02-28 10:37:22</t>
  </si>
  <si>
    <t>TEPEBOZ TR-3_35-21-L00062_DAĞITIM TRAFO TEPEBOZ TR-3_L03_72177038</t>
  </si>
  <si>
    <t>72177038</t>
  </si>
  <si>
    <t>2024-02-16 13:35:09</t>
  </si>
  <si>
    <t>2024-02-16 16:37:00</t>
  </si>
  <si>
    <t>35-31-L00052_KARAMAN OKUL YANI TR-2_KARAMAN OKUL YANI TR-2_35-31-L00052_2364616</t>
  </si>
  <si>
    <t>2364616</t>
  </si>
  <si>
    <t>2024-02-28 16:03:42</t>
  </si>
  <si>
    <t>2024-02-28 17:27:42</t>
  </si>
  <si>
    <t>35-01-A00007_BOZYAKA TM_GÖZTEPE-2_M06_2064770</t>
  </si>
  <si>
    <t>2064770</t>
  </si>
  <si>
    <t>2024-02-14 05:51:32</t>
  </si>
  <si>
    <t>35-01-K00649_K-649_F_F3_5895553</t>
  </si>
  <si>
    <t>5895553</t>
  </si>
  <si>
    <t>2024-02-22 20:51:33</t>
  </si>
  <si>
    <t>2024-02-22 21:40:15</t>
  </si>
  <si>
    <t>35-02-A00006_IŞIKLAR TM_BOĞAZİÇİ-1_M04_2307645</t>
  </si>
  <si>
    <t>2307645</t>
  </si>
  <si>
    <t>2024-02-02 09:05:27</t>
  </si>
  <si>
    <t>2024-02-02 10:18:20</t>
  </si>
  <si>
    <t>35-01-K02850_K-2850_K-190_K02_42797737</t>
  </si>
  <si>
    <t>42797737</t>
  </si>
  <si>
    <t>2024-02-07 12:12:21</t>
  </si>
  <si>
    <t>BUCA TM_35-03-A00003_Kuru Çeşme_M33_2054877</t>
  </si>
  <si>
    <t>2054877</t>
  </si>
  <si>
    <t>2024-02-29 09:31:06</t>
  </si>
  <si>
    <t>2024-02-29 10:21:44</t>
  </si>
  <si>
    <t>2024-02-20 11:00:41</t>
  </si>
  <si>
    <t>2024-02-20 16:25:00</t>
  </si>
  <si>
    <t>2024-02-08 10:02:09</t>
  </si>
  <si>
    <t>2024-02-08 16:52:42</t>
  </si>
  <si>
    <t>35-03-M03440_M-3440(YATIRIM REZERVE)_M-3440(YATIRIM REZERVE)_35-03-M03440_88208343</t>
  </si>
  <si>
    <t>88208343</t>
  </si>
  <si>
    <t>2024-02-07 13:16:50</t>
  </si>
  <si>
    <t>2024-02-07 13:53:36</t>
  </si>
  <si>
    <t>35-02-M03450_K-1561_D_D_56381087</t>
  </si>
  <si>
    <t>56381087</t>
  </si>
  <si>
    <t>2024-02-08 09:52:41</t>
  </si>
  <si>
    <t>2024-02-08 15:42:28</t>
  </si>
  <si>
    <t>35-02-M03450_K-1561_B_B_56381086</t>
  </si>
  <si>
    <t>56381086</t>
  </si>
  <si>
    <t>2024-02-08 09:41:30</t>
  </si>
  <si>
    <t>2024-02-08 15:41:51</t>
  </si>
  <si>
    <t>K-177_35-07-K00177_ _965844486_ _965844486</t>
  </si>
  <si>
    <t>965844486</t>
  </si>
  <si>
    <t>2024-02-12 16:52:24</t>
  </si>
  <si>
    <t>2024-02-12 20:58:23</t>
  </si>
  <si>
    <t>BAHATTİN DOĞANER KÖK_35-27-M00482_HatBaşıAyırıcı_53133728_M05_53133728</t>
  </si>
  <si>
    <t>53133728</t>
  </si>
  <si>
    <t>2024-02-10 11:02:51</t>
  </si>
  <si>
    <t>2024-02-10 11:30:45</t>
  </si>
  <si>
    <t>35-20-L00054_TR-1-5/10_TR-1-5/10_35-20-L00054_2355330</t>
  </si>
  <si>
    <t>2355330</t>
  </si>
  <si>
    <t>2024-02-23 09:59:34</t>
  </si>
  <si>
    <t>2024-02-23 16:55:15</t>
  </si>
  <si>
    <t>2024-02-29 10:47:24</t>
  </si>
  <si>
    <t>2024-02-29 11:07:30</t>
  </si>
  <si>
    <t>KIRKAĞAÇ DM_45-76-M00043_AKHİSAR_M08_72247474</t>
  </si>
  <si>
    <t>72247474</t>
  </si>
  <si>
    <t>2024-02-29 13:00:35</t>
  </si>
  <si>
    <t>2024-02-29 15:10:00</t>
  </si>
  <si>
    <t>M-3075(YATIRIM REZERVE)_35-03-M03075_M-3075(YATIRIM REZERVE)_35-03-M03075_80739304</t>
  </si>
  <si>
    <t>80739304</t>
  </si>
  <si>
    <t>2024-02-08 14:41:17</t>
  </si>
  <si>
    <t>2024-02-08 18:16:01</t>
  </si>
  <si>
    <t>K-342_35-02-K00342_ _910161404_ _910161404</t>
  </si>
  <si>
    <t>910161404</t>
  </si>
  <si>
    <t>2024-02-09 17:55:09</t>
  </si>
  <si>
    <t>2024-02-09 20:34:52</t>
  </si>
  <si>
    <t>45-72-A00004_AKSELENDİ İM_MORALILAR_L09_100808540</t>
  </si>
  <si>
    <t>100808540</t>
  </si>
  <si>
    <t>2024-02-08 09:35:09</t>
  </si>
  <si>
    <t>2024-02-08 18:45:44</t>
  </si>
  <si>
    <t>DM-1/TR-29_35-26-M01588_DM-1/TR-29_35-26-M01588_85855519</t>
  </si>
  <si>
    <t>85855519</t>
  </si>
  <si>
    <t>2024-02-20 10:11:36</t>
  </si>
  <si>
    <t>2024-02-20 11:28:55</t>
  </si>
  <si>
    <t>TR-144_35-19-M00144_5856944_5856944_56376351_56376351</t>
  </si>
  <si>
    <t>56376351</t>
  </si>
  <si>
    <t>2024-02-25 13:13:30</t>
  </si>
  <si>
    <t>TR-1-2/1_35-20-L00007_0_955204651_ _955204651</t>
  </si>
  <si>
    <t>955204651</t>
  </si>
  <si>
    <t>2024-02-09 11:17:50</t>
  </si>
  <si>
    <t>2024-02-09 14:28:03</t>
  </si>
  <si>
    <t>2024-02-08 12:51:01</t>
  </si>
  <si>
    <t>2024-02-08 17:25:21</t>
  </si>
  <si>
    <t>35-07-K04260_K-4260_B_979/b2_5802614</t>
  </si>
  <si>
    <t>5802614</t>
  </si>
  <si>
    <t>2024-02-23 10:05:59</t>
  </si>
  <si>
    <t>2024-02-23 12:09:21</t>
  </si>
  <si>
    <t>35-02-M03451_M-3451(YATIRIM REZERVE)_D_D_56372283</t>
  </si>
  <si>
    <t>56372283</t>
  </si>
  <si>
    <t>2024-02-09 09:01:46</t>
  </si>
  <si>
    <t>2024-02-09 15:48:53</t>
  </si>
  <si>
    <t>2024-02-08 10:56:06</t>
  </si>
  <si>
    <t>2024-02-08 11:01:00</t>
  </si>
  <si>
    <t>L-331 DENİZKENT_35-18-L00331_B_B_91253189_91253189</t>
  </si>
  <si>
    <t>91253189</t>
  </si>
  <si>
    <t>2024-02-17 12:42:14</t>
  </si>
  <si>
    <t>2024-02-14 08:34:06</t>
  </si>
  <si>
    <t>2024-02-14 12:08:59</t>
  </si>
  <si>
    <t>SOMA DM-1_45-82-M00050_TR-7/2_M11_60207316</t>
  </si>
  <si>
    <t>2024-02-08 17:42:00</t>
  </si>
  <si>
    <t>2024-02-08 19:44:32</t>
  </si>
  <si>
    <t>DM-8_45-72-L00980_DM-12/TR-1_L04_67047413</t>
  </si>
  <si>
    <t>67047413</t>
  </si>
  <si>
    <t>2024-02-19 14:29:02</t>
  </si>
  <si>
    <t>2024-02-19 14:43:30</t>
  </si>
  <si>
    <t>35-30-M00079_ÇANDARLI TATİL KÖYÜ KÖK-11_ÇANDARLI TATİL KÖYÜ_M04_72085947</t>
  </si>
  <si>
    <t>72085947</t>
  </si>
  <si>
    <t>2024-02-20 02:20:58</t>
  </si>
  <si>
    <t>2024-02-20 03:07:58</t>
  </si>
  <si>
    <t>2024-02-01 09:14:49</t>
  </si>
  <si>
    <t>2024-02-01 11:12:46</t>
  </si>
  <si>
    <t>BAĞARASI TR-1_35-23-M00170_BAĞARASI TR-1_35-23-M00170_59847239</t>
  </si>
  <si>
    <t>59847239</t>
  </si>
  <si>
    <t>2024-02-29 21:55:05</t>
  </si>
  <si>
    <t>2024-02-29 22:20:36</t>
  </si>
  <si>
    <t>35-26-M00208_DOMİNOS KÖK_BEŞİKÇİOĞLU_M03_65962998</t>
  </si>
  <si>
    <t>65962998</t>
  </si>
  <si>
    <t>2024-02-10 13:20:39</t>
  </si>
  <si>
    <t>2024-02-10 17:41:14</t>
  </si>
  <si>
    <t>35-02-M02431_M-2431_ _911796317_ _911796317</t>
  </si>
  <si>
    <t>911796317</t>
  </si>
  <si>
    <t>2024-02-19 17:15:03</t>
  </si>
  <si>
    <t>2024-02-19 20:54:00</t>
  </si>
  <si>
    <t>BİRGİ DM_35-15-L01013_YOLÜSTÜ İM_L10_67562409</t>
  </si>
  <si>
    <t>67562409</t>
  </si>
  <si>
    <t>2024-02-17 18:21:13</t>
  </si>
  <si>
    <t>2024-02-17 19:26:14</t>
  </si>
  <si>
    <t>AKGEDİK KÖK-3_45-71-M00164_AKGEDİK_M02_55994694</t>
  </si>
  <si>
    <t>55994694</t>
  </si>
  <si>
    <t>2024-02-07 11:09:22</t>
  </si>
  <si>
    <t>2024-02-07 13:56:40</t>
  </si>
  <si>
    <t>K-463_35-01-K00463_R_R_56355145_56355145</t>
  </si>
  <si>
    <t>2024-02-06 09:26:38</t>
  </si>
  <si>
    <t>2024-02-06 10:18:00</t>
  </si>
  <si>
    <t>M-3415(YATIRIM REZERVE)_35-03-M03415_M-3415(YATIRIM REZERVE)_35-03-M03415_88064879</t>
  </si>
  <si>
    <t>88064879</t>
  </si>
  <si>
    <t>2024-02-09 20:00:00</t>
  </si>
  <si>
    <t>2024-02-09 21:01:33</t>
  </si>
  <si>
    <t>45-82-M00257_CENKYERİ TR-2_ _945534477_ _945534477</t>
  </si>
  <si>
    <t>945534477</t>
  </si>
  <si>
    <t>2024-02-23 01:10:27</t>
  </si>
  <si>
    <t>2024-02-23 03:42:55</t>
  </si>
  <si>
    <t>45-78-L00037_TR-37___56387680</t>
  </si>
  <si>
    <t>56387680</t>
  </si>
  <si>
    <t>2024-02-09 16:20:59</t>
  </si>
  <si>
    <t>2024-02-09 17:09:22</t>
  </si>
  <si>
    <t>M-1885_35-02-M01885_ _99747582_ _99747582</t>
  </si>
  <si>
    <t>99747582</t>
  </si>
  <si>
    <t>2024-02-13 11:37:49</t>
  </si>
  <si>
    <t>35-07-K01283_K-1283_ _99379793_ _99379793</t>
  </si>
  <si>
    <t>99379793</t>
  </si>
  <si>
    <t>2024-02-29 09:20:50</t>
  </si>
  <si>
    <t>2024-02-29 11:33:41</t>
  </si>
  <si>
    <t>K-660_35-04-K00660_Gürsel_99764861_ _99764861</t>
  </si>
  <si>
    <t>99764861</t>
  </si>
  <si>
    <t>2024-02-10 13:16:10</t>
  </si>
  <si>
    <t>2024-02-10 14:41:59</t>
  </si>
  <si>
    <t>K-4184_35-04-K04184_K-4680_K04_2113868</t>
  </si>
  <si>
    <t>2113868</t>
  </si>
  <si>
    <t>2024-02-05 15:42:39</t>
  </si>
  <si>
    <t>2024-02-05 18:37:32</t>
  </si>
  <si>
    <t>45-78-M01387_SALİHLİ TR-85/A_ _953263688_ _953263688</t>
  </si>
  <si>
    <t>953263688</t>
  </si>
  <si>
    <t>2024-02-10 09:35:22</t>
  </si>
  <si>
    <t>2024-02-10 11:28:43</t>
  </si>
  <si>
    <t>GERMİYAN İM_35-18-A00004_ŞİFNE_L06_2313576</t>
  </si>
  <si>
    <t>2313576</t>
  </si>
  <si>
    <t>2024-02-28 18:15:51</t>
  </si>
  <si>
    <t>TATAR DM_35-19-M00256_ALİZE-1_M12_2053774</t>
  </si>
  <si>
    <t>2024-02-26 13:09:35</t>
  </si>
  <si>
    <t>2024-02-26 13:54:46</t>
  </si>
  <si>
    <t>2024-02-08 09:48:44</t>
  </si>
  <si>
    <t>2024-02-08 17:57:22</t>
  </si>
  <si>
    <t>35-27-A00001_ARMUTLU İM_TR-1 34.5_M02_100963092</t>
  </si>
  <si>
    <t>100963092</t>
  </si>
  <si>
    <t>2024-02-01 10:45:51</t>
  </si>
  <si>
    <t>2024-02-01 13:09:11</t>
  </si>
  <si>
    <t>L-33_35-14-L00033_L-33_35-14-L00033_2374321</t>
  </si>
  <si>
    <t>2374321</t>
  </si>
  <si>
    <t>2024-02-22 11:44:45</t>
  </si>
  <si>
    <t>2024-02-22 13:58:40</t>
  </si>
  <si>
    <t>L-300 DM_35-18-L00300_PETEK_L11_2332977</t>
  </si>
  <si>
    <t>2332977</t>
  </si>
  <si>
    <t>2024-02-27 08:54:08</t>
  </si>
  <si>
    <t>2024-02-27 09:52:24</t>
  </si>
  <si>
    <t>35-28-M00175_ASARLIK DM-3/8_0_953378480_ _953378480</t>
  </si>
  <si>
    <t>953378480</t>
  </si>
  <si>
    <t>2024-02-22 10:39:15</t>
  </si>
  <si>
    <t>2024-02-22 17:39:21</t>
  </si>
  <si>
    <t>ATAKENT DM (M-2214)_35-09-M02214_ATAKENT-1_M11_2307765</t>
  </si>
  <si>
    <t>2307765</t>
  </si>
  <si>
    <t>35-07-K00210_K-210_B_B_56376229</t>
  </si>
  <si>
    <t>2024-02-15 07:18:05</t>
  </si>
  <si>
    <t>2024-02-15 10:50:45</t>
  </si>
  <si>
    <t>35-28-M00178_ASARLIK DM-3_DAĞITIM TRAFO ASARLIK DM-3_M03_2326749</t>
  </si>
  <si>
    <t>2326749</t>
  </si>
  <si>
    <t>2024-02-20 10:51:58</t>
  </si>
  <si>
    <t>2024-02-20 17:14:16</t>
  </si>
  <si>
    <t>2024-02-06 11:02:08</t>
  </si>
  <si>
    <t>2024-02-10 18:49:19</t>
  </si>
  <si>
    <t>2024-02-10 20:03:17</t>
  </si>
  <si>
    <t>VİLLA SERA TR-1_35-18-L00601_49954344_B02_49954705</t>
  </si>
  <si>
    <t>49954705</t>
  </si>
  <si>
    <t>2024-02-12 14:27:14</t>
  </si>
  <si>
    <t>2024-02-12 22:03:38</t>
  </si>
  <si>
    <t>K-2535_35-01-K02535_Kaya_912437116_ _912437116</t>
  </si>
  <si>
    <t>912437116</t>
  </si>
  <si>
    <t>2024-02-09 12:38:56</t>
  </si>
  <si>
    <t>2024-02-09 13:36:12</t>
  </si>
  <si>
    <t>ÇIRPI TR-1/1_35-20-M00001_0_955197194_ _955197194</t>
  </si>
  <si>
    <t>955197194</t>
  </si>
  <si>
    <t>2024-02-04 17:08:40</t>
  </si>
  <si>
    <t>2024-02-04 18:58:57</t>
  </si>
  <si>
    <t>35-07-K01671_K-1671___96120580</t>
  </si>
  <si>
    <t>96120580</t>
  </si>
  <si>
    <t>2024-02-01 09:11:51</t>
  </si>
  <si>
    <t>2024-02-01 10:28:00</t>
  </si>
  <si>
    <t>45-78-L00027_TR-27_TR-33_L02_2105343</t>
  </si>
  <si>
    <t>2105343</t>
  </si>
  <si>
    <t>2024-02-10 01:07:18</t>
  </si>
  <si>
    <t>2024-02-10 02:00:06</t>
  </si>
  <si>
    <t>K-463_35-01-K00463_K-463_35-01-K00463_2357557</t>
  </si>
  <si>
    <t>2024-02-06 10:40:00</t>
  </si>
  <si>
    <t>GÜLBAHÇE TR-6_35-19-L00166_EGESEV_956685976_ _956685976</t>
  </si>
  <si>
    <t>956685976</t>
  </si>
  <si>
    <t>2024-02-15 15:10:01</t>
  </si>
  <si>
    <t>2024-02-15 18:42:30</t>
  </si>
  <si>
    <t>35-16-L00071_TR-71_TR-71_35-16-L00071_2349559</t>
  </si>
  <si>
    <t>2349559</t>
  </si>
  <si>
    <t>2024-02-09 09:41:11</t>
  </si>
  <si>
    <t>2024-02-09 10:46:21</t>
  </si>
  <si>
    <t>L-76 DEPREM KONUTLARI-1_35-14-L00076_DAĞITIM TRAFO L-76 DEPREM KONUTLARI-1_L01_72210030</t>
  </si>
  <si>
    <t>72210030</t>
  </si>
  <si>
    <t>2024-02-12 11:20:25</t>
  </si>
  <si>
    <t>35-18-L00447Ö_L-447 SÜHA ÖZÇELEBİ ÖZEL_DIREK TIPI TRAFO HUCRESI_H01_2101920</t>
  </si>
  <si>
    <t>2101920</t>
  </si>
  <si>
    <t>2024-02-09 08:31:48</t>
  </si>
  <si>
    <t>2024-02-09 18:59:23</t>
  </si>
  <si>
    <t>45-72-L00722_TAŞÇILAR TR-1_TAŞÇILAR TR-1_45-72-L00722_2376947</t>
  </si>
  <si>
    <t>2376947</t>
  </si>
  <si>
    <t>2024-02-24 13:14:28</t>
  </si>
  <si>
    <t>2024-02-24 17:54:11</t>
  </si>
  <si>
    <t>35-31-L00143_UZUNKÖY TR-2_DIREK TIPI TRAFO HUCRESI_H01_2050113</t>
  </si>
  <si>
    <t>2050113</t>
  </si>
  <si>
    <t>2024-02-06 10:11:00</t>
  </si>
  <si>
    <t>2024-02-06 17:49:06</t>
  </si>
  <si>
    <t>AKÇAKİLİSE TR-1_35-21-L00044_0_953361243_ _953361243</t>
  </si>
  <si>
    <t>953361243</t>
  </si>
  <si>
    <t>2024-02-03 17:05:04</t>
  </si>
  <si>
    <t>2024-02-03 20:02:10</t>
  </si>
  <si>
    <t>TR-48_35-26-M00048_7296471_TR48C11_5911722</t>
  </si>
  <si>
    <t>5911722</t>
  </si>
  <si>
    <t>2024-02-05 09:02:56</t>
  </si>
  <si>
    <t>2024-02-05 16:08:57</t>
  </si>
  <si>
    <t>ÖDEMİŞ İM_35-15-A00001_TOKİ_L16_2062383</t>
  </si>
  <si>
    <t>2024-02-01 09:45:48</t>
  </si>
  <si>
    <t>2024-02-01 18:58:15</t>
  </si>
  <si>
    <t>45-76-M00010_KIRKAĞAÇ TR-10_KIRKAĞAÇ TR-25/TR-22/TR-15/TR-17_M02_72217301</t>
  </si>
  <si>
    <t>72217301</t>
  </si>
  <si>
    <t>2024-02-11 14:41:26</t>
  </si>
  <si>
    <t>2024-02-11 15:37:31</t>
  </si>
  <si>
    <t>35-31-L00145_UZUNKÖY TR-3_DIREK TIPI TRAFO HUCRESI_H01_2050115</t>
  </si>
  <si>
    <t>2050115</t>
  </si>
  <si>
    <t>2024-02-06 09:17:00</t>
  </si>
  <si>
    <t>2024-02-06 17:28:48</t>
  </si>
  <si>
    <t>35-03-M03444_M-3444(YATIRIM REZERVE)_M-3444(YATIRIM REZERVE)_35-03-M03444_88208688</t>
  </si>
  <si>
    <t>88208688</t>
  </si>
  <si>
    <t>2024-02-07 16:57:41</t>
  </si>
  <si>
    <t>2024-02-07 18:12:36</t>
  </si>
  <si>
    <t>MURADİYE TR-5 (ESKİ MEZARLIK YANI)_45-71-M00204_ _953207596_ _953207596</t>
  </si>
  <si>
    <t>953207596</t>
  </si>
  <si>
    <t>2024-02-13 15:58:43</t>
  </si>
  <si>
    <t>2024-02-13 23:21:29</t>
  </si>
  <si>
    <t>2024-02-02 13:43:41</t>
  </si>
  <si>
    <t>2024-02-02 22:16:04</t>
  </si>
  <si>
    <t>35-16-L00070_TR-70_C_C_56398468</t>
  </si>
  <si>
    <t>56398468</t>
  </si>
  <si>
    <t>2024-02-09 09:00:16</t>
  </si>
  <si>
    <t>2024-02-09 09:31:00</t>
  </si>
  <si>
    <t>35-01-K03594_K-3594_A_A_56375733</t>
  </si>
  <si>
    <t>56375733</t>
  </si>
  <si>
    <t>2024-02-01 09:19:51</t>
  </si>
  <si>
    <t>2024-02-01 12:00:32</t>
  </si>
  <si>
    <t>45-71-M00020_DM-1/59_KUŞLUBAHÇE_M02_66398587</t>
  </si>
  <si>
    <t>66398587</t>
  </si>
  <si>
    <t>2024-02-12 16:04:24</t>
  </si>
  <si>
    <t>2024-02-13 00:26:42</t>
  </si>
  <si>
    <t>45-81-M00255_SELENDİ TR-20/A_ _945633391_ _945633391</t>
  </si>
  <si>
    <t>945633391</t>
  </si>
  <si>
    <t>2024-02-04 09:22:07</t>
  </si>
  <si>
    <t>2024-02-04 11:37:44</t>
  </si>
  <si>
    <t>MANDIRA ÖNÜ FAHRİ DOĞAN VE ARK. TR_35-24-M00036_MANDIRA ÖNÜ FAHRİ DOĞAN VE ARK. TR_35-24-M00036_2376346</t>
  </si>
  <si>
    <t>2376346</t>
  </si>
  <si>
    <t>2024-02-25 10:12:52</t>
  </si>
  <si>
    <t>2024-02-25 11:54:50</t>
  </si>
  <si>
    <t>2024-02-05 17:04:28</t>
  </si>
  <si>
    <t>2024-02-05 18:48:15</t>
  </si>
  <si>
    <t>35-19-L00270_BALIKLIOVA DM_BALIKLIOVA TR-5  TR-8_L04_2314437</t>
  </si>
  <si>
    <t>2314437</t>
  </si>
  <si>
    <t>2024-02-23 09:47:05</t>
  </si>
  <si>
    <t>2024-02-23 17:38:41</t>
  </si>
  <si>
    <t>35-03-M03169_M-3169_M-3169_35-03-M03169_82188655</t>
  </si>
  <si>
    <t>82188655</t>
  </si>
  <si>
    <t>2024-02-08 14:42:03</t>
  </si>
  <si>
    <t>2024-02-08 18:18:24</t>
  </si>
  <si>
    <t>2024-02-08 13:17:29</t>
  </si>
  <si>
    <t>2024-02-08 16:02:15</t>
  </si>
  <si>
    <t>35-27-M00707_YİĞİTLER KÖK_HatBaşıAyırıcı_73736904_M04_73736904</t>
  </si>
  <si>
    <t>73736904</t>
  </si>
  <si>
    <t>2024-02-14 14:08:16</t>
  </si>
  <si>
    <t>2024-02-14 16:22:37</t>
  </si>
  <si>
    <t>35-16-M00138_ZEYTİNDAĞ DM_HatBaşıAyırıcı_53140652_M06_53140652</t>
  </si>
  <si>
    <t>53140652</t>
  </si>
  <si>
    <t>2024-02-06 09:10:03</t>
  </si>
  <si>
    <t>2024-02-06 17:24:45</t>
  </si>
  <si>
    <t>2024-02-16 09:29:57</t>
  </si>
  <si>
    <t>2024-02-16 20:01:29</t>
  </si>
  <si>
    <t>M-2845_35-03-M02845_M-2846_M05_72156235</t>
  </si>
  <si>
    <t>72156235</t>
  </si>
  <si>
    <t>2024-02-08 14:44:46</t>
  </si>
  <si>
    <t>2024-02-08 18:26:54</t>
  </si>
  <si>
    <t>35-27-M01057_HALİLBEYLİ TR-1 KÖK_BAĞYURDU İSKİMAETİ HALİLBEYLİ TR-2/TR-3_M03_61283943</t>
  </si>
  <si>
    <t>61283943</t>
  </si>
  <si>
    <t>2024-02-03 10:06:50</t>
  </si>
  <si>
    <t>2024-02-03 10:53:24</t>
  </si>
  <si>
    <t>35-16-A00004_BERGAMA TM_TR-A_M12_2057508</t>
  </si>
  <si>
    <t>2057508</t>
  </si>
  <si>
    <t>2024-02-17 02:40:55</t>
  </si>
  <si>
    <t>2024-02-17 03:06:57</t>
  </si>
  <si>
    <t>TR-2_45-77-L00002_DIREK TIPI TRAFO HUCRESI_H01_2045728</t>
  </si>
  <si>
    <t>2045728</t>
  </si>
  <si>
    <t>2024-02-22 10:00:52</t>
  </si>
  <si>
    <t>2024-02-22 16:48:05</t>
  </si>
  <si>
    <t>YAYLA KÖYÜ TR-1_35-21-L00093_YAYLA KÖYÜ TR-1_35-21-L00093_2376073</t>
  </si>
  <si>
    <t>2024-02-13 10:01:30</t>
  </si>
  <si>
    <t>2024-02-13 16:42:56</t>
  </si>
  <si>
    <t>MURADİYE DM-4_45-71-M00190_MURADİYE DM-4/12_M013_100965962</t>
  </si>
  <si>
    <t>2024-02-03 15:10:40</t>
  </si>
  <si>
    <t>2024-02-03 15:23:26</t>
  </si>
  <si>
    <t>2024-02-10 10:06:53</t>
  </si>
  <si>
    <t>2024-02-10 16:28:34</t>
  </si>
  <si>
    <t>2024-02-29 09:50:23</t>
  </si>
  <si>
    <t>2024-02-09 09:31:40</t>
  </si>
  <si>
    <t>2024-02-09 17:37:11</t>
  </si>
  <si>
    <t>2024-02-15 13:34:30</t>
  </si>
  <si>
    <t>2024-02-15 19:57:24</t>
  </si>
  <si>
    <t>2024-02-02 09:30:25</t>
  </si>
  <si>
    <t>2024-02-02 10:43:00</t>
  </si>
  <si>
    <t>2024-02-27 09:10:20</t>
  </si>
  <si>
    <t>2024-02-27 18:43:39</t>
  </si>
  <si>
    <t>35-04-A00003_ŞEMİKLER TM_ŞEMİKLER-4_K28_2311172</t>
  </si>
  <si>
    <t>2311172</t>
  </si>
  <si>
    <t>2024-02-15 21:42:05</t>
  </si>
  <si>
    <t>2024-02-15 23:03:00</t>
  </si>
  <si>
    <t>2024-02-03 09:44:27</t>
  </si>
  <si>
    <t>2024-02-03 12:26:31</t>
  </si>
  <si>
    <t>35-02-M00442_M-442_C_C2B_5815009</t>
  </si>
  <si>
    <t>5815009</t>
  </si>
  <si>
    <t>2024-02-03 10:28:17</t>
  </si>
  <si>
    <t>2024-02-03 12:58:40</t>
  </si>
  <si>
    <t>2024-02-25 10:00:40</t>
  </si>
  <si>
    <t>2024-02-25 17:20:12</t>
  </si>
  <si>
    <t>ERGENEKON TR-10_45-83-M00625_ÜÇÜNCÜ KISIM SANAYİ TR-1_M03_61287298</t>
  </si>
  <si>
    <t>2024-02-14 11:54:00</t>
  </si>
  <si>
    <t>2024-02-14 12:04:37</t>
  </si>
  <si>
    <t>35-19-M00016_TR-16_A_A_56360830</t>
  </si>
  <si>
    <t>56360830</t>
  </si>
  <si>
    <t>2024-02-14 19:11:21</t>
  </si>
  <si>
    <t>2024-02-14 21:08:09</t>
  </si>
  <si>
    <t>35-32-L00023_KURUDERE TR-3_KURUDERE TR-3_35-32-L00023_2352092</t>
  </si>
  <si>
    <t>2352092</t>
  </si>
  <si>
    <t>2024-02-09 10:34:08</t>
  </si>
  <si>
    <t>2024-02-09 13:49:26</t>
  </si>
  <si>
    <t>2024-02-02 12:49:10</t>
  </si>
  <si>
    <t>2024-02-02 17:49:11</t>
  </si>
  <si>
    <t>35-29-M00117_TİRE DM2/11_A_A_91255654_91255654</t>
  </si>
  <si>
    <t>91255654</t>
  </si>
  <si>
    <t>2024-02-13 07:51:43</t>
  </si>
  <si>
    <t>2024-02-13 11:14:13</t>
  </si>
  <si>
    <t>2024-02-09 09:14:29</t>
  </si>
  <si>
    <t>2024-02-09 15:06:31</t>
  </si>
  <si>
    <t>TR-1/83 KAPTANOĞLU DM_45-83-M00083_ERBİLLER_M03_61292035</t>
  </si>
  <si>
    <t>61292035</t>
  </si>
  <si>
    <t>2024-02-14 12:13:53</t>
  </si>
  <si>
    <t>2024-02-13 13:22:20</t>
  </si>
  <si>
    <t>2024-02-13 16:22:40</t>
  </si>
  <si>
    <t>2024-02-27 09:09:12</t>
  </si>
  <si>
    <t>2024-02-27 18:38:05</t>
  </si>
  <si>
    <t>2024-02-11 18:49:00</t>
  </si>
  <si>
    <t>2024-02-11 20:56:38</t>
  </si>
  <si>
    <t>2024-02-05 09:29:21</t>
  </si>
  <si>
    <t>2024-02-05 18:29:20</t>
  </si>
  <si>
    <t>2024-02-01 09:16:04</t>
  </si>
  <si>
    <t>2024-02-01 16:45:11</t>
  </si>
  <si>
    <t>2024-02-08 12:31:57</t>
  </si>
  <si>
    <t>2024-02-08 17:25:41</t>
  </si>
  <si>
    <t>2024-02-26 09:39:14</t>
  </si>
  <si>
    <t>2024-02-26 15:48:05</t>
  </si>
  <si>
    <t>35-02-K00259_K-259_K-259_35-02-K00259_2362096</t>
  </si>
  <si>
    <t>2362096</t>
  </si>
  <si>
    <t>2024-02-04 10:41:31</t>
  </si>
  <si>
    <t>2024-02-04 18:50:20</t>
  </si>
  <si>
    <t>35-22-M00104_METAL İŞLERİ TR-4_METAL İŞLERİ TR-4_35-22-M00104_72108514</t>
  </si>
  <si>
    <t>72108514</t>
  </si>
  <si>
    <t>2024-02-11 10:15:51</t>
  </si>
  <si>
    <t>2024-02-11 12:24:29</t>
  </si>
  <si>
    <t>35-26-M00587_ÇANKAYA KÖK_TORUN_M05_65934334</t>
  </si>
  <si>
    <t>65934334</t>
  </si>
  <si>
    <t>2024-02-04 15:02:53</t>
  </si>
  <si>
    <t>2024-02-04 17:13:59</t>
  </si>
  <si>
    <t>BAHRİBABA TM_35-01-A00006_ÜÇYOL_M03_92604946</t>
  </si>
  <si>
    <t>92604946</t>
  </si>
  <si>
    <t>2024-02-19 12:28:33</t>
  </si>
  <si>
    <t>2024-02-19 15:20:06</t>
  </si>
  <si>
    <t>35-18-L00097_L-97_G_g1_5959347</t>
  </si>
  <si>
    <t>5959347</t>
  </si>
  <si>
    <t>2024-02-04 20:23:42</t>
  </si>
  <si>
    <t>2024-02-05 00:42:59</t>
  </si>
  <si>
    <t>35-19-L00087_TR-87 MENTEŞ KAVŞAĞI_10270066_10270066_56393473</t>
  </si>
  <si>
    <t>56393473</t>
  </si>
  <si>
    <t>2024-02-11 16:38:29</t>
  </si>
  <si>
    <t>2024-02-11 19:54:44</t>
  </si>
  <si>
    <t>35-28-M00001_ULUKENT DM-1_ULUKENT DM-1/8_M01_66561926</t>
  </si>
  <si>
    <t>66561926</t>
  </si>
  <si>
    <t>2024-02-05 15:17:41</t>
  </si>
  <si>
    <t>2024-02-05 16:34:45</t>
  </si>
  <si>
    <t>35-26-M00769_DM-3/1___56360834</t>
  </si>
  <si>
    <t>56360834</t>
  </si>
  <si>
    <t>2024-02-05 17:01:34</t>
  </si>
  <si>
    <t>2024-02-05 18:12:52</t>
  </si>
  <si>
    <t>35-02-K01103_K-1103_ _99320158_ _99320158</t>
  </si>
  <si>
    <t>99320158</t>
  </si>
  <si>
    <t>2024-02-06 09:56:31</t>
  </si>
  <si>
    <t>2024-02-06 11:52:01</t>
  </si>
  <si>
    <t>35-27-M00425_MEDİ KÖK_ÇAMBEL KÖK_M05_72165908</t>
  </si>
  <si>
    <t>72165908</t>
  </si>
  <si>
    <t>2024-02-25 09:35:21</t>
  </si>
  <si>
    <t>2024-02-25 17:09:54</t>
  </si>
  <si>
    <t>35-19-A00004_URLA TM-1_URLA DM-1/11_M13_2054383</t>
  </si>
  <si>
    <t>2054383</t>
  </si>
  <si>
    <t>2024-02-24 09:05:06</t>
  </si>
  <si>
    <t>2024-02-24 16:57:16</t>
  </si>
  <si>
    <t>35-19-M00256_TATAR DM_ALAÇATI-1 ÇIKIŞ_M12_2053774</t>
  </si>
  <si>
    <t>2024-02-14 17:31:32</t>
  </si>
  <si>
    <t>2024-02-14 18:42:26</t>
  </si>
  <si>
    <t>35-22-M00854_ÇAKALLAR TR-1_ÇAKALLAR TR-1_35-22-M00854_66065930</t>
  </si>
  <si>
    <t>66065930</t>
  </si>
  <si>
    <t>2024-02-09 10:06:06</t>
  </si>
  <si>
    <t>2024-02-09 18:01:18</t>
  </si>
  <si>
    <t>35-01-K01516_K-1516_A_A_56359725</t>
  </si>
  <si>
    <t>56359725</t>
  </si>
  <si>
    <t>2024-02-14 10:05:35</t>
  </si>
  <si>
    <t>35-01-K00554_K-554_A_A_56353765</t>
  </si>
  <si>
    <t>56353765</t>
  </si>
  <si>
    <t>2024-02-15 17:00:51</t>
  </si>
  <si>
    <t>35-21-L00053_KARABURUN BOZKÖY_KARABURUN BOZKÖY_35-21-L00053_2352348</t>
  </si>
  <si>
    <t>2352348</t>
  </si>
  <si>
    <t>2024-02-24 09:41:38</t>
  </si>
  <si>
    <t>2024-02-24 14:42:23</t>
  </si>
  <si>
    <t>35-25-M00041_GÜMÜLDÜR M-41_A_A_56368058</t>
  </si>
  <si>
    <t>56368058</t>
  </si>
  <si>
    <t>2024-02-03 16:02:31</t>
  </si>
  <si>
    <t>2024-02-03 18:09:30</t>
  </si>
  <si>
    <t>35-26-M00023_TR-23 HASTANE_A_A02_81568847</t>
  </si>
  <si>
    <t>81568847</t>
  </si>
  <si>
    <t>2024-02-03 21:16:48</t>
  </si>
  <si>
    <t>2024-02-03 21:51:00</t>
  </si>
  <si>
    <t>35-30-M00715_TR-15 ( M-715)_F_F01_92030508</t>
  </si>
  <si>
    <t>92030508</t>
  </si>
  <si>
    <t>2024-02-08 21:30:35</t>
  </si>
  <si>
    <t>2024-02-08 22:59:47</t>
  </si>
  <si>
    <t>35-09-M02552_M-2552_G_k1891 G1b_5891490</t>
  </si>
  <si>
    <t>5891490</t>
  </si>
  <si>
    <t>2024-02-21 22:30:40</t>
  </si>
  <si>
    <t>2024-02-22 01:27:32</t>
  </si>
  <si>
    <t>35-01-K01162_K-1162_E_E_56366041_56366041</t>
  </si>
  <si>
    <t>56366041</t>
  </si>
  <si>
    <t>2024-02-23 18:29:39</t>
  </si>
  <si>
    <t>2024-02-04 22:10:48</t>
  </si>
  <si>
    <t>2024-02-05 01:34:32</t>
  </si>
  <si>
    <t>M-3427 YEDİ GÖLLER EVKA-1(YATIRIM REZERVE)_35-03-M03427Ö_M-3427 YEDİ GÖLLER EVKA-1(YATIRIM REZERVE)_35-03-M03427Ö_88207181</t>
  </si>
  <si>
    <t>88207181</t>
  </si>
  <si>
    <t>2024-02-06 12:25:39</t>
  </si>
  <si>
    <t>2024-02-06 13:06:00</t>
  </si>
  <si>
    <t>BOĞAZİÇİ İM_35-01-A00001_TR-4 GİRİŞ_M12_2307526</t>
  </si>
  <si>
    <t>2307526</t>
  </si>
  <si>
    <t>2024-02-08 03:00:52</t>
  </si>
  <si>
    <t>2024-02-08 03:14:11</t>
  </si>
  <si>
    <t>35-01-K00122_K-122_K-122_35-01-K00122_42881107</t>
  </si>
  <si>
    <t>42881107</t>
  </si>
  <si>
    <t>2024-02-24 17:03:00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</si>
</sst>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7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50">
    <xf numFmtId="0" fontId="0" fillId="0" borderId="0" xfId="0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0" fontId="23" fillId="0" borderId="10" xfId="0" applyFont="1" applyBorder="1" applyAlignment="1">
      <alignment horizontal="center" vertical="center" wrapText="1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4" fillId="0" borderId="10" xfId="44" applyNumberFormat="1" applyFont="1" applyBorder="1" applyAlignment="1">
      <alignment horizontal="center" vertical="center" wrapText="1"/>
    </xf>
    <xf numFmtId="164" fontId="23" fillId="0" borderId="10" xfId="44" applyNumberFormat="1" applyFont="1" applyBorder="1" applyAlignment="1">
      <alignment horizontal="center" vertical="center"/>
    </xf>
    <xf numFmtId="1" fontId="20" fillId="0" borderId="0" xfId="0" applyNumberFormat="1" applyFont="1" applyAlignment="1" applyProtection="1">
      <alignment horizontal="center" vertical="center"/>
      <protection locked="0"/>
    </xf>
    <xf numFmtId="1" fontId="20" fillId="0" borderId="0" xfId="0" applyNumberFormat="1" applyFont="1" applyAlignment="1">
      <alignment horizontal="center" vertical="center"/>
    </xf>
    <xf numFmtId="0" fontId="26" fillId="0" borderId="15" xfId="0" applyFont="1" applyBorder="1"/>
    <xf numFmtId="0" fontId="17" fillId="0" borderId="15" xfId="0" applyFont="1" applyBorder="1"/>
    <xf numFmtId="0" fontId="17" fillId="0" borderId="15" xfId="0" applyFont="1" applyBorder="1" applyAlignment="1">
      <alignment horizontal="center"/>
    </xf>
    <xf numFmtId="0" fontId="0" fillId="0" borderId="15" xfId="0" applyBorder="1"/>
    <xf numFmtId="165" fontId="28" fillId="0" borderId="0" xfId="46" applyNumberFormat="1" applyFont="1" applyBorder="1" applyAlignment="1">
      <alignment horizontal="center"/>
    </xf>
    <xf numFmtId="43" fontId="1" fillId="0" borderId="0" xfId="45" applyFont="1" applyFill="1"/>
    <xf numFmtId="0" fontId="20" fillId="0" borderId="15" xfId="0" applyFont="1" applyBorder="1" applyAlignment="1">
      <alignment vertical="center"/>
    </xf>
    <xf numFmtId="164" fontId="0" fillId="0" borderId="15" xfId="44" applyNumberFormat="1" applyFont="1" applyBorder="1"/>
    <xf numFmtId="164" fontId="0" fillId="0" borderId="15" xfId="44" applyNumberFormat="1" applyFont="1" applyFill="1" applyBorder="1"/>
    <xf numFmtId="164" fontId="0" fillId="0" borderId="15" xfId="0" applyNumberFormat="1" applyBorder="1"/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164" fontId="23" fillId="0" borderId="10" xfId="44" applyNumberFormat="1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0" fillId="0" borderId="15" xfId="0" applyNumberFormat="1" applyFont="1" applyBorder="1" applyAlignment="1" applyProtection="1">
      <alignment horizontal="left" vertical="center"/>
      <protection locked="0"/>
    </xf>
  </cellXfs>
  <cellStyles count="47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irgül 2" xfId="45" xr:uid="{EDA56DBE-A776-4E04-924A-A80C0E65FD22}"/>
    <cellStyle name="Virgül 3" xfId="46" xr:uid="{1738ABCE-ED4A-41A6-A990-4B5F081A6704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53F33-6322-104D-8572-2368A3F986C6}">
  <dimension ref="A1:AF6061"/>
  <sheetViews>
    <sheetView workbookViewId="0">
      <selection activeCell="A14" sqref="A14"/>
    </sheetView>
  </sheetViews>
  <sheetFormatPr defaultColWidth="12.109375" defaultRowHeight="14.4" x14ac:dyDescent="0.3"/>
  <cols>
    <col min="1" max="1" width="14.109375" bestFit="1" customWidth="1"/>
    <col min="2" max="2" width="12.6640625" customWidth="1"/>
    <col min="3" max="3" width="13.44140625" customWidth="1"/>
    <col min="4" max="4" width="16.6640625" customWidth="1"/>
    <col min="5" max="5" width="13.77734375" bestFit="1" customWidth="1"/>
    <col min="6" max="6" width="19.33203125" bestFit="1" customWidth="1"/>
    <col min="7" max="7" width="17.6640625" bestFit="1" customWidth="1"/>
    <col min="8" max="8" width="13.33203125" bestFit="1" customWidth="1"/>
    <col min="9" max="9" width="14.77734375" bestFit="1" customWidth="1"/>
    <col min="10" max="10" width="16.77734375" bestFit="1" customWidth="1"/>
    <col min="11" max="11" width="12.6640625" bestFit="1" customWidth="1"/>
    <col min="12" max="12" width="20.109375" bestFit="1" customWidth="1"/>
    <col min="13" max="13" width="24.109375" bestFit="1" customWidth="1"/>
    <col min="14" max="14" width="24.77734375" bestFit="1" customWidth="1"/>
    <col min="15" max="15" width="12.77734375" bestFit="1" customWidth="1"/>
    <col min="16" max="17" width="34.77734375" bestFit="1" customWidth="1"/>
    <col min="18" max="19" width="36.44140625" bestFit="1" customWidth="1"/>
    <col min="20" max="21" width="39.109375" bestFit="1" customWidth="1"/>
    <col min="22" max="23" width="34.33203125" bestFit="1" customWidth="1"/>
    <col min="24" max="25" width="30.109375" bestFit="1" customWidth="1"/>
    <col min="26" max="26" width="32" bestFit="1" customWidth="1"/>
    <col min="27" max="27" width="30.33203125" bestFit="1" customWidth="1"/>
    <col min="28" max="28" width="33.33203125" bestFit="1" customWidth="1"/>
    <col min="29" max="29" width="33.109375" bestFit="1" customWidth="1"/>
    <col min="30" max="30" width="28.33203125" bestFit="1" customWidth="1"/>
    <col min="31" max="31" width="28.109375" bestFit="1" customWidth="1"/>
    <col min="32" max="32" width="26" bestFit="1" customWidth="1"/>
  </cols>
  <sheetData>
    <row r="1" spans="1:32" x14ac:dyDescent="0.3">
      <c r="A1" s="26" t="s">
        <v>24</v>
      </c>
      <c r="B1" s="26" t="s">
        <v>0</v>
      </c>
      <c r="C1" s="25" t="s">
        <v>25</v>
      </c>
      <c r="D1" s="25" t="s">
        <v>26</v>
      </c>
      <c r="E1" s="25" t="s">
        <v>27</v>
      </c>
      <c r="F1" s="25" t="s">
        <v>28</v>
      </c>
      <c r="G1" s="25" t="s">
        <v>81</v>
      </c>
      <c r="H1" s="25" t="s">
        <v>29</v>
      </c>
      <c r="I1" s="25" t="s">
        <v>30</v>
      </c>
      <c r="J1" s="25" t="s">
        <v>31</v>
      </c>
      <c r="K1" s="25" t="s">
        <v>32</v>
      </c>
      <c r="L1" s="25" t="s">
        <v>33</v>
      </c>
      <c r="M1" s="25" t="s">
        <v>34</v>
      </c>
      <c r="N1" s="25" t="s">
        <v>35</v>
      </c>
      <c r="O1" s="25" t="s">
        <v>36</v>
      </c>
      <c r="P1" s="25" t="s">
        <v>37</v>
      </c>
      <c r="Q1" s="25" t="s">
        <v>38</v>
      </c>
      <c r="R1" s="25" t="s">
        <v>39</v>
      </c>
      <c r="S1" s="25" t="s">
        <v>40</v>
      </c>
      <c r="T1" s="25" t="s">
        <v>41</v>
      </c>
      <c r="U1" s="25" t="s">
        <v>42</v>
      </c>
      <c r="V1" s="25" t="s">
        <v>43</v>
      </c>
      <c r="W1" s="25" t="s">
        <v>44</v>
      </c>
      <c r="X1" s="25" t="s">
        <v>45</v>
      </c>
      <c r="Y1" s="25" t="s">
        <v>46</v>
      </c>
      <c r="Z1" s="25" t="s">
        <v>47</v>
      </c>
      <c r="AA1" s="25" t="s">
        <v>48</v>
      </c>
      <c r="AB1" s="25" t="s">
        <v>49</v>
      </c>
      <c r="AC1" s="25" t="s">
        <v>50</v>
      </c>
      <c r="AD1" s="25" t="s">
        <v>51</v>
      </c>
      <c r="AE1" s="25" t="s">
        <v>52</v>
      </c>
      <c r="AF1" s="25" t="s">
        <v>53</v>
      </c>
    </row>
    <row r="2" spans="1:32" x14ac:dyDescent="0.3">
      <c r="A2">
        <v>3002459</v>
      </c>
      <c r="B2">
        <v>1</v>
      </c>
      <c r="C2" t="s">
        <v>83</v>
      </c>
      <c r="D2" t="s">
        <v>127</v>
      </c>
      <c r="E2" t="s">
        <v>132</v>
      </c>
      <c r="F2" t="s">
        <v>133</v>
      </c>
      <c r="G2" t="s">
        <v>134</v>
      </c>
      <c r="H2" t="s">
        <v>135</v>
      </c>
      <c r="I2" t="s">
        <v>79</v>
      </c>
      <c r="J2" t="s">
        <v>136</v>
      </c>
      <c r="K2" t="s">
        <v>22</v>
      </c>
      <c r="L2" t="s">
        <v>137</v>
      </c>
      <c r="M2" t="s">
        <v>138</v>
      </c>
      <c r="N2" t="s">
        <v>139</v>
      </c>
      <c r="O2">
        <v>0.30611111111111111</v>
      </c>
      <c r="P2">
        <v>1</v>
      </c>
      <c r="Q2">
        <v>6006</v>
      </c>
      <c r="R2">
        <v>1</v>
      </c>
      <c r="S2">
        <v>14</v>
      </c>
      <c r="T2">
        <v>19</v>
      </c>
      <c r="U2">
        <v>1117</v>
      </c>
      <c r="V2">
        <v>8</v>
      </c>
      <c r="W2">
        <v>0</v>
      </c>
      <c r="X2">
        <v>1.0078757000000001E-2</v>
      </c>
      <c r="Y2">
        <v>386.05658</v>
      </c>
      <c r="Z2">
        <v>0.15689926000000001</v>
      </c>
      <c r="AA2">
        <v>0.59480789999999994</v>
      </c>
      <c r="AB2">
        <v>159.91882000000001</v>
      </c>
      <c r="AC2">
        <v>251.65956</v>
      </c>
      <c r="AD2">
        <v>454.28264999999999</v>
      </c>
      <c r="AE2">
        <v>0</v>
      </c>
      <c r="AF2">
        <v>1252.6794</v>
      </c>
    </row>
    <row r="3" spans="1:32" x14ac:dyDescent="0.3">
      <c r="A3">
        <v>3010128</v>
      </c>
      <c r="B3">
        <v>1</v>
      </c>
      <c r="C3" t="s">
        <v>83</v>
      </c>
      <c r="D3" t="s">
        <v>117</v>
      </c>
      <c r="E3" t="s">
        <v>140</v>
      </c>
      <c r="F3" t="s">
        <v>141</v>
      </c>
      <c r="G3" t="s">
        <v>134</v>
      </c>
      <c r="H3" t="s">
        <v>142</v>
      </c>
      <c r="I3" t="s">
        <v>79</v>
      </c>
      <c r="J3" t="s">
        <v>136</v>
      </c>
      <c r="K3" t="s">
        <v>22</v>
      </c>
      <c r="L3" t="s">
        <v>137</v>
      </c>
      <c r="M3" t="s">
        <v>143</v>
      </c>
      <c r="N3" t="s">
        <v>144</v>
      </c>
      <c r="O3">
        <v>6.6213888888888892</v>
      </c>
      <c r="P3">
        <v>0</v>
      </c>
      <c r="Q3">
        <v>54</v>
      </c>
      <c r="R3">
        <v>0</v>
      </c>
      <c r="S3">
        <v>48</v>
      </c>
      <c r="T3">
        <v>0</v>
      </c>
      <c r="U3">
        <v>16</v>
      </c>
      <c r="V3">
        <v>0</v>
      </c>
      <c r="W3">
        <v>0</v>
      </c>
      <c r="X3">
        <v>0</v>
      </c>
      <c r="Y3">
        <v>24.862335000000002</v>
      </c>
      <c r="Z3">
        <v>0</v>
      </c>
      <c r="AA3">
        <v>24.149861999999999</v>
      </c>
      <c r="AB3">
        <v>0</v>
      </c>
      <c r="AC3">
        <v>40.683501999999997</v>
      </c>
      <c r="AD3">
        <v>0</v>
      </c>
      <c r="AE3">
        <v>0</v>
      </c>
      <c r="AF3">
        <v>89.695700000000002</v>
      </c>
    </row>
    <row r="4" spans="1:32" x14ac:dyDescent="0.3">
      <c r="A4">
        <v>3000188</v>
      </c>
      <c r="B4">
        <v>1</v>
      </c>
      <c r="C4" t="s">
        <v>82</v>
      </c>
      <c r="D4" t="s">
        <v>104</v>
      </c>
      <c r="E4" t="s">
        <v>145</v>
      </c>
      <c r="F4" t="s">
        <v>146</v>
      </c>
      <c r="G4" t="s">
        <v>134</v>
      </c>
      <c r="H4" t="s">
        <v>147</v>
      </c>
      <c r="I4" t="s">
        <v>79</v>
      </c>
      <c r="J4" t="s">
        <v>136</v>
      </c>
      <c r="K4" t="s">
        <v>22</v>
      </c>
      <c r="L4" t="s">
        <v>137</v>
      </c>
      <c r="M4" t="s">
        <v>148</v>
      </c>
      <c r="N4" t="s">
        <v>149</v>
      </c>
      <c r="O4">
        <v>4.9852777777777781</v>
      </c>
      <c r="P4">
        <v>0</v>
      </c>
      <c r="Q4">
        <v>297</v>
      </c>
      <c r="R4">
        <v>0</v>
      </c>
      <c r="S4">
        <v>0</v>
      </c>
      <c r="T4">
        <v>0</v>
      </c>
      <c r="U4">
        <v>22</v>
      </c>
      <c r="V4">
        <v>0</v>
      </c>
      <c r="W4">
        <v>0</v>
      </c>
      <c r="X4">
        <v>0</v>
      </c>
      <c r="Y4">
        <v>463.13486</v>
      </c>
      <c r="Z4">
        <v>0</v>
      </c>
      <c r="AA4">
        <v>0</v>
      </c>
      <c r="AB4">
        <v>0</v>
      </c>
      <c r="AC4">
        <v>33.871825999999999</v>
      </c>
      <c r="AD4">
        <v>0</v>
      </c>
      <c r="AE4">
        <v>0</v>
      </c>
      <c r="AF4">
        <v>497.00668000000002</v>
      </c>
    </row>
    <row r="5" spans="1:32" x14ac:dyDescent="0.3">
      <c r="A5">
        <v>3006056</v>
      </c>
      <c r="B5">
        <v>1</v>
      </c>
      <c r="C5" t="s">
        <v>82</v>
      </c>
      <c r="D5" t="s">
        <v>105</v>
      </c>
      <c r="E5" t="s">
        <v>150</v>
      </c>
      <c r="F5" t="s">
        <v>151</v>
      </c>
      <c r="G5" t="s">
        <v>134</v>
      </c>
      <c r="H5" t="s">
        <v>142</v>
      </c>
      <c r="I5" t="s">
        <v>79</v>
      </c>
      <c r="J5" t="s">
        <v>136</v>
      </c>
      <c r="K5" t="s">
        <v>22</v>
      </c>
      <c r="L5" t="s">
        <v>137</v>
      </c>
      <c r="M5" t="s">
        <v>152</v>
      </c>
      <c r="N5" t="s">
        <v>153</v>
      </c>
      <c r="O5">
        <v>2.4555555555555557</v>
      </c>
      <c r="P5">
        <v>0</v>
      </c>
      <c r="Q5">
        <v>0</v>
      </c>
      <c r="R5">
        <v>0</v>
      </c>
      <c r="S5">
        <v>0</v>
      </c>
      <c r="T5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</row>
    <row r="6" spans="1:32" x14ac:dyDescent="0.3">
      <c r="A6">
        <v>3012624</v>
      </c>
      <c r="B6">
        <v>1</v>
      </c>
      <c r="C6" t="s">
        <v>82</v>
      </c>
      <c r="D6" t="s">
        <v>113</v>
      </c>
      <c r="E6" t="s">
        <v>154</v>
      </c>
      <c r="F6" t="s">
        <v>155</v>
      </c>
      <c r="G6" t="s">
        <v>134</v>
      </c>
      <c r="H6" t="s">
        <v>135</v>
      </c>
      <c r="I6" t="s">
        <v>79</v>
      </c>
      <c r="J6" t="s">
        <v>136</v>
      </c>
      <c r="K6" t="s">
        <v>22</v>
      </c>
      <c r="L6" t="s">
        <v>137</v>
      </c>
      <c r="M6" t="s">
        <v>156</v>
      </c>
      <c r="N6" t="s">
        <v>157</v>
      </c>
      <c r="O6">
        <v>5.6388888888888891E-2</v>
      </c>
      <c r="P6">
        <v>11</v>
      </c>
      <c r="Q6">
        <v>13769</v>
      </c>
      <c r="R6">
        <v>13</v>
      </c>
      <c r="S6">
        <v>353</v>
      </c>
      <c r="T6">
        <v>63</v>
      </c>
      <c r="U6">
        <v>1542</v>
      </c>
      <c r="V6">
        <v>3</v>
      </c>
      <c r="W6">
        <v>5</v>
      </c>
      <c r="X6">
        <v>1.3163598000000001</v>
      </c>
      <c r="Y6">
        <v>171.72334000000001</v>
      </c>
      <c r="Z6">
        <v>0.58092414999999997</v>
      </c>
      <c r="AA6">
        <v>4.0035340000000001</v>
      </c>
      <c r="AB6">
        <v>27.463115999999999</v>
      </c>
      <c r="AC6">
        <v>40.158752</v>
      </c>
      <c r="AD6">
        <v>6.2261433999999998</v>
      </c>
      <c r="AE6">
        <v>3.530424</v>
      </c>
      <c r="AF6">
        <v>255.00261</v>
      </c>
    </row>
    <row r="7" spans="1:32" x14ac:dyDescent="0.3">
      <c r="A7">
        <v>3015453</v>
      </c>
      <c r="B7">
        <v>1</v>
      </c>
      <c r="C7" t="s">
        <v>82</v>
      </c>
      <c r="D7" t="s">
        <v>92</v>
      </c>
      <c r="E7" t="s">
        <v>158</v>
      </c>
      <c r="F7" t="s">
        <v>159</v>
      </c>
      <c r="G7" t="s">
        <v>134</v>
      </c>
      <c r="H7" t="s">
        <v>147</v>
      </c>
      <c r="I7" t="s">
        <v>78</v>
      </c>
      <c r="J7" t="s">
        <v>136</v>
      </c>
      <c r="K7" t="s">
        <v>22</v>
      </c>
      <c r="L7" t="s">
        <v>137</v>
      </c>
      <c r="M7" t="s">
        <v>160</v>
      </c>
      <c r="N7" t="s">
        <v>161</v>
      </c>
      <c r="O7">
        <v>1.1052777777777778</v>
      </c>
      <c r="P7">
        <v>0</v>
      </c>
      <c r="Q7">
        <v>143</v>
      </c>
      <c r="R7">
        <v>0</v>
      </c>
      <c r="S7">
        <v>0</v>
      </c>
      <c r="T7">
        <v>0</v>
      </c>
      <c r="U7">
        <v>26</v>
      </c>
      <c r="V7">
        <v>0</v>
      </c>
      <c r="W7">
        <v>0</v>
      </c>
      <c r="X7">
        <v>0</v>
      </c>
      <c r="Y7">
        <v>103.05709</v>
      </c>
      <c r="Z7">
        <v>0</v>
      </c>
      <c r="AA7">
        <v>0</v>
      </c>
      <c r="AB7">
        <v>0</v>
      </c>
      <c r="AC7">
        <v>42.815246999999999</v>
      </c>
      <c r="AD7">
        <v>0</v>
      </c>
      <c r="AE7">
        <v>0</v>
      </c>
      <c r="AF7">
        <v>145.87234000000001</v>
      </c>
    </row>
    <row r="8" spans="1:32" x14ac:dyDescent="0.3">
      <c r="A8">
        <v>3018529</v>
      </c>
      <c r="B8">
        <v>1</v>
      </c>
      <c r="C8" t="s">
        <v>82</v>
      </c>
      <c r="D8" t="s">
        <v>94</v>
      </c>
      <c r="E8" t="s">
        <v>162</v>
      </c>
      <c r="F8" t="s">
        <v>163</v>
      </c>
      <c r="G8" t="s">
        <v>134</v>
      </c>
      <c r="H8" t="s">
        <v>147</v>
      </c>
      <c r="I8" t="s">
        <v>79</v>
      </c>
      <c r="J8" t="s">
        <v>136</v>
      </c>
      <c r="K8" t="s">
        <v>22</v>
      </c>
      <c r="L8" t="s">
        <v>137</v>
      </c>
      <c r="M8" t="s">
        <v>164</v>
      </c>
      <c r="N8" t="s">
        <v>165</v>
      </c>
      <c r="O8">
        <v>5.410277777777778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</row>
    <row r="9" spans="1:32" x14ac:dyDescent="0.3">
      <c r="A9">
        <v>3018740</v>
      </c>
      <c r="B9">
        <v>1</v>
      </c>
      <c r="C9" t="s">
        <v>82</v>
      </c>
      <c r="D9" t="s">
        <v>106</v>
      </c>
      <c r="E9" t="s">
        <v>166</v>
      </c>
      <c r="F9" t="s">
        <v>167</v>
      </c>
      <c r="G9" t="s">
        <v>134</v>
      </c>
      <c r="H9" t="s">
        <v>142</v>
      </c>
      <c r="I9" t="s">
        <v>78</v>
      </c>
      <c r="J9" t="s">
        <v>136</v>
      </c>
      <c r="K9" t="s">
        <v>22</v>
      </c>
      <c r="L9" t="s">
        <v>137</v>
      </c>
      <c r="M9" t="s">
        <v>168</v>
      </c>
      <c r="N9" t="s">
        <v>169</v>
      </c>
      <c r="O9">
        <v>8.1902777777777782</v>
      </c>
      <c r="P9">
        <v>0</v>
      </c>
      <c r="Q9">
        <v>0</v>
      </c>
      <c r="R9">
        <v>0</v>
      </c>
      <c r="S9">
        <v>0</v>
      </c>
      <c r="T9">
        <v>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14.170047</v>
      </c>
      <c r="AC9">
        <v>0</v>
      </c>
      <c r="AD9">
        <v>0</v>
      </c>
      <c r="AE9">
        <v>0</v>
      </c>
      <c r="AF9">
        <v>14.170047</v>
      </c>
    </row>
    <row r="10" spans="1:32" x14ac:dyDescent="0.3">
      <c r="A10">
        <v>3018758</v>
      </c>
      <c r="B10">
        <v>1</v>
      </c>
      <c r="C10" t="s">
        <v>82</v>
      </c>
      <c r="D10" t="s">
        <v>92</v>
      </c>
      <c r="E10" t="s">
        <v>170</v>
      </c>
      <c r="F10" t="s">
        <v>171</v>
      </c>
      <c r="G10" t="s">
        <v>134</v>
      </c>
      <c r="H10" t="s">
        <v>147</v>
      </c>
      <c r="I10" t="s">
        <v>79</v>
      </c>
      <c r="J10" t="s">
        <v>136</v>
      </c>
      <c r="K10" t="s">
        <v>22</v>
      </c>
      <c r="L10" t="s">
        <v>137</v>
      </c>
      <c r="M10" t="s">
        <v>172</v>
      </c>
      <c r="N10" t="s">
        <v>173</v>
      </c>
      <c r="O10">
        <v>1.2247222222222223</v>
      </c>
      <c r="P10">
        <v>2</v>
      </c>
      <c r="Q10">
        <v>1119</v>
      </c>
      <c r="R10">
        <v>1</v>
      </c>
      <c r="S10">
        <v>199</v>
      </c>
      <c r="T10">
        <v>2</v>
      </c>
      <c r="U10">
        <v>194</v>
      </c>
      <c r="V10">
        <v>0</v>
      </c>
      <c r="W10">
        <v>0</v>
      </c>
      <c r="X10">
        <v>18.525773999999998</v>
      </c>
      <c r="Y10">
        <v>515.71789999999999</v>
      </c>
      <c r="Z10">
        <v>14.768261000000001</v>
      </c>
      <c r="AA10">
        <v>143.72595000000001</v>
      </c>
      <c r="AB10">
        <v>173.87598</v>
      </c>
      <c r="AC10">
        <v>290.56772000000001</v>
      </c>
      <c r="AD10">
        <v>0</v>
      </c>
      <c r="AE10">
        <v>0</v>
      </c>
      <c r="AF10">
        <v>1157.1815999999999</v>
      </c>
    </row>
    <row r="11" spans="1:32" x14ac:dyDescent="0.3">
      <c r="A11">
        <v>3041663</v>
      </c>
      <c r="B11">
        <v>1</v>
      </c>
      <c r="C11" t="s">
        <v>82</v>
      </c>
      <c r="D11" t="s">
        <v>100</v>
      </c>
      <c r="E11" t="s">
        <v>174</v>
      </c>
      <c r="F11" t="s">
        <v>175</v>
      </c>
      <c r="G11" t="s">
        <v>134</v>
      </c>
      <c r="H11" t="s">
        <v>176</v>
      </c>
      <c r="I11" t="s">
        <v>78</v>
      </c>
      <c r="J11" t="s">
        <v>136</v>
      </c>
      <c r="K11" t="s">
        <v>22</v>
      </c>
      <c r="L11" t="s">
        <v>177</v>
      </c>
      <c r="M11" t="s">
        <v>178</v>
      </c>
      <c r="N11" t="s">
        <v>179</v>
      </c>
      <c r="O11">
        <v>0.90012277777777783</v>
      </c>
      <c r="P11">
        <v>0</v>
      </c>
      <c r="Q11">
        <v>236</v>
      </c>
      <c r="R11">
        <v>0</v>
      </c>
      <c r="S11">
        <v>0</v>
      </c>
      <c r="T11">
        <v>0</v>
      </c>
      <c r="U11">
        <v>8</v>
      </c>
      <c r="V11">
        <v>0</v>
      </c>
      <c r="W11">
        <v>0</v>
      </c>
      <c r="X11">
        <v>0</v>
      </c>
      <c r="Y11">
        <v>65.888953999999998</v>
      </c>
      <c r="Z11">
        <v>0</v>
      </c>
      <c r="AA11">
        <v>0</v>
      </c>
      <c r="AB11">
        <v>0</v>
      </c>
      <c r="AC11">
        <v>6.9969609999999998</v>
      </c>
      <c r="AD11">
        <v>0</v>
      </c>
      <c r="AE11">
        <v>0</v>
      </c>
      <c r="AF11">
        <v>72.885919999999999</v>
      </c>
    </row>
    <row r="12" spans="1:32" x14ac:dyDescent="0.3">
      <c r="A12">
        <v>3041861</v>
      </c>
      <c r="B12">
        <v>1</v>
      </c>
      <c r="C12" t="s">
        <v>82</v>
      </c>
      <c r="D12" t="s">
        <v>92</v>
      </c>
      <c r="E12" t="s">
        <v>180</v>
      </c>
      <c r="F12" t="s">
        <v>181</v>
      </c>
      <c r="G12" t="s">
        <v>134</v>
      </c>
      <c r="H12" t="s">
        <v>182</v>
      </c>
      <c r="I12" t="s">
        <v>79</v>
      </c>
      <c r="J12" t="s">
        <v>136</v>
      </c>
      <c r="K12" t="s">
        <v>22</v>
      </c>
      <c r="L12" t="s">
        <v>177</v>
      </c>
      <c r="M12" t="s">
        <v>183</v>
      </c>
      <c r="N12" t="s">
        <v>184</v>
      </c>
      <c r="O12">
        <v>9.6002033333333348</v>
      </c>
      <c r="P12">
        <v>7</v>
      </c>
      <c r="Q12">
        <v>1161</v>
      </c>
      <c r="R12">
        <v>8</v>
      </c>
      <c r="S12">
        <v>54</v>
      </c>
      <c r="T12">
        <v>11</v>
      </c>
      <c r="U12">
        <v>35</v>
      </c>
      <c r="V12">
        <v>0</v>
      </c>
      <c r="W12">
        <v>1</v>
      </c>
      <c r="X12">
        <v>281.21431999999999</v>
      </c>
      <c r="Y12">
        <v>1133.0907999999999</v>
      </c>
      <c r="Z12">
        <v>141.33688000000001</v>
      </c>
      <c r="AA12">
        <v>350.38952999999998</v>
      </c>
      <c r="AB12">
        <v>248.51485</v>
      </c>
      <c r="AC12">
        <v>304.02890000000002</v>
      </c>
      <c r="AD12">
        <v>0</v>
      </c>
      <c r="AE12">
        <v>3.3596794999999999</v>
      </c>
      <c r="AF12">
        <v>2461.9349999999999</v>
      </c>
    </row>
    <row r="13" spans="1:32" x14ac:dyDescent="0.3">
      <c r="A13">
        <v>3001191</v>
      </c>
      <c r="B13">
        <v>1</v>
      </c>
      <c r="C13" t="s">
        <v>82</v>
      </c>
      <c r="D13" t="s">
        <v>88</v>
      </c>
      <c r="E13" t="s">
        <v>185</v>
      </c>
      <c r="F13" t="s">
        <v>186</v>
      </c>
      <c r="G13" t="s">
        <v>134</v>
      </c>
      <c r="H13" t="s">
        <v>147</v>
      </c>
      <c r="I13" t="s">
        <v>78</v>
      </c>
      <c r="J13" t="s">
        <v>136</v>
      </c>
      <c r="K13" t="s">
        <v>22</v>
      </c>
      <c r="L13" t="s">
        <v>137</v>
      </c>
      <c r="M13" t="s">
        <v>187</v>
      </c>
      <c r="N13" t="s">
        <v>188</v>
      </c>
      <c r="O13">
        <v>6.0835588888888896</v>
      </c>
      <c r="P13">
        <v>0</v>
      </c>
      <c r="Q13">
        <v>148</v>
      </c>
      <c r="R13">
        <v>0</v>
      </c>
      <c r="S13">
        <v>0</v>
      </c>
      <c r="T13">
        <v>0</v>
      </c>
      <c r="U13">
        <v>13</v>
      </c>
      <c r="V13">
        <v>0</v>
      </c>
      <c r="W13">
        <v>0</v>
      </c>
      <c r="X13">
        <v>0</v>
      </c>
      <c r="Y13">
        <v>84.434489999999997</v>
      </c>
      <c r="Z13">
        <v>0</v>
      </c>
      <c r="AA13">
        <v>0</v>
      </c>
      <c r="AB13">
        <v>0</v>
      </c>
      <c r="AC13">
        <v>19.380669999999999</v>
      </c>
      <c r="AD13">
        <v>0</v>
      </c>
      <c r="AE13">
        <v>0</v>
      </c>
      <c r="AF13">
        <v>103.815155</v>
      </c>
    </row>
    <row r="14" spans="1:32" x14ac:dyDescent="0.3">
      <c r="A14">
        <v>3002402</v>
      </c>
      <c r="B14">
        <v>1</v>
      </c>
      <c r="C14" t="s">
        <v>82</v>
      </c>
      <c r="D14" t="s">
        <v>90</v>
      </c>
      <c r="E14" t="s">
        <v>189</v>
      </c>
      <c r="F14" t="s">
        <v>190</v>
      </c>
      <c r="G14" t="s">
        <v>134</v>
      </c>
      <c r="H14" t="s">
        <v>147</v>
      </c>
      <c r="I14" t="s">
        <v>79</v>
      </c>
      <c r="J14" t="s">
        <v>136</v>
      </c>
      <c r="K14" t="s">
        <v>22</v>
      </c>
      <c r="L14" t="s">
        <v>137</v>
      </c>
      <c r="M14" t="s">
        <v>191</v>
      </c>
      <c r="N14" t="s">
        <v>192</v>
      </c>
      <c r="O14">
        <v>2.752678611111111</v>
      </c>
      <c r="P14">
        <v>0</v>
      </c>
      <c r="Q14">
        <v>0</v>
      </c>
      <c r="R14">
        <v>0</v>
      </c>
      <c r="S14">
        <v>0</v>
      </c>
      <c r="T14">
        <v>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114.060394</v>
      </c>
      <c r="AC14">
        <v>0</v>
      </c>
      <c r="AD14">
        <v>0</v>
      </c>
      <c r="AE14">
        <v>0</v>
      </c>
      <c r="AF14">
        <v>114.060394</v>
      </c>
    </row>
    <row r="15" spans="1:32" x14ac:dyDescent="0.3">
      <c r="A15">
        <v>3002408</v>
      </c>
      <c r="B15">
        <v>1</v>
      </c>
      <c r="C15" t="s">
        <v>83</v>
      </c>
      <c r="D15" t="s">
        <v>128</v>
      </c>
      <c r="E15" t="s">
        <v>193</v>
      </c>
      <c r="F15" t="s">
        <v>194</v>
      </c>
      <c r="G15" t="s">
        <v>134</v>
      </c>
      <c r="H15" t="s">
        <v>147</v>
      </c>
      <c r="I15" t="s">
        <v>79</v>
      </c>
      <c r="J15" t="s">
        <v>136</v>
      </c>
      <c r="K15" t="s">
        <v>22</v>
      </c>
      <c r="L15" t="s">
        <v>137</v>
      </c>
      <c r="M15" t="s">
        <v>195</v>
      </c>
      <c r="N15" t="s">
        <v>196</v>
      </c>
      <c r="O15">
        <v>5.7366666666666664</v>
      </c>
      <c r="P15">
        <v>4</v>
      </c>
      <c r="Q15">
        <v>3</v>
      </c>
      <c r="R15">
        <v>64</v>
      </c>
      <c r="S15">
        <v>42</v>
      </c>
      <c r="T15">
        <v>7</v>
      </c>
      <c r="U15">
        <v>2</v>
      </c>
      <c r="V15">
        <v>0</v>
      </c>
      <c r="W15">
        <v>0</v>
      </c>
      <c r="X15">
        <v>7.1980069999999996</v>
      </c>
      <c r="Y15">
        <v>8.7114550000000008</v>
      </c>
      <c r="Z15">
        <v>105.98169</v>
      </c>
      <c r="AA15">
        <v>203.52304000000001</v>
      </c>
      <c r="AB15">
        <v>21.484204999999999</v>
      </c>
      <c r="AC15">
        <v>7.3235054000000002</v>
      </c>
      <c r="AD15">
        <v>0</v>
      </c>
      <c r="AE15">
        <v>0</v>
      </c>
      <c r="AF15">
        <v>354.22190000000001</v>
      </c>
    </row>
    <row r="16" spans="1:32" x14ac:dyDescent="0.3">
      <c r="A16">
        <v>3008526</v>
      </c>
      <c r="B16">
        <v>1</v>
      </c>
      <c r="C16" t="s">
        <v>82</v>
      </c>
      <c r="D16" t="s">
        <v>88</v>
      </c>
      <c r="E16" t="s">
        <v>197</v>
      </c>
      <c r="F16" t="s">
        <v>198</v>
      </c>
      <c r="G16" t="s">
        <v>134</v>
      </c>
      <c r="H16" t="s">
        <v>182</v>
      </c>
      <c r="I16" t="s">
        <v>78</v>
      </c>
      <c r="J16" t="s">
        <v>136</v>
      </c>
      <c r="K16" t="s">
        <v>22</v>
      </c>
      <c r="L16" t="s">
        <v>177</v>
      </c>
      <c r="M16" t="s">
        <v>199</v>
      </c>
      <c r="N16" t="s">
        <v>200</v>
      </c>
      <c r="O16">
        <v>3.0754494444444447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1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</row>
    <row r="17" spans="1:32" x14ac:dyDescent="0.3">
      <c r="A17">
        <v>3010102</v>
      </c>
      <c r="B17">
        <v>1</v>
      </c>
      <c r="C17" t="s">
        <v>83</v>
      </c>
      <c r="D17" t="s">
        <v>114</v>
      </c>
      <c r="E17" t="s">
        <v>201</v>
      </c>
      <c r="F17" t="s">
        <v>202</v>
      </c>
      <c r="G17" t="s">
        <v>134</v>
      </c>
      <c r="H17" t="s">
        <v>182</v>
      </c>
      <c r="I17" t="s">
        <v>78</v>
      </c>
      <c r="J17" t="s">
        <v>136</v>
      </c>
      <c r="K17" t="s">
        <v>22</v>
      </c>
      <c r="L17" t="s">
        <v>177</v>
      </c>
      <c r="M17" t="s">
        <v>203</v>
      </c>
      <c r="N17" t="s">
        <v>204</v>
      </c>
      <c r="O17">
        <v>4.503495833333333</v>
      </c>
      <c r="P17">
        <v>0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</row>
    <row r="18" spans="1:32" x14ac:dyDescent="0.3">
      <c r="A18">
        <v>3005955</v>
      </c>
      <c r="B18">
        <v>1</v>
      </c>
      <c r="C18" t="s">
        <v>82</v>
      </c>
      <c r="D18" t="s">
        <v>104</v>
      </c>
      <c r="E18" t="s">
        <v>205</v>
      </c>
      <c r="F18" t="s">
        <v>206</v>
      </c>
      <c r="G18" t="s">
        <v>134</v>
      </c>
      <c r="H18" t="s">
        <v>147</v>
      </c>
      <c r="I18" t="s">
        <v>78</v>
      </c>
      <c r="J18" t="s">
        <v>136</v>
      </c>
      <c r="K18" t="s">
        <v>22</v>
      </c>
      <c r="L18" t="s">
        <v>137</v>
      </c>
      <c r="M18" t="s">
        <v>207</v>
      </c>
      <c r="N18" t="s">
        <v>208</v>
      </c>
      <c r="O18">
        <v>10.151111111111112</v>
      </c>
      <c r="P18">
        <v>0</v>
      </c>
      <c r="Q18">
        <v>57</v>
      </c>
      <c r="R18">
        <v>0</v>
      </c>
      <c r="S18">
        <v>0</v>
      </c>
      <c r="T18">
        <v>0</v>
      </c>
      <c r="U18">
        <v>2</v>
      </c>
      <c r="V18">
        <v>0</v>
      </c>
      <c r="W18">
        <v>0</v>
      </c>
      <c r="X18">
        <v>0</v>
      </c>
      <c r="Y18">
        <v>171.97371000000001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171.97371000000001</v>
      </c>
    </row>
    <row r="19" spans="1:32" x14ac:dyDescent="0.3">
      <c r="A19">
        <v>3012942</v>
      </c>
      <c r="B19">
        <v>1</v>
      </c>
      <c r="C19" t="s">
        <v>82</v>
      </c>
      <c r="D19" t="s">
        <v>106</v>
      </c>
      <c r="E19" t="s">
        <v>209</v>
      </c>
      <c r="F19" t="s">
        <v>210</v>
      </c>
      <c r="G19" t="s">
        <v>134</v>
      </c>
      <c r="H19" t="s">
        <v>211</v>
      </c>
      <c r="I19" t="s">
        <v>79</v>
      </c>
      <c r="J19" t="s">
        <v>136</v>
      </c>
      <c r="K19" t="s">
        <v>22</v>
      </c>
      <c r="L19" t="s">
        <v>177</v>
      </c>
      <c r="M19" t="s">
        <v>212</v>
      </c>
      <c r="N19" t="s">
        <v>213</v>
      </c>
      <c r="O19">
        <v>1.3900575000000002</v>
      </c>
      <c r="P19">
        <v>4</v>
      </c>
      <c r="Q19">
        <v>137</v>
      </c>
      <c r="R19">
        <v>6</v>
      </c>
      <c r="S19">
        <v>4</v>
      </c>
      <c r="T19">
        <v>14</v>
      </c>
      <c r="U19">
        <v>43</v>
      </c>
      <c r="V19">
        <v>0</v>
      </c>
      <c r="W19">
        <v>0</v>
      </c>
      <c r="X19">
        <v>1.6881094999999999</v>
      </c>
      <c r="Y19">
        <v>64.248694999999998</v>
      </c>
      <c r="Z19">
        <v>44.021853999999998</v>
      </c>
      <c r="AA19">
        <v>1.1137607</v>
      </c>
      <c r="AB19">
        <v>120.46299999999999</v>
      </c>
      <c r="AC19">
        <v>36.162807000000001</v>
      </c>
      <c r="AD19">
        <v>0</v>
      </c>
      <c r="AE19">
        <v>0</v>
      </c>
      <c r="AF19">
        <v>267.69819999999999</v>
      </c>
    </row>
    <row r="20" spans="1:32" x14ac:dyDescent="0.3">
      <c r="A20">
        <v>3012807</v>
      </c>
      <c r="B20">
        <v>1</v>
      </c>
      <c r="C20" t="s">
        <v>82</v>
      </c>
      <c r="D20" t="s">
        <v>104</v>
      </c>
      <c r="E20" t="s">
        <v>214</v>
      </c>
      <c r="F20" t="s">
        <v>215</v>
      </c>
      <c r="G20" t="s">
        <v>134</v>
      </c>
      <c r="H20" t="s">
        <v>216</v>
      </c>
      <c r="I20" t="s">
        <v>78</v>
      </c>
      <c r="J20" t="s">
        <v>136</v>
      </c>
      <c r="K20" t="s">
        <v>22</v>
      </c>
      <c r="L20" t="s">
        <v>177</v>
      </c>
      <c r="M20" t="s">
        <v>217</v>
      </c>
      <c r="N20" t="s">
        <v>218</v>
      </c>
      <c r="O20">
        <v>3.118648888888889</v>
      </c>
      <c r="P20">
        <v>0</v>
      </c>
      <c r="Q20">
        <v>1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2.9956261999999998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2.9956261999999998</v>
      </c>
    </row>
    <row r="21" spans="1:32" x14ac:dyDescent="0.3">
      <c r="A21">
        <v>3012788</v>
      </c>
      <c r="B21">
        <v>1</v>
      </c>
      <c r="C21" t="s">
        <v>83</v>
      </c>
      <c r="D21" t="s">
        <v>130</v>
      </c>
      <c r="E21" t="s">
        <v>219</v>
      </c>
      <c r="F21" t="s">
        <v>220</v>
      </c>
      <c r="G21" t="s">
        <v>134</v>
      </c>
      <c r="H21" t="s">
        <v>182</v>
      </c>
      <c r="I21" t="s">
        <v>78</v>
      </c>
      <c r="J21" t="s">
        <v>136</v>
      </c>
      <c r="K21" t="s">
        <v>22</v>
      </c>
      <c r="L21" t="s">
        <v>177</v>
      </c>
      <c r="M21" t="s">
        <v>221</v>
      </c>
      <c r="N21" t="s">
        <v>222</v>
      </c>
      <c r="O21">
        <v>1.7303711111111111</v>
      </c>
      <c r="P21">
        <v>0</v>
      </c>
      <c r="Q21">
        <v>321</v>
      </c>
      <c r="R21">
        <v>0</v>
      </c>
      <c r="S21">
        <v>4</v>
      </c>
      <c r="T21">
        <v>0</v>
      </c>
      <c r="U21">
        <v>26</v>
      </c>
      <c r="V21">
        <v>0</v>
      </c>
      <c r="W21">
        <v>0</v>
      </c>
      <c r="X21">
        <v>0</v>
      </c>
      <c r="Y21">
        <v>162.07275000000001</v>
      </c>
      <c r="Z21">
        <v>0</v>
      </c>
      <c r="AA21">
        <v>2.1270913999999999</v>
      </c>
      <c r="AB21">
        <v>0</v>
      </c>
      <c r="AC21">
        <v>48.921703000000001</v>
      </c>
      <c r="AD21">
        <v>0</v>
      </c>
      <c r="AE21">
        <v>0</v>
      </c>
      <c r="AF21">
        <v>213.12155000000001</v>
      </c>
    </row>
    <row r="22" spans="1:32" x14ac:dyDescent="0.3">
      <c r="A22">
        <v>3012783</v>
      </c>
      <c r="B22">
        <v>1</v>
      </c>
      <c r="C22" t="s">
        <v>83</v>
      </c>
      <c r="D22" t="s">
        <v>130</v>
      </c>
      <c r="E22" t="s">
        <v>223</v>
      </c>
      <c r="F22" t="s">
        <v>224</v>
      </c>
      <c r="G22" t="s">
        <v>134</v>
      </c>
      <c r="H22" t="s">
        <v>182</v>
      </c>
      <c r="I22" t="s">
        <v>78</v>
      </c>
      <c r="J22" t="s">
        <v>136</v>
      </c>
      <c r="K22" t="s">
        <v>22</v>
      </c>
      <c r="L22" t="s">
        <v>177</v>
      </c>
      <c r="M22" t="s">
        <v>225</v>
      </c>
      <c r="N22" t="s">
        <v>226</v>
      </c>
      <c r="O22">
        <v>0.5494444444444444</v>
      </c>
      <c r="P22">
        <v>0</v>
      </c>
      <c r="Q22">
        <v>158</v>
      </c>
      <c r="R22">
        <v>0</v>
      </c>
      <c r="S22">
        <v>1</v>
      </c>
      <c r="T22">
        <v>0</v>
      </c>
      <c r="U22">
        <v>28</v>
      </c>
      <c r="V22">
        <v>0</v>
      </c>
      <c r="W22">
        <v>0</v>
      </c>
      <c r="X22">
        <v>0</v>
      </c>
      <c r="Y22">
        <v>29.983757000000001</v>
      </c>
      <c r="Z22">
        <v>0</v>
      </c>
      <c r="AA22">
        <v>1.0849945000000001E-3</v>
      </c>
      <c r="AB22">
        <v>0</v>
      </c>
      <c r="AC22">
        <v>15.338785</v>
      </c>
      <c r="AD22">
        <v>0</v>
      </c>
      <c r="AE22">
        <v>0</v>
      </c>
      <c r="AF22">
        <v>45.323627000000002</v>
      </c>
    </row>
    <row r="23" spans="1:32" x14ac:dyDescent="0.3">
      <c r="A23">
        <v>3012663</v>
      </c>
      <c r="B23">
        <v>3</v>
      </c>
      <c r="C23" t="s">
        <v>82</v>
      </c>
      <c r="D23" t="s">
        <v>87</v>
      </c>
      <c r="E23" t="s">
        <v>227</v>
      </c>
      <c r="F23" t="s">
        <v>228</v>
      </c>
      <c r="G23" t="s">
        <v>134</v>
      </c>
      <c r="H23" t="s">
        <v>229</v>
      </c>
      <c r="I23" t="s">
        <v>78</v>
      </c>
      <c r="J23" t="s">
        <v>136</v>
      </c>
      <c r="K23" t="s">
        <v>22</v>
      </c>
      <c r="L23" t="s">
        <v>177</v>
      </c>
      <c r="M23" t="s">
        <v>230</v>
      </c>
      <c r="N23" t="s">
        <v>231</v>
      </c>
      <c r="O23">
        <v>0.12583333333333332</v>
      </c>
      <c r="P23">
        <v>0</v>
      </c>
      <c r="Q23">
        <v>620</v>
      </c>
      <c r="R23">
        <v>0</v>
      </c>
      <c r="S23">
        <v>0</v>
      </c>
      <c r="T23">
        <v>0</v>
      </c>
      <c r="U23">
        <v>133</v>
      </c>
      <c r="V23">
        <v>0</v>
      </c>
      <c r="W23">
        <v>0</v>
      </c>
      <c r="X23">
        <v>0</v>
      </c>
      <c r="Y23">
        <v>23.864391000000001</v>
      </c>
      <c r="Z23">
        <v>0</v>
      </c>
      <c r="AA23">
        <v>0</v>
      </c>
      <c r="AB23">
        <v>0</v>
      </c>
      <c r="AC23">
        <v>8.2539739999999995</v>
      </c>
      <c r="AD23">
        <v>0</v>
      </c>
      <c r="AE23">
        <v>0</v>
      </c>
      <c r="AF23">
        <v>32.118366000000002</v>
      </c>
    </row>
    <row r="24" spans="1:32" x14ac:dyDescent="0.3">
      <c r="A24">
        <v>3012708</v>
      </c>
      <c r="B24">
        <v>1</v>
      </c>
      <c r="C24" t="s">
        <v>82</v>
      </c>
      <c r="D24" t="s">
        <v>111</v>
      </c>
      <c r="E24" t="s">
        <v>232</v>
      </c>
      <c r="F24" t="s">
        <v>233</v>
      </c>
      <c r="G24" t="s">
        <v>134</v>
      </c>
      <c r="H24" t="s">
        <v>211</v>
      </c>
      <c r="I24" t="s">
        <v>79</v>
      </c>
      <c r="J24" t="s">
        <v>136</v>
      </c>
      <c r="K24" t="s">
        <v>22</v>
      </c>
      <c r="L24" t="s">
        <v>177</v>
      </c>
      <c r="M24" t="s">
        <v>234</v>
      </c>
      <c r="N24" t="s">
        <v>235</v>
      </c>
      <c r="O24">
        <v>0.60194444444444439</v>
      </c>
      <c r="P24">
        <v>0</v>
      </c>
      <c r="Q24">
        <v>2701</v>
      </c>
      <c r="R24">
        <v>0</v>
      </c>
      <c r="S24">
        <v>1</v>
      </c>
      <c r="T24">
        <v>3</v>
      </c>
      <c r="U24">
        <v>201</v>
      </c>
      <c r="V24">
        <v>0</v>
      </c>
      <c r="W24">
        <v>0</v>
      </c>
      <c r="X24">
        <v>0</v>
      </c>
      <c r="Y24">
        <v>315.35235999999998</v>
      </c>
      <c r="Z24">
        <v>0</v>
      </c>
      <c r="AA24">
        <v>5.2054799999999998E-2</v>
      </c>
      <c r="AB24">
        <v>19.057670000000002</v>
      </c>
      <c r="AC24">
        <v>75.836560000000006</v>
      </c>
      <c r="AD24">
        <v>0</v>
      </c>
      <c r="AE24">
        <v>0</v>
      </c>
      <c r="AF24">
        <v>410.29865000000001</v>
      </c>
    </row>
    <row r="25" spans="1:32" x14ac:dyDescent="0.3">
      <c r="A25">
        <v>3012485</v>
      </c>
      <c r="B25">
        <v>1</v>
      </c>
      <c r="C25" t="s">
        <v>83</v>
      </c>
      <c r="D25" t="s">
        <v>116</v>
      </c>
      <c r="E25" t="s">
        <v>236</v>
      </c>
      <c r="F25" t="s">
        <v>237</v>
      </c>
      <c r="G25" t="s">
        <v>134</v>
      </c>
      <c r="H25" t="s">
        <v>238</v>
      </c>
      <c r="I25" t="s">
        <v>78</v>
      </c>
      <c r="J25" t="s">
        <v>136</v>
      </c>
      <c r="K25" t="s">
        <v>22</v>
      </c>
      <c r="L25" t="s">
        <v>177</v>
      </c>
      <c r="M25" t="s">
        <v>239</v>
      </c>
      <c r="N25" t="s">
        <v>240</v>
      </c>
      <c r="O25">
        <v>1.5255944444444445</v>
      </c>
      <c r="P25">
        <v>0</v>
      </c>
      <c r="Q25">
        <v>1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8.9763544000000001E-2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8.9763544000000001E-2</v>
      </c>
    </row>
    <row r="26" spans="1:32" x14ac:dyDescent="0.3">
      <c r="A26">
        <v>3012491</v>
      </c>
      <c r="B26">
        <v>1</v>
      </c>
      <c r="C26" t="s">
        <v>82</v>
      </c>
      <c r="D26" t="s">
        <v>112</v>
      </c>
      <c r="E26" t="s">
        <v>241</v>
      </c>
      <c r="F26" t="s">
        <v>242</v>
      </c>
      <c r="G26" t="s">
        <v>134</v>
      </c>
      <c r="H26" t="s">
        <v>238</v>
      </c>
      <c r="I26" t="s">
        <v>78</v>
      </c>
      <c r="J26" t="s">
        <v>136</v>
      </c>
      <c r="K26" t="s">
        <v>22</v>
      </c>
      <c r="L26" t="s">
        <v>177</v>
      </c>
      <c r="M26" t="s">
        <v>243</v>
      </c>
      <c r="N26" t="s">
        <v>244</v>
      </c>
      <c r="O26">
        <v>4.6934911111111113</v>
      </c>
      <c r="P26">
        <v>0</v>
      </c>
      <c r="Q26">
        <v>1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4.5488552999999996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4.5488552999999996</v>
      </c>
    </row>
    <row r="27" spans="1:32" x14ac:dyDescent="0.3">
      <c r="A27">
        <v>3012481</v>
      </c>
      <c r="B27">
        <v>1</v>
      </c>
      <c r="C27" t="s">
        <v>82</v>
      </c>
      <c r="D27" t="s">
        <v>94</v>
      </c>
      <c r="E27" t="s">
        <v>245</v>
      </c>
      <c r="F27" t="s">
        <v>246</v>
      </c>
      <c r="G27" t="s">
        <v>134</v>
      </c>
      <c r="H27" t="s">
        <v>247</v>
      </c>
      <c r="I27" t="s">
        <v>78</v>
      </c>
      <c r="J27" t="s">
        <v>136</v>
      </c>
      <c r="K27" t="s">
        <v>22</v>
      </c>
      <c r="L27" t="s">
        <v>177</v>
      </c>
      <c r="M27" t="s">
        <v>248</v>
      </c>
      <c r="N27" t="s">
        <v>249</v>
      </c>
      <c r="O27">
        <v>0.81329388888888898</v>
      </c>
      <c r="P27">
        <v>0</v>
      </c>
      <c r="Q27">
        <v>184</v>
      </c>
      <c r="R27">
        <v>0</v>
      </c>
      <c r="S27">
        <v>0</v>
      </c>
      <c r="T27">
        <v>0</v>
      </c>
      <c r="U27">
        <v>4</v>
      </c>
      <c r="V27">
        <v>0</v>
      </c>
      <c r="W27">
        <v>0</v>
      </c>
      <c r="X27">
        <v>0</v>
      </c>
      <c r="Y27">
        <v>43.000349999999997</v>
      </c>
      <c r="Z27">
        <v>0</v>
      </c>
      <c r="AA27">
        <v>0</v>
      </c>
      <c r="AB27">
        <v>0</v>
      </c>
      <c r="AC27">
        <v>3.1014906999999998</v>
      </c>
      <c r="AD27">
        <v>0</v>
      </c>
      <c r="AE27">
        <v>0</v>
      </c>
      <c r="AF27">
        <v>46.101840000000003</v>
      </c>
    </row>
    <row r="28" spans="1:32" x14ac:dyDescent="0.3">
      <c r="A28">
        <v>3012303</v>
      </c>
      <c r="B28">
        <v>2</v>
      </c>
      <c r="C28" t="s">
        <v>83</v>
      </c>
      <c r="D28" t="s">
        <v>115</v>
      </c>
      <c r="E28" t="s">
        <v>250</v>
      </c>
      <c r="F28" t="s">
        <v>251</v>
      </c>
      <c r="G28" t="s">
        <v>134</v>
      </c>
      <c r="H28" t="s">
        <v>252</v>
      </c>
      <c r="I28" t="s">
        <v>79</v>
      </c>
      <c r="J28" t="s">
        <v>136</v>
      </c>
      <c r="K28" t="s">
        <v>22</v>
      </c>
      <c r="L28" t="s">
        <v>177</v>
      </c>
      <c r="M28" t="s">
        <v>253</v>
      </c>
      <c r="N28" t="s">
        <v>254</v>
      </c>
      <c r="O28">
        <v>0.38118111111111108</v>
      </c>
      <c r="P28">
        <v>2</v>
      </c>
      <c r="Q28">
        <v>889</v>
      </c>
      <c r="R28">
        <v>112</v>
      </c>
      <c r="S28">
        <v>70</v>
      </c>
      <c r="T28">
        <v>13</v>
      </c>
      <c r="U28">
        <v>111</v>
      </c>
      <c r="V28">
        <v>6</v>
      </c>
      <c r="W28">
        <v>0</v>
      </c>
      <c r="X28">
        <v>14.800414</v>
      </c>
      <c r="Y28">
        <v>53.228085</v>
      </c>
      <c r="Z28">
        <v>13.783846</v>
      </c>
      <c r="AA28">
        <v>3.0727031</v>
      </c>
      <c r="AB28">
        <v>17.441324000000002</v>
      </c>
      <c r="AC28">
        <v>14.969785999999999</v>
      </c>
      <c r="AD28">
        <v>210.53630000000001</v>
      </c>
      <c r="AE28">
        <v>0</v>
      </c>
      <c r="AF28">
        <v>327.83246000000003</v>
      </c>
    </row>
    <row r="29" spans="1:32" x14ac:dyDescent="0.3">
      <c r="A29">
        <v>3012334</v>
      </c>
      <c r="B29">
        <v>1</v>
      </c>
      <c r="C29" t="s">
        <v>83</v>
      </c>
      <c r="D29" t="s">
        <v>115</v>
      </c>
      <c r="E29" t="s">
        <v>255</v>
      </c>
      <c r="F29" t="s">
        <v>256</v>
      </c>
      <c r="G29" t="s">
        <v>134</v>
      </c>
      <c r="H29" t="s">
        <v>211</v>
      </c>
      <c r="I29" t="s">
        <v>79</v>
      </c>
      <c r="J29" t="s">
        <v>136</v>
      </c>
      <c r="K29" t="s">
        <v>22</v>
      </c>
      <c r="L29" t="s">
        <v>177</v>
      </c>
      <c r="M29" t="s">
        <v>257</v>
      </c>
      <c r="N29" t="s">
        <v>258</v>
      </c>
      <c r="O29">
        <v>3.4101897222222224</v>
      </c>
      <c r="P29">
        <v>0</v>
      </c>
      <c r="Q29">
        <v>1</v>
      </c>
      <c r="R29">
        <v>32</v>
      </c>
      <c r="S29">
        <v>23</v>
      </c>
      <c r="T29">
        <v>0</v>
      </c>
      <c r="U29">
        <v>0</v>
      </c>
      <c r="V29">
        <v>1</v>
      </c>
      <c r="W29">
        <v>0</v>
      </c>
      <c r="X29">
        <v>0</v>
      </c>
      <c r="Y29">
        <v>1.0065001</v>
      </c>
      <c r="Z29">
        <v>29.963594000000001</v>
      </c>
      <c r="AA29">
        <v>86.166030000000006</v>
      </c>
      <c r="AB29">
        <v>0</v>
      </c>
      <c r="AC29">
        <v>0</v>
      </c>
      <c r="AD29">
        <v>26.635798000000001</v>
      </c>
      <c r="AE29">
        <v>0</v>
      </c>
      <c r="AF29">
        <v>143.77193</v>
      </c>
    </row>
    <row r="30" spans="1:32" x14ac:dyDescent="0.3">
      <c r="A30">
        <v>3012256</v>
      </c>
      <c r="B30">
        <v>1</v>
      </c>
      <c r="C30" t="s">
        <v>83</v>
      </c>
      <c r="D30" t="s">
        <v>116</v>
      </c>
      <c r="E30" t="s">
        <v>259</v>
      </c>
      <c r="F30" t="s">
        <v>260</v>
      </c>
      <c r="G30" t="s">
        <v>134</v>
      </c>
      <c r="H30" t="s">
        <v>238</v>
      </c>
      <c r="I30" t="s">
        <v>78</v>
      </c>
      <c r="J30" t="s">
        <v>136</v>
      </c>
      <c r="K30" t="s">
        <v>22</v>
      </c>
      <c r="L30" t="s">
        <v>177</v>
      </c>
      <c r="M30" t="s">
        <v>261</v>
      </c>
      <c r="N30" t="s">
        <v>262</v>
      </c>
      <c r="O30">
        <v>2.4076936111111111</v>
      </c>
      <c r="P30">
        <v>0</v>
      </c>
      <c r="Q30">
        <v>2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1.9631683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1.9631683</v>
      </c>
    </row>
    <row r="31" spans="1:32" x14ac:dyDescent="0.3">
      <c r="A31">
        <v>3012260</v>
      </c>
      <c r="B31">
        <v>1</v>
      </c>
      <c r="C31" t="s">
        <v>82</v>
      </c>
      <c r="D31" t="s">
        <v>111</v>
      </c>
      <c r="E31" t="s">
        <v>263</v>
      </c>
      <c r="F31" t="s">
        <v>264</v>
      </c>
      <c r="G31" t="s">
        <v>134</v>
      </c>
      <c r="H31" t="s">
        <v>211</v>
      </c>
      <c r="I31" t="s">
        <v>79</v>
      </c>
      <c r="J31" t="s">
        <v>136</v>
      </c>
      <c r="K31" t="s">
        <v>22</v>
      </c>
      <c r="L31" t="s">
        <v>177</v>
      </c>
      <c r="M31" t="s">
        <v>265</v>
      </c>
      <c r="N31" t="s">
        <v>266</v>
      </c>
      <c r="O31">
        <v>0.45500000000000002</v>
      </c>
      <c r="P31">
        <v>0</v>
      </c>
      <c r="Q31">
        <v>3</v>
      </c>
      <c r="R31">
        <v>29</v>
      </c>
      <c r="S31">
        <v>153</v>
      </c>
      <c r="T31">
        <v>6</v>
      </c>
      <c r="U31">
        <v>36</v>
      </c>
      <c r="V31">
        <v>0</v>
      </c>
      <c r="W31">
        <v>0</v>
      </c>
      <c r="X31">
        <v>0</v>
      </c>
      <c r="Y31">
        <v>0.31297266000000001</v>
      </c>
      <c r="Z31">
        <v>3.2416306000000001</v>
      </c>
      <c r="AA31">
        <v>56.969546999999999</v>
      </c>
      <c r="AB31">
        <v>25.024946</v>
      </c>
      <c r="AC31">
        <v>63.487662999999998</v>
      </c>
      <c r="AD31">
        <v>0</v>
      </c>
      <c r="AE31">
        <v>0</v>
      </c>
      <c r="AF31">
        <v>149.03675999999999</v>
      </c>
    </row>
    <row r="32" spans="1:32" x14ac:dyDescent="0.3">
      <c r="A32">
        <v>3012146</v>
      </c>
      <c r="B32">
        <v>1</v>
      </c>
      <c r="C32" t="s">
        <v>82</v>
      </c>
      <c r="D32" t="s">
        <v>106</v>
      </c>
      <c r="E32" t="s">
        <v>267</v>
      </c>
      <c r="F32" t="s">
        <v>268</v>
      </c>
      <c r="G32" t="s">
        <v>134</v>
      </c>
      <c r="H32" t="s">
        <v>211</v>
      </c>
      <c r="I32" t="s">
        <v>79</v>
      </c>
      <c r="J32" t="s">
        <v>136</v>
      </c>
      <c r="K32" t="s">
        <v>22</v>
      </c>
      <c r="L32" t="s">
        <v>177</v>
      </c>
      <c r="M32" t="s">
        <v>269</v>
      </c>
      <c r="N32" t="s">
        <v>270</v>
      </c>
      <c r="O32">
        <v>0.68305555555555553</v>
      </c>
      <c r="P32">
        <v>0</v>
      </c>
      <c r="Q32">
        <v>0</v>
      </c>
      <c r="R32">
        <v>0</v>
      </c>
      <c r="S32">
        <v>0</v>
      </c>
      <c r="T32">
        <v>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870.02855999999997</v>
      </c>
      <c r="AC32">
        <v>0</v>
      </c>
      <c r="AD32">
        <v>0</v>
      </c>
      <c r="AE32">
        <v>0</v>
      </c>
      <c r="AF32">
        <v>870.02855999999997</v>
      </c>
    </row>
    <row r="33" spans="1:32" x14ac:dyDescent="0.3">
      <c r="A33">
        <v>3012135</v>
      </c>
      <c r="B33">
        <v>2</v>
      </c>
      <c r="C33" t="s">
        <v>82</v>
      </c>
      <c r="D33" t="s">
        <v>99</v>
      </c>
      <c r="E33" t="s">
        <v>271</v>
      </c>
      <c r="F33" t="s">
        <v>272</v>
      </c>
      <c r="G33" t="s">
        <v>134</v>
      </c>
      <c r="H33" t="s">
        <v>247</v>
      </c>
      <c r="I33" t="s">
        <v>78</v>
      </c>
      <c r="J33" t="s">
        <v>136</v>
      </c>
      <c r="K33" t="s">
        <v>22</v>
      </c>
      <c r="L33" t="s">
        <v>177</v>
      </c>
      <c r="M33" t="s">
        <v>273</v>
      </c>
      <c r="N33" t="s">
        <v>274</v>
      </c>
      <c r="O33">
        <v>0.63083333333333336</v>
      </c>
      <c r="P33">
        <v>0</v>
      </c>
      <c r="Q33">
        <v>196</v>
      </c>
      <c r="R33">
        <v>0</v>
      </c>
      <c r="S33">
        <v>2</v>
      </c>
      <c r="T33">
        <v>0</v>
      </c>
      <c r="U33">
        <v>28</v>
      </c>
      <c r="V33">
        <v>0</v>
      </c>
      <c r="W33">
        <v>1</v>
      </c>
      <c r="X33">
        <v>0</v>
      </c>
      <c r="Y33">
        <v>31.13569</v>
      </c>
      <c r="Z33">
        <v>0</v>
      </c>
      <c r="AA33">
        <v>9.2927634999999995E-2</v>
      </c>
      <c r="AB33">
        <v>0</v>
      </c>
      <c r="AC33">
        <v>12.486851</v>
      </c>
      <c r="AD33">
        <v>0</v>
      </c>
      <c r="AE33">
        <v>2.3864062000000001</v>
      </c>
      <c r="AF33">
        <v>46.101875</v>
      </c>
    </row>
    <row r="34" spans="1:32" x14ac:dyDescent="0.3">
      <c r="A34">
        <v>3012156</v>
      </c>
      <c r="B34">
        <v>1</v>
      </c>
      <c r="C34" t="s">
        <v>83</v>
      </c>
      <c r="D34" t="s">
        <v>130</v>
      </c>
      <c r="E34" t="s">
        <v>275</v>
      </c>
      <c r="F34" t="s">
        <v>276</v>
      </c>
      <c r="G34" t="s">
        <v>134</v>
      </c>
      <c r="H34" t="s">
        <v>182</v>
      </c>
      <c r="I34" t="s">
        <v>78</v>
      </c>
      <c r="J34" t="s">
        <v>136</v>
      </c>
      <c r="K34" t="s">
        <v>22</v>
      </c>
      <c r="L34" t="s">
        <v>177</v>
      </c>
      <c r="M34" t="s">
        <v>277</v>
      </c>
      <c r="N34" t="s">
        <v>278</v>
      </c>
      <c r="O34">
        <v>7.2777777777777775E-2</v>
      </c>
      <c r="P34">
        <v>0</v>
      </c>
      <c r="Q34">
        <v>102</v>
      </c>
      <c r="R34">
        <v>0</v>
      </c>
      <c r="S34">
        <v>9</v>
      </c>
      <c r="T34">
        <v>0</v>
      </c>
      <c r="U34">
        <v>5</v>
      </c>
      <c r="V34">
        <v>0</v>
      </c>
      <c r="W34">
        <v>0</v>
      </c>
      <c r="X34">
        <v>0</v>
      </c>
      <c r="Y34">
        <v>0.91573769999999999</v>
      </c>
      <c r="Z34">
        <v>0</v>
      </c>
      <c r="AA34">
        <v>0.11544336400000001</v>
      </c>
      <c r="AB34">
        <v>0</v>
      </c>
      <c r="AC34">
        <v>0.24720951999999999</v>
      </c>
      <c r="AD34">
        <v>0</v>
      </c>
      <c r="AE34">
        <v>0</v>
      </c>
      <c r="AF34">
        <v>1.2783905</v>
      </c>
    </row>
    <row r="35" spans="1:32" x14ac:dyDescent="0.3">
      <c r="A35">
        <v>3012144</v>
      </c>
      <c r="B35">
        <v>1</v>
      </c>
      <c r="C35" t="s">
        <v>82</v>
      </c>
      <c r="D35" t="s">
        <v>88</v>
      </c>
      <c r="E35" t="s">
        <v>279</v>
      </c>
      <c r="F35" t="s">
        <v>280</v>
      </c>
      <c r="G35" t="s">
        <v>134</v>
      </c>
      <c r="H35" t="s">
        <v>182</v>
      </c>
      <c r="I35" t="s">
        <v>78</v>
      </c>
      <c r="J35" t="s">
        <v>136</v>
      </c>
      <c r="K35" t="s">
        <v>22</v>
      </c>
      <c r="L35" t="s">
        <v>177</v>
      </c>
      <c r="M35" t="s">
        <v>281</v>
      </c>
      <c r="N35" t="s">
        <v>282</v>
      </c>
      <c r="O35">
        <v>0.39916666666666667</v>
      </c>
      <c r="P35">
        <v>0</v>
      </c>
      <c r="Q35">
        <v>65</v>
      </c>
      <c r="R35">
        <v>0</v>
      </c>
      <c r="S35">
        <v>17</v>
      </c>
      <c r="T35">
        <v>0</v>
      </c>
      <c r="U35">
        <v>16</v>
      </c>
      <c r="V35">
        <v>0</v>
      </c>
      <c r="W35">
        <v>0</v>
      </c>
      <c r="X35">
        <v>0</v>
      </c>
      <c r="Y35">
        <v>4.0670966999999996</v>
      </c>
      <c r="Z35">
        <v>0</v>
      </c>
      <c r="AA35">
        <v>0.85791010000000001</v>
      </c>
      <c r="AB35">
        <v>0</v>
      </c>
      <c r="AC35">
        <v>3.137127</v>
      </c>
      <c r="AD35">
        <v>0</v>
      </c>
      <c r="AE35">
        <v>0</v>
      </c>
      <c r="AF35">
        <v>8.0621340000000004</v>
      </c>
    </row>
    <row r="36" spans="1:32" x14ac:dyDescent="0.3">
      <c r="A36">
        <v>3012161</v>
      </c>
      <c r="B36">
        <v>1</v>
      </c>
      <c r="C36" t="s">
        <v>82</v>
      </c>
      <c r="D36" t="s">
        <v>106</v>
      </c>
      <c r="E36" t="s">
        <v>283</v>
      </c>
      <c r="F36" t="s">
        <v>284</v>
      </c>
      <c r="G36" t="s">
        <v>134</v>
      </c>
      <c r="H36" t="s">
        <v>211</v>
      </c>
      <c r="I36" t="s">
        <v>79</v>
      </c>
      <c r="J36" t="s">
        <v>136</v>
      </c>
      <c r="K36" t="s">
        <v>22</v>
      </c>
      <c r="L36" t="s">
        <v>177</v>
      </c>
      <c r="M36" t="s">
        <v>285</v>
      </c>
      <c r="N36" t="s">
        <v>286</v>
      </c>
      <c r="O36">
        <v>0.99388888888888893</v>
      </c>
      <c r="P36">
        <v>4</v>
      </c>
      <c r="Q36">
        <v>1072</v>
      </c>
      <c r="R36">
        <v>4</v>
      </c>
      <c r="S36">
        <v>124</v>
      </c>
      <c r="T36">
        <v>27</v>
      </c>
      <c r="U36">
        <v>111</v>
      </c>
      <c r="V36">
        <v>4</v>
      </c>
      <c r="W36">
        <v>0</v>
      </c>
      <c r="X36">
        <v>1.5020617000000001</v>
      </c>
      <c r="Y36">
        <v>271.11876999999998</v>
      </c>
      <c r="Z36">
        <v>1.6273222000000001</v>
      </c>
      <c r="AA36">
        <v>24.766456999999999</v>
      </c>
      <c r="AB36">
        <v>109.235634</v>
      </c>
      <c r="AC36">
        <v>67.703450000000004</v>
      </c>
      <c r="AD36">
        <v>360.60626000000002</v>
      </c>
      <c r="AE36">
        <v>0</v>
      </c>
      <c r="AF36">
        <v>836.55993999999998</v>
      </c>
    </row>
    <row r="37" spans="1:32" x14ac:dyDescent="0.3">
      <c r="A37">
        <v>3012126</v>
      </c>
      <c r="B37">
        <v>1</v>
      </c>
      <c r="C37" t="s">
        <v>82</v>
      </c>
      <c r="D37" t="s">
        <v>109</v>
      </c>
      <c r="E37" t="s">
        <v>287</v>
      </c>
      <c r="F37" t="s">
        <v>288</v>
      </c>
      <c r="G37" t="s">
        <v>134</v>
      </c>
      <c r="H37" t="s">
        <v>216</v>
      </c>
      <c r="I37" t="s">
        <v>78</v>
      </c>
      <c r="J37" t="s">
        <v>136</v>
      </c>
      <c r="K37" t="s">
        <v>22</v>
      </c>
      <c r="L37" t="s">
        <v>177</v>
      </c>
      <c r="M37" t="s">
        <v>289</v>
      </c>
      <c r="N37" t="s">
        <v>290</v>
      </c>
      <c r="O37">
        <v>3.9088655555555554</v>
      </c>
      <c r="P37">
        <v>0</v>
      </c>
      <c r="Q37">
        <v>4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2.0397327000000001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2.0397327000000001</v>
      </c>
    </row>
    <row r="38" spans="1:32" x14ac:dyDescent="0.3">
      <c r="A38">
        <v>3012130</v>
      </c>
      <c r="B38">
        <v>1</v>
      </c>
      <c r="C38" t="s">
        <v>82</v>
      </c>
      <c r="D38" t="s">
        <v>90</v>
      </c>
      <c r="E38" t="s">
        <v>291</v>
      </c>
      <c r="F38" t="s">
        <v>292</v>
      </c>
      <c r="G38" t="s">
        <v>134</v>
      </c>
      <c r="H38" t="s">
        <v>293</v>
      </c>
      <c r="I38" t="s">
        <v>78</v>
      </c>
      <c r="J38" t="s">
        <v>136</v>
      </c>
      <c r="K38" t="s">
        <v>22</v>
      </c>
      <c r="L38" t="s">
        <v>177</v>
      </c>
      <c r="M38" t="s">
        <v>294</v>
      </c>
      <c r="N38" t="s">
        <v>295</v>
      </c>
      <c r="O38">
        <v>5.6702900000000005</v>
      </c>
      <c r="P38">
        <v>0</v>
      </c>
      <c r="Q38">
        <v>99</v>
      </c>
      <c r="R38">
        <v>0</v>
      </c>
      <c r="S38">
        <v>0</v>
      </c>
      <c r="T38">
        <v>0</v>
      </c>
      <c r="U38">
        <v>10</v>
      </c>
      <c r="V38">
        <v>0</v>
      </c>
      <c r="W38">
        <v>0</v>
      </c>
      <c r="X38">
        <v>0</v>
      </c>
      <c r="Y38">
        <v>145.50484</v>
      </c>
      <c r="Z38">
        <v>0</v>
      </c>
      <c r="AA38">
        <v>0</v>
      </c>
      <c r="AB38">
        <v>0</v>
      </c>
      <c r="AC38">
        <v>83.114890000000003</v>
      </c>
      <c r="AD38">
        <v>0</v>
      </c>
      <c r="AE38">
        <v>0</v>
      </c>
      <c r="AF38">
        <v>228.61972</v>
      </c>
    </row>
    <row r="39" spans="1:32" x14ac:dyDescent="0.3">
      <c r="A39">
        <v>3012129</v>
      </c>
      <c r="B39">
        <v>1</v>
      </c>
      <c r="C39" t="s">
        <v>82</v>
      </c>
      <c r="D39" t="s">
        <v>103</v>
      </c>
      <c r="E39" t="s">
        <v>296</v>
      </c>
      <c r="F39" t="s">
        <v>297</v>
      </c>
      <c r="G39" t="s">
        <v>134</v>
      </c>
      <c r="H39" t="s">
        <v>247</v>
      </c>
      <c r="I39" t="s">
        <v>78</v>
      </c>
      <c r="J39" t="s">
        <v>136</v>
      </c>
      <c r="K39" t="s">
        <v>22</v>
      </c>
      <c r="L39" t="s">
        <v>177</v>
      </c>
      <c r="M39" t="s">
        <v>298</v>
      </c>
      <c r="N39" t="s">
        <v>299</v>
      </c>
      <c r="O39">
        <v>2.5083327777777775</v>
      </c>
      <c r="P39">
        <v>0</v>
      </c>
      <c r="Q39">
        <v>0</v>
      </c>
      <c r="R39">
        <v>0</v>
      </c>
      <c r="S39">
        <v>0</v>
      </c>
      <c r="T39">
        <v>0</v>
      </c>
      <c r="U39">
        <v>5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2.802921</v>
      </c>
      <c r="AD39">
        <v>0</v>
      </c>
      <c r="AE39">
        <v>0</v>
      </c>
      <c r="AF39">
        <v>2.802921</v>
      </c>
    </row>
    <row r="40" spans="1:32" x14ac:dyDescent="0.3">
      <c r="A40">
        <v>3012085</v>
      </c>
      <c r="B40">
        <v>1</v>
      </c>
      <c r="C40" t="s">
        <v>82</v>
      </c>
      <c r="D40" t="s">
        <v>84</v>
      </c>
      <c r="E40" t="s">
        <v>300</v>
      </c>
      <c r="F40" t="s">
        <v>301</v>
      </c>
      <c r="G40" t="s">
        <v>134</v>
      </c>
      <c r="H40" t="s">
        <v>211</v>
      </c>
      <c r="I40" t="s">
        <v>79</v>
      </c>
      <c r="J40" t="s">
        <v>136</v>
      </c>
      <c r="K40" t="s">
        <v>22</v>
      </c>
      <c r="L40" t="s">
        <v>177</v>
      </c>
      <c r="M40" t="s">
        <v>302</v>
      </c>
      <c r="N40" t="s">
        <v>303</v>
      </c>
      <c r="O40">
        <v>2.2972222222222221</v>
      </c>
      <c r="P40">
        <v>0</v>
      </c>
      <c r="Q40">
        <v>125</v>
      </c>
      <c r="R40">
        <v>0</v>
      </c>
      <c r="S40">
        <v>0</v>
      </c>
      <c r="T40">
        <v>2</v>
      </c>
      <c r="U40">
        <v>2</v>
      </c>
      <c r="V40">
        <v>0</v>
      </c>
      <c r="W40">
        <v>0</v>
      </c>
      <c r="X40">
        <v>0</v>
      </c>
      <c r="Y40">
        <v>55.499084000000003</v>
      </c>
      <c r="Z40">
        <v>0</v>
      </c>
      <c r="AA40">
        <v>0</v>
      </c>
      <c r="AB40">
        <v>3.0827789999999999</v>
      </c>
      <c r="AC40">
        <v>0.31093929999999997</v>
      </c>
      <c r="AD40">
        <v>0</v>
      </c>
      <c r="AE40">
        <v>0</v>
      </c>
      <c r="AF40">
        <v>58.892803000000001</v>
      </c>
    </row>
    <row r="41" spans="1:32" x14ac:dyDescent="0.3">
      <c r="A41">
        <v>3012019</v>
      </c>
      <c r="B41">
        <v>1</v>
      </c>
      <c r="C41" t="s">
        <v>82</v>
      </c>
      <c r="D41" t="s">
        <v>102</v>
      </c>
      <c r="E41" t="s">
        <v>304</v>
      </c>
      <c r="F41" t="s">
        <v>305</v>
      </c>
      <c r="G41" t="s">
        <v>134</v>
      </c>
      <c r="H41" t="s">
        <v>252</v>
      </c>
      <c r="I41" t="s">
        <v>79</v>
      </c>
      <c r="J41" t="s">
        <v>136</v>
      </c>
      <c r="K41" t="s">
        <v>22</v>
      </c>
      <c r="L41" t="s">
        <v>177</v>
      </c>
      <c r="M41" t="s">
        <v>306</v>
      </c>
      <c r="N41" t="s">
        <v>307</v>
      </c>
      <c r="O41">
        <v>0.96527611111111111</v>
      </c>
      <c r="P41">
        <v>0</v>
      </c>
      <c r="Q41">
        <v>26</v>
      </c>
      <c r="R41">
        <v>0</v>
      </c>
      <c r="S41">
        <v>2</v>
      </c>
      <c r="T41">
        <v>0</v>
      </c>
      <c r="U41">
        <v>4</v>
      </c>
      <c r="V41">
        <v>0</v>
      </c>
      <c r="W41">
        <v>0</v>
      </c>
      <c r="X41">
        <v>0</v>
      </c>
      <c r="Y41">
        <v>4.9713950000000002</v>
      </c>
      <c r="Z41">
        <v>0</v>
      </c>
      <c r="AA41">
        <v>7.0150270000000001E-2</v>
      </c>
      <c r="AB41">
        <v>0</v>
      </c>
      <c r="AC41">
        <v>1.8896520999999999</v>
      </c>
      <c r="AD41">
        <v>0</v>
      </c>
      <c r="AE41">
        <v>0</v>
      </c>
      <c r="AF41">
        <v>6.9311976</v>
      </c>
    </row>
    <row r="42" spans="1:32" x14ac:dyDescent="0.3">
      <c r="A42">
        <v>3011825</v>
      </c>
      <c r="B42">
        <v>1</v>
      </c>
      <c r="C42" t="s">
        <v>83</v>
      </c>
      <c r="D42" t="s">
        <v>129</v>
      </c>
      <c r="E42" t="s">
        <v>308</v>
      </c>
      <c r="F42" t="s">
        <v>309</v>
      </c>
      <c r="G42" t="s">
        <v>134</v>
      </c>
      <c r="H42" t="s">
        <v>216</v>
      </c>
      <c r="I42" t="s">
        <v>78</v>
      </c>
      <c r="J42" t="s">
        <v>136</v>
      </c>
      <c r="K42" t="s">
        <v>22</v>
      </c>
      <c r="L42" t="s">
        <v>177</v>
      </c>
      <c r="M42" t="s">
        <v>310</v>
      </c>
      <c r="N42" t="s">
        <v>311</v>
      </c>
      <c r="O42">
        <v>1.3994288888888891</v>
      </c>
      <c r="P42">
        <v>0</v>
      </c>
      <c r="Q42">
        <v>4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1.358077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1.358077</v>
      </c>
    </row>
    <row r="43" spans="1:32" x14ac:dyDescent="0.3">
      <c r="A43">
        <v>3011810</v>
      </c>
      <c r="B43">
        <v>1</v>
      </c>
      <c r="C43" t="s">
        <v>82</v>
      </c>
      <c r="D43" t="s">
        <v>102</v>
      </c>
      <c r="E43" t="s">
        <v>312</v>
      </c>
      <c r="F43" t="s">
        <v>313</v>
      </c>
      <c r="G43" t="s">
        <v>134</v>
      </c>
      <c r="H43" t="s">
        <v>182</v>
      </c>
      <c r="I43" t="s">
        <v>78</v>
      </c>
      <c r="J43" t="s">
        <v>136</v>
      </c>
      <c r="K43" t="s">
        <v>22</v>
      </c>
      <c r="L43" t="s">
        <v>177</v>
      </c>
      <c r="M43" t="s">
        <v>314</v>
      </c>
      <c r="N43" t="s">
        <v>315</v>
      </c>
      <c r="O43">
        <v>0.42444444444444446</v>
      </c>
      <c r="P43">
        <v>0</v>
      </c>
      <c r="Q43">
        <v>22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1.5739920000000001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1.5739920000000001</v>
      </c>
    </row>
    <row r="44" spans="1:32" x14ac:dyDescent="0.3">
      <c r="A44">
        <v>3011730</v>
      </c>
      <c r="B44">
        <v>1</v>
      </c>
      <c r="C44" t="s">
        <v>83</v>
      </c>
      <c r="D44" t="s">
        <v>114</v>
      </c>
      <c r="E44" t="s">
        <v>316</v>
      </c>
      <c r="F44" t="s">
        <v>317</v>
      </c>
      <c r="G44" t="s">
        <v>134</v>
      </c>
      <c r="H44" t="s">
        <v>318</v>
      </c>
      <c r="I44" t="s">
        <v>79</v>
      </c>
      <c r="J44" t="s">
        <v>136</v>
      </c>
      <c r="K44" t="s">
        <v>22</v>
      </c>
      <c r="L44" t="s">
        <v>177</v>
      </c>
      <c r="M44" t="s">
        <v>319</v>
      </c>
      <c r="N44" t="s">
        <v>320</v>
      </c>
      <c r="O44">
        <v>1.3719052777777778</v>
      </c>
      <c r="P44">
        <v>1</v>
      </c>
      <c r="Q44">
        <v>33</v>
      </c>
      <c r="R44">
        <v>1</v>
      </c>
      <c r="S44">
        <v>5</v>
      </c>
      <c r="T44">
        <v>4</v>
      </c>
      <c r="U44">
        <v>1</v>
      </c>
      <c r="V44">
        <v>0</v>
      </c>
      <c r="W44">
        <v>0</v>
      </c>
      <c r="X44">
        <v>2.625194</v>
      </c>
      <c r="Y44">
        <v>4.3857407999999998</v>
      </c>
      <c r="Z44">
        <v>0.46228340000000001</v>
      </c>
      <c r="AA44">
        <v>1.0882523</v>
      </c>
      <c r="AB44">
        <v>2.5649061</v>
      </c>
      <c r="AC44">
        <v>1.5458088000000001E-4</v>
      </c>
      <c r="AD44">
        <v>0</v>
      </c>
      <c r="AE44">
        <v>0</v>
      </c>
      <c r="AF44">
        <v>11.126531999999999</v>
      </c>
    </row>
    <row r="45" spans="1:32" x14ac:dyDescent="0.3">
      <c r="A45">
        <v>3011672</v>
      </c>
      <c r="B45">
        <v>1</v>
      </c>
      <c r="C45" t="s">
        <v>83</v>
      </c>
      <c r="D45" t="s">
        <v>129</v>
      </c>
      <c r="E45" t="s">
        <v>321</v>
      </c>
      <c r="F45" t="s">
        <v>322</v>
      </c>
      <c r="G45" t="s">
        <v>134</v>
      </c>
      <c r="H45" t="s">
        <v>247</v>
      </c>
      <c r="I45" t="s">
        <v>78</v>
      </c>
      <c r="J45" t="s">
        <v>136</v>
      </c>
      <c r="K45" t="s">
        <v>22</v>
      </c>
      <c r="L45" t="s">
        <v>177</v>
      </c>
      <c r="M45" t="s">
        <v>323</v>
      </c>
      <c r="N45" t="s">
        <v>324</v>
      </c>
      <c r="O45">
        <v>2.3763333333333332</v>
      </c>
      <c r="P45">
        <v>0</v>
      </c>
      <c r="Q45">
        <v>0</v>
      </c>
      <c r="R45">
        <v>0</v>
      </c>
      <c r="S45">
        <v>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5.4682729999999999</v>
      </c>
      <c r="AB45">
        <v>0</v>
      </c>
      <c r="AC45">
        <v>0</v>
      </c>
      <c r="AD45">
        <v>0</v>
      </c>
      <c r="AE45">
        <v>0</v>
      </c>
      <c r="AF45">
        <v>5.4682729999999999</v>
      </c>
    </row>
    <row r="46" spans="1:32" x14ac:dyDescent="0.3">
      <c r="A46">
        <v>3011656</v>
      </c>
      <c r="B46">
        <v>1</v>
      </c>
      <c r="C46" t="s">
        <v>82</v>
      </c>
      <c r="D46" t="s">
        <v>111</v>
      </c>
      <c r="E46" t="s">
        <v>325</v>
      </c>
      <c r="F46" t="s">
        <v>326</v>
      </c>
      <c r="G46" t="s">
        <v>134</v>
      </c>
      <c r="H46" t="s">
        <v>327</v>
      </c>
      <c r="I46" t="s">
        <v>78</v>
      </c>
      <c r="J46" t="s">
        <v>136</v>
      </c>
      <c r="K46" t="s">
        <v>22</v>
      </c>
      <c r="L46" t="s">
        <v>177</v>
      </c>
      <c r="M46" t="s">
        <v>328</v>
      </c>
      <c r="N46" t="s">
        <v>329</v>
      </c>
      <c r="O46">
        <v>0.80666666666666664</v>
      </c>
      <c r="P46">
        <v>0</v>
      </c>
      <c r="Q46">
        <v>83</v>
      </c>
      <c r="R46">
        <v>0</v>
      </c>
      <c r="S46">
        <v>1</v>
      </c>
      <c r="T46">
        <v>0</v>
      </c>
      <c r="U46">
        <v>6</v>
      </c>
      <c r="V46">
        <v>0</v>
      </c>
      <c r="W46">
        <v>0</v>
      </c>
      <c r="X46">
        <v>0</v>
      </c>
      <c r="Y46">
        <v>10.366061</v>
      </c>
      <c r="Z46">
        <v>0</v>
      </c>
      <c r="AA46">
        <v>0.31249853999999999</v>
      </c>
      <c r="AB46">
        <v>0</v>
      </c>
      <c r="AC46">
        <v>2.0713632</v>
      </c>
      <c r="AD46">
        <v>0</v>
      </c>
      <c r="AE46">
        <v>0</v>
      </c>
      <c r="AF46">
        <v>12.749923000000001</v>
      </c>
    </row>
    <row r="47" spans="1:32" x14ac:dyDescent="0.3">
      <c r="A47">
        <v>3011572</v>
      </c>
      <c r="B47">
        <v>1</v>
      </c>
      <c r="C47" t="s">
        <v>82</v>
      </c>
      <c r="D47" t="s">
        <v>109</v>
      </c>
      <c r="E47" t="s">
        <v>330</v>
      </c>
      <c r="F47" t="s">
        <v>331</v>
      </c>
      <c r="G47" t="s">
        <v>134</v>
      </c>
      <c r="H47" t="s">
        <v>216</v>
      </c>
      <c r="I47" t="s">
        <v>78</v>
      </c>
      <c r="J47" t="s">
        <v>136</v>
      </c>
      <c r="K47" t="s">
        <v>22</v>
      </c>
      <c r="L47" t="s">
        <v>177</v>
      </c>
      <c r="M47" t="s">
        <v>332</v>
      </c>
      <c r="N47" t="s">
        <v>333</v>
      </c>
      <c r="O47">
        <v>1.3232505555555556</v>
      </c>
      <c r="P47">
        <v>0</v>
      </c>
      <c r="Q47">
        <v>6</v>
      </c>
      <c r="R47">
        <v>0</v>
      </c>
      <c r="S47">
        <v>0</v>
      </c>
      <c r="T47">
        <v>0</v>
      </c>
      <c r="U47">
        <v>1</v>
      </c>
      <c r="V47">
        <v>0</v>
      </c>
      <c r="W47">
        <v>0</v>
      </c>
      <c r="X47">
        <v>0</v>
      </c>
      <c r="Y47">
        <v>1.6781117999999999</v>
      </c>
      <c r="Z47">
        <v>0</v>
      </c>
      <c r="AA47">
        <v>0</v>
      </c>
      <c r="AB47">
        <v>0</v>
      </c>
      <c r="AC47">
        <v>1.4403108</v>
      </c>
      <c r="AD47">
        <v>0</v>
      </c>
      <c r="AE47">
        <v>0</v>
      </c>
      <c r="AF47">
        <v>3.1184227</v>
      </c>
    </row>
    <row r="48" spans="1:32" x14ac:dyDescent="0.3">
      <c r="A48">
        <v>3001269</v>
      </c>
      <c r="B48">
        <v>1</v>
      </c>
      <c r="C48" t="s">
        <v>83</v>
      </c>
      <c r="D48" t="s">
        <v>128</v>
      </c>
      <c r="E48" t="s">
        <v>334</v>
      </c>
      <c r="F48" t="s">
        <v>335</v>
      </c>
      <c r="G48" t="s">
        <v>134</v>
      </c>
      <c r="H48" t="s">
        <v>336</v>
      </c>
      <c r="I48" t="s">
        <v>79</v>
      </c>
      <c r="J48" t="s">
        <v>136</v>
      </c>
      <c r="K48" t="s">
        <v>22</v>
      </c>
      <c r="L48" t="s">
        <v>137</v>
      </c>
      <c r="M48" t="s">
        <v>337</v>
      </c>
      <c r="N48" t="s">
        <v>338</v>
      </c>
      <c r="O48">
        <v>0.81555555555555559</v>
      </c>
      <c r="P48">
        <v>3</v>
      </c>
      <c r="Q48">
        <v>4</v>
      </c>
      <c r="R48">
        <v>46</v>
      </c>
      <c r="S48">
        <v>21</v>
      </c>
      <c r="T48">
        <v>2</v>
      </c>
      <c r="U48">
        <v>2</v>
      </c>
      <c r="V48">
        <v>0</v>
      </c>
      <c r="W48">
        <v>0</v>
      </c>
      <c r="X48">
        <v>0.91421140000000001</v>
      </c>
      <c r="Y48">
        <v>1.7628005</v>
      </c>
      <c r="Z48">
        <v>15.222009</v>
      </c>
      <c r="AA48">
        <v>33.484830000000002</v>
      </c>
      <c r="AB48">
        <v>0.39163884999999998</v>
      </c>
      <c r="AC48">
        <v>3.3339977E-5</v>
      </c>
      <c r="AD48">
        <v>0</v>
      </c>
      <c r="AE48">
        <v>0</v>
      </c>
      <c r="AF48">
        <v>51.77552</v>
      </c>
    </row>
    <row r="49" spans="1:32" x14ac:dyDescent="0.3">
      <c r="A49">
        <v>3011573</v>
      </c>
      <c r="B49">
        <v>1</v>
      </c>
      <c r="C49" t="s">
        <v>82</v>
      </c>
      <c r="D49" t="s">
        <v>92</v>
      </c>
      <c r="E49" t="s">
        <v>339</v>
      </c>
      <c r="F49" t="s">
        <v>340</v>
      </c>
      <c r="G49" t="s">
        <v>134</v>
      </c>
      <c r="H49" t="s">
        <v>341</v>
      </c>
      <c r="I49" t="s">
        <v>79</v>
      </c>
      <c r="J49" t="s">
        <v>136</v>
      </c>
      <c r="K49" t="s">
        <v>22</v>
      </c>
      <c r="L49" t="s">
        <v>177</v>
      </c>
      <c r="M49" t="s">
        <v>342</v>
      </c>
      <c r="N49" t="s">
        <v>343</v>
      </c>
      <c r="O49">
        <v>4.2744444444444447</v>
      </c>
      <c r="P49">
        <v>4</v>
      </c>
      <c r="Q49">
        <v>142</v>
      </c>
      <c r="R49">
        <v>0</v>
      </c>
      <c r="S49">
        <v>0</v>
      </c>
      <c r="T49">
        <v>7</v>
      </c>
      <c r="U49">
        <v>1</v>
      </c>
      <c r="V49">
        <v>0</v>
      </c>
      <c r="W49">
        <v>0</v>
      </c>
      <c r="X49">
        <v>28.167736000000001</v>
      </c>
      <c r="Y49">
        <v>75.452709999999996</v>
      </c>
      <c r="Z49">
        <v>0</v>
      </c>
      <c r="AA49">
        <v>0</v>
      </c>
      <c r="AB49">
        <v>99.513120000000001</v>
      </c>
      <c r="AC49">
        <v>0.27534574000000001</v>
      </c>
      <c r="AD49">
        <v>0</v>
      </c>
      <c r="AE49">
        <v>0</v>
      </c>
      <c r="AF49">
        <v>203.40891999999999</v>
      </c>
    </row>
    <row r="50" spans="1:32" x14ac:dyDescent="0.3">
      <c r="A50">
        <v>3011566</v>
      </c>
      <c r="B50">
        <v>1</v>
      </c>
      <c r="C50" t="s">
        <v>83</v>
      </c>
      <c r="D50" t="s">
        <v>123</v>
      </c>
      <c r="E50" t="s">
        <v>344</v>
      </c>
      <c r="F50" t="s">
        <v>345</v>
      </c>
      <c r="G50" t="s">
        <v>134</v>
      </c>
      <c r="H50" t="s">
        <v>211</v>
      </c>
      <c r="I50" t="s">
        <v>79</v>
      </c>
      <c r="J50" t="s">
        <v>346</v>
      </c>
      <c r="K50" t="s">
        <v>22</v>
      </c>
      <c r="L50" t="s">
        <v>177</v>
      </c>
      <c r="M50" t="s">
        <v>347</v>
      </c>
      <c r="N50" t="s">
        <v>348</v>
      </c>
      <c r="O50">
        <v>4.611111111111111E-2</v>
      </c>
      <c r="P50">
        <v>1</v>
      </c>
      <c r="Q50">
        <v>145</v>
      </c>
      <c r="R50">
        <v>38</v>
      </c>
      <c r="S50">
        <v>85</v>
      </c>
      <c r="T50">
        <v>8</v>
      </c>
      <c r="U50">
        <v>20</v>
      </c>
      <c r="V50">
        <v>0</v>
      </c>
      <c r="W50">
        <v>0</v>
      </c>
      <c r="X50">
        <v>4.5609080000000003E-2</v>
      </c>
      <c r="Y50">
        <v>1.2037173999999999</v>
      </c>
      <c r="Z50">
        <v>0.69342429999999999</v>
      </c>
      <c r="AA50">
        <v>2.0148616000000001</v>
      </c>
      <c r="AB50">
        <v>8.1642580000000002</v>
      </c>
      <c r="AC50">
        <v>0.53520540000000005</v>
      </c>
      <c r="AD50">
        <v>0</v>
      </c>
      <c r="AE50">
        <v>0</v>
      </c>
      <c r="AF50">
        <v>12.657075000000001</v>
      </c>
    </row>
    <row r="51" spans="1:32" x14ac:dyDescent="0.3">
      <c r="A51">
        <v>3011509</v>
      </c>
      <c r="B51">
        <v>1</v>
      </c>
      <c r="C51" t="s">
        <v>83</v>
      </c>
      <c r="D51" t="s">
        <v>116</v>
      </c>
      <c r="E51" t="s">
        <v>349</v>
      </c>
      <c r="F51" t="s">
        <v>350</v>
      </c>
      <c r="G51" t="s">
        <v>134</v>
      </c>
      <c r="H51" t="s">
        <v>238</v>
      </c>
      <c r="I51" t="s">
        <v>78</v>
      </c>
      <c r="J51" t="s">
        <v>136</v>
      </c>
      <c r="K51" t="s">
        <v>22</v>
      </c>
      <c r="L51" t="s">
        <v>177</v>
      </c>
      <c r="M51" t="s">
        <v>351</v>
      </c>
      <c r="N51" t="s">
        <v>352</v>
      </c>
      <c r="O51">
        <v>5.4926288888888886</v>
      </c>
      <c r="P51">
        <v>0</v>
      </c>
      <c r="Q51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0.73152673000000001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0.73152673000000001</v>
      </c>
    </row>
    <row r="52" spans="1:32" x14ac:dyDescent="0.3">
      <c r="A52">
        <v>3011532</v>
      </c>
      <c r="B52">
        <v>1</v>
      </c>
      <c r="C52" t="s">
        <v>82</v>
      </c>
      <c r="D52" t="s">
        <v>111</v>
      </c>
      <c r="E52" t="s">
        <v>353</v>
      </c>
      <c r="F52" t="s">
        <v>354</v>
      </c>
      <c r="G52" t="s">
        <v>134</v>
      </c>
      <c r="H52" t="s">
        <v>327</v>
      </c>
      <c r="I52" t="s">
        <v>78</v>
      </c>
      <c r="J52" t="s">
        <v>136</v>
      </c>
      <c r="K52" t="s">
        <v>22</v>
      </c>
      <c r="L52" t="s">
        <v>177</v>
      </c>
      <c r="M52" t="s">
        <v>355</v>
      </c>
      <c r="N52" t="s">
        <v>356</v>
      </c>
      <c r="O52">
        <v>4.2019519444444446</v>
      </c>
      <c r="P52">
        <v>0</v>
      </c>
      <c r="Q52">
        <v>0</v>
      </c>
      <c r="R52">
        <v>0</v>
      </c>
      <c r="S52">
        <v>7</v>
      </c>
      <c r="T52">
        <v>0</v>
      </c>
      <c r="U52">
        <v>4</v>
      </c>
      <c r="V52">
        <v>0</v>
      </c>
      <c r="W52">
        <v>0</v>
      </c>
      <c r="X52">
        <v>0</v>
      </c>
      <c r="Y52">
        <v>0</v>
      </c>
      <c r="Z52">
        <v>0</v>
      </c>
      <c r="AA52">
        <v>15.211781999999999</v>
      </c>
      <c r="AB52">
        <v>0</v>
      </c>
      <c r="AC52">
        <v>13.367319</v>
      </c>
      <c r="AD52">
        <v>0</v>
      </c>
      <c r="AE52">
        <v>0</v>
      </c>
      <c r="AF52">
        <v>28.579101999999999</v>
      </c>
    </row>
    <row r="53" spans="1:32" x14ac:dyDescent="0.3">
      <c r="A53">
        <v>3010161</v>
      </c>
      <c r="B53">
        <v>1</v>
      </c>
      <c r="C53" t="s">
        <v>83</v>
      </c>
      <c r="D53" t="s">
        <v>123</v>
      </c>
      <c r="E53" t="s">
        <v>357</v>
      </c>
      <c r="F53" t="s">
        <v>358</v>
      </c>
      <c r="G53" t="s">
        <v>134</v>
      </c>
      <c r="H53" t="s">
        <v>211</v>
      </c>
      <c r="I53" t="s">
        <v>79</v>
      </c>
      <c r="J53" t="s">
        <v>136</v>
      </c>
      <c r="K53" t="s">
        <v>22</v>
      </c>
      <c r="L53" t="s">
        <v>177</v>
      </c>
      <c r="M53" t="s">
        <v>359</v>
      </c>
      <c r="N53" t="s">
        <v>360</v>
      </c>
      <c r="O53">
        <v>1.7344716666666666</v>
      </c>
      <c r="P53">
        <v>0</v>
      </c>
      <c r="Q53">
        <v>0</v>
      </c>
      <c r="R53">
        <v>0</v>
      </c>
      <c r="S53">
        <v>0</v>
      </c>
      <c r="T53">
        <v>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</row>
    <row r="54" spans="1:32" x14ac:dyDescent="0.3">
      <c r="A54">
        <v>3011485</v>
      </c>
      <c r="B54">
        <v>1</v>
      </c>
      <c r="C54" t="s">
        <v>83</v>
      </c>
      <c r="D54" t="s">
        <v>127</v>
      </c>
      <c r="E54" t="s">
        <v>361</v>
      </c>
      <c r="F54" t="s">
        <v>362</v>
      </c>
      <c r="G54" t="s">
        <v>134</v>
      </c>
      <c r="H54" t="s">
        <v>211</v>
      </c>
      <c r="I54" t="s">
        <v>79</v>
      </c>
      <c r="J54" t="s">
        <v>136</v>
      </c>
      <c r="K54" t="s">
        <v>22</v>
      </c>
      <c r="L54" t="s">
        <v>177</v>
      </c>
      <c r="M54" t="s">
        <v>363</v>
      </c>
      <c r="N54" t="s">
        <v>364</v>
      </c>
      <c r="O54">
        <v>2.9463305555555559</v>
      </c>
      <c r="P54">
        <v>0</v>
      </c>
      <c r="Q54">
        <v>0</v>
      </c>
      <c r="R54">
        <v>1</v>
      </c>
      <c r="S54">
        <v>0</v>
      </c>
      <c r="T54">
        <v>1</v>
      </c>
      <c r="U54">
        <v>0</v>
      </c>
      <c r="V54">
        <v>0</v>
      </c>
      <c r="W54">
        <v>0</v>
      </c>
      <c r="X54">
        <v>0</v>
      </c>
      <c r="Y54">
        <v>0</v>
      </c>
      <c r="Z54">
        <v>3.041569</v>
      </c>
      <c r="AA54">
        <v>0</v>
      </c>
      <c r="AB54">
        <v>5.6576680000000001</v>
      </c>
      <c r="AC54">
        <v>0</v>
      </c>
      <c r="AD54">
        <v>0</v>
      </c>
      <c r="AE54">
        <v>0</v>
      </c>
      <c r="AF54">
        <v>8.6992370000000001</v>
      </c>
    </row>
    <row r="55" spans="1:32" x14ac:dyDescent="0.3">
      <c r="A55">
        <v>3011502</v>
      </c>
      <c r="B55">
        <v>1</v>
      </c>
      <c r="C55" t="s">
        <v>82</v>
      </c>
      <c r="D55" t="s">
        <v>87</v>
      </c>
      <c r="E55" t="s">
        <v>365</v>
      </c>
      <c r="F55" t="s">
        <v>366</v>
      </c>
      <c r="G55" t="s">
        <v>134</v>
      </c>
      <c r="H55" t="s">
        <v>367</v>
      </c>
      <c r="I55" t="s">
        <v>78</v>
      </c>
      <c r="J55" t="s">
        <v>136</v>
      </c>
      <c r="K55" t="s">
        <v>22</v>
      </c>
      <c r="L55" t="s">
        <v>177</v>
      </c>
      <c r="M55" t="s">
        <v>368</v>
      </c>
      <c r="N55" t="s">
        <v>369</v>
      </c>
      <c r="O55">
        <v>2.2072780555555553</v>
      </c>
      <c r="P55">
        <v>0</v>
      </c>
      <c r="Q55">
        <v>8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4.3083878000000002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4.3083878000000002</v>
      </c>
    </row>
    <row r="56" spans="1:32" x14ac:dyDescent="0.3">
      <c r="A56">
        <v>3011330</v>
      </c>
      <c r="B56">
        <v>2</v>
      </c>
      <c r="C56" t="s">
        <v>82</v>
      </c>
      <c r="D56" t="s">
        <v>90</v>
      </c>
      <c r="E56" t="s">
        <v>370</v>
      </c>
      <c r="F56" t="s">
        <v>371</v>
      </c>
      <c r="G56" t="s">
        <v>134</v>
      </c>
      <c r="H56" t="s">
        <v>367</v>
      </c>
      <c r="I56" t="s">
        <v>78</v>
      </c>
      <c r="J56" t="s">
        <v>136</v>
      </c>
      <c r="K56" t="s">
        <v>22</v>
      </c>
      <c r="L56" t="s">
        <v>177</v>
      </c>
      <c r="M56" t="s">
        <v>372</v>
      </c>
      <c r="N56" t="s">
        <v>373</v>
      </c>
      <c r="O56">
        <v>0.38472222222222224</v>
      </c>
      <c r="P56">
        <v>0</v>
      </c>
      <c r="Q56">
        <v>5</v>
      </c>
      <c r="R56">
        <v>0</v>
      </c>
      <c r="S56">
        <v>2</v>
      </c>
      <c r="T56">
        <v>0</v>
      </c>
      <c r="U56">
        <v>7</v>
      </c>
      <c r="V56">
        <v>0</v>
      </c>
      <c r="W56">
        <v>1</v>
      </c>
      <c r="X56">
        <v>0</v>
      </c>
      <c r="Y56">
        <v>1.2055575000000001</v>
      </c>
      <c r="Z56">
        <v>0</v>
      </c>
      <c r="AA56">
        <v>0.14652019999999999</v>
      </c>
      <c r="AB56">
        <v>0</v>
      </c>
      <c r="AC56">
        <v>28.926296000000001</v>
      </c>
      <c r="AD56">
        <v>0</v>
      </c>
      <c r="AE56">
        <v>18.200545999999999</v>
      </c>
      <c r="AF56">
        <v>48.478920000000002</v>
      </c>
    </row>
    <row r="57" spans="1:32" x14ac:dyDescent="0.3">
      <c r="A57">
        <v>3011473</v>
      </c>
      <c r="B57">
        <v>1</v>
      </c>
      <c r="C57" t="s">
        <v>82</v>
      </c>
      <c r="D57" t="s">
        <v>89</v>
      </c>
      <c r="E57" t="s">
        <v>374</v>
      </c>
      <c r="F57" t="s">
        <v>375</v>
      </c>
      <c r="G57" t="s">
        <v>134</v>
      </c>
      <c r="H57" t="s">
        <v>247</v>
      </c>
      <c r="I57" t="s">
        <v>78</v>
      </c>
      <c r="J57" t="s">
        <v>136</v>
      </c>
      <c r="K57" t="s">
        <v>22</v>
      </c>
      <c r="L57" t="s">
        <v>177</v>
      </c>
      <c r="M57" t="s">
        <v>376</v>
      </c>
      <c r="N57" t="s">
        <v>377</v>
      </c>
      <c r="O57">
        <v>2.3194113888888888</v>
      </c>
      <c r="P57">
        <v>0</v>
      </c>
      <c r="Q57">
        <v>1</v>
      </c>
      <c r="R57">
        <v>0</v>
      </c>
      <c r="S57">
        <v>11</v>
      </c>
      <c r="T57">
        <v>0</v>
      </c>
      <c r="U57">
        <v>2</v>
      </c>
      <c r="V57">
        <v>0</v>
      </c>
      <c r="W57">
        <v>0</v>
      </c>
      <c r="X57">
        <v>0</v>
      </c>
      <c r="Y57">
        <v>0</v>
      </c>
      <c r="Z57">
        <v>0</v>
      </c>
      <c r="AA57">
        <v>13.110153</v>
      </c>
      <c r="AB57">
        <v>0</v>
      </c>
      <c r="AC57">
        <v>8.7967299999999998E-2</v>
      </c>
      <c r="AD57">
        <v>0</v>
      </c>
      <c r="AE57">
        <v>0</v>
      </c>
      <c r="AF57">
        <v>13.198119999999999</v>
      </c>
    </row>
    <row r="58" spans="1:32" x14ac:dyDescent="0.3">
      <c r="A58">
        <v>3011457</v>
      </c>
      <c r="B58">
        <v>1</v>
      </c>
      <c r="C58" t="s">
        <v>82</v>
      </c>
      <c r="D58" t="s">
        <v>88</v>
      </c>
      <c r="E58" t="s">
        <v>378</v>
      </c>
      <c r="F58" t="s">
        <v>379</v>
      </c>
      <c r="G58" t="s">
        <v>134</v>
      </c>
      <c r="H58" t="s">
        <v>293</v>
      </c>
      <c r="I58" t="s">
        <v>78</v>
      </c>
      <c r="J58" t="s">
        <v>136</v>
      </c>
      <c r="K58" t="s">
        <v>22</v>
      </c>
      <c r="L58" t="s">
        <v>177</v>
      </c>
      <c r="M58" t="s">
        <v>380</v>
      </c>
      <c r="N58" t="s">
        <v>381</v>
      </c>
      <c r="O58">
        <v>2.2859669444444446</v>
      </c>
      <c r="P58">
        <v>0</v>
      </c>
      <c r="Q58">
        <v>0</v>
      </c>
      <c r="R58">
        <v>0</v>
      </c>
      <c r="S58">
        <v>0</v>
      </c>
      <c r="T58">
        <v>0</v>
      </c>
      <c r="U58">
        <v>13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25.587816</v>
      </c>
      <c r="AD58">
        <v>0</v>
      </c>
      <c r="AE58">
        <v>0</v>
      </c>
      <c r="AF58">
        <v>25.587816</v>
      </c>
    </row>
    <row r="59" spans="1:32" x14ac:dyDescent="0.3">
      <c r="A59">
        <v>3011375</v>
      </c>
      <c r="B59">
        <v>1</v>
      </c>
      <c r="C59" t="s">
        <v>83</v>
      </c>
      <c r="D59" t="s">
        <v>115</v>
      </c>
      <c r="E59" t="s">
        <v>382</v>
      </c>
      <c r="F59" t="s">
        <v>383</v>
      </c>
      <c r="G59" t="s">
        <v>134</v>
      </c>
      <c r="H59" t="s">
        <v>211</v>
      </c>
      <c r="I59" t="s">
        <v>79</v>
      </c>
      <c r="J59" t="s">
        <v>136</v>
      </c>
      <c r="K59" t="s">
        <v>22</v>
      </c>
      <c r="L59" t="s">
        <v>177</v>
      </c>
      <c r="M59" t="s">
        <v>384</v>
      </c>
      <c r="N59" t="s">
        <v>385</v>
      </c>
      <c r="O59">
        <v>0.12222222222222222</v>
      </c>
      <c r="P59">
        <v>0</v>
      </c>
      <c r="Q59">
        <v>133</v>
      </c>
      <c r="R59">
        <v>25</v>
      </c>
      <c r="S59">
        <v>19</v>
      </c>
      <c r="T59">
        <v>3</v>
      </c>
      <c r="U59">
        <v>4</v>
      </c>
      <c r="V59">
        <v>0</v>
      </c>
      <c r="W59">
        <v>0</v>
      </c>
      <c r="X59">
        <v>0</v>
      </c>
      <c r="Y59">
        <v>2.6648874</v>
      </c>
      <c r="Z59">
        <v>0.43934562999999999</v>
      </c>
      <c r="AA59">
        <v>0.3604675</v>
      </c>
      <c r="AB59">
        <v>0.19852765</v>
      </c>
      <c r="AC59">
        <v>0.23137072</v>
      </c>
      <c r="AD59">
        <v>0</v>
      </c>
      <c r="AE59">
        <v>0</v>
      </c>
      <c r="AF59">
        <v>3.8945989999999999</v>
      </c>
    </row>
    <row r="60" spans="1:32" x14ac:dyDescent="0.3">
      <c r="A60">
        <v>3011369</v>
      </c>
      <c r="B60">
        <v>1</v>
      </c>
      <c r="C60" t="s">
        <v>82</v>
      </c>
      <c r="D60" t="s">
        <v>92</v>
      </c>
      <c r="E60" t="s">
        <v>386</v>
      </c>
      <c r="F60" t="s">
        <v>387</v>
      </c>
      <c r="G60" t="s">
        <v>134</v>
      </c>
      <c r="H60" t="s">
        <v>211</v>
      </c>
      <c r="I60" t="s">
        <v>79</v>
      </c>
      <c r="J60" t="s">
        <v>136</v>
      </c>
      <c r="K60" t="s">
        <v>22</v>
      </c>
      <c r="L60" t="s">
        <v>177</v>
      </c>
      <c r="M60" t="s">
        <v>388</v>
      </c>
      <c r="N60" t="s">
        <v>389</v>
      </c>
      <c r="O60">
        <v>0.55666666666666664</v>
      </c>
      <c r="P60">
        <v>7</v>
      </c>
      <c r="Q60">
        <v>1159</v>
      </c>
      <c r="R60">
        <v>8</v>
      </c>
      <c r="S60">
        <v>54</v>
      </c>
      <c r="T60">
        <v>11</v>
      </c>
      <c r="U60">
        <v>35</v>
      </c>
      <c r="V60">
        <v>0</v>
      </c>
      <c r="W60">
        <v>1</v>
      </c>
      <c r="X60">
        <v>15.647664000000001</v>
      </c>
      <c r="Y60">
        <v>62.662125000000003</v>
      </c>
      <c r="Z60">
        <v>8.7828339999999994</v>
      </c>
      <c r="AA60">
        <v>19.696836000000001</v>
      </c>
      <c r="AB60">
        <v>11.330646</v>
      </c>
      <c r="AC60">
        <v>11.599928999999999</v>
      </c>
      <c r="AD60">
        <v>0</v>
      </c>
      <c r="AE60">
        <v>0.11935211</v>
      </c>
      <c r="AF60">
        <v>129.83939000000001</v>
      </c>
    </row>
    <row r="61" spans="1:32" x14ac:dyDescent="0.3">
      <c r="A61">
        <v>3011348</v>
      </c>
      <c r="B61">
        <v>1</v>
      </c>
      <c r="C61" t="s">
        <v>83</v>
      </c>
      <c r="D61" t="s">
        <v>123</v>
      </c>
      <c r="E61" t="s">
        <v>390</v>
      </c>
      <c r="F61" t="s">
        <v>391</v>
      </c>
      <c r="G61" t="s">
        <v>134</v>
      </c>
      <c r="H61" t="s">
        <v>318</v>
      </c>
      <c r="I61" t="s">
        <v>79</v>
      </c>
      <c r="J61" t="s">
        <v>136</v>
      </c>
      <c r="K61" t="s">
        <v>22</v>
      </c>
      <c r="L61" t="s">
        <v>177</v>
      </c>
      <c r="M61" t="s">
        <v>392</v>
      </c>
      <c r="N61" t="s">
        <v>393</v>
      </c>
      <c r="O61">
        <v>1.4743922222222221</v>
      </c>
      <c r="P61">
        <v>0</v>
      </c>
      <c r="Q61">
        <v>724</v>
      </c>
      <c r="R61">
        <v>0</v>
      </c>
      <c r="S61">
        <v>1</v>
      </c>
      <c r="T61">
        <v>0</v>
      </c>
      <c r="U61">
        <v>57</v>
      </c>
      <c r="V61">
        <v>0</v>
      </c>
      <c r="W61">
        <v>0</v>
      </c>
      <c r="X61">
        <v>0</v>
      </c>
      <c r="Y61">
        <v>217.09477000000001</v>
      </c>
      <c r="Z61">
        <v>0</v>
      </c>
      <c r="AA61">
        <v>0</v>
      </c>
      <c r="AB61">
        <v>0</v>
      </c>
      <c r="AC61">
        <v>37.904507000000002</v>
      </c>
      <c r="AD61">
        <v>0</v>
      </c>
      <c r="AE61">
        <v>0</v>
      </c>
      <c r="AF61">
        <v>254.99928</v>
      </c>
    </row>
    <row r="62" spans="1:32" x14ac:dyDescent="0.3">
      <c r="A62">
        <v>3014626</v>
      </c>
      <c r="B62">
        <v>1</v>
      </c>
      <c r="C62" t="s">
        <v>82</v>
      </c>
      <c r="D62" t="s">
        <v>97</v>
      </c>
      <c r="E62" t="s">
        <v>394</v>
      </c>
      <c r="F62" t="s">
        <v>395</v>
      </c>
      <c r="G62" t="s">
        <v>134</v>
      </c>
      <c r="H62" t="s">
        <v>211</v>
      </c>
      <c r="I62" t="s">
        <v>79</v>
      </c>
      <c r="J62" t="s">
        <v>136</v>
      </c>
      <c r="K62" t="s">
        <v>22</v>
      </c>
      <c r="L62" t="s">
        <v>177</v>
      </c>
      <c r="M62" t="s">
        <v>396</v>
      </c>
      <c r="N62" t="s">
        <v>397</v>
      </c>
      <c r="O62">
        <v>1.4008663888888888</v>
      </c>
      <c r="P62">
        <v>0</v>
      </c>
      <c r="Q62">
        <v>654</v>
      </c>
      <c r="R62">
        <v>1</v>
      </c>
      <c r="S62">
        <v>2</v>
      </c>
      <c r="T62">
        <v>3</v>
      </c>
      <c r="U62">
        <v>150</v>
      </c>
      <c r="V62">
        <v>0</v>
      </c>
      <c r="W62">
        <v>1</v>
      </c>
      <c r="X62">
        <v>0</v>
      </c>
      <c r="Y62">
        <v>722.47310000000004</v>
      </c>
      <c r="Z62">
        <v>0.90637714000000003</v>
      </c>
      <c r="AA62">
        <v>0.20385537000000001</v>
      </c>
      <c r="AB62">
        <v>6.2727919999999999</v>
      </c>
      <c r="AC62">
        <v>149.32515000000001</v>
      </c>
      <c r="AD62">
        <v>0</v>
      </c>
      <c r="AE62">
        <v>30.707964</v>
      </c>
      <c r="AF62">
        <v>909.88919999999996</v>
      </c>
    </row>
    <row r="63" spans="1:32" x14ac:dyDescent="0.3">
      <c r="A63">
        <v>3011352</v>
      </c>
      <c r="B63">
        <v>1</v>
      </c>
      <c r="C63" t="s">
        <v>82</v>
      </c>
      <c r="D63" t="s">
        <v>105</v>
      </c>
      <c r="E63" t="s">
        <v>398</v>
      </c>
      <c r="F63" t="s">
        <v>399</v>
      </c>
      <c r="G63" t="s">
        <v>134</v>
      </c>
      <c r="H63" t="s">
        <v>182</v>
      </c>
      <c r="I63" t="s">
        <v>79</v>
      </c>
      <c r="J63" t="s">
        <v>136</v>
      </c>
      <c r="K63" t="s">
        <v>22</v>
      </c>
      <c r="L63" t="s">
        <v>177</v>
      </c>
      <c r="M63" t="s">
        <v>400</v>
      </c>
      <c r="N63" t="s">
        <v>401</v>
      </c>
      <c r="O63">
        <v>0.91048611111111111</v>
      </c>
      <c r="P63">
        <v>0</v>
      </c>
      <c r="Q63">
        <v>2277</v>
      </c>
      <c r="R63">
        <v>0</v>
      </c>
      <c r="S63">
        <v>12</v>
      </c>
      <c r="T63">
        <v>1</v>
      </c>
      <c r="U63">
        <v>191</v>
      </c>
      <c r="V63">
        <v>0</v>
      </c>
      <c r="W63">
        <v>0</v>
      </c>
      <c r="X63">
        <v>0</v>
      </c>
      <c r="Y63">
        <v>435.9674</v>
      </c>
      <c r="Z63">
        <v>0</v>
      </c>
      <c r="AA63">
        <v>2.0786606999999999</v>
      </c>
      <c r="AB63">
        <v>17.189829</v>
      </c>
      <c r="AC63">
        <v>91.904669999999996</v>
      </c>
      <c r="AD63">
        <v>0</v>
      </c>
      <c r="AE63">
        <v>0</v>
      </c>
      <c r="AF63">
        <v>547.14056000000005</v>
      </c>
    </row>
    <row r="64" spans="1:32" x14ac:dyDescent="0.3">
      <c r="A64">
        <v>3011210</v>
      </c>
      <c r="B64">
        <v>2</v>
      </c>
      <c r="C64" t="s">
        <v>82</v>
      </c>
      <c r="D64" t="s">
        <v>108</v>
      </c>
      <c r="E64" t="s">
        <v>402</v>
      </c>
      <c r="F64" t="s">
        <v>403</v>
      </c>
      <c r="G64" t="s">
        <v>134</v>
      </c>
      <c r="H64" t="s">
        <v>404</v>
      </c>
      <c r="I64" t="s">
        <v>78</v>
      </c>
      <c r="J64" t="s">
        <v>136</v>
      </c>
      <c r="K64" t="s">
        <v>22</v>
      </c>
      <c r="L64" t="s">
        <v>177</v>
      </c>
      <c r="M64" t="s">
        <v>405</v>
      </c>
      <c r="N64" t="s">
        <v>406</v>
      </c>
      <c r="O64">
        <v>0.8469444444444445</v>
      </c>
      <c r="P64">
        <v>0</v>
      </c>
      <c r="Q64">
        <v>30</v>
      </c>
      <c r="R64">
        <v>0</v>
      </c>
      <c r="S64">
        <v>22</v>
      </c>
      <c r="T64">
        <v>0</v>
      </c>
      <c r="U64">
        <v>13</v>
      </c>
      <c r="V64">
        <v>0</v>
      </c>
      <c r="W64">
        <v>0</v>
      </c>
      <c r="X64">
        <v>0</v>
      </c>
      <c r="Y64">
        <v>7.6470966000000002</v>
      </c>
      <c r="Z64">
        <v>0</v>
      </c>
      <c r="AA64">
        <v>12.109615</v>
      </c>
      <c r="AB64">
        <v>0</v>
      </c>
      <c r="AC64">
        <v>1.3706847</v>
      </c>
      <c r="AD64">
        <v>0</v>
      </c>
      <c r="AE64">
        <v>0</v>
      </c>
      <c r="AF64">
        <v>21.127396000000001</v>
      </c>
    </row>
    <row r="65" spans="1:32" x14ac:dyDescent="0.3">
      <c r="A65">
        <v>3011286</v>
      </c>
      <c r="B65">
        <v>1</v>
      </c>
      <c r="C65" t="s">
        <v>83</v>
      </c>
      <c r="D65" t="s">
        <v>119</v>
      </c>
      <c r="E65" t="s">
        <v>407</v>
      </c>
      <c r="F65" t="s">
        <v>408</v>
      </c>
      <c r="G65" t="s">
        <v>134</v>
      </c>
      <c r="H65" t="s">
        <v>182</v>
      </c>
      <c r="I65" t="s">
        <v>78</v>
      </c>
      <c r="J65" t="s">
        <v>136</v>
      </c>
      <c r="K65" t="s">
        <v>22</v>
      </c>
      <c r="L65" t="s">
        <v>177</v>
      </c>
      <c r="M65" t="s">
        <v>409</v>
      </c>
      <c r="N65" t="s">
        <v>410</v>
      </c>
      <c r="O65">
        <v>1.1066922222222222</v>
      </c>
      <c r="P65">
        <v>0</v>
      </c>
      <c r="Q65">
        <v>8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0.97453299999999998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0.97453299999999998</v>
      </c>
    </row>
    <row r="66" spans="1:32" x14ac:dyDescent="0.3">
      <c r="A66">
        <v>3011257</v>
      </c>
      <c r="B66">
        <v>1</v>
      </c>
      <c r="C66" t="s">
        <v>82</v>
      </c>
      <c r="D66" t="s">
        <v>99</v>
      </c>
      <c r="E66" t="s">
        <v>411</v>
      </c>
      <c r="F66" t="s">
        <v>412</v>
      </c>
      <c r="G66" t="s">
        <v>134</v>
      </c>
      <c r="H66" t="s">
        <v>211</v>
      </c>
      <c r="I66" t="s">
        <v>79</v>
      </c>
      <c r="J66" t="s">
        <v>136</v>
      </c>
      <c r="K66" t="s">
        <v>22</v>
      </c>
      <c r="L66" t="s">
        <v>177</v>
      </c>
      <c r="M66" t="s">
        <v>413</v>
      </c>
      <c r="N66" t="s">
        <v>414</v>
      </c>
      <c r="O66">
        <v>4.6782761111111117</v>
      </c>
      <c r="P66">
        <v>0</v>
      </c>
      <c r="Q66">
        <v>0</v>
      </c>
      <c r="R66">
        <v>0</v>
      </c>
      <c r="S66">
        <v>0</v>
      </c>
      <c r="T66">
        <v>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318.39251999999999</v>
      </c>
      <c r="AC66">
        <v>0</v>
      </c>
      <c r="AD66">
        <v>0</v>
      </c>
      <c r="AE66">
        <v>0</v>
      </c>
      <c r="AF66">
        <v>318.39251999999999</v>
      </c>
    </row>
    <row r="67" spans="1:32" x14ac:dyDescent="0.3">
      <c r="A67">
        <v>3014626</v>
      </c>
      <c r="B67">
        <v>2</v>
      </c>
      <c r="C67" t="s">
        <v>82</v>
      </c>
      <c r="D67" t="s">
        <v>97</v>
      </c>
      <c r="E67" t="s">
        <v>415</v>
      </c>
      <c r="F67" t="s">
        <v>416</v>
      </c>
      <c r="G67" t="s">
        <v>134</v>
      </c>
      <c r="H67" t="s">
        <v>211</v>
      </c>
      <c r="I67" t="s">
        <v>79</v>
      </c>
      <c r="J67" t="s">
        <v>136</v>
      </c>
      <c r="K67" t="s">
        <v>22</v>
      </c>
      <c r="L67" t="s">
        <v>177</v>
      </c>
      <c r="M67" t="s">
        <v>397</v>
      </c>
      <c r="N67" t="s">
        <v>417</v>
      </c>
      <c r="O67">
        <v>0.21785111111111111</v>
      </c>
      <c r="P67">
        <v>0</v>
      </c>
      <c r="Q67">
        <v>376</v>
      </c>
      <c r="R67">
        <v>1</v>
      </c>
      <c r="S67">
        <v>2</v>
      </c>
      <c r="T67">
        <v>3</v>
      </c>
      <c r="U67">
        <v>142</v>
      </c>
      <c r="V67">
        <v>0</v>
      </c>
      <c r="W67">
        <v>1</v>
      </c>
      <c r="X67">
        <v>0</v>
      </c>
      <c r="Y67">
        <v>33.173549999999999</v>
      </c>
      <c r="Z67">
        <v>0.13171816</v>
      </c>
      <c r="AA67">
        <v>3.4807414000000002E-2</v>
      </c>
      <c r="AB67">
        <v>0.94276879999999996</v>
      </c>
      <c r="AC67">
        <v>22.637346000000001</v>
      </c>
      <c r="AD67">
        <v>0</v>
      </c>
      <c r="AE67">
        <v>5.9569273000000003</v>
      </c>
      <c r="AF67">
        <v>62.877119999999998</v>
      </c>
    </row>
    <row r="68" spans="1:32" x14ac:dyDescent="0.3">
      <c r="A68">
        <v>3011212</v>
      </c>
      <c r="B68">
        <v>1</v>
      </c>
      <c r="C68" t="s">
        <v>82</v>
      </c>
      <c r="D68" t="s">
        <v>113</v>
      </c>
      <c r="E68" t="s">
        <v>418</v>
      </c>
      <c r="F68" t="s">
        <v>419</v>
      </c>
      <c r="G68" t="s">
        <v>134</v>
      </c>
      <c r="H68" t="s">
        <v>367</v>
      </c>
      <c r="I68" t="s">
        <v>78</v>
      </c>
      <c r="J68" t="s">
        <v>136</v>
      </c>
      <c r="K68" t="s">
        <v>22</v>
      </c>
      <c r="L68" t="s">
        <v>177</v>
      </c>
      <c r="M68" t="s">
        <v>420</v>
      </c>
      <c r="N68" t="s">
        <v>421</v>
      </c>
      <c r="O68">
        <v>7.3631011111111109</v>
      </c>
      <c r="P68">
        <v>0</v>
      </c>
      <c r="Q68">
        <v>2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6.8398643000000003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6.8398643000000003</v>
      </c>
    </row>
    <row r="69" spans="1:32" x14ac:dyDescent="0.3">
      <c r="A69">
        <v>3011210</v>
      </c>
      <c r="B69">
        <v>1</v>
      </c>
      <c r="C69" t="s">
        <v>82</v>
      </c>
      <c r="D69" t="s">
        <v>108</v>
      </c>
      <c r="E69" t="s">
        <v>422</v>
      </c>
      <c r="F69" t="s">
        <v>423</v>
      </c>
      <c r="G69" t="s">
        <v>134</v>
      </c>
      <c r="H69" t="s">
        <v>404</v>
      </c>
      <c r="I69" t="s">
        <v>78</v>
      </c>
      <c r="J69" t="s">
        <v>136</v>
      </c>
      <c r="K69" t="s">
        <v>22</v>
      </c>
      <c r="L69" t="s">
        <v>177</v>
      </c>
      <c r="M69" t="s">
        <v>424</v>
      </c>
      <c r="N69" t="s">
        <v>405</v>
      </c>
      <c r="O69">
        <v>0.85933666666666664</v>
      </c>
      <c r="P69">
        <v>0</v>
      </c>
      <c r="Q69">
        <v>2</v>
      </c>
      <c r="R69">
        <v>0</v>
      </c>
      <c r="S69">
        <v>5</v>
      </c>
      <c r="T69">
        <v>0</v>
      </c>
      <c r="U69">
        <v>0</v>
      </c>
      <c r="V69">
        <v>0</v>
      </c>
      <c r="W69">
        <v>0</v>
      </c>
      <c r="X69">
        <v>0</v>
      </c>
      <c r="Y69">
        <v>0.36750364000000002</v>
      </c>
      <c r="Z69">
        <v>0</v>
      </c>
      <c r="AA69">
        <v>1.8324518000000001</v>
      </c>
      <c r="AB69">
        <v>0</v>
      </c>
      <c r="AC69">
        <v>0</v>
      </c>
      <c r="AD69">
        <v>0</v>
      </c>
      <c r="AE69">
        <v>0</v>
      </c>
      <c r="AF69">
        <v>2.1999555000000002</v>
      </c>
    </row>
    <row r="70" spans="1:32" x14ac:dyDescent="0.3">
      <c r="A70">
        <v>3011214</v>
      </c>
      <c r="B70">
        <v>1</v>
      </c>
      <c r="C70" t="s">
        <v>82</v>
      </c>
      <c r="D70" t="s">
        <v>85</v>
      </c>
      <c r="E70" t="s">
        <v>425</v>
      </c>
      <c r="F70" t="s">
        <v>426</v>
      </c>
      <c r="G70" t="s">
        <v>134</v>
      </c>
      <c r="H70" t="s">
        <v>293</v>
      </c>
      <c r="I70" t="s">
        <v>78</v>
      </c>
      <c r="J70" t="s">
        <v>136</v>
      </c>
      <c r="K70" t="s">
        <v>22</v>
      </c>
      <c r="L70" t="s">
        <v>177</v>
      </c>
      <c r="M70" t="s">
        <v>427</v>
      </c>
      <c r="N70" t="s">
        <v>428</v>
      </c>
      <c r="O70">
        <v>1.4554469444444444</v>
      </c>
      <c r="P70">
        <v>0</v>
      </c>
      <c r="Q70">
        <v>105</v>
      </c>
      <c r="R70">
        <v>0</v>
      </c>
      <c r="S70">
        <v>0</v>
      </c>
      <c r="T70">
        <v>0</v>
      </c>
      <c r="U70">
        <v>15</v>
      </c>
      <c r="V70">
        <v>0</v>
      </c>
      <c r="W70">
        <v>0</v>
      </c>
      <c r="X70">
        <v>0</v>
      </c>
      <c r="Y70">
        <v>27.847988000000001</v>
      </c>
      <c r="Z70">
        <v>0</v>
      </c>
      <c r="AA70">
        <v>0</v>
      </c>
      <c r="AB70">
        <v>0</v>
      </c>
      <c r="AC70">
        <v>6.7660179999999999</v>
      </c>
      <c r="AD70">
        <v>0</v>
      </c>
      <c r="AE70">
        <v>0</v>
      </c>
      <c r="AF70">
        <v>34.614006000000003</v>
      </c>
    </row>
    <row r="71" spans="1:32" x14ac:dyDescent="0.3">
      <c r="A71">
        <v>3011224</v>
      </c>
      <c r="B71">
        <v>1</v>
      </c>
      <c r="C71" t="s">
        <v>83</v>
      </c>
      <c r="D71" t="s">
        <v>128</v>
      </c>
      <c r="E71" t="s">
        <v>429</v>
      </c>
      <c r="F71" t="s">
        <v>430</v>
      </c>
      <c r="G71" t="s">
        <v>134</v>
      </c>
      <c r="H71" t="s">
        <v>211</v>
      </c>
      <c r="I71" t="s">
        <v>79</v>
      </c>
      <c r="J71" t="s">
        <v>136</v>
      </c>
      <c r="K71" t="s">
        <v>22</v>
      </c>
      <c r="L71" t="s">
        <v>177</v>
      </c>
      <c r="M71" t="s">
        <v>431</v>
      </c>
      <c r="N71" t="s">
        <v>432</v>
      </c>
      <c r="O71">
        <v>0.36336055555555552</v>
      </c>
      <c r="P71">
        <v>1</v>
      </c>
      <c r="Q71">
        <v>502</v>
      </c>
      <c r="R71">
        <v>109</v>
      </c>
      <c r="S71">
        <v>145</v>
      </c>
      <c r="T71">
        <v>8</v>
      </c>
      <c r="U71">
        <v>72</v>
      </c>
      <c r="V71">
        <v>0</v>
      </c>
      <c r="W71">
        <v>0</v>
      </c>
      <c r="X71">
        <v>5.7716919999999998E-2</v>
      </c>
      <c r="Y71">
        <v>35.070065</v>
      </c>
      <c r="Z71">
        <v>44.346912000000003</v>
      </c>
      <c r="AA71">
        <v>23.22935</v>
      </c>
      <c r="AB71">
        <v>11.992812000000001</v>
      </c>
      <c r="AC71">
        <v>5.8243919999999996</v>
      </c>
      <c r="AD71">
        <v>0</v>
      </c>
      <c r="AE71">
        <v>0</v>
      </c>
      <c r="AF71">
        <v>120.52124999999999</v>
      </c>
    </row>
    <row r="72" spans="1:32" x14ac:dyDescent="0.3">
      <c r="A72">
        <v>3014626</v>
      </c>
      <c r="B72">
        <v>3</v>
      </c>
      <c r="C72" t="s">
        <v>82</v>
      </c>
      <c r="D72" t="s">
        <v>97</v>
      </c>
      <c r="E72" t="s">
        <v>433</v>
      </c>
      <c r="F72" t="s">
        <v>434</v>
      </c>
      <c r="G72" t="s">
        <v>134</v>
      </c>
      <c r="H72" t="s">
        <v>211</v>
      </c>
      <c r="I72" t="s">
        <v>79</v>
      </c>
      <c r="J72" t="s">
        <v>136</v>
      </c>
      <c r="K72" t="s">
        <v>22</v>
      </c>
      <c r="L72" t="s">
        <v>177</v>
      </c>
      <c r="M72" t="s">
        <v>417</v>
      </c>
      <c r="N72" t="s">
        <v>435</v>
      </c>
      <c r="O72">
        <v>0.5137572222222222</v>
      </c>
      <c r="P72">
        <v>0</v>
      </c>
      <c r="Q72">
        <v>30</v>
      </c>
      <c r="R72">
        <v>0</v>
      </c>
      <c r="S72">
        <v>2</v>
      </c>
      <c r="T72">
        <v>0</v>
      </c>
      <c r="U72">
        <v>33</v>
      </c>
      <c r="V72">
        <v>0</v>
      </c>
      <c r="W72">
        <v>1</v>
      </c>
      <c r="X72">
        <v>0</v>
      </c>
      <c r="Y72">
        <v>7.5998729999999997</v>
      </c>
      <c r="Z72">
        <v>0</v>
      </c>
      <c r="AA72">
        <v>8.0493759999999998E-2</v>
      </c>
      <c r="AB72">
        <v>0</v>
      </c>
      <c r="AC72">
        <v>21.372156</v>
      </c>
      <c r="AD72">
        <v>0</v>
      </c>
      <c r="AE72">
        <v>13.431599</v>
      </c>
      <c r="AF72">
        <v>42.484119999999997</v>
      </c>
    </row>
    <row r="73" spans="1:32" x14ac:dyDescent="0.3">
      <c r="A73">
        <v>3011188</v>
      </c>
      <c r="B73">
        <v>1</v>
      </c>
      <c r="C73" t="s">
        <v>82</v>
      </c>
      <c r="D73" t="s">
        <v>106</v>
      </c>
      <c r="E73" t="s">
        <v>436</v>
      </c>
      <c r="F73" t="s">
        <v>437</v>
      </c>
      <c r="G73" t="s">
        <v>134</v>
      </c>
      <c r="H73" t="s">
        <v>247</v>
      </c>
      <c r="I73" t="s">
        <v>78</v>
      </c>
      <c r="J73" t="s">
        <v>136</v>
      </c>
      <c r="K73" t="s">
        <v>22</v>
      </c>
      <c r="L73" t="s">
        <v>177</v>
      </c>
      <c r="M73" t="s">
        <v>438</v>
      </c>
      <c r="N73" t="s">
        <v>439</v>
      </c>
      <c r="O73">
        <v>3.5173808333333332</v>
      </c>
      <c r="P73">
        <v>0</v>
      </c>
      <c r="Q73">
        <v>3</v>
      </c>
      <c r="R73">
        <v>0</v>
      </c>
      <c r="S73">
        <v>0</v>
      </c>
      <c r="T73">
        <v>0</v>
      </c>
      <c r="U73">
        <v>2</v>
      </c>
      <c r="V73">
        <v>0</v>
      </c>
      <c r="W73">
        <v>0</v>
      </c>
      <c r="X73">
        <v>0</v>
      </c>
      <c r="Y73">
        <v>2.7448077</v>
      </c>
      <c r="Z73">
        <v>0</v>
      </c>
      <c r="AA73">
        <v>0</v>
      </c>
      <c r="AB73">
        <v>0</v>
      </c>
      <c r="AC73">
        <v>9.482367</v>
      </c>
      <c r="AD73">
        <v>0</v>
      </c>
      <c r="AE73">
        <v>0</v>
      </c>
      <c r="AF73">
        <v>12.227174</v>
      </c>
    </row>
    <row r="74" spans="1:32" x14ac:dyDescent="0.3">
      <c r="A74">
        <v>3011202</v>
      </c>
      <c r="B74">
        <v>1</v>
      </c>
      <c r="C74" t="s">
        <v>83</v>
      </c>
      <c r="D74" t="s">
        <v>130</v>
      </c>
      <c r="E74" t="s">
        <v>440</v>
      </c>
      <c r="F74" t="s">
        <v>441</v>
      </c>
      <c r="G74" t="s">
        <v>134</v>
      </c>
      <c r="H74" t="s">
        <v>318</v>
      </c>
      <c r="I74" t="s">
        <v>79</v>
      </c>
      <c r="J74" t="s">
        <v>136</v>
      </c>
      <c r="K74" t="s">
        <v>22</v>
      </c>
      <c r="L74" t="s">
        <v>177</v>
      </c>
      <c r="M74" t="s">
        <v>442</v>
      </c>
      <c r="N74" t="s">
        <v>443</v>
      </c>
      <c r="O74">
        <v>1.8274644444444446</v>
      </c>
      <c r="P74">
        <v>0</v>
      </c>
      <c r="Q74">
        <v>451</v>
      </c>
      <c r="R74">
        <v>0</v>
      </c>
      <c r="S74">
        <v>2</v>
      </c>
      <c r="T74">
        <v>0</v>
      </c>
      <c r="U74">
        <v>38</v>
      </c>
      <c r="V74">
        <v>0</v>
      </c>
      <c r="W74">
        <v>0</v>
      </c>
      <c r="X74">
        <v>0</v>
      </c>
      <c r="Y74">
        <v>136.5299</v>
      </c>
      <c r="Z74">
        <v>0</v>
      </c>
      <c r="AA74">
        <v>0.75576410000000005</v>
      </c>
      <c r="AB74">
        <v>0</v>
      </c>
      <c r="AC74">
        <v>39.397039999999997</v>
      </c>
      <c r="AD74">
        <v>0</v>
      </c>
      <c r="AE74">
        <v>0</v>
      </c>
      <c r="AF74">
        <v>176.68271999999999</v>
      </c>
    </row>
    <row r="75" spans="1:32" x14ac:dyDescent="0.3">
      <c r="A75">
        <v>3011207</v>
      </c>
      <c r="B75">
        <v>1</v>
      </c>
      <c r="C75" t="s">
        <v>83</v>
      </c>
      <c r="D75" t="s">
        <v>125</v>
      </c>
      <c r="E75" t="s">
        <v>444</v>
      </c>
      <c r="F75" t="s">
        <v>445</v>
      </c>
      <c r="G75" t="s">
        <v>134</v>
      </c>
      <c r="H75" t="s">
        <v>211</v>
      </c>
      <c r="I75" t="s">
        <v>79</v>
      </c>
      <c r="J75" t="s">
        <v>136</v>
      </c>
      <c r="K75" t="s">
        <v>22</v>
      </c>
      <c r="L75" t="s">
        <v>177</v>
      </c>
      <c r="M75" t="s">
        <v>446</v>
      </c>
      <c r="N75" t="s">
        <v>447</v>
      </c>
      <c r="O75">
        <v>0.48470527777777778</v>
      </c>
      <c r="P75">
        <v>0</v>
      </c>
      <c r="Q75">
        <v>387</v>
      </c>
      <c r="R75">
        <v>0</v>
      </c>
      <c r="S75">
        <v>4</v>
      </c>
      <c r="T75">
        <v>0</v>
      </c>
      <c r="U75">
        <v>51</v>
      </c>
      <c r="V75">
        <v>0</v>
      </c>
      <c r="W75">
        <v>0</v>
      </c>
      <c r="X75">
        <v>0</v>
      </c>
      <c r="Y75">
        <v>35.65645</v>
      </c>
      <c r="Z75">
        <v>0</v>
      </c>
      <c r="AA75">
        <v>0.71979046000000002</v>
      </c>
      <c r="AB75">
        <v>0</v>
      </c>
      <c r="AC75">
        <v>5.4908314000000003</v>
      </c>
      <c r="AD75">
        <v>0</v>
      </c>
      <c r="AE75">
        <v>0</v>
      </c>
      <c r="AF75">
        <v>41.867069999999998</v>
      </c>
    </row>
    <row r="76" spans="1:32" x14ac:dyDescent="0.3">
      <c r="A76">
        <v>3011183</v>
      </c>
      <c r="B76">
        <v>1</v>
      </c>
      <c r="C76" t="s">
        <v>82</v>
      </c>
      <c r="D76" t="s">
        <v>105</v>
      </c>
      <c r="E76" t="s">
        <v>448</v>
      </c>
      <c r="F76" t="s">
        <v>449</v>
      </c>
      <c r="G76" t="s">
        <v>134</v>
      </c>
      <c r="H76" t="s">
        <v>211</v>
      </c>
      <c r="I76" t="s">
        <v>79</v>
      </c>
      <c r="J76" t="s">
        <v>136</v>
      </c>
      <c r="K76" t="s">
        <v>22</v>
      </c>
      <c r="L76" t="s">
        <v>177</v>
      </c>
      <c r="M76" t="s">
        <v>450</v>
      </c>
      <c r="N76" t="s">
        <v>451</v>
      </c>
      <c r="O76">
        <v>0.67749999999999999</v>
      </c>
      <c r="P76">
        <v>1</v>
      </c>
      <c r="Q76">
        <v>1576</v>
      </c>
      <c r="R76">
        <v>17</v>
      </c>
      <c r="S76">
        <v>459</v>
      </c>
      <c r="T76">
        <v>13</v>
      </c>
      <c r="U76">
        <v>312</v>
      </c>
      <c r="V76">
        <v>0</v>
      </c>
      <c r="W76">
        <v>1</v>
      </c>
      <c r="X76">
        <v>0.65056230000000004</v>
      </c>
      <c r="Y76">
        <v>259.43896000000001</v>
      </c>
      <c r="Z76">
        <v>28.792802999999999</v>
      </c>
      <c r="AA76">
        <v>111.78354</v>
      </c>
      <c r="AB76">
        <v>28.641562</v>
      </c>
      <c r="AC76">
        <v>61.971550000000001</v>
      </c>
      <c r="AD76">
        <v>0</v>
      </c>
      <c r="AE76">
        <v>0.78426859999999998</v>
      </c>
      <c r="AF76">
        <v>492.06326000000001</v>
      </c>
    </row>
    <row r="77" spans="1:32" x14ac:dyDescent="0.3">
      <c r="A77">
        <v>3011162</v>
      </c>
      <c r="B77">
        <v>1</v>
      </c>
      <c r="C77" t="s">
        <v>82</v>
      </c>
      <c r="D77" t="s">
        <v>86</v>
      </c>
      <c r="E77" t="s">
        <v>452</v>
      </c>
      <c r="F77" t="s">
        <v>453</v>
      </c>
      <c r="G77" t="s">
        <v>134</v>
      </c>
      <c r="H77" t="s">
        <v>238</v>
      </c>
      <c r="I77" t="s">
        <v>78</v>
      </c>
      <c r="J77" t="s">
        <v>136</v>
      </c>
      <c r="K77" t="s">
        <v>22</v>
      </c>
      <c r="L77" t="s">
        <v>177</v>
      </c>
      <c r="M77" t="s">
        <v>454</v>
      </c>
      <c r="N77" t="s">
        <v>455</v>
      </c>
      <c r="O77">
        <v>2.0925463888888891</v>
      </c>
      <c r="P77">
        <v>0</v>
      </c>
      <c r="Q77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0.4111399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0.4111399</v>
      </c>
    </row>
    <row r="78" spans="1:32" x14ac:dyDescent="0.3">
      <c r="A78">
        <v>3020188</v>
      </c>
      <c r="B78">
        <v>1</v>
      </c>
      <c r="C78" t="s">
        <v>82</v>
      </c>
      <c r="D78" t="s">
        <v>104</v>
      </c>
      <c r="E78" t="s">
        <v>456</v>
      </c>
      <c r="F78" t="s">
        <v>457</v>
      </c>
      <c r="G78" t="s">
        <v>134</v>
      </c>
      <c r="H78" t="s">
        <v>182</v>
      </c>
      <c r="I78" t="s">
        <v>79</v>
      </c>
      <c r="J78" t="s">
        <v>136</v>
      </c>
      <c r="K78" t="s">
        <v>22</v>
      </c>
      <c r="L78" t="s">
        <v>177</v>
      </c>
      <c r="M78" t="s">
        <v>458</v>
      </c>
      <c r="N78" t="s">
        <v>459</v>
      </c>
      <c r="O78">
        <v>0.22611500000000001</v>
      </c>
      <c r="P78">
        <v>0</v>
      </c>
      <c r="Q78">
        <v>532</v>
      </c>
      <c r="R78">
        <v>0</v>
      </c>
      <c r="S78">
        <v>0</v>
      </c>
      <c r="T78">
        <v>0</v>
      </c>
      <c r="U78">
        <v>84</v>
      </c>
      <c r="V78">
        <v>0</v>
      </c>
      <c r="W78">
        <v>0</v>
      </c>
      <c r="X78">
        <v>0</v>
      </c>
      <c r="Y78">
        <v>33.772568</v>
      </c>
      <c r="Z78">
        <v>0</v>
      </c>
      <c r="AA78">
        <v>0</v>
      </c>
      <c r="AB78">
        <v>0</v>
      </c>
      <c r="AC78">
        <v>6.9726819999999998</v>
      </c>
      <c r="AD78">
        <v>0</v>
      </c>
      <c r="AE78">
        <v>0</v>
      </c>
      <c r="AF78">
        <v>40.745249999999999</v>
      </c>
    </row>
    <row r="79" spans="1:32" x14ac:dyDescent="0.3">
      <c r="A79">
        <v>3013162</v>
      </c>
      <c r="B79">
        <v>1</v>
      </c>
      <c r="C79" t="s">
        <v>82</v>
      </c>
      <c r="D79" t="s">
        <v>86</v>
      </c>
      <c r="E79" t="s">
        <v>460</v>
      </c>
      <c r="F79" t="s">
        <v>461</v>
      </c>
      <c r="G79" t="s">
        <v>134</v>
      </c>
      <c r="H79" t="s">
        <v>367</v>
      </c>
      <c r="I79" t="s">
        <v>78</v>
      </c>
      <c r="J79" t="s">
        <v>136</v>
      </c>
      <c r="K79" t="s">
        <v>22</v>
      </c>
      <c r="L79" t="s">
        <v>177</v>
      </c>
      <c r="M79" t="s">
        <v>462</v>
      </c>
      <c r="N79" t="s">
        <v>463</v>
      </c>
      <c r="O79">
        <v>1.9055363888888888</v>
      </c>
      <c r="P79">
        <v>0</v>
      </c>
      <c r="Q79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0.23843016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0.23843016</v>
      </c>
    </row>
    <row r="80" spans="1:32" x14ac:dyDescent="0.3">
      <c r="A80">
        <v>3013087</v>
      </c>
      <c r="B80">
        <v>1</v>
      </c>
      <c r="C80" t="s">
        <v>82</v>
      </c>
      <c r="D80" t="s">
        <v>104</v>
      </c>
      <c r="E80" t="s">
        <v>464</v>
      </c>
      <c r="F80" t="s">
        <v>465</v>
      </c>
      <c r="G80" t="s">
        <v>134</v>
      </c>
      <c r="H80" t="s">
        <v>367</v>
      </c>
      <c r="I80" t="s">
        <v>78</v>
      </c>
      <c r="J80" t="s">
        <v>136</v>
      </c>
      <c r="K80" t="s">
        <v>22</v>
      </c>
      <c r="L80" t="s">
        <v>177</v>
      </c>
      <c r="M80" t="s">
        <v>466</v>
      </c>
      <c r="N80" t="s">
        <v>467</v>
      </c>
      <c r="O80">
        <v>1.0391327777777779</v>
      </c>
      <c r="P80">
        <v>0</v>
      </c>
      <c r="Q80">
        <v>0</v>
      </c>
      <c r="R80">
        <v>0</v>
      </c>
      <c r="S80">
        <v>0</v>
      </c>
      <c r="T80">
        <v>0</v>
      </c>
      <c r="U80">
        <v>2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1.4893736</v>
      </c>
      <c r="AD80">
        <v>0</v>
      </c>
      <c r="AE80">
        <v>0</v>
      </c>
      <c r="AF80">
        <v>1.4893736</v>
      </c>
    </row>
    <row r="81" spans="1:32" x14ac:dyDescent="0.3">
      <c r="A81">
        <v>3013091</v>
      </c>
      <c r="B81">
        <v>1</v>
      </c>
      <c r="C81" t="s">
        <v>82</v>
      </c>
      <c r="D81" t="s">
        <v>92</v>
      </c>
      <c r="E81" t="s">
        <v>468</v>
      </c>
      <c r="F81" t="s">
        <v>469</v>
      </c>
      <c r="G81" t="s">
        <v>134</v>
      </c>
      <c r="H81" t="s">
        <v>238</v>
      </c>
      <c r="I81" t="s">
        <v>78</v>
      </c>
      <c r="J81" t="s">
        <v>136</v>
      </c>
      <c r="K81" t="s">
        <v>22</v>
      </c>
      <c r="L81" t="s">
        <v>177</v>
      </c>
      <c r="M81" t="s">
        <v>470</v>
      </c>
      <c r="N81" t="s">
        <v>471</v>
      </c>
      <c r="O81">
        <v>3.579541388888889</v>
      </c>
      <c r="P81">
        <v>0</v>
      </c>
      <c r="Q81">
        <v>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6.1918154000000003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6.1918154000000003</v>
      </c>
    </row>
    <row r="82" spans="1:32" x14ac:dyDescent="0.3">
      <c r="A82">
        <v>3013093</v>
      </c>
      <c r="B82">
        <v>1</v>
      </c>
      <c r="C82" t="s">
        <v>82</v>
      </c>
      <c r="D82" t="s">
        <v>98</v>
      </c>
      <c r="E82" t="s">
        <v>472</v>
      </c>
      <c r="F82" t="s">
        <v>473</v>
      </c>
      <c r="G82" t="s">
        <v>134</v>
      </c>
      <c r="H82" t="s">
        <v>327</v>
      </c>
      <c r="I82" t="s">
        <v>78</v>
      </c>
      <c r="J82" t="s">
        <v>136</v>
      </c>
      <c r="K82" t="s">
        <v>22</v>
      </c>
      <c r="L82" t="s">
        <v>177</v>
      </c>
      <c r="M82" t="s">
        <v>474</v>
      </c>
      <c r="N82" t="s">
        <v>475</v>
      </c>
      <c r="O82">
        <v>2.3419444444444446</v>
      </c>
      <c r="P82">
        <v>0</v>
      </c>
      <c r="Q82">
        <v>229</v>
      </c>
      <c r="R82">
        <v>0</v>
      </c>
      <c r="S82">
        <v>0</v>
      </c>
      <c r="T82">
        <v>0</v>
      </c>
      <c r="U82">
        <v>194</v>
      </c>
      <c r="V82">
        <v>0</v>
      </c>
      <c r="W82">
        <v>4</v>
      </c>
      <c r="X82">
        <v>0</v>
      </c>
      <c r="Y82">
        <v>140.88351</v>
      </c>
      <c r="Z82">
        <v>0</v>
      </c>
      <c r="AA82">
        <v>0</v>
      </c>
      <c r="AB82">
        <v>0</v>
      </c>
      <c r="AC82">
        <v>725.79380000000003</v>
      </c>
      <c r="AD82">
        <v>0</v>
      </c>
      <c r="AE82">
        <v>63.403602999999997</v>
      </c>
      <c r="AF82">
        <v>930.08100000000002</v>
      </c>
    </row>
    <row r="83" spans="1:32" x14ac:dyDescent="0.3">
      <c r="A83">
        <v>3013067</v>
      </c>
      <c r="B83">
        <v>1</v>
      </c>
      <c r="C83" t="s">
        <v>82</v>
      </c>
      <c r="D83" t="s">
        <v>111</v>
      </c>
      <c r="E83" t="s">
        <v>476</v>
      </c>
      <c r="F83" t="s">
        <v>477</v>
      </c>
      <c r="G83" t="s">
        <v>134</v>
      </c>
      <c r="H83" t="s">
        <v>478</v>
      </c>
      <c r="I83" t="s">
        <v>78</v>
      </c>
      <c r="J83" t="s">
        <v>136</v>
      </c>
      <c r="K83" t="s">
        <v>22</v>
      </c>
      <c r="L83" t="s">
        <v>177</v>
      </c>
      <c r="M83" t="s">
        <v>479</v>
      </c>
      <c r="N83" t="s">
        <v>480</v>
      </c>
      <c r="O83">
        <v>0.38212444444444443</v>
      </c>
      <c r="P83">
        <v>0</v>
      </c>
      <c r="Q83">
        <v>22</v>
      </c>
      <c r="R83">
        <v>0</v>
      </c>
      <c r="S83">
        <v>0</v>
      </c>
      <c r="T83">
        <v>0</v>
      </c>
      <c r="U83">
        <v>4</v>
      </c>
      <c r="V83">
        <v>0</v>
      </c>
      <c r="W83">
        <v>0</v>
      </c>
      <c r="X83">
        <v>0</v>
      </c>
      <c r="Y83">
        <v>1.791342</v>
      </c>
      <c r="Z83">
        <v>0</v>
      </c>
      <c r="AA83">
        <v>0</v>
      </c>
      <c r="AB83">
        <v>0</v>
      </c>
      <c r="AC83">
        <v>2.2329352</v>
      </c>
      <c r="AD83">
        <v>0</v>
      </c>
      <c r="AE83">
        <v>0</v>
      </c>
      <c r="AF83">
        <v>4.0242769999999997</v>
      </c>
    </row>
    <row r="84" spans="1:32" x14ac:dyDescent="0.3">
      <c r="A84">
        <v>3013019</v>
      </c>
      <c r="B84">
        <v>1</v>
      </c>
      <c r="C84" t="s">
        <v>82</v>
      </c>
      <c r="D84" t="s">
        <v>92</v>
      </c>
      <c r="E84" t="s">
        <v>481</v>
      </c>
      <c r="F84" t="s">
        <v>482</v>
      </c>
      <c r="G84" t="s">
        <v>134</v>
      </c>
      <c r="H84" t="s">
        <v>318</v>
      </c>
      <c r="I84" t="s">
        <v>79</v>
      </c>
      <c r="J84" t="s">
        <v>136</v>
      </c>
      <c r="K84" t="s">
        <v>22</v>
      </c>
      <c r="L84" t="s">
        <v>177</v>
      </c>
      <c r="M84" t="s">
        <v>483</v>
      </c>
      <c r="N84" t="s">
        <v>484</v>
      </c>
      <c r="O84">
        <v>1.8802777777777777</v>
      </c>
      <c r="P84">
        <v>0</v>
      </c>
      <c r="Q84">
        <v>0</v>
      </c>
      <c r="R84">
        <v>0</v>
      </c>
      <c r="S84">
        <v>0</v>
      </c>
      <c r="T84">
        <v>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34.07497</v>
      </c>
      <c r="AC84">
        <v>0</v>
      </c>
      <c r="AD84">
        <v>0</v>
      </c>
      <c r="AE84">
        <v>0</v>
      </c>
      <c r="AF84">
        <v>34.07497</v>
      </c>
    </row>
    <row r="85" spans="1:32" x14ac:dyDescent="0.3">
      <c r="A85">
        <v>3013030</v>
      </c>
      <c r="B85">
        <v>1</v>
      </c>
      <c r="C85" t="s">
        <v>82</v>
      </c>
      <c r="D85" t="s">
        <v>93</v>
      </c>
      <c r="E85" t="s">
        <v>485</v>
      </c>
      <c r="F85" t="s">
        <v>486</v>
      </c>
      <c r="G85" t="s">
        <v>134</v>
      </c>
      <c r="H85" t="s">
        <v>487</v>
      </c>
      <c r="I85" t="s">
        <v>78</v>
      </c>
      <c r="J85" t="s">
        <v>136</v>
      </c>
      <c r="K85" t="s">
        <v>22</v>
      </c>
      <c r="L85" t="s">
        <v>177</v>
      </c>
      <c r="M85" t="s">
        <v>488</v>
      </c>
      <c r="N85" t="s">
        <v>489</v>
      </c>
      <c r="O85">
        <v>2.5962019444444442</v>
      </c>
      <c r="P85">
        <v>0</v>
      </c>
      <c r="Q85">
        <v>47</v>
      </c>
      <c r="R85">
        <v>0</v>
      </c>
      <c r="S85">
        <v>0</v>
      </c>
      <c r="T85">
        <v>0</v>
      </c>
      <c r="U85">
        <v>9</v>
      </c>
      <c r="V85">
        <v>0</v>
      </c>
      <c r="W85">
        <v>0</v>
      </c>
      <c r="X85">
        <v>0</v>
      </c>
      <c r="Y85">
        <v>40.504424999999998</v>
      </c>
      <c r="Z85">
        <v>0</v>
      </c>
      <c r="AA85">
        <v>0</v>
      </c>
      <c r="AB85">
        <v>0</v>
      </c>
      <c r="AC85">
        <v>28.356566999999998</v>
      </c>
      <c r="AD85">
        <v>0</v>
      </c>
      <c r="AE85">
        <v>0</v>
      </c>
      <c r="AF85">
        <v>68.860990000000001</v>
      </c>
    </row>
    <row r="86" spans="1:32" x14ac:dyDescent="0.3">
      <c r="A86">
        <v>3012662</v>
      </c>
      <c r="B86">
        <v>2</v>
      </c>
      <c r="C86" t="s">
        <v>82</v>
      </c>
      <c r="D86" t="s">
        <v>113</v>
      </c>
      <c r="E86" t="s">
        <v>490</v>
      </c>
      <c r="F86" t="s">
        <v>491</v>
      </c>
      <c r="G86" t="s">
        <v>134</v>
      </c>
      <c r="H86" t="s">
        <v>404</v>
      </c>
      <c r="I86" t="s">
        <v>78</v>
      </c>
      <c r="J86" t="s">
        <v>136</v>
      </c>
      <c r="K86" t="s">
        <v>22</v>
      </c>
      <c r="L86" t="s">
        <v>177</v>
      </c>
      <c r="M86" t="s">
        <v>492</v>
      </c>
      <c r="N86" t="s">
        <v>493</v>
      </c>
      <c r="O86">
        <v>0.6966647222222222</v>
      </c>
      <c r="P86">
        <v>0</v>
      </c>
      <c r="Q86">
        <v>52</v>
      </c>
      <c r="R86">
        <v>0</v>
      </c>
      <c r="S86">
        <v>96</v>
      </c>
      <c r="T86">
        <v>0</v>
      </c>
      <c r="U86">
        <v>20</v>
      </c>
      <c r="V86">
        <v>0</v>
      </c>
      <c r="W86">
        <v>0</v>
      </c>
      <c r="X86">
        <v>0</v>
      </c>
      <c r="Y86">
        <v>28.319970999999999</v>
      </c>
      <c r="Z86">
        <v>0</v>
      </c>
      <c r="AA86">
        <v>31.345116000000001</v>
      </c>
      <c r="AB86">
        <v>0</v>
      </c>
      <c r="AC86">
        <v>23.708086000000002</v>
      </c>
      <c r="AD86">
        <v>0</v>
      </c>
      <c r="AE86">
        <v>0</v>
      </c>
      <c r="AF86">
        <v>83.373180000000005</v>
      </c>
    </row>
    <row r="87" spans="1:32" x14ac:dyDescent="0.3">
      <c r="A87">
        <v>3012790</v>
      </c>
      <c r="B87">
        <v>1</v>
      </c>
      <c r="C87" t="s">
        <v>82</v>
      </c>
      <c r="D87" t="s">
        <v>103</v>
      </c>
      <c r="E87" t="s">
        <v>494</v>
      </c>
      <c r="F87" t="s">
        <v>495</v>
      </c>
      <c r="G87" t="s">
        <v>134</v>
      </c>
      <c r="H87" t="s">
        <v>247</v>
      </c>
      <c r="I87" t="s">
        <v>78</v>
      </c>
      <c r="J87" t="s">
        <v>136</v>
      </c>
      <c r="K87" t="s">
        <v>22</v>
      </c>
      <c r="L87" t="s">
        <v>177</v>
      </c>
      <c r="M87" t="s">
        <v>496</v>
      </c>
      <c r="N87" t="s">
        <v>497</v>
      </c>
      <c r="O87">
        <v>3.0856525000000001</v>
      </c>
      <c r="P87">
        <v>0</v>
      </c>
      <c r="Q87">
        <v>5</v>
      </c>
      <c r="R87">
        <v>0</v>
      </c>
      <c r="S87">
        <v>0</v>
      </c>
      <c r="T87">
        <v>0</v>
      </c>
      <c r="U87">
        <v>2</v>
      </c>
      <c r="V87">
        <v>0</v>
      </c>
      <c r="W87">
        <v>0</v>
      </c>
      <c r="X87">
        <v>0</v>
      </c>
      <c r="Y87">
        <v>1.6815765</v>
      </c>
      <c r="Z87">
        <v>0</v>
      </c>
      <c r="AA87">
        <v>0</v>
      </c>
      <c r="AB87">
        <v>0</v>
      </c>
      <c r="AC87">
        <v>1.5093648</v>
      </c>
      <c r="AD87">
        <v>0</v>
      </c>
      <c r="AE87">
        <v>0</v>
      </c>
      <c r="AF87">
        <v>3.1909413</v>
      </c>
    </row>
    <row r="88" spans="1:32" x14ac:dyDescent="0.3">
      <c r="A88">
        <v>3012762</v>
      </c>
      <c r="B88">
        <v>1</v>
      </c>
      <c r="C88" t="s">
        <v>82</v>
      </c>
      <c r="D88" t="s">
        <v>104</v>
      </c>
      <c r="E88" t="s">
        <v>498</v>
      </c>
      <c r="F88" t="s">
        <v>499</v>
      </c>
      <c r="G88" t="s">
        <v>134</v>
      </c>
      <c r="H88" t="s">
        <v>216</v>
      </c>
      <c r="I88" t="s">
        <v>78</v>
      </c>
      <c r="J88" t="s">
        <v>136</v>
      </c>
      <c r="K88" t="s">
        <v>22</v>
      </c>
      <c r="L88" t="s">
        <v>177</v>
      </c>
      <c r="M88" t="s">
        <v>500</v>
      </c>
      <c r="N88" t="s">
        <v>501</v>
      </c>
      <c r="O88">
        <v>2.0069583333333334</v>
      </c>
      <c r="P88">
        <v>0</v>
      </c>
      <c r="Q88">
        <v>0</v>
      </c>
      <c r="R88">
        <v>0</v>
      </c>
      <c r="S88">
        <v>0</v>
      </c>
      <c r="T88">
        <v>0</v>
      </c>
      <c r="U88">
        <v>20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41.832172</v>
      </c>
      <c r="AD88">
        <v>0</v>
      </c>
      <c r="AE88">
        <v>0</v>
      </c>
      <c r="AF88">
        <v>41.832172</v>
      </c>
    </row>
    <row r="89" spans="1:32" x14ac:dyDescent="0.3">
      <c r="A89">
        <v>3012754</v>
      </c>
      <c r="B89">
        <v>1</v>
      </c>
      <c r="C89" t="s">
        <v>82</v>
      </c>
      <c r="D89" t="s">
        <v>112</v>
      </c>
      <c r="E89" t="s">
        <v>502</v>
      </c>
      <c r="F89" t="s">
        <v>503</v>
      </c>
      <c r="G89" t="s">
        <v>134</v>
      </c>
      <c r="H89" t="s">
        <v>211</v>
      </c>
      <c r="I89" t="s">
        <v>79</v>
      </c>
      <c r="J89" t="s">
        <v>136</v>
      </c>
      <c r="K89" t="s">
        <v>22</v>
      </c>
      <c r="L89" t="s">
        <v>177</v>
      </c>
      <c r="M89" t="s">
        <v>504</v>
      </c>
      <c r="N89" t="s">
        <v>505</v>
      </c>
      <c r="O89">
        <v>1.8631858333333333</v>
      </c>
      <c r="P89">
        <v>0</v>
      </c>
      <c r="Q89">
        <v>306</v>
      </c>
      <c r="R89">
        <v>0</v>
      </c>
      <c r="S89">
        <v>7</v>
      </c>
      <c r="T89">
        <v>0</v>
      </c>
      <c r="U89">
        <v>17</v>
      </c>
      <c r="V89">
        <v>0</v>
      </c>
      <c r="W89">
        <v>1</v>
      </c>
      <c r="X89">
        <v>0</v>
      </c>
      <c r="Y89">
        <v>145.96368000000001</v>
      </c>
      <c r="Z89">
        <v>0</v>
      </c>
      <c r="AA89">
        <v>5.8576030000000001</v>
      </c>
      <c r="AB89">
        <v>0</v>
      </c>
      <c r="AC89">
        <v>17.162025</v>
      </c>
      <c r="AD89">
        <v>0</v>
      </c>
      <c r="AE89">
        <v>255.7679</v>
      </c>
      <c r="AF89">
        <v>424.75121999999999</v>
      </c>
    </row>
    <row r="90" spans="1:32" x14ac:dyDescent="0.3">
      <c r="A90">
        <v>3012750</v>
      </c>
      <c r="B90">
        <v>1</v>
      </c>
      <c r="C90" t="s">
        <v>82</v>
      </c>
      <c r="D90" t="s">
        <v>92</v>
      </c>
      <c r="E90" t="s">
        <v>506</v>
      </c>
      <c r="F90" t="s">
        <v>507</v>
      </c>
      <c r="G90" t="s">
        <v>134</v>
      </c>
      <c r="H90" t="s">
        <v>182</v>
      </c>
      <c r="I90" t="s">
        <v>78</v>
      </c>
      <c r="J90" t="s">
        <v>136</v>
      </c>
      <c r="K90" t="s">
        <v>22</v>
      </c>
      <c r="L90" t="s">
        <v>177</v>
      </c>
      <c r="M90" t="s">
        <v>508</v>
      </c>
      <c r="N90" t="s">
        <v>509</v>
      </c>
      <c r="O90">
        <v>0.33933972222222225</v>
      </c>
      <c r="P90">
        <v>0</v>
      </c>
      <c r="Q90">
        <v>125</v>
      </c>
      <c r="R90">
        <v>0</v>
      </c>
      <c r="S90">
        <v>0</v>
      </c>
      <c r="T90">
        <v>0</v>
      </c>
      <c r="U90">
        <v>28</v>
      </c>
      <c r="V90">
        <v>0</v>
      </c>
      <c r="W90">
        <v>0</v>
      </c>
      <c r="X90">
        <v>0</v>
      </c>
      <c r="Y90">
        <v>15.101044999999999</v>
      </c>
      <c r="Z90">
        <v>0</v>
      </c>
      <c r="AA90">
        <v>0</v>
      </c>
      <c r="AB90">
        <v>0</v>
      </c>
      <c r="AC90">
        <v>6.8765049999999999</v>
      </c>
      <c r="AD90">
        <v>0</v>
      </c>
      <c r="AE90">
        <v>0</v>
      </c>
      <c r="AF90">
        <v>21.977550000000001</v>
      </c>
    </row>
    <row r="91" spans="1:32" x14ac:dyDescent="0.3">
      <c r="A91">
        <v>3012639</v>
      </c>
      <c r="B91">
        <v>1</v>
      </c>
      <c r="C91" t="s">
        <v>82</v>
      </c>
      <c r="D91" t="s">
        <v>92</v>
      </c>
      <c r="E91" t="s">
        <v>510</v>
      </c>
      <c r="F91" t="s">
        <v>511</v>
      </c>
      <c r="G91" t="s">
        <v>134</v>
      </c>
      <c r="H91" t="s">
        <v>404</v>
      </c>
      <c r="I91" t="s">
        <v>78</v>
      </c>
      <c r="J91" t="s">
        <v>136</v>
      </c>
      <c r="K91" t="s">
        <v>22</v>
      </c>
      <c r="L91" t="s">
        <v>177</v>
      </c>
      <c r="M91" t="s">
        <v>512</v>
      </c>
      <c r="N91" t="s">
        <v>513</v>
      </c>
      <c r="O91">
        <v>1.1603591666666666</v>
      </c>
      <c r="P91">
        <v>0</v>
      </c>
      <c r="Q91">
        <v>35</v>
      </c>
      <c r="R91">
        <v>0</v>
      </c>
      <c r="S91">
        <v>0</v>
      </c>
      <c r="T91">
        <v>0</v>
      </c>
      <c r="U91">
        <v>1</v>
      </c>
      <c r="V91">
        <v>0</v>
      </c>
      <c r="W91">
        <v>0</v>
      </c>
      <c r="X91">
        <v>0</v>
      </c>
      <c r="Y91">
        <v>5.3329043</v>
      </c>
      <c r="Z91">
        <v>0</v>
      </c>
      <c r="AA91">
        <v>0</v>
      </c>
      <c r="AB91">
        <v>0</v>
      </c>
      <c r="AC91">
        <v>0.63412327000000002</v>
      </c>
      <c r="AD91">
        <v>0</v>
      </c>
      <c r="AE91">
        <v>0</v>
      </c>
      <c r="AF91">
        <v>5.9670277</v>
      </c>
    </row>
    <row r="92" spans="1:32" x14ac:dyDescent="0.3">
      <c r="A92">
        <v>3012630</v>
      </c>
      <c r="B92">
        <v>1</v>
      </c>
      <c r="C92" t="s">
        <v>82</v>
      </c>
      <c r="D92" t="s">
        <v>90</v>
      </c>
      <c r="E92" t="s">
        <v>514</v>
      </c>
      <c r="F92" t="s">
        <v>515</v>
      </c>
      <c r="G92" t="s">
        <v>134</v>
      </c>
      <c r="H92" t="s">
        <v>182</v>
      </c>
      <c r="I92" t="s">
        <v>78</v>
      </c>
      <c r="J92" t="s">
        <v>136</v>
      </c>
      <c r="K92" t="s">
        <v>22</v>
      </c>
      <c r="L92" t="s">
        <v>177</v>
      </c>
      <c r="M92" t="s">
        <v>516</v>
      </c>
      <c r="N92" t="s">
        <v>517</v>
      </c>
      <c r="O92">
        <v>0.13373166666666667</v>
      </c>
      <c r="P92">
        <v>0</v>
      </c>
      <c r="Q92">
        <v>503</v>
      </c>
      <c r="R92">
        <v>0</v>
      </c>
      <c r="S92">
        <v>0</v>
      </c>
      <c r="T92">
        <v>0</v>
      </c>
      <c r="U92">
        <v>58</v>
      </c>
      <c r="V92">
        <v>0</v>
      </c>
      <c r="W92">
        <v>0</v>
      </c>
      <c r="X92">
        <v>0</v>
      </c>
      <c r="Y92">
        <v>16.96442</v>
      </c>
      <c r="Z92">
        <v>0</v>
      </c>
      <c r="AA92">
        <v>0</v>
      </c>
      <c r="AB92">
        <v>0</v>
      </c>
      <c r="AC92">
        <v>2.5382807000000001</v>
      </c>
      <c r="AD92">
        <v>0</v>
      </c>
      <c r="AE92">
        <v>0</v>
      </c>
      <c r="AF92">
        <v>19.502700000000001</v>
      </c>
    </row>
    <row r="93" spans="1:32" x14ac:dyDescent="0.3">
      <c r="A93">
        <v>3012470</v>
      </c>
      <c r="B93">
        <v>1</v>
      </c>
      <c r="C93" t="s">
        <v>82</v>
      </c>
      <c r="D93" t="s">
        <v>92</v>
      </c>
      <c r="E93" t="s">
        <v>518</v>
      </c>
      <c r="F93" t="s">
        <v>519</v>
      </c>
      <c r="G93" t="s">
        <v>134</v>
      </c>
      <c r="H93" t="s">
        <v>216</v>
      </c>
      <c r="I93" t="s">
        <v>78</v>
      </c>
      <c r="J93" t="s">
        <v>136</v>
      </c>
      <c r="K93" t="s">
        <v>22</v>
      </c>
      <c r="L93" t="s">
        <v>177</v>
      </c>
      <c r="M93" t="s">
        <v>520</v>
      </c>
      <c r="N93" t="s">
        <v>521</v>
      </c>
      <c r="O93">
        <v>5.8127288888888886</v>
      </c>
      <c r="P93">
        <v>0</v>
      </c>
      <c r="Q93">
        <v>2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0.45843615999999998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0.45843615999999998</v>
      </c>
    </row>
    <row r="94" spans="1:32" x14ac:dyDescent="0.3">
      <c r="A94">
        <v>3012484</v>
      </c>
      <c r="B94">
        <v>1</v>
      </c>
      <c r="C94" t="s">
        <v>83</v>
      </c>
      <c r="D94" t="s">
        <v>130</v>
      </c>
      <c r="E94" t="s">
        <v>522</v>
      </c>
      <c r="F94" t="s">
        <v>523</v>
      </c>
      <c r="G94" t="s">
        <v>134</v>
      </c>
      <c r="H94" t="s">
        <v>247</v>
      </c>
      <c r="I94" t="s">
        <v>78</v>
      </c>
      <c r="J94" t="s">
        <v>136</v>
      </c>
      <c r="K94" t="s">
        <v>22</v>
      </c>
      <c r="L94" t="s">
        <v>177</v>
      </c>
      <c r="M94" t="s">
        <v>524</v>
      </c>
      <c r="N94" t="s">
        <v>525</v>
      </c>
      <c r="O94">
        <v>1.5040274999999999</v>
      </c>
      <c r="P94">
        <v>0</v>
      </c>
      <c r="Q94">
        <v>41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8.1200720000000004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8.1200720000000004</v>
      </c>
    </row>
    <row r="95" spans="1:32" x14ac:dyDescent="0.3">
      <c r="A95">
        <v>3012469</v>
      </c>
      <c r="B95">
        <v>1</v>
      </c>
      <c r="C95" t="s">
        <v>83</v>
      </c>
      <c r="D95" t="s">
        <v>115</v>
      </c>
      <c r="E95" t="s">
        <v>526</v>
      </c>
      <c r="F95" t="s">
        <v>527</v>
      </c>
      <c r="G95" t="s">
        <v>134</v>
      </c>
      <c r="H95" t="s">
        <v>211</v>
      </c>
      <c r="I95" t="s">
        <v>79</v>
      </c>
      <c r="J95" t="s">
        <v>136</v>
      </c>
      <c r="K95" t="s">
        <v>22</v>
      </c>
      <c r="L95" t="s">
        <v>177</v>
      </c>
      <c r="M95" t="s">
        <v>528</v>
      </c>
      <c r="N95" t="s">
        <v>529</v>
      </c>
      <c r="O95">
        <v>1.6377777777777778</v>
      </c>
      <c r="P95">
        <v>0</v>
      </c>
      <c r="Q95">
        <v>599</v>
      </c>
      <c r="R95">
        <v>30</v>
      </c>
      <c r="S95">
        <v>22</v>
      </c>
      <c r="T95">
        <v>1</v>
      </c>
      <c r="U95">
        <v>206</v>
      </c>
      <c r="V95">
        <v>0</v>
      </c>
      <c r="W95">
        <v>1</v>
      </c>
      <c r="X95">
        <v>0</v>
      </c>
      <c r="Y95">
        <v>179.54356000000001</v>
      </c>
      <c r="Z95">
        <v>2.1284179999999999</v>
      </c>
      <c r="AA95">
        <v>4.2983099999999999</v>
      </c>
      <c r="AB95">
        <v>6.1534486999999999E-2</v>
      </c>
      <c r="AC95">
        <v>131.73647</v>
      </c>
      <c r="AD95">
        <v>0</v>
      </c>
      <c r="AE95">
        <v>5.5666739999999999</v>
      </c>
      <c r="AF95">
        <v>323.33496000000002</v>
      </c>
    </row>
    <row r="96" spans="1:32" x14ac:dyDescent="0.3">
      <c r="A96">
        <v>3012410</v>
      </c>
      <c r="B96">
        <v>2</v>
      </c>
      <c r="C96" t="s">
        <v>83</v>
      </c>
      <c r="D96" t="s">
        <v>125</v>
      </c>
      <c r="E96" t="s">
        <v>530</v>
      </c>
      <c r="F96" t="s">
        <v>531</v>
      </c>
      <c r="G96" t="s">
        <v>134</v>
      </c>
      <c r="H96" t="s">
        <v>367</v>
      </c>
      <c r="I96" t="s">
        <v>78</v>
      </c>
      <c r="J96" t="s">
        <v>136</v>
      </c>
      <c r="K96" t="s">
        <v>22</v>
      </c>
      <c r="L96" t="s">
        <v>177</v>
      </c>
      <c r="M96" t="s">
        <v>532</v>
      </c>
      <c r="N96" t="s">
        <v>533</v>
      </c>
      <c r="O96">
        <v>1.1330805555555556</v>
      </c>
      <c r="P96">
        <v>0</v>
      </c>
      <c r="Q96">
        <v>24</v>
      </c>
      <c r="R96">
        <v>0</v>
      </c>
      <c r="S96">
        <v>4</v>
      </c>
      <c r="T96">
        <v>0</v>
      </c>
      <c r="U96">
        <v>3</v>
      </c>
      <c r="V96">
        <v>0</v>
      </c>
      <c r="W96">
        <v>0</v>
      </c>
      <c r="X96">
        <v>0</v>
      </c>
      <c r="Y96">
        <v>6.4568690000000002</v>
      </c>
      <c r="Z96">
        <v>0</v>
      </c>
      <c r="AA96">
        <v>1.2018887</v>
      </c>
      <c r="AB96">
        <v>0</v>
      </c>
      <c r="AC96">
        <v>0.73271202999999996</v>
      </c>
      <c r="AD96">
        <v>0</v>
      </c>
      <c r="AE96">
        <v>0</v>
      </c>
      <c r="AF96">
        <v>8.39147</v>
      </c>
    </row>
    <row r="97" spans="1:32" x14ac:dyDescent="0.3">
      <c r="A97">
        <v>3012338</v>
      </c>
      <c r="B97">
        <v>1</v>
      </c>
      <c r="C97" t="s">
        <v>82</v>
      </c>
      <c r="D97" t="s">
        <v>86</v>
      </c>
      <c r="E97" t="s">
        <v>534</v>
      </c>
      <c r="F97" t="s">
        <v>535</v>
      </c>
      <c r="G97" t="s">
        <v>134</v>
      </c>
      <c r="H97" t="s">
        <v>367</v>
      </c>
      <c r="I97" t="s">
        <v>78</v>
      </c>
      <c r="J97" t="s">
        <v>136</v>
      </c>
      <c r="K97" t="s">
        <v>22</v>
      </c>
      <c r="L97" t="s">
        <v>177</v>
      </c>
      <c r="M97" t="s">
        <v>536</v>
      </c>
      <c r="N97" t="s">
        <v>537</v>
      </c>
      <c r="O97">
        <v>2.7790866666666667</v>
      </c>
      <c r="P97">
        <v>0</v>
      </c>
      <c r="Q97">
        <v>2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1.5991384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1.5991384</v>
      </c>
    </row>
    <row r="98" spans="1:32" x14ac:dyDescent="0.3">
      <c r="A98">
        <v>3012339</v>
      </c>
      <c r="B98">
        <v>1</v>
      </c>
      <c r="C98" t="s">
        <v>82</v>
      </c>
      <c r="D98" t="s">
        <v>98</v>
      </c>
      <c r="E98" t="s">
        <v>538</v>
      </c>
      <c r="F98" t="s">
        <v>539</v>
      </c>
      <c r="G98" t="s">
        <v>134</v>
      </c>
      <c r="H98" t="s">
        <v>367</v>
      </c>
      <c r="I98" t="s">
        <v>78</v>
      </c>
      <c r="J98" t="s">
        <v>136</v>
      </c>
      <c r="K98" t="s">
        <v>22</v>
      </c>
      <c r="L98" t="s">
        <v>177</v>
      </c>
      <c r="M98" t="s">
        <v>540</v>
      </c>
      <c r="N98" t="s">
        <v>541</v>
      </c>
      <c r="O98">
        <v>5.9941361111111107</v>
      </c>
      <c r="P98">
        <v>0</v>
      </c>
      <c r="Q98">
        <v>3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12.034084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12.034084</v>
      </c>
    </row>
    <row r="99" spans="1:32" x14ac:dyDescent="0.3">
      <c r="A99">
        <v>3012251</v>
      </c>
      <c r="B99">
        <v>1</v>
      </c>
      <c r="C99" t="s">
        <v>82</v>
      </c>
      <c r="D99" t="s">
        <v>103</v>
      </c>
      <c r="E99" t="s">
        <v>542</v>
      </c>
      <c r="F99" t="s">
        <v>543</v>
      </c>
      <c r="G99" t="s">
        <v>134</v>
      </c>
      <c r="H99" t="s">
        <v>404</v>
      </c>
      <c r="I99" t="s">
        <v>78</v>
      </c>
      <c r="J99" t="s">
        <v>136</v>
      </c>
      <c r="K99" t="s">
        <v>22</v>
      </c>
      <c r="L99" t="s">
        <v>177</v>
      </c>
      <c r="M99" t="s">
        <v>544</v>
      </c>
      <c r="N99" t="s">
        <v>545</v>
      </c>
      <c r="O99">
        <v>5.2396766666666661</v>
      </c>
      <c r="P99">
        <v>0</v>
      </c>
      <c r="Q99">
        <v>9</v>
      </c>
      <c r="R99">
        <v>0</v>
      </c>
      <c r="S99">
        <v>2</v>
      </c>
      <c r="T99">
        <v>0</v>
      </c>
      <c r="U99">
        <v>3</v>
      </c>
      <c r="V99">
        <v>0</v>
      </c>
      <c r="W99">
        <v>0</v>
      </c>
      <c r="X99">
        <v>0</v>
      </c>
      <c r="Y99">
        <v>2.8002639999999999</v>
      </c>
      <c r="Z99">
        <v>0</v>
      </c>
      <c r="AA99">
        <v>0.31563165999999998</v>
      </c>
      <c r="AB99">
        <v>0</v>
      </c>
      <c r="AC99">
        <v>0.65391560000000004</v>
      </c>
      <c r="AD99">
        <v>0</v>
      </c>
      <c r="AE99">
        <v>0</v>
      </c>
      <c r="AF99">
        <v>3.7698111999999999</v>
      </c>
    </row>
    <row r="100" spans="1:32" x14ac:dyDescent="0.3">
      <c r="A100">
        <v>3012152</v>
      </c>
      <c r="B100">
        <v>1</v>
      </c>
      <c r="C100" t="s">
        <v>83</v>
      </c>
      <c r="D100" t="s">
        <v>128</v>
      </c>
      <c r="E100" t="s">
        <v>546</v>
      </c>
      <c r="F100" t="s">
        <v>547</v>
      </c>
      <c r="G100" t="s">
        <v>134</v>
      </c>
      <c r="H100" t="s">
        <v>293</v>
      </c>
      <c r="I100" t="s">
        <v>78</v>
      </c>
      <c r="J100" t="s">
        <v>136</v>
      </c>
      <c r="K100" t="s">
        <v>22</v>
      </c>
      <c r="L100" t="s">
        <v>177</v>
      </c>
      <c r="M100" t="s">
        <v>548</v>
      </c>
      <c r="N100" t="s">
        <v>549</v>
      </c>
      <c r="O100">
        <v>2.4207236111111108</v>
      </c>
      <c r="P100">
        <v>0</v>
      </c>
      <c r="Q100">
        <v>78</v>
      </c>
      <c r="R100">
        <v>0</v>
      </c>
      <c r="S100">
        <v>0</v>
      </c>
      <c r="T100">
        <v>0</v>
      </c>
      <c r="U100">
        <v>13</v>
      </c>
      <c r="V100">
        <v>0</v>
      </c>
      <c r="W100">
        <v>0</v>
      </c>
      <c r="X100">
        <v>0</v>
      </c>
      <c r="Y100">
        <v>38.201996000000001</v>
      </c>
      <c r="Z100">
        <v>0</v>
      </c>
      <c r="AA100">
        <v>0</v>
      </c>
      <c r="AB100">
        <v>0</v>
      </c>
      <c r="AC100">
        <v>16.503584</v>
      </c>
      <c r="AD100">
        <v>0</v>
      </c>
      <c r="AE100">
        <v>0</v>
      </c>
      <c r="AF100">
        <v>54.705578000000003</v>
      </c>
    </row>
    <row r="101" spans="1:32" x14ac:dyDescent="0.3">
      <c r="A101">
        <v>3012127</v>
      </c>
      <c r="B101">
        <v>1</v>
      </c>
      <c r="C101" t="s">
        <v>83</v>
      </c>
      <c r="D101" t="s">
        <v>120</v>
      </c>
      <c r="E101" t="s">
        <v>550</v>
      </c>
      <c r="F101" t="s">
        <v>551</v>
      </c>
      <c r="G101" t="s">
        <v>134</v>
      </c>
      <c r="H101" t="s">
        <v>238</v>
      </c>
      <c r="I101" t="s">
        <v>78</v>
      </c>
      <c r="J101" t="s">
        <v>136</v>
      </c>
      <c r="K101" t="s">
        <v>22</v>
      </c>
      <c r="L101" t="s">
        <v>177</v>
      </c>
      <c r="M101" t="s">
        <v>552</v>
      </c>
      <c r="N101" t="s">
        <v>553</v>
      </c>
      <c r="O101">
        <v>3.6261447222222221</v>
      </c>
      <c r="P101">
        <v>0</v>
      </c>
      <c r="Q101">
        <v>11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6.2368874999999999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6.2368874999999999</v>
      </c>
    </row>
    <row r="102" spans="1:32" x14ac:dyDescent="0.3">
      <c r="A102">
        <v>3012084</v>
      </c>
      <c r="B102">
        <v>1</v>
      </c>
      <c r="C102" t="s">
        <v>83</v>
      </c>
      <c r="D102" t="s">
        <v>123</v>
      </c>
      <c r="E102" t="s">
        <v>554</v>
      </c>
      <c r="F102" t="s">
        <v>555</v>
      </c>
      <c r="G102" t="s">
        <v>134</v>
      </c>
      <c r="H102" t="s">
        <v>238</v>
      </c>
      <c r="I102" t="s">
        <v>78</v>
      </c>
      <c r="J102" t="s">
        <v>136</v>
      </c>
      <c r="K102" t="s">
        <v>22</v>
      </c>
      <c r="L102" t="s">
        <v>177</v>
      </c>
      <c r="M102" t="s">
        <v>556</v>
      </c>
      <c r="N102" t="s">
        <v>557</v>
      </c>
      <c r="O102">
        <v>5.3466594444444437</v>
      </c>
      <c r="P102">
        <v>0</v>
      </c>
      <c r="Q102">
        <v>0</v>
      </c>
      <c r="R102">
        <v>0</v>
      </c>
      <c r="S102">
        <v>1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0.7375389</v>
      </c>
      <c r="AB102">
        <v>0</v>
      </c>
      <c r="AC102">
        <v>0</v>
      </c>
      <c r="AD102">
        <v>0</v>
      </c>
      <c r="AE102">
        <v>0</v>
      </c>
      <c r="AF102">
        <v>0.7375389</v>
      </c>
    </row>
    <row r="103" spans="1:32" x14ac:dyDescent="0.3">
      <c r="A103">
        <v>3012086</v>
      </c>
      <c r="B103">
        <v>1</v>
      </c>
      <c r="C103" t="s">
        <v>82</v>
      </c>
      <c r="D103" t="s">
        <v>84</v>
      </c>
      <c r="E103" t="s">
        <v>558</v>
      </c>
      <c r="F103" t="s">
        <v>559</v>
      </c>
      <c r="G103" t="s">
        <v>134</v>
      </c>
      <c r="H103" t="s">
        <v>211</v>
      </c>
      <c r="I103" t="s">
        <v>79</v>
      </c>
      <c r="J103" t="s">
        <v>136</v>
      </c>
      <c r="K103" t="s">
        <v>22</v>
      </c>
      <c r="L103" t="s">
        <v>177</v>
      </c>
      <c r="M103" t="s">
        <v>560</v>
      </c>
      <c r="N103" t="s">
        <v>561</v>
      </c>
      <c r="O103">
        <v>1.4869444444444444</v>
      </c>
      <c r="P103">
        <v>10</v>
      </c>
      <c r="Q103">
        <v>798</v>
      </c>
      <c r="R103">
        <v>0</v>
      </c>
      <c r="S103">
        <v>16</v>
      </c>
      <c r="T103">
        <v>13</v>
      </c>
      <c r="U103">
        <v>90</v>
      </c>
      <c r="V103">
        <v>1</v>
      </c>
      <c r="W103">
        <v>0</v>
      </c>
      <c r="X103">
        <v>31.178014999999998</v>
      </c>
      <c r="Y103">
        <v>251.44522000000001</v>
      </c>
      <c r="Z103">
        <v>0</v>
      </c>
      <c r="AA103">
        <v>7.5253034000000003</v>
      </c>
      <c r="AB103">
        <v>162.57644999999999</v>
      </c>
      <c r="AC103">
        <v>100.2127</v>
      </c>
      <c r="AD103">
        <v>59.254703999999997</v>
      </c>
      <c r="AE103">
        <v>0</v>
      </c>
      <c r="AF103">
        <v>612.19240000000002</v>
      </c>
    </row>
    <row r="104" spans="1:32" x14ac:dyDescent="0.3">
      <c r="A104">
        <v>3012077</v>
      </c>
      <c r="B104">
        <v>1</v>
      </c>
      <c r="C104" t="s">
        <v>82</v>
      </c>
      <c r="D104" t="s">
        <v>113</v>
      </c>
      <c r="E104" t="s">
        <v>562</v>
      </c>
      <c r="F104" t="s">
        <v>563</v>
      </c>
      <c r="G104" t="s">
        <v>134</v>
      </c>
      <c r="H104" t="s">
        <v>211</v>
      </c>
      <c r="I104" t="s">
        <v>79</v>
      </c>
      <c r="J104" t="s">
        <v>136</v>
      </c>
      <c r="K104" t="s">
        <v>22</v>
      </c>
      <c r="L104" t="s">
        <v>177</v>
      </c>
      <c r="M104" t="s">
        <v>564</v>
      </c>
      <c r="N104" t="s">
        <v>565</v>
      </c>
      <c r="O104">
        <v>0.53694444444444445</v>
      </c>
      <c r="P104">
        <v>8</v>
      </c>
      <c r="Q104">
        <v>899</v>
      </c>
      <c r="R104">
        <v>10</v>
      </c>
      <c r="S104">
        <v>362</v>
      </c>
      <c r="T104">
        <v>15</v>
      </c>
      <c r="U104">
        <v>204</v>
      </c>
      <c r="V104">
        <v>1</v>
      </c>
      <c r="W104">
        <v>2</v>
      </c>
      <c r="X104">
        <v>90.945089999999993</v>
      </c>
      <c r="Y104">
        <v>302.90683000000001</v>
      </c>
      <c r="Z104">
        <v>32.897247</v>
      </c>
      <c r="AA104">
        <v>102.958534</v>
      </c>
      <c r="AB104">
        <v>50.704560000000001</v>
      </c>
      <c r="AC104">
        <v>80.357349999999997</v>
      </c>
      <c r="AD104">
        <v>8.1934439999999995</v>
      </c>
      <c r="AE104">
        <v>3.6870598999999999</v>
      </c>
      <c r="AF104">
        <v>672.65009999999995</v>
      </c>
    </row>
    <row r="105" spans="1:32" x14ac:dyDescent="0.3">
      <c r="A105">
        <v>3012018</v>
      </c>
      <c r="B105">
        <v>1</v>
      </c>
      <c r="C105" t="s">
        <v>82</v>
      </c>
      <c r="D105" t="s">
        <v>93</v>
      </c>
      <c r="E105" t="s">
        <v>566</v>
      </c>
      <c r="F105" t="s">
        <v>567</v>
      </c>
      <c r="G105" t="s">
        <v>134</v>
      </c>
      <c r="H105" t="s">
        <v>182</v>
      </c>
      <c r="I105" t="s">
        <v>78</v>
      </c>
      <c r="J105" t="s">
        <v>136</v>
      </c>
      <c r="K105" t="s">
        <v>22</v>
      </c>
      <c r="L105" t="s">
        <v>177</v>
      </c>
      <c r="M105" t="s">
        <v>568</v>
      </c>
      <c r="N105" t="s">
        <v>569</v>
      </c>
      <c r="O105">
        <v>0.90291166666666667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2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11.572589000000001</v>
      </c>
      <c r="AD105">
        <v>0</v>
      </c>
      <c r="AE105">
        <v>0</v>
      </c>
      <c r="AF105">
        <v>11.572589000000001</v>
      </c>
    </row>
    <row r="106" spans="1:32" x14ac:dyDescent="0.3">
      <c r="A106">
        <v>3012038</v>
      </c>
      <c r="B106">
        <v>1</v>
      </c>
      <c r="C106" t="s">
        <v>83</v>
      </c>
      <c r="D106" t="s">
        <v>116</v>
      </c>
      <c r="E106" t="s">
        <v>570</v>
      </c>
      <c r="F106" t="s">
        <v>571</v>
      </c>
      <c r="G106" t="s">
        <v>134</v>
      </c>
      <c r="H106" t="s">
        <v>211</v>
      </c>
      <c r="I106" t="s">
        <v>79</v>
      </c>
      <c r="J106" t="s">
        <v>136</v>
      </c>
      <c r="K106" t="s">
        <v>22</v>
      </c>
      <c r="L106" t="s">
        <v>177</v>
      </c>
      <c r="M106" t="s">
        <v>572</v>
      </c>
      <c r="N106" t="s">
        <v>573</v>
      </c>
      <c r="O106">
        <v>0.18138888888888888</v>
      </c>
      <c r="P106">
        <v>5</v>
      </c>
      <c r="Q106">
        <v>800</v>
      </c>
      <c r="R106">
        <v>32</v>
      </c>
      <c r="S106">
        <v>295</v>
      </c>
      <c r="T106">
        <v>4</v>
      </c>
      <c r="U106">
        <v>31</v>
      </c>
      <c r="V106">
        <v>1</v>
      </c>
      <c r="W106">
        <v>0</v>
      </c>
      <c r="X106">
        <v>4.1651230000000004</v>
      </c>
      <c r="Y106">
        <v>19.968606999999999</v>
      </c>
      <c r="Z106">
        <v>1.8880762</v>
      </c>
      <c r="AA106">
        <v>13.727223</v>
      </c>
      <c r="AB106">
        <v>0.60451849999999996</v>
      </c>
      <c r="AC106">
        <v>2.1237729999999999</v>
      </c>
      <c r="AD106">
        <v>1.5336354000000001</v>
      </c>
      <c r="AE106">
        <v>0</v>
      </c>
      <c r="AF106">
        <v>44.010956</v>
      </c>
    </row>
    <row r="107" spans="1:32" x14ac:dyDescent="0.3">
      <c r="A107">
        <v>3012023</v>
      </c>
      <c r="B107">
        <v>1</v>
      </c>
      <c r="C107" t="s">
        <v>82</v>
      </c>
      <c r="D107" t="s">
        <v>98</v>
      </c>
      <c r="E107" t="s">
        <v>574</v>
      </c>
      <c r="F107" t="s">
        <v>575</v>
      </c>
      <c r="G107" t="s">
        <v>134</v>
      </c>
      <c r="H107" t="s">
        <v>211</v>
      </c>
      <c r="I107" t="s">
        <v>79</v>
      </c>
      <c r="J107" t="s">
        <v>136</v>
      </c>
      <c r="K107" t="s">
        <v>22</v>
      </c>
      <c r="L107" t="s">
        <v>177</v>
      </c>
      <c r="M107" t="s">
        <v>576</v>
      </c>
      <c r="N107" t="s">
        <v>577</v>
      </c>
      <c r="O107">
        <v>1.3204719444444444</v>
      </c>
      <c r="P107">
        <v>0</v>
      </c>
      <c r="Q107">
        <v>5130</v>
      </c>
      <c r="R107">
        <v>0</v>
      </c>
      <c r="S107">
        <v>0</v>
      </c>
      <c r="T107">
        <v>1</v>
      </c>
      <c r="U107">
        <v>346</v>
      </c>
      <c r="V107">
        <v>0</v>
      </c>
      <c r="W107">
        <v>0</v>
      </c>
      <c r="X107">
        <v>0</v>
      </c>
      <c r="Y107">
        <v>1883.8488</v>
      </c>
      <c r="Z107">
        <v>0</v>
      </c>
      <c r="AA107">
        <v>0</v>
      </c>
      <c r="AB107">
        <v>6.3167609999999996</v>
      </c>
      <c r="AC107">
        <v>276.18615999999997</v>
      </c>
      <c r="AD107">
        <v>0</v>
      </c>
      <c r="AE107">
        <v>0</v>
      </c>
      <c r="AF107">
        <v>2166.3516</v>
      </c>
    </row>
    <row r="108" spans="1:32" x14ac:dyDescent="0.3">
      <c r="A108">
        <v>3011984</v>
      </c>
      <c r="B108">
        <v>1</v>
      </c>
      <c r="C108" t="s">
        <v>82</v>
      </c>
      <c r="D108" t="s">
        <v>92</v>
      </c>
      <c r="E108" t="s">
        <v>578</v>
      </c>
      <c r="F108" t="s">
        <v>579</v>
      </c>
      <c r="G108" t="s">
        <v>134</v>
      </c>
      <c r="H108" t="s">
        <v>182</v>
      </c>
      <c r="I108" t="s">
        <v>78</v>
      </c>
      <c r="J108" t="s">
        <v>136</v>
      </c>
      <c r="K108" t="s">
        <v>22</v>
      </c>
      <c r="L108" t="s">
        <v>177</v>
      </c>
      <c r="M108" t="s">
        <v>580</v>
      </c>
      <c r="N108" t="s">
        <v>581</v>
      </c>
      <c r="O108">
        <v>9.3626688888888889</v>
      </c>
      <c r="P108">
        <v>0</v>
      </c>
      <c r="Q108">
        <v>2</v>
      </c>
      <c r="R108">
        <v>0</v>
      </c>
      <c r="S108">
        <v>9</v>
      </c>
      <c r="T108">
        <v>0</v>
      </c>
      <c r="U108">
        <v>1</v>
      </c>
      <c r="V108">
        <v>0</v>
      </c>
      <c r="W108">
        <v>0</v>
      </c>
      <c r="X108">
        <v>0</v>
      </c>
      <c r="Y108">
        <v>4.7473654999999999</v>
      </c>
      <c r="Z108">
        <v>0</v>
      </c>
      <c r="AA108">
        <v>36.016309999999997</v>
      </c>
      <c r="AB108">
        <v>0</v>
      </c>
      <c r="AC108">
        <v>8.5169170000000002E-2</v>
      </c>
      <c r="AD108">
        <v>0</v>
      </c>
      <c r="AE108">
        <v>0</v>
      </c>
      <c r="AF108">
        <v>40.848846000000002</v>
      </c>
    </row>
    <row r="109" spans="1:32" x14ac:dyDescent="0.3">
      <c r="A109">
        <v>3011979</v>
      </c>
      <c r="B109">
        <v>1</v>
      </c>
      <c r="C109" t="s">
        <v>83</v>
      </c>
      <c r="D109" t="s">
        <v>125</v>
      </c>
      <c r="E109" t="s">
        <v>582</v>
      </c>
      <c r="F109" t="s">
        <v>583</v>
      </c>
      <c r="G109" t="s">
        <v>134</v>
      </c>
      <c r="H109" t="s">
        <v>182</v>
      </c>
      <c r="I109" t="s">
        <v>78</v>
      </c>
      <c r="J109" t="s">
        <v>136</v>
      </c>
      <c r="K109" t="s">
        <v>22</v>
      </c>
      <c r="L109" t="s">
        <v>177</v>
      </c>
      <c r="M109" t="s">
        <v>584</v>
      </c>
      <c r="N109" t="s">
        <v>585</v>
      </c>
      <c r="O109">
        <v>2.8250000000000002</v>
      </c>
      <c r="P109">
        <v>0</v>
      </c>
      <c r="Q109">
        <v>97</v>
      </c>
      <c r="R109">
        <v>0</v>
      </c>
      <c r="S109">
        <v>7</v>
      </c>
      <c r="T109">
        <v>0</v>
      </c>
      <c r="U109">
        <v>4</v>
      </c>
      <c r="V109">
        <v>0</v>
      </c>
      <c r="W109">
        <v>0</v>
      </c>
      <c r="X109">
        <v>0</v>
      </c>
      <c r="Y109">
        <v>29.397010000000002</v>
      </c>
      <c r="Z109">
        <v>0</v>
      </c>
      <c r="AA109">
        <v>2.2130339999999999</v>
      </c>
      <c r="AB109">
        <v>0</v>
      </c>
      <c r="AC109">
        <v>17.453956999999999</v>
      </c>
      <c r="AD109">
        <v>0</v>
      </c>
      <c r="AE109">
        <v>0</v>
      </c>
      <c r="AF109">
        <v>49.064</v>
      </c>
    </row>
    <row r="110" spans="1:32" x14ac:dyDescent="0.3">
      <c r="A110">
        <v>3011902</v>
      </c>
      <c r="B110">
        <v>1</v>
      </c>
      <c r="C110" t="s">
        <v>83</v>
      </c>
      <c r="D110" t="s">
        <v>130</v>
      </c>
      <c r="E110" t="s">
        <v>586</v>
      </c>
      <c r="F110" t="s">
        <v>587</v>
      </c>
      <c r="G110" t="s">
        <v>134</v>
      </c>
      <c r="H110" t="s">
        <v>211</v>
      </c>
      <c r="I110" t="s">
        <v>79</v>
      </c>
      <c r="J110" t="s">
        <v>136</v>
      </c>
      <c r="K110" t="s">
        <v>22</v>
      </c>
      <c r="L110" t="s">
        <v>177</v>
      </c>
      <c r="M110" t="s">
        <v>588</v>
      </c>
      <c r="N110" t="s">
        <v>589</v>
      </c>
      <c r="O110">
        <v>0.90447638888888882</v>
      </c>
      <c r="P110">
        <v>0</v>
      </c>
      <c r="Q110">
        <v>0</v>
      </c>
      <c r="R110">
        <v>0</v>
      </c>
      <c r="S110">
        <v>0</v>
      </c>
      <c r="T110">
        <v>3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13.763114</v>
      </c>
      <c r="AC110">
        <v>0</v>
      </c>
      <c r="AD110">
        <v>0</v>
      </c>
      <c r="AE110">
        <v>0</v>
      </c>
      <c r="AF110">
        <v>13.763114</v>
      </c>
    </row>
    <row r="111" spans="1:32" x14ac:dyDescent="0.3">
      <c r="A111">
        <v>3011850</v>
      </c>
      <c r="B111">
        <v>1</v>
      </c>
      <c r="C111" t="s">
        <v>82</v>
      </c>
      <c r="D111" t="s">
        <v>90</v>
      </c>
      <c r="E111" t="s">
        <v>291</v>
      </c>
      <c r="F111" t="s">
        <v>292</v>
      </c>
      <c r="G111" t="s">
        <v>134</v>
      </c>
      <c r="H111" t="s">
        <v>247</v>
      </c>
      <c r="I111" t="s">
        <v>78</v>
      </c>
      <c r="J111" t="s">
        <v>136</v>
      </c>
      <c r="K111" t="s">
        <v>22</v>
      </c>
      <c r="L111" t="s">
        <v>177</v>
      </c>
      <c r="M111" t="s">
        <v>590</v>
      </c>
      <c r="N111" t="s">
        <v>591</v>
      </c>
      <c r="O111">
        <v>1.0907297222222223</v>
      </c>
      <c r="P111">
        <v>0</v>
      </c>
      <c r="Q111">
        <v>99</v>
      </c>
      <c r="R111">
        <v>0</v>
      </c>
      <c r="S111">
        <v>0</v>
      </c>
      <c r="T111">
        <v>0</v>
      </c>
      <c r="U111">
        <v>10</v>
      </c>
      <c r="V111">
        <v>0</v>
      </c>
      <c r="W111">
        <v>0</v>
      </c>
      <c r="X111">
        <v>0</v>
      </c>
      <c r="Y111">
        <v>32.178153999999999</v>
      </c>
      <c r="Z111">
        <v>0</v>
      </c>
      <c r="AA111">
        <v>0</v>
      </c>
      <c r="AB111">
        <v>0</v>
      </c>
      <c r="AC111">
        <v>10.88378</v>
      </c>
      <c r="AD111">
        <v>0</v>
      </c>
      <c r="AE111">
        <v>0</v>
      </c>
      <c r="AF111">
        <v>43.061934999999998</v>
      </c>
    </row>
    <row r="112" spans="1:32" x14ac:dyDescent="0.3">
      <c r="A112">
        <v>3011799</v>
      </c>
      <c r="B112">
        <v>1</v>
      </c>
      <c r="C112" t="s">
        <v>82</v>
      </c>
      <c r="D112" t="s">
        <v>106</v>
      </c>
      <c r="E112" t="s">
        <v>592</v>
      </c>
      <c r="F112" t="s">
        <v>593</v>
      </c>
      <c r="G112" t="s">
        <v>134</v>
      </c>
      <c r="H112" t="s">
        <v>367</v>
      </c>
      <c r="I112" t="s">
        <v>78</v>
      </c>
      <c r="J112" t="s">
        <v>136</v>
      </c>
      <c r="K112" t="s">
        <v>22</v>
      </c>
      <c r="L112" t="s">
        <v>177</v>
      </c>
      <c r="M112" t="s">
        <v>594</v>
      </c>
      <c r="N112" t="s">
        <v>595</v>
      </c>
      <c r="O112">
        <v>1.7209216666666667</v>
      </c>
      <c r="P112">
        <v>0</v>
      </c>
      <c r="Q112">
        <v>1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1.1196360000000001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1.1196360000000001</v>
      </c>
    </row>
    <row r="113" spans="1:32" x14ac:dyDescent="0.3">
      <c r="A113">
        <v>3011787</v>
      </c>
      <c r="B113">
        <v>1</v>
      </c>
      <c r="C113" t="s">
        <v>82</v>
      </c>
      <c r="D113" t="s">
        <v>93</v>
      </c>
      <c r="E113" t="s">
        <v>596</v>
      </c>
      <c r="F113" t="s">
        <v>597</v>
      </c>
      <c r="G113" t="s">
        <v>134</v>
      </c>
      <c r="H113" t="s">
        <v>216</v>
      </c>
      <c r="I113" t="s">
        <v>78</v>
      </c>
      <c r="J113" t="s">
        <v>136</v>
      </c>
      <c r="K113" t="s">
        <v>22</v>
      </c>
      <c r="L113" t="s">
        <v>177</v>
      </c>
      <c r="M113" t="s">
        <v>598</v>
      </c>
      <c r="N113" t="s">
        <v>599</v>
      </c>
      <c r="O113">
        <v>2.5859800000000002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6.4081049999999999</v>
      </c>
      <c r="AD113">
        <v>0</v>
      </c>
      <c r="AE113">
        <v>0</v>
      </c>
      <c r="AF113">
        <v>6.4081049999999999</v>
      </c>
    </row>
    <row r="114" spans="1:32" x14ac:dyDescent="0.3">
      <c r="A114">
        <v>3011736</v>
      </c>
      <c r="B114">
        <v>1</v>
      </c>
      <c r="C114" t="s">
        <v>82</v>
      </c>
      <c r="D114" t="s">
        <v>99</v>
      </c>
      <c r="E114" t="s">
        <v>600</v>
      </c>
      <c r="F114" t="s">
        <v>601</v>
      </c>
      <c r="G114" t="s">
        <v>134</v>
      </c>
      <c r="H114" t="s">
        <v>238</v>
      </c>
      <c r="I114" t="s">
        <v>78</v>
      </c>
      <c r="J114" t="s">
        <v>136</v>
      </c>
      <c r="K114" t="s">
        <v>22</v>
      </c>
      <c r="L114" t="s">
        <v>177</v>
      </c>
      <c r="M114" t="s">
        <v>602</v>
      </c>
      <c r="N114" t="s">
        <v>603</v>
      </c>
      <c r="O114">
        <v>2.716212222222222</v>
      </c>
      <c r="P114">
        <v>0</v>
      </c>
      <c r="Q114">
        <v>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0.61802005999999998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0.61802005999999998</v>
      </c>
    </row>
    <row r="115" spans="1:32" x14ac:dyDescent="0.3">
      <c r="A115">
        <v>3011678</v>
      </c>
      <c r="B115">
        <v>1</v>
      </c>
      <c r="C115" t="s">
        <v>83</v>
      </c>
      <c r="D115" t="s">
        <v>116</v>
      </c>
      <c r="E115" t="s">
        <v>604</v>
      </c>
      <c r="F115" t="s">
        <v>605</v>
      </c>
      <c r="G115" t="s">
        <v>134</v>
      </c>
      <c r="H115" t="s">
        <v>238</v>
      </c>
      <c r="I115" t="s">
        <v>78</v>
      </c>
      <c r="J115" t="s">
        <v>136</v>
      </c>
      <c r="K115" t="s">
        <v>22</v>
      </c>
      <c r="L115" t="s">
        <v>177</v>
      </c>
      <c r="M115" t="s">
        <v>606</v>
      </c>
      <c r="N115" t="s">
        <v>607</v>
      </c>
      <c r="O115">
        <v>0.94346250000000009</v>
      </c>
      <c r="P115">
        <v>0</v>
      </c>
      <c r="Q115">
        <v>2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0.45113713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0.45113713</v>
      </c>
    </row>
    <row r="116" spans="1:32" x14ac:dyDescent="0.3">
      <c r="A116">
        <v>3011387</v>
      </c>
      <c r="B116">
        <v>2</v>
      </c>
      <c r="C116" t="s">
        <v>82</v>
      </c>
      <c r="D116" t="s">
        <v>107</v>
      </c>
      <c r="E116" t="s">
        <v>608</v>
      </c>
      <c r="F116" t="s">
        <v>609</v>
      </c>
      <c r="G116" t="s">
        <v>134</v>
      </c>
      <c r="H116" t="s">
        <v>610</v>
      </c>
      <c r="I116" t="s">
        <v>78</v>
      </c>
      <c r="J116" t="s">
        <v>136</v>
      </c>
      <c r="K116" t="s">
        <v>22</v>
      </c>
      <c r="L116" t="s">
        <v>177</v>
      </c>
      <c r="M116" t="s">
        <v>611</v>
      </c>
      <c r="N116" t="s">
        <v>612</v>
      </c>
      <c r="O116">
        <v>1</v>
      </c>
      <c r="P116">
        <v>0</v>
      </c>
      <c r="Q116">
        <v>187</v>
      </c>
      <c r="R116">
        <v>0</v>
      </c>
      <c r="S116">
        <v>0</v>
      </c>
      <c r="T116">
        <v>0</v>
      </c>
      <c r="U116">
        <v>26</v>
      </c>
      <c r="V116">
        <v>0</v>
      </c>
      <c r="W116">
        <v>0</v>
      </c>
      <c r="X116">
        <v>0</v>
      </c>
      <c r="Y116">
        <v>40.232480000000002</v>
      </c>
      <c r="Z116">
        <v>0</v>
      </c>
      <c r="AA116">
        <v>0</v>
      </c>
      <c r="AB116">
        <v>0</v>
      </c>
      <c r="AC116">
        <v>25.710847999999999</v>
      </c>
      <c r="AD116">
        <v>0</v>
      </c>
      <c r="AE116">
        <v>0</v>
      </c>
      <c r="AF116">
        <v>65.943330000000003</v>
      </c>
    </row>
    <row r="117" spans="1:32" x14ac:dyDescent="0.3">
      <c r="A117">
        <v>3011649</v>
      </c>
      <c r="B117">
        <v>1</v>
      </c>
      <c r="C117" t="s">
        <v>82</v>
      </c>
      <c r="D117" t="s">
        <v>101</v>
      </c>
      <c r="E117" t="s">
        <v>613</v>
      </c>
      <c r="F117" t="s">
        <v>614</v>
      </c>
      <c r="G117" t="s">
        <v>134</v>
      </c>
      <c r="H117" t="s">
        <v>211</v>
      </c>
      <c r="I117" t="s">
        <v>79</v>
      </c>
      <c r="J117" t="s">
        <v>136</v>
      </c>
      <c r="K117" t="s">
        <v>22</v>
      </c>
      <c r="L117" t="s">
        <v>177</v>
      </c>
      <c r="M117" t="s">
        <v>615</v>
      </c>
      <c r="N117" t="s">
        <v>616</v>
      </c>
      <c r="O117">
        <v>1.3435041666666665</v>
      </c>
      <c r="P117">
        <v>1</v>
      </c>
      <c r="Q117">
        <v>381</v>
      </c>
      <c r="R117">
        <v>5</v>
      </c>
      <c r="S117">
        <v>7</v>
      </c>
      <c r="T117">
        <v>3</v>
      </c>
      <c r="U117">
        <v>28</v>
      </c>
      <c r="V117">
        <v>0</v>
      </c>
      <c r="W117">
        <v>0</v>
      </c>
      <c r="X117">
        <v>0.30976759999999998</v>
      </c>
      <c r="Y117">
        <v>109.957886</v>
      </c>
      <c r="Z117">
        <v>2.0074584</v>
      </c>
      <c r="AA117">
        <v>6.4764004000000002</v>
      </c>
      <c r="AB117">
        <v>8.0535309999999996</v>
      </c>
      <c r="AC117">
        <v>18.370975000000001</v>
      </c>
      <c r="AD117">
        <v>0</v>
      </c>
      <c r="AE117">
        <v>0</v>
      </c>
      <c r="AF117">
        <v>145.17600999999999</v>
      </c>
    </row>
    <row r="118" spans="1:32" x14ac:dyDescent="0.3">
      <c r="A118">
        <v>3011623</v>
      </c>
      <c r="B118">
        <v>1</v>
      </c>
      <c r="C118" t="s">
        <v>83</v>
      </c>
      <c r="D118" t="s">
        <v>129</v>
      </c>
      <c r="E118" t="s">
        <v>617</v>
      </c>
      <c r="F118" t="s">
        <v>618</v>
      </c>
      <c r="G118" t="s">
        <v>134</v>
      </c>
      <c r="H118" t="s">
        <v>247</v>
      </c>
      <c r="I118" t="s">
        <v>78</v>
      </c>
      <c r="J118" t="s">
        <v>136</v>
      </c>
      <c r="K118" t="s">
        <v>22</v>
      </c>
      <c r="L118" t="s">
        <v>177</v>
      </c>
      <c r="M118" t="s">
        <v>619</v>
      </c>
      <c r="N118" t="s">
        <v>620</v>
      </c>
      <c r="O118">
        <v>0.84837138888888897</v>
      </c>
      <c r="P118">
        <v>0</v>
      </c>
      <c r="Q118">
        <v>175</v>
      </c>
      <c r="R118">
        <v>0</v>
      </c>
      <c r="S118">
        <v>0</v>
      </c>
      <c r="T118">
        <v>0</v>
      </c>
      <c r="U118">
        <v>5</v>
      </c>
      <c r="V118">
        <v>0</v>
      </c>
      <c r="W118">
        <v>0</v>
      </c>
      <c r="X118">
        <v>0</v>
      </c>
      <c r="Y118">
        <v>32.451450000000001</v>
      </c>
      <c r="Z118">
        <v>0</v>
      </c>
      <c r="AA118">
        <v>0</v>
      </c>
      <c r="AB118">
        <v>0</v>
      </c>
      <c r="AC118">
        <v>3.9087800000000001</v>
      </c>
      <c r="AD118">
        <v>0</v>
      </c>
      <c r="AE118">
        <v>0</v>
      </c>
      <c r="AF118">
        <v>36.360230000000001</v>
      </c>
    </row>
    <row r="119" spans="1:32" x14ac:dyDescent="0.3">
      <c r="A119">
        <v>3001474</v>
      </c>
      <c r="B119">
        <v>1</v>
      </c>
      <c r="C119" t="s">
        <v>82</v>
      </c>
      <c r="D119" t="s">
        <v>101</v>
      </c>
      <c r="E119" t="s">
        <v>621</v>
      </c>
      <c r="F119" t="s">
        <v>622</v>
      </c>
      <c r="G119" t="s">
        <v>134</v>
      </c>
      <c r="H119" t="s">
        <v>142</v>
      </c>
      <c r="I119" t="s">
        <v>79</v>
      </c>
      <c r="J119" t="s">
        <v>136</v>
      </c>
      <c r="K119" t="s">
        <v>22</v>
      </c>
      <c r="L119" t="s">
        <v>137</v>
      </c>
      <c r="M119" t="s">
        <v>623</v>
      </c>
      <c r="N119" t="s">
        <v>624</v>
      </c>
      <c r="O119">
        <v>5.683761111111111</v>
      </c>
      <c r="P119">
        <v>0</v>
      </c>
      <c r="Q119">
        <v>1690</v>
      </c>
      <c r="R119">
        <v>0</v>
      </c>
      <c r="S119">
        <v>6</v>
      </c>
      <c r="T119">
        <v>0</v>
      </c>
      <c r="U119">
        <v>191</v>
      </c>
      <c r="V119">
        <v>0</v>
      </c>
      <c r="W119">
        <v>0</v>
      </c>
      <c r="X119">
        <v>0</v>
      </c>
      <c r="Y119">
        <v>2163.5486000000001</v>
      </c>
      <c r="Z119">
        <v>0</v>
      </c>
      <c r="AA119">
        <v>4.9883559999999996</v>
      </c>
      <c r="AB119">
        <v>0</v>
      </c>
      <c r="AC119">
        <v>453.64258000000001</v>
      </c>
      <c r="AD119">
        <v>0</v>
      </c>
      <c r="AE119">
        <v>0</v>
      </c>
      <c r="AF119">
        <v>2622.1794</v>
      </c>
    </row>
    <row r="120" spans="1:32" x14ac:dyDescent="0.3">
      <c r="A120">
        <v>3004633</v>
      </c>
      <c r="B120">
        <v>1</v>
      </c>
      <c r="C120" t="s">
        <v>82</v>
      </c>
      <c r="D120" t="s">
        <v>91</v>
      </c>
      <c r="E120" t="s">
        <v>625</v>
      </c>
      <c r="F120" t="s">
        <v>626</v>
      </c>
      <c r="G120" t="s">
        <v>134</v>
      </c>
      <c r="H120" t="s">
        <v>135</v>
      </c>
      <c r="I120" t="s">
        <v>79</v>
      </c>
      <c r="J120" t="s">
        <v>136</v>
      </c>
      <c r="K120" t="s">
        <v>22</v>
      </c>
      <c r="L120" t="s">
        <v>137</v>
      </c>
      <c r="M120" t="s">
        <v>627</v>
      </c>
      <c r="N120" t="s">
        <v>628</v>
      </c>
      <c r="O120">
        <v>3.6133333333333333</v>
      </c>
      <c r="P120">
        <v>15</v>
      </c>
      <c r="Q120">
        <v>2536</v>
      </c>
      <c r="R120">
        <v>6</v>
      </c>
      <c r="S120">
        <v>301</v>
      </c>
      <c r="T120">
        <v>13</v>
      </c>
      <c r="U120">
        <v>321</v>
      </c>
      <c r="V120">
        <v>0</v>
      </c>
      <c r="W120">
        <v>0</v>
      </c>
      <c r="X120">
        <v>19.347624</v>
      </c>
      <c r="Y120">
        <v>1970.4353000000001</v>
      </c>
      <c r="Z120">
        <v>68.352936</v>
      </c>
      <c r="AA120">
        <v>409.39404000000002</v>
      </c>
      <c r="AB120">
        <v>59.475467999999999</v>
      </c>
      <c r="AC120">
        <v>890.91547000000003</v>
      </c>
      <c r="AD120">
        <v>0</v>
      </c>
      <c r="AE120">
        <v>0</v>
      </c>
      <c r="AF120">
        <v>3417.9209999999998</v>
      </c>
    </row>
    <row r="121" spans="1:32" x14ac:dyDescent="0.3">
      <c r="A121">
        <v>3006121</v>
      </c>
      <c r="B121">
        <v>1</v>
      </c>
      <c r="C121" t="s">
        <v>82</v>
      </c>
      <c r="D121" t="s">
        <v>104</v>
      </c>
      <c r="E121" t="s">
        <v>629</v>
      </c>
      <c r="F121" t="s">
        <v>630</v>
      </c>
      <c r="G121" t="s">
        <v>134</v>
      </c>
      <c r="H121" t="s">
        <v>135</v>
      </c>
      <c r="I121" t="s">
        <v>79</v>
      </c>
      <c r="J121" t="s">
        <v>136</v>
      </c>
      <c r="K121" t="s">
        <v>22</v>
      </c>
      <c r="L121" t="s">
        <v>137</v>
      </c>
      <c r="M121" t="s">
        <v>631</v>
      </c>
      <c r="N121" t="s">
        <v>632</v>
      </c>
      <c r="O121">
        <v>5.923055555555556</v>
      </c>
      <c r="P121">
        <v>0</v>
      </c>
      <c r="Q121">
        <v>10</v>
      </c>
      <c r="R121">
        <v>0</v>
      </c>
      <c r="S121">
        <v>0</v>
      </c>
      <c r="T121">
        <v>0</v>
      </c>
      <c r="U121">
        <v>115</v>
      </c>
      <c r="V121">
        <v>0</v>
      </c>
      <c r="W121">
        <v>0</v>
      </c>
      <c r="X121">
        <v>0</v>
      </c>
      <c r="Y121">
        <v>7.8717100000000002</v>
      </c>
      <c r="Z121">
        <v>0</v>
      </c>
      <c r="AA121">
        <v>0</v>
      </c>
      <c r="AB121">
        <v>0</v>
      </c>
      <c r="AC121">
        <v>1354.8961999999999</v>
      </c>
      <c r="AD121">
        <v>0</v>
      </c>
      <c r="AE121">
        <v>0</v>
      </c>
      <c r="AF121">
        <v>1362.768</v>
      </c>
    </row>
    <row r="122" spans="1:32" x14ac:dyDescent="0.3">
      <c r="A122">
        <v>3007404</v>
      </c>
      <c r="B122">
        <v>1</v>
      </c>
      <c r="C122" t="s">
        <v>82</v>
      </c>
      <c r="D122" t="s">
        <v>103</v>
      </c>
      <c r="E122" t="s">
        <v>633</v>
      </c>
      <c r="F122" t="s">
        <v>634</v>
      </c>
      <c r="G122" t="s">
        <v>134</v>
      </c>
      <c r="H122" t="s">
        <v>142</v>
      </c>
      <c r="I122" t="s">
        <v>79</v>
      </c>
      <c r="J122" t="s">
        <v>136</v>
      </c>
      <c r="K122" t="s">
        <v>22</v>
      </c>
      <c r="L122" t="s">
        <v>137</v>
      </c>
      <c r="M122" t="s">
        <v>635</v>
      </c>
      <c r="N122" t="s">
        <v>636</v>
      </c>
      <c r="O122">
        <v>5.6766666666666667</v>
      </c>
      <c r="P122">
        <v>0</v>
      </c>
      <c r="Q122">
        <v>344</v>
      </c>
      <c r="R122">
        <v>4</v>
      </c>
      <c r="S122">
        <v>53</v>
      </c>
      <c r="T122">
        <v>1</v>
      </c>
      <c r="U122">
        <v>59</v>
      </c>
      <c r="V122">
        <v>1</v>
      </c>
      <c r="W122">
        <v>0</v>
      </c>
      <c r="X122">
        <v>0</v>
      </c>
      <c r="Y122">
        <v>445.48970000000003</v>
      </c>
      <c r="Z122">
        <v>49.065871999999999</v>
      </c>
      <c r="AA122">
        <v>80.103133999999997</v>
      </c>
      <c r="AB122">
        <v>60.066723000000003</v>
      </c>
      <c r="AC122">
        <v>316.15535999999997</v>
      </c>
      <c r="AD122">
        <v>125.256004</v>
      </c>
      <c r="AE122">
        <v>0</v>
      </c>
      <c r="AF122">
        <v>1076.1367</v>
      </c>
    </row>
    <row r="123" spans="1:32" x14ac:dyDescent="0.3">
      <c r="A123">
        <v>3008253</v>
      </c>
      <c r="B123">
        <v>1</v>
      </c>
      <c r="C123" t="s">
        <v>82</v>
      </c>
      <c r="D123" t="s">
        <v>87</v>
      </c>
      <c r="E123" t="s">
        <v>637</v>
      </c>
      <c r="F123" t="s">
        <v>638</v>
      </c>
      <c r="G123" t="s">
        <v>134</v>
      </c>
      <c r="H123" t="s">
        <v>135</v>
      </c>
      <c r="I123" t="s">
        <v>79</v>
      </c>
      <c r="J123" t="s">
        <v>136</v>
      </c>
      <c r="K123" t="s">
        <v>22</v>
      </c>
      <c r="L123" t="s">
        <v>137</v>
      </c>
      <c r="M123" t="s">
        <v>639</v>
      </c>
      <c r="N123" t="s">
        <v>640</v>
      </c>
      <c r="O123">
        <v>6.6027777777777779</v>
      </c>
      <c r="P123">
        <v>0</v>
      </c>
      <c r="Q123">
        <v>603</v>
      </c>
      <c r="R123">
        <v>0</v>
      </c>
      <c r="S123">
        <v>0</v>
      </c>
      <c r="T123">
        <v>0</v>
      </c>
      <c r="U123">
        <v>29</v>
      </c>
      <c r="V123">
        <v>0</v>
      </c>
      <c r="W123">
        <v>0</v>
      </c>
      <c r="X123">
        <v>0</v>
      </c>
      <c r="Y123">
        <v>942.20309999999995</v>
      </c>
      <c r="Z123">
        <v>0</v>
      </c>
      <c r="AA123">
        <v>0</v>
      </c>
      <c r="AB123">
        <v>0</v>
      </c>
      <c r="AC123">
        <v>149.25868</v>
      </c>
      <c r="AD123">
        <v>0</v>
      </c>
      <c r="AE123">
        <v>0</v>
      </c>
      <c r="AF123">
        <v>1091.4618</v>
      </c>
    </row>
    <row r="124" spans="1:32" x14ac:dyDescent="0.3">
      <c r="A124">
        <v>3008434</v>
      </c>
      <c r="B124">
        <v>1</v>
      </c>
      <c r="C124" t="s">
        <v>82</v>
      </c>
      <c r="D124" t="s">
        <v>101</v>
      </c>
      <c r="E124" t="s">
        <v>641</v>
      </c>
      <c r="F124" t="s">
        <v>642</v>
      </c>
      <c r="G124" t="s">
        <v>134</v>
      </c>
      <c r="H124" t="s">
        <v>142</v>
      </c>
      <c r="I124" t="s">
        <v>79</v>
      </c>
      <c r="J124" t="s">
        <v>136</v>
      </c>
      <c r="K124" t="s">
        <v>22</v>
      </c>
      <c r="L124" t="s">
        <v>137</v>
      </c>
      <c r="M124" t="s">
        <v>643</v>
      </c>
      <c r="N124" t="s">
        <v>644</v>
      </c>
      <c r="O124">
        <v>8.1425000000000001</v>
      </c>
      <c r="P124">
        <v>8</v>
      </c>
      <c r="Q124">
        <v>4</v>
      </c>
      <c r="R124">
        <v>36</v>
      </c>
      <c r="S124">
        <v>14</v>
      </c>
      <c r="T124">
        <v>40</v>
      </c>
      <c r="U124">
        <v>19</v>
      </c>
      <c r="V124">
        <v>9</v>
      </c>
      <c r="W124">
        <v>0</v>
      </c>
      <c r="X124">
        <v>9.8494349999999997</v>
      </c>
      <c r="Y124">
        <v>73.045770000000005</v>
      </c>
      <c r="Z124">
        <v>259.77582000000001</v>
      </c>
      <c r="AA124">
        <v>68.735695000000007</v>
      </c>
      <c r="AB124">
        <v>2488.4841000000001</v>
      </c>
      <c r="AC124">
        <v>392.20819999999998</v>
      </c>
      <c r="AD124">
        <v>15585.365</v>
      </c>
      <c r="AE124">
        <v>0</v>
      </c>
      <c r="AF124">
        <v>18877.465</v>
      </c>
    </row>
    <row r="125" spans="1:32" x14ac:dyDescent="0.3">
      <c r="A125">
        <v>3010188</v>
      </c>
      <c r="B125">
        <v>1</v>
      </c>
      <c r="C125" t="s">
        <v>82</v>
      </c>
      <c r="D125" t="s">
        <v>95</v>
      </c>
      <c r="E125" t="s">
        <v>645</v>
      </c>
      <c r="F125" t="s">
        <v>646</v>
      </c>
      <c r="G125" t="s">
        <v>134</v>
      </c>
      <c r="H125" t="s">
        <v>147</v>
      </c>
      <c r="I125" t="s">
        <v>79</v>
      </c>
      <c r="J125" t="s">
        <v>136</v>
      </c>
      <c r="K125" t="s">
        <v>22</v>
      </c>
      <c r="L125" t="s">
        <v>137</v>
      </c>
      <c r="M125" t="s">
        <v>647</v>
      </c>
      <c r="N125" t="s">
        <v>648</v>
      </c>
      <c r="O125">
        <v>4.0172222222222222</v>
      </c>
      <c r="P125">
        <v>0</v>
      </c>
      <c r="Q125">
        <v>0</v>
      </c>
      <c r="R125">
        <v>0</v>
      </c>
      <c r="S125">
        <v>0</v>
      </c>
      <c r="T125">
        <v>1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5.1933392999999999</v>
      </c>
      <c r="AC125">
        <v>0</v>
      </c>
      <c r="AD125">
        <v>0</v>
      </c>
      <c r="AE125">
        <v>0</v>
      </c>
      <c r="AF125">
        <v>5.1933392999999999</v>
      </c>
    </row>
    <row r="126" spans="1:32" x14ac:dyDescent="0.3">
      <c r="A126">
        <v>3013157</v>
      </c>
      <c r="B126">
        <v>1</v>
      </c>
      <c r="C126" t="s">
        <v>82</v>
      </c>
      <c r="D126" t="s">
        <v>113</v>
      </c>
      <c r="E126" t="s">
        <v>649</v>
      </c>
      <c r="F126" t="s">
        <v>650</v>
      </c>
      <c r="G126" t="s">
        <v>134</v>
      </c>
      <c r="H126" t="s">
        <v>318</v>
      </c>
      <c r="I126" t="s">
        <v>79</v>
      </c>
      <c r="J126" t="s">
        <v>136</v>
      </c>
      <c r="K126" t="s">
        <v>22</v>
      </c>
      <c r="L126" t="s">
        <v>177</v>
      </c>
      <c r="M126" t="s">
        <v>651</v>
      </c>
      <c r="N126" t="s">
        <v>652</v>
      </c>
      <c r="O126">
        <v>4.2996833333333333</v>
      </c>
      <c r="P126">
        <v>0</v>
      </c>
      <c r="Q126">
        <v>81</v>
      </c>
      <c r="R126">
        <v>0</v>
      </c>
      <c r="S126">
        <v>44</v>
      </c>
      <c r="T126">
        <v>1</v>
      </c>
      <c r="U126">
        <v>26</v>
      </c>
      <c r="V126">
        <v>0</v>
      </c>
      <c r="W126">
        <v>0</v>
      </c>
      <c r="X126">
        <v>0</v>
      </c>
      <c r="Y126">
        <v>764.60645</v>
      </c>
      <c r="Z126">
        <v>0</v>
      </c>
      <c r="AA126">
        <v>113.49454</v>
      </c>
      <c r="AB126">
        <v>5.0760883999999997</v>
      </c>
      <c r="AC126">
        <v>132.6103</v>
      </c>
      <c r="AD126">
        <v>0</v>
      </c>
      <c r="AE126">
        <v>0</v>
      </c>
      <c r="AF126">
        <v>1015.7873499999999</v>
      </c>
    </row>
    <row r="127" spans="1:32" x14ac:dyDescent="0.3">
      <c r="A127">
        <v>3013134</v>
      </c>
      <c r="B127">
        <v>1</v>
      </c>
      <c r="C127" t="s">
        <v>83</v>
      </c>
      <c r="D127" t="s">
        <v>117</v>
      </c>
      <c r="E127" t="s">
        <v>653</v>
      </c>
      <c r="F127" t="s">
        <v>654</v>
      </c>
      <c r="G127" t="s">
        <v>134</v>
      </c>
      <c r="H127" t="s">
        <v>238</v>
      </c>
      <c r="I127" t="s">
        <v>78</v>
      </c>
      <c r="J127" t="s">
        <v>136</v>
      </c>
      <c r="K127" t="s">
        <v>22</v>
      </c>
      <c r="L127" t="s">
        <v>177</v>
      </c>
      <c r="M127" t="s">
        <v>655</v>
      </c>
      <c r="N127" t="s">
        <v>656</v>
      </c>
      <c r="O127">
        <v>3.2484038888888893</v>
      </c>
      <c r="P127">
        <v>0</v>
      </c>
      <c r="Q127">
        <v>1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0.49365902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0.49365902</v>
      </c>
    </row>
    <row r="128" spans="1:32" x14ac:dyDescent="0.3">
      <c r="A128">
        <v>3012225</v>
      </c>
      <c r="B128">
        <v>1</v>
      </c>
      <c r="C128" t="s">
        <v>82</v>
      </c>
      <c r="D128" t="s">
        <v>92</v>
      </c>
      <c r="E128" t="s">
        <v>657</v>
      </c>
      <c r="F128" t="s">
        <v>658</v>
      </c>
      <c r="G128" t="s">
        <v>134</v>
      </c>
      <c r="H128" t="s">
        <v>659</v>
      </c>
      <c r="I128" t="s">
        <v>80</v>
      </c>
      <c r="J128" t="s">
        <v>136</v>
      </c>
      <c r="K128" t="s">
        <v>22</v>
      </c>
      <c r="L128" t="s">
        <v>137</v>
      </c>
      <c r="M128" t="s">
        <v>660</v>
      </c>
      <c r="N128" t="s">
        <v>661</v>
      </c>
      <c r="O128">
        <v>1.0394444444444444</v>
      </c>
      <c r="P128">
        <v>9</v>
      </c>
      <c r="Q128">
        <v>7187</v>
      </c>
      <c r="R128">
        <v>10</v>
      </c>
      <c r="S128">
        <v>16</v>
      </c>
      <c r="T128">
        <v>15</v>
      </c>
      <c r="U128">
        <v>543</v>
      </c>
      <c r="V128">
        <v>0</v>
      </c>
      <c r="W128">
        <v>1</v>
      </c>
      <c r="X128">
        <v>53.997055000000003</v>
      </c>
      <c r="Y128">
        <v>1617.7041999999999</v>
      </c>
      <c r="Z128">
        <v>578.44839999999999</v>
      </c>
      <c r="AA128">
        <v>5.3514090000000003</v>
      </c>
      <c r="AB128">
        <v>107.90776</v>
      </c>
      <c r="AC128">
        <v>295.02084000000002</v>
      </c>
      <c r="AD128">
        <v>0</v>
      </c>
      <c r="AE128">
        <v>0.20308362999999999</v>
      </c>
      <c r="AF128">
        <v>2658.6327999999999</v>
      </c>
    </row>
    <row r="129" spans="1:32" x14ac:dyDescent="0.3">
      <c r="A129">
        <v>3013085</v>
      </c>
      <c r="B129">
        <v>1</v>
      </c>
      <c r="C129" t="s">
        <v>82</v>
      </c>
      <c r="D129" t="s">
        <v>97</v>
      </c>
      <c r="E129" t="s">
        <v>662</v>
      </c>
      <c r="F129" t="s">
        <v>663</v>
      </c>
      <c r="G129" t="s">
        <v>134</v>
      </c>
      <c r="H129" t="s">
        <v>238</v>
      </c>
      <c r="I129" t="s">
        <v>78</v>
      </c>
      <c r="J129" t="s">
        <v>136</v>
      </c>
      <c r="K129" t="s">
        <v>22</v>
      </c>
      <c r="L129" t="s">
        <v>177</v>
      </c>
      <c r="M129" t="s">
        <v>664</v>
      </c>
      <c r="N129" t="s">
        <v>665</v>
      </c>
      <c r="O129">
        <v>2.8341736111111109</v>
      </c>
      <c r="P129">
        <v>0</v>
      </c>
      <c r="Q129">
        <v>1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0.37857717000000002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0.37857717000000002</v>
      </c>
    </row>
    <row r="130" spans="1:32" x14ac:dyDescent="0.3">
      <c r="A130">
        <v>3013078</v>
      </c>
      <c r="B130">
        <v>1</v>
      </c>
      <c r="C130" t="s">
        <v>82</v>
      </c>
      <c r="D130" t="s">
        <v>98</v>
      </c>
      <c r="E130" t="s">
        <v>666</v>
      </c>
      <c r="F130" t="s">
        <v>667</v>
      </c>
      <c r="G130" t="s">
        <v>134</v>
      </c>
      <c r="H130" t="s">
        <v>247</v>
      </c>
      <c r="I130" t="s">
        <v>78</v>
      </c>
      <c r="J130" t="s">
        <v>136</v>
      </c>
      <c r="K130" t="s">
        <v>22</v>
      </c>
      <c r="L130" t="s">
        <v>177</v>
      </c>
      <c r="M130" t="s">
        <v>668</v>
      </c>
      <c r="N130" t="s">
        <v>669</v>
      </c>
      <c r="O130">
        <v>1.5073619444444444</v>
      </c>
      <c r="P130">
        <v>0</v>
      </c>
      <c r="Q130">
        <v>59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0</v>
      </c>
      <c r="Y130">
        <v>34.680686999999999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34.680686999999999</v>
      </c>
    </row>
    <row r="131" spans="1:32" x14ac:dyDescent="0.3">
      <c r="A131">
        <v>3013070</v>
      </c>
      <c r="B131">
        <v>1</v>
      </c>
      <c r="C131" t="s">
        <v>82</v>
      </c>
      <c r="D131" t="s">
        <v>101</v>
      </c>
      <c r="E131" t="s">
        <v>670</v>
      </c>
      <c r="F131" t="s">
        <v>671</v>
      </c>
      <c r="G131" t="s">
        <v>134</v>
      </c>
      <c r="H131" t="s">
        <v>211</v>
      </c>
      <c r="I131" t="s">
        <v>79</v>
      </c>
      <c r="J131" t="s">
        <v>136</v>
      </c>
      <c r="K131" t="s">
        <v>22</v>
      </c>
      <c r="L131" t="s">
        <v>177</v>
      </c>
      <c r="M131" t="s">
        <v>672</v>
      </c>
      <c r="N131" t="s">
        <v>673</v>
      </c>
      <c r="O131">
        <v>0.17166666666666666</v>
      </c>
      <c r="P131">
        <v>8</v>
      </c>
      <c r="Q131">
        <v>4</v>
      </c>
      <c r="R131">
        <v>36</v>
      </c>
      <c r="S131">
        <v>14</v>
      </c>
      <c r="T131">
        <v>40</v>
      </c>
      <c r="U131">
        <v>19</v>
      </c>
      <c r="V131">
        <v>9</v>
      </c>
      <c r="W131">
        <v>0</v>
      </c>
      <c r="X131">
        <v>0.20848497999999999</v>
      </c>
      <c r="Y131">
        <v>1.5461745</v>
      </c>
      <c r="Z131">
        <v>5.1574619999999998</v>
      </c>
      <c r="AA131">
        <v>1.3774953999999999</v>
      </c>
      <c r="AB131">
        <v>55.359085</v>
      </c>
      <c r="AC131">
        <v>8.7097180000000005</v>
      </c>
      <c r="AD131">
        <v>345.62801999999999</v>
      </c>
      <c r="AE131">
        <v>0</v>
      </c>
      <c r="AF131">
        <v>417.98642000000001</v>
      </c>
    </row>
    <row r="132" spans="1:32" x14ac:dyDescent="0.3">
      <c r="A132">
        <v>3013072</v>
      </c>
      <c r="B132">
        <v>1</v>
      </c>
      <c r="C132" t="s">
        <v>82</v>
      </c>
      <c r="D132" t="s">
        <v>98</v>
      </c>
      <c r="E132" t="s">
        <v>674</v>
      </c>
      <c r="F132" t="s">
        <v>675</v>
      </c>
      <c r="G132" t="s">
        <v>134</v>
      </c>
      <c r="H132" t="s">
        <v>182</v>
      </c>
      <c r="I132" t="s">
        <v>78</v>
      </c>
      <c r="J132" t="s">
        <v>136</v>
      </c>
      <c r="K132" t="s">
        <v>22</v>
      </c>
      <c r="L132" t="s">
        <v>177</v>
      </c>
      <c r="M132" t="s">
        <v>676</v>
      </c>
      <c r="N132" t="s">
        <v>677</v>
      </c>
      <c r="O132">
        <v>0.15305555555555556</v>
      </c>
      <c r="P132">
        <v>0</v>
      </c>
      <c r="Q132">
        <v>519</v>
      </c>
      <c r="R132">
        <v>0</v>
      </c>
      <c r="S132">
        <v>0</v>
      </c>
      <c r="T132">
        <v>0</v>
      </c>
      <c r="U132">
        <v>47</v>
      </c>
      <c r="V132">
        <v>0</v>
      </c>
      <c r="W132">
        <v>1</v>
      </c>
      <c r="X132">
        <v>0</v>
      </c>
      <c r="Y132">
        <v>16.546389000000001</v>
      </c>
      <c r="Z132">
        <v>0</v>
      </c>
      <c r="AA132">
        <v>0</v>
      </c>
      <c r="AB132">
        <v>0</v>
      </c>
      <c r="AC132">
        <v>8.1208969999999994</v>
      </c>
      <c r="AD132">
        <v>0</v>
      </c>
      <c r="AE132">
        <v>1.9795687</v>
      </c>
      <c r="AF132">
        <v>26.646854000000001</v>
      </c>
    </row>
    <row r="133" spans="1:32" x14ac:dyDescent="0.3">
      <c r="A133">
        <v>3012933</v>
      </c>
      <c r="B133">
        <v>1</v>
      </c>
      <c r="C133" t="s">
        <v>83</v>
      </c>
      <c r="D133" t="s">
        <v>116</v>
      </c>
      <c r="E133" t="s">
        <v>678</v>
      </c>
      <c r="F133" t="s">
        <v>679</v>
      </c>
      <c r="G133" t="s">
        <v>134</v>
      </c>
      <c r="H133" t="s">
        <v>478</v>
      </c>
      <c r="I133" t="s">
        <v>78</v>
      </c>
      <c r="J133" t="s">
        <v>136</v>
      </c>
      <c r="K133" t="s">
        <v>22</v>
      </c>
      <c r="L133" t="s">
        <v>177</v>
      </c>
      <c r="M133" t="s">
        <v>680</v>
      </c>
      <c r="N133" t="s">
        <v>681</v>
      </c>
      <c r="O133">
        <v>0.75178305555555547</v>
      </c>
      <c r="P133">
        <v>0</v>
      </c>
      <c r="Q133">
        <v>11</v>
      </c>
      <c r="R133">
        <v>0</v>
      </c>
      <c r="S133">
        <v>0</v>
      </c>
      <c r="T133">
        <v>0</v>
      </c>
      <c r="U133">
        <v>8</v>
      </c>
      <c r="V133">
        <v>0</v>
      </c>
      <c r="W133">
        <v>0</v>
      </c>
      <c r="X133">
        <v>0</v>
      </c>
      <c r="Y133">
        <v>2.5688004000000002</v>
      </c>
      <c r="Z133">
        <v>0</v>
      </c>
      <c r="AA133">
        <v>0</v>
      </c>
      <c r="AB133">
        <v>0</v>
      </c>
      <c r="AC133">
        <v>6.7107166999999999</v>
      </c>
      <c r="AD133">
        <v>0</v>
      </c>
      <c r="AE133">
        <v>0</v>
      </c>
      <c r="AF133">
        <v>9.2795170000000002</v>
      </c>
    </row>
    <row r="134" spans="1:32" x14ac:dyDescent="0.3">
      <c r="A134">
        <v>3012931</v>
      </c>
      <c r="B134">
        <v>1</v>
      </c>
      <c r="C134" t="s">
        <v>83</v>
      </c>
      <c r="D134" t="s">
        <v>123</v>
      </c>
      <c r="E134" t="s">
        <v>682</v>
      </c>
      <c r="F134" t="s">
        <v>683</v>
      </c>
      <c r="G134" t="s">
        <v>134</v>
      </c>
      <c r="H134" t="s">
        <v>318</v>
      </c>
      <c r="I134" t="s">
        <v>79</v>
      </c>
      <c r="J134" t="s">
        <v>136</v>
      </c>
      <c r="K134" t="s">
        <v>22</v>
      </c>
      <c r="L134" t="s">
        <v>177</v>
      </c>
      <c r="M134" t="s">
        <v>684</v>
      </c>
      <c r="N134" t="s">
        <v>685</v>
      </c>
      <c r="O134">
        <v>1.9110361111111109</v>
      </c>
      <c r="P134">
        <v>0</v>
      </c>
      <c r="Q134">
        <v>0</v>
      </c>
      <c r="R134">
        <v>3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61.921191999999998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61.921191999999998</v>
      </c>
    </row>
    <row r="135" spans="1:32" x14ac:dyDescent="0.3">
      <c r="A135">
        <v>3012928</v>
      </c>
      <c r="B135">
        <v>1</v>
      </c>
      <c r="C135" t="s">
        <v>83</v>
      </c>
      <c r="D135" t="s">
        <v>125</v>
      </c>
      <c r="E135" t="s">
        <v>686</v>
      </c>
      <c r="F135" t="s">
        <v>687</v>
      </c>
      <c r="G135" t="s">
        <v>134</v>
      </c>
      <c r="H135" t="s">
        <v>247</v>
      </c>
      <c r="I135" t="s">
        <v>78</v>
      </c>
      <c r="J135" t="s">
        <v>136</v>
      </c>
      <c r="K135" t="s">
        <v>22</v>
      </c>
      <c r="L135" t="s">
        <v>177</v>
      </c>
      <c r="M135" t="s">
        <v>688</v>
      </c>
      <c r="N135" t="s">
        <v>689</v>
      </c>
      <c r="O135">
        <v>1.4844269444444445</v>
      </c>
      <c r="P135">
        <v>0</v>
      </c>
      <c r="Q135">
        <v>101</v>
      </c>
      <c r="R135">
        <v>0</v>
      </c>
      <c r="S135">
        <v>0</v>
      </c>
      <c r="T135">
        <v>0</v>
      </c>
      <c r="U135">
        <v>5</v>
      </c>
      <c r="V135">
        <v>0</v>
      </c>
      <c r="W135">
        <v>0</v>
      </c>
      <c r="X135">
        <v>0</v>
      </c>
      <c r="Y135">
        <v>63.126379999999997</v>
      </c>
      <c r="Z135">
        <v>0</v>
      </c>
      <c r="AA135">
        <v>0</v>
      </c>
      <c r="AB135">
        <v>0</v>
      </c>
      <c r="AC135">
        <v>6.8499184</v>
      </c>
      <c r="AD135">
        <v>0</v>
      </c>
      <c r="AE135">
        <v>0</v>
      </c>
      <c r="AF135">
        <v>69.976299999999995</v>
      </c>
    </row>
    <row r="136" spans="1:32" x14ac:dyDescent="0.3">
      <c r="A136">
        <v>3012826</v>
      </c>
      <c r="B136">
        <v>1</v>
      </c>
      <c r="C136" t="s">
        <v>82</v>
      </c>
      <c r="D136" t="s">
        <v>100</v>
      </c>
      <c r="E136" t="s">
        <v>690</v>
      </c>
      <c r="F136" t="s">
        <v>691</v>
      </c>
      <c r="G136" t="s">
        <v>134</v>
      </c>
      <c r="H136" t="s">
        <v>692</v>
      </c>
      <c r="I136" t="s">
        <v>78</v>
      </c>
      <c r="J136" t="s">
        <v>136</v>
      </c>
      <c r="K136" t="s">
        <v>22</v>
      </c>
      <c r="L136" t="s">
        <v>177</v>
      </c>
      <c r="M136" t="s">
        <v>693</v>
      </c>
      <c r="N136" t="s">
        <v>694</v>
      </c>
      <c r="O136">
        <v>1.0239905555555555</v>
      </c>
      <c r="P136">
        <v>0</v>
      </c>
      <c r="Q136">
        <v>122</v>
      </c>
      <c r="R136">
        <v>0</v>
      </c>
      <c r="S136">
        <v>0</v>
      </c>
      <c r="T136">
        <v>0</v>
      </c>
      <c r="U136">
        <v>41</v>
      </c>
      <c r="V136">
        <v>0</v>
      </c>
      <c r="W136">
        <v>0</v>
      </c>
      <c r="X136">
        <v>0</v>
      </c>
      <c r="Y136">
        <v>34.689929999999997</v>
      </c>
      <c r="Z136">
        <v>0</v>
      </c>
      <c r="AA136">
        <v>0</v>
      </c>
      <c r="AB136">
        <v>0</v>
      </c>
      <c r="AC136">
        <v>75.909835999999999</v>
      </c>
      <c r="AD136">
        <v>0</v>
      </c>
      <c r="AE136">
        <v>0</v>
      </c>
      <c r="AF136">
        <v>110.59976</v>
      </c>
    </row>
    <row r="137" spans="1:32" x14ac:dyDescent="0.3">
      <c r="A137">
        <v>3012774</v>
      </c>
      <c r="B137">
        <v>1</v>
      </c>
      <c r="C137" t="s">
        <v>82</v>
      </c>
      <c r="D137" t="s">
        <v>111</v>
      </c>
      <c r="E137" t="s">
        <v>695</v>
      </c>
      <c r="F137" t="s">
        <v>696</v>
      </c>
      <c r="G137" t="s">
        <v>134</v>
      </c>
      <c r="H137" t="s">
        <v>247</v>
      </c>
      <c r="I137" t="s">
        <v>78</v>
      </c>
      <c r="J137" t="s">
        <v>136</v>
      </c>
      <c r="K137" t="s">
        <v>22</v>
      </c>
      <c r="L137" t="s">
        <v>177</v>
      </c>
      <c r="M137" t="s">
        <v>697</v>
      </c>
      <c r="N137" t="s">
        <v>698</v>
      </c>
      <c r="O137">
        <v>1.8690433333333332</v>
      </c>
      <c r="P137">
        <v>0</v>
      </c>
      <c r="Q137">
        <v>15</v>
      </c>
      <c r="R137">
        <v>0</v>
      </c>
      <c r="S137">
        <v>21</v>
      </c>
      <c r="T137">
        <v>0</v>
      </c>
      <c r="U137">
        <v>9</v>
      </c>
      <c r="V137">
        <v>0</v>
      </c>
      <c r="W137">
        <v>0</v>
      </c>
      <c r="X137">
        <v>0</v>
      </c>
      <c r="Y137">
        <v>5.7538432999999998</v>
      </c>
      <c r="Z137">
        <v>0</v>
      </c>
      <c r="AA137">
        <v>26.640004999999999</v>
      </c>
      <c r="AB137">
        <v>0</v>
      </c>
      <c r="AC137">
        <v>5.3743470000000002</v>
      </c>
      <c r="AD137">
        <v>0</v>
      </c>
      <c r="AE137">
        <v>0</v>
      </c>
      <c r="AF137">
        <v>37.768196000000003</v>
      </c>
    </row>
    <row r="138" spans="1:32" x14ac:dyDescent="0.3">
      <c r="A138">
        <v>3012777</v>
      </c>
      <c r="B138">
        <v>1</v>
      </c>
      <c r="C138" t="s">
        <v>82</v>
      </c>
      <c r="D138" t="s">
        <v>101</v>
      </c>
      <c r="E138" t="s">
        <v>699</v>
      </c>
      <c r="F138" t="s">
        <v>700</v>
      </c>
      <c r="G138" t="s">
        <v>134</v>
      </c>
      <c r="H138" t="s">
        <v>216</v>
      </c>
      <c r="I138" t="s">
        <v>78</v>
      </c>
      <c r="J138" t="s">
        <v>136</v>
      </c>
      <c r="K138" t="s">
        <v>22</v>
      </c>
      <c r="L138" t="s">
        <v>177</v>
      </c>
      <c r="M138" t="s">
        <v>701</v>
      </c>
      <c r="N138" t="s">
        <v>702</v>
      </c>
      <c r="O138">
        <v>1.0910275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1.3547703</v>
      </c>
      <c r="AD138">
        <v>0</v>
      </c>
      <c r="AE138">
        <v>0</v>
      </c>
      <c r="AF138">
        <v>1.3547703</v>
      </c>
    </row>
    <row r="139" spans="1:32" x14ac:dyDescent="0.3">
      <c r="A139">
        <v>3012780</v>
      </c>
      <c r="B139">
        <v>1</v>
      </c>
      <c r="C139" t="s">
        <v>83</v>
      </c>
      <c r="D139" t="s">
        <v>119</v>
      </c>
      <c r="E139" t="s">
        <v>703</v>
      </c>
      <c r="F139" t="s">
        <v>704</v>
      </c>
      <c r="G139" t="s">
        <v>134</v>
      </c>
      <c r="H139" t="s">
        <v>247</v>
      </c>
      <c r="I139" t="s">
        <v>78</v>
      </c>
      <c r="J139" t="s">
        <v>136</v>
      </c>
      <c r="K139" t="s">
        <v>22</v>
      </c>
      <c r="L139" t="s">
        <v>177</v>
      </c>
      <c r="M139" t="s">
        <v>705</v>
      </c>
      <c r="N139" t="s">
        <v>706</v>
      </c>
      <c r="O139">
        <v>3.6967972222222221</v>
      </c>
      <c r="P139">
        <v>0</v>
      </c>
      <c r="Q139">
        <v>13</v>
      </c>
      <c r="R139">
        <v>0</v>
      </c>
      <c r="S139">
        <v>6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0.19094379</v>
      </c>
      <c r="Z139">
        <v>0</v>
      </c>
      <c r="AA139">
        <v>0.23047290000000001</v>
      </c>
      <c r="AB139">
        <v>0</v>
      </c>
      <c r="AC139">
        <v>0</v>
      </c>
      <c r="AD139">
        <v>0</v>
      </c>
      <c r="AE139">
        <v>0</v>
      </c>
      <c r="AF139">
        <v>0.42141669999999998</v>
      </c>
    </row>
    <row r="140" spans="1:32" x14ac:dyDescent="0.3">
      <c r="A140">
        <v>3017308</v>
      </c>
      <c r="B140">
        <v>1</v>
      </c>
      <c r="C140" t="s">
        <v>82</v>
      </c>
      <c r="D140" t="s">
        <v>92</v>
      </c>
      <c r="E140" t="s">
        <v>707</v>
      </c>
      <c r="F140" t="s">
        <v>708</v>
      </c>
      <c r="G140" t="s">
        <v>134</v>
      </c>
      <c r="H140" t="s">
        <v>142</v>
      </c>
      <c r="I140" t="s">
        <v>79</v>
      </c>
      <c r="J140" t="s">
        <v>136</v>
      </c>
      <c r="K140" t="s">
        <v>22</v>
      </c>
      <c r="L140" t="s">
        <v>137</v>
      </c>
      <c r="M140" t="s">
        <v>709</v>
      </c>
      <c r="N140" t="s">
        <v>710</v>
      </c>
      <c r="O140">
        <v>1.9225000000000001</v>
      </c>
      <c r="P140">
        <v>0</v>
      </c>
      <c r="Q140">
        <v>0</v>
      </c>
      <c r="R140">
        <v>0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270.94170000000003</v>
      </c>
      <c r="AC140">
        <v>0</v>
      </c>
      <c r="AD140">
        <v>0</v>
      </c>
      <c r="AE140">
        <v>0</v>
      </c>
      <c r="AF140">
        <v>270.94170000000003</v>
      </c>
    </row>
    <row r="141" spans="1:32" x14ac:dyDescent="0.3">
      <c r="A141">
        <v>3012618</v>
      </c>
      <c r="B141">
        <v>1</v>
      </c>
      <c r="C141" t="s">
        <v>82</v>
      </c>
      <c r="D141" t="s">
        <v>109</v>
      </c>
      <c r="E141" t="s">
        <v>711</v>
      </c>
      <c r="F141" t="s">
        <v>712</v>
      </c>
      <c r="G141" t="s">
        <v>134</v>
      </c>
      <c r="H141" t="s">
        <v>367</v>
      </c>
      <c r="I141" t="s">
        <v>78</v>
      </c>
      <c r="J141" t="s">
        <v>136</v>
      </c>
      <c r="K141" t="s">
        <v>22</v>
      </c>
      <c r="L141" t="s">
        <v>177</v>
      </c>
      <c r="M141" t="s">
        <v>713</v>
      </c>
      <c r="N141" t="s">
        <v>714</v>
      </c>
      <c r="O141">
        <v>2.1452908333333331</v>
      </c>
      <c r="P141">
        <v>0</v>
      </c>
      <c r="Q141">
        <v>5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2.8267975000000001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2.8267975000000001</v>
      </c>
    </row>
    <row r="142" spans="1:32" x14ac:dyDescent="0.3">
      <c r="A142">
        <v>3012590</v>
      </c>
      <c r="B142">
        <v>1</v>
      </c>
      <c r="C142" t="s">
        <v>82</v>
      </c>
      <c r="D142" t="s">
        <v>104</v>
      </c>
      <c r="E142" t="s">
        <v>715</v>
      </c>
      <c r="F142" t="s">
        <v>716</v>
      </c>
      <c r="G142" t="s">
        <v>134</v>
      </c>
      <c r="H142" t="s">
        <v>216</v>
      </c>
      <c r="I142" t="s">
        <v>78</v>
      </c>
      <c r="J142" t="s">
        <v>136</v>
      </c>
      <c r="K142" t="s">
        <v>22</v>
      </c>
      <c r="L142" t="s">
        <v>177</v>
      </c>
      <c r="M142" t="s">
        <v>717</v>
      </c>
      <c r="N142" t="s">
        <v>718</v>
      </c>
      <c r="O142">
        <v>0.7992394444444445</v>
      </c>
      <c r="P142">
        <v>0</v>
      </c>
      <c r="Q142">
        <v>2</v>
      </c>
      <c r="R142">
        <v>0</v>
      </c>
      <c r="S142">
        <v>0</v>
      </c>
      <c r="T142">
        <v>0</v>
      </c>
      <c r="U142">
        <v>3</v>
      </c>
      <c r="V142">
        <v>0</v>
      </c>
      <c r="W142">
        <v>0</v>
      </c>
      <c r="X142">
        <v>0</v>
      </c>
      <c r="Y142">
        <v>0.25982818000000002</v>
      </c>
      <c r="Z142">
        <v>0</v>
      </c>
      <c r="AA142">
        <v>0</v>
      </c>
      <c r="AB142">
        <v>0</v>
      </c>
      <c r="AC142">
        <v>0.91152730000000004</v>
      </c>
      <c r="AD142">
        <v>0</v>
      </c>
      <c r="AE142">
        <v>0</v>
      </c>
      <c r="AF142">
        <v>1.1713555</v>
      </c>
    </row>
    <row r="143" spans="1:32" x14ac:dyDescent="0.3">
      <c r="A143">
        <v>3012584</v>
      </c>
      <c r="B143">
        <v>1</v>
      </c>
      <c r="C143" t="s">
        <v>82</v>
      </c>
      <c r="D143" t="s">
        <v>113</v>
      </c>
      <c r="E143" t="s">
        <v>719</v>
      </c>
      <c r="F143" t="s">
        <v>720</v>
      </c>
      <c r="G143" t="s">
        <v>134</v>
      </c>
      <c r="H143" t="s">
        <v>478</v>
      </c>
      <c r="I143" t="s">
        <v>78</v>
      </c>
      <c r="J143" t="s">
        <v>136</v>
      </c>
      <c r="K143" t="s">
        <v>22</v>
      </c>
      <c r="L143" t="s">
        <v>177</v>
      </c>
      <c r="M143" t="s">
        <v>721</v>
      </c>
      <c r="N143" t="s">
        <v>722</v>
      </c>
      <c r="O143">
        <v>4.3461650000000001</v>
      </c>
      <c r="P143">
        <v>0</v>
      </c>
      <c r="Q143">
        <v>12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35.442005000000002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35.442005000000002</v>
      </c>
    </row>
    <row r="144" spans="1:32" x14ac:dyDescent="0.3">
      <c r="A144">
        <v>3012579</v>
      </c>
      <c r="B144">
        <v>1</v>
      </c>
      <c r="C144" t="s">
        <v>82</v>
      </c>
      <c r="D144" t="s">
        <v>104</v>
      </c>
      <c r="E144" t="s">
        <v>723</v>
      </c>
      <c r="F144" t="s">
        <v>724</v>
      </c>
      <c r="G144" t="s">
        <v>134</v>
      </c>
      <c r="H144" t="s">
        <v>247</v>
      </c>
      <c r="I144" t="s">
        <v>78</v>
      </c>
      <c r="J144" t="s">
        <v>136</v>
      </c>
      <c r="K144" t="s">
        <v>22</v>
      </c>
      <c r="L144" t="s">
        <v>177</v>
      </c>
      <c r="M144" t="s">
        <v>725</v>
      </c>
      <c r="N144" t="s">
        <v>726</v>
      </c>
      <c r="O144">
        <v>0.98400194444444444</v>
      </c>
      <c r="P144">
        <v>0</v>
      </c>
      <c r="Q144">
        <v>121</v>
      </c>
      <c r="R144">
        <v>0</v>
      </c>
      <c r="S144">
        <v>0</v>
      </c>
      <c r="T144">
        <v>0</v>
      </c>
      <c r="U144">
        <v>3</v>
      </c>
      <c r="V144">
        <v>0</v>
      </c>
      <c r="W144">
        <v>0</v>
      </c>
      <c r="X144">
        <v>0</v>
      </c>
      <c r="Y144">
        <v>37.152430000000003</v>
      </c>
      <c r="Z144">
        <v>0</v>
      </c>
      <c r="AA144">
        <v>0</v>
      </c>
      <c r="AB144">
        <v>0</v>
      </c>
      <c r="AC144">
        <v>1.4332212</v>
      </c>
      <c r="AD144">
        <v>0</v>
      </c>
      <c r="AE144">
        <v>0</v>
      </c>
      <c r="AF144">
        <v>38.585650000000001</v>
      </c>
    </row>
    <row r="145" spans="1:32" x14ac:dyDescent="0.3">
      <c r="A145">
        <v>3012567</v>
      </c>
      <c r="B145">
        <v>1</v>
      </c>
      <c r="C145" t="s">
        <v>82</v>
      </c>
      <c r="D145" t="s">
        <v>100</v>
      </c>
      <c r="E145" t="s">
        <v>727</v>
      </c>
      <c r="F145" t="s">
        <v>728</v>
      </c>
      <c r="G145" t="s">
        <v>134</v>
      </c>
      <c r="H145" t="s">
        <v>211</v>
      </c>
      <c r="I145" t="s">
        <v>79</v>
      </c>
      <c r="J145" t="s">
        <v>136</v>
      </c>
      <c r="K145" t="s">
        <v>22</v>
      </c>
      <c r="L145" t="s">
        <v>177</v>
      </c>
      <c r="M145" t="s">
        <v>729</v>
      </c>
      <c r="N145" t="s">
        <v>730</v>
      </c>
      <c r="O145">
        <v>2.7238766666666665</v>
      </c>
      <c r="P145">
        <v>0</v>
      </c>
      <c r="Q145">
        <v>547</v>
      </c>
      <c r="R145">
        <v>0</v>
      </c>
      <c r="S145">
        <v>0</v>
      </c>
      <c r="T145">
        <v>0</v>
      </c>
      <c r="U145">
        <v>60</v>
      </c>
      <c r="V145">
        <v>0</v>
      </c>
      <c r="W145">
        <v>0</v>
      </c>
      <c r="X145">
        <v>0</v>
      </c>
      <c r="Y145">
        <v>345.65706999999998</v>
      </c>
      <c r="Z145">
        <v>0</v>
      </c>
      <c r="AA145">
        <v>0</v>
      </c>
      <c r="AB145">
        <v>0</v>
      </c>
      <c r="AC145">
        <v>96.546970000000002</v>
      </c>
      <c r="AD145">
        <v>0</v>
      </c>
      <c r="AE145">
        <v>0</v>
      </c>
      <c r="AF145">
        <v>442.20404000000002</v>
      </c>
    </row>
    <row r="146" spans="1:32" x14ac:dyDescent="0.3">
      <c r="A146">
        <v>3012230</v>
      </c>
      <c r="B146">
        <v>1</v>
      </c>
      <c r="C146" t="s">
        <v>82</v>
      </c>
      <c r="D146" t="s">
        <v>92</v>
      </c>
      <c r="E146" t="s">
        <v>731</v>
      </c>
      <c r="F146" t="s">
        <v>732</v>
      </c>
      <c r="G146" t="s">
        <v>134</v>
      </c>
      <c r="H146" t="s">
        <v>659</v>
      </c>
      <c r="I146" t="s">
        <v>80</v>
      </c>
      <c r="J146" t="s">
        <v>136</v>
      </c>
      <c r="K146" t="s">
        <v>22</v>
      </c>
      <c r="L146" t="s">
        <v>137</v>
      </c>
      <c r="M146" t="s">
        <v>733</v>
      </c>
      <c r="N146" t="s">
        <v>734</v>
      </c>
      <c r="O146">
        <v>1.2930555555555556</v>
      </c>
      <c r="P146">
        <v>0</v>
      </c>
      <c r="Q146">
        <v>1645</v>
      </c>
      <c r="R146">
        <v>1</v>
      </c>
      <c r="S146">
        <v>36</v>
      </c>
      <c r="T146">
        <v>5</v>
      </c>
      <c r="U146">
        <v>22</v>
      </c>
      <c r="V146">
        <v>0</v>
      </c>
      <c r="W146">
        <v>0</v>
      </c>
      <c r="X146">
        <v>0</v>
      </c>
      <c r="Y146">
        <v>640.87945999999999</v>
      </c>
      <c r="Z146">
        <v>9.7476249999999993</v>
      </c>
      <c r="AA146">
        <v>8.8617450000000009</v>
      </c>
      <c r="AB146">
        <v>207.26021</v>
      </c>
      <c r="AC146">
        <v>71.21705</v>
      </c>
      <c r="AD146">
        <v>0</v>
      </c>
      <c r="AE146">
        <v>0</v>
      </c>
      <c r="AF146">
        <v>937.96605999999997</v>
      </c>
    </row>
    <row r="147" spans="1:32" x14ac:dyDescent="0.3">
      <c r="A147">
        <v>3012458</v>
      </c>
      <c r="B147">
        <v>1</v>
      </c>
      <c r="C147" t="s">
        <v>82</v>
      </c>
      <c r="D147" t="s">
        <v>104</v>
      </c>
      <c r="E147" t="s">
        <v>735</v>
      </c>
      <c r="F147" t="s">
        <v>736</v>
      </c>
      <c r="G147" t="s">
        <v>134</v>
      </c>
      <c r="H147" t="s">
        <v>367</v>
      </c>
      <c r="I147" t="s">
        <v>78</v>
      </c>
      <c r="J147" t="s">
        <v>136</v>
      </c>
      <c r="K147" t="s">
        <v>22</v>
      </c>
      <c r="L147" t="s">
        <v>177</v>
      </c>
      <c r="M147" t="s">
        <v>737</v>
      </c>
      <c r="N147" t="s">
        <v>738</v>
      </c>
      <c r="O147">
        <v>2.901169166666667</v>
      </c>
      <c r="P147">
        <v>0</v>
      </c>
      <c r="Q147">
        <v>1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0.72495580000000004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0.72495580000000004</v>
      </c>
    </row>
    <row r="148" spans="1:32" x14ac:dyDescent="0.3">
      <c r="A148">
        <v>3012422</v>
      </c>
      <c r="B148">
        <v>1</v>
      </c>
      <c r="C148" t="s">
        <v>82</v>
      </c>
      <c r="D148" t="s">
        <v>87</v>
      </c>
      <c r="E148" t="s">
        <v>739</v>
      </c>
      <c r="F148" t="s">
        <v>740</v>
      </c>
      <c r="G148" t="s">
        <v>134</v>
      </c>
      <c r="H148" t="s">
        <v>238</v>
      </c>
      <c r="I148" t="s">
        <v>78</v>
      </c>
      <c r="J148" t="s">
        <v>136</v>
      </c>
      <c r="K148" t="s">
        <v>22</v>
      </c>
      <c r="L148" t="s">
        <v>177</v>
      </c>
      <c r="M148" t="s">
        <v>741</v>
      </c>
      <c r="N148" t="s">
        <v>742</v>
      </c>
      <c r="O148">
        <v>1.1659625</v>
      </c>
      <c r="P148">
        <v>0</v>
      </c>
      <c r="Q148">
        <v>7</v>
      </c>
      <c r="R148">
        <v>0</v>
      </c>
      <c r="S148">
        <v>0</v>
      </c>
      <c r="T148">
        <v>0</v>
      </c>
      <c r="U148">
        <v>3</v>
      </c>
      <c r="V148">
        <v>0</v>
      </c>
      <c r="W148">
        <v>0</v>
      </c>
      <c r="X148">
        <v>0</v>
      </c>
      <c r="Y148">
        <v>1.8113581999999999</v>
      </c>
      <c r="Z148">
        <v>0</v>
      </c>
      <c r="AA148">
        <v>0</v>
      </c>
      <c r="AB148">
        <v>0</v>
      </c>
      <c r="AC148">
        <v>6.2371496999999998</v>
      </c>
      <c r="AD148">
        <v>0</v>
      </c>
      <c r="AE148">
        <v>0</v>
      </c>
      <c r="AF148">
        <v>8.048508</v>
      </c>
    </row>
    <row r="149" spans="1:32" x14ac:dyDescent="0.3">
      <c r="A149">
        <v>3012362</v>
      </c>
      <c r="B149">
        <v>1</v>
      </c>
      <c r="C149" t="s">
        <v>82</v>
      </c>
      <c r="D149" t="s">
        <v>106</v>
      </c>
      <c r="E149" t="s">
        <v>743</v>
      </c>
      <c r="F149" t="s">
        <v>744</v>
      </c>
      <c r="G149" t="s">
        <v>134</v>
      </c>
      <c r="H149" t="s">
        <v>367</v>
      </c>
      <c r="I149" t="s">
        <v>78</v>
      </c>
      <c r="J149" t="s">
        <v>136</v>
      </c>
      <c r="K149" t="s">
        <v>22</v>
      </c>
      <c r="L149" t="s">
        <v>177</v>
      </c>
      <c r="M149" t="s">
        <v>745</v>
      </c>
      <c r="N149" t="s">
        <v>746</v>
      </c>
      <c r="O149">
        <v>1.8265361111111111</v>
      </c>
      <c r="P149">
        <v>0</v>
      </c>
      <c r="Q149">
        <v>1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3.5606390000000001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3.5606390000000001</v>
      </c>
    </row>
    <row r="150" spans="1:32" x14ac:dyDescent="0.3">
      <c r="A150">
        <v>3012378</v>
      </c>
      <c r="B150">
        <v>1</v>
      </c>
      <c r="C150" t="s">
        <v>82</v>
      </c>
      <c r="D150" t="s">
        <v>98</v>
      </c>
      <c r="E150" t="s">
        <v>747</v>
      </c>
      <c r="F150" t="s">
        <v>748</v>
      </c>
      <c r="G150" t="s">
        <v>134</v>
      </c>
      <c r="H150" t="s">
        <v>182</v>
      </c>
      <c r="I150" t="s">
        <v>78</v>
      </c>
      <c r="J150" t="s">
        <v>136</v>
      </c>
      <c r="K150" t="s">
        <v>22</v>
      </c>
      <c r="L150" t="s">
        <v>177</v>
      </c>
      <c r="M150" t="s">
        <v>749</v>
      </c>
      <c r="N150" t="s">
        <v>750</v>
      </c>
      <c r="O150">
        <v>3.1267944444444442</v>
      </c>
      <c r="P150">
        <v>0</v>
      </c>
      <c r="Q150">
        <v>22</v>
      </c>
      <c r="R150">
        <v>0</v>
      </c>
      <c r="S150">
        <v>0</v>
      </c>
      <c r="T150">
        <v>0</v>
      </c>
      <c r="U150">
        <v>200</v>
      </c>
      <c r="V150">
        <v>0</v>
      </c>
      <c r="W150">
        <v>4</v>
      </c>
      <c r="X150">
        <v>0</v>
      </c>
      <c r="Y150">
        <v>26.137671999999998</v>
      </c>
      <c r="Z150">
        <v>0</v>
      </c>
      <c r="AA150">
        <v>0</v>
      </c>
      <c r="AB150">
        <v>0</v>
      </c>
      <c r="AC150">
        <v>665.57086000000004</v>
      </c>
      <c r="AD150">
        <v>0</v>
      </c>
      <c r="AE150">
        <v>453.22183000000001</v>
      </c>
      <c r="AF150">
        <v>1144.9304</v>
      </c>
    </row>
    <row r="151" spans="1:32" x14ac:dyDescent="0.3">
      <c r="A151">
        <v>3012289</v>
      </c>
      <c r="B151">
        <v>1</v>
      </c>
      <c r="C151" t="s">
        <v>82</v>
      </c>
      <c r="D151" t="s">
        <v>86</v>
      </c>
      <c r="E151" t="s">
        <v>751</v>
      </c>
      <c r="F151" t="s">
        <v>752</v>
      </c>
      <c r="G151" t="s">
        <v>134</v>
      </c>
      <c r="H151" t="s">
        <v>367</v>
      </c>
      <c r="I151" t="s">
        <v>78</v>
      </c>
      <c r="J151" t="s">
        <v>136</v>
      </c>
      <c r="K151" t="s">
        <v>22</v>
      </c>
      <c r="L151" t="s">
        <v>177</v>
      </c>
      <c r="M151" t="s">
        <v>753</v>
      </c>
      <c r="N151" t="s">
        <v>754</v>
      </c>
      <c r="O151">
        <v>1.6783027777777779</v>
      </c>
      <c r="P151">
        <v>0</v>
      </c>
      <c r="Q151">
        <v>2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1.5422138999999999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1.5422138999999999</v>
      </c>
    </row>
    <row r="152" spans="1:32" x14ac:dyDescent="0.3">
      <c r="A152">
        <v>3012303</v>
      </c>
      <c r="B152">
        <v>1</v>
      </c>
      <c r="C152" t="s">
        <v>83</v>
      </c>
      <c r="D152" t="s">
        <v>125</v>
      </c>
      <c r="E152" t="s">
        <v>755</v>
      </c>
      <c r="F152" t="s">
        <v>756</v>
      </c>
      <c r="G152" t="s">
        <v>134</v>
      </c>
      <c r="H152" t="s">
        <v>252</v>
      </c>
      <c r="I152" t="s">
        <v>79</v>
      </c>
      <c r="J152" t="s">
        <v>136</v>
      </c>
      <c r="K152" t="s">
        <v>22</v>
      </c>
      <c r="L152" t="s">
        <v>177</v>
      </c>
      <c r="M152" t="s">
        <v>757</v>
      </c>
      <c r="N152" t="s">
        <v>253</v>
      </c>
      <c r="O152">
        <v>3.9076694444444446</v>
      </c>
      <c r="P152">
        <v>0</v>
      </c>
      <c r="Q152">
        <v>0</v>
      </c>
      <c r="R152">
        <v>1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68.623530000000002</v>
      </c>
      <c r="AA152">
        <v>0</v>
      </c>
      <c r="AB152">
        <v>85.826970000000003</v>
      </c>
      <c r="AC152">
        <v>0</v>
      </c>
      <c r="AD152">
        <v>0</v>
      </c>
      <c r="AE152">
        <v>0</v>
      </c>
      <c r="AF152">
        <v>154.45050000000001</v>
      </c>
    </row>
    <row r="153" spans="1:32" x14ac:dyDescent="0.3">
      <c r="A153">
        <v>3012266</v>
      </c>
      <c r="B153">
        <v>1</v>
      </c>
      <c r="C153" t="s">
        <v>82</v>
      </c>
      <c r="D153" t="s">
        <v>94</v>
      </c>
      <c r="E153" t="s">
        <v>758</v>
      </c>
      <c r="F153" t="s">
        <v>759</v>
      </c>
      <c r="G153" t="s">
        <v>134</v>
      </c>
      <c r="H153" t="s">
        <v>367</v>
      </c>
      <c r="I153" t="s">
        <v>78</v>
      </c>
      <c r="J153" t="s">
        <v>136</v>
      </c>
      <c r="K153" t="s">
        <v>22</v>
      </c>
      <c r="L153" t="s">
        <v>177</v>
      </c>
      <c r="M153" t="s">
        <v>760</v>
      </c>
      <c r="N153" t="s">
        <v>761</v>
      </c>
      <c r="O153">
        <v>3.4668336111111113</v>
      </c>
      <c r="P153">
        <v>0</v>
      </c>
      <c r="Q153">
        <v>1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1.5365316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1.5365316</v>
      </c>
    </row>
    <row r="154" spans="1:32" x14ac:dyDescent="0.3">
      <c r="A154">
        <v>3001195</v>
      </c>
      <c r="B154">
        <v>1</v>
      </c>
      <c r="C154" t="s">
        <v>82</v>
      </c>
      <c r="D154" t="s">
        <v>108</v>
      </c>
      <c r="E154" t="s">
        <v>762</v>
      </c>
      <c r="F154" t="s">
        <v>763</v>
      </c>
      <c r="G154" t="s">
        <v>134</v>
      </c>
      <c r="H154" t="s">
        <v>142</v>
      </c>
      <c r="I154" t="s">
        <v>79</v>
      </c>
      <c r="J154" t="s">
        <v>136</v>
      </c>
      <c r="K154" t="s">
        <v>22</v>
      </c>
      <c r="L154" t="s">
        <v>137</v>
      </c>
      <c r="M154" t="s">
        <v>764</v>
      </c>
      <c r="N154" t="s">
        <v>765</v>
      </c>
      <c r="O154">
        <v>1.2394444444444443</v>
      </c>
      <c r="P154">
        <v>0</v>
      </c>
      <c r="Q154">
        <v>291</v>
      </c>
      <c r="R154">
        <v>0</v>
      </c>
      <c r="S154">
        <v>0</v>
      </c>
      <c r="T154">
        <v>0</v>
      </c>
      <c r="U154">
        <v>2</v>
      </c>
      <c r="V154">
        <v>0</v>
      </c>
      <c r="W154">
        <v>0</v>
      </c>
      <c r="X154">
        <v>0</v>
      </c>
      <c r="Y154">
        <v>92.535415999999998</v>
      </c>
      <c r="Z154">
        <v>0</v>
      </c>
      <c r="AA154">
        <v>0</v>
      </c>
      <c r="AB154">
        <v>0</v>
      </c>
      <c r="AC154">
        <v>3.6440017</v>
      </c>
      <c r="AD154">
        <v>0</v>
      </c>
      <c r="AE154">
        <v>0</v>
      </c>
      <c r="AF154">
        <v>96.179410000000004</v>
      </c>
    </row>
    <row r="155" spans="1:32" x14ac:dyDescent="0.3">
      <c r="A155">
        <v>3001527</v>
      </c>
      <c r="B155">
        <v>1</v>
      </c>
      <c r="C155" t="s">
        <v>83</v>
      </c>
      <c r="D155" t="s">
        <v>124</v>
      </c>
      <c r="E155" t="s">
        <v>766</v>
      </c>
      <c r="F155" t="s">
        <v>767</v>
      </c>
      <c r="G155" t="s">
        <v>134</v>
      </c>
      <c r="H155" t="s">
        <v>135</v>
      </c>
      <c r="I155" t="s">
        <v>79</v>
      </c>
      <c r="J155" t="s">
        <v>136</v>
      </c>
      <c r="K155" t="s">
        <v>22</v>
      </c>
      <c r="L155" t="s">
        <v>137</v>
      </c>
      <c r="M155" t="s">
        <v>768</v>
      </c>
      <c r="N155" t="s">
        <v>769</v>
      </c>
      <c r="O155">
        <v>0.43166666666666664</v>
      </c>
      <c r="P155">
        <v>19</v>
      </c>
      <c r="Q155">
        <v>9886</v>
      </c>
      <c r="R155">
        <v>411</v>
      </c>
      <c r="S155">
        <v>1704</v>
      </c>
      <c r="T155">
        <v>23</v>
      </c>
      <c r="U155">
        <v>1327</v>
      </c>
      <c r="V155">
        <v>1</v>
      </c>
      <c r="W155">
        <v>0</v>
      </c>
      <c r="X155">
        <v>49.513893000000003</v>
      </c>
      <c r="Y155">
        <v>639.596</v>
      </c>
      <c r="Z155">
        <v>58.903210000000001</v>
      </c>
      <c r="AA155">
        <v>146.64873</v>
      </c>
      <c r="AB155">
        <v>16.512573</v>
      </c>
      <c r="AC155">
        <v>165.61519999999999</v>
      </c>
      <c r="AD155">
        <v>0.61808693000000003</v>
      </c>
      <c r="AE155">
        <v>0</v>
      </c>
      <c r="AF155">
        <v>1077.4077</v>
      </c>
    </row>
    <row r="156" spans="1:32" x14ac:dyDescent="0.3">
      <c r="A156">
        <v>3002302</v>
      </c>
      <c r="B156">
        <v>1</v>
      </c>
      <c r="C156" t="s">
        <v>82</v>
      </c>
      <c r="D156" t="s">
        <v>91</v>
      </c>
      <c r="E156" t="s">
        <v>770</v>
      </c>
      <c r="F156" t="s">
        <v>771</v>
      </c>
      <c r="G156" t="s">
        <v>134</v>
      </c>
      <c r="H156" t="s">
        <v>142</v>
      </c>
      <c r="I156" t="s">
        <v>79</v>
      </c>
      <c r="J156" t="s">
        <v>136</v>
      </c>
      <c r="K156" t="s">
        <v>22</v>
      </c>
      <c r="L156" t="s">
        <v>137</v>
      </c>
      <c r="M156" t="s">
        <v>772</v>
      </c>
      <c r="N156" t="s">
        <v>773</v>
      </c>
      <c r="O156">
        <v>0.65916666666666668</v>
      </c>
      <c r="P156">
        <v>0</v>
      </c>
      <c r="Q156">
        <v>0</v>
      </c>
      <c r="R156">
        <v>0</v>
      </c>
      <c r="S156">
        <v>0</v>
      </c>
      <c r="T156">
        <v>1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82.608230000000006</v>
      </c>
      <c r="AC156">
        <v>0</v>
      </c>
      <c r="AD156">
        <v>0</v>
      </c>
      <c r="AE156">
        <v>0</v>
      </c>
      <c r="AF156">
        <v>82.608230000000006</v>
      </c>
    </row>
    <row r="157" spans="1:32" x14ac:dyDescent="0.3">
      <c r="A157">
        <v>3015508</v>
      </c>
      <c r="B157">
        <v>1</v>
      </c>
      <c r="C157" t="s">
        <v>82</v>
      </c>
      <c r="D157" t="s">
        <v>108</v>
      </c>
      <c r="E157" t="s">
        <v>774</v>
      </c>
      <c r="F157" t="s">
        <v>775</v>
      </c>
      <c r="G157" t="s">
        <v>134</v>
      </c>
      <c r="H157" t="s">
        <v>147</v>
      </c>
      <c r="I157" t="s">
        <v>78</v>
      </c>
      <c r="J157" t="s">
        <v>136</v>
      </c>
      <c r="K157" t="s">
        <v>22</v>
      </c>
      <c r="L157" t="s">
        <v>137</v>
      </c>
      <c r="M157" t="s">
        <v>776</v>
      </c>
      <c r="N157" t="s">
        <v>777</v>
      </c>
      <c r="O157">
        <v>3.9561111111111109</v>
      </c>
      <c r="P157">
        <v>0</v>
      </c>
      <c r="Q157">
        <v>7</v>
      </c>
      <c r="R157">
        <v>0</v>
      </c>
      <c r="S157">
        <v>17</v>
      </c>
      <c r="T157">
        <v>0</v>
      </c>
      <c r="U157">
        <v>3</v>
      </c>
      <c r="V157">
        <v>0</v>
      </c>
      <c r="W157">
        <v>0</v>
      </c>
      <c r="X157">
        <v>0</v>
      </c>
      <c r="Y157">
        <v>8.0309760000000008</v>
      </c>
      <c r="Z157">
        <v>0</v>
      </c>
      <c r="AA157">
        <v>72.539955000000006</v>
      </c>
      <c r="AB157">
        <v>0</v>
      </c>
      <c r="AC157">
        <v>0.5378425</v>
      </c>
      <c r="AD157">
        <v>0</v>
      </c>
      <c r="AE157">
        <v>0</v>
      </c>
      <c r="AF157">
        <v>81.108770000000007</v>
      </c>
    </row>
    <row r="158" spans="1:32" x14ac:dyDescent="0.3">
      <c r="A158">
        <v>3016183</v>
      </c>
      <c r="B158">
        <v>1</v>
      </c>
      <c r="C158" t="s">
        <v>82</v>
      </c>
      <c r="D158" t="s">
        <v>112</v>
      </c>
      <c r="E158" t="s">
        <v>778</v>
      </c>
      <c r="F158" t="s">
        <v>779</v>
      </c>
      <c r="G158" t="s">
        <v>134</v>
      </c>
      <c r="H158" t="s">
        <v>336</v>
      </c>
      <c r="I158" t="s">
        <v>79</v>
      </c>
      <c r="J158" t="s">
        <v>136</v>
      </c>
      <c r="K158" t="s">
        <v>22</v>
      </c>
      <c r="L158" t="s">
        <v>137</v>
      </c>
      <c r="M158" t="s">
        <v>780</v>
      </c>
      <c r="N158" t="s">
        <v>781</v>
      </c>
      <c r="O158">
        <v>8.7111111111111104</v>
      </c>
      <c r="P158">
        <v>0</v>
      </c>
      <c r="Q158">
        <v>5079</v>
      </c>
      <c r="R158">
        <v>19</v>
      </c>
      <c r="S158">
        <v>83</v>
      </c>
      <c r="T158">
        <v>66</v>
      </c>
      <c r="U158">
        <v>477</v>
      </c>
      <c r="V158">
        <v>68</v>
      </c>
      <c r="W158">
        <v>11</v>
      </c>
      <c r="X158">
        <v>0</v>
      </c>
      <c r="Y158">
        <v>11017.663</v>
      </c>
      <c r="Z158">
        <v>248.20561000000001</v>
      </c>
      <c r="AA158">
        <v>2889.1529999999998</v>
      </c>
      <c r="AB158">
        <v>8561.8979999999992</v>
      </c>
      <c r="AC158">
        <v>5514.8734999999997</v>
      </c>
      <c r="AD158">
        <v>41888.315999999999</v>
      </c>
      <c r="AE158">
        <v>2204.8254000000002</v>
      </c>
      <c r="AF158">
        <v>72324.94</v>
      </c>
    </row>
    <row r="159" spans="1:32" x14ac:dyDescent="0.3">
      <c r="A159">
        <v>3013160</v>
      </c>
      <c r="B159">
        <v>1</v>
      </c>
      <c r="C159" t="s">
        <v>83</v>
      </c>
      <c r="D159" t="s">
        <v>119</v>
      </c>
      <c r="E159" t="s">
        <v>782</v>
      </c>
      <c r="F159" t="s">
        <v>783</v>
      </c>
      <c r="G159" t="s">
        <v>134</v>
      </c>
      <c r="H159" t="s">
        <v>318</v>
      </c>
      <c r="I159" t="s">
        <v>79</v>
      </c>
      <c r="J159" t="s">
        <v>136</v>
      </c>
      <c r="K159" t="s">
        <v>22</v>
      </c>
      <c r="L159" t="s">
        <v>177</v>
      </c>
      <c r="M159" t="s">
        <v>784</v>
      </c>
      <c r="N159" t="s">
        <v>785</v>
      </c>
      <c r="O159">
        <v>2.5959341666666664</v>
      </c>
      <c r="P159">
        <v>0</v>
      </c>
      <c r="Q159">
        <v>22</v>
      </c>
      <c r="R159">
        <v>2</v>
      </c>
      <c r="S159">
        <v>15</v>
      </c>
      <c r="T159">
        <v>0</v>
      </c>
      <c r="U159">
        <v>2</v>
      </c>
      <c r="V159">
        <v>0</v>
      </c>
      <c r="W159">
        <v>0</v>
      </c>
      <c r="X159">
        <v>0</v>
      </c>
      <c r="Y159">
        <v>4.7154740000000004</v>
      </c>
      <c r="Z159">
        <v>3.7139728000000001</v>
      </c>
      <c r="AA159">
        <v>8.2937440000000002</v>
      </c>
      <c r="AB159">
        <v>0</v>
      </c>
      <c r="AC159">
        <v>0.18419505999999999</v>
      </c>
      <c r="AD159">
        <v>0</v>
      </c>
      <c r="AE159">
        <v>0</v>
      </c>
      <c r="AF159">
        <v>16.907387</v>
      </c>
    </row>
    <row r="160" spans="1:32" x14ac:dyDescent="0.3">
      <c r="A160">
        <v>3013131</v>
      </c>
      <c r="B160">
        <v>1</v>
      </c>
      <c r="C160" t="s">
        <v>82</v>
      </c>
      <c r="D160" t="s">
        <v>104</v>
      </c>
      <c r="E160" t="s">
        <v>786</v>
      </c>
      <c r="F160" t="s">
        <v>787</v>
      </c>
      <c r="G160" t="s">
        <v>134</v>
      </c>
      <c r="H160" t="s">
        <v>247</v>
      </c>
      <c r="I160" t="s">
        <v>78</v>
      </c>
      <c r="J160" t="s">
        <v>136</v>
      </c>
      <c r="K160" t="s">
        <v>22</v>
      </c>
      <c r="L160" t="s">
        <v>177</v>
      </c>
      <c r="M160" t="s">
        <v>788</v>
      </c>
      <c r="N160" t="s">
        <v>789</v>
      </c>
      <c r="O160">
        <v>2.4820549999999999</v>
      </c>
      <c r="P160">
        <v>0</v>
      </c>
      <c r="Q160">
        <v>224</v>
      </c>
      <c r="R160">
        <v>0</v>
      </c>
      <c r="S160">
        <v>0</v>
      </c>
      <c r="T160">
        <v>0</v>
      </c>
      <c r="U160">
        <v>48</v>
      </c>
      <c r="V160">
        <v>0</v>
      </c>
      <c r="W160">
        <v>0</v>
      </c>
      <c r="X160">
        <v>0</v>
      </c>
      <c r="Y160">
        <v>217.60173</v>
      </c>
      <c r="Z160">
        <v>0</v>
      </c>
      <c r="AA160">
        <v>0</v>
      </c>
      <c r="AB160">
        <v>0</v>
      </c>
      <c r="AC160">
        <v>70.323560000000001</v>
      </c>
      <c r="AD160">
        <v>0</v>
      </c>
      <c r="AE160">
        <v>0</v>
      </c>
      <c r="AF160">
        <v>287.92529999999999</v>
      </c>
    </row>
    <row r="161" spans="1:32" x14ac:dyDescent="0.3">
      <c r="A161">
        <v>3013056</v>
      </c>
      <c r="B161">
        <v>1</v>
      </c>
      <c r="C161" t="s">
        <v>82</v>
      </c>
      <c r="D161" t="s">
        <v>101</v>
      </c>
      <c r="E161" t="s">
        <v>790</v>
      </c>
      <c r="F161" t="s">
        <v>791</v>
      </c>
      <c r="G161" t="s">
        <v>134</v>
      </c>
      <c r="H161" t="s">
        <v>211</v>
      </c>
      <c r="I161" t="s">
        <v>79</v>
      </c>
      <c r="J161" t="s">
        <v>136</v>
      </c>
      <c r="K161" t="s">
        <v>22</v>
      </c>
      <c r="L161" t="s">
        <v>177</v>
      </c>
      <c r="M161" t="s">
        <v>792</v>
      </c>
      <c r="N161" t="s">
        <v>793</v>
      </c>
      <c r="O161">
        <v>0.3972222222222222</v>
      </c>
      <c r="P161">
        <v>1</v>
      </c>
      <c r="Q161">
        <v>381</v>
      </c>
      <c r="R161">
        <v>5</v>
      </c>
      <c r="S161">
        <v>7</v>
      </c>
      <c r="T161">
        <v>3</v>
      </c>
      <c r="U161">
        <v>28</v>
      </c>
      <c r="V161">
        <v>0</v>
      </c>
      <c r="W161">
        <v>0</v>
      </c>
      <c r="X161">
        <v>9.4333910000000007E-2</v>
      </c>
      <c r="Y161">
        <v>33.485610000000001</v>
      </c>
      <c r="Z161">
        <v>0.55900539999999999</v>
      </c>
      <c r="AA161">
        <v>1.6487026</v>
      </c>
      <c r="AB161">
        <v>2.3597079999999999</v>
      </c>
      <c r="AC161">
        <v>5.3804610000000004</v>
      </c>
      <c r="AD161">
        <v>0</v>
      </c>
      <c r="AE161">
        <v>0</v>
      </c>
      <c r="AF161">
        <v>43.527824000000003</v>
      </c>
    </row>
    <row r="162" spans="1:32" x14ac:dyDescent="0.3">
      <c r="A162">
        <v>3013012</v>
      </c>
      <c r="B162">
        <v>1</v>
      </c>
      <c r="C162" t="s">
        <v>83</v>
      </c>
      <c r="D162" t="s">
        <v>128</v>
      </c>
      <c r="E162" t="s">
        <v>794</v>
      </c>
      <c r="F162" t="s">
        <v>795</v>
      </c>
      <c r="G162" t="s">
        <v>134</v>
      </c>
      <c r="H162" t="s">
        <v>252</v>
      </c>
      <c r="I162" t="s">
        <v>79</v>
      </c>
      <c r="J162" t="s">
        <v>136</v>
      </c>
      <c r="K162" t="s">
        <v>22</v>
      </c>
      <c r="L162" t="s">
        <v>177</v>
      </c>
      <c r="M162" t="s">
        <v>796</v>
      </c>
      <c r="N162" t="s">
        <v>797</v>
      </c>
      <c r="O162">
        <v>1.8549825</v>
      </c>
      <c r="P162">
        <v>0</v>
      </c>
      <c r="Q162">
        <v>1</v>
      </c>
      <c r="R162">
        <v>0</v>
      </c>
      <c r="S162">
        <v>4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28.415924</v>
      </c>
      <c r="AB162">
        <v>0</v>
      </c>
      <c r="AC162">
        <v>0</v>
      </c>
      <c r="AD162">
        <v>0</v>
      </c>
      <c r="AE162">
        <v>0</v>
      </c>
      <c r="AF162">
        <v>28.415924</v>
      </c>
    </row>
    <row r="163" spans="1:32" x14ac:dyDescent="0.3">
      <c r="A163">
        <v>3013044</v>
      </c>
      <c r="B163">
        <v>1</v>
      </c>
      <c r="C163" t="s">
        <v>83</v>
      </c>
      <c r="D163" t="s">
        <v>121</v>
      </c>
      <c r="E163" t="s">
        <v>798</v>
      </c>
      <c r="F163" t="s">
        <v>799</v>
      </c>
      <c r="G163" t="s">
        <v>134</v>
      </c>
      <c r="H163" t="s">
        <v>211</v>
      </c>
      <c r="I163" t="s">
        <v>79</v>
      </c>
      <c r="J163" t="s">
        <v>136</v>
      </c>
      <c r="K163" t="s">
        <v>22</v>
      </c>
      <c r="L163" t="s">
        <v>177</v>
      </c>
      <c r="M163" t="s">
        <v>800</v>
      </c>
      <c r="N163" t="s">
        <v>801</v>
      </c>
      <c r="O163">
        <v>0.39861111111111114</v>
      </c>
      <c r="P163">
        <v>7</v>
      </c>
      <c r="Q163">
        <v>923</v>
      </c>
      <c r="R163">
        <v>51</v>
      </c>
      <c r="S163">
        <v>131</v>
      </c>
      <c r="T163">
        <v>3</v>
      </c>
      <c r="U163">
        <v>56</v>
      </c>
      <c r="V163">
        <v>1</v>
      </c>
      <c r="W163">
        <v>0</v>
      </c>
      <c r="X163">
        <v>12.0799675</v>
      </c>
      <c r="Y163">
        <v>30.803442</v>
      </c>
      <c r="Z163">
        <v>29.097629999999999</v>
      </c>
      <c r="AA163">
        <v>3.8662320000000001</v>
      </c>
      <c r="AB163">
        <v>9.1463400000000004</v>
      </c>
      <c r="AC163">
        <v>9.3957040000000003</v>
      </c>
      <c r="AD163">
        <v>65.932236000000003</v>
      </c>
      <c r="AE163">
        <v>0</v>
      </c>
      <c r="AF163">
        <v>160.32155</v>
      </c>
    </row>
    <row r="164" spans="1:32" x14ac:dyDescent="0.3">
      <c r="A164">
        <v>3013027</v>
      </c>
      <c r="B164">
        <v>1</v>
      </c>
      <c r="C164" t="s">
        <v>83</v>
      </c>
      <c r="D164" t="s">
        <v>123</v>
      </c>
      <c r="E164" t="s">
        <v>802</v>
      </c>
      <c r="F164" t="s">
        <v>803</v>
      </c>
      <c r="G164" t="s">
        <v>134</v>
      </c>
      <c r="H164" t="s">
        <v>182</v>
      </c>
      <c r="I164" t="s">
        <v>78</v>
      </c>
      <c r="J164" t="s">
        <v>136</v>
      </c>
      <c r="K164" t="s">
        <v>22</v>
      </c>
      <c r="L164" t="s">
        <v>177</v>
      </c>
      <c r="M164" t="s">
        <v>804</v>
      </c>
      <c r="N164" t="s">
        <v>805</v>
      </c>
      <c r="O164">
        <v>0.51522916666666663</v>
      </c>
      <c r="P164">
        <v>0</v>
      </c>
      <c r="Q164">
        <v>565</v>
      </c>
      <c r="R164">
        <v>0</v>
      </c>
      <c r="S164">
        <v>0</v>
      </c>
      <c r="T164">
        <v>0</v>
      </c>
      <c r="U164">
        <v>41</v>
      </c>
      <c r="V164">
        <v>0</v>
      </c>
      <c r="W164">
        <v>0</v>
      </c>
      <c r="X164">
        <v>0</v>
      </c>
      <c r="Y164">
        <v>56.162585999999997</v>
      </c>
      <c r="Z164">
        <v>0</v>
      </c>
      <c r="AA164">
        <v>0</v>
      </c>
      <c r="AB164">
        <v>0</v>
      </c>
      <c r="AC164">
        <v>10.417005</v>
      </c>
      <c r="AD164">
        <v>0</v>
      </c>
      <c r="AE164">
        <v>0</v>
      </c>
      <c r="AF164">
        <v>66.579589999999996</v>
      </c>
    </row>
    <row r="165" spans="1:32" x14ac:dyDescent="0.3">
      <c r="A165">
        <v>3012964</v>
      </c>
      <c r="B165">
        <v>1</v>
      </c>
      <c r="C165" t="s">
        <v>82</v>
      </c>
      <c r="D165" t="s">
        <v>92</v>
      </c>
      <c r="E165" t="s">
        <v>806</v>
      </c>
      <c r="F165" t="s">
        <v>807</v>
      </c>
      <c r="G165" t="s">
        <v>134</v>
      </c>
      <c r="H165" t="s">
        <v>367</v>
      </c>
      <c r="I165" t="s">
        <v>78</v>
      </c>
      <c r="J165" t="s">
        <v>136</v>
      </c>
      <c r="K165" t="s">
        <v>22</v>
      </c>
      <c r="L165" t="s">
        <v>177</v>
      </c>
      <c r="M165" t="s">
        <v>808</v>
      </c>
      <c r="N165" t="s">
        <v>809</v>
      </c>
      <c r="O165">
        <v>7.1200922222222216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28.654520000000002</v>
      </c>
      <c r="AD165">
        <v>0</v>
      </c>
      <c r="AE165">
        <v>0</v>
      </c>
      <c r="AF165">
        <v>28.654520000000002</v>
      </c>
    </row>
    <row r="166" spans="1:32" x14ac:dyDescent="0.3">
      <c r="A166">
        <v>3012878</v>
      </c>
      <c r="B166">
        <v>1</v>
      </c>
      <c r="C166" t="s">
        <v>83</v>
      </c>
      <c r="D166" t="s">
        <v>129</v>
      </c>
      <c r="E166" t="s">
        <v>810</v>
      </c>
      <c r="F166" t="s">
        <v>811</v>
      </c>
      <c r="G166" t="s">
        <v>134</v>
      </c>
      <c r="H166" t="s">
        <v>216</v>
      </c>
      <c r="I166" t="s">
        <v>78</v>
      </c>
      <c r="J166" t="s">
        <v>136</v>
      </c>
      <c r="K166" t="s">
        <v>22</v>
      </c>
      <c r="L166" t="s">
        <v>177</v>
      </c>
      <c r="M166" t="s">
        <v>812</v>
      </c>
      <c r="N166" t="s">
        <v>813</v>
      </c>
      <c r="O166">
        <v>3.8422902777777779</v>
      </c>
      <c r="P166">
        <v>0</v>
      </c>
      <c r="Q166">
        <v>9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0</v>
      </c>
      <c r="Y166">
        <v>8.9373489999999993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8.9373489999999993</v>
      </c>
    </row>
    <row r="167" spans="1:32" x14ac:dyDescent="0.3">
      <c r="A167">
        <v>3018211</v>
      </c>
      <c r="B167">
        <v>1</v>
      </c>
      <c r="C167" t="s">
        <v>83</v>
      </c>
      <c r="D167" t="s">
        <v>123</v>
      </c>
      <c r="E167" t="s">
        <v>814</v>
      </c>
      <c r="F167" t="s">
        <v>815</v>
      </c>
      <c r="G167" t="s">
        <v>134</v>
      </c>
      <c r="H167" t="s">
        <v>211</v>
      </c>
      <c r="I167" t="s">
        <v>79</v>
      </c>
      <c r="J167" t="s">
        <v>136</v>
      </c>
      <c r="K167" t="s">
        <v>22</v>
      </c>
      <c r="L167" t="s">
        <v>177</v>
      </c>
      <c r="M167" t="s">
        <v>816</v>
      </c>
      <c r="N167" t="s">
        <v>817</v>
      </c>
      <c r="O167">
        <v>1.2130555555555556</v>
      </c>
      <c r="P167">
        <v>13</v>
      </c>
      <c r="Q167">
        <v>1420</v>
      </c>
      <c r="R167">
        <v>198</v>
      </c>
      <c r="S167">
        <v>182</v>
      </c>
      <c r="T167">
        <v>17</v>
      </c>
      <c r="U167">
        <v>116</v>
      </c>
      <c r="V167">
        <v>0</v>
      </c>
      <c r="W167">
        <v>0</v>
      </c>
      <c r="X167">
        <v>43.018512999999999</v>
      </c>
      <c r="Y167">
        <v>186.0403</v>
      </c>
      <c r="Z167">
        <v>193.82373000000001</v>
      </c>
      <c r="AA167">
        <v>65.896299999999997</v>
      </c>
      <c r="AB167">
        <v>24.514782</v>
      </c>
      <c r="AC167">
        <v>44.415813</v>
      </c>
      <c r="AD167">
        <v>0</v>
      </c>
      <c r="AE167">
        <v>0</v>
      </c>
      <c r="AF167">
        <v>557.70939999999996</v>
      </c>
    </row>
    <row r="168" spans="1:32" x14ac:dyDescent="0.3">
      <c r="A168">
        <v>3012838</v>
      </c>
      <c r="B168">
        <v>1</v>
      </c>
      <c r="C168" t="s">
        <v>83</v>
      </c>
      <c r="D168" t="s">
        <v>122</v>
      </c>
      <c r="E168" t="s">
        <v>818</v>
      </c>
      <c r="F168" t="s">
        <v>819</v>
      </c>
      <c r="G168" t="s">
        <v>134</v>
      </c>
      <c r="H168" t="s">
        <v>252</v>
      </c>
      <c r="I168" t="s">
        <v>79</v>
      </c>
      <c r="J168" t="s">
        <v>136</v>
      </c>
      <c r="K168" t="s">
        <v>22</v>
      </c>
      <c r="L168" t="s">
        <v>177</v>
      </c>
      <c r="M168" t="s">
        <v>820</v>
      </c>
      <c r="N168" t="s">
        <v>821</v>
      </c>
      <c r="O168">
        <v>0.46703972222222223</v>
      </c>
      <c r="P168">
        <v>1</v>
      </c>
      <c r="Q168">
        <v>63</v>
      </c>
      <c r="R168">
        <v>0</v>
      </c>
      <c r="S168">
        <v>8</v>
      </c>
      <c r="T168">
        <v>0</v>
      </c>
      <c r="U168">
        <v>3</v>
      </c>
      <c r="V168">
        <v>0</v>
      </c>
      <c r="W168">
        <v>0</v>
      </c>
      <c r="X168">
        <v>1.1480279</v>
      </c>
      <c r="Y168">
        <v>4.7134255999999999</v>
      </c>
      <c r="Z168">
        <v>0</v>
      </c>
      <c r="AA168">
        <v>6.4518526000000007E-2</v>
      </c>
      <c r="AB168">
        <v>0</v>
      </c>
      <c r="AC168">
        <v>0.52560220000000002</v>
      </c>
      <c r="AD168">
        <v>0</v>
      </c>
      <c r="AE168">
        <v>0</v>
      </c>
      <c r="AF168">
        <v>6.4515742999999999</v>
      </c>
    </row>
    <row r="169" spans="1:32" x14ac:dyDescent="0.3">
      <c r="A169">
        <v>3012765</v>
      </c>
      <c r="B169">
        <v>2</v>
      </c>
      <c r="C169" t="s">
        <v>83</v>
      </c>
      <c r="D169" t="s">
        <v>123</v>
      </c>
      <c r="E169" t="s">
        <v>822</v>
      </c>
      <c r="F169" t="s">
        <v>823</v>
      </c>
      <c r="G169" t="s">
        <v>134</v>
      </c>
      <c r="H169" t="s">
        <v>252</v>
      </c>
      <c r="I169" t="s">
        <v>79</v>
      </c>
      <c r="J169" t="s">
        <v>136</v>
      </c>
      <c r="K169" t="s">
        <v>22</v>
      </c>
      <c r="L169" t="s">
        <v>177</v>
      </c>
      <c r="M169" t="s">
        <v>824</v>
      </c>
      <c r="N169" t="s">
        <v>825</v>
      </c>
      <c r="O169">
        <v>0.18830916666666667</v>
      </c>
      <c r="P169">
        <v>0</v>
      </c>
      <c r="Q169">
        <v>0</v>
      </c>
      <c r="R169">
        <v>0</v>
      </c>
      <c r="S169">
        <v>0</v>
      </c>
      <c r="T169">
        <v>1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3.4905235999999999</v>
      </c>
      <c r="AC169">
        <v>0</v>
      </c>
      <c r="AD169">
        <v>0</v>
      </c>
      <c r="AE169">
        <v>0</v>
      </c>
      <c r="AF169">
        <v>3.4905235999999999</v>
      </c>
    </row>
    <row r="170" spans="1:32" x14ac:dyDescent="0.3">
      <c r="A170">
        <v>3012584</v>
      </c>
      <c r="B170">
        <v>2</v>
      </c>
      <c r="C170" t="s">
        <v>82</v>
      </c>
      <c r="D170" t="s">
        <v>113</v>
      </c>
      <c r="E170" t="s">
        <v>826</v>
      </c>
      <c r="F170" t="s">
        <v>827</v>
      </c>
      <c r="G170" t="s">
        <v>134</v>
      </c>
      <c r="H170" t="s">
        <v>478</v>
      </c>
      <c r="I170" t="s">
        <v>78</v>
      </c>
      <c r="J170" t="s">
        <v>136</v>
      </c>
      <c r="K170" t="s">
        <v>22</v>
      </c>
      <c r="L170" t="s">
        <v>177</v>
      </c>
      <c r="M170" t="s">
        <v>722</v>
      </c>
      <c r="N170" t="s">
        <v>828</v>
      </c>
      <c r="O170">
        <v>6.3055555555555559E-2</v>
      </c>
      <c r="P170">
        <v>0</v>
      </c>
      <c r="Q170">
        <v>26</v>
      </c>
      <c r="R170">
        <v>0</v>
      </c>
      <c r="S170">
        <v>0</v>
      </c>
      <c r="T170">
        <v>0</v>
      </c>
      <c r="U170">
        <v>4</v>
      </c>
      <c r="V170">
        <v>0</v>
      </c>
      <c r="W170">
        <v>0</v>
      </c>
      <c r="X170">
        <v>0</v>
      </c>
      <c r="Y170">
        <v>1.0570337999999999</v>
      </c>
      <c r="Z170">
        <v>0</v>
      </c>
      <c r="AA170">
        <v>0</v>
      </c>
      <c r="AB170">
        <v>0</v>
      </c>
      <c r="AC170">
        <v>0.14570361000000001</v>
      </c>
      <c r="AD170">
        <v>0</v>
      </c>
      <c r="AE170">
        <v>0</v>
      </c>
      <c r="AF170">
        <v>1.2027375</v>
      </c>
    </row>
    <row r="171" spans="1:32" x14ac:dyDescent="0.3">
      <c r="A171">
        <v>3012566</v>
      </c>
      <c r="B171">
        <v>1</v>
      </c>
      <c r="C171" t="s">
        <v>82</v>
      </c>
      <c r="D171" t="s">
        <v>111</v>
      </c>
      <c r="E171" t="s">
        <v>829</v>
      </c>
      <c r="F171" t="s">
        <v>830</v>
      </c>
      <c r="G171" t="s">
        <v>134</v>
      </c>
      <c r="H171" t="s">
        <v>247</v>
      </c>
      <c r="I171" t="s">
        <v>78</v>
      </c>
      <c r="J171" t="s">
        <v>136</v>
      </c>
      <c r="K171" t="s">
        <v>22</v>
      </c>
      <c r="L171" t="s">
        <v>177</v>
      </c>
      <c r="M171" t="s">
        <v>831</v>
      </c>
      <c r="N171" t="s">
        <v>832</v>
      </c>
      <c r="O171">
        <v>1.5257183333333335</v>
      </c>
      <c r="P171">
        <v>0</v>
      </c>
      <c r="Q171">
        <v>26</v>
      </c>
      <c r="R171">
        <v>0</v>
      </c>
      <c r="S171">
        <v>8</v>
      </c>
      <c r="T171">
        <v>0</v>
      </c>
      <c r="U171">
        <v>5</v>
      </c>
      <c r="V171">
        <v>0</v>
      </c>
      <c r="W171">
        <v>0</v>
      </c>
      <c r="X171">
        <v>0</v>
      </c>
      <c r="Y171">
        <v>11.560639</v>
      </c>
      <c r="Z171">
        <v>0</v>
      </c>
      <c r="AA171">
        <v>0.25713920000000001</v>
      </c>
      <c r="AB171">
        <v>0</v>
      </c>
      <c r="AC171">
        <v>2.4258649999999999</v>
      </c>
      <c r="AD171">
        <v>0</v>
      </c>
      <c r="AE171">
        <v>0</v>
      </c>
      <c r="AF171">
        <v>14.243644</v>
      </c>
    </row>
    <row r="172" spans="1:32" x14ac:dyDescent="0.3">
      <c r="A172">
        <v>3012529</v>
      </c>
      <c r="B172">
        <v>1</v>
      </c>
      <c r="C172" t="s">
        <v>82</v>
      </c>
      <c r="D172" t="s">
        <v>104</v>
      </c>
      <c r="E172" t="s">
        <v>833</v>
      </c>
      <c r="F172" t="s">
        <v>834</v>
      </c>
      <c r="G172" t="s">
        <v>134</v>
      </c>
      <c r="H172" t="s">
        <v>835</v>
      </c>
      <c r="I172" t="s">
        <v>78</v>
      </c>
      <c r="J172" t="s">
        <v>136</v>
      </c>
      <c r="K172" t="s">
        <v>22</v>
      </c>
      <c r="L172" t="s">
        <v>177</v>
      </c>
      <c r="M172" t="s">
        <v>836</v>
      </c>
      <c r="N172" t="s">
        <v>837</v>
      </c>
      <c r="O172">
        <v>3.4116772222222225</v>
      </c>
      <c r="P172">
        <v>0</v>
      </c>
      <c r="Q172">
        <v>43</v>
      </c>
      <c r="R172">
        <v>0</v>
      </c>
      <c r="S172">
        <v>0</v>
      </c>
      <c r="T172">
        <v>0</v>
      </c>
      <c r="U172">
        <v>9</v>
      </c>
      <c r="V172">
        <v>0</v>
      </c>
      <c r="W172">
        <v>0</v>
      </c>
      <c r="X172">
        <v>0</v>
      </c>
      <c r="Y172">
        <v>62.843159999999997</v>
      </c>
      <c r="Z172">
        <v>0</v>
      </c>
      <c r="AA172">
        <v>0</v>
      </c>
      <c r="AB172">
        <v>0</v>
      </c>
      <c r="AC172">
        <v>67.209320000000005</v>
      </c>
      <c r="AD172">
        <v>0</v>
      </c>
      <c r="AE172">
        <v>0</v>
      </c>
      <c r="AF172">
        <v>130.05247</v>
      </c>
    </row>
    <row r="173" spans="1:32" x14ac:dyDescent="0.3">
      <c r="A173">
        <v>3012453</v>
      </c>
      <c r="B173">
        <v>1</v>
      </c>
      <c r="C173" t="s">
        <v>83</v>
      </c>
      <c r="D173" t="s">
        <v>128</v>
      </c>
      <c r="E173" t="s">
        <v>838</v>
      </c>
      <c r="F173" t="s">
        <v>839</v>
      </c>
      <c r="G173" t="s">
        <v>134</v>
      </c>
      <c r="H173" t="s">
        <v>478</v>
      </c>
      <c r="I173" t="s">
        <v>78</v>
      </c>
      <c r="J173" t="s">
        <v>136</v>
      </c>
      <c r="K173" t="s">
        <v>22</v>
      </c>
      <c r="L173" t="s">
        <v>177</v>
      </c>
      <c r="M173" t="s">
        <v>840</v>
      </c>
      <c r="N173" t="s">
        <v>841</v>
      </c>
      <c r="O173">
        <v>1.6607872222222222</v>
      </c>
      <c r="P173">
        <v>0</v>
      </c>
      <c r="Q173">
        <v>40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11.024883000000001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11.024883000000001</v>
      </c>
    </row>
    <row r="174" spans="1:32" x14ac:dyDescent="0.3">
      <c r="A174">
        <v>3012404</v>
      </c>
      <c r="B174">
        <v>1</v>
      </c>
      <c r="C174" t="s">
        <v>83</v>
      </c>
      <c r="D174" t="s">
        <v>123</v>
      </c>
      <c r="E174" t="s">
        <v>842</v>
      </c>
      <c r="F174" t="s">
        <v>843</v>
      </c>
      <c r="G174" t="s">
        <v>134</v>
      </c>
      <c r="H174" t="s">
        <v>182</v>
      </c>
      <c r="I174" t="s">
        <v>78</v>
      </c>
      <c r="J174" t="s">
        <v>136</v>
      </c>
      <c r="K174" t="s">
        <v>22</v>
      </c>
      <c r="L174" t="s">
        <v>177</v>
      </c>
      <c r="M174" t="s">
        <v>844</v>
      </c>
      <c r="N174" t="s">
        <v>845</v>
      </c>
      <c r="O174">
        <v>0.31583333333333335</v>
      </c>
      <c r="P174">
        <v>0</v>
      </c>
      <c r="Q174">
        <v>126</v>
      </c>
      <c r="R174">
        <v>0</v>
      </c>
      <c r="S174">
        <v>2</v>
      </c>
      <c r="T174">
        <v>0</v>
      </c>
      <c r="U174">
        <v>8</v>
      </c>
      <c r="V174">
        <v>0</v>
      </c>
      <c r="W174">
        <v>0</v>
      </c>
      <c r="X174">
        <v>0</v>
      </c>
      <c r="Y174">
        <v>9.2897280000000002</v>
      </c>
      <c r="Z174">
        <v>0</v>
      </c>
      <c r="AA174">
        <v>0.34270953999999998</v>
      </c>
      <c r="AB174">
        <v>0</v>
      </c>
      <c r="AC174">
        <v>1.9197637999999999</v>
      </c>
      <c r="AD174">
        <v>0</v>
      </c>
      <c r="AE174">
        <v>0</v>
      </c>
      <c r="AF174">
        <v>11.552201</v>
      </c>
    </row>
    <row r="175" spans="1:32" x14ac:dyDescent="0.3">
      <c r="A175">
        <v>3012394</v>
      </c>
      <c r="B175">
        <v>1</v>
      </c>
      <c r="C175" t="s">
        <v>82</v>
      </c>
      <c r="D175" t="s">
        <v>92</v>
      </c>
      <c r="E175" t="s">
        <v>339</v>
      </c>
      <c r="F175" t="s">
        <v>340</v>
      </c>
      <c r="G175" t="s">
        <v>134</v>
      </c>
      <c r="H175" t="s">
        <v>211</v>
      </c>
      <c r="I175" t="s">
        <v>79</v>
      </c>
      <c r="J175" t="s">
        <v>136</v>
      </c>
      <c r="K175" t="s">
        <v>22</v>
      </c>
      <c r="L175" t="s">
        <v>177</v>
      </c>
      <c r="M175" t="s">
        <v>846</v>
      </c>
      <c r="N175" t="s">
        <v>847</v>
      </c>
      <c r="O175">
        <v>1.2780555555555555</v>
      </c>
      <c r="P175">
        <v>4</v>
      </c>
      <c r="Q175">
        <v>142</v>
      </c>
      <c r="R175">
        <v>0</v>
      </c>
      <c r="S175">
        <v>0</v>
      </c>
      <c r="T175">
        <v>7</v>
      </c>
      <c r="U175">
        <v>1</v>
      </c>
      <c r="V175">
        <v>0</v>
      </c>
      <c r="W175">
        <v>0</v>
      </c>
      <c r="X175">
        <v>8.7115559999999999</v>
      </c>
      <c r="Y175">
        <v>23.335584999999998</v>
      </c>
      <c r="Z175">
        <v>0</v>
      </c>
      <c r="AA175">
        <v>0</v>
      </c>
      <c r="AB175">
        <v>29.531154999999998</v>
      </c>
      <c r="AC175">
        <v>8.3379030000000007E-2</v>
      </c>
      <c r="AD175">
        <v>0</v>
      </c>
      <c r="AE175">
        <v>0</v>
      </c>
      <c r="AF175">
        <v>61.661673999999998</v>
      </c>
    </row>
    <row r="176" spans="1:32" x14ac:dyDescent="0.3">
      <c r="A176">
        <v>3012398</v>
      </c>
      <c r="B176">
        <v>1</v>
      </c>
      <c r="C176" t="s">
        <v>82</v>
      </c>
      <c r="D176" t="s">
        <v>111</v>
      </c>
      <c r="E176" t="s">
        <v>848</v>
      </c>
      <c r="F176" t="s">
        <v>849</v>
      </c>
      <c r="G176" t="s">
        <v>134</v>
      </c>
      <c r="H176" t="s">
        <v>182</v>
      </c>
      <c r="I176" t="s">
        <v>79</v>
      </c>
      <c r="J176" t="s">
        <v>136</v>
      </c>
      <c r="K176" t="s">
        <v>22</v>
      </c>
      <c r="L176" t="s">
        <v>177</v>
      </c>
      <c r="M176" t="s">
        <v>850</v>
      </c>
      <c r="N176" t="s">
        <v>851</v>
      </c>
      <c r="O176">
        <v>0.55721638888888891</v>
      </c>
      <c r="P176">
        <v>0</v>
      </c>
      <c r="Q176">
        <v>3</v>
      </c>
      <c r="R176">
        <v>29</v>
      </c>
      <c r="S176">
        <v>153</v>
      </c>
      <c r="T176">
        <v>6</v>
      </c>
      <c r="U176">
        <v>36</v>
      </c>
      <c r="V176">
        <v>0</v>
      </c>
      <c r="W176">
        <v>0</v>
      </c>
      <c r="X176">
        <v>0</v>
      </c>
      <c r="Y176">
        <v>0.34757962999999997</v>
      </c>
      <c r="Z176">
        <v>3.2062360999999999</v>
      </c>
      <c r="AA176">
        <v>61.777180000000001</v>
      </c>
      <c r="AB176">
        <v>27.834987999999999</v>
      </c>
      <c r="AC176">
        <v>73.566469999999995</v>
      </c>
      <c r="AD176">
        <v>0</v>
      </c>
      <c r="AE176">
        <v>0</v>
      </c>
      <c r="AF176">
        <v>166.73245</v>
      </c>
    </row>
    <row r="177" spans="1:32" x14ac:dyDescent="0.3">
      <c r="A177">
        <v>3012418</v>
      </c>
      <c r="B177">
        <v>1</v>
      </c>
      <c r="C177" t="s">
        <v>82</v>
      </c>
      <c r="D177" t="s">
        <v>84</v>
      </c>
      <c r="E177" t="s">
        <v>852</v>
      </c>
      <c r="F177" t="s">
        <v>853</v>
      </c>
      <c r="G177" t="s">
        <v>134</v>
      </c>
      <c r="H177" t="s">
        <v>182</v>
      </c>
      <c r="I177" t="s">
        <v>78</v>
      </c>
      <c r="J177" t="s">
        <v>136</v>
      </c>
      <c r="K177" t="s">
        <v>22</v>
      </c>
      <c r="L177" t="s">
        <v>177</v>
      </c>
      <c r="M177" t="s">
        <v>854</v>
      </c>
      <c r="N177" t="s">
        <v>855</v>
      </c>
      <c r="O177">
        <v>0.57856833333333335</v>
      </c>
      <c r="P177">
        <v>0</v>
      </c>
      <c r="Q177">
        <v>409</v>
      </c>
      <c r="R177">
        <v>0</v>
      </c>
      <c r="S177">
        <v>0</v>
      </c>
      <c r="T177">
        <v>0</v>
      </c>
      <c r="U177">
        <v>23</v>
      </c>
      <c r="V177">
        <v>0</v>
      </c>
      <c r="W177">
        <v>0</v>
      </c>
      <c r="X177">
        <v>0</v>
      </c>
      <c r="Y177">
        <v>55.584556999999997</v>
      </c>
      <c r="Z177">
        <v>0</v>
      </c>
      <c r="AA177">
        <v>0</v>
      </c>
      <c r="AB177">
        <v>0</v>
      </c>
      <c r="AC177">
        <v>13.014104</v>
      </c>
      <c r="AD177">
        <v>0</v>
      </c>
      <c r="AE177">
        <v>0</v>
      </c>
      <c r="AF177">
        <v>68.598656000000005</v>
      </c>
    </row>
    <row r="178" spans="1:32" x14ac:dyDescent="0.3">
      <c r="A178">
        <v>3012337</v>
      </c>
      <c r="B178">
        <v>1</v>
      </c>
      <c r="C178" t="s">
        <v>83</v>
      </c>
      <c r="D178" t="s">
        <v>123</v>
      </c>
      <c r="E178" t="s">
        <v>856</v>
      </c>
      <c r="F178" t="s">
        <v>857</v>
      </c>
      <c r="G178" t="s">
        <v>134</v>
      </c>
      <c r="H178" t="s">
        <v>182</v>
      </c>
      <c r="I178" t="s">
        <v>78</v>
      </c>
      <c r="J178" t="s">
        <v>136</v>
      </c>
      <c r="K178" t="s">
        <v>22</v>
      </c>
      <c r="L178" t="s">
        <v>177</v>
      </c>
      <c r="M178" t="s">
        <v>858</v>
      </c>
      <c r="N178" t="s">
        <v>859</v>
      </c>
      <c r="O178">
        <v>0.60550861111111109</v>
      </c>
      <c r="P178">
        <v>0</v>
      </c>
      <c r="Q178">
        <v>9</v>
      </c>
      <c r="R178">
        <v>0</v>
      </c>
      <c r="S178">
        <v>3</v>
      </c>
      <c r="T178">
        <v>0</v>
      </c>
      <c r="U178">
        <v>7</v>
      </c>
      <c r="V178">
        <v>0</v>
      </c>
      <c r="W178">
        <v>0</v>
      </c>
      <c r="X178">
        <v>0</v>
      </c>
      <c r="Y178">
        <v>4.909751</v>
      </c>
      <c r="Z178">
        <v>0</v>
      </c>
      <c r="AA178">
        <v>0.84737355000000003</v>
      </c>
      <c r="AB178">
        <v>0</v>
      </c>
      <c r="AC178">
        <v>4.9597300000000004</v>
      </c>
      <c r="AD178">
        <v>0</v>
      </c>
      <c r="AE178">
        <v>0</v>
      </c>
      <c r="AF178">
        <v>10.716855000000001</v>
      </c>
    </row>
    <row r="179" spans="1:32" x14ac:dyDescent="0.3">
      <c r="A179">
        <v>3012313</v>
      </c>
      <c r="B179">
        <v>1</v>
      </c>
      <c r="C179" t="s">
        <v>82</v>
      </c>
      <c r="D179" t="s">
        <v>112</v>
      </c>
      <c r="E179" t="s">
        <v>860</v>
      </c>
      <c r="F179" t="s">
        <v>861</v>
      </c>
      <c r="G179" t="s">
        <v>134</v>
      </c>
      <c r="H179" t="s">
        <v>238</v>
      </c>
      <c r="I179" t="s">
        <v>78</v>
      </c>
      <c r="J179" t="s">
        <v>136</v>
      </c>
      <c r="K179" t="s">
        <v>22</v>
      </c>
      <c r="L179" t="s">
        <v>177</v>
      </c>
      <c r="M179" t="s">
        <v>862</v>
      </c>
      <c r="N179" t="s">
        <v>863</v>
      </c>
      <c r="O179">
        <v>3.5212741666666667</v>
      </c>
      <c r="P179">
        <v>0</v>
      </c>
      <c r="Q179">
        <v>1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0.96711409999999998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0.96711409999999998</v>
      </c>
    </row>
    <row r="180" spans="1:32" x14ac:dyDescent="0.3">
      <c r="A180">
        <v>3012319</v>
      </c>
      <c r="B180">
        <v>2</v>
      </c>
      <c r="C180" t="s">
        <v>82</v>
      </c>
      <c r="D180" t="s">
        <v>87</v>
      </c>
      <c r="E180" t="s">
        <v>864</v>
      </c>
      <c r="F180" t="s">
        <v>865</v>
      </c>
      <c r="G180" t="s">
        <v>134</v>
      </c>
      <c r="H180" t="s">
        <v>182</v>
      </c>
      <c r="I180" t="s">
        <v>78</v>
      </c>
      <c r="J180" t="s">
        <v>136</v>
      </c>
      <c r="K180" t="s">
        <v>22</v>
      </c>
      <c r="L180" t="s">
        <v>177</v>
      </c>
      <c r="M180" t="s">
        <v>866</v>
      </c>
      <c r="N180" t="s">
        <v>867</v>
      </c>
      <c r="O180">
        <v>0.45333333333333331</v>
      </c>
      <c r="P180">
        <v>0</v>
      </c>
      <c r="Q180">
        <v>229</v>
      </c>
      <c r="R180">
        <v>0</v>
      </c>
      <c r="S180">
        <v>0</v>
      </c>
      <c r="T180">
        <v>0</v>
      </c>
      <c r="U180">
        <v>12</v>
      </c>
      <c r="V180">
        <v>0</v>
      </c>
      <c r="W180">
        <v>0</v>
      </c>
      <c r="X180">
        <v>0</v>
      </c>
      <c r="Y180">
        <v>34.344276000000001</v>
      </c>
      <c r="Z180">
        <v>0</v>
      </c>
      <c r="AA180">
        <v>0</v>
      </c>
      <c r="AB180">
        <v>0</v>
      </c>
      <c r="AC180">
        <v>12.529591</v>
      </c>
      <c r="AD180">
        <v>0</v>
      </c>
      <c r="AE180">
        <v>0</v>
      </c>
      <c r="AF180">
        <v>46.873866999999997</v>
      </c>
    </row>
    <row r="181" spans="1:32" x14ac:dyDescent="0.3">
      <c r="A181">
        <v>3012245</v>
      </c>
      <c r="B181">
        <v>1</v>
      </c>
      <c r="C181" t="s">
        <v>82</v>
      </c>
      <c r="D181" t="s">
        <v>92</v>
      </c>
      <c r="E181" t="s">
        <v>868</v>
      </c>
      <c r="F181" t="s">
        <v>869</v>
      </c>
      <c r="G181" t="s">
        <v>134</v>
      </c>
      <c r="H181" t="s">
        <v>367</v>
      </c>
      <c r="I181" t="s">
        <v>78</v>
      </c>
      <c r="J181" t="s">
        <v>136</v>
      </c>
      <c r="K181" t="s">
        <v>22</v>
      </c>
      <c r="L181" t="s">
        <v>177</v>
      </c>
      <c r="M181" t="s">
        <v>870</v>
      </c>
      <c r="N181" t="s">
        <v>871</v>
      </c>
      <c r="O181">
        <v>6.9679616666666666</v>
      </c>
      <c r="P181">
        <v>0</v>
      </c>
      <c r="Q181">
        <v>2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6.7268886999999999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6.7268886999999999</v>
      </c>
    </row>
    <row r="182" spans="1:32" x14ac:dyDescent="0.3">
      <c r="A182">
        <v>3012169</v>
      </c>
      <c r="B182">
        <v>1</v>
      </c>
      <c r="C182" t="s">
        <v>82</v>
      </c>
      <c r="D182" t="s">
        <v>104</v>
      </c>
      <c r="E182" t="s">
        <v>872</v>
      </c>
      <c r="F182" t="s">
        <v>873</v>
      </c>
      <c r="G182" t="s">
        <v>134</v>
      </c>
      <c r="H182" t="s">
        <v>874</v>
      </c>
      <c r="I182" t="s">
        <v>79</v>
      </c>
      <c r="J182" t="s">
        <v>136</v>
      </c>
      <c r="K182" t="s">
        <v>3</v>
      </c>
      <c r="L182" t="s">
        <v>177</v>
      </c>
      <c r="M182" t="s">
        <v>875</v>
      </c>
      <c r="N182" t="s">
        <v>876</v>
      </c>
      <c r="O182">
        <v>2.9644444444444447</v>
      </c>
      <c r="P182">
        <v>0</v>
      </c>
      <c r="Q182">
        <v>9</v>
      </c>
      <c r="R182">
        <v>0</v>
      </c>
      <c r="S182">
        <v>0</v>
      </c>
      <c r="T182">
        <v>4</v>
      </c>
      <c r="U182">
        <v>74</v>
      </c>
      <c r="V182">
        <v>0</v>
      </c>
      <c r="W182">
        <v>1</v>
      </c>
      <c r="X182">
        <v>0</v>
      </c>
      <c r="Y182">
        <v>5.4695516</v>
      </c>
      <c r="Z182">
        <v>0</v>
      </c>
      <c r="AA182">
        <v>0</v>
      </c>
      <c r="AB182">
        <v>941.87729999999999</v>
      </c>
      <c r="AC182">
        <v>383.19213999999999</v>
      </c>
      <c r="AD182">
        <v>0</v>
      </c>
      <c r="AE182">
        <v>13.375279000000001</v>
      </c>
      <c r="AF182">
        <v>1343.9142999999999</v>
      </c>
    </row>
    <row r="183" spans="1:32" x14ac:dyDescent="0.3">
      <c r="A183">
        <v>3012179</v>
      </c>
      <c r="B183">
        <v>1</v>
      </c>
      <c r="C183" t="s">
        <v>82</v>
      </c>
      <c r="D183" t="s">
        <v>108</v>
      </c>
      <c r="E183" t="s">
        <v>877</v>
      </c>
      <c r="F183" t="s">
        <v>878</v>
      </c>
      <c r="G183" t="s">
        <v>134</v>
      </c>
      <c r="H183" t="s">
        <v>211</v>
      </c>
      <c r="I183" t="s">
        <v>79</v>
      </c>
      <c r="J183" t="s">
        <v>136</v>
      </c>
      <c r="K183" t="s">
        <v>22</v>
      </c>
      <c r="L183" t="s">
        <v>177</v>
      </c>
      <c r="M183" t="s">
        <v>879</v>
      </c>
      <c r="N183" t="s">
        <v>880</v>
      </c>
      <c r="O183">
        <v>0.22305555555555556</v>
      </c>
      <c r="P183">
        <v>0</v>
      </c>
      <c r="Q183">
        <v>52</v>
      </c>
      <c r="R183">
        <v>52</v>
      </c>
      <c r="S183">
        <v>157</v>
      </c>
      <c r="T183">
        <v>3</v>
      </c>
      <c r="U183">
        <v>55</v>
      </c>
      <c r="V183">
        <v>1</v>
      </c>
      <c r="W183">
        <v>0</v>
      </c>
      <c r="X183">
        <v>0</v>
      </c>
      <c r="Y183">
        <v>3.7185058999999998</v>
      </c>
      <c r="Z183">
        <v>36.376420000000003</v>
      </c>
      <c r="AA183">
        <v>31.024488000000002</v>
      </c>
      <c r="AB183">
        <v>3.2918365000000001</v>
      </c>
      <c r="AC183">
        <v>11.801074</v>
      </c>
      <c r="AD183">
        <v>127.18673</v>
      </c>
      <c r="AE183">
        <v>0</v>
      </c>
      <c r="AF183">
        <v>213.39905999999999</v>
      </c>
    </row>
    <row r="184" spans="1:32" x14ac:dyDescent="0.3">
      <c r="A184">
        <v>3012002</v>
      </c>
      <c r="B184">
        <v>1</v>
      </c>
      <c r="C184" t="s">
        <v>83</v>
      </c>
      <c r="D184" t="s">
        <v>120</v>
      </c>
      <c r="E184" t="s">
        <v>881</v>
      </c>
      <c r="F184" t="s">
        <v>882</v>
      </c>
      <c r="G184" t="s">
        <v>134</v>
      </c>
      <c r="H184" t="s">
        <v>238</v>
      </c>
      <c r="I184" t="s">
        <v>78</v>
      </c>
      <c r="J184" t="s">
        <v>136</v>
      </c>
      <c r="K184" t="s">
        <v>22</v>
      </c>
      <c r="L184" t="s">
        <v>177</v>
      </c>
      <c r="M184" t="s">
        <v>883</v>
      </c>
      <c r="N184" t="s">
        <v>884</v>
      </c>
      <c r="O184">
        <v>0.82902999999999993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2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0.60716409999999998</v>
      </c>
      <c r="AD184">
        <v>0</v>
      </c>
      <c r="AE184">
        <v>0</v>
      </c>
      <c r="AF184">
        <v>0.60716409999999998</v>
      </c>
    </row>
    <row r="185" spans="1:32" x14ac:dyDescent="0.3">
      <c r="A185">
        <v>3011991</v>
      </c>
      <c r="B185">
        <v>1</v>
      </c>
      <c r="C185" t="s">
        <v>82</v>
      </c>
      <c r="D185" t="s">
        <v>100</v>
      </c>
      <c r="E185" t="s">
        <v>885</v>
      </c>
      <c r="F185" t="s">
        <v>886</v>
      </c>
      <c r="G185" t="s">
        <v>134</v>
      </c>
      <c r="H185" t="s">
        <v>874</v>
      </c>
      <c r="I185" t="s">
        <v>78</v>
      </c>
      <c r="J185" t="s">
        <v>136</v>
      </c>
      <c r="K185" t="s">
        <v>3</v>
      </c>
      <c r="L185" t="s">
        <v>177</v>
      </c>
      <c r="M185" t="s">
        <v>887</v>
      </c>
      <c r="N185" t="s">
        <v>888</v>
      </c>
      <c r="O185">
        <v>1.8432875</v>
      </c>
      <c r="P185">
        <v>0</v>
      </c>
      <c r="Q185">
        <v>25</v>
      </c>
      <c r="R185">
        <v>0</v>
      </c>
      <c r="S185">
        <v>0</v>
      </c>
      <c r="T185">
        <v>0</v>
      </c>
      <c r="U185">
        <v>3</v>
      </c>
      <c r="V185">
        <v>0</v>
      </c>
      <c r="W185">
        <v>0</v>
      </c>
      <c r="X185">
        <v>0</v>
      </c>
      <c r="Y185">
        <v>12.74127</v>
      </c>
      <c r="Z185">
        <v>0</v>
      </c>
      <c r="AA185">
        <v>0</v>
      </c>
      <c r="AB185">
        <v>0</v>
      </c>
      <c r="AC185">
        <v>2.6079409999999998</v>
      </c>
      <c r="AD185">
        <v>0</v>
      </c>
      <c r="AE185">
        <v>0</v>
      </c>
      <c r="AF185">
        <v>15.349211</v>
      </c>
    </row>
    <row r="186" spans="1:32" x14ac:dyDescent="0.3">
      <c r="A186">
        <v>3011966</v>
      </c>
      <c r="B186">
        <v>1</v>
      </c>
      <c r="C186" t="s">
        <v>82</v>
      </c>
      <c r="D186" t="s">
        <v>106</v>
      </c>
      <c r="E186" t="s">
        <v>889</v>
      </c>
      <c r="F186" t="s">
        <v>890</v>
      </c>
      <c r="G186" t="s">
        <v>134</v>
      </c>
      <c r="H186" t="s">
        <v>367</v>
      </c>
      <c r="I186" t="s">
        <v>78</v>
      </c>
      <c r="J186" t="s">
        <v>136</v>
      </c>
      <c r="K186" t="s">
        <v>22</v>
      </c>
      <c r="L186" t="s">
        <v>177</v>
      </c>
      <c r="M186" t="s">
        <v>891</v>
      </c>
      <c r="N186" t="s">
        <v>892</v>
      </c>
      <c r="O186">
        <v>1.9206566666666665</v>
      </c>
      <c r="P186">
        <v>0</v>
      </c>
      <c r="Q186">
        <v>13</v>
      </c>
      <c r="R186">
        <v>0</v>
      </c>
      <c r="S186">
        <v>0</v>
      </c>
      <c r="T186">
        <v>0</v>
      </c>
      <c r="U186">
        <v>2</v>
      </c>
      <c r="V186">
        <v>0</v>
      </c>
      <c r="W186">
        <v>0</v>
      </c>
      <c r="X186">
        <v>0</v>
      </c>
      <c r="Y186">
        <v>4.7113714</v>
      </c>
      <c r="Z186">
        <v>0</v>
      </c>
      <c r="AA186">
        <v>0</v>
      </c>
      <c r="AB186">
        <v>0</v>
      </c>
      <c r="AC186">
        <v>3.3455563000000001</v>
      </c>
      <c r="AD186">
        <v>0</v>
      </c>
      <c r="AE186">
        <v>0</v>
      </c>
      <c r="AF186">
        <v>8.0569279999999992</v>
      </c>
    </row>
    <row r="187" spans="1:32" x14ac:dyDescent="0.3">
      <c r="A187">
        <v>3011893</v>
      </c>
      <c r="B187">
        <v>1</v>
      </c>
      <c r="C187" t="s">
        <v>82</v>
      </c>
      <c r="D187" t="s">
        <v>101</v>
      </c>
      <c r="E187" t="s">
        <v>893</v>
      </c>
      <c r="F187" t="s">
        <v>894</v>
      </c>
      <c r="G187" t="s">
        <v>134</v>
      </c>
      <c r="H187" t="s">
        <v>327</v>
      </c>
      <c r="I187" t="s">
        <v>78</v>
      </c>
      <c r="J187" t="s">
        <v>136</v>
      </c>
      <c r="K187" t="s">
        <v>22</v>
      </c>
      <c r="L187" t="s">
        <v>177</v>
      </c>
      <c r="M187" t="s">
        <v>895</v>
      </c>
      <c r="N187" t="s">
        <v>896</v>
      </c>
      <c r="O187">
        <v>1.6952777777777779</v>
      </c>
      <c r="P187">
        <v>0</v>
      </c>
      <c r="Q187">
        <v>25</v>
      </c>
      <c r="R187">
        <v>0</v>
      </c>
      <c r="S187">
        <v>15</v>
      </c>
      <c r="T187">
        <v>0</v>
      </c>
      <c r="U187">
        <v>5</v>
      </c>
      <c r="V187">
        <v>0</v>
      </c>
      <c r="W187">
        <v>0</v>
      </c>
      <c r="X187">
        <v>0</v>
      </c>
      <c r="Y187">
        <v>7.7256106999999998</v>
      </c>
      <c r="Z187">
        <v>0</v>
      </c>
      <c r="AA187">
        <v>9.4930660000000007</v>
      </c>
      <c r="AB187">
        <v>0</v>
      </c>
      <c r="AC187">
        <v>3.5820677000000001</v>
      </c>
      <c r="AD187">
        <v>0</v>
      </c>
      <c r="AE187">
        <v>0</v>
      </c>
      <c r="AF187">
        <v>20.800743000000001</v>
      </c>
    </row>
    <row r="188" spans="1:32" x14ac:dyDescent="0.3">
      <c r="A188">
        <v>3011878</v>
      </c>
      <c r="B188">
        <v>1</v>
      </c>
      <c r="C188" t="s">
        <v>83</v>
      </c>
      <c r="D188" t="s">
        <v>129</v>
      </c>
      <c r="E188" t="s">
        <v>897</v>
      </c>
      <c r="F188" t="s">
        <v>898</v>
      </c>
      <c r="G188" t="s">
        <v>134</v>
      </c>
      <c r="H188" t="s">
        <v>211</v>
      </c>
      <c r="I188" t="s">
        <v>79</v>
      </c>
      <c r="J188" t="s">
        <v>136</v>
      </c>
      <c r="K188" t="s">
        <v>22</v>
      </c>
      <c r="L188" t="s">
        <v>177</v>
      </c>
      <c r="M188" t="s">
        <v>899</v>
      </c>
      <c r="N188" t="s">
        <v>900</v>
      </c>
      <c r="O188">
        <v>1.8627777777777779</v>
      </c>
      <c r="P188">
        <v>0</v>
      </c>
      <c r="Q188">
        <v>0</v>
      </c>
      <c r="R188">
        <v>0</v>
      </c>
      <c r="S188">
        <v>0</v>
      </c>
      <c r="T188">
        <v>1</v>
      </c>
      <c r="U188">
        <v>1</v>
      </c>
      <c r="V188">
        <v>2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889.50414999999998</v>
      </c>
      <c r="AC188">
        <v>0.60979426000000003</v>
      </c>
      <c r="AD188">
        <v>2062.3825999999999</v>
      </c>
      <c r="AE188">
        <v>0</v>
      </c>
      <c r="AF188">
        <v>2952.4962999999998</v>
      </c>
    </row>
    <row r="189" spans="1:32" x14ac:dyDescent="0.3">
      <c r="A189">
        <v>3011732</v>
      </c>
      <c r="B189">
        <v>1</v>
      </c>
      <c r="C189" t="s">
        <v>82</v>
      </c>
      <c r="D189" t="s">
        <v>109</v>
      </c>
      <c r="E189" t="s">
        <v>330</v>
      </c>
      <c r="F189" t="s">
        <v>331</v>
      </c>
      <c r="G189" t="s">
        <v>134</v>
      </c>
      <c r="H189" t="s">
        <v>367</v>
      </c>
      <c r="I189" t="s">
        <v>78</v>
      </c>
      <c r="J189" t="s">
        <v>136</v>
      </c>
      <c r="K189" t="s">
        <v>22</v>
      </c>
      <c r="L189" t="s">
        <v>177</v>
      </c>
      <c r="M189" t="s">
        <v>901</v>
      </c>
      <c r="N189" t="s">
        <v>902</v>
      </c>
      <c r="O189">
        <v>0.92122388888888884</v>
      </c>
      <c r="P189">
        <v>0</v>
      </c>
      <c r="Q189">
        <v>6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0</v>
      </c>
      <c r="Y189">
        <v>1.0752397</v>
      </c>
      <c r="Z189">
        <v>0</v>
      </c>
      <c r="AA189">
        <v>0</v>
      </c>
      <c r="AB189">
        <v>0</v>
      </c>
      <c r="AC189">
        <v>0.92894447000000002</v>
      </c>
      <c r="AD189">
        <v>0</v>
      </c>
      <c r="AE189">
        <v>0</v>
      </c>
      <c r="AF189">
        <v>2.004184</v>
      </c>
    </row>
    <row r="190" spans="1:32" x14ac:dyDescent="0.3">
      <c r="A190">
        <v>3000115</v>
      </c>
      <c r="B190">
        <v>1</v>
      </c>
      <c r="C190" t="s">
        <v>82</v>
      </c>
      <c r="D190" t="s">
        <v>96</v>
      </c>
      <c r="E190" t="s">
        <v>903</v>
      </c>
      <c r="F190" t="s">
        <v>904</v>
      </c>
      <c r="G190" t="s">
        <v>134</v>
      </c>
      <c r="H190" t="s">
        <v>147</v>
      </c>
      <c r="I190" t="s">
        <v>78</v>
      </c>
      <c r="J190" t="s">
        <v>136</v>
      </c>
      <c r="K190" t="s">
        <v>22</v>
      </c>
      <c r="L190" t="s">
        <v>137</v>
      </c>
      <c r="M190" t="s">
        <v>905</v>
      </c>
      <c r="N190" t="s">
        <v>906</v>
      </c>
      <c r="O190">
        <v>7.8338888888888887</v>
      </c>
      <c r="P190">
        <v>0</v>
      </c>
      <c r="Q190">
        <v>341</v>
      </c>
      <c r="R190">
        <v>0</v>
      </c>
      <c r="S190">
        <v>0</v>
      </c>
      <c r="T190">
        <v>0</v>
      </c>
      <c r="U190">
        <v>17</v>
      </c>
      <c r="V190">
        <v>0</v>
      </c>
      <c r="W190">
        <v>0</v>
      </c>
      <c r="X190">
        <v>0</v>
      </c>
      <c r="Y190">
        <v>625.34910000000002</v>
      </c>
      <c r="Z190">
        <v>0</v>
      </c>
      <c r="AA190">
        <v>0</v>
      </c>
      <c r="AB190">
        <v>0</v>
      </c>
      <c r="AC190">
        <v>99.017880000000005</v>
      </c>
      <c r="AD190">
        <v>0</v>
      </c>
      <c r="AE190">
        <v>0</v>
      </c>
      <c r="AF190">
        <v>724.36699999999996</v>
      </c>
    </row>
    <row r="191" spans="1:32" x14ac:dyDescent="0.3">
      <c r="A191">
        <v>3000616</v>
      </c>
      <c r="B191">
        <v>1</v>
      </c>
      <c r="C191" t="s">
        <v>82</v>
      </c>
      <c r="D191" t="s">
        <v>92</v>
      </c>
      <c r="E191" t="s">
        <v>907</v>
      </c>
      <c r="F191" t="s">
        <v>908</v>
      </c>
      <c r="G191" t="s">
        <v>134</v>
      </c>
      <c r="H191" t="s">
        <v>147</v>
      </c>
      <c r="I191" t="s">
        <v>79</v>
      </c>
      <c r="J191" t="s">
        <v>136</v>
      </c>
      <c r="K191" t="s">
        <v>22</v>
      </c>
      <c r="L191" t="s">
        <v>137</v>
      </c>
      <c r="M191" t="s">
        <v>909</v>
      </c>
      <c r="N191" t="s">
        <v>910</v>
      </c>
      <c r="O191">
        <v>9.4049999999999994</v>
      </c>
      <c r="P191">
        <v>3</v>
      </c>
      <c r="Q191">
        <v>1160</v>
      </c>
      <c r="R191">
        <v>4</v>
      </c>
      <c r="S191">
        <v>54</v>
      </c>
      <c r="T191">
        <v>5</v>
      </c>
      <c r="U191">
        <v>35</v>
      </c>
      <c r="V191">
        <v>0</v>
      </c>
      <c r="W191">
        <v>1</v>
      </c>
      <c r="X191">
        <v>102.994896</v>
      </c>
      <c r="Y191">
        <v>1186.758</v>
      </c>
      <c r="Z191">
        <v>91.217479999999995</v>
      </c>
      <c r="AA191">
        <v>296.30180000000001</v>
      </c>
      <c r="AB191">
        <v>88.577389999999994</v>
      </c>
      <c r="AC191">
        <v>252.50020000000001</v>
      </c>
      <c r="AD191">
        <v>0</v>
      </c>
      <c r="AE191">
        <v>1.8289131000000001</v>
      </c>
      <c r="AF191">
        <v>2020.1786999999999</v>
      </c>
    </row>
    <row r="192" spans="1:32" x14ac:dyDescent="0.3">
      <c r="A192">
        <v>3001308</v>
      </c>
      <c r="B192">
        <v>1</v>
      </c>
      <c r="C192" t="s">
        <v>82</v>
      </c>
      <c r="D192" t="s">
        <v>92</v>
      </c>
      <c r="E192" t="s">
        <v>907</v>
      </c>
      <c r="F192" t="s">
        <v>908</v>
      </c>
      <c r="G192" t="s">
        <v>134</v>
      </c>
      <c r="H192" t="s">
        <v>147</v>
      </c>
      <c r="I192" t="s">
        <v>79</v>
      </c>
      <c r="J192" t="s">
        <v>136</v>
      </c>
      <c r="K192" t="s">
        <v>22</v>
      </c>
      <c r="L192" t="s">
        <v>137</v>
      </c>
      <c r="M192" t="s">
        <v>911</v>
      </c>
      <c r="N192" t="s">
        <v>912</v>
      </c>
      <c r="O192">
        <v>9.8036111111111115</v>
      </c>
      <c r="P192">
        <v>3</v>
      </c>
      <c r="Q192">
        <v>1160</v>
      </c>
      <c r="R192">
        <v>4</v>
      </c>
      <c r="S192">
        <v>54</v>
      </c>
      <c r="T192">
        <v>5</v>
      </c>
      <c r="U192">
        <v>35</v>
      </c>
      <c r="V192">
        <v>0</v>
      </c>
      <c r="W192">
        <v>1</v>
      </c>
      <c r="X192">
        <v>105.46816</v>
      </c>
      <c r="Y192">
        <v>1212.6188</v>
      </c>
      <c r="Z192">
        <v>93.586365000000001</v>
      </c>
      <c r="AA192">
        <v>326.12799999999999</v>
      </c>
      <c r="AB192">
        <v>78.450559999999996</v>
      </c>
      <c r="AC192">
        <v>235.23369</v>
      </c>
      <c r="AD192">
        <v>0</v>
      </c>
      <c r="AE192">
        <v>0.85112553999999996</v>
      </c>
      <c r="AF192">
        <v>2052.3366999999998</v>
      </c>
    </row>
    <row r="193" spans="1:32" x14ac:dyDescent="0.3">
      <c r="A193">
        <v>3004656</v>
      </c>
      <c r="B193">
        <v>1</v>
      </c>
      <c r="C193" t="s">
        <v>82</v>
      </c>
      <c r="D193" t="s">
        <v>104</v>
      </c>
      <c r="E193" t="s">
        <v>913</v>
      </c>
      <c r="F193" t="s">
        <v>914</v>
      </c>
      <c r="G193" t="s">
        <v>134</v>
      </c>
      <c r="H193" t="s">
        <v>147</v>
      </c>
      <c r="I193" t="s">
        <v>79</v>
      </c>
      <c r="J193" t="s">
        <v>136</v>
      </c>
      <c r="K193" t="s">
        <v>22</v>
      </c>
      <c r="L193" t="s">
        <v>137</v>
      </c>
      <c r="M193" t="s">
        <v>915</v>
      </c>
      <c r="N193" t="s">
        <v>916</v>
      </c>
      <c r="O193">
        <v>0.33861111111111108</v>
      </c>
      <c r="P193">
        <v>0</v>
      </c>
      <c r="Q193">
        <v>11686</v>
      </c>
      <c r="R193">
        <v>0</v>
      </c>
      <c r="S193">
        <v>0</v>
      </c>
      <c r="T193">
        <v>4</v>
      </c>
      <c r="U193">
        <v>1326</v>
      </c>
      <c r="V193">
        <v>1</v>
      </c>
      <c r="W193">
        <v>0</v>
      </c>
      <c r="X193">
        <v>0</v>
      </c>
      <c r="Y193">
        <v>1177.8289</v>
      </c>
      <c r="Z193">
        <v>0</v>
      </c>
      <c r="AA193">
        <v>0</v>
      </c>
      <c r="AB193">
        <v>40.910800000000002</v>
      </c>
      <c r="AC193">
        <v>134.05785</v>
      </c>
      <c r="AD193">
        <v>18.052455999999999</v>
      </c>
      <c r="AE193">
        <v>0</v>
      </c>
      <c r="AF193">
        <v>1370.85</v>
      </c>
    </row>
    <row r="194" spans="1:32" x14ac:dyDescent="0.3">
      <c r="A194">
        <v>3015753</v>
      </c>
      <c r="B194">
        <v>1</v>
      </c>
      <c r="C194" t="s">
        <v>83</v>
      </c>
      <c r="D194" t="s">
        <v>123</v>
      </c>
      <c r="E194" t="s">
        <v>917</v>
      </c>
      <c r="F194" t="s">
        <v>918</v>
      </c>
      <c r="G194" t="s">
        <v>134</v>
      </c>
      <c r="H194" t="s">
        <v>211</v>
      </c>
      <c r="I194" t="s">
        <v>79</v>
      </c>
      <c r="J194" t="s">
        <v>136</v>
      </c>
      <c r="K194" t="s">
        <v>22</v>
      </c>
      <c r="L194" t="s">
        <v>177</v>
      </c>
      <c r="M194" t="s">
        <v>919</v>
      </c>
      <c r="N194" t="s">
        <v>920</v>
      </c>
      <c r="O194">
        <v>7.4166666666666672E-2</v>
      </c>
      <c r="P194">
        <v>18</v>
      </c>
      <c r="Q194">
        <v>1166</v>
      </c>
      <c r="R194">
        <v>202</v>
      </c>
      <c r="S194">
        <v>90</v>
      </c>
      <c r="T194">
        <v>32</v>
      </c>
      <c r="U194">
        <v>92</v>
      </c>
      <c r="V194">
        <v>1</v>
      </c>
      <c r="W194">
        <v>0</v>
      </c>
      <c r="X194">
        <v>2.2302716</v>
      </c>
      <c r="Y194">
        <v>12.951689</v>
      </c>
      <c r="Z194">
        <v>27.754154</v>
      </c>
      <c r="AA194">
        <v>2.9257789999999999</v>
      </c>
      <c r="AB194">
        <v>7.5968330000000002</v>
      </c>
      <c r="AC194">
        <v>3.0780728000000002</v>
      </c>
      <c r="AD194">
        <v>10.8553505</v>
      </c>
      <c r="AE194">
        <v>0</v>
      </c>
      <c r="AF194">
        <v>67.392150000000001</v>
      </c>
    </row>
    <row r="195" spans="1:32" x14ac:dyDescent="0.3">
      <c r="A195">
        <v>3017262</v>
      </c>
      <c r="B195">
        <v>1</v>
      </c>
      <c r="C195" t="s">
        <v>82</v>
      </c>
      <c r="D195" t="s">
        <v>90</v>
      </c>
      <c r="E195" t="s">
        <v>921</v>
      </c>
      <c r="F195" t="s">
        <v>922</v>
      </c>
      <c r="G195" t="s">
        <v>134</v>
      </c>
      <c r="H195" t="s">
        <v>147</v>
      </c>
      <c r="I195" t="s">
        <v>78</v>
      </c>
      <c r="J195" t="s">
        <v>136</v>
      </c>
      <c r="K195" t="s">
        <v>22</v>
      </c>
      <c r="L195" t="s">
        <v>137</v>
      </c>
      <c r="M195" t="s">
        <v>923</v>
      </c>
      <c r="N195" t="s">
        <v>924</v>
      </c>
      <c r="O195">
        <v>7.2113888888888891</v>
      </c>
      <c r="P195">
        <v>0</v>
      </c>
      <c r="Q195">
        <v>475</v>
      </c>
      <c r="R195">
        <v>0</v>
      </c>
      <c r="S195">
        <v>0</v>
      </c>
      <c r="T195">
        <v>0</v>
      </c>
      <c r="U195">
        <v>131</v>
      </c>
      <c r="V195">
        <v>0</v>
      </c>
      <c r="W195">
        <v>1</v>
      </c>
      <c r="X195">
        <v>0</v>
      </c>
      <c r="Y195">
        <v>842.68224999999995</v>
      </c>
      <c r="Z195">
        <v>0</v>
      </c>
      <c r="AA195">
        <v>0</v>
      </c>
      <c r="AB195">
        <v>0</v>
      </c>
      <c r="AC195">
        <v>1164.5775000000001</v>
      </c>
      <c r="AD195">
        <v>0</v>
      </c>
      <c r="AE195">
        <v>189.56546</v>
      </c>
      <c r="AF195">
        <v>2196.8252000000002</v>
      </c>
    </row>
    <row r="196" spans="1:32" x14ac:dyDescent="0.3">
      <c r="A196">
        <v>3013059</v>
      </c>
      <c r="B196">
        <v>1</v>
      </c>
      <c r="C196" t="s">
        <v>82</v>
      </c>
      <c r="D196" t="s">
        <v>104</v>
      </c>
      <c r="E196" t="s">
        <v>925</v>
      </c>
      <c r="F196" t="s">
        <v>926</v>
      </c>
      <c r="G196" t="s">
        <v>134</v>
      </c>
      <c r="H196" t="s">
        <v>367</v>
      </c>
      <c r="I196" t="s">
        <v>78</v>
      </c>
      <c r="J196" t="s">
        <v>136</v>
      </c>
      <c r="K196" t="s">
        <v>22</v>
      </c>
      <c r="L196" t="s">
        <v>177</v>
      </c>
      <c r="M196" t="s">
        <v>927</v>
      </c>
      <c r="N196" t="s">
        <v>928</v>
      </c>
      <c r="O196">
        <v>0.95143722222222227</v>
      </c>
      <c r="P196">
        <v>0</v>
      </c>
      <c r="Q196">
        <v>7</v>
      </c>
      <c r="R196">
        <v>0</v>
      </c>
      <c r="S196">
        <v>0</v>
      </c>
      <c r="T196">
        <v>0</v>
      </c>
      <c r="U196">
        <v>5</v>
      </c>
      <c r="V196">
        <v>0</v>
      </c>
      <c r="W196">
        <v>0</v>
      </c>
      <c r="X196">
        <v>0</v>
      </c>
      <c r="Y196">
        <v>1.4962571</v>
      </c>
      <c r="Z196">
        <v>0</v>
      </c>
      <c r="AA196">
        <v>0</v>
      </c>
      <c r="AB196">
        <v>0</v>
      </c>
      <c r="AC196">
        <v>2.1509426</v>
      </c>
      <c r="AD196">
        <v>0</v>
      </c>
      <c r="AE196">
        <v>0</v>
      </c>
      <c r="AF196">
        <v>3.6471996</v>
      </c>
    </row>
    <row r="197" spans="1:32" x14ac:dyDescent="0.3">
      <c r="A197">
        <v>3013008</v>
      </c>
      <c r="B197">
        <v>1</v>
      </c>
      <c r="C197" t="s">
        <v>82</v>
      </c>
      <c r="D197" t="s">
        <v>100</v>
      </c>
      <c r="E197" t="s">
        <v>929</v>
      </c>
      <c r="F197" t="s">
        <v>930</v>
      </c>
      <c r="G197" t="s">
        <v>134</v>
      </c>
      <c r="H197" t="s">
        <v>216</v>
      </c>
      <c r="I197" t="s">
        <v>78</v>
      </c>
      <c r="J197" t="s">
        <v>136</v>
      </c>
      <c r="K197" t="s">
        <v>22</v>
      </c>
      <c r="L197" t="s">
        <v>177</v>
      </c>
      <c r="M197" t="s">
        <v>931</v>
      </c>
      <c r="N197" t="s">
        <v>932</v>
      </c>
      <c r="O197">
        <v>0.98692333333333337</v>
      </c>
      <c r="P197">
        <v>0</v>
      </c>
      <c r="Q197">
        <v>2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1.1408981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1.1408981</v>
      </c>
    </row>
    <row r="198" spans="1:32" x14ac:dyDescent="0.3">
      <c r="A198">
        <v>3012936</v>
      </c>
      <c r="B198">
        <v>1</v>
      </c>
      <c r="C198" t="s">
        <v>82</v>
      </c>
      <c r="D198" t="s">
        <v>113</v>
      </c>
      <c r="E198" t="s">
        <v>933</v>
      </c>
      <c r="F198" t="s">
        <v>934</v>
      </c>
      <c r="G198" t="s">
        <v>134</v>
      </c>
      <c r="H198" t="s">
        <v>247</v>
      </c>
      <c r="I198" t="s">
        <v>78</v>
      </c>
      <c r="J198" t="s">
        <v>136</v>
      </c>
      <c r="K198" t="s">
        <v>22</v>
      </c>
      <c r="L198" t="s">
        <v>177</v>
      </c>
      <c r="M198" t="s">
        <v>935</v>
      </c>
      <c r="N198" t="s">
        <v>936</v>
      </c>
      <c r="O198">
        <v>6.7346822222222222</v>
      </c>
      <c r="P198">
        <v>0</v>
      </c>
      <c r="Q198">
        <v>8</v>
      </c>
      <c r="R198">
        <v>0</v>
      </c>
      <c r="S198">
        <v>6</v>
      </c>
      <c r="T198">
        <v>0</v>
      </c>
      <c r="U198">
        <v>9</v>
      </c>
      <c r="V198">
        <v>0</v>
      </c>
      <c r="W198">
        <v>0</v>
      </c>
      <c r="X198">
        <v>0</v>
      </c>
      <c r="Y198">
        <v>11.942679999999999</v>
      </c>
      <c r="Z198">
        <v>0</v>
      </c>
      <c r="AA198">
        <v>6.4636740000000001</v>
      </c>
      <c r="AB198">
        <v>0</v>
      </c>
      <c r="AC198">
        <v>140.23348999999999</v>
      </c>
      <c r="AD198">
        <v>0</v>
      </c>
      <c r="AE198">
        <v>0</v>
      </c>
      <c r="AF198">
        <v>158.63985</v>
      </c>
    </row>
    <row r="199" spans="1:32" x14ac:dyDescent="0.3">
      <c r="A199">
        <v>3012825</v>
      </c>
      <c r="B199">
        <v>1</v>
      </c>
      <c r="C199" t="s">
        <v>82</v>
      </c>
      <c r="D199" t="s">
        <v>86</v>
      </c>
      <c r="E199" t="s">
        <v>937</v>
      </c>
      <c r="F199" t="s">
        <v>938</v>
      </c>
      <c r="G199" t="s">
        <v>134</v>
      </c>
      <c r="H199" t="s">
        <v>238</v>
      </c>
      <c r="I199" t="s">
        <v>78</v>
      </c>
      <c r="J199" t="s">
        <v>136</v>
      </c>
      <c r="K199" t="s">
        <v>22</v>
      </c>
      <c r="L199" t="s">
        <v>177</v>
      </c>
      <c r="M199" t="s">
        <v>939</v>
      </c>
      <c r="N199" t="s">
        <v>940</v>
      </c>
      <c r="O199">
        <v>1.2638488888888888</v>
      </c>
      <c r="P199">
        <v>0</v>
      </c>
      <c r="Q199">
        <v>1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0.110314205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0.110314205</v>
      </c>
    </row>
    <row r="200" spans="1:32" x14ac:dyDescent="0.3">
      <c r="A200">
        <v>3012753</v>
      </c>
      <c r="B200">
        <v>1</v>
      </c>
      <c r="C200" t="s">
        <v>83</v>
      </c>
      <c r="D200" t="s">
        <v>121</v>
      </c>
      <c r="E200" t="s">
        <v>941</v>
      </c>
      <c r="F200" t="s">
        <v>942</v>
      </c>
      <c r="G200" t="s">
        <v>134</v>
      </c>
      <c r="H200" t="s">
        <v>247</v>
      </c>
      <c r="I200" t="s">
        <v>78</v>
      </c>
      <c r="J200" t="s">
        <v>136</v>
      </c>
      <c r="K200" t="s">
        <v>22</v>
      </c>
      <c r="L200" t="s">
        <v>177</v>
      </c>
      <c r="M200" t="s">
        <v>943</v>
      </c>
      <c r="N200" t="s">
        <v>944</v>
      </c>
      <c r="O200">
        <v>1.848138888888889</v>
      </c>
      <c r="P200">
        <v>0</v>
      </c>
      <c r="Q200">
        <v>2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0.11252147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0.11252147</v>
      </c>
    </row>
    <row r="201" spans="1:32" x14ac:dyDescent="0.3">
      <c r="A201">
        <v>3012695</v>
      </c>
      <c r="B201">
        <v>1</v>
      </c>
      <c r="C201" t="s">
        <v>82</v>
      </c>
      <c r="D201" t="s">
        <v>109</v>
      </c>
      <c r="E201" t="s">
        <v>945</v>
      </c>
      <c r="F201" t="s">
        <v>946</v>
      </c>
      <c r="G201" t="s">
        <v>134</v>
      </c>
      <c r="H201" t="s">
        <v>211</v>
      </c>
      <c r="I201" t="s">
        <v>79</v>
      </c>
      <c r="J201" t="s">
        <v>136</v>
      </c>
      <c r="K201" t="s">
        <v>22</v>
      </c>
      <c r="L201" t="s">
        <v>177</v>
      </c>
      <c r="M201" t="s">
        <v>947</v>
      </c>
      <c r="N201" t="s">
        <v>948</v>
      </c>
      <c r="O201">
        <v>0.61777777777777776</v>
      </c>
      <c r="P201">
        <v>0</v>
      </c>
      <c r="Q201">
        <v>1130</v>
      </c>
      <c r="R201">
        <v>9</v>
      </c>
      <c r="S201">
        <v>366</v>
      </c>
      <c r="T201">
        <v>14</v>
      </c>
      <c r="U201">
        <v>113</v>
      </c>
      <c r="V201">
        <v>0</v>
      </c>
      <c r="W201">
        <v>0</v>
      </c>
      <c r="X201">
        <v>0</v>
      </c>
      <c r="Y201">
        <v>142.00342000000001</v>
      </c>
      <c r="Z201">
        <v>17.145</v>
      </c>
      <c r="AA201">
        <v>28.693774999999999</v>
      </c>
      <c r="AB201">
        <v>67.623810000000006</v>
      </c>
      <c r="AC201">
        <v>39.163980000000002</v>
      </c>
      <c r="AD201">
        <v>0</v>
      </c>
      <c r="AE201">
        <v>0</v>
      </c>
      <c r="AF201">
        <v>294.62997000000001</v>
      </c>
    </row>
    <row r="202" spans="1:32" x14ac:dyDescent="0.3">
      <c r="A202">
        <v>3012627</v>
      </c>
      <c r="B202">
        <v>1</v>
      </c>
      <c r="C202" t="s">
        <v>82</v>
      </c>
      <c r="D202" t="s">
        <v>101</v>
      </c>
      <c r="E202" t="s">
        <v>949</v>
      </c>
      <c r="F202" t="s">
        <v>950</v>
      </c>
      <c r="G202" t="s">
        <v>134</v>
      </c>
      <c r="H202" t="s">
        <v>247</v>
      </c>
      <c r="I202" t="s">
        <v>78</v>
      </c>
      <c r="J202" t="s">
        <v>136</v>
      </c>
      <c r="K202" t="s">
        <v>22</v>
      </c>
      <c r="L202" t="s">
        <v>177</v>
      </c>
      <c r="M202" t="s">
        <v>951</v>
      </c>
      <c r="N202" t="s">
        <v>952</v>
      </c>
      <c r="O202">
        <v>1.3317041666666667</v>
      </c>
      <c r="P202">
        <v>0</v>
      </c>
      <c r="Q202">
        <v>1</v>
      </c>
      <c r="R202">
        <v>0</v>
      </c>
      <c r="S202">
        <v>6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0.54044175000000005</v>
      </c>
      <c r="Z202">
        <v>0</v>
      </c>
      <c r="AA202">
        <v>1.8898549</v>
      </c>
      <c r="AB202">
        <v>0</v>
      </c>
      <c r="AC202">
        <v>0</v>
      </c>
      <c r="AD202">
        <v>0</v>
      </c>
      <c r="AE202">
        <v>0</v>
      </c>
      <c r="AF202">
        <v>2.4302967</v>
      </c>
    </row>
    <row r="203" spans="1:32" x14ac:dyDescent="0.3">
      <c r="A203">
        <v>3012626</v>
      </c>
      <c r="B203">
        <v>1</v>
      </c>
      <c r="C203" t="s">
        <v>82</v>
      </c>
      <c r="D203" t="s">
        <v>88</v>
      </c>
      <c r="E203" t="s">
        <v>953</v>
      </c>
      <c r="F203" t="s">
        <v>954</v>
      </c>
      <c r="G203" t="s">
        <v>134</v>
      </c>
      <c r="H203" t="s">
        <v>247</v>
      </c>
      <c r="I203" t="s">
        <v>78</v>
      </c>
      <c r="J203" t="s">
        <v>136</v>
      </c>
      <c r="K203" t="s">
        <v>22</v>
      </c>
      <c r="L203" t="s">
        <v>177</v>
      </c>
      <c r="M203" t="s">
        <v>955</v>
      </c>
      <c r="N203" t="s">
        <v>956</v>
      </c>
      <c r="O203">
        <v>4.3381722222222221</v>
      </c>
      <c r="P203">
        <v>0</v>
      </c>
      <c r="Q203">
        <v>3</v>
      </c>
      <c r="R203">
        <v>0</v>
      </c>
      <c r="S203">
        <v>0</v>
      </c>
      <c r="T203">
        <v>0</v>
      </c>
      <c r="U203">
        <v>2</v>
      </c>
      <c r="V203">
        <v>0</v>
      </c>
      <c r="W203">
        <v>0</v>
      </c>
      <c r="X203">
        <v>0</v>
      </c>
      <c r="Y203">
        <v>0.67172103999999999</v>
      </c>
      <c r="Z203">
        <v>0</v>
      </c>
      <c r="AA203">
        <v>0</v>
      </c>
      <c r="AB203">
        <v>0</v>
      </c>
      <c r="AC203">
        <v>0.21159394000000001</v>
      </c>
      <c r="AD203">
        <v>0</v>
      </c>
      <c r="AE203">
        <v>0</v>
      </c>
      <c r="AF203">
        <v>0.88331497000000003</v>
      </c>
    </row>
    <row r="204" spans="1:32" x14ac:dyDescent="0.3">
      <c r="A204">
        <v>3012617</v>
      </c>
      <c r="B204">
        <v>1</v>
      </c>
      <c r="C204" t="s">
        <v>82</v>
      </c>
      <c r="D204" t="s">
        <v>84</v>
      </c>
      <c r="E204" t="s">
        <v>957</v>
      </c>
      <c r="F204" t="s">
        <v>958</v>
      </c>
      <c r="G204" t="s">
        <v>134</v>
      </c>
      <c r="H204" t="s">
        <v>247</v>
      </c>
      <c r="I204" t="s">
        <v>78</v>
      </c>
      <c r="J204" t="s">
        <v>136</v>
      </c>
      <c r="K204" t="s">
        <v>22</v>
      </c>
      <c r="L204" t="s">
        <v>177</v>
      </c>
      <c r="M204" t="s">
        <v>959</v>
      </c>
      <c r="N204" t="s">
        <v>960</v>
      </c>
      <c r="O204">
        <v>1.6766580555555555</v>
      </c>
      <c r="P204">
        <v>0</v>
      </c>
      <c r="Q204">
        <v>6</v>
      </c>
      <c r="R204">
        <v>0</v>
      </c>
      <c r="S204">
        <v>8</v>
      </c>
      <c r="T204">
        <v>0</v>
      </c>
      <c r="U204">
        <v>3</v>
      </c>
      <c r="V204">
        <v>0</v>
      </c>
      <c r="W204">
        <v>0</v>
      </c>
      <c r="X204">
        <v>0</v>
      </c>
      <c r="Y204">
        <v>1.2973068000000001</v>
      </c>
      <c r="Z204">
        <v>0</v>
      </c>
      <c r="AA204">
        <v>3.5201948000000001</v>
      </c>
      <c r="AB204">
        <v>0</v>
      </c>
      <c r="AC204">
        <v>2.5470799999999998</v>
      </c>
      <c r="AD204">
        <v>0</v>
      </c>
      <c r="AE204">
        <v>0</v>
      </c>
      <c r="AF204">
        <v>7.3645816000000002</v>
      </c>
    </row>
    <row r="205" spans="1:32" x14ac:dyDescent="0.3">
      <c r="A205">
        <v>3012574</v>
      </c>
      <c r="B205">
        <v>1</v>
      </c>
      <c r="C205" t="s">
        <v>82</v>
      </c>
      <c r="D205" t="s">
        <v>106</v>
      </c>
      <c r="E205" t="s">
        <v>961</v>
      </c>
      <c r="F205" t="s">
        <v>962</v>
      </c>
      <c r="G205" t="s">
        <v>134</v>
      </c>
      <c r="H205" t="s">
        <v>367</v>
      </c>
      <c r="I205" t="s">
        <v>78</v>
      </c>
      <c r="J205" t="s">
        <v>136</v>
      </c>
      <c r="K205" t="s">
        <v>22</v>
      </c>
      <c r="L205" t="s">
        <v>177</v>
      </c>
      <c r="M205" t="s">
        <v>963</v>
      </c>
      <c r="N205" t="s">
        <v>964</v>
      </c>
      <c r="O205">
        <v>5.5030422222222226</v>
      </c>
      <c r="P205">
        <v>0</v>
      </c>
      <c r="Q205">
        <v>5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5.0010386000000002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5.0010386000000002</v>
      </c>
    </row>
    <row r="206" spans="1:32" x14ac:dyDescent="0.3">
      <c r="A206">
        <v>3012570</v>
      </c>
      <c r="B206">
        <v>1</v>
      </c>
      <c r="C206" t="s">
        <v>82</v>
      </c>
      <c r="D206" t="s">
        <v>91</v>
      </c>
      <c r="E206" t="s">
        <v>965</v>
      </c>
      <c r="F206" t="s">
        <v>966</v>
      </c>
      <c r="G206" t="s">
        <v>134</v>
      </c>
      <c r="H206" t="s">
        <v>367</v>
      </c>
      <c r="I206" t="s">
        <v>78</v>
      </c>
      <c r="J206" t="s">
        <v>136</v>
      </c>
      <c r="K206" t="s">
        <v>22</v>
      </c>
      <c r="L206" t="s">
        <v>177</v>
      </c>
      <c r="M206" t="s">
        <v>967</v>
      </c>
      <c r="N206" t="s">
        <v>968</v>
      </c>
      <c r="O206">
        <v>6.6748611111111114</v>
      </c>
      <c r="P206">
        <v>0</v>
      </c>
      <c r="Q206">
        <v>9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12.738060000000001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12.738060000000001</v>
      </c>
    </row>
    <row r="207" spans="1:32" x14ac:dyDescent="0.3">
      <c r="A207">
        <v>3012448</v>
      </c>
      <c r="B207">
        <v>1</v>
      </c>
      <c r="C207" t="s">
        <v>82</v>
      </c>
      <c r="D207" t="s">
        <v>87</v>
      </c>
      <c r="E207" t="s">
        <v>969</v>
      </c>
      <c r="F207" t="s">
        <v>970</v>
      </c>
      <c r="G207" t="s">
        <v>134</v>
      </c>
      <c r="H207" t="s">
        <v>238</v>
      </c>
      <c r="I207" t="s">
        <v>78</v>
      </c>
      <c r="J207" t="s">
        <v>136</v>
      </c>
      <c r="K207" t="s">
        <v>22</v>
      </c>
      <c r="L207" t="s">
        <v>177</v>
      </c>
      <c r="M207" t="s">
        <v>971</v>
      </c>
      <c r="N207" t="s">
        <v>972</v>
      </c>
      <c r="O207">
        <v>1.0634169444444443</v>
      </c>
      <c r="P207">
        <v>0</v>
      </c>
      <c r="Q207">
        <v>5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1.2154659000000001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1.2154659000000001</v>
      </c>
    </row>
    <row r="208" spans="1:32" x14ac:dyDescent="0.3">
      <c r="A208">
        <v>3012346</v>
      </c>
      <c r="B208">
        <v>1</v>
      </c>
      <c r="C208" t="s">
        <v>83</v>
      </c>
      <c r="D208" t="s">
        <v>116</v>
      </c>
      <c r="E208" t="s">
        <v>973</v>
      </c>
      <c r="F208" t="s">
        <v>974</v>
      </c>
      <c r="G208" t="s">
        <v>134</v>
      </c>
      <c r="H208" t="s">
        <v>238</v>
      </c>
      <c r="I208" t="s">
        <v>78</v>
      </c>
      <c r="J208" t="s">
        <v>136</v>
      </c>
      <c r="K208" t="s">
        <v>22</v>
      </c>
      <c r="L208" t="s">
        <v>177</v>
      </c>
      <c r="M208" t="s">
        <v>975</v>
      </c>
      <c r="N208" t="s">
        <v>976</v>
      </c>
      <c r="O208">
        <v>0.78069916666666661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0.16852181999999999</v>
      </c>
      <c r="AD208">
        <v>0</v>
      </c>
      <c r="AE208">
        <v>0</v>
      </c>
      <c r="AF208">
        <v>0.16852181999999999</v>
      </c>
    </row>
    <row r="209" spans="1:32" x14ac:dyDescent="0.3">
      <c r="A209">
        <v>3012268</v>
      </c>
      <c r="B209">
        <v>1</v>
      </c>
      <c r="C209" t="s">
        <v>83</v>
      </c>
      <c r="D209" t="s">
        <v>125</v>
      </c>
      <c r="E209" t="s">
        <v>977</v>
      </c>
      <c r="F209" t="s">
        <v>978</v>
      </c>
      <c r="G209" t="s">
        <v>134</v>
      </c>
      <c r="H209" t="s">
        <v>211</v>
      </c>
      <c r="I209" t="s">
        <v>79</v>
      </c>
      <c r="J209" t="s">
        <v>136</v>
      </c>
      <c r="K209" t="s">
        <v>22</v>
      </c>
      <c r="L209" t="s">
        <v>177</v>
      </c>
      <c r="M209" t="s">
        <v>979</v>
      </c>
      <c r="N209" t="s">
        <v>980</v>
      </c>
      <c r="O209">
        <v>3.6052777777777778</v>
      </c>
      <c r="P209">
        <v>1</v>
      </c>
      <c r="Q209">
        <v>205</v>
      </c>
      <c r="R209">
        <v>51</v>
      </c>
      <c r="S209">
        <v>17</v>
      </c>
      <c r="T209">
        <v>6</v>
      </c>
      <c r="U209">
        <v>16</v>
      </c>
      <c r="V209">
        <v>0</v>
      </c>
      <c r="W209">
        <v>0</v>
      </c>
      <c r="X209">
        <v>1.3027911000000001</v>
      </c>
      <c r="Y209">
        <v>117.55652600000001</v>
      </c>
      <c r="Z209">
        <v>40.411340000000003</v>
      </c>
      <c r="AA209">
        <v>5.8174147999999999</v>
      </c>
      <c r="AB209">
        <v>21.793023999999999</v>
      </c>
      <c r="AC209">
        <v>8.7805990000000005</v>
      </c>
      <c r="AD209">
        <v>0</v>
      </c>
      <c r="AE209">
        <v>0</v>
      </c>
      <c r="AF209">
        <v>195.6617</v>
      </c>
    </row>
    <row r="210" spans="1:32" x14ac:dyDescent="0.3">
      <c r="A210">
        <v>3012201</v>
      </c>
      <c r="B210">
        <v>1</v>
      </c>
      <c r="C210" t="s">
        <v>82</v>
      </c>
      <c r="D210" t="s">
        <v>88</v>
      </c>
      <c r="E210" t="s">
        <v>981</v>
      </c>
      <c r="F210" t="s">
        <v>982</v>
      </c>
      <c r="G210" t="s">
        <v>134</v>
      </c>
      <c r="H210" t="s">
        <v>211</v>
      </c>
      <c r="I210" t="s">
        <v>79</v>
      </c>
      <c r="J210" t="s">
        <v>136</v>
      </c>
      <c r="K210" t="s">
        <v>22</v>
      </c>
      <c r="L210" t="s">
        <v>177</v>
      </c>
      <c r="M210" t="s">
        <v>983</v>
      </c>
      <c r="N210" t="s">
        <v>984</v>
      </c>
      <c r="O210">
        <v>0.20472222222222222</v>
      </c>
      <c r="P210">
        <v>0</v>
      </c>
      <c r="Q210">
        <v>0</v>
      </c>
      <c r="R210">
        <v>9</v>
      </c>
      <c r="S210">
        <v>34</v>
      </c>
      <c r="T210">
        <v>0</v>
      </c>
      <c r="U210">
        <v>1</v>
      </c>
      <c r="V210">
        <v>1</v>
      </c>
      <c r="W210">
        <v>0</v>
      </c>
      <c r="X210">
        <v>0</v>
      </c>
      <c r="Y210">
        <v>0</v>
      </c>
      <c r="Z210">
        <v>0.50301359999999995</v>
      </c>
      <c r="AA210">
        <v>7.5342500000000001</v>
      </c>
      <c r="AB210">
        <v>0</v>
      </c>
      <c r="AC210">
        <v>0.28669774999999997</v>
      </c>
      <c r="AD210">
        <v>9.1086030000000004</v>
      </c>
      <c r="AE210">
        <v>0</v>
      </c>
      <c r="AF210">
        <v>17.432563999999999</v>
      </c>
    </row>
    <row r="211" spans="1:32" x14ac:dyDescent="0.3">
      <c r="A211">
        <v>3012228</v>
      </c>
      <c r="B211">
        <v>1</v>
      </c>
      <c r="C211" t="s">
        <v>83</v>
      </c>
      <c r="D211" t="s">
        <v>130</v>
      </c>
      <c r="E211" t="s">
        <v>985</v>
      </c>
      <c r="F211" t="s">
        <v>986</v>
      </c>
      <c r="G211" t="s">
        <v>134</v>
      </c>
      <c r="H211" t="s">
        <v>247</v>
      </c>
      <c r="I211" t="s">
        <v>78</v>
      </c>
      <c r="J211" t="s">
        <v>136</v>
      </c>
      <c r="K211" t="s">
        <v>22</v>
      </c>
      <c r="L211" t="s">
        <v>177</v>
      </c>
      <c r="M211" t="s">
        <v>987</v>
      </c>
      <c r="N211" t="s">
        <v>988</v>
      </c>
      <c r="O211">
        <v>3.5662305555555558</v>
      </c>
      <c r="P211">
        <v>0</v>
      </c>
      <c r="Q211">
        <v>321</v>
      </c>
      <c r="R211">
        <v>0</v>
      </c>
      <c r="S211">
        <v>0</v>
      </c>
      <c r="T211">
        <v>0</v>
      </c>
      <c r="U211">
        <v>23</v>
      </c>
      <c r="V211">
        <v>0</v>
      </c>
      <c r="W211">
        <v>0</v>
      </c>
      <c r="X211">
        <v>0</v>
      </c>
      <c r="Y211">
        <v>246.04132000000001</v>
      </c>
      <c r="Z211">
        <v>0</v>
      </c>
      <c r="AA211">
        <v>0</v>
      </c>
      <c r="AB211">
        <v>0</v>
      </c>
      <c r="AC211">
        <v>85.028959999999998</v>
      </c>
      <c r="AD211">
        <v>0</v>
      </c>
      <c r="AE211">
        <v>0</v>
      </c>
      <c r="AF211">
        <v>331.07028000000003</v>
      </c>
    </row>
    <row r="212" spans="1:32" x14ac:dyDescent="0.3">
      <c r="A212">
        <v>3012221</v>
      </c>
      <c r="B212">
        <v>1</v>
      </c>
      <c r="C212" t="s">
        <v>82</v>
      </c>
      <c r="D212" t="s">
        <v>91</v>
      </c>
      <c r="E212" t="s">
        <v>989</v>
      </c>
      <c r="F212" t="s">
        <v>990</v>
      </c>
      <c r="G212" t="s">
        <v>134</v>
      </c>
      <c r="H212" t="s">
        <v>182</v>
      </c>
      <c r="I212" t="s">
        <v>78</v>
      </c>
      <c r="J212" t="s">
        <v>136</v>
      </c>
      <c r="K212" t="s">
        <v>22</v>
      </c>
      <c r="L212" t="s">
        <v>177</v>
      </c>
      <c r="M212" t="s">
        <v>991</v>
      </c>
      <c r="N212" t="s">
        <v>992</v>
      </c>
      <c r="O212">
        <v>0.44416694444444443</v>
      </c>
      <c r="P212">
        <v>0</v>
      </c>
      <c r="Q212">
        <v>949</v>
      </c>
      <c r="R212">
        <v>0</v>
      </c>
      <c r="S212">
        <v>0</v>
      </c>
      <c r="T212">
        <v>0</v>
      </c>
      <c r="U212">
        <v>40</v>
      </c>
      <c r="V212">
        <v>0</v>
      </c>
      <c r="W212">
        <v>0</v>
      </c>
      <c r="X212">
        <v>0</v>
      </c>
      <c r="Y212">
        <v>99.484920000000002</v>
      </c>
      <c r="Z212">
        <v>0</v>
      </c>
      <c r="AA212">
        <v>0</v>
      </c>
      <c r="AB212">
        <v>0</v>
      </c>
      <c r="AC212">
        <v>22.923662</v>
      </c>
      <c r="AD212">
        <v>0</v>
      </c>
      <c r="AE212">
        <v>0</v>
      </c>
      <c r="AF212">
        <v>122.40858</v>
      </c>
    </row>
    <row r="213" spans="1:32" x14ac:dyDescent="0.3">
      <c r="A213">
        <v>3012205</v>
      </c>
      <c r="B213">
        <v>1</v>
      </c>
      <c r="C213" t="s">
        <v>82</v>
      </c>
      <c r="D213" t="s">
        <v>91</v>
      </c>
      <c r="E213" t="s">
        <v>993</v>
      </c>
      <c r="F213" t="s">
        <v>994</v>
      </c>
      <c r="G213" t="s">
        <v>134</v>
      </c>
      <c r="H213" t="s">
        <v>182</v>
      </c>
      <c r="I213" t="s">
        <v>78</v>
      </c>
      <c r="J213" t="s">
        <v>136</v>
      </c>
      <c r="K213" t="s">
        <v>22</v>
      </c>
      <c r="L213" t="s">
        <v>177</v>
      </c>
      <c r="M213" t="s">
        <v>995</v>
      </c>
      <c r="N213" t="s">
        <v>996</v>
      </c>
      <c r="O213">
        <v>0.96342277777777785</v>
      </c>
      <c r="P213">
        <v>0</v>
      </c>
      <c r="Q213">
        <v>880</v>
      </c>
      <c r="R213">
        <v>0</v>
      </c>
      <c r="S213">
        <v>0</v>
      </c>
      <c r="T213">
        <v>0</v>
      </c>
      <c r="U213">
        <v>163</v>
      </c>
      <c r="V213">
        <v>0</v>
      </c>
      <c r="W213">
        <v>0</v>
      </c>
      <c r="X213">
        <v>0</v>
      </c>
      <c r="Y213">
        <v>201.24299999999999</v>
      </c>
      <c r="Z213">
        <v>0</v>
      </c>
      <c r="AA213">
        <v>0</v>
      </c>
      <c r="AB213">
        <v>0</v>
      </c>
      <c r="AC213">
        <v>228.40741</v>
      </c>
      <c r="AD213">
        <v>0</v>
      </c>
      <c r="AE213">
        <v>0</v>
      </c>
      <c r="AF213">
        <v>429.65042</v>
      </c>
    </row>
    <row r="214" spans="1:32" x14ac:dyDescent="0.3">
      <c r="A214">
        <v>3012023</v>
      </c>
      <c r="B214">
        <v>2</v>
      </c>
      <c r="C214" t="s">
        <v>82</v>
      </c>
      <c r="D214" t="s">
        <v>98</v>
      </c>
      <c r="E214" t="s">
        <v>997</v>
      </c>
      <c r="F214" t="s">
        <v>998</v>
      </c>
      <c r="G214" t="s">
        <v>134</v>
      </c>
      <c r="H214" t="s">
        <v>211</v>
      </c>
      <c r="I214" t="s">
        <v>79</v>
      </c>
      <c r="J214" t="s">
        <v>136</v>
      </c>
      <c r="K214" t="s">
        <v>22</v>
      </c>
      <c r="L214" t="s">
        <v>177</v>
      </c>
      <c r="M214" t="s">
        <v>577</v>
      </c>
      <c r="N214" t="s">
        <v>999</v>
      </c>
      <c r="O214">
        <v>2.3862030555555558</v>
      </c>
      <c r="P214">
        <v>0</v>
      </c>
      <c r="Q214">
        <v>938</v>
      </c>
      <c r="R214">
        <v>0</v>
      </c>
      <c r="S214">
        <v>0</v>
      </c>
      <c r="T214">
        <v>0</v>
      </c>
      <c r="U214">
        <v>32</v>
      </c>
      <c r="V214">
        <v>0</v>
      </c>
      <c r="W214">
        <v>0</v>
      </c>
      <c r="X214">
        <v>0</v>
      </c>
      <c r="Y214">
        <v>567.03110000000004</v>
      </c>
      <c r="Z214">
        <v>0</v>
      </c>
      <c r="AA214">
        <v>0</v>
      </c>
      <c r="AB214">
        <v>0</v>
      </c>
      <c r="AC214">
        <v>86.569119999999998</v>
      </c>
      <c r="AD214">
        <v>0</v>
      </c>
      <c r="AE214">
        <v>0</v>
      </c>
      <c r="AF214">
        <v>653.60029999999995</v>
      </c>
    </row>
    <row r="215" spans="1:32" x14ac:dyDescent="0.3">
      <c r="A215">
        <v>3012089</v>
      </c>
      <c r="B215">
        <v>1</v>
      </c>
      <c r="C215" t="s">
        <v>83</v>
      </c>
      <c r="D215" t="s">
        <v>130</v>
      </c>
      <c r="E215" t="s">
        <v>1000</v>
      </c>
      <c r="F215" t="s">
        <v>1001</v>
      </c>
      <c r="G215" t="s">
        <v>134</v>
      </c>
      <c r="H215" t="s">
        <v>874</v>
      </c>
      <c r="I215" t="s">
        <v>79</v>
      </c>
      <c r="J215" t="s">
        <v>136</v>
      </c>
      <c r="K215" t="s">
        <v>3</v>
      </c>
      <c r="L215" t="s">
        <v>177</v>
      </c>
      <c r="M215" t="s">
        <v>1002</v>
      </c>
      <c r="N215" t="s">
        <v>1003</v>
      </c>
      <c r="O215">
        <v>1.4941666666666666</v>
      </c>
      <c r="P215">
        <v>29</v>
      </c>
      <c r="Q215">
        <v>3674</v>
      </c>
      <c r="R215">
        <v>32</v>
      </c>
      <c r="S215">
        <v>33</v>
      </c>
      <c r="T215">
        <v>23</v>
      </c>
      <c r="U215">
        <v>269</v>
      </c>
      <c r="V215">
        <v>1</v>
      </c>
      <c r="W215">
        <v>0</v>
      </c>
      <c r="X215">
        <v>112.57142</v>
      </c>
      <c r="Y215">
        <v>584.27350000000001</v>
      </c>
      <c r="Z215">
        <v>402.40350000000001</v>
      </c>
      <c r="AA215">
        <v>10.485454000000001</v>
      </c>
      <c r="AB215">
        <v>72.096410000000006</v>
      </c>
      <c r="AC215">
        <v>109.42649</v>
      </c>
      <c r="AD215">
        <v>162.19266999999999</v>
      </c>
      <c r="AE215">
        <v>0</v>
      </c>
      <c r="AF215">
        <v>1453.4494999999999</v>
      </c>
    </row>
    <row r="216" spans="1:32" x14ac:dyDescent="0.3">
      <c r="A216">
        <v>3011962</v>
      </c>
      <c r="B216">
        <v>1</v>
      </c>
      <c r="C216" t="s">
        <v>82</v>
      </c>
      <c r="D216" t="s">
        <v>112</v>
      </c>
      <c r="E216" t="s">
        <v>1004</v>
      </c>
      <c r="F216" t="s">
        <v>1005</v>
      </c>
      <c r="G216" t="s">
        <v>134</v>
      </c>
      <c r="H216" t="s">
        <v>238</v>
      </c>
      <c r="I216" t="s">
        <v>78</v>
      </c>
      <c r="J216" t="s">
        <v>136</v>
      </c>
      <c r="K216" t="s">
        <v>22</v>
      </c>
      <c r="L216" t="s">
        <v>177</v>
      </c>
      <c r="M216" t="s">
        <v>1006</v>
      </c>
      <c r="N216" t="s">
        <v>1007</v>
      </c>
      <c r="O216">
        <v>2.6172922222222224</v>
      </c>
      <c r="P216">
        <v>0</v>
      </c>
      <c r="Q216">
        <v>1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0.74252010000000002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0.74252010000000002</v>
      </c>
    </row>
    <row r="217" spans="1:32" x14ac:dyDescent="0.3">
      <c r="A217">
        <v>3011912</v>
      </c>
      <c r="B217">
        <v>1</v>
      </c>
      <c r="C217" t="s">
        <v>82</v>
      </c>
      <c r="D217" t="s">
        <v>101</v>
      </c>
      <c r="E217" t="s">
        <v>1008</v>
      </c>
      <c r="F217" t="s">
        <v>1009</v>
      </c>
      <c r="G217" t="s">
        <v>134</v>
      </c>
      <c r="H217" t="s">
        <v>211</v>
      </c>
      <c r="I217" t="s">
        <v>79</v>
      </c>
      <c r="J217" t="s">
        <v>136</v>
      </c>
      <c r="K217" t="s">
        <v>22</v>
      </c>
      <c r="L217" t="s">
        <v>177</v>
      </c>
      <c r="M217" t="s">
        <v>1010</v>
      </c>
      <c r="N217" t="s">
        <v>1011</v>
      </c>
      <c r="O217">
        <v>1.27</v>
      </c>
      <c r="P217">
        <v>0</v>
      </c>
      <c r="Q217">
        <v>3</v>
      </c>
      <c r="R217">
        <v>3</v>
      </c>
      <c r="S217">
        <v>40</v>
      </c>
      <c r="T217">
        <v>11</v>
      </c>
      <c r="U217">
        <v>11</v>
      </c>
      <c r="V217">
        <v>1</v>
      </c>
      <c r="W217">
        <v>0</v>
      </c>
      <c r="X217">
        <v>0</v>
      </c>
      <c r="Y217">
        <v>0.61275349999999995</v>
      </c>
      <c r="Z217">
        <v>0.90309286</v>
      </c>
      <c r="AA217">
        <v>14.313408000000001</v>
      </c>
      <c r="AB217">
        <v>92.044489999999996</v>
      </c>
      <c r="AC217">
        <v>12.275555000000001</v>
      </c>
      <c r="AD217">
        <v>15.998608000000001</v>
      </c>
      <c r="AE217">
        <v>0</v>
      </c>
      <c r="AF217">
        <v>136.14789999999999</v>
      </c>
    </row>
    <row r="218" spans="1:32" x14ac:dyDescent="0.3">
      <c r="A218">
        <v>3011947</v>
      </c>
      <c r="B218">
        <v>1</v>
      </c>
      <c r="C218" t="s">
        <v>82</v>
      </c>
      <c r="D218" t="s">
        <v>108</v>
      </c>
      <c r="E218" t="s">
        <v>1012</v>
      </c>
      <c r="F218" t="s">
        <v>1013</v>
      </c>
      <c r="G218" t="s">
        <v>134</v>
      </c>
      <c r="H218" t="s">
        <v>247</v>
      </c>
      <c r="I218" t="s">
        <v>78</v>
      </c>
      <c r="J218" t="s">
        <v>136</v>
      </c>
      <c r="K218" t="s">
        <v>22</v>
      </c>
      <c r="L218" t="s">
        <v>177</v>
      </c>
      <c r="M218" t="s">
        <v>1014</v>
      </c>
      <c r="N218" t="s">
        <v>1015</v>
      </c>
      <c r="O218">
        <v>2.0220369444444444</v>
      </c>
      <c r="P218">
        <v>0</v>
      </c>
      <c r="Q218">
        <v>2</v>
      </c>
      <c r="R218">
        <v>0</v>
      </c>
      <c r="S218">
        <v>5</v>
      </c>
      <c r="T218">
        <v>0</v>
      </c>
      <c r="U218">
        <v>1</v>
      </c>
      <c r="V218">
        <v>0</v>
      </c>
      <c r="W218">
        <v>0</v>
      </c>
      <c r="X218">
        <v>0</v>
      </c>
      <c r="Y218">
        <v>1.4784894</v>
      </c>
      <c r="Z218">
        <v>0</v>
      </c>
      <c r="AA218">
        <v>2.7225522999999998</v>
      </c>
      <c r="AB218">
        <v>0</v>
      </c>
      <c r="AC218">
        <v>4.3325310000000004</v>
      </c>
      <c r="AD218">
        <v>0</v>
      </c>
      <c r="AE218">
        <v>0</v>
      </c>
      <c r="AF218">
        <v>8.5335730000000005</v>
      </c>
    </row>
    <row r="219" spans="1:32" x14ac:dyDescent="0.3">
      <c r="A219">
        <v>3011954</v>
      </c>
      <c r="B219">
        <v>1</v>
      </c>
      <c r="C219" t="s">
        <v>83</v>
      </c>
      <c r="D219" t="s">
        <v>125</v>
      </c>
      <c r="E219" t="s">
        <v>444</v>
      </c>
      <c r="F219" t="s">
        <v>445</v>
      </c>
      <c r="G219" t="s">
        <v>134</v>
      </c>
      <c r="H219" t="s">
        <v>211</v>
      </c>
      <c r="I219" t="s">
        <v>79</v>
      </c>
      <c r="J219" t="s">
        <v>136</v>
      </c>
      <c r="K219" t="s">
        <v>22</v>
      </c>
      <c r="L219" t="s">
        <v>177</v>
      </c>
      <c r="M219" t="s">
        <v>1016</v>
      </c>
      <c r="N219" t="s">
        <v>1017</v>
      </c>
      <c r="O219">
        <v>2.6116666666666668</v>
      </c>
      <c r="P219">
        <v>0</v>
      </c>
      <c r="Q219">
        <v>387</v>
      </c>
      <c r="R219">
        <v>0</v>
      </c>
      <c r="S219">
        <v>4</v>
      </c>
      <c r="T219">
        <v>0</v>
      </c>
      <c r="U219">
        <v>51</v>
      </c>
      <c r="V219">
        <v>0</v>
      </c>
      <c r="W219">
        <v>0</v>
      </c>
      <c r="X219">
        <v>0</v>
      </c>
      <c r="Y219">
        <v>214.44938999999999</v>
      </c>
      <c r="Z219">
        <v>0</v>
      </c>
      <c r="AA219">
        <v>3.5881354999999999</v>
      </c>
      <c r="AB219">
        <v>0</v>
      </c>
      <c r="AC219">
        <v>30.943987</v>
      </c>
      <c r="AD219">
        <v>0</v>
      </c>
      <c r="AE219">
        <v>0</v>
      </c>
      <c r="AF219">
        <v>248.98150000000001</v>
      </c>
    </row>
    <row r="220" spans="1:32" x14ac:dyDescent="0.3">
      <c r="A220">
        <v>3011890</v>
      </c>
      <c r="B220">
        <v>1</v>
      </c>
      <c r="C220" t="s">
        <v>82</v>
      </c>
      <c r="D220" t="s">
        <v>97</v>
      </c>
      <c r="E220" t="s">
        <v>1018</v>
      </c>
      <c r="F220" t="s">
        <v>1019</v>
      </c>
      <c r="G220" t="s">
        <v>134</v>
      </c>
      <c r="H220" t="s">
        <v>238</v>
      </c>
      <c r="I220" t="s">
        <v>78</v>
      </c>
      <c r="J220" t="s">
        <v>136</v>
      </c>
      <c r="K220" t="s">
        <v>22</v>
      </c>
      <c r="L220" t="s">
        <v>177</v>
      </c>
      <c r="M220" t="s">
        <v>1020</v>
      </c>
      <c r="N220" t="s">
        <v>1021</v>
      </c>
      <c r="O220">
        <v>1.9117647222222223</v>
      </c>
      <c r="P220">
        <v>0</v>
      </c>
      <c r="Q220">
        <v>1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0.44378005999999998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0.44378005999999998</v>
      </c>
    </row>
    <row r="221" spans="1:32" x14ac:dyDescent="0.3">
      <c r="A221">
        <v>3011834</v>
      </c>
      <c r="B221">
        <v>1</v>
      </c>
      <c r="C221" t="s">
        <v>82</v>
      </c>
      <c r="D221" t="s">
        <v>90</v>
      </c>
      <c r="E221" t="s">
        <v>1022</v>
      </c>
      <c r="F221" t="s">
        <v>1023</v>
      </c>
      <c r="G221" t="s">
        <v>134</v>
      </c>
      <c r="H221" t="s">
        <v>247</v>
      </c>
      <c r="I221" t="s">
        <v>78</v>
      </c>
      <c r="J221" t="s">
        <v>136</v>
      </c>
      <c r="K221" t="s">
        <v>22</v>
      </c>
      <c r="L221" t="s">
        <v>177</v>
      </c>
      <c r="M221" t="s">
        <v>1024</v>
      </c>
      <c r="N221" t="s">
        <v>1025</v>
      </c>
      <c r="O221">
        <v>1.4259027777777777</v>
      </c>
      <c r="P221">
        <v>0</v>
      </c>
      <c r="Q221">
        <v>38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0</v>
      </c>
      <c r="Y221">
        <v>11.085041</v>
      </c>
      <c r="Z221">
        <v>0</v>
      </c>
      <c r="AA221">
        <v>0</v>
      </c>
      <c r="AB221">
        <v>0</v>
      </c>
      <c r="AC221">
        <v>5.9201940000000002E-2</v>
      </c>
      <c r="AD221">
        <v>0</v>
      </c>
      <c r="AE221">
        <v>0</v>
      </c>
      <c r="AF221">
        <v>11.144242999999999</v>
      </c>
    </row>
    <row r="222" spans="1:32" x14ac:dyDescent="0.3">
      <c r="A222">
        <v>3011761</v>
      </c>
      <c r="B222">
        <v>1</v>
      </c>
      <c r="C222" t="s">
        <v>82</v>
      </c>
      <c r="D222" t="s">
        <v>98</v>
      </c>
      <c r="E222" t="s">
        <v>1026</v>
      </c>
      <c r="F222" t="s">
        <v>1027</v>
      </c>
      <c r="G222" t="s">
        <v>134</v>
      </c>
      <c r="H222" t="s">
        <v>367</v>
      </c>
      <c r="I222" t="s">
        <v>78</v>
      </c>
      <c r="J222" t="s">
        <v>136</v>
      </c>
      <c r="K222" t="s">
        <v>22</v>
      </c>
      <c r="L222" t="s">
        <v>177</v>
      </c>
      <c r="M222" t="s">
        <v>1028</v>
      </c>
      <c r="N222" t="s">
        <v>1029</v>
      </c>
      <c r="O222">
        <v>3.2834797222222223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1.3680801</v>
      </c>
      <c r="AD222">
        <v>0</v>
      </c>
      <c r="AE222">
        <v>0</v>
      </c>
      <c r="AF222">
        <v>1.3680801</v>
      </c>
    </row>
    <row r="223" spans="1:32" x14ac:dyDescent="0.3">
      <c r="A223">
        <v>3011525</v>
      </c>
      <c r="B223">
        <v>2</v>
      </c>
      <c r="C223" t="s">
        <v>82</v>
      </c>
      <c r="D223" t="s">
        <v>92</v>
      </c>
      <c r="E223" t="s">
        <v>1030</v>
      </c>
      <c r="F223" t="s">
        <v>1031</v>
      </c>
      <c r="G223" t="s">
        <v>134</v>
      </c>
      <c r="H223" t="s">
        <v>318</v>
      </c>
      <c r="I223" t="s">
        <v>79</v>
      </c>
      <c r="J223" t="s">
        <v>136</v>
      </c>
      <c r="K223" t="s">
        <v>22</v>
      </c>
      <c r="L223" t="s">
        <v>177</v>
      </c>
      <c r="M223" t="s">
        <v>1032</v>
      </c>
      <c r="N223" t="s">
        <v>1033</v>
      </c>
      <c r="O223">
        <v>1.5952777777777778</v>
      </c>
      <c r="P223">
        <v>0</v>
      </c>
      <c r="Q223">
        <v>144</v>
      </c>
      <c r="R223">
        <v>1</v>
      </c>
      <c r="S223">
        <v>10</v>
      </c>
      <c r="T223">
        <v>6</v>
      </c>
      <c r="U223">
        <v>52</v>
      </c>
      <c r="V223">
        <v>0</v>
      </c>
      <c r="W223">
        <v>0</v>
      </c>
      <c r="X223">
        <v>0</v>
      </c>
      <c r="Y223">
        <v>91.881230000000002</v>
      </c>
      <c r="Z223">
        <v>7.0134033999999996</v>
      </c>
      <c r="AA223">
        <v>1.5197874</v>
      </c>
      <c r="AB223">
        <v>34.749065000000002</v>
      </c>
      <c r="AC223">
        <v>171.71987999999999</v>
      </c>
      <c r="AD223">
        <v>0</v>
      </c>
      <c r="AE223">
        <v>0</v>
      </c>
      <c r="AF223">
        <v>306.88335999999998</v>
      </c>
    </row>
    <row r="224" spans="1:32" x14ac:dyDescent="0.3">
      <c r="A224">
        <v>3011713</v>
      </c>
      <c r="B224">
        <v>1</v>
      </c>
      <c r="C224" t="s">
        <v>82</v>
      </c>
      <c r="D224" t="s">
        <v>92</v>
      </c>
      <c r="E224" t="s">
        <v>1034</v>
      </c>
      <c r="F224" t="s">
        <v>1035</v>
      </c>
      <c r="G224" t="s">
        <v>134</v>
      </c>
      <c r="H224" t="s">
        <v>367</v>
      </c>
      <c r="I224" t="s">
        <v>78</v>
      </c>
      <c r="J224" t="s">
        <v>136</v>
      </c>
      <c r="K224" t="s">
        <v>22</v>
      </c>
      <c r="L224" t="s">
        <v>177</v>
      </c>
      <c r="M224" t="s">
        <v>1036</v>
      </c>
      <c r="N224" t="s">
        <v>1037</v>
      </c>
      <c r="O224">
        <v>5.989158333333334</v>
      </c>
      <c r="P224">
        <v>0</v>
      </c>
      <c r="Q224">
        <v>1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10.885305000000001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10.885305000000001</v>
      </c>
    </row>
    <row r="225" spans="1:32" x14ac:dyDescent="0.3">
      <c r="A225">
        <v>3011709</v>
      </c>
      <c r="B225">
        <v>1</v>
      </c>
      <c r="C225" t="s">
        <v>82</v>
      </c>
      <c r="D225" t="s">
        <v>91</v>
      </c>
      <c r="E225" t="s">
        <v>1038</v>
      </c>
      <c r="F225" t="s">
        <v>1039</v>
      </c>
      <c r="G225" t="s">
        <v>134</v>
      </c>
      <c r="H225" t="s">
        <v>247</v>
      </c>
      <c r="I225" t="s">
        <v>78</v>
      </c>
      <c r="J225" t="s">
        <v>136</v>
      </c>
      <c r="K225" t="s">
        <v>22</v>
      </c>
      <c r="L225" t="s">
        <v>177</v>
      </c>
      <c r="M225" t="s">
        <v>1040</v>
      </c>
      <c r="N225" t="s">
        <v>1041</v>
      </c>
      <c r="O225">
        <v>1.5028508333333332</v>
      </c>
      <c r="P225">
        <v>0</v>
      </c>
      <c r="Q225">
        <v>40</v>
      </c>
      <c r="R225">
        <v>0</v>
      </c>
      <c r="S225">
        <v>0</v>
      </c>
      <c r="T225">
        <v>0</v>
      </c>
      <c r="U225">
        <v>5</v>
      </c>
      <c r="V225">
        <v>0</v>
      </c>
      <c r="W225">
        <v>0</v>
      </c>
      <c r="X225">
        <v>0</v>
      </c>
      <c r="Y225">
        <v>13.703950000000001</v>
      </c>
      <c r="Z225">
        <v>0</v>
      </c>
      <c r="AA225">
        <v>0</v>
      </c>
      <c r="AB225">
        <v>0</v>
      </c>
      <c r="AC225">
        <v>5.3935833000000004</v>
      </c>
      <c r="AD225">
        <v>0</v>
      </c>
      <c r="AE225">
        <v>0</v>
      </c>
      <c r="AF225">
        <v>19.097532000000001</v>
      </c>
    </row>
    <row r="226" spans="1:32" x14ac:dyDescent="0.3">
      <c r="A226">
        <v>3011675</v>
      </c>
      <c r="B226">
        <v>2</v>
      </c>
      <c r="C226" t="s">
        <v>82</v>
      </c>
      <c r="D226" t="s">
        <v>98</v>
      </c>
      <c r="E226" t="s">
        <v>1042</v>
      </c>
      <c r="F226" t="s">
        <v>1043</v>
      </c>
      <c r="G226" t="s">
        <v>134</v>
      </c>
      <c r="H226" t="s">
        <v>238</v>
      </c>
      <c r="I226" t="s">
        <v>78</v>
      </c>
      <c r="J226" t="s">
        <v>136</v>
      </c>
      <c r="K226" t="s">
        <v>22</v>
      </c>
      <c r="L226" t="s">
        <v>177</v>
      </c>
      <c r="M226" t="s">
        <v>1044</v>
      </c>
      <c r="N226" t="s">
        <v>1045</v>
      </c>
      <c r="O226">
        <v>0.25166666666666665</v>
      </c>
      <c r="P226">
        <v>0</v>
      </c>
      <c r="Q226">
        <v>434</v>
      </c>
      <c r="R226">
        <v>0</v>
      </c>
      <c r="S226">
        <v>0</v>
      </c>
      <c r="T226">
        <v>0</v>
      </c>
      <c r="U226">
        <v>22</v>
      </c>
      <c r="V226">
        <v>0</v>
      </c>
      <c r="W226">
        <v>0</v>
      </c>
      <c r="X226">
        <v>0</v>
      </c>
      <c r="Y226">
        <v>34.850020000000001</v>
      </c>
      <c r="Z226">
        <v>0</v>
      </c>
      <c r="AA226">
        <v>0</v>
      </c>
      <c r="AB226">
        <v>0</v>
      </c>
      <c r="AC226">
        <v>5.2558670000000003</v>
      </c>
      <c r="AD226">
        <v>0</v>
      </c>
      <c r="AE226">
        <v>0</v>
      </c>
      <c r="AF226">
        <v>40.105890000000002</v>
      </c>
    </row>
    <row r="227" spans="1:32" x14ac:dyDescent="0.3">
      <c r="A227">
        <v>3011614</v>
      </c>
      <c r="B227">
        <v>1</v>
      </c>
      <c r="C227" t="s">
        <v>82</v>
      </c>
      <c r="D227" t="s">
        <v>98</v>
      </c>
      <c r="E227" t="s">
        <v>1046</v>
      </c>
      <c r="F227" t="s">
        <v>1047</v>
      </c>
      <c r="G227" t="s">
        <v>134</v>
      </c>
      <c r="H227" t="s">
        <v>238</v>
      </c>
      <c r="I227" t="s">
        <v>78</v>
      </c>
      <c r="J227" t="s">
        <v>136</v>
      </c>
      <c r="K227" t="s">
        <v>22</v>
      </c>
      <c r="L227" t="s">
        <v>177</v>
      </c>
      <c r="M227" t="s">
        <v>1048</v>
      </c>
      <c r="N227" t="s">
        <v>1049</v>
      </c>
      <c r="O227">
        <v>3.1972116666666666</v>
      </c>
      <c r="P227">
        <v>0</v>
      </c>
      <c r="Q227">
        <v>3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2.3754940000000002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2.3754940000000002</v>
      </c>
    </row>
    <row r="228" spans="1:32" x14ac:dyDescent="0.3">
      <c r="A228">
        <v>3011595</v>
      </c>
      <c r="B228">
        <v>1</v>
      </c>
      <c r="C228" t="s">
        <v>83</v>
      </c>
      <c r="D228" t="s">
        <v>116</v>
      </c>
      <c r="E228" t="s">
        <v>1050</v>
      </c>
      <c r="F228" t="s">
        <v>1051</v>
      </c>
      <c r="G228" t="s">
        <v>134</v>
      </c>
      <c r="H228" t="s">
        <v>318</v>
      </c>
      <c r="I228" t="s">
        <v>79</v>
      </c>
      <c r="J228" t="s">
        <v>136</v>
      </c>
      <c r="K228" t="s">
        <v>22</v>
      </c>
      <c r="L228" t="s">
        <v>177</v>
      </c>
      <c r="M228" t="s">
        <v>1052</v>
      </c>
      <c r="N228" t="s">
        <v>1053</v>
      </c>
      <c r="O228">
        <v>0.5115155555555555</v>
      </c>
      <c r="P228">
        <v>0</v>
      </c>
      <c r="Q228">
        <v>2</v>
      </c>
      <c r="R228">
        <v>4</v>
      </c>
      <c r="S228">
        <v>24</v>
      </c>
      <c r="T228">
        <v>1</v>
      </c>
      <c r="U228">
        <v>0</v>
      </c>
      <c r="V228">
        <v>0</v>
      </c>
      <c r="W228">
        <v>0</v>
      </c>
      <c r="X228">
        <v>0</v>
      </c>
      <c r="Y228">
        <v>0.13453038</v>
      </c>
      <c r="Z228">
        <v>0.62996719999999995</v>
      </c>
      <c r="AA228">
        <v>3.401605</v>
      </c>
      <c r="AB228">
        <v>5.5464513999999999E-2</v>
      </c>
      <c r="AC228">
        <v>0</v>
      </c>
      <c r="AD228">
        <v>0</v>
      </c>
      <c r="AE228">
        <v>0</v>
      </c>
      <c r="AF228">
        <v>4.2215670000000003</v>
      </c>
    </row>
    <row r="229" spans="1:32" x14ac:dyDescent="0.3">
      <c r="A229">
        <v>3011615</v>
      </c>
      <c r="B229">
        <v>1</v>
      </c>
      <c r="C229" t="s">
        <v>82</v>
      </c>
      <c r="D229" t="s">
        <v>102</v>
      </c>
      <c r="E229" t="s">
        <v>1054</v>
      </c>
      <c r="F229" t="s">
        <v>1055</v>
      </c>
      <c r="G229" t="s">
        <v>134</v>
      </c>
      <c r="H229" t="s">
        <v>211</v>
      </c>
      <c r="I229" t="s">
        <v>79</v>
      </c>
      <c r="J229" t="s">
        <v>136</v>
      </c>
      <c r="K229" t="s">
        <v>22</v>
      </c>
      <c r="L229" t="s">
        <v>177</v>
      </c>
      <c r="M229" t="s">
        <v>1056</v>
      </c>
      <c r="N229" t="s">
        <v>1057</v>
      </c>
      <c r="O229">
        <v>0.68444444444444441</v>
      </c>
      <c r="P229">
        <v>0</v>
      </c>
      <c r="Q229">
        <v>401</v>
      </c>
      <c r="R229">
        <v>0</v>
      </c>
      <c r="S229">
        <v>5</v>
      </c>
      <c r="T229">
        <v>3</v>
      </c>
      <c r="U229">
        <v>37</v>
      </c>
      <c r="V229">
        <v>3</v>
      </c>
      <c r="W229">
        <v>1</v>
      </c>
      <c r="X229">
        <v>0</v>
      </c>
      <c r="Y229">
        <v>47.771850000000001</v>
      </c>
      <c r="Z229">
        <v>0</v>
      </c>
      <c r="AA229">
        <v>9.2972370000000009</v>
      </c>
      <c r="AB229">
        <v>10.239157000000001</v>
      </c>
      <c r="AC229">
        <v>16.69425</v>
      </c>
      <c r="AD229">
        <v>816.0634</v>
      </c>
      <c r="AE229">
        <v>2.2234732E-2</v>
      </c>
      <c r="AF229">
        <v>900.08812999999998</v>
      </c>
    </row>
    <row r="230" spans="1:32" x14ac:dyDescent="0.3">
      <c r="A230">
        <v>3011574</v>
      </c>
      <c r="B230">
        <v>1</v>
      </c>
      <c r="C230" t="s">
        <v>82</v>
      </c>
      <c r="D230" t="s">
        <v>98</v>
      </c>
      <c r="E230" t="s">
        <v>1058</v>
      </c>
      <c r="F230" t="s">
        <v>1059</v>
      </c>
      <c r="G230" t="s">
        <v>134</v>
      </c>
      <c r="H230" t="s">
        <v>216</v>
      </c>
      <c r="I230" t="s">
        <v>78</v>
      </c>
      <c r="J230" t="s">
        <v>136</v>
      </c>
      <c r="K230" t="s">
        <v>22</v>
      </c>
      <c r="L230" t="s">
        <v>177</v>
      </c>
      <c r="M230" t="s">
        <v>1060</v>
      </c>
      <c r="N230" t="s">
        <v>1061</v>
      </c>
      <c r="O230">
        <v>2.2810161111111111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13.022078499999999</v>
      </c>
      <c r="AD230">
        <v>0</v>
      </c>
      <c r="AE230">
        <v>0</v>
      </c>
      <c r="AF230">
        <v>13.022078499999999</v>
      </c>
    </row>
    <row r="231" spans="1:32" x14ac:dyDescent="0.3">
      <c r="A231">
        <v>3011541</v>
      </c>
      <c r="B231">
        <v>1</v>
      </c>
      <c r="C231" t="s">
        <v>82</v>
      </c>
      <c r="D231" t="s">
        <v>98</v>
      </c>
      <c r="E231" t="s">
        <v>1062</v>
      </c>
      <c r="F231" t="s">
        <v>1063</v>
      </c>
      <c r="G231" t="s">
        <v>134</v>
      </c>
      <c r="H231" t="s">
        <v>367</v>
      </c>
      <c r="I231" t="s">
        <v>78</v>
      </c>
      <c r="J231" t="s">
        <v>136</v>
      </c>
      <c r="K231" t="s">
        <v>22</v>
      </c>
      <c r="L231" t="s">
        <v>177</v>
      </c>
      <c r="M231" t="s">
        <v>1064</v>
      </c>
      <c r="N231" t="s">
        <v>1065</v>
      </c>
      <c r="O231">
        <v>2.5373591666666666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1.2730397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1.2730397</v>
      </c>
    </row>
    <row r="232" spans="1:32" x14ac:dyDescent="0.3">
      <c r="A232">
        <v>3011534</v>
      </c>
      <c r="B232">
        <v>1</v>
      </c>
      <c r="C232" t="s">
        <v>83</v>
      </c>
      <c r="D232" t="s">
        <v>122</v>
      </c>
      <c r="E232" t="s">
        <v>1066</v>
      </c>
      <c r="F232" t="s">
        <v>1067</v>
      </c>
      <c r="G232" t="s">
        <v>134</v>
      </c>
      <c r="H232" t="s">
        <v>216</v>
      </c>
      <c r="I232" t="s">
        <v>78</v>
      </c>
      <c r="J232" t="s">
        <v>136</v>
      </c>
      <c r="K232" t="s">
        <v>22</v>
      </c>
      <c r="L232" t="s">
        <v>177</v>
      </c>
      <c r="M232" t="s">
        <v>1068</v>
      </c>
      <c r="N232" t="s">
        <v>1069</v>
      </c>
      <c r="O232">
        <v>1.1410527777777777</v>
      </c>
      <c r="P232">
        <v>0</v>
      </c>
      <c r="Q232">
        <v>5</v>
      </c>
      <c r="R232">
        <v>0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0</v>
      </c>
      <c r="Y232">
        <v>1.0558319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1.0558319</v>
      </c>
    </row>
    <row r="233" spans="1:32" x14ac:dyDescent="0.3">
      <c r="A233">
        <v>3011525</v>
      </c>
      <c r="B233">
        <v>1</v>
      </c>
      <c r="C233" t="s">
        <v>82</v>
      </c>
      <c r="D233" t="s">
        <v>92</v>
      </c>
      <c r="E233" t="s">
        <v>1070</v>
      </c>
      <c r="F233" t="s">
        <v>1071</v>
      </c>
      <c r="G233" t="s">
        <v>134</v>
      </c>
      <c r="H233" t="s">
        <v>318</v>
      </c>
      <c r="I233" t="s">
        <v>79</v>
      </c>
      <c r="J233" t="s">
        <v>136</v>
      </c>
      <c r="K233" t="s">
        <v>22</v>
      </c>
      <c r="L233" t="s">
        <v>177</v>
      </c>
      <c r="M233" t="s">
        <v>1072</v>
      </c>
      <c r="N233" t="s">
        <v>1032</v>
      </c>
      <c r="O233">
        <v>4.7527777777777782</v>
      </c>
      <c r="P233">
        <v>0</v>
      </c>
      <c r="Q233">
        <v>35</v>
      </c>
      <c r="R233">
        <v>0</v>
      </c>
      <c r="S233">
        <v>10</v>
      </c>
      <c r="T233">
        <v>0</v>
      </c>
      <c r="U233">
        <v>11</v>
      </c>
      <c r="V233">
        <v>0</v>
      </c>
      <c r="W233">
        <v>0</v>
      </c>
      <c r="X233">
        <v>0</v>
      </c>
      <c r="Y233">
        <v>57.520209999999999</v>
      </c>
      <c r="Z233">
        <v>0</v>
      </c>
      <c r="AA233">
        <v>5.2533196999999996</v>
      </c>
      <c r="AB233">
        <v>0</v>
      </c>
      <c r="AC233">
        <v>109.499825</v>
      </c>
      <c r="AD233">
        <v>0</v>
      </c>
      <c r="AE233">
        <v>0</v>
      </c>
      <c r="AF233">
        <v>172.27336</v>
      </c>
    </row>
    <row r="234" spans="1:32" x14ac:dyDescent="0.3">
      <c r="A234">
        <v>3011510</v>
      </c>
      <c r="B234">
        <v>1</v>
      </c>
      <c r="C234" t="s">
        <v>82</v>
      </c>
      <c r="D234" t="s">
        <v>106</v>
      </c>
      <c r="E234" t="s">
        <v>1073</v>
      </c>
      <c r="F234" t="s">
        <v>1074</v>
      </c>
      <c r="G234" t="s">
        <v>134</v>
      </c>
      <c r="H234" t="s">
        <v>211</v>
      </c>
      <c r="I234" t="s">
        <v>79</v>
      </c>
      <c r="J234" t="s">
        <v>136</v>
      </c>
      <c r="K234" t="s">
        <v>22</v>
      </c>
      <c r="L234" t="s">
        <v>177</v>
      </c>
      <c r="M234" t="s">
        <v>1075</v>
      </c>
      <c r="N234" t="s">
        <v>1076</v>
      </c>
      <c r="O234">
        <v>0.8963888888888889</v>
      </c>
      <c r="P234">
        <v>2</v>
      </c>
      <c r="Q234">
        <v>316</v>
      </c>
      <c r="R234">
        <v>2</v>
      </c>
      <c r="S234">
        <v>20</v>
      </c>
      <c r="T234">
        <v>17</v>
      </c>
      <c r="U234">
        <v>70</v>
      </c>
      <c r="V234">
        <v>2</v>
      </c>
      <c r="W234">
        <v>0</v>
      </c>
      <c r="X234">
        <v>6.3900905000000003</v>
      </c>
      <c r="Y234">
        <v>85.463089999999994</v>
      </c>
      <c r="Z234">
        <v>1.9623311999999999</v>
      </c>
      <c r="AA234">
        <v>18.286852</v>
      </c>
      <c r="AB234">
        <v>113.33304</v>
      </c>
      <c r="AC234">
        <v>90.598680000000002</v>
      </c>
      <c r="AD234">
        <v>127.2992</v>
      </c>
      <c r="AE234">
        <v>0</v>
      </c>
      <c r="AF234">
        <v>443.33328</v>
      </c>
    </row>
    <row r="235" spans="1:32" x14ac:dyDescent="0.3">
      <c r="A235">
        <v>3011492</v>
      </c>
      <c r="B235">
        <v>1</v>
      </c>
      <c r="C235" t="s">
        <v>82</v>
      </c>
      <c r="D235" t="s">
        <v>112</v>
      </c>
      <c r="E235" t="s">
        <v>1077</v>
      </c>
      <c r="F235" t="s">
        <v>1078</v>
      </c>
      <c r="G235" t="s">
        <v>134</v>
      </c>
      <c r="H235" t="s">
        <v>367</v>
      </c>
      <c r="I235" t="s">
        <v>78</v>
      </c>
      <c r="J235" t="s">
        <v>136</v>
      </c>
      <c r="K235" t="s">
        <v>22</v>
      </c>
      <c r="L235" t="s">
        <v>177</v>
      </c>
      <c r="M235" t="s">
        <v>1079</v>
      </c>
      <c r="N235" t="s">
        <v>1080</v>
      </c>
      <c r="O235">
        <v>2.1060602777777779</v>
      </c>
      <c r="P235">
        <v>0</v>
      </c>
      <c r="Q235">
        <v>5</v>
      </c>
      <c r="R235">
        <v>0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0</v>
      </c>
      <c r="Y235">
        <v>1.8983536000000001</v>
      </c>
      <c r="Z235">
        <v>0</v>
      </c>
      <c r="AA235">
        <v>0</v>
      </c>
      <c r="AB235">
        <v>0</v>
      </c>
      <c r="AC235">
        <v>4.137696</v>
      </c>
      <c r="AD235">
        <v>0</v>
      </c>
      <c r="AE235">
        <v>0</v>
      </c>
      <c r="AF235">
        <v>6.0360493999999996</v>
      </c>
    </row>
    <row r="236" spans="1:32" x14ac:dyDescent="0.3">
      <c r="A236">
        <v>3011498</v>
      </c>
      <c r="B236">
        <v>1</v>
      </c>
      <c r="C236" t="s">
        <v>82</v>
      </c>
      <c r="D236" t="s">
        <v>101</v>
      </c>
      <c r="E236" t="s">
        <v>1081</v>
      </c>
      <c r="F236" t="s">
        <v>1082</v>
      </c>
      <c r="G236" t="s">
        <v>134</v>
      </c>
      <c r="H236" t="s">
        <v>247</v>
      </c>
      <c r="I236" t="s">
        <v>78</v>
      </c>
      <c r="J236" t="s">
        <v>136</v>
      </c>
      <c r="K236" t="s">
        <v>22</v>
      </c>
      <c r="L236" t="s">
        <v>177</v>
      </c>
      <c r="M236" t="s">
        <v>1083</v>
      </c>
      <c r="N236" t="s">
        <v>1084</v>
      </c>
      <c r="O236">
        <v>6.593881111111112</v>
      </c>
      <c r="P236">
        <v>0</v>
      </c>
      <c r="Q236">
        <v>145</v>
      </c>
      <c r="R236">
        <v>0</v>
      </c>
      <c r="S236">
        <v>0</v>
      </c>
      <c r="T236">
        <v>0</v>
      </c>
      <c r="U236">
        <v>21</v>
      </c>
      <c r="V236">
        <v>0</v>
      </c>
      <c r="W236">
        <v>0</v>
      </c>
      <c r="X236">
        <v>0</v>
      </c>
      <c r="Y236">
        <v>206.53953999999999</v>
      </c>
      <c r="Z236">
        <v>0</v>
      </c>
      <c r="AA236">
        <v>0</v>
      </c>
      <c r="AB236">
        <v>0</v>
      </c>
      <c r="AC236">
        <v>161.3271</v>
      </c>
      <c r="AD236">
        <v>0</v>
      </c>
      <c r="AE236">
        <v>0</v>
      </c>
      <c r="AF236">
        <v>367.86664000000002</v>
      </c>
    </row>
    <row r="237" spans="1:32" x14ac:dyDescent="0.3">
      <c r="A237">
        <v>3011527</v>
      </c>
      <c r="B237">
        <v>1</v>
      </c>
      <c r="C237" t="s">
        <v>83</v>
      </c>
      <c r="D237" t="s">
        <v>126</v>
      </c>
      <c r="E237" t="s">
        <v>1085</v>
      </c>
      <c r="F237" t="s">
        <v>1086</v>
      </c>
      <c r="G237" t="s">
        <v>134</v>
      </c>
      <c r="H237" t="s">
        <v>1087</v>
      </c>
      <c r="I237" t="s">
        <v>79</v>
      </c>
      <c r="J237" t="s">
        <v>136</v>
      </c>
      <c r="K237" t="s">
        <v>22</v>
      </c>
      <c r="L237" t="s">
        <v>177</v>
      </c>
      <c r="M237" t="s">
        <v>1088</v>
      </c>
      <c r="N237" t="s">
        <v>1089</v>
      </c>
      <c r="O237">
        <v>1.0284922222222224</v>
      </c>
      <c r="P237">
        <v>1</v>
      </c>
      <c r="Q237">
        <v>1740</v>
      </c>
      <c r="R237">
        <v>0</v>
      </c>
      <c r="S237">
        <v>45</v>
      </c>
      <c r="T237">
        <v>3</v>
      </c>
      <c r="U237">
        <v>331</v>
      </c>
      <c r="V237">
        <v>0</v>
      </c>
      <c r="W237">
        <v>0</v>
      </c>
      <c r="X237">
        <v>3.6450589</v>
      </c>
      <c r="Y237">
        <v>346.87592000000001</v>
      </c>
      <c r="Z237">
        <v>0</v>
      </c>
      <c r="AA237">
        <v>7.0411549999999998</v>
      </c>
      <c r="AB237">
        <v>121.59225000000001</v>
      </c>
      <c r="AC237">
        <v>197.39352</v>
      </c>
      <c r="AD237">
        <v>0</v>
      </c>
      <c r="AE237">
        <v>0</v>
      </c>
      <c r="AF237">
        <v>676.54790000000003</v>
      </c>
    </row>
    <row r="238" spans="1:32" x14ac:dyDescent="0.3">
      <c r="A238">
        <v>3011458</v>
      </c>
      <c r="B238">
        <v>1</v>
      </c>
      <c r="C238" t="s">
        <v>82</v>
      </c>
      <c r="D238" t="s">
        <v>104</v>
      </c>
      <c r="E238" t="s">
        <v>1090</v>
      </c>
      <c r="F238" t="s">
        <v>1091</v>
      </c>
      <c r="G238" t="s">
        <v>134</v>
      </c>
      <c r="H238" t="s">
        <v>367</v>
      </c>
      <c r="I238" t="s">
        <v>78</v>
      </c>
      <c r="J238" t="s">
        <v>136</v>
      </c>
      <c r="K238" t="s">
        <v>22</v>
      </c>
      <c r="L238" t="s">
        <v>177</v>
      </c>
      <c r="M238" t="s">
        <v>1092</v>
      </c>
      <c r="N238" t="s">
        <v>1093</v>
      </c>
      <c r="O238">
        <v>2.5858238888888891</v>
      </c>
      <c r="P238">
        <v>0</v>
      </c>
      <c r="Q238">
        <v>5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2.3345753999999999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2.3345753999999999</v>
      </c>
    </row>
    <row r="239" spans="1:32" x14ac:dyDescent="0.3">
      <c r="A239">
        <v>3011461</v>
      </c>
      <c r="B239">
        <v>1</v>
      </c>
      <c r="C239" t="s">
        <v>82</v>
      </c>
      <c r="D239" t="s">
        <v>92</v>
      </c>
      <c r="E239" t="s">
        <v>1094</v>
      </c>
      <c r="F239" t="s">
        <v>1095</v>
      </c>
      <c r="G239" t="s">
        <v>134</v>
      </c>
      <c r="H239" t="s">
        <v>478</v>
      </c>
      <c r="I239" t="s">
        <v>78</v>
      </c>
      <c r="J239" t="s">
        <v>136</v>
      </c>
      <c r="K239" t="s">
        <v>22</v>
      </c>
      <c r="L239" t="s">
        <v>177</v>
      </c>
      <c r="M239" t="s">
        <v>1096</v>
      </c>
      <c r="N239" t="s">
        <v>1097</v>
      </c>
      <c r="O239">
        <v>1.9335330555555557</v>
      </c>
      <c r="P239">
        <v>0</v>
      </c>
      <c r="Q239">
        <v>41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15.114549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15.114549</v>
      </c>
    </row>
    <row r="240" spans="1:32" x14ac:dyDescent="0.3">
      <c r="A240">
        <v>3011366</v>
      </c>
      <c r="B240">
        <v>1</v>
      </c>
      <c r="C240" t="s">
        <v>82</v>
      </c>
      <c r="D240" t="s">
        <v>92</v>
      </c>
      <c r="E240" t="s">
        <v>1098</v>
      </c>
      <c r="F240" t="s">
        <v>1099</v>
      </c>
      <c r="G240" t="s">
        <v>134</v>
      </c>
      <c r="H240" t="s">
        <v>247</v>
      </c>
      <c r="I240" t="s">
        <v>78</v>
      </c>
      <c r="J240" t="s">
        <v>136</v>
      </c>
      <c r="K240" t="s">
        <v>22</v>
      </c>
      <c r="L240" t="s">
        <v>177</v>
      </c>
      <c r="M240" t="s">
        <v>1100</v>
      </c>
      <c r="N240" t="s">
        <v>1101</v>
      </c>
      <c r="O240">
        <v>7.7216588888888893</v>
      </c>
      <c r="P240">
        <v>0</v>
      </c>
      <c r="Q240">
        <v>65</v>
      </c>
      <c r="R240">
        <v>0</v>
      </c>
      <c r="S240">
        <v>0</v>
      </c>
      <c r="T240">
        <v>0</v>
      </c>
      <c r="U240">
        <v>15</v>
      </c>
      <c r="V240">
        <v>0</v>
      </c>
      <c r="W240">
        <v>0</v>
      </c>
      <c r="X240">
        <v>0</v>
      </c>
      <c r="Y240">
        <v>174.06738000000001</v>
      </c>
      <c r="Z240">
        <v>0</v>
      </c>
      <c r="AA240">
        <v>0</v>
      </c>
      <c r="AB240">
        <v>0</v>
      </c>
      <c r="AC240">
        <v>22.903241999999999</v>
      </c>
      <c r="AD240">
        <v>0</v>
      </c>
      <c r="AE240">
        <v>0</v>
      </c>
      <c r="AF240">
        <v>196.97060999999999</v>
      </c>
    </row>
    <row r="241" spans="1:32" x14ac:dyDescent="0.3">
      <c r="A241">
        <v>3011384</v>
      </c>
      <c r="B241">
        <v>1</v>
      </c>
      <c r="C241" t="s">
        <v>83</v>
      </c>
      <c r="D241" t="s">
        <v>115</v>
      </c>
      <c r="E241" t="s">
        <v>1102</v>
      </c>
      <c r="F241" t="s">
        <v>1103</v>
      </c>
      <c r="G241" t="s">
        <v>134</v>
      </c>
      <c r="H241" t="s">
        <v>247</v>
      </c>
      <c r="I241" t="s">
        <v>78</v>
      </c>
      <c r="J241" t="s">
        <v>136</v>
      </c>
      <c r="K241" t="s">
        <v>22</v>
      </c>
      <c r="L241" t="s">
        <v>177</v>
      </c>
      <c r="M241" t="s">
        <v>1104</v>
      </c>
      <c r="N241" t="s">
        <v>1105</v>
      </c>
      <c r="O241">
        <v>3.0492177777777774</v>
      </c>
      <c r="P241">
        <v>0</v>
      </c>
      <c r="Q241">
        <v>23</v>
      </c>
      <c r="R241">
        <v>0</v>
      </c>
      <c r="S241">
        <v>12</v>
      </c>
      <c r="T241">
        <v>0</v>
      </c>
      <c r="U241">
        <v>7</v>
      </c>
      <c r="V241">
        <v>0</v>
      </c>
      <c r="W241">
        <v>0</v>
      </c>
      <c r="X241">
        <v>0</v>
      </c>
      <c r="Y241">
        <v>11.302899</v>
      </c>
      <c r="Z241">
        <v>0</v>
      </c>
      <c r="AA241">
        <v>4.8379916999999999</v>
      </c>
      <c r="AB241">
        <v>0</v>
      </c>
      <c r="AC241">
        <v>1.5246557999999999</v>
      </c>
      <c r="AD241">
        <v>0</v>
      </c>
      <c r="AE241">
        <v>0</v>
      </c>
      <c r="AF241">
        <v>17.665545999999999</v>
      </c>
    </row>
    <row r="242" spans="1:32" x14ac:dyDescent="0.3">
      <c r="A242">
        <v>3011335</v>
      </c>
      <c r="B242">
        <v>1</v>
      </c>
      <c r="C242" t="s">
        <v>82</v>
      </c>
      <c r="D242" t="s">
        <v>101</v>
      </c>
      <c r="E242" t="s">
        <v>1106</v>
      </c>
      <c r="F242" t="s">
        <v>1107</v>
      </c>
      <c r="G242" t="s">
        <v>134</v>
      </c>
      <c r="H242" t="s">
        <v>211</v>
      </c>
      <c r="I242" t="s">
        <v>79</v>
      </c>
      <c r="J242" t="s">
        <v>136</v>
      </c>
      <c r="K242" t="s">
        <v>22</v>
      </c>
      <c r="L242" t="s">
        <v>177</v>
      </c>
      <c r="M242" t="s">
        <v>1108</v>
      </c>
      <c r="N242" t="s">
        <v>1109</v>
      </c>
      <c r="O242">
        <v>0.83194444444444449</v>
      </c>
      <c r="P242">
        <v>9</v>
      </c>
      <c r="Q242">
        <v>3148</v>
      </c>
      <c r="R242">
        <v>48</v>
      </c>
      <c r="S242">
        <v>28</v>
      </c>
      <c r="T242">
        <v>67</v>
      </c>
      <c r="U242">
        <v>283</v>
      </c>
      <c r="V242">
        <v>16</v>
      </c>
      <c r="W242">
        <v>0</v>
      </c>
      <c r="X242">
        <v>1.1307035999999999</v>
      </c>
      <c r="Y242">
        <v>527.11725000000001</v>
      </c>
      <c r="Z242">
        <v>95.313760000000002</v>
      </c>
      <c r="AA242">
        <v>10.851990000000001</v>
      </c>
      <c r="AB242">
        <v>579.45447000000001</v>
      </c>
      <c r="AC242">
        <v>98.271736000000004</v>
      </c>
      <c r="AD242">
        <v>896.04459999999995</v>
      </c>
      <c r="AE242">
        <v>0</v>
      </c>
      <c r="AF242">
        <v>2208.1846</v>
      </c>
    </row>
    <row r="243" spans="1:32" x14ac:dyDescent="0.3">
      <c r="A243">
        <v>3009401</v>
      </c>
      <c r="B243">
        <v>1</v>
      </c>
      <c r="C243" t="s">
        <v>82</v>
      </c>
      <c r="D243" t="s">
        <v>106</v>
      </c>
      <c r="E243" t="s">
        <v>1110</v>
      </c>
      <c r="F243" t="s">
        <v>1111</v>
      </c>
      <c r="G243" t="s">
        <v>134</v>
      </c>
      <c r="H243" t="s">
        <v>182</v>
      </c>
      <c r="I243" t="s">
        <v>79</v>
      </c>
      <c r="J243" t="s">
        <v>136</v>
      </c>
      <c r="K243" t="s">
        <v>22</v>
      </c>
      <c r="L243" t="s">
        <v>177</v>
      </c>
      <c r="M243" t="s">
        <v>1112</v>
      </c>
      <c r="N243" t="s">
        <v>1113</v>
      </c>
      <c r="O243">
        <v>8.4699999999999998E-2</v>
      </c>
      <c r="P243">
        <v>0</v>
      </c>
      <c r="Q243">
        <v>1626</v>
      </c>
      <c r="R243">
        <v>0</v>
      </c>
      <c r="S243">
        <v>0</v>
      </c>
      <c r="T243">
        <v>4</v>
      </c>
      <c r="U243">
        <v>168</v>
      </c>
      <c r="V243">
        <v>1</v>
      </c>
      <c r="W243">
        <v>4</v>
      </c>
      <c r="X243">
        <v>0</v>
      </c>
      <c r="Y243">
        <v>28.777688999999999</v>
      </c>
      <c r="Z243">
        <v>0</v>
      </c>
      <c r="AA243">
        <v>0</v>
      </c>
      <c r="AB243">
        <v>1.578306</v>
      </c>
      <c r="AC243">
        <v>12.603275999999999</v>
      </c>
      <c r="AD243">
        <v>2.6750854999999998</v>
      </c>
      <c r="AE243">
        <v>7.1417503</v>
      </c>
      <c r="AF243">
        <v>52.776108000000001</v>
      </c>
    </row>
    <row r="244" spans="1:32" x14ac:dyDescent="0.3">
      <c r="A244">
        <v>3011307</v>
      </c>
      <c r="B244">
        <v>1</v>
      </c>
      <c r="C244" t="s">
        <v>82</v>
      </c>
      <c r="D244" t="s">
        <v>105</v>
      </c>
      <c r="E244" t="s">
        <v>1114</v>
      </c>
      <c r="F244" t="s">
        <v>1115</v>
      </c>
      <c r="G244" t="s">
        <v>134</v>
      </c>
      <c r="H244" t="s">
        <v>247</v>
      </c>
      <c r="I244" t="s">
        <v>78</v>
      </c>
      <c r="J244" t="s">
        <v>136</v>
      </c>
      <c r="K244" t="s">
        <v>22</v>
      </c>
      <c r="L244" t="s">
        <v>177</v>
      </c>
      <c r="M244" t="s">
        <v>1116</v>
      </c>
      <c r="N244" t="s">
        <v>1117</v>
      </c>
      <c r="O244">
        <v>3.0077433333333334</v>
      </c>
      <c r="P244">
        <v>0</v>
      </c>
      <c r="Q244">
        <v>41</v>
      </c>
      <c r="R244">
        <v>0</v>
      </c>
      <c r="S244">
        <v>7</v>
      </c>
      <c r="T244">
        <v>0</v>
      </c>
      <c r="U244">
        <v>4</v>
      </c>
      <c r="V244">
        <v>0</v>
      </c>
      <c r="W244">
        <v>0</v>
      </c>
      <c r="X244">
        <v>0</v>
      </c>
      <c r="Y244">
        <v>19.13157</v>
      </c>
      <c r="Z244">
        <v>0</v>
      </c>
      <c r="AA244">
        <v>2.3757052000000001</v>
      </c>
      <c r="AB244">
        <v>0</v>
      </c>
      <c r="AC244">
        <v>1.3753801999999999</v>
      </c>
      <c r="AD244">
        <v>0</v>
      </c>
      <c r="AE244">
        <v>0</v>
      </c>
      <c r="AF244">
        <v>22.882656000000001</v>
      </c>
    </row>
    <row r="245" spans="1:32" x14ac:dyDescent="0.3">
      <c r="A245">
        <v>3003432</v>
      </c>
      <c r="B245">
        <v>1</v>
      </c>
      <c r="C245" t="s">
        <v>82</v>
      </c>
      <c r="D245" t="s">
        <v>100</v>
      </c>
      <c r="E245" t="s">
        <v>1118</v>
      </c>
      <c r="F245" t="s">
        <v>1119</v>
      </c>
      <c r="G245" t="s">
        <v>134</v>
      </c>
      <c r="H245" t="s">
        <v>211</v>
      </c>
      <c r="I245" t="s">
        <v>80</v>
      </c>
      <c r="J245" t="s">
        <v>346</v>
      </c>
      <c r="K245" t="s">
        <v>22</v>
      </c>
      <c r="L245" t="s">
        <v>177</v>
      </c>
      <c r="M245" t="s">
        <v>1120</v>
      </c>
      <c r="N245" t="s">
        <v>1121</v>
      </c>
      <c r="O245">
        <v>3.5838333333333333E-2</v>
      </c>
      <c r="P245">
        <v>0</v>
      </c>
      <c r="Q245">
        <v>5855</v>
      </c>
      <c r="R245">
        <v>0</v>
      </c>
      <c r="S245">
        <v>0</v>
      </c>
      <c r="T245">
        <v>4</v>
      </c>
      <c r="U245">
        <v>716</v>
      </c>
      <c r="V245">
        <v>0</v>
      </c>
      <c r="W245">
        <v>0</v>
      </c>
      <c r="X245">
        <v>0</v>
      </c>
      <c r="Y245">
        <v>75.531265000000005</v>
      </c>
      <c r="Z245">
        <v>0</v>
      </c>
      <c r="AA245">
        <v>0</v>
      </c>
      <c r="AB245">
        <v>33.955874999999999</v>
      </c>
      <c r="AC245">
        <v>26.692097</v>
      </c>
      <c r="AD245">
        <v>0</v>
      </c>
      <c r="AE245">
        <v>0</v>
      </c>
      <c r="AF245">
        <v>136.17922999999999</v>
      </c>
    </row>
    <row r="246" spans="1:32" x14ac:dyDescent="0.3">
      <c r="A246">
        <v>3011312</v>
      </c>
      <c r="B246">
        <v>1</v>
      </c>
      <c r="C246" t="s">
        <v>83</v>
      </c>
      <c r="D246" t="s">
        <v>118</v>
      </c>
      <c r="E246" t="s">
        <v>1122</v>
      </c>
      <c r="F246" t="s">
        <v>1123</v>
      </c>
      <c r="G246" t="s">
        <v>134</v>
      </c>
      <c r="H246" t="s">
        <v>135</v>
      </c>
      <c r="I246" t="s">
        <v>79</v>
      </c>
      <c r="J246" t="s">
        <v>346</v>
      </c>
      <c r="K246" t="s">
        <v>22</v>
      </c>
      <c r="L246" t="s">
        <v>177</v>
      </c>
      <c r="M246" t="s">
        <v>1124</v>
      </c>
      <c r="N246" t="s">
        <v>1125</v>
      </c>
      <c r="O246">
        <v>4.9722222222222223E-2</v>
      </c>
      <c r="P246">
        <v>7</v>
      </c>
      <c r="Q246">
        <v>4262</v>
      </c>
      <c r="R246">
        <v>275</v>
      </c>
      <c r="S246">
        <v>272</v>
      </c>
      <c r="T246">
        <v>25</v>
      </c>
      <c r="U246">
        <v>610</v>
      </c>
      <c r="V246">
        <v>2</v>
      </c>
      <c r="W246">
        <v>1</v>
      </c>
      <c r="X246">
        <v>0.71203994999999998</v>
      </c>
      <c r="Y246">
        <v>36.143512999999999</v>
      </c>
      <c r="Z246">
        <v>3.866768</v>
      </c>
      <c r="AA246">
        <v>2.9803826999999998</v>
      </c>
      <c r="AB246">
        <v>4.3841619999999999</v>
      </c>
      <c r="AC246">
        <v>22.290972</v>
      </c>
      <c r="AD246">
        <v>47.4358</v>
      </c>
      <c r="AE246">
        <v>0</v>
      </c>
      <c r="AF246">
        <v>117.81364000000001</v>
      </c>
    </row>
    <row r="247" spans="1:32" x14ac:dyDescent="0.3">
      <c r="A247">
        <v>3003432</v>
      </c>
      <c r="B247">
        <v>2</v>
      </c>
      <c r="C247" t="s">
        <v>82</v>
      </c>
      <c r="D247" t="s">
        <v>100</v>
      </c>
      <c r="E247" t="s">
        <v>1126</v>
      </c>
      <c r="F247" t="s">
        <v>1127</v>
      </c>
      <c r="G247" t="s">
        <v>134</v>
      </c>
      <c r="H247" t="s">
        <v>211</v>
      </c>
      <c r="I247" t="s">
        <v>79</v>
      </c>
      <c r="J247" t="s">
        <v>136</v>
      </c>
      <c r="K247" t="s">
        <v>22</v>
      </c>
      <c r="L247" t="s">
        <v>177</v>
      </c>
      <c r="M247" t="s">
        <v>1121</v>
      </c>
      <c r="N247" t="s">
        <v>1128</v>
      </c>
      <c r="O247">
        <v>0.77319388888888885</v>
      </c>
      <c r="P247">
        <v>0</v>
      </c>
      <c r="Q247">
        <v>5353</v>
      </c>
      <c r="R247">
        <v>0</v>
      </c>
      <c r="S247">
        <v>0</v>
      </c>
      <c r="T247">
        <v>3</v>
      </c>
      <c r="U247">
        <v>680</v>
      </c>
      <c r="V247">
        <v>0</v>
      </c>
      <c r="W247">
        <v>0</v>
      </c>
      <c r="X247">
        <v>0</v>
      </c>
      <c r="Y247">
        <v>1235.8707999999999</v>
      </c>
      <c r="Z247">
        <v>0</v>
      </c>
      <c r="AA247">
        <v>0</v>
      </c>
      <c r="AB247">
        <v>809.60284000000001</v>
      </c>
      <c r="AC247">
        <v>618.21659999999997</v>
      </c>
      <c r="AD247">
        <v>0</v>
      </c>
      <c r="AE247">
        <v>0</v>
      </c>
      <c r="AF247">
        <v>2663.6902</v>
      </c>
    </row>
    <row r="248" spans="1:32" x14ac:dyDescent="0.3">
      <c r="A248">
        <v>3013121</v>
      </c>
      <c r="B248">
        <v>1</v>
      </c>
      <c r="C248" t="s">
        <v>82</v>
      </c>
      <c r="D248" t="s">
        <v>101</v>
      </c>
      <c r="E248" t="s">
        <v>1129</v>
      </c>
      <c r="F248" t="s">
        <v>1130</v>
      </c>
      <c r="G248" t="s">
        <v>134</v>
      </c>
      <c r="H248" t="s">
        <v>1131</v>
      </c>
      <c r="I248" t="s">
        <v>79</v>
      </c>
      <c r="J248" t="s">
        <v>136</v>
      </c>
      <c r="K248" t="s">
        <v>22</v>
      </c>
      <c r="L248" t="s">
        <v>177</v>
      </c>
      <c r="M248" t="s">
        <v>1132</v>
      </c>
      <c r="N248" t="s">
        <v>1133</v>
      </c>
      <c r="O248">
        <v>5.4267205555555558</v>
      </c>
      <c r="P248">
        <v>0</v>
      </c>
      <c r="Q248">
        <v>670</v>
      </c>
      <c r="R248">
        <v>0</v>
      </c>
      <c r="S248">
        <v>0</v>
      </c>
      <c r="T248">
        <v>0</v>
      </c>
      <c r="U248">
        <v>189</v>
      </c>
      <c r="V248">
        <v>0</v>
      </c>
      <c r="W248">
        <v>0</v>
      </c>
      <c r="X248">
        <v>0</v>
      </c>
      <c r="Y248">
        <v>760.50909999999999</v>
      </c>
      <c r="Z248">
        <v>0</v>
      </c>
      <c r="AA248">
        <v>0</v>
      </c>
      <c r="AB248">
        <v>0</v>
      </c>
      <c r="AC248">
        <v>686.42975000000001</v>
      </c>
      <c r="AD248">
        <v>0</v>
      </c>
      <c r="AE248">
        <v>0</v>
      </c>
      <c r="AF248">
        <v>1446.9387999999999</v>
      </c>
    </row>
    <row r="249" spans="1:32" x14ac:dyDescent="0.3">
      <c r="A249">
        <v>3013152</v>
      </c>
      <c r="B249">
        <v>1</v>
      </c>
      <c r="C249" t="s">
        <v>82</v>
      </c>
      <c r="D249" t="s">
        <v>106</v>
      </c>
      <c r="E249" t="s">
        <v>1134</v>
      </c>
      <c r="F249" t="s">
        <v>1135</v>
      </c>
      <c r="G249" t="s">
        <v>134</v>
      </c>
      <c r="H249" t="s">
        <v>247</v>
      </c>
      <c r="I249" t="s">
        <v>78</v>
      </c>
      <c r="J249" t="s">
        <v>136</v>
      </c>
      <c r="K249" t="s">
        <v>22</v>
      </c>
      <c r="L249" t="s">
        <v>177</v>
      </c>
      <c r="M249" t="s">
        <v>1136</v>
      </c>
      <c r="N249" t="s">
        <v>1137</v>
      </c>
      <c r="O249">
        <v>2.2108533333333336</v>
      </c>
      <c r="P249">
        <v>0</v>
      </c>
      <c r="Q249">
        <v>27</v>
      </c>
      <c r="R249">
        <v>0</v>
      </c>
      <c r="S249">
        <v>2</v>
      </c>
      <c r="T249">
        <v>0</v>
      </c>
      <c r="U249">
        <v>16</v>
      </c>
      <c r="V249">
        <v>0</v>
      </c>
      <c r="W249">
        <v>0</v>
      </c>
      <c r="X249">
        <v>0</v>
      </c>
      <c r="Y249">
        <v>33.249679999999998</v>
      </c>
      <c r="Z249">
        <v>0</v>
      </c>
      <c r="AA249">
        <v>1.2923796000000001</v>
      </c>
      <c r="AB249">
        <v>0</v>
      </c>
      <c r="AC249">
        <v>26.920995999999999</v>
      </c>
      <c r="AD249">
        <v>0</v>
      </c>
      <c r="AE249">
        <v>0</v>
      </c>
      <c r="AF249">
        <v>61.463054999999997</v>
      </c>
    </row>
    <row r="250" spans="1:32" x14ac:dyDescent="0.3">
      <c r="A250">
        <v>3013150</v>
      </c>
      <c r="B250">
        <v>1</v>
      </c>
      <c r="C250" t="s">
        <v>82</v>
      </c>
      <c r="D250" t="s">
        <v>93</v>
      </c>
      <c r="E250" t="s">
        <v>1138</v>
      </c>
      <c r="F250" t="s">
        <v>1139</v>
      </c>
      <c r="G250" t="s">
        <v>134</v>
      </c>
      <c r="H250" t="s">
        <v>367</v>
      </c>
      <c r="I250" t="s">
        <v>78</v>
      </c>
      <c r="J250" t="s">
        <v>136</v>
      </c>
      <c r="K250" t="s">
        <v>22</v>
      </c>
      <c r="L250" t="s">
        <v>177</v>
      </c>
      <c r="M250" t="s">
        <v>1140</v>
      </c>
      <c r="N250" t="s">
        <v>1141</v>
      </c>
      <c r="O250">
        <v>1.4246041666666667</v>
      </c>
      <c r="P250">
        <v>0</v>
      </c>
      <c r="Q250">
        <v>1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0.24870758000000001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0.24870758000000001</v>
      </c>
    </row>
    <row r="251" spans="1:32" x14ac:dyDescent="0.3">
      <c r="A251">
        <v>3013062</v>
      </c>
      <c r="B251">
        <v>1</v>
      </c>
      <c r="C251" t="s">
        <v>82</v>
      </c>
      <c r="D251" t="s">
        <v>112</v>
      </c>
      <c r="E251" t="s">
        <v>1142</v>
      </c>
      <c r="F251" t="s">
        <v>1143</v>
      </c>
      <c r="G251" t="s">
        <v>134</v>
      </c>
      <c r="H251" t="s">
        <v>247</v>
      </c>
      <c r="I251" t="s">
        <v>78</v>
      </c>
      <c r="J251" t="s">
        <v>136</v>
      </c>
      <c r="K251" t="s">
        <v>22</v>
      </c>
      <c r="L251" t="s">
        <v>177</v>
      </c>
      <c r="M251" t="s">
        <v>1144</v>
      </c>
      <c r="N251" t="s">
        <v>1145</v>
      </c>
      <c r="O251">
        <v>5.1216177777777778</v>
      </c>
      <c r="P251">
        <v>0</v>
      </c>
      <c r="Q251">
        <v>64</v>
      </c>
      <c r="R251">
        <v>0</v>
      </c>
      <c r="S251">
        <v>3</v>
      </c>
      <c r="T251">
        <v>0</v>
      </c>
      <c r="U251">
        <v>7</v>
      </c>
      <c r="V251">
        <v>0</v>
      </c>
      <c r="W251">
        <v>0</v>
      </c>
      <c r="X251">
        <v>0</v>
      </c>
      <c r="Y251">
        <v>43.625579999999999</v>
      </c>
      <c r="Z251">
        <v>0</v>
      </c>
      <c r="AA251">
        <v>2.1437895</v>
      </c>
      <c r="AB251">
        <v>0</v>
      </c>
      <c r="AC251">
        <v>15.771024000000001</v>
      </c>
      <c r="AD251">
        <v>0</v>
      </c>
      <c r="AE251">
        <v>0</v>
      </c>
      <c r="AF251">
        <v>61.540393999999999</v>
      </c>
    </row>
    <row r="252" spans="1:32" x14ac:dyDescent="0.3">
      <c r="A252">
        <v>3013083</v>
      </c>
      <c r="B252">
        <v>1</v>
      </c>
      <c r="C252" t="s">
        <v>82</v>
      </c>
      <c r="D252" t="s">
        <v>92</v>
      </c>
      <c r="E252" t="s">
        <v>1146</v>
      </c>
      <c r="F252" t="s">
        <v>1147</v>
      </c>
      <c r="G252" t="s">
        <v>134</v>
      </c>
      <c r="H252" t="s">
        <v>247</v>
      </c>
      <c r="I252" t="s">
        <v>78</v>
      </c>
      <c r="J252" t="s">
        <v>136</v>
      </c>
      <c r="K252" t="s">
        <v>22</v>
      </c>
      <c r="L252" t="s">
        <v>177</v>
      </c>
      <c r="M252" t="s">
        <v>1148</v>
      </c>
      <c r="N252" t="s">
        <v>1149</v>
      </c>
      <c r="O252">
        <v>6.6569544444444446</v>
      </c>
      <c r="P252">
        <v>0</v>
      </c>
      <c r="Q252">
        <v>58</v>
      </c>
      <c r="R252">
        <v>0</v>
      </c>
      <c r="S252">
        <v>5</v>
      </c>
      <c r="T252">
        <v>0</v>
      </c>
      <c r="U252">
        <v>24</v>
      </c>
      <c r="V252">
        <v>0</v>
      </c>
      <c r="W252">
        <v>0</v>
      </c>
      <c r="X252">
        <v>0</v>
      </c>
      <c r="Y252">
        <v>246.96527</v>
      </c>
      <c r="Z252">
        <v>0</v>
      </c>
      <c r="AA252">
        <v>12.607049999999999</v>
      </c>
      <c r="AB252">
        <v>0</v>
      </c>
      <c r="AC252">
        <v>188.37653</v>
      </c>
      <c r="AD252">
        <v>0</v>
      </c>
      <c r="AE252">
        <v>0</v>
      </c>
      <c r="AF252">
        <v>447.94884999999999</v>
      </c>
    </row>
    <row r="253" spans="1:32" x14ac:dyDescent="0.3">
      <c r="A253">
        <v>3013011</v>
      </c>
      <c r="B253">
        <v>1</v>
      </c>
      <c r="C253" t="s">
        <v>82</v>
      </c>
      <c r="D253" t="s">
        <v>86</v>
      </c>
      <c r="E253" t="s">
        <v>1150</v>
      </c>
      <c r="F253" t="s">
        <v>1151</v>
      </c>
      <c r="G253" t="s">
        <v>134</v>
      </c>
      <c r="H253" t="s">
        <v>238</v>
      </c>
      <c r="I253" t="s">
        <v>78</v>
      </c>
      <c r="J253" t="s">
        <v>136</v>
      </c>
      <c r="K253" t="s">
        <v>22</v>
      </c>
      <c r="L253" t="s">
        <v>177</v>
      </c>
      <c r="M253" t="s">
        <v>1152</v>
      </c>
      <c r="N253" t="s">
        <v>1153</v>
      </c>
      <c r="O253">
        <v>1.9909444444444444</v>
      </c>
      <c r="P253">
        <v>0</v>
      </c>
      <c r="Q253">
        <v>1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0.123224266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0.123224266</v>
      </c>
    </row>
    <row r="254" spans="1:32" x14ac:dyDescent="0.3">
      <c r="A254">
        <v>3013015</v>
      </c>
      <c r="B254">
        <v>1</v>
      </c>
      <c r="C254" t="s">
        <v>83</v>
      </c>
      <c r="D254" t="s">
        <v>116</v>
      </c>
      <c r="E254" t="s">
        <v>1154</v>
      </c>
      <c r="F254" t="s">
        <v>1155</v>
      </c>
      <c r="G254" t="s">
        <v>134</v>
      </c>
      <c r="H254" t="s">
        <v>478</v>
      </c>
      <c r="I254" t="s">
        <v>78</v>
      </c>
      <c r="J254" t="s">
        <v>136</v>
      </c>
      <c r="K254" t="s">
        <v>22</v>
      </c>
      <c r="L254" t="s">
        <v>177</v>
      </c>
      <c r="M254" t="s">
        <v>1156</v>
      </c>
      <c r="N254" t="s">
        <v>1157</v>
      </c>
      <c r="O254">
        <v>0.56166027777777783</v>
      </c>
      <c r="P254">
        <v>0</v>
      </c>
      <c r="Q254">
        <v>38</v>
      </c>
      <c r="R254">
        <v>0</v>
      </c>
      <c r="S254">
        <v>0</v>
      </c>
      <c r="T254">
        <v>0</v>
      </c>
      <c r="U254">
        <v>41</v>
      </c>
      <c r="V254">
        <v>0</v>
      </c>
      <c r="W254">
        <v>0</v>
      </c>
      <c r="X254">
        <v>0</v>
      </c>
      <c r="Y254">
        <v>7.0996703999999999</v>
      </c>
      <c r="Z254">
        <v>0</v>
      </c>
      <c r="AA254">
        <v>0</v>
      </c>
      <c r="AB254">
        <v>0</v>
      </c>
      <c r="AC254">
        <v>41.846164999999999</v>
      </c>
      <c r="AD254">
        <v>0</v>
      </c>
      <c r="AE254">
        <v>0</v>
      </c>
      <c r="AF254">
        <v>48.945835000000002</v>
      </c>
    </row>
    <row r="255" spans="1:32" x14ac:dyDescent="0.3">
      <c r="A255">
        <v>3013007</v>
      </c>
      <c r="B255">
        <v>1</v>
      </c>
      <c r="C255" t="s">
        <v>82</v>
      </c>
      <c r="D255" t="s">
        <v>106</v>
      </c>
      <c r="E255" t="s">
        <v>1158</v>
      </c>
      <c r="F255" t="s">
        <v>1159</v>
      </c>
      <c r="G255" t="s">
        <v>134</v>
      </c>
      <c r="H255" t="s">
        <v>182</v>
      </c>
      <c r="I255" t="s">
        <v>78</v>
      </c>
      <c r="J255" t="s">
        <v>136</v>
      </c>
      <c r="K255" t="s">
        <v>22</v>
      </c>
      <c r="L255" t="s">
        <v>177</v>
      </c>
      <c r="M255" t="s">
        <v>1160</v>
      </c>
      <c r="N255" t="s">
        <v>1161</v>
      </c>
      <c r="O255">
        <v>1.3765105555555557</v>
      </c>
      <c r="P255">
        <v>0</v>
      </c>
      <c r="Q255">
        <v>48</v>
      </c>
      <c r="R255">
        <v>0</v>
      </c>
      <c r="S255">
        <v>0</v>
      </c>
      <c r="T255">
        <v>0</v>
      </c>
      <c r="U255">
        <v>2</v>
      </c>
      <c r="V255">
        <v>0</v>
      </c>
      <c r="W255">
        <v>0</v>
      </c>
      <c r="X255">
        <v>0</v>
      </c>
      <c r="Y255">
        <v>19.928988</v>
      </c>
      <c r="Z255">
        <v>0</v>
      </c>
      <c r="AA255">
        <v>0</v>
      </c>
      <c r="AB255">
        <v>0</v>
      </c>
      <c r="AC255">
        <v>2.7170130000000001</v>
      </c>
      <c r="AD255">
        <v>0</v>
      </c>
      <c r="AE255">
        <v>0</v>
      </c>
      <c r="AF255">
        <v>22.646001999999999</v>
      </c>
    </row>
    <row r="256" spans="1:32" x14ac:dyDescent="0.3">
      <c r="A256">
        <v>3012893</v>
      </c>
      <c r="B256">
        <v>1</v>
      </c>
      <c r="C256" t="s">
        <v>82</v>
      </c>
      <c r="D256" t="s">
        <v>99</v>
      </c>
      <c r="E256" t="s">
        <v>1162</v>
      </c>
      <c r="F256" t="s">
        <v>1163</v>
      </c>
      <c r="G256" t="s">
        <v>134</v>
      </c>
      <c r="H256" t="s">
        <v>247</v>
      </c>
      <c r="I256" t="s">
        <v>78</v>
      </c>
      <c r="J256" t="s">
        <v>136</v>
      </c>
      <c r="K256" t="s">
        <v>22</v>
      </c>
      <c r="L256" t="s">
        <v>177</v>
      </c>
      <c r="M256" t="s">
        <v>1164</v>
      </c>
      <c r="N256" t="s">
        <v>1165</v>
      </c>
      <c r="O256">
        <v>6.7485688888888893</v>
      </c>
      <c r="P256">
        <v>0</v>
      </c>
      <c r="Q256">
        <v>8</v>
      </c>
      <c r="R256">
        <v>0</v>
      </c>
      <c r="S256">
        <v>0</v>
      </c>
      <c r="T256">
        <v>0</v>
      </c>
      <c r="U256">
        <v>2</v>
      </c>
      <c r="V256">
        <v>0</v>
      </c>
      <c r="W256">
        <v>0</v>
      </c>
      <c r="X256">
        <v>0</v>
      </c>
      <c r="Y256">
        <v>6.0418640000000003</v>
      </c>
      <c r="Z256">
        <v>0</v>
      </c>
      <c r="AA256">
        <v>0</v>
      </c>
      <c r="AB256">
        <v>0</v>
      </c>
      <c r="AC256">
        <v>22.970196000000001</v>
      </c>
      <c r="AD256">
        <v>0</v>
      </c>
      <c r="AE256">
        <v>0</v>
      </c>
      <c r="AF256">
        <v>29.012058</v>
      </c>
    </row>
    <row r="257" spans="1:32" x14ac:dyDescent="0.3">
      <c r="A257">
        <v>3012881</v>
      </c>
      <c r="B257">
        <v>1</v>
      </c>
      <c r="C257" t="s">
        <v>82</v>
      </c>
      <c r="D257" t="s">
        <v>109</v>
      </c>
      <c r="E257" t="s">
        <v>1166</v>
      </c>
      <c r="F257" t="s">
        <v>1167</v>
      </c>
      <c r="G257" t="s">
        <v>134</v>
      </c>
      <c r="H257" t="s">
        <v>327</v>
      </c>
      <c r="I257" t="s">
        <v>78</v>
      </c>
      <c r="J257" t="s">
        <v>136</v>
      </c>
      <c r="K257" t="s">
        <v>22</v>
      </c>
      <c r="L257" t="s">
        <v>177</v>
      </c>
      <c r="M257" t="s">
        <v>1168</v>
      </c>
      <c r="N257" t="s">
        <v>1169</v>
      </c>
      <c r="O257">
        <v>0.51138888888888889</v>
      </c>
      <c r="P257">
        <v>0</v>
      </c>
      <c r="Q257">
        <v>91</v>
      </c>
      <c r="R257">
        <v>0</v>
      </c>
      <c r="S257">
        <v>1</v>
      </c>
      <c r="T257">
        <v>0</v>
      </c>
      <c r="U257">
        <v>15</v>
      </c>
      <c r="V257">
        <v>0</v>
      </c>
      <c r="W257">
        <v>0</v>
      </c>
      <c r="X257">
        <v>0</v>
      </c>
      <c r="Y257">
        <v>11.64254</v>
      </c>
      <c r="Z257">
        <v>0</v>
      </c>
      <c r="AA257">
        <v>6.1372634000000002E-2</v>
      </c>
      <c r="AB257">
        <v>0</v>
      </c>
      <c r="AC257">
        <v>6.7327310000000002</v>
      </c>
      <c r="AD257">
        <v>0</v>
      </c>
      <c r="AE257">
        <v>0</v>
      </c>
      <c r="AF257">
        <v>18.436644000000001</v>
      </c>
    </row>
    <row r="258" spans="1:32" x14ac:dyDescent="0.3">
      <c r="A258">
        <v>3012887</v>
      </c>
      <c r="B258">
        <v>1</v>
      </c>
      <c r="C258" t="s">
        <v>83</v>
      </c>
      <c r="D258" t="s">
        <v>115</v>
      </c>
      <c r="E258" t="s">
        <v>1170</v>
      </c>
      <c r="F258" t="s">
        <v>1171</v>
      </c>
      <c r="G258" t="s">
        <v>134</v>
      </c>
      <c r="H258" t="s">
        <v>211</v>
      </c>
      <c r="I258" t="s">
        <v>79</v>
      </c>
      <c r="J258" t="s">
        <v>136</v>
      </c>
      <c r="K258" t="s">
        <v>22</v>
      </c>
      <c r="L258" t="s">
        <v>177</v>
      </c>
      <c r="M258" t="s">
        <v>1172</v>
      </c>
      <c r="N258" t="s">
        <v>1173</v>
      </c>
      <c r="O258">
        <v>0.63833333333333331</v>
      </c>
      <c r="P258">
        <v>1</v>
      </c>
      <c r="Q258">
        <v>79</v>
      </c>
      <c r="R258">
        <v>191</v>
      </c>
      <c r="S258">
        <v>26</v>
      </c>
      <c r="T258">
        <v>11</v>
      </c>
      <c r="U258">
        <v>3</v>
      </c>
      <c r="V258">
        <v>1</v>
      </c>
      <c r="W258">
        <v>0</v>
      </c>
      <c r="X258">
        <v>4.9557475999999996</v>
      </c>
      <c r="Y258">
        <v>9.2137984999999993</v>
      </c>
      <c r="Z258">
        <v>17.999748</v>
      </c>
      <c r="AA258">
        <v>6.4641747000000001</v>
      </c>
      <c r="AB258">
        <v>24.038715</v>
      </c>
      <c r="AC258">
        <v>0.29114374999999998</v>
      </c>
      <c r="AD258">
        <v>119.251884</v>
      </c>
      <c r="AE258">
        <v>0</v>
      </c>
      <c r="AF258">
        <v>182.21521000000001</v>
      </c>
    </row>
    <row r="259" spans="1:32" x14ac:dyDescent="0.3">
      <c r="A259">
        <v>3012826</v>
      </c>
      <c r="B259">
        <v>2</v>
      </c>
      <c r="C259" t="s">
        <v>82</v>
      </c>
      <c r="D259" t="s">
        <v>100</v>
      </c>
      <c r="E259" t="s">
        <v>1174</v>
      </c>
      <c r="F259" t="s">
        <v>1175</v>
      </c>
      <c r="G259" t="s">
        <v>134</v>
      </c>
      <c r="H259" t="s">
        <v>692</v>
      </c>
      <c r="I259" t="s">
        <v>78</v>
      </c>
      <c r="J259" t="s">
        <v>136</v>
      </c>
      <c r="K259" t="s">
        <v>22</v>
      </c>
      <c r="L259" t="s">
        <v>177</v>
      </c>
      <c r="M259" t="s">
        <v>694</v>
      </c>
      <c r="N259" t="s">
        <v>1176</v>
      </c>
      <c r="O259">
        <v>0.98198777777777779</v>
      </c>
      <c r="P259">
        <v>0</v>
      </c>
      <c r="Q259">
        <v>567</v>
      </c>
      <c r="R259">
        <v>0</v>
      </c>
      <c r="S259">
        <v>0</v>
      </c>
      <c r="T259">
        <v>0</v>
      </c>
      <c r="U259">
        <v>152</v>
      </c>
      <c r="V259">
        <v>0</v>
      </c>
      <c r="W259">
        <v>0</v>
      </c>
      <c r="X259">
        <v>0</v>
      </c>
      <c r="Y259">
        <v>156.86626000000001</v>
      </c>
      <c r="Z259">
        <v>0</v>
      </c>
      <c r="AA259">
        <v>0</v>
      </c>
      <c r="AB259">
        <v>0</v>
      </c>
      <c r="AC259">
        <v>292.01247999999998</v>
      </c>
      <c r="AD259">
        <v>0</v>
      </c>
      <c r="AE259">
        <v>0</v>
      </c>
      <c r="AF259">
        <v>448.87875000000003</v>
      </c>
    </row>
    <row r="260" spans="1:32" x14ac:dyDescent="0.3">
      <c r="A260">
        <v>3012804</v>
      </c>
      <c r="B260">
        <v>1</v>
      </c>
      <c r="C260" t="s">
        <v>83</v>
      </c>
      <c r="D260" t="s">
        <v>115</v>
      </c>
      <c r="E260" t="s">
        <v>1177</v>
      </c>
      <c r="F260" t="s">
        <v>1178</v>
      </c>
      <c r="G260" t="s">
        <v>134</v>
      </c>
      <c r="H260" t="s">
        <v>238</v>
      </c>
      <c r="I260" t="s">
        <v>78</v>
      </c>
      <c r="J260" t="s">
        <v>136</v>
      </c>
      <c r="K260" t="s">
        <v>22</v>
      </c>
      <c r="L260" t="s">
        <v>177</v>
      </c>
      <c r="M260" t="s">
        <v>1179</v>
      </c>
      <c r="N260" t="s">
        <v>1180</v>
      </c>
      <c r="O260">
        <v>2.4013322222222224</v>
      </c>
      <c r="P260">
        <v>0</v>
      </c>
      <c r="Q260">
        <v>1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0.37522151999999998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0.37522151999999998</v>
      </c>
    </row>
    <row r="261" spans="1:32" x14ac:dyDescent="0.3">
      <c r="A261">
        <v>3012729</v>
      </c>
      <c r="B261">
        <v>1</v>
      </c>
      <c r="C261" t="s">
        <v>82</v>
      </c>
      <c r="D261" t="s">
        <v>106</v>
      </c>
      <c r="E261" t="s">
        <v>1181</v>
      </c>
      <c r="F261" t="s">
        <v>1182</v>
      </c>
      <c r="G261" t="s">
        <v>134</v>
      </c>
      <c r="H261" t="s">
        <v>478</v>
      </c>
      <c r="I261" t="s">
        <v>78</v>
      </c>
      <c r="J261" t="s">
        <v>136</v>
      </c>
      <c r="K261" t="s">
        <v>22</v>
      </c>
      <c r="L261" t="s">
        <v>177</v>
      </c>
      <c r="M261" t="s">
        <v>1183</v>
      </c>
      <c r="N261" t="s">
        <v>1184</v>
      </c>
      <c r="O261">
        <v>1.2687005555555555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1.2072912</v>
      </c>
      <c r="AD261">
        <v>0</v>
      </c>
      <c r="AE261">
        <v>0</v>
      </c>
      <c r="AF261">
        <v>1.2072912</v>
      </c>
    </row>
    <row r="262" spans="1:32" x14ac:dyDescent="0.3">
      <c r="A262">
        <v>3012681</v>
      </c>
      <c r="B262">
        <v>1</v>
      </c>
      <c r="C262" t="s">
        <v>83</v>
      </c>
      <c r="D262" t="s">
        <v>128</v>
      </c>
      <c r="E262" t="s">
        <v>1185</v>
      </c>
      <c r="F262" t="s">
        <v>1186</v>
      </c>
      <c r="G262" t="s">
        <v>134</v>
      </c>
      <c r="H262" t="s">
        <v>211</v>
      </c>
      <c r="I262" t="s">
        <v>79</v>
      </c>
      <c r="J262" t="s">
        <v>136</v>
      </c>
      <c r="K262" t="s">
        <v>22</v>
      </c>
      <c r="L262" t="s">
        <v>177</v>
      </c>
      <c r="M262" t="s">
        <v>1187</v>
      </c>
      <c r="N262" t="s">
        <v>1188</v>
      </c>
      <c r="O262">
        <v>1.0777777777777777</v>
      </c>
      <c r="P262">
        <v>4</v>
      </c>
      <c r="Q262">
        <v>86</v>
      </c>
      <c r="R262">
        <v>100</v>
      </c>
      <c r="S262">
        <v>101</v>
      </c>
      <c r="T262">
        <v>2</v>
      </c>
      <c r="U262">
        <v>9</v>
      </c>
      <c r="V262">
        <v>0</v>
      </c>
      <c r="W262">
        <v>0</v>
      </c>
      <c r="X262">
        <v>0.75071913000000001</v>
      </c>
      <c r="Y262">
        <v>15.193356</v>
      </c>
      <c r="Z262">
        <v>18.183254000000002</v>
      </c>
      <c r="AA262">
        <v>19.363281000000001</v>
      </c>
      <c r="AB262">
        <v>7.3730260000000003</v>
      </c>
      <c r="AC262">
        <v>3.2887373000000002</v>
      </c>
      <c r="AD262">
        <v>0</v>
      </c>
      <c r="AE262">
        <v>0</v>
      </c>
      <c r="AF262">
        <v>64.152373999999995</v>
      </c>
    </row>
    <row r="263" spans="1:32" x14ac:dyDescent="0.3">
      <c r="A263">
        <v>3012646</v>
      </c>
      <c r="B263">
        <v>1</v>
      </c>
      <c r="C263" t="s">
        <v>82</v>
      </c>
      <c r="D263" t="s">
        <v>86</v>
      </c>
      <c r="E263" t="s">
        <v>1189</v>
      </c>
      <c r="F263" t="s">
        <v>1190</v>
      </c>
      <c r="G263" t="s">
        <v>134</v>
      </c>
      <c r="H263" t="s">
        <v>247</v>
      </c>
      <c r="I263" t="s">
        <v>78</v>
      </c>
      <c r="J263" t="s">
        <v>136</v>
      </c>
      <c r="K263" t="s">
        <v>22</v>
      </c>
      <c r="L263" t="s">
        <v>177</v>
      </c>
      <c r="M263" t="s">
        <v>1191</v>
      </c>
      <c r="N263" t="s">
        <v>1192</v>
      </c>
      <c r="O263">
        <v>1.1405608333333335</v>
      </c>
      <c r="P263">
        <v>0</v>
      </c>
      <c r="Q263">
        <v>6</v>
      </c>
      <c r="R263">
        <v>0</v>
      </c>
      <c r="S263">
        <v>1</v>
      </c>
      <c r="T263">
        <v>0</v>
      </c>
      <c r="U263">
        <v>5</v>
      </c>
      <c r="V263">
        <v>0</v>
      </c>
      <c r="W263">
        <v>0</v>
      </c>
      <c r="X263">
        <v>0</v>
      </c>
      <c r="Y263">
        <v>0.33352454999999998</v>
      </c>
      <c r="Z263">
        <v>0</v>
      </c>
      <c r="AA263">
        <v>0.60240419999999995</v>
      </c>
      <c r="AB263">
        <v>0</v>
      </c>
      <c r="AC263">
        <v>1.1354868</v>
      </c>
      <c r="AD263">
        <v>0</v>
      </c>
      <c r="AE263">
        <v>0</v>
      </c>
      <c r="AF263">
        <v>2.0714157000000002</v>
      </c>
    </row>
    <row r="264" spans="1:32" x14ac:dyDescent="0.3">
      <c r="A264">
        <v>3010062</v>
      </c>
      <c r="B264">
        <v>1</v>
      </c>
      <c r="C264" t="s">
        <v>82</v>
      </c>
      <c r="D264" t="s">
        <v>84</v>
      </c>
      <c r="E264" t="s">
        <v>1193</v>
      </c>
      <c r="F264" t="s">
        <v>1194</v>
      </c>
      <c r="G264" t="s">
        <v>134</v>
      </c>
      <c r="H264" t="s">
        <v>211</v>
      </c>
      <c r="I264" t="s">
        <v>79</v>
      </c>
      <c r="J264" t="s">
        <v>136</v>
      </c>
      <c r="K264" t="s">
        <v>22</v>
      </c>
      <c r="L264" t="s">
        <v>177</v>
      </c>
      <c r="M264" t="s">
        <v>1195</v>
      </c>
      <c r="N264" t="s">
        <v>1196</v>
      </c>
      <c r="O264">
        <v>1.5497222222222222</v>
      </c>
      <c r="P264">
        <v>5</v>
      </c>
      <c r="Q264">
        <v>788</v>
      </c>
      <c r="R264">
        <v>25</v>
      </c>
      <c r="S264">
        <v>14</v>
      </c>
      <c r="T264">
        <v>34</v>
      </c>
      <c r="U264">
        <v>57</v>
      </c>
      <c r="V264">
        <v>0</v>
      </c>
      <c r="W264">
        <v>0</v>
      </c>
      <c r="X264">
        <v>7.05966</v>
      </c>
      <c r="Y264">
        <v>274.87554999999998</v>
      </c>
      <c r="Z264">
        <v>58.288876000000002</v>
      </c>
      <c r="AA264">
        <v>7.6794589999999996</v>
      </c>
      <c r="AB264">
        <v>583.60879999999997</v>
      </c>
      <c r="AC264">
        <v>45.244050000000001</v>
      </c>
      <c r="AD264">
        <v>0</v>
      </c>
      <c r="AE264">
        <v>0</v>
      </c>
      <c r="AF264">
        <v>976.75639999999999</v>
      </c>
    </row>
    <row r="265" spans="1:32" x14ac:dyDescent="0.3">
      <c r="A265">
        <v>3013170</v>
      </c>
      <c r="B265">
        <v>1</v>
      </c>
      <c r="C265" t="s">
        <v>83</v>
      </c>
      <c r="D265" t="s">
        <v>130</v>
      </c>
      <c r="E265" t="s">
        <v>1197</v>
      </c>
      <c r="F265" t="s">
        <v>1198</v>
      </c>
      <c r="G265" t="s">
        <v>134</v>
      </c>
      <c r="H265" t="s">
        <v>293</v>
      </c>
      <c r="I265" t="s">
        <v>79</v>
      </c>
      <c r="J265" t="s">
        <v>136</v>
      </c>
      <c r="K265" t="s">
        <v>22</v>
      </c>
      <c r="L265" t="s">
        <v>177</v>
      </c>
      <c r="M265" t="s">
        <v>1199</v>
      </c>
      <c r="N265" t="s">
        <v>1200</v>
      </c>
      <c r="O265">
        <v>1.2816666666666667</v>
      </c>
      <c r="P265">
        <v>0</v>
      </c>
      <c r="Q265">
        <v>1086</v>
      </c>
      <c r="R265">
        <v>0</v>
      </c>
      <c r="S265">
        <v>0</v>
      </c>
      <c r="T265">
        <v>0</v>
      </c>
      <c r="U265">
        <v>21</v>
      </c>
      <c r="V265">
        <v>0</v>
      </c>
      <c r="W265">
        <v>0</v>
      </c>
      <c r="X265">
        <v>0</v>
      </c>
      <c r="Y265">
        <v>480.86682000000002</v>
      </c>
      <c r="Z265">
        <v>0</v>
      </c>
      <c r="AA265">
        <v>0</v>
      </c>
      <c r="AB265">
        <v>0</v>
      </c>
      <c r="AC265">
        <v>77.022599999999997</v>
      </c>
      <c r="AD265">
        <v>0</v>
      </c>
      <c r="AE265">
        <v>0</v>
      </c>
      <c r="AF265">
        <v>557.88940000000002</v>
      </c>
    </row>
    <row r="266" spans="1:32" x14ac:dyDescent="0.3">
      <c r="A266">
        <v>3013154</v>
      </c>
      <c r="B266">
        <v>1</v>
      </c>
      <c r="C266" t="s">
        <v>83</v>
      </c>
      <c r="D266" t="s">
        <v>115</v>
      </c>
      <c r="E266" t="s">
        <v>1201</v>
      </c>
      <c r="F266" t="s">
        <v>1202</v>
      </c>
      <c r="G266" t="s">
        <v>134</v>
      </c>
      <c r="H266" t="s">
        <v>211</v>
      </c>
      <c r="I266" t="s">
        <v>79</v>
      </c>
      <c r="J266" t="s">
        <v>136</v>
      </c>
      <c r="K266" t="s">
        <v>22</v>
      </c>
      <c r="L266" t="s">
        <v>177</v>
      </c>
      <c r="M266" t="s">
        <v>1203</v>
      </c>
      <c r="N266" t="s">
        <v>1204</v>
      </c>
      <c r="O266">
        <v>0.17833333333333334</v>
      </c>
      <c r="P266">
        <v>5</v>
      </c>
      <c r="Q266">
        <v>1648</v>
      </c>
      <c r="R266">
        <v>207</v>
      </c>
      <c r="S266">
        <v>139</v>
      </c>
      <c r="T266">
        <v>14</v>
      </c>
      <c r="U266">
        <v>438</v>
      </c>
      <c r="V266">
        <v>2</v>
      </c>
      <c r="W266">
        <v>3</v>
      </c>
      <c r="X266">
        <v>6.6288130000000001</v>
      </c>
      <c r="Y266">
        <v>68.191040000000001</v>
      </c>
      <c r="Z266">
        <v>3.3969795999999999</v>
      </c>
      <c r="AA266">
        <v>4.3065410000000002</v>
      </c>
      <c r="AB266">
        <v>4.4793960000000004</v>
      </c>
      <c r="AC266">
        <v>27.927717000000001</v>
      </c>
      <c r="AD266">
        <v>4.9478054</v>
      </c>
      <c r="AE266">
        <v>2.6803029</v>
      </c>
      <c r="AF266">
        <v>122.55859</v>
      </c>
    </row>
    <row r="267" spans="1:32" x14ac:dyDescent="0.3">
      <c r="A267">
        <v>3012912</v>
      </c>
      <c r="B267">
        <v>1</v>
      </c>
      <c r="C267" t="s">
        <v>83</v>
      </c>
      <c r="D267" t="s">
        <v>116</v>
      </c>
      <c r="E267" t="s">
        <v>1205</v>
      </c>
      <c r="F267" t="s">
        <v>1206</v>
      </c>
      <c r="G267" t="s">
        <v>134</v>
      </c>
      <c r="H267" t="s">
        <v>318</v>
      </c>
      <c r="I267" t="s">
        <v>79</v>
      </c>
      <c r="J267" t="s">
        <v>136</v>
      </c>
      <c r="K267" t="s">
        <v>22</v>
      </c>
      <c r="L267" t="s">
        <v>177</v>
      </c>
      <c r="M267" t="s">
        <v>1207</v>
      </c>
      <c r="N267" t="s">
        <v>1208</v>
      </c>
      <c r="O267">
        <v>1.2650049999999999</v>
      </c>
      <c r="P267">
        <v>0</v>
      </c>
      <c r="Q267">
        <v>2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0.54247403000000005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0.54247403000000005</v>
      </c>
    </row>
    <row r="268" spans="1:32" x14ac:dyDescent="0.3">
      <c r="A268">
        <v>3012903</v>
      </c>
      <c r="B268">
        <v>1</v>
      </c>
      <c r="C268" t="s">
        <v>83</v>
      </c>
      <c r="D268" t="s">
        <v>130</v>
      </c>
      <c r="E268" t="s">
        <v>1209</v>
      </c>
      <c r="F268" t="s">
        <v>1210</v>
      </c>
      <c r="G268" t="s">
        <v>134</v>
      </c>
      <c r="H268" t="s">
        <v>211</v>
      </c>
      <c r="I268" t="s">
        <v>79</v>
      </c>
      <c r="J268" t="s">
        <v>136</v>
      </c>
      <c r="K268" t="s">
        <v>22</v>
      </c>
      <c r="L268" t="s">
        <v>177</v>
      </c>
      <c r="M268" t="s">
        <v>1211</v>
      </c>
      <c r="N268" t="s">
        <v>1212</v>
      </c>
      <c r="O268">
        <v>0.7219444444444445</v>
      </c>
      <c r="P268">
        <v>0</v>
      </c>
      <c r="Q268">
        <v>0</v>
      </c>
      <c r="R268">
        <v>0</v>
      </c>
      <c r="S268">
        <v>0</v>
      </c>
      <c r="T268">
        <v>8</v>
      </c>
      <c r="U268">
        <v>69</v>
      </c>
      <c r="V268">
        <v>12</v>
      </c>
      <c r="W268">
        <v>42</v>
      </c>
      <c r="X268">
        <v>0</v>
      </c>
      <c r="Y268">
        <v>0</v>
      </c>
      <c r="Z268">
        <v>0</v>
      </c>
      <c r="AA268">
        <v>0</v>
      </c>
      <c r="AB268">
        <v>165.99735999999999</v>
      </c>
      <c r="AC268">
        <v>455.06975999999997</v>
      </c>
      <c r="AD268">
        <v>2120.3762000000002</v>
      </c>
      <c r="AE268">
        <v>2678.9668000000001</v>
      </c>
      <c r="AF268">
        <v>5420.41</v>
      </c>
    </row>
    <row r="269" spans="1:32" x14ac:dyDescent="0.3">
      <c r="A269">
        <v>3012890</v>
      </c>
      <c r="B269">
        <v>1</v>
      </c>
      <c r="C269" t="s">
        <v>83</v>
      </c>
      <c r="D269" t="s">
        <v>123</v>
      </c>
      <c r="E269" t="s">
        <v>1213</v>
      </c>
      <c r="F269" t="s">
        <v>1214</v>
      </c>
      <c r="G269" t="s">
        <v>134</v>
      </c>
      <c r="H269" t="s">
        <v>211</v>
      </c>
      <c r="I269" t="s">
        <v>79</v>
      </c>
      <c r="J269" t="s">
        <v>136</v>
      </c>
      <c r="K269" t="s">
        <v>22</v>
      </c>
      <c r="L269" t="s">
        <v>177</v>
      </c>
      <c r="M269" t="s">
        <v>1215</v>
      </c>
      <c r="N269" t="s">
        <v>1216</v>
      </c>
      <c r="O269">
        <v>1.3037325</v>
      </c>
      <c r="P269">
        <v>0</v>
      </c>
      <c r="Q269">
        <v>1103</v>
      </c>
      <c r="R269">
        <v>0</v>
      </c>
      <c r="S269">
        <v>52</v>
      </c>
      <c r="T269">
        <v>0</v>
      </c>
      <c r="U269">
        <v>124</v>
      </c>
      <c r="V269">
        <v>0</v>
      </c>
      <c r="W269">
        <v>1</v>
      </c>
      <c r="X269">
        <v>0</v>
      </c>
      <c r="Y269">
        <v>334.63605000000001</v>
      </c>
      <c r="Z269">
        <v>0</v>
      </c>
      <c r="AA269">
        <v>16.024864000000001</v>
      </c>
      <c r="AB269">
        <v>0</v>
      </c>
      <c r="AC269">
        <v>120.19645</v>
      </c>
      <c r="AD269">
        <v>0</v>
      </c>
      <c r="AE269">
        <v>70.445009999999996</v>
      </c>
      <c r="AF269">
        <v>541.30237</v>
      </c>
    </row>
    <row r="270" spans="1:32" x14ac:dyDescent="0.3">
      <c r="A270">
        <v>3012823</v>
      </c>
      <c r="B270">
        <v>1</v>
      </c>
      <c r="C270" t="s">
        <v>82</v>
      </c>
      <c r="D270" t="s">
        <v>87</v>
      </c>
      <c r="E270" t="s">
        <v>1217</v>
      </c>
      <c r="F270" t="s">
        <v>1218</v>
      </c>
      <c r="G270" t="s">
        <v>134</v>
      </c>
      <c r="H270" t="s">
        <v>182</v>
      </c>
      <c r="I270" t="s">
        <v>78</v>
      </c>
      <c r="J270" t="s">
        <v>136</v>
      </c>
      <c r="K270" t="s">
        <v>22</v>
      </c>
      <c r="L270" t="s">
        <v>177</v>
      </c>
      <c r="M270" t="s">
        <v>1219</v>
      </c>
      <c r="N270" t="s">
        <v>1220</v>
      </c>
      <c r="O270">
        <v>0.57861111111111108</v>
      </c>
      <c r="P270">
        <v>0</v>
      </c>
      <c r="Q270">
        <v>76</v>
      </c>
      <c r="R270">
        <v>0</v>
      </c>
      <c r="S270">
        <v>0</v>
      </c>
      <c r="T270">
        <v>0</v>
      </c>
      <c r="U270">
        <v>73</v>
      </c>
      <c r="V270">
        <v>0</v>
      </c>
      <c r="W270">
        <v>0</v>
      </c>
      <c r="X270">
        <v>0</v>
      </c>
      <c r="Y270">
        <v>29.199695999999999</v>
      </c>
      <c r="Z270">
        <v>0</v>
      </c>
      <c r="AA270">
        <v>0</v>
      </c>
      <c r="AB270">
        <v>0</v>
      </c>
      <c r="AC270">
        <v>33.543854000000003</v>
      </c>
      <c r="AD270">
        <v>0</v>
      </c>
      <c r="AE270">
        <v>0</v>
      </c>
      <c r="AF270">
        <v>62.743549999999999</v>
      </c>
    </row>
    <row r="271" spans="1:32" x14ac:dyDescent="0.3">
      <c r="A271">
        <v>3012710</v>
      </c>
      <c r="B271">
        <v>1</v>
      </c>
      <c r="C271" t="s">
        <v>82</v>
      </c>
      <c r="D271" t="s">
        <v>112</v>
      </c>
      <c r="E271" t="s">
        <v>1221</v>
      </c>
      <c r="F271" t="s">
        <v>1222</v>
      </c>
      <c r="G271" t="s">
        <v>134</v>
      </c>
      <c r="H271" t="s">
        <v>238</v>
      </c>
      <c r="I271" t="s">
        <v>78</v>
      </c>
      <c r="J271" t="s">
        <v>136</v>
      </c>
      <c r="K271" t="s">
        <v>22</v>
      </c>
      <c r="L271" t="s">
        <v>177</v>
      </c>
      <c r="M271" t="s">
        <v>1223</v>
      </c>
      <c r="N271" t="s">
        <v>1224</v>
      </c>
      <c r="O271">
        <v>1.1076466666666667</v>
      </c>
      <c r="P271">
        <v>0</v>
      </c>
      <c r="Q271">
        <v>1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0.14820284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0.14820284</v>
      </c>
    </row>
    <row r="272" spans="1:32" x14ac:dyDescent="0.3">
      <c r="A272">
        <v>3012606</v>
      </c>
      <c r="B272">
        <v>2</v>
      </c>
      <c r="C272" t="s">
        <v>82</v>
      </c>
      <c r="D272" t="s">
        <v>99</v>
      </c>
      <c r="E272" t="s">
        <v>1225</v>
      </c>
      <c r="F272" t="s">
        <v>1226</v>
      </c>
      <c r="G272" t="s">
        <v>134</v>
      </c>
      <c r="H272" t="s">
        <v>404</v>
      </c>
      <c r="I272" t="s">
        <v>78</v>
      </c>
      <c r="J272" t="s">
        <v>136</v>
      </c>
      <c r="K272" t="s">
        <v>22</v>
      </c>
      <c r="L272" t="s">
        <v>177</v>
      </c>
      <c r="M272" t="s">
        <v>1227</v>
      </c>
      <c r="N272" t="s">
        <v>1228</v>
      </c>
      <c r="O272">
        <v>0.70451750000000002</v>
      </c>
      <c r="P272">
        <v>0</v>
      </c>
      <c r="Q272">
        <v>189</v>
      </c>
      <c r="R272">
        <v>0</v>
      </c>
      <c r="S272">
        <v>15</v>
      </c>
      <c r="T272">
        <v>0</v>
      </c>
      <c r="U272">
        <v>20</v>
      </c>
      <c r="V272">
        <v>0</v>
      </c>
      <c r="W272">
        <v>0</v>
      </c>
      <c r="X272">
        <v>0</v>
      </c>
      <c r="Y272">
        <v>22.982942999999999</v>
      </c>
      <c r="Z272">
        <v>0</v>
      </c>
      <c r="AA272">
        <v>5.1114717000000001</v>
      </c>
      <c r="AB272">
        <v>0</v>
      </c>
      <c r="AC272">
        <v>5.1236269999999999</v>
      </c>
      <c r="AD272">
        <v>0</v>
      </c>
      <c r="AE272">
        <v>0</v>
      </c>
      <c r="AF272">
        <v>33.218040000000002</v>
      </c>
    </row>
    <row r="273" spans="1:32" x14ac:dyDescent="0.3">
      <c r="A273">
        <v>3012554</v>
      </c>
      <c r="B273">
        <v>1</v>
      </c>
      <c r="C273" t="s">
        <v>82</v>
      </c>
      <c r="D273" t="s">
        <v>110</v>
      </c>
      <c r="E273" t="s">
        <v>1229</v>
      </c>
      <c r="F273" t="s">
        <v>1230</v>
      </c>
      <c r="G273" t="s">
        <v>134</v>
      </c>
      <c r="H273" t="s">
        <v>367</v>
      </c>
      <c r="I273" t="s">
        <v>78</v>
      </c>
      <c r="J273" t="s">
        <v>136</v>
      </c>
      <c r="K273" t="s">
        <v>22</v>
      </c>
      <c r="L273" t="s">
        <v>177</v>
      </c>
      <c r="M273" t="s">
        <v>1231</v>
      </c>
      <c r="N273" t="s">
        <v>1232</v>
      </c>
      <c r="O273">
        <v>6.706713333333334</v>
      </c>
      <c r="P273">
        <v>0</v>
      </c>
      <c r="Q273">
        <v>5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18.466854000000001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18.466854000000001</v>
      </c>
    </row>
    <row r="274" spans="1:32" x14ac:dyDescent="0.3">
      <c r="A274">
        <v>3012383</v>
      </c>
      <c r="B274">
        <v>2</v>
      </c>
      <c r="C274" t="s">
        <v>82</v>
      </c>
      <c r="D274" t="s">
        <v>112</v>
      </c>
      <c r="E274" t="s">
        <v>1233</v>
      </c>
      <c r="F274" t="s">
        <v>1234</v>
      </c>
      <c r="G274" t="s">
        <v>134</v>
      </c>
      <c r="H274" t="s">
        <v>404</v>
      </c>
      <c r="I274" t="s">
        <v>78</v>
      </c>
      <c r="J274" t="s">
        <v>136</v>
      </c>
      <c r="K274" t="s">
        <v>22</v>
      </c>
      <c r="L274" t="s">
        <v>177</v>
      </c>
      <c r="M274" t="s">
        <v>1235</v>
      </c>
      <c r="N274" t="s">
        <v>1236</v>
      </c>
      <c r="O274">
        <v>1.0522222222222222</v>
      </c>
      <c r="P274">
        <v>0</v>
      </c>
      <c r="Q274">
        <v>36</v>
      </c>
      <c r="R274">
        <v>0</v>
      </c>
      <c r="S274">
        <v>7</v>
      </c>
      <c r="T274">
        <v>0</v>
      </c>
      <c r="U274">
        <v>25</v>
      </c>
      <c r="V274">
        <v>0</v>
      </c>
      <c r="W274">
        <v>0</v>
      </c>
      <c r="X274">
        <v>0</v>
      </c>
      <c r="Y274">
        <v>9.5470849999999992</v>
      </c>
      <c r="Z274">
        <v>0</v>
      </c>
      <c r="AA274">
        <v>12.848399000000001</v>
      </c>
      <c r="AB274">
        <v>0</v>
      </c>
      <c r="AC274">
        <v>49.545924999999997</v>
      </c>
      <c r="AD274">
        <v>0</v>
      </c>
      <c r="AE274">
        <v>0</v>
      </c>
      <c r="AF274">
        <v>71.941410000000005</v>
      </c>
    </row>
    <row r="275" spans="1:32" x14ac:dyDescent="0.3">
      <c r="A275">
        <v>3012376</v>
      </c>
      <c r="B275">
        <v>1</v>
      </c>
      <c r="C275" t="s">
        <v>82</v>
      </c>
      <c r="D275" t="s">
        <v>106</v>
      </c>
      <c r="E275" t="s">
        <v>1237</v>
      </c>
      <c r="F275" t="s">
        <v>1238</v>
      </c>
      <c r="G275" t="s">
        <v>134</v>
      </c>
      <c r="H275" t="s">
        <v>367</v>
      </c>
      <c r="I275" t="s">
        <v>78</v>
      </c>
      <c r="J275" t="s">
        <v>136</v>
      </c>
      <c r="K275" t="s">
        <v>22</v>
      </c>
      <c r="L275" t="s">
        <v>177</v>
      </c>
      <c r="M275" t="s">
        <v>1239</v>
      </c>
      <c r="N275" t="s">
        <v>1240</v>
      </c>
      <c r="O275">
        <v>3.0698824999999998</v>
      </c>
      <c r="P275">
        <v>0</v>
      </c>
      <c r="Q275">
        <v>13</v>
      </c>
      <c r="R275">
        <v>0</v>
      </c>
      <c r="S275">
        <v>0</v>
      </c>
      <c r="T275">
        <v>0</v>
      </c>
      <c r="U275">
        <v>2</v>
      </c>
      <c r="V275">
        <v>0</v>
      </c>
      <c r="W275">
        <v>0</v>
      </c>
      <c r="X275">
        <v>0</v>
      </c>
      <c r="Y275">
        <v>8.5316880000000008</v>
      </c>
      <c r="Z275">
        <v>0</v>
      </c>
      <c r="AA275">
        <v>0</v>
      </c>
      <c r="AB275">
        <v>0</v>
      </c>
      <c r="AC275">
        <v>8.6309500000000003</v>
      </c>
      <c r="AD275">
        <v>0</v>
      </c>
      <c r="AE275">
        <v>0</v>
      </c>
      <c r="AF275">
        <v>17.162638000000001</v>
      </c>
    </row>
    <row r="276" spans="1:32" x14ac:dyDescent="0.3">
      <c r="A276">
        <v>3012257</v>
      </c>
      <c r="B276">
        <v>1</v>
      </c>
      <c r="C276" t="s">
        <v>83</v>
      </c>
      <c r="D276" t="s">
        <v>117</v>
      </c>
      <c r="E276" t="s">
        <v>1241</v>
      </c>
      <c r="F276" t="s">
        <v>1242</v>
      </c>
      <c r="G276" t="s">
        <v>134</v>
      </c>
      <c r="H276" t="s">
        <v>211</v>
      </c>
      <c r="I276" t="s">
        <v>79</v>
      </c>
      <c r="J276" t="s">
        <v>136</v>
      </c>
      <c r="K276" t="s">
        <v>22</v>
      </c>
      <c r="L276" t="s">
        <v>177</v>
      </c>
      <c r="M276" t="s">
        <v>1243</v>
      </c>
      <c r="N276" t="s">
        <v>1244</v>
      </c>
      <c r="O276">
        <v>0.95544750000000001</v>
      </c>
      <c r="P276">
        <v>0</v>
      </c>
      <c r="Q276">
        <v>291</v>
      </c>
      <c r="R276">
        <v>0</v>
      </c>
      <c r="S276">
        <v>0</v>
      </c>
      <c r="T276">
        <v>9</v>
      </c>
      <c r="U276">
        <v>19</v>
      </c>
      <c r="V276">
        <v>0</v>
      </c>
      <c r="W276">
        <v>0</v>
      </c>
      <c r="X276">
        <v>0</v>
      </c>
      <c r="Y276">
        <v>18.093594</v>
      </c>
      <c r="Z276">
        <v>0</v>
      </c>
      <c r="AA276">
        <v>0</v>
      </c>
      <c r="AB276">
        <v>70.251686000000007</v>
      </c>
      <c r="AC276">
        <v>2.2478989999999999</v>
      </c>
      <c r="AD276">
        <v>0</v>
      </c>
      <c r="AE276">
        <v>0</v>
      </c>
      <c r="AF276">
        <v>90.593180000000004</v>
      </c>
    </row>
    <row r="277" spans="1:32" x14ac:dyDescent="0.3">
      <c r="A277">
        <v>3012241</v>
      </c>
      <c r="B277">
        <v>1</v>
      </c>
      <c r="C277" t="s">
        <v>82</v>
      </c>
      <c r="D277" t="s">
        <v>91</v>
      </c>
      <c r="E277" t="s">
        <v>1245</v>
      </c>
      <c r="F277" t="s">
        <v>1246</v>
      </c>
      <c r="G277" t="s">
        <v>134</v>
      </c>
      <c r="H277" t="s">
        <v>182</v>
      </c>
      <c r="I277" t="s">
        <v>78</v>
      </c>
      <c r="J277" t="s">
        <v>136</v>
      </c>
      <c r="K277" t="s">
        <v>22</v>
      </c>
      <c r="L277" t="s">
        <v>177</v>
      </c>
      <c r="M277" t="s">
        <v>1247</v>
      </c>
      <c r="N277" t="s">
        <v>1248</v>
      </c>
      <c r="O277">
        <v>0.36416666666666669</v>
      </c>
      <c r="P277">
        <v>0</v>
      </c>
      <c r="Q277">
        <v>519</v>
      </c>
      <c r="R277">
        <v>0</v>
      </c>
      <c r="S277">
        <v>0</v>
      </c>
      <c r="T277">
        <v>0</v>
      </c>
      <c r="U277">
        <v>17</v>
      </c>
      <c r="V277">
        <v>0</v>
      </c>
      <c r="W277">
        <v>0</v>
      </c>
      <c r="X277">
        <v>0</v>
      </c>
      <c r="Y277">
        <v>53.733249999999998</v>
      </c>
      <c r="Z277">
        <v>0</v>
      </c>
      <c r="AA277">
        <v>0</v>
      </c>
      <c r="AB277">
        <v>0</v>
      </c>
      <c r="AC277">
        <v>13.988875</v>
      </c>
      <c r="AD277">
        <v>0</v>
      </c>
      <c r="AE277">
        <v>0</v>
      </c>
      <c r="AF277">
        <v>67.722120000000004</v>
      </c>
    </row>
    <row r="278" spans="1:32" x14ac:dyDescent="0.3">
      <c r="A278">
        <v>3012136</v>
      </c>
      <c r="B278">
        <v>1</v>
      </c>
      <c r="C278" t="s">
        <v>82</v>
      </c>
      <c r="D278" t="s">
        <v>104</v>
      </c>
      <c r="E278" t="s">
        <v>1249</v>
      </c>
      <c r="F278" t="s">
        <v>1250</v>
      </c>
      <c r="G278" t="s">
        <v>134</v>
      </c>
      <c r="H278" t="s">
        <v>367</v>
      </c>
      <c r="I278" t="s">
        <v>78</v>
      </c>
      <c r="J278" t="s">
        <v>136</v>
      </c>
      <c r="K278" t="s">
        <v>22</v>
      </c>
      <c r="L278" t="s">
        <v>177</v>
      </c>
      <c r="M278" t="s">
        <v>1251</v>
      </c>
      <c r="N278" t="s">
        <v>1252</v>
      </c>
      <c r="O278">
        <v>2.015021388888889</v>
      </c>
      <c r="P278">
        <v>0</v>
      </c>
      <c r="Q278">
        <v>6</v>
      </c>
      <c r="R278">
        <v>0</v>
      </c>
      <c r="S278">
        <v>0</v>
      </c>
      <c r="T278">
        <v>0</v>
      </c>
      <c r="U278">
        <v>14</v>
      </c>
      <c r="V278">
        <v>0</v>
      </c>
      <c r="W278">
        <v>0</v>
      </c>
      <c r="X278">
        <v>0</v>
      </c>
      <c r="Y278">
        <v>1.9717591000000001</v>
      </c>
      <c r="Z278">
        <v>0</v>
      </c>
      <c r="AA278">
        <v>0</v>
      </c>
      <c r="AB278">
        <v>0</v>
      </c>
      <c r="AC278">
        <v>45.447426</v>
      </c>
      <c r="AD278">
        <v>0</v>
      </c>
      <c r="AE278">
        <v>0</v>
      </c>
      <c r="AF278">
        <v>47.419179999999997</v>
      </c>
    </row>
    <row r="279" spans="1:32" x14ac:dyDescent="0.3">
      <c r="A279">
        <v>3012128</v>
      </c>
      <c r="B279">
        <v>1</v>
      </c>
      <c r="C279" t="s">
        <v>82</v>
      </c>
      <c r="D279" t="s">
        <v>105</v>
      </c>
      <c r="E279" t="s">
        <v>1253</v>
      </c>
      <c r="F279" t="s">
        <v>1254</v>
      </c>
      <c r="G279" t="s">
        <v>134</v>
      </c>
      <c r="H279" t="s">
        <v>216</v>
      </c>
      <c r="I279" t="s">
        <v>78</v>
      </c>
      <c r="J279" t="s">
        <v>136</v>
      </c>
      <c r="K279" t="s">
        <v>22</v>
      </c>
      <c r="L279" t="s">
        <v>177</v>
      </c>
      <c r="M279" t="s">
        <v>888</v>
      </c>
      <c r="N279" t="s">
        <v>1255</v>
      </c>
      <c r="O279">
        <v>3.1834311111111115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0.13143453999999999</v>
      </c>
      <c r="AD279">
        <v>0</v>
      </c>
      <c r="AE279">
        <v>0</v>
      </c>
      <c r="AF279">
        <v>0.13143453999999999</v>
      </c>
    </row>
    <row r="280" spans="1:32" x14ac:dyDescent="0.3">
      <c r="A280">
        <v>3012082</v>
      </c>
      <c r="B280">
        <v>1</v>
      </c>
      <c r="C280" t="s">
        <v>83</v>
      </c>
      <c r="D280" t="s">
        <v>116</v>
      </c>
      <c r="E280" t="s">
        <v>1256</v>
      </c>
      <c r="F280" t="s">
        <v>1257</v>
      </c>
      <c r="G280" t="s">
        <v>134</v>
      </c>
      <c r="H280" t="s">
        <v>318</v>
      </c>
      <c r="I280" t="s">
        <v>79</v>
      </c>
      <c r="J280" t="s">
        <v>136</v>
      </c>
      <c r="K280" t="s">
        <v>22</v>
      </c>
      <c r="L280" t="s">
        <v>177</v>
      </c>
      <c r="M280" t="s">
        <v>1258</v>
      </c>
      <c r="N280" t="s">
        <v>1259</v>
      </c>
      <c r="O280">
        <v>4.3942691666666667</v>
      </c>
      <c r="P280">
        <v>0</v>
      </c>
      <c r="Q280">
        <v>3</v>
      </c>
      <c r="R280">
        <v>1</v>
      </c>
      <c r="S280">
        <v>47</v>
      </c>
      <c r="T280">
        <v>0</v>
      </c>
      <c r="U280">
        <v>3</v>
      </c>
      <c r="V280">
        <v>1</v>
      </c>
      <c r="W280">
        <v>0</v>
      </c>
      <c r="X280">
        <v>0</v>
      </c>
      <c r="Y280">
        <v>0.69342314999999999</v>
      </c>
      <c r="Z280">
        <v>1.8648624</v>
      </c>
      <c r="AA280">
        <v>36.466749999999998</v>
      </c>
      <c r="AB280">
        <v>0</v>
      </c>
      <c r="AC280">
        <v>43.329856999999997</v>
      </c>
      <c r="AD280">
        <v>80.464423999999994</v>
      </c>
      <c r="AE280">
        <v>0</v>
      </c>
      <c r="AF280">
        <v>162.81932</v>
      </c>
    </row>
    <row r="281" spans="1:32" x14ac:dyDescent="0.3">
      <c r="A281">
        <v>3012059</v>
      </c>
      <c r="B281">
        <v>1</v>
      </c>
      <c r="C281" t="s">
        <v>82</v>
      </c>
      <c r="D281" t="s">
        <v>90</v>
      </c>
      <c r="E281" t="s">
        <v>1260</v>
      </c>
      <c r="F281" t="s">
        <v>1261</v>
      </c>
      <c r="G281" t="s">
        <v>134</v>
      </c>
      <c r="H281" t="s">
        <v>293</v>
      </c>
      <c r="I281" t="s">
        <v>78</v>
      </c>
      <c r="J281" t="s">
        <v>136</v>
      </c>
      <c r="K281" t="s">
        <v>22</v>
      </c>
      <c r="L281" t="s">
        <v>177</v>
      </c>
      <c r="M281" t="s">
        <v>1262</v>
      </c>
      <c r="N281" t="s">
        <v>1263</v>
      </c>
      <c r="O281">
        <v>1.1540791666666668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39</v>
      </c>
      <c r="V281">
        <v>0</v>
      </c>
      <c r="W281">
        <v>4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24.435176999999999</v>
      </c>
      <c r="AD281">
        <v>0</v>
      </c>
      <c r="AE281">
        <v>24.202850000000002</v>
      </c>
      <c r="AF281">
        <v>48.638027000000001</v>
      </c>
    </row>
    <row r="282" spans="1:32" x14ac:dyDescent="0.3">
      <c r="A282">
        <v>3012052</v>
      </c>
      <c r="B282">
        <v>1</v>
      </c>
      <c r="C282" t="s">
        <v>82</v>
      </c>
      <c r="D282" t="s">
        <v>95</v>
      </c>
      <c r="E282" t="s">
        <v>1264</v>
      </c>
      <c r="F282" t="s">
        <v>1265</v>
      </c>
      <c r="G282" t="s">
        <v>134</v>
      </c>
      <c r="H282" t="s">
        <v>182</v>
      </c>
      <c r="I282" t="s">
        <v>78</v>
      </c>
      <c r="J282" t="s">
        <v>136</v>
      </c>
      <c r="K282" t="s">
        <v>22</v>
      </c>
      <c r="L282" t="s">
        <v>177</v>
      </c>
      <c r="M282" t="s">
        <v>1266</v>
      </c>
      <c r="N282" t="s">
        <v>1267</v>
      </c>
      <c r="O282">
        <v>0.64814916666666667</v>
      </c>
      <c r="P282">
        <v>0</v>
      </c>
      <c r="Q282">
        <v>17</v>
      </c>
      <c r="R282">
        <v>0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0</v>
      </c>
      <c r="Y282">
        <v>2.1255570000000001</v>
      </c>
      <c r="Z282">
        <v>0</v>
      </c>
      <c r="AA282">
        <v>0</v>
      </c>
      <c r="AB282">
        <v>0</v>
      </c>
      <c r="AC282">
        <v>2.0972616999999999E-2</v>
      </c>
      <c r="AD282">
        <v>0</v>
      </c>
      <c r="AE282">
        <v>0</v>
      </c>
      <c r="AF282">
        <v>2.1465293999999999</v>
      </c>
    </row>
    <row r="283" spans="1:32" x14ac:dyDescent="0.3">
      <c r="A283">
        <v>3012044</v>
      </c>
      <c r="B283">
        <v>1</v>
      </c>
      <c r="C283" t="s">
        <v>82</v>
      </c>
      <c r="D283" t="s">
        <v>106</v>
      </c>
      <c r="E283" t="s">
        <v>1268</v>
      </c>
      <c r="F283" t="s">
        <v>1269</v>
      </c>
      <c r="G283" t="s">
        <v>134</v>
      </c>
      <c r="H283" t="s">
        <v>182</v>
      </c>
      <c r="I283" t="s">
        <v>78</v>
      </c>
      <c r="J283" t="s">
        <v>136</v>
      </c>
      <c r="K283" t="s">
        <v>22</v>
      </c>
      <c r="L283" t="s">
        <v>177</v>
      </c>
      <c r="M283" t="s">
        <v>1270</v>
      </c>
      <c r="N283" t="s">
        <v>1271</v>
      </c>
      <c r="O283">
        <v>4.1178186111111117</v>
      </c>
      <c r="P283">
        <v>0</v>
      </c>
      <c r="Q283">
        <v>255</v>
      </c>
      <c r="R283">
        <v>0</v>
      </c>
      <c r="S283">
        <v>0</v>
      </c>
      <c r="T283">
        <v>0</v>
      </c>
      <c r="U283">
        <v>18</v>
      </c>
      <c r="V283">
        <v>0</v>
      </c>
      <c r="W283">
        <v>1</v>
      </c>
      <c r="X283">
        <v>0</v>
      </c>
      <c r="Y283">
        <v>256.39362</v>
      </c>
      <c r="Z283">
        <v>0</v>
      </c>
      <c r="AA283">
        <v>0</v>
      </c>
      <c r="AB283">
        <v>0</v>
      </c>
      <c r="AC283">
        <v>72.824614999999994</v>
      </c>
      <c r="AD283">
        <v>0</v>
      </c>
      <c r="AE283">
        <v>487.43830000000003</v>
      </c>
      <c r="AF283">
        <v>816.65656000000001</v>
      </c>
    </row>
    <row r="284" spans="1:32" x14ac:dyDescent="0.3">
      <c r="A284">
        <v>3012056</v>
      </c>
      <c r="B284">
        <v>1</v>
      </c>
      <c r="C284" t="s">
        <v>82</v>
      </c>
      <c r="D284" t="s">
        <v>84</v>
      </c>
      <c r="E284" t="s">
        <v>1272</v>
      </c>
      <c r="F284" t="s">
        <v>1273</v>
      </c>
      <c r="G284" t="s">
        <v>134</v>
      </c>
      <c r="H284" t="s">
        <v>182</v>
      </c>
      <c r="I284" t="s">
        <v>78</v>
      </c>
      <c r="J284" t="s">
        <v>136</v>
      </c>
      <c r="K284" t="s">
        <v>22</v>
      </c>
      <c r="L284" t="s">
        <v>177</v>
      </c>
      <c r="M284" t="s">
        <v>1274</v>
      </c>
      <c r="N284" t="s">
        <v>1275</v>
      </c>
      <c r="O284">
        <v>1.8705930555555557</v>
      </c>
      <c r="P284">
        <v>0</v>
      </c>
      <c r="Q284">
        <v>9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3.224796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3.224796</v>
      </c>
    </row>
    <row r="285" spans="1:32" x14ac:dyDescent="0.3">
      <c r="A285">
        <v>3011982</v>
      </c>
      <c r="B285">
        <v>1</v>
      </c>
      <c r="C285" t="s">
        <v>82</v>
      </c>
      <c r="D285" t="s">
        <v>98</v>
      </c>
      <c r="E285" t="s">
        <v>1276</v>
      </c>
      <c r="F285" t="s">
        <v>1277</v>
      </c>
      <c r="G285" t="s">
        <v>134</v>
      </c>
      <c r="H285" t="s">
        <v>238</v>
      </c>
      <c r="I285" t="s">
        <v>78</v>
      </c>
      <c r="J285" t="s">
        <v>136</v>
      </c>
      <c r="K285" t="s">
        <v>22</v>
      </c>
      <c r="L285" t="s">
        <v>177</v>
      </c>
      <c r="M285" t="s">
        <v>1278</v>
      </c>
      <c r="N285" t="s">
        <v>1279</v>
      </c>
      <c r="O285">
        <v>2.2084575000000002</v>
      </c>
      <c r="P285">
        <v>0</v>
      </c>
      <c r="Q285">
        <v>2</v>
      </c>
      <c r="R285">
        <v>0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0</v>
      </c>
      <c r="Y285">
        <v>0.96490260000000005</v>
      </c>
      <c r="Z285">
        <v>0</v>
      </c>
      <c r="AA285">
        <v>0</v>
      </c>
      <c r="AB285">
        <v>0</v>
      </c>
      <c r="AC285">
        <v>1.9919671000000001</v>
      </c>
      <c r="AD285">
        <v>0</v>
      </c>
      <c r="AE285">
        <v>0</v>
      </c>
      <c r="AF285">
        <v>2.9568696000000001</v>
      </c>
    </row>
    <row r="286" spans="1:32" x14ac:dyDescent="0.3">
      <c r="A286">
        <v>3011977</v>
      </c>
      <c r="B286">
        <v>1</v>
      </c>
      <c r="C286" t="s">
        <v>82</v>
      </c>
      <c r="D286" t="s">
        <v>84</v>
      </c>
      <c r="E286" t="s">
        <v>1280</v>
      </c>
      <c r="F286" t="s">
        <v>1281</v>
      </c>
      <c r="G286" t="s">
        <v>134</v>
      </c>
      <c r="H286" t="s">
        <v>327</v>
      </c>
      <c r="I286" t="s">
        <v>78</v>
      </c>
      <c r="J286" t="s">
        <v>136</v>
      </c>
      <c r="K286" t="s">
        <v>22</v>
      </c>
      <c r="L286" t="s">
        <v>177</v>
      </c>
      <c r="M286" t="s">
        <v>1282</v>
      </c>
      <c r="N286" t="s">
        <v>1283</v>
      </c>
      <c r="O286">
        <v>7.1515649999999997</v>
      </c>
      <c r="P286">
        <v>0</v>
      </c>
      <c r="Q286">
        <v>120</v>
      </c>
      <c r="R286">
        <v>0</v>
      </c>
      <c r="S286">
        <v>3</v>
      </c>
      <c r="T286">
        <v>0</v>
      </c>
      <c r="U286">
        <v>7</v>
      </c>
      <c r="V286">
        <v>0</v>
      </c>
      <c r="W286">
        <v>0</v>
      </c>
      <c r="X286">
        <v>0</v>
      </c>
      <c r="Y286">
        <v>108.59862</v>
      </c>
      <c r="Z286">
        <v>0</v>
      </c>
      <c r="AA286">
        <v>2.3761209999999999</v>
      </c>
      <c r="AB286">
        <v>0</v>
      </c>
      <c r="AC286">
        <v>7.4902433999999998</v>
      </c>
      <c r="AD286">
        <v>0</v>
      </c>
      <c r="AE286">
        <v>0</v>
      </c>
      <c r="AF286">
        <v>118.46498</v>
      </c>
    </row>
    <row r="287" spans="1:32" x14ac:dyDescent="0.3">
      <c r="A287">
        <v>3011915</v>
      </c>
      <c r="B287">
        <v>2</v>
      </c>
      <c r="C287" t="s">
        <v>82</v>
      </c>
      <c r="D287" t="s">
        <v>104</v>
      </c>
      <c r="E287" t="s">
        <v>1284</v>
      </c>
      <c r="F287" t="s">
        <v>1285</v>
      </c>
      <c r="G287" t="s">
        <v>134</v>
      </c>
      <c r="H287" t="s">
        <v>1286</v>
      </c>
      <c r="I287" t="s">
        <v>78</v>
      </c>
      <c r="J287" t="s">
        <v>136</v>
      </c>
      <c r="K287" t="s">
        <v>3</v>
      </c>
      <c r="L287" t="s">
        <v>177</v>
      </c>
      <c r="M287" t="s">
        <v>1287</v>
      </c>
      <c r="N287" t="s">
        <v>1288</v>
      </c>
      <c r="O287">
        <v>3.0397222222222222</v>
      </c>
      <c r="P287">
        <v>0</v>
      </c>
      <c r="Q287">
        <v>290</v>
      </c>
      <c r="R287">
        <v>0</v>
      </c>
      <c r="S287">
        <v>0</v>
      </c>
      <c r="T287">
        <v>0</v>
      </c>
      <c r="U287">
        <v>21</v>
      </c>
      <c r="V287">
        <v>0</v>
      </c>
      <c r="W287">
        <v>0</v>
      </c>
      <c r="X287">
        <v>0</v>
      </c>
      <c r="Y287">
        <v>103.81365</v>
      </c>
      <c r="Z287">
        <v>0</v>
      </c>
      <c r="AA287">
        <v>0</v>
      </c>
      <c r="AB287">
        <v>0</v>
      </c>
      <c r="AC287">
        <v>18.645159</v>
      </c>
      <c r="AD287">
        <v>0</v>
      </c>
      <c r="AE287">
        <v>0</v>
      </c>
      <c r="AF287">
        <v>122.45881</v>
      </c>
    </row>
    <row r="288" spans="1:32" x14ac:dyDescent="0.3">
      <c r="A288">
        <v>3011967</v>
      </c>
      <c r="B288">
        <v>1</v>
      </c>
      <c r="C288" t="s">
        <v>82</v>
      </c>
      <c r="D288" t="s">
        <v>86</v>
      </c>
      <c r="E288" t="s">
        <v>1289</v>
      </c>
      <c r="F288" t="s">
        <v>1290</v>
      </c>
      <c r="G288" t="s">
        <v>134</v>
      </c>
      <c r="H288" t="s">
        <v>211</v>
      </c>
      <c r="I288" t="s">
        <v>79</v>
      </c>
      <c r="J288" t="s">
        <v>136</v>
      </c>
      <c r="K288" t="s">
        <v>22</v>
      </c>
      <c r="L288" t="s">
        <v>177</v>
      </c>
      <c r="M288" t="s">
        <v>1291</v>
      </c>
      <c r="N288" t="s">
        <v>1292</v>
      </c>
      <c r="O288">
        <v>1.6174016666666666</v>
      </c>
      <c r="P288">
        <v>1</v>
      </c>
      <c r="Q288">
        <v>568</v>
      </c>
      <c r="R288">
        <v>14</v>
      </c>
      <c r="S288">
        <v>47</v>
      </c>
      <c r="T288">
        <v>2</v>
      </c>
      <c r="U288">
        <v>103</v>
      </c>
      <c r="V288">
        <v>0</v>
      </c>
      <c r="W288">
        <v>0</v>
      </c>
      <c r="X288">
        <v>0.38186777</v>
      </c>
      <c r="Y288">
        <v>100.9974</v>
      </c>
      <c r="Z288">
        <v>1.7846034</v>
      </c>
      <c r="AA288">
        <v>6.3073290000000002</v>
      </c>
      <c r="AB288">
        <v>1.7641180999999999</v>
      </c>
      <c r="AC288">
        <v>27.358184999999999</v>
      </c>
      <c r="AD288">
        <v>0</v>
      </c>
      <c r="AE288">
        <v>0</v>
      </c>
      <c r="AF288">
        <v>138.59350000000001</v>
      </c>
    </row>
    <row r="289" spans="1:32" x14ac:dyDescent="0.3">
      <c r="A289">
        <v>3011899</v>
      </c>
      <c r="B289">
        <v>1</v>
      </c>
      <c r="C289" t="s">
        <v>82</v>
      </c>
      <c r="D289" t="s">
        <v>94</v>
      </c>
      <c r="E289" t="s">
        <v>1293</v>
      </c>
      <c r="F289" t="s">
        <v>1294</v>
      </c>
      <c r="G289" t="s">
        <v>134</v>
      </c>
      <c r="H289" t="s">
        <v>247</v>
      </c>
      <c r="I289" t="s">
        <v>78</v>
      </c>
      <c r="J289" t="s">
        <v>136</v>
      </c>
      <c r="K289" t="s">
        <v>22</v>
      </c>
      <c r="L289" t="s">
        <v>177</v>
      </c>
      <c r="M289" t="s">
        <v>1295</v>
      </c>
      <c r="N289" t="s">
        <v>1296</v>
      </c>
      <c r="O289">
        <v>1.8841019444444445</v>
      </c>
      <c r="P289">
        <v>0</v>
      </c>
      <c r="Q289">
        <v>47</v>
      </c>
      <c r="R289">
        <v>0</v>
      </c>
      <c r="S289">
        <v>0</v>
      </c>
      <c r="T289">
        <v>0</v>
      </c>
      <c r="U289">
        <v>5</v>
      </c>
      <c r="V289">
        <v>0</v>
      </c>
      <c r="W289">
        <v>0</v>
      </c>
      <c r="X289">
        <v>0</v>
      </c>
      <c r="Y289">
        <v>15.753228</v>
      </c>
      <c r="Z289">
        <v>0</v>
      </c>
      <c r="AA289">
        <v>0</v>
      </c>
      <c r="AB289">
        <v>0</v>
      </c>
      <c r="AC289">
        <v>3.6744349999999999</v>
      </c>
      <c r="AD289">
        <v>0</v>
      </c>
      <c r="AE289">
        <v>0</v>
      </c>
      <c r="AF289">
        <v>19.427664</v>
      </c>
    </row>
    <row r="290" spans="1:32" x14ac:dyDescent="0.3">
      <c r="A290">
        <v>3011910</v>
      </c>
      <c r="B290">
        <v>1</v>
      </c>
      <c r="C290" t="s">
        <v>83</v>
      </c>
      <c r="D290" t="s">
        <v>123</v>
      </c>
      <c r="E290" t="s">
        <v>1297</v>
      </c>
      <c r="F290" t="s">
        <v>1298</v>
      </c>
      <c r="G290" t="s">
        <v>134</v>
      </c>
      <c r="H290" t="s">
        <v>211</v>
      </c>
      <c r="I290" t="s">
        <v>79</v>
      </c>
      <c r="J290" t="s">
        <v>136</v>
      </c>
      <c r="K290" t="s">
        <v>22</v>
      </c>
      <c r="L290" t="s">
        <v>177</v>
      </c>
      <c r="M290" t="s">
        <v>1299</v>
      </c>
      <c r="N290" t="s">
        <v>1300</v>
      </c>
      <c r="O290">
        <v>0.75888888888888884</v>
      </c>
      <c r="P290">
        <v>1</v>
      </c>
      <c r="Q290">
        <v>503</v>
      </c>
      <c r="R290">
        <v>14</v>
      </c>
      <c r="S290">
        <v>25</v>
      </c>
      <c r="T290">
        <v>9</v>
      </c>
      <c r="U290">
        <v>73</v>
      </c>
      <c r="V290">
        <v>4</v>
      </c>
      <c r="W290">
        <v>0</v>
      </c>
      <c r="X290">
        <v>0.80111516000000005</v>
      </c>
      <c r="Y290">
        <v>72.017169999999993</v>
      </c>
      <c r="Z290">
        <v>3.4033509999999998</v>
      </c>
      <c r="AA290">
        <v>6.8345250000000002</v>
      </c>
      <c r="AB290">
        <v>107.12775999999999</v>
      </c>
      <c r="AC290">
        <v>16.008852000000001</v>
      </c>
      <c r="AD290">
        <v>334.64792</v>
      </c>
      <c r="AE290">
        <v>0</v>
      </c>
      <c r="AF290">
        <v>540.84069999999997</v>
      </c>
    </row>
    <row r="291" spans="1:32" x14ac:dyDescent="0.3">
      <c r="A291">
        <v>3011880</v>
      </c>
      <c r="B291">
        <v>1</v>
      </c>
      <c r="C291" t="s">
        <v>83</v>
      </c>
      <c r="D291" t="s">
        <v>123</v>
      </c>
      <c r="E291" t="s">
        <v>1301</v>
      </c>
      <c r="F291" t="s">
        <v>1302</v>
      </c>
      <c r="G291" t="s">
        <v>134</v>
      </c>
      <c r="H291" t="s">
        <v>835</v>
      </c>
      <c r="I291" t="s">
        <v>78</v>
      </c>
      <c r="J291" t="s">
        <v>136</v>
      </c>
      <c r="K291" t="s">
        <v>22</v>
      </c>
      <c r="L291" t="s">
        <v>177</v>
      </c>
      <c r="M291" t="s">
        <v>1303</v>
      </c>
      <c r="N291" t="s">
        <v>1304</v>
      </c>
      <c r="O291">
        <v>1.7061494444444445</v>
      </c>
      <c r="P291">
        <v>0</v>
      </c>
      <c r="Q291">
        <v>15</v>
      </c>
      <c r="R291">
        <v>0</v>
      </c>
      <c r="S291">
        <v>0</v>
      </c>
      <c r="T291">
        <v>0</v>
      </c>
      <c r="U291">
        <v>4</v>
      </c>
      <c r="V291">
        <v>0</v>
      </c>
      <c r="W291">
        <v>0</v>
      </c>
      <c r="X291">
        <v>0</v>
      </c>
      <c r="Y291">
        <v>11.906336</v>
      </c>
      <c r="Z291">
        <v>0</v>
      </c>
      <c r="AA291">
        <v>0</v>
      </c>
      <c r="AB291">
        <v>0</v>
      </c>
      <c r="AC291">
        <v>0.86655179999999998</v>
      </c>
      <c r="AD291">
        <v>0</v>
      </c>
      <c r="AE291">
        <v>0</v>
      </c>
      <c r="AF291">
        <v>12.772888</v>
      </c>
    </row>
    <row r="292" spans="1:32" x14ac:dyDescent="0.3">
      <c r="A292">
        <v>3011882</v>
      </c>
      <c r="B292">
        <v>1</v>
      </c>
      <c r="C292" t="s">
        <v>83</v>
      </c>
      <c r="D292" t="s">
        <v>129</v>
      </c>
      <c r="E292" t="s">
        <v>1305</v>
      </c>
      <c r="F292" t="s">
        <v>1306</v>
      </c>
      <c r="G292" t="s">
        <v>134</v>
      </c>
      <c r="H292" t="s">
        <v>211</v>
      </c>
      <c r="I292" t="s">
        <v>79</v>
      </c>
      <c r="J292" t="s">
        <v>136</v>
      </c>
      <c r="K292" t="s">
        <v>22</v>
      </c>
      <c r="L292" t="s">
        <v>177</v>
      </c>
      <c r="M292" t="s">
        <v>1307</v>
      </c>
      <c r="N292" t="s">
        <v>1308</v>
      </c>
      <c r="O292">
        <v>1.3096163888888888</v>
      </c>
      <c r="P292">
        <v>0</v>
      </c>
      <c r="Q292">
        <v>217</v>
      </c>
      <c r="R292">
        <v>0</v>
      </c>
      <c r="S292">
        <v>1</v>
      </c>
      <c r="T292">
        <v>0</v>
      </c>
      <c r="U292">
        <v>9</v>
      </c>
      <c r="V292">
        <v>0</v>
      </c>
      <c r="W292">
        <v>0</v>
      </c>
      <c r="X292">
        <v>0</v>
      </c>
      <c r="Y292">
        <v>69.737480000000005</v>
      </c>
      <c r="Z292">
        <v>0</v>
      </c>
      <c r="AA292">
        <v>2.9175199999999998E-3</v>
      </c>
      <c r="AB292">
        <v>0</v>
      </c>
      <c r="AC292">
        <v>3.9874995000000002</v>
      </c>
      <c r="AD292">
        <v>0</v>
      </c>
      <c r="AE292">
        <v>0</v>
      </c>
      <c r="AF292">
        <v>73.727900000000005</v>
      </c>
    </row>
    <row r="293" spans="1:32" x14ac:dyDescent="0.3">
      <c r="A293">
        <v>3020289</v>
      </c>
      <c r="B293">
        <v>1</v>
      </c>
      <c r="C293" t="s">
        <v>82</v>
      </c>
      <c r="D293" t="s">
        <v>84</v>
      </c>
      <c r="E293" t="s">
        <v>1309</v>
      </c>
      <c r="F293" t="s">
        <v>1310</v>
      </c>
      <c r="G293" t="s">
        <v>134</v>
      </c>
      <c r="H293" t="s">
        <v>211</v>
      </c>
      <c r="I293" t="s">
        <v>79</v>
      </c>
      <c r="J293" t="s">
        <v>136</v>
      </c>
      <c r="K293" t="s">
        <v>22</v>
      </c>
      <c r="L293" t="s">
        <v>177</v>
      </c>
      <c r="M293" t="s">
        <v>1311</v>
      </c>
      <c r="N293" t="s">
        <v>1312</v>
      </c>
      <c r="O293">
        <v>0.27395999999999998</v>
      </c>
      <c r="P293">
        <v>3</v>
      </c>
      <c r="Q293">
        <v>1338</v>
      </c>
      <c r="R293">
        <v>3</v>
      </c>
      <c r="S293">
        <v>22</v>
      </c>
      <c r="T293">
        <v>25</v>
      </c>
      <c r="U293">
        <v>187</v>
      </c>
      <c r="V293">
        <v>2</v>
      </c>
      <c r="W293">
        <v>0</v>
      </c>
      <c r="X293">
        <v>2.3890850000000001</v>
      </c>
      <c r="Y293">
        <v>123.40237399999999</v>
      </c>
      <c r="Z293">
        <v>1.1337305</v>
      </c>
      <c r="AA293">
        <v>4.0806329999999997</v>
      </c>
      <c r="AB293">
        <v>25.057466999999999</v>
      </c>
      <c r="AC293">
        <v>30.457923999999998</v>
      </c>
      <c r="AD293">
        <v>12.198646</v>
      </c>
      <c r="AE293">
        <v>0</v>
      </c>
      <c r="AF293">
        <v>198.71986000000001</v>
      </c>
    </row>
    <row r="294" spans="1:32" x14ac:dyDescent="0.3">
      <c r="A294">
        <v>3020556</v>
      </c>
      <c r="B294">
        <v>1</v>
      </c>
      <c r="C294" t="s">
        <v>82</v>
      </c>
      <c r="D294" t="s">
        <v>87</v>
      </c>
      <c r="E294" t="s">
        <v>1313</v>
      </c>
      <c r="F294" t="s">
        <v>1314</v>
      </c>
      <c r="G294" t="s">
        <v>134</v>
      </c>
      <c r="H294" t="s">
        <v>135</v>
      </c>
      <c r="I294" t="s">
        <v>79</v>
      </c>
      <c r="J294" t="s">
        <v>136</v>
      </c>
      <c r="K294" t="s">
        <v>22</v>
      </c>
      <c r="L294" t="s">
        <v>177</v>
      </c>
      <c r="M294" t="s">
        <v>1315</v>
      </c>
      <c r="N294" t="s">
        <v>1316</v>
      </c>
      <c r="O294">
        <v>0.30770944444444442</v>
      </c>
      <c r="P294">
        <v>0</v>
      </c>
      <c r="Q294">
        <v>1106</v>
      </c>
      <c r="R294">
        <v>0</v>
      </c>
      <c r="S294">
        <v>0</v>
      </c>
      <c r="T294">
        <v>0</v>
      </c>
      <c r="U294">
        <v>63</v>
      </c>
      <c r="V294">
        <v>0</v>
      </c>
      <c r="W294">
        <v>0</v>
      </c>
      <c r="X294">
        <v>0</v>
      </c>
      <c r="Y294">
        <v>96.917770000000004</v>
      </c>
      <c r="Z294">
        <v>0</v>
      </c>
      <c r="AA294">
        <v>0</v>
      </c>
      <c r="AB294">
        <v>0</v>
      </c>
      <c r="AC294">
        <v>12.898898000000001</v>
      </c>
      <c r="AD294">
        <v>0</v>
      </c>
      <c r="AE294">
        <v>0</v>
      </c>
      <c r="AF294">
        <v>109.81667</v>
      </c>
    </row>
    <row r="295" spans="1:32" x14ac:dyDescent="0.3">
      <c r="A295">
        <v>3009235</v>
      </c>
      <c r="B295">
        <v>1</v>
      </c>
      <c r="C295" t="s">
        <v>83</v>
      </c>
      <c r="D295" t="s">
        <v>128</v>
      </c>
      <c r="E295" t="s">
        <v>1317</v>
      </c>
      <c r="F295" t="s">
        <v>1318</v>
      </c>
      <c r="G295" t="s">
        <v>134</v>
      </c>
      <c r="H295" t="s">
        <v>211</v>
      </c>
      <c r="I295" t="s">
        <v>79</v>
      </c>
      <c r="J295" t="s">
        <v>136</v>
      </c>
      <c r="K295" t="s">
        <v>22</v>
      </c>
      <c r="L295" t="s">
        <v>177</v>
      </c>
      <c r="M295" t="s">
        <v>1319</v>
      </c>
      <c r="N295" t="s">
        <v>1320</v>
      </c>
      <c r="O295">
        <v>0.9538888888888889</v>
      </c>
      <c r="P295">
        <v>0</v>
      </c>
      <c r="Q295">
        <v>98</v>
      </c>
      <c r="R295">
        <v>0</v>
      </c>
      <c r="S295">
        <v>8</v>
      </c>
      <c r="T295">
        <v>0</v>
      </c>
      <c r="U295">
        <v>90</v>
      </c>
      <c r="V295">
        <v>0</v>
      </c>
      <c r="W295">
        <v>0</v>
      </c>
      <c r="X295">
        <v>0</v>
      </c>
      <c r="Y295">
        <v>33.000790000000002</v>
      </c>
      <c r="Z295">
        <v>0</v>
      </c>
      <c r="AA295">
        <v>1.8956668000000001</v>
      </c>
      <c r="AB295">
        <v>0</v>
      </c>
      <c r="AC295">
        <v>105.518036</v>
      </c>
      <c r="AD295">
        <v>0</v>
      </c>
      <c r="AE295">
        <v>0</v>
      </c>
      <c r="AF295">
        <v>140.41449</v>
      </c>
    </row>
    <row r="296" spans="1:32" x14ac:dyDescent="0.3">
      <c r="A296">
        <v>3013000</v>
      </c>
      <c r="B296">
        <v>1</v>
      </c>
      <c r="C296" t="s">
        <v>82</v>
      </c>
      <c r="D296" t="s">
        <v>106</v>
      </c>
      <c r="E296" t="s">
        <v>1321</v>
      </c>
      <c r="F296" t="s">
        <v>1322</v>
      </c>
      <c r="G296" t="s">
        <v>134</v>
      </c>
      <c r="H296" t="s">
        <v>216</v>
      </c>
      <c r="I296" t="s">
        <v>78</v>
      </c>
      <c r="J296" t="s">
        <v>136</v>
      </c>
      <c r="K296" t="s">
        <v>22</v>
      </c>
      <c r="L296" t="s">
        <v>177</v>
      </c>
      <c r="M296" t="s">
        <v>1323</v>
      </c>
      <c r="N296" t="s">
        <v>1324</v>
      </c>
      <c r="O296">
        <v>4.865934444444445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9.4475370000000005</v>
      </c>
      <c r="AD296">
        <v>0</v>
      </c>
      <c r="AE296">
        <v>0</v>
      </c>
      <c r="AF296">
        <v>9.4475370000000005</v>
      </c>
    </row>
    <row r="297" spans="1:32" x14ac:dyDescent="0.3">
      <c r="A297">
        <v>3012914</v>
      </c>
      <c r="B297">
        <v>2</v>
      </c>
      <c r="C297" t="s">
        <v>82</v>
      </c>
      <c r="D297" t="s">
        <v>100</v>
      </c>
      <c r="E297" t="s">
        <v>1325</v>
      </c>
      <c r="F297" t="s">
        <v>1326</v>
      </c>
      <c r="G297" t="s">
        <v>134</v>
      </c>
      <c r="H297" t="s">
        <v>247</v>
      </c>
      <c r="I297" t="s">
        <v>78</v>
      </c>
      <c r="J297" t="s">
        <v>136</v>
      </c>
      <c r="K297" t="s">
        <v>22</v>
      </c>
      <c r="L297" t="s">
        <v>177</v>
      </c>
      <c r="M297" t="s">
        <v>1327</v>
      </c>
      <c r="N297" t="s">
        <v>1328</v>
      </c>
      <c r="O297">
        <v>0.21145111111111112</v>
      </c>
      <c r="P297">
        <v>0</v>
      </c>
      <c r="Q297">
        <v>456</v>
      </c>
      <c r="R297">
        <v>0</v>
      </c>
      <c r="S297">
        <v>0</v>
      </c>
      <c r="T297">
        <v>0</v>
      </c>
      <c r="U297">
        <v>45</v>
      </c>
      <c r="V297">
        <v>0</v>
      </c>
      <c r="W297">
        <v>0</v>
      </c>
      <c r="X297">
        <v>0</v>
      </c>
      <c r="Y297">
        <v>22.740614000000001</v>
      </c>
      <c r="Z297">
        <v>0</v>
      </c>
      <c r="AA297">
        <v>0</v>
      </c>
      <c r="AB297">
        <v>0</v>
      </c>
      <c r="AC297">
        <v>24.085505999999999</v>
      </c>
      <c r="AD297">
        <v>0</v>
      </c>
      <c r="AE297">
        <v>0</v>
      </c>
      <c r="AF297">
        <v>46.826120000000003</v>
      </c>
    </row>
    <row r="298" spans="1:32" x14ac:dyDescent="0.3">
      <c r="A298">
        <v>3012990</v>
      </c>
      <c r="B298">
        <v>1</v>
      </c>
      <c r="C298" t="s">
        <v>82</v>
      </c>
      <c r="D298" t="s">
        <v>92</v>
      </c>
      <c r="E298" t="s">
        <v>339</v>
      </c>
      <c r="F298" t="s">
        <v>340</v>
      </c>
      <c r="G298" t="s">
        <v>134</v>
      </c>
      <c r="H298" t="s">
        <v>211</v>
      </c>
      <c r="I298" t="s">
        <v>79</v>
      </c>
      <c r="J298" t="s">
        <v>136</v>
      </c>
      <c r="K298" t="s">
        <v>22</v>
      </c>
      <c r="L298" t="s">
        <v>177</v>
      </c>
      <c r="M298" t="s">
        <v>1329</v>
      </c>
      <c r="N298" t="s">
        <v>1330</v>
      </c>
      <c r="O298">
        <v>1.6705555555555556</v>
      </c>
      <c r="P298">
        <v>4</v>
      </c>
      <c r="Q298">
        <v>142</v>
      </c>
      <c r="R298">
        <v>0</v>
      </c>
      <c r="S298">
        <v>0</v>
      </c>
      <c r="T298">
        <v>7</v>
      </c>
      <c r="U298">
        <v>1</v>
      </c>
      <c r="V298">
        <v>0</v>
      </c>
      <c r="W298">
        <v>0</v>
      </c>
      <c r="X298">
        <v>11.827745</v>
      </c>
      <c r="Y298">
        <v>31.682898000000002</v>
      </c>
      <c r="Z298">
        <v>0</v>
      </c>
      <c r="AA298">
        <v>0</v>
      </c>
      <c r="AB298">
        <v>40.137439999999998</v>
      </c>
      <c r="AC298">
        <v>0.11162728</v>
      </c>
      <c r="AD298">
        <v>0</v>
      </c>
      <c r="AE298">
        <v>0</v>
      </c>
      <c r="AF298">
        <v>83.759709999999998</v>
      </c>
    </row>
    <row r="299" spans="1:32" x14ac:dyDescent="0.3">
      <c r="A299">
        <v>3012826</v>
      </c>
      <c r="B299">
        <v>3</v>
      </c>
      <c r="C299" t="s">
        <v>82</v>
      </c>
      <c r="D299" t="s">
        <v>100</v>
      </c>
      <c r="E299" t="s">
        <v>690</v>
      </c>
      <c r="F299" t="s">
        <v>691</v>
      </c>
      <c r="G299" t="s">
        <v>134</v>
      </c>
      <c r="H299" t="s">
        <v>692</v>
      </c>
      <c r="I299" t="s">
        <v>78</v>
      </c>
      <c r="J299" t="s">
        <v>136</v>
      </c>
      <c r="K299" t="s">
        <v>22</v>
      </c>
      <c r="L299" t="s">
        <v>177</v>
      </c>
      <c r="M299" t="s">
        <v>1176</v>
      </c>
      <c r="N299" t="s">
        <v>1331</v>
      </c>
      <c r="O299">
        <v>1.4141233333333334</v>
      </c>
      <c r="P299">
        <v>0</v>
      </c>
      <c r="Q299">
        <v>122</v>
      </c>
      <c r="R299">
        <v>0</v>
      </c>
      <c r="S299">
        <v>0</v>
      </c>
      <c r="T299">
        <v>0</v>
      </c>
      <c r="U299">
        <v>41</v>
      </c>
      <c r="V299">
        <v>0</v>
      </c>
      <c r="W299">
        <v>0</v>
      </c>
      <c r="X299">
        <v>0</v>
      </c>
      <c r="Y299">
        <v>47.307740000000003</v>
      </c>
      <c r="Z299">
        <v>0</v>
      </c>
      <c r="AA299">
        <v>0</v>
      </c>
      <c r="AB299">
        <v>0</v>
      </c>
      <c r="AC299">
        <v>136.53704999999999</v>
      </c>
      <c r="AD299">
        <v>0</v>
      </c>
      <c r="AE299">
        <v>0</v>
      </c>
      <c r="AF299">
        <v>183.84477000000001</v>
      </c>
    </row>
    <row r="300" spans="1:32" x14ac:dyDescent="0.3">
      <c r="A300">
        <v>3012901</v>
      </c>
      <c r="B300">
        <v>1</v>
      </c>
      <c r="C300" t="s">
        <v>82</v>
      </c>
      <c r="D300" t="s">
        <v>100</v>
      </c>
      <c r="E300" t="s">
        <v>1332</v>
      </c>
      <c r="F300" t="s">
        <v>1333</v>
      </c>
      <c r="G300" t="s">
        <v>134</v>
      </c>
      <c r="H300" t="s">
        <v>238</v>
      </c>
      <c r="I300" t="s">
        <v>78</v>
      </c>
      <c r="J300" t="s">
        <v>136</v>
      </c>
      <c r="K300" t="s">
        <v>22</v>
      </c>
      <c r="L300" t="s">
        <v>177</v>
      </c>
      <c r="M300" t="s">
        <v>1334</v>
      </c>
      <c r="N300" t="s">
        <v>1335</v>
      </c>
      <c r="O300">
        <v>2.2908013888888887</v>
      </c>
      <c r="P300">
        <v>0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0.62392009999999998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0.62392009999999998</v>
      </c>
    </row>
    <row r="301" spans="1:32" x14ac:dyDescent="0.3">
      <c r="A301">
        <v>3012848</v>
      </c>
      <c r="B301">
        <v>1</v>
      </c>
      <c r="C301" t="s">
        <v>82</v>
      </c>
      <c r="D301" t="s">
        <v>86</v>
      </c>
      <c r="E301" t="s">
        <v>1336</v>
      </c>
      <c r="F301" t="s">
        <v>1337</v>
      </c>
      <c r="G301" t="s">
        <v>134</v>
      </c>
      <c r="H301" t="s">
        <v>238</v>
      </c>
      <c r="I301" t="s">
        <v>78</v>
      </c>
      <c r="J301" t="s">
        <v>136</v>
      </c>
      <c r="K301" t="s">
        <v>22</v>
      </c>
      <c r="L301" t="s">
        <v>177</v>
      </c>
      <c r="M301" t="s">
        <v>1338</v>
      </c>
      <c r="N301" t="s">
        <v>1339</v>
      </c>
      <c r="O301">
        <v>2.1108877777777777</v>
      </c>
      <c r="P301">
        <v>0</v>
      </c>
      <c r="Q301">
        <v>0</v>
      </c>
      <c r="R301">
        <v>0</v>
      </c>
      <c r="S301">
        <v>1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3.1237227999999999</v>
      </c>
      <c r="AB301">
        <v>0</v>
      </c>
      <c r="AC301">
        <v>0</v>
      </c>
      <c r="AD301">
        <v>0</v>
      </c>
      <c r="AE301">
        <v>0</v>
      </c>
      <c r="AF301">
        <v>3.1237227999999999</v>
      </c>
    </row>
    <row r="302" spans="1:32" x14ac:dyDescent="0.3">
      <c r="A302">
        <v>3012864</v>
      </c>
      <c r="B302">
        <v>1</v>
      </c>
      <c r="C302" t="s">
        <v>83</v>
      </c>
      <c r="D302" t="s">
        <v>128</v>
      </c>
      <c r="E302" t="s">
        <v>1340</v>
      </c>
      <c r="F302" t="s">
        <v>1341</v>
      </c>
      <c r="G302" t="s">
        <v>134</v>
      </c>
      <c r="H302" t="s">
        <v>182</v>
      </c>
      <c r="I302" t="s">
        <v>78</v>
      </c>
      <c r="J302" t="s">
        <v>136</v>
      </c>
      <c r="K302" t="s">
        <v>22</v>
      </c>
      <c r="L302" t="s">
        <v>177</v>
      </c>
      <c r="M302" t="s">
        <v>1342</v>
      </c>
      <c r="N302" t="s">
        <v>1343</v>
      </c>
      <c r="O302">
        <v>0.73120666666666667</v>
      </c>
      <c r="P302">
        <v>0</v>
      </c>
      <c r="Q302">
        <v>56</v>
      </c>
      <c r="R302">
        <v>0</v>
      </c>
      <c r="S302">
        <v>2</v>
      </c>
      <c r="T302">
        <v>0</v>
      </c>
      <c r="U302">
        <v>7</v>
      </c>
      <c r="V302">
        <v>0</v>
      </c>
      <c r="W302">
        <v>0</v>
      </c>
      <c r="X302">
        <v>0</v>
      </c>
      <c r="Y302">
        <v>15.261476999999999</v>
      </c>
      <c r="Z302">
        <v>0</v>
      </c>
      <c r="AA302">
        <v>6.2798840000000003E-4</v>
      </c>
      <c r="AB302">
        <v>0</v>
      </c>
      <c r="AC302">
        <v>2.4898821999999998</v>
      </c>
      <c r="AD302">
        <v>0</v>
      </c>
      <c r="AE302">
        <v>0</v>
      </c>
      <c r="AF302">
        <v>17.751987</v>
      </c>
    </row>
    <row r="303" spans="1:32" x14ac:dyDescent="0.3">
      <c r="A303">
        <v>3012614</v>
      </c>
      <c r="B303">
        <v>1</v>
      </c>
      <c r="C303" t="s">
        <v>82</v>
      </c>
      <c r="D303" t="s">
        <v>100</v>
      </c>
      <c r="E303" t="s">
        <v>1344</v>
      </c>
      <c r="F303" t="s">
        <v>1345</v>
      </c>
      <c r="G303" t="s">
        <v>134</v>
      </c>
      <c r="H303" t="s">
        <v>216</v>
      </c>
      <c r="I303" t="s">
        <v>78</v>
      </c>
      <c r="J303" t="s">
        <v>136</v>
      </c>
      <c r="K303" t="s">
        <v>22</v>
      </c>
      <c r="L303" t="s">
        <v>177</v>
      </c>
      <c r="M303" t="s">
        <v>1346</v>
      </c>
      <c r="N303" t="s">
        <v>1347</v>
      </c>
      <c r="O303">
        <v>0.67263638888888888</v>
      </c>
      <c r="P303">
        <v>0</v>
      </c>
      <c r="Q303">
        <v>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1.0333201000000001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1.0333201000000001</v>
      </c>
    </row>
    <row r="304" spans="1:32" x14ac:dyDescent="0.3">
      <c r="A304">
        <v>3012588</v>
      </c>
      <c r="B304">
        <v>1</v>
      </c>
      <c r="C304" t="s">
        <v>83</v>
      </c>
      <c r="D304" t="s">
        <v>115</v>
      </c>
      <c r="E304" t="s">
        <v>1348</v>
      </c>
      <c r="F304" t="s">
        <v>1349</v>
      </c>
      <c r="G304" t="s">
        <v>134</v>
      </c>
      <c r="H304" t="s">
        <v>252</v>
      </c>
      <c r="I304" t="s">
        <v>79</v>
      </c>
      <c r="J304" t="s">
        <v>136</v>
      </c>
      <c r="K304" t="s">
        <v>22</v>
      </c>
      <c r="L304" t="s">
        <v>177</v>
      </c>
      <c r="M304" t="s">
        <v>1350</v>
      </c>
      <c r="N304" t="s">
        <v>1351</v>
      </c>
      <c r="O304">
        <v>2.8698774999999999</v>
      </c>
      <c r="P304">
        <v>0</v>
      </c>
      <c r="Q304">
        <v>0</v>
      </c>
      <c r="R304">
        <v>2</v>
      </c>
      <c r="S304">
        <v>0</v>
      </c>
      <c r="T304">
        <v>0</v>
      </c>
      <c r="U304">
        <v>0</v>
      </c>
      <c r="V304">
        <v>6</v>
      </c>
      <c r="W304">
        <v>0</v>
      </c>
      <c r="X304">
        <v>0</v>
      </c>
      <c r="Y304">
        <v>0</v>
      </c>
      <c r="Z304">
        <v>2.7738239999999998</v>
      </c>
      <c r="AA304">
        <v>0</v>
      </c>
      <c r="AB304">
        <v>0</v>
      </c>
      <c r="AC304">
        <v>0</v>
      </c>
      <c r="AD304">
        <v>543.30719999999997</v>
      </c>
      <c r="AE304">
        <v>0</v>
      </c>
      <c r="AF304">
        <v>546.08100000000002</v>
      </c>
    </row>
    <row r="305" spans="1:32" x14ac:dyDescent="0.3">
      <c r="A305">
        <v>3012568</v>
      </c>
      <c r="B305">
        <v>1</v>
      </c>
      <c r="C305" t="s">
        <v>83</v>
      </c>
      <c r="D305" t="s">
        <v>116</v>
      </c>
      <c r="E305" t="s">
        <v>1154</v>
      </c>
      <c r="F305" t="s">
        <v>1155</v>
      </c>
      <c r="G305" t="s">
        <v>134</v>
      </c>
      <c r="H305" t="s">
        <v>478</v>
      </c>
      <c r="I305" t="s">
        <v>78</v>
      </c>
      <c r="J305" t="s">
        <v>136</v>
      </c>
      <c r="K305" t="s">
        <v>22</v>
      </c>
      <c r="L305" t="s">
        <v>177</v>
      </c>
      <c r="M305" t="s">
        <v>1352</v>
      </c>
      <c r="N305" t="s">
        <v>1353</v>
      </c>
      <c r="O305">
        <v>1.0641330555555555</v>
      </c>
      <c r="P305">
        <v>0</v>
      </c>
      <c r="Q305">
        <v>38</v>
      </c>
      <c r="R305">
        <v>0</v>
      </c>
      <c r="S305">
        <v>0</v>
      </c>
      <c r="T305">
        <v>0</v>
      </c>
      <c r="U305">
        <v>41</v>
      </c>
      <c r="V305">
        <v>0</v>
      </c>
      <c r="W305">
        <v>0</v>
      </c>
      <c r="X305">
        <v>0</v>
      </c>
      <c r="Y305">
        <v>12.971193</v>
      </c>
      <c r="Z305">
        <v>0</v>
      </c>
      <c r="AA305">
        <v>0</v>
      </c>
      <c r="AB305">
        <v>0</v>
      </c>
      <c r="AC305">
        <v>33.774419999999999</v>
      </c>
      <c r="AD305">
        <v>0</v>
      </c>
      <c r="AE305">
        <v>0</v>
      </c>
      <c r="AF305">
        <v>46.745612999999999</v>
      </c>
    </row>
    <row r="306" spans="1:32" x14ac:dyDescent="0.3">
      <c r="A306">
        <v>3012536</v>
      </c>
      <c r="B306">
        <v>1</v>
      </c>
      <c r="C306" t="s">
        <v>82</v>
      </c>
      <c r="D306" t="s">
        <v>107</v>
      </c>
      <c r="E306" t="s">
        <v>1354</v>
      </c>
      <c r="F306" t="s">
        <v>1355</v>
      </c>
      <c r="G306" t="s">
        <v>134</v>
      </c>
      <c r="H306" t="s">
        <v>216</v>
      </c>
      <c r="I306" t="s">
        <v>78</v>
      </c>
      <c r="J306" t="s">
        <v>136</v>
      </c>
      <c r="K306" t="s">
        <v>22</v>
      </c>
      <c r="L306" t="s">
        <v>177</v>
      </c>
      <c r="M306" t="s">
        <v>1356</v>
      </c>
      <c r="N306" t="s">
        <v>1357</v>
      </c>
      <c r="O306">
        <v>2.1573877777777777</v>
      </c>
      <c r="P306">
        <v>0</v>
      </c>
      <c r="Q306">
        <v>1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3.7591580000000002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3.7591580000000002</v>
      </c>
    </row>
    <row r="307" spans="1:32" x14ac:dyDescent="0.3">
      <c r="A307">
        <v>3012431</v>
      </c>
      <c r="B307">
        <v>1</v>
      </c>
      <c r="C307" t="s">
        <v>83</v>
      </c>
      <c r="D307" t="s">
        <v>128</v>
      </c>
      <c r="E307" t="s">
        <v>1358</v>
      </c>
      <c r="F307" t="s">
        <v>1359</v>
      </c>
      <c r="G307" t="s">
        <v>134</v>
      </c>
      <c r="H307" t="s">
        <v>211</v>
      </c>
      <c r="I307" t="s">
        <v>79</v>
      </c>
      <c r="J307" t="s">
        <v>136</v>
      </c>
      <c r="K307" t="s">
        <v>22</v>
      </c>
      <c r="L307" t="s">
        <v>177</v>
      </c>
      <c r="M307" t="s">
        <v>1360</v>
      </c>
      <c r="N307" t="s">
        <v>1361</v>
      </c>
      <c r="O307">
        <v>4.9596911111111108</v>
      </c>
      <c r="P307">
        <v>1</v>
      </c>
      <c r="Q307">
        <v>0</v>
      </c>
      <c r="R307">
        <v>137</v>
      </c>
      <c r="S307">
        <v>6</v>
      </c>
      <c r="T307">
        <v>5</v>
      </c>
      <c r="U307">
        <v>0</v>
      </c>
      <c r="V307">
        <v>0</v>
      </c>
      <c r="W307">
        <v>0</v>
      </c>
      <c r="X307">
        <v>0.62908936000000004</v>
      </c>
      <c r="Y307">
        <v>0</v>
      </c>
      <c r="Z307">
        <v>174.54141000000001</v>
      </c>
      <c r="AA307">
        <v>4.9130197000000004</v>
      </c>
      <c r="AB307">
        <v>2.6350744000000001</v>
      </c>
      <c r="AC307">
        <v>0</v>
      </c>
      <c r="AD307">
        <v>0</v>
      </c>
      <c r="AE307">
        <v>0</v>
      </c>
      <c r="AF307">
        <v>182.71860000000001</v>
      </c>
    </row>
    <row r="308" spans="1:32" x14ac:dyDescent="0.3">
      <c r="A308">
        <v>3012322</v>
      </c>
      <c r="B308">
        <v>1</v>
      </c>
      <c r="C308" t="s">
        <v>82</v>
      </c>
      <c r="D308" t="s">
        <v>93</v>
      </c>
      <c r="E308" t="s">
        <v>1362</v>
      </c>
      <c r="F308" t="s">
        <v>1363</v>
      </c>
      <c r="G308" t="s">
        <v>134</v>
      </c>
      <c r="H308" t="s">
        <v>404</v>
      </c>
      <c r="I308" t="s">
        <v>78</v>
      </c>
      <c r="J308" t="s">
        <v>136</v>
      </c>
      <c r="K308" t="s">
        <v>22</v>
      </c>
      <c r="L308" t="s">
        <v>177</v>
      </c>
      <c r="M308" t="s">
        <v>1364</v>
      </c>
      <c r="N308" t="s">
        <v>1365</v>
      </c>
      <c r="O308">
        <v>1.1830100000000001</v>
      </c>
      <c r="P308">
        <v>0</v>
      </c>
      <c r="Q308">
        <v>73</v>
      </c>
      <c r="R308">
        <v>0</v>
      </c>
      <c r="S308">
        <v>0</v>
      </c>
      <c r="T308">
        <v>0</v>
      </c>
      <c r="U308">
        <v>10</v>
      </c>
      <c r="V308">
        <v>0</v>
      </c>
      <c r="W308">
        <v>0</v>
      </c>
      <c r="X308">
        <v>0</v>
      </c>
      <c r="Y308">
        <v>25.279454999999999</v>
      </c>
      <c r="Z308">
        <v>0</v>
      </c>
      <c r="AA308">
        <v>0</v>
      </c>
      <c r="AB308">
        <v>0</v>
      </c>
      <c r="AC308">
        <v>21.521173000000001</v>
      </c>
      <c r="AD308">
        <v>0</v>
      </c>
      <c r="AE308">
        <v>0</v>
      </c>
      <c r="AF308">
        <v>46.800629999999998</v>
      </c>
    </row>
    <row r="309" spans="1:32" x14ac:dyDescent="0.3">
      <c r="A309">
        <v>3012283</v>
      </c>
      <c r="B309">
        <v>1</v>
      </c>
      <c r="C309" t="s">
        <v>82</v>
      </c>
      <c r="D309" t="s">
        <v>101</v>
      </c>
      <c r="E309" t="s">
        <v>1366</v>
      </c>
      <c r="F309" t="s">
        <v>1367</v>
      </c>
      <c r="G309" t="s">
        <v>134</v>
      </c>
      <c r="H309" t="s">
        <v>211</v>
      </c>
      <c r="I309" t="s">
        <v>79</v>
      </c>
      <c r="J309" t="s">
        <v>136</v>
      </c>
      <c r="K309" t="s">
        <v>22</v>
      </c>
      <c r="L309" t="s">
        <v>177</v>
      </c>
      <c r="M309" t="s">
        <v>1368</v>
      </c>
      <c r="N309" t="s">
        <v>1369</v>
      </c>
      <c r="O309">
        <v>2.6871630555555557</v>
      </c>
      <c r="P309">
        <v>0</v>
      </c>
      <c r="Q309">
        <v>0</v>
      </c>
      <c r="R309">
        <v>7</v>
      </c>
      <c r="S309">
        <v>0</v>
      </c>
      <c r="T309">
        <v>5</v>
      </c>
      <c r="U309">
        <v>0</v>
      </c>
      <c r="V309">
        <v>2</v>
      </c>
      <c r="W309">
        <v>0</v>
      </c>
      <c r="X309">
        <v>0</v>
      </c>
      <c r="Y309">
        <v>0</v>
      </c>
      <c r="Z309">
        <v>6.865189</v>
      </c>
      <c r="AA309">
        <v>0</v>
      </c>
      <c r="AB309">
        <v>145.16989000000001</v>
      </c>
      <c r="AC309">
        <v>0</v>
      </c>
      <c r="AD309">
        <v>44.016438000000001</v>
      </c>
      <c r="AE309">
        <v>0</v>
      </c>
      <c r="AF309">
        <v>196.05151000000001</v>
      </c>
    </row>
    <row r="310" spans="1:32" x14ac:dyDescent="0.3">
      <c r="A310">
        <v>3012285</v>
      </c>
      <c r="B310">
        <v>1</v>
      </c>
      <c r="C310" t="s">
        <v>82</v>
      </c>
      <c r="D310" t="s">
        <v>92</v>
      </c>
      <c r="E310" t="s">
        <v>1370</v>
      </c>
      <c r="F310" t="s">
        <v>1371</v>
      </c>
      <c r="G310" t="s">
        <v>134</v>
      </c>
      <c r="H310" t="s">
        <v>247</v>
      </c>
      <c r="I310" t="s">
        <v>78</v>
      </c>
      <c r="J310" t="s">
        <v>136</v>
      </c>
      <c r="K310" t="s">
        <v>22</v>
      </c>
      <c r="L310" t="s">
        <v>177</v>
      </c>
      <c r="M310" t="s">
        <v>1372</v>
      </c>
      <c r="N310" t="s">
        <v>1373</v>
      </c>
      <c r="O310">
        <v>4.9702583333333337</v>
      </c>
      <c r="P310">
        <v>0</v>
      </c>
      <c r="Q310">
        <v>82</v>
      </c>
      <c r="R310">
        <v>0</v>
      </c>
      <c r="S310">
        <v>0</v>
      </c>
      <c r="T310">
        <v>0</v>
      </c>
      <c r="U310">
        <v>13</v>
      </c>
      <c r="V310">
        <v>0</v>
      </c>
      <c r="W310">
        <v>0</v>
      </c>
      <c r="X310">
        <v>0</v>
      </c>
      <c r="Y310">
        <v>209.99509</v>
      </c>
      <c r="Z310">
        <v>0</v>
      </c>
      <c r="AA310">
        <v>0</v>
      </c>
      <c r="AB310">
        <v>0</v>
      </c>
      <c r="AC310">
        <v>140.24943999999999</v>
      </c>
      <c r="AD310">
        <v>0</v>
      </c>
      <c r="AE310">
        <v>0</v>
      </c>
      <c r="AF310">
        <v>350.24453999999997</v>
      </c>
    </row>
    <row r="311" spans="1:32" x14ac:dyDescent="0.3">
      <c r="A311">
        <v>3012108</v>
      </c>
      <c r="B311">
        <v>1</v>
      </c>
      <c r="C311" t="s">
        <v>82</v>
      </c>
      <c r="D311" t="s">
        <v>92</v>
      </c>
      <c r="E311" t="s">
        <v>1374</v>
      </c>
      <c r="F311" t="s">
        <v>1375</v>
      </c>
      <c r="G311" t="s">
        <v>134</v>
      </c>
      <c r="H311" t="s">
        <v>367</v>
      </c>
      <c r="I311" t="s">
        <v>78</v>
      </c>
      <c r="J311" t="s">
        <v>136</v>
      </c>
      <c r="K311" t="s">
        <v>22</v>
      </c>
      <c r="L311" t="s">
        <v>177</v>
      </c>
      <c r="M311" t="s">
        <v>1376</v>
      </c>
      <c r="N311" t="s">
        <v>1377</v>
      </c>
      <c r="O311">
        <v>8.8536866666666665</v>
      </c>
      <c r="P311">
        <v>0</v>
      </c>
      <c r="Q311">
        <v>1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23.544198999999999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23.544198999999999</v>
      </c>
    </row>
    <row r="312" spans="1:32" x14ac:dyDescent="0.3">
      <c r="A312">
        <v>3012073</v>
      </c>
      <c r="B312">
        <v>2</v>
      </c>
      <c r="C312" t="s">
        <v>82</v>
      </c>
      <c r="D312" t="s">
        <v>88</v>
      </c>
      <c r="E312" t="s">
        <v>1378</v>
      </c>
      <c r="F312" t="s">
        <v>1379</v>
      </c>
      <c r="G312" t="s">
        <v>134</v>
      </c>
      <c r="H312" t="s">
        <v>247</v>
      </c>
      <c r="I312" t="s">
        <v>78</v>
      </c>
      <c r="J312" t="s">
        <v>136</v>
      </c>
      <c r="K312" t="s">
        <v>22</v>
      </c>
      <c r="L312" t="s">
        <v>177</v>
      </c>
      <c r="M312" t="s">
        <v>1380</v>
      </c>
      <c r="N312" t="s">
        <v>1381</v>
      </c>
      <c r="O312">
        <v>0.62916666666666665</v>
      </c>
      <c r="P312">
        <v>0</v>
      </c>
      <c r="Q312">
        <v>14</v>
      </c>
      <c r="R312">
        <v>0</v>
      </c>
      <c r="S312">
        <v>37</v>
      </c>
      <c r="T312">
        <v>0</v>
      </c>
      <c r="U312">
        <v>5</v>
      </c>
      <c r="V312">
        <v>0</v>
      </c>
      <c r="W312">
        <v>0</v>
      </c>
      <c r="X312">
        <v>0</v>
      </c>
      <c r="Y312">
        <v>1.1851583999999999</v>
      </c>
      <c r="Z312">
        <v>0</v>
      </c>
      <c r="AA312">
        <v>3.8164107999999999</v>
      </c>
      <c r="AB312">
        <v>0</v>
      </c>
      <c r="AC312">
        <v>0.57685529999999996</v>
      </c>
      <c r="AD312">
        <v>0</v>
      </c>
      <c r="AE312">
        <v>0</v>
      </c>
      <c r="AF312">
        <v>5.5784244999999997</v>
      </c>
    </row>
    <row r="313" spans="1:32" x14ac:dyDescent="0.3">
      <c r="A313">
        <v>3012105</v>
      </c>
      <c r="B313">
        <v>1</v>
      </c>
      <c r="C313" t="s">
        <v>83</v>
      </c>
      <c r="D313" t="s">
        <v>129</v>
      </c>
      <c r="E313" t="s">
        <v>897</v>
      </c>
      <c r="F313" t="s">
        <v>898</v>
      </c>
      <c r="G313" t="s">
        <v>134</v>
      </c>
      <c r="H313" t="s">
        <v>211</v>
      </c>
      <c r="I313" t="s">
        <v>79</v>
      </c>
      <c r="J313" t="s">
        <v>136</v>
      </c>
      <c r="K313" t="s">
        <v>22</v>
      </c>
      <c r="L313" t="s">
        <v>177</v>
      </c>
      <c r="M313" t="s">
        <v>1382</v>
      </c>
      <c r="N313" t="s">
        <v>1383</v>
      </c>
      <c r="O313">
        <v>1.0227777777777778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1</v>
      </c>
      <c r="V313">
        <v>2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581.69809999999995</v>
      </c>
      <c r="AC313">
        <v>0.43612965999999997</v>
      </c>
      <c r="AD313">
        <v>408.47528</v>
      </c>
      <c r="AE313">
        <v>0</v>
      </c>
      <c r="AF313">
        <v>990.60955999999999</v>
      </c>
    </row>
    <row r="314" spans="1:32" x14ac:dyDescent="0.3">
      <c r="A314">
        <v>3012091</v>
      </c>
      <c r="B314">
        <v>1</v>
      </c>
      <c r="C314" t="s">
        <v>82</v>
      </c>
      <c r="D314" t="s">
        <v>108</v>
      </c>
      <c r="E314" t="s">
        <v>1384</v>
      </c>
      <c r="F314" t="s">
        <v>1385</v>
      </c>
      <c r="G314" t="s">
        <v>134</v>
      </c>
      <c r="H314" t="s">
        <v>211</v>
      </c>
      <c r="I314" t="s">
        <v>79</v>
      </c>
      <c r="J314" t="s">
        <v>136</v>
      </c>
      <c r="K314" t="s">
        <v>22</v>
      </c>
      <c r="L314" t="s">
        <v>177</v>
      </c>
      <c r="M314" t="s">
        <v>1386</v>
      </c>
      <c r="N314" t="s">
        <v>1387</v>
      </c>
      <c r="O314">
        <v>1.1499999999999999</v>
      </c>
      <c r="P314">
        <v>3</v>
      </c>
      <c r="Q314">
        <v>13</v>
      </c>
      <c r="R314">
        <v>41</v>
      </c>
      <c r="S314">
        <v>197</v>
      </c>
      <c r="T314">
        <v>11</v>
      </c>
      <c r="U314">
        <v>47</v>
      </c>
      <c r="V314">
        <v>0</v>
      </c>
      <c r="W314">
        <v>0</v>
      </c>
      <c r="X314">
        <v>12.349047000000001</v>
      </c>
      <c r="Y314">
        <v>10.250738</v>
      </c>
      <c r="Z314">
        <v>47.718918000000002</v>
      </c>
      <c r="AA314">
        <v>124.0125</v>
      </c>
      <c r="AB314">
        <v>16.249554</v>
      </c>
      <c r="AC314">
        <v>42.399059999999999</v>
      </c>
      <c r="AD314">
        <v>0</v>
      </c>
      <c r="AE314">
        <v>0</v>
      </c>
      <c r="AF314">
        <v>252.97980999999999</v>
      </c>
    </row>
    <row r="315" spans="1:32" x14ac:dyDescent="0.3">
      <c r="A315">
        <v>3012121</v>
      </c>
      <c r="B315">
        <v>1</v>
      </c>
      <c r="C315" t="s">
        <v>83</v>
      </c>
      <c r="D315" t="s">
        <v>124</v>
      </c>
      <c r="E315" t="s">
        <v>1388</v>
      </c>
      <c r="F315" t="s">
        <v>1389</v>
      </c>
      <c r="G315" t="s">
        <v>134</v>
      </c>
      <c r="H315" t="s">
        <v>252</v>
      </c>
      <c r="I315" t="s">
        <v>79</v>
      </c>
      <c r="J315" t="s">
        <v>136</v>
      </c>
      <c r="K315" t="s">
        <v>22</v>
      </c>
      <c r="L315" t="s">
        <v>177</v>
      </c>
      <c r="M315" t="s">
        <v>1390</v>
      </c>
      <c r="N315" t="s">
        <v>1391</v>
      </c>
      <c r="O315">
        <v>2.4191477777777779</v>
      </c>
      <c r="P315">
        <v>1</v>
      </c>
      <c r="Q315">
        <v>349</v>
      </c>
      <c r="R315">
        <v>0</v>
      </c>
      <c r="S315">
        <v>12</v>
      </c>
      <c r="T315">
        <v>0</v>
      </c>
      <c r="U315">
        <v>17</v>
      </c>
      <c r="V315">
        <v>0</v>
      </c>
      <c r="W315">
        <v>0</v>
      </c>
      <c r="X315">
        <v>2.9698324</v>
      </c>
      <c r="Y315">
        <v>101.11984</v>
      </c>
      <c r="Z315">
        <v>0</v>
      </c>
      <c r="AA315">
        <v>0.43495952999999998</v>
      </c>
      <c r="AB315">
        <v>0</v>
      </c>
      <c r="AC315">
        <v>10.134465000000001</v>
      </c>
      <c r="AD315">
        <v>0</v>
      </c>
      <c r="AE315">
        <v>0</v>
      </c>
      <c r="AF315">
        <v>114.65909600000001</v>
      </c>
    </row>
    <row r="316" spans="1:32" x14ac:dyDescent="0.3">
      <c r="A316">
        <v>3012073</v>
      </c>
      <c r="B316">
        <v>1</v>
      </c>
      <c r="C316" t="s">
        <v>82</v>
      </c>
      <c r="D316" t="s">
        <v>88</v>
      </c>
      <c r="E316" t="s">
        <v>1392</v>
      </c>
      <c r="F316" t="s">
        <v>1393</v>
      </c>
      <c r="G316" t="s">
        <v>134</v>
      </c>
      <c r="H316" t="s">
        <v>247</v>
      </c>
      <c r="I316" t="s">
        <v>78</v>
      </c>
      <c r="J316" t="s">
        <v>136</v>
      </c>
      <c r="K316" t="s">
        <v>22</v>
      </c>
      <c r="L316" t="s">
        <v>177</v>
      </c>
      <c r="M316" t="s">
        <v>1394</v>
      </c>
      <c r="N316" t="s">
        <v>1380</v>
      </c>
      <c r="O316">
        <v>0.9044752777777777</v>
      </c>
      <c r="P316">
        <v>0</v>
      </c>
      <c r="Q316">
        <v>9</v>
      </c>
      <c r="R316">
        <v>0</v>
      </c>
      <c r="S316">
        <v>9</v>
      </c>
      <c r="T316">
        <v>0</v>
      </c>
      <c r="U316">
        <v>1</v>
      </c>
      <c r="V316">
        <v>0</v>
      </c>
      <c r="W316">
        <v>0</v>
      </c>
      <c r="X316">
        <v>0</v>
      </c>
      <c r="Y316">
        <v>1.3743453000000001</v>
      </c>
      <c r="Z316">
        <v>0</v>
      </c>
      <c r="AA316">
        <v>2.1547684999999999</v>
      </c>
      <c r="AB316">
        <v>0</v>
      </c>
      <c r="AC316">
        <v>5.3316372999999999E-3</v>
      </c>
      <c r="AD316">
        <v>0</v>
      </c>
      <c r="AE316">
        <v>0</v>
      </c>
      <c r="AF316">
        <v>3.5344454999999999</v>
      </c>
    </row>
    <row r="317" spans="1:32" x14ac:dyDescent="0.3">
      <c r="A317">
        <v>3012046</v>
      </c>
      <c r="B317">
        <v>1</v>
      </c>
      <c r="C317" t="s">
        <v>82</v>
      </c>
      <c r="D317" t="s">
        <v>106</v>
      </c>
      <c r="E317" t="s">
        <v>1395</v>
      </c>
      <c r="F317" t="s">
        <v>1396</v>
      </c>
      <c r="G317" t="s">
        <v>134</v>
      </c>
      <c r="H317" t="s">
        <v>367</v>
      </c>
      <c r="I317" t="s">
        <v>78</v>
      </c>
      <c r="J317" t="s">
        <v>136</v>
      </c>
      <c r="K317" t="s">
        <v>22</v>
      </c>
      <c r="L317" t="s">
        <v>177</v>
      </c>
      <c r="M317" t="s">
        <v>1397</v>
      </c>
      <c r="N317" t="s">
        <v>1398</v>
      </c>
      <c r="O317">
        <v>9.4349955555555542</v>
      </c>
      <c r="P317">
        <v>0</v>
      </c>
      <c r="Q317">
        <v>2</v>
      </c>
      <c r="R317">
        <v>0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0</v>
      </c>
      <c r="Y317">
        <v>11.149592999999999</v>
      </c>
      <c r="Z317">
        <v>0</v>
      </c>
      <c r="AA317">
        <v>0</v>
      </c>
      <c r="AB317">
        <v>0</v>
      </c>
      <c r="AC317">
        <v>0.25601462000000003</v>
      </c>
      <c r="AD317">
        <v>0</v>
      </c>
      <c r="AE317">
        <v>0</v>
      </c>
      <c r="AF317">
        <v>11.405608000000001</v>
      </c>
    </row>
    <row r="318" spans="1:32" x14ac:dyDescent="0.3">
      <c r="A318">
        <v>3012048</v>
      </c>
      <c r="B318">
        <v>1</v>
      </c>
      <c r="C318" t="s">
        <v>83</v>
      </c>
      <c r="D318" t="s">
        <v>123</v>
      </c>
      <c r="E318" t="s">
        <v>1399</v>
      </c>
      <c r="F318" t="s">
        <v>1400</v>
      </c>
      <c r="G318" t="s">
        <v>134</v>
      </c>
      <c r="H318" t="s">
        <v>211</v>
      </c>
      <c r="I318" t="s">
        <v>79</v>
      </c>
      <c r="J318" t="s">
        <v>136</v>
      </c>
      <c r="K318" t="s">
        <v>22</v>
      </c>
      <c r="L318" t="s">
        <v>177</v>
      </c>
      <c r="M318" t="s">
        <v>1401</v>
      </c>
      <c r="N318" t="s">
        <v>1402</v>
      </c>
      <c r="O318">
        <v>0.21820166666666665</v>
      </c>
      <c r="P318">
        <v>1</v>
      </c>
      <c r="Q318">
        <v>37</v>
      </c>
      <c r="R318">
        <v>14</v>
      </c>
      <c r="S318">
        <v>6</v>
      </c>
      <c r="T318">
        <v>8</v>
      </c>
      <c r="U318">
        <v>27</v>
      </c>
      <c r="V318">
        <v>3</v>
      </c>
      <c r="W318">
        <v>0</v>
      </c>
      <c r="X318">
        <v>0.23729586999999999</v>
      </c>
      <c r="Y318">
        <v>1.5863343000000001</v>
      </c>
      <c r="Z318">
        <v>1.0541795</v>
      </c>
      <c r="AA318">
        <v>0.64804139999999999</v>
      </c>
      <c r="AB318">
        <v>30.897780000000001</v>
      </c>
      <c r="AC318">
        <v>1.8769655999999999</v>
      </c>
      <c r="AD318">
        <v>97.009439999999998</v>
      </c>
      <c r="AE318">
        <v>0</v>
      </c>
      <c r="AF318">
        <v>133.31003000000001</v>
      </c>
    </row>
    <row r="319" spans="1:32" x14ac:dyDescent="0.3">
      <c r="A319">
        <v>3012000</v>
      </c>
      <c r="B319">
        <v>1</v>
      </c>
      <c r="C319" t="s">
        <v>82</v>
      </c>
      <c r="D319" t="s">
        <v>112</v>
      </c>
      <c r="E319" t="s">
        <v>1403</v>
      </c>
      <c r="F319" t="s">
        <v>1404</v>
      </c>
      <c r="G319" t="s">
        <v>134</v>
      </c>
      <c r="H319" t="s">
        <v>367</v>
      </c>
      <c r="I319" t="s">
        <v>78</v>
      </c>
      <c r="J319" t="s">
        <v>136</v>
      </c>
      <c r="K319" t="s">
        <v>22</v>
      </c>
      <c r="L319" t="s">
        <v>177</v>
      </c>
      <c r="M319" t="s">
        <v>1405</v>
      </c>
      <c r="N319" t="s">
        <v>1406</v>
      </c>
      <c r="O319">
        <v>5.3806377777777774</v>
      </c>
      <c r="P319">
        <v>0</v>
      </c>
      <c r="Q319">
        <v>5</v>
      </c>
      <c r="R319">
        <v>0</v>
      </c>
      <c r="S319">
        <v>0</v>
      </c>
      <c r="T319">
        <v>0</v>
      </c>
      <c r="U319">
        <v>3</v>
      </c>
      <c r="V319">
        <v>0</v>
      </c>
      <c r="W319">
        <v>0</v>
      </c>
      <c r="X319">
        <v>0</v>
      </c>
      <c r="Y319">
        <v>6.1682096</v>
      </c>
      <c r="Z319">
        <v>0</v>
      </c>
      <c r="AA319">
        <v>0</v>
      </c>
      <c r="AB319">
        <v>0</v>
      </c>
      <c r="AC319">
        <v>4.7407529999999998</v>
      </c>
      <c r="AD319">
        <v>0</v>
      </c>
      <c r="AE319">
        <v>0</v>
      </c>
      <c r="AF319">
        <v>10.908962000000001</v>
      </c>
    </row>
    <row r="320" spans="1:32" x14ac:dyDescent="0.3">
      <c r="A320">
        <v>3015234</v>
      </c>
      <c r="B320">
        <v>1</v>
      </c>
      <c r="C320" t="s">
        <v>82</v>
      </c>
      <c r="D320" t="s">
        <v>94</v>
      </c>
      <c r="E320" t="s">
        <v>1407</v>
      </c>
      <c r="F320" t="s">
        <v>1408</v>
      </c>
      <c r="G320" t="s">
        <v>134</v>
      </c>
      <c r="H320" t="s">
        <v>182</v>
      </c>
      <c r="I320" t="s">
        <v>78</v>
      </c>
      <c r="J320" t="s">
        <v>136</v>
      </c>
      <c r="K320" t="s">
        <v>22</v>
      </c>
      <c r="L320" t="s">
        <v>177</v>
      </c>
      <c r="M320" t="s">
        <v>1409</v>
      </c>
      <c r="N320" t="s">
        <v>1410</v>
      </c>
      <c r="O320">
        <v>0.22380472222222222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5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1.6458330999999999</v>
      </c>
      <c r="AD320">
        <v>0</v>
      </c>
      <c r="AE320">
        <v>0</v>
      </c>
      <c r="AF320">
        <v>1.6458330999999999</v>
      </c>
    </row>
    <row r="321" spans="1:32" x14ac:dyDescent="0.3">
      <c r="A321">
        <v>3011995</v>
      </c>
      <c r="B321">
        <v>1</v>
      </c>
      <c r="C321" t="s">
        <v>82</v>
      </c>
      <c r="D321" t="s">
        <v>87</v>
      </c>
      <c r="E321" t="s">
        <v>1411</v>
      </c>
      <c r="F321" t="s">
        <v>1412</v>
      </c>
      <c r="G321" t="s">
        <v>134</v>
      </c>
      <c r="H321" t="s">
        <v>182</v>
      </c>
      <c r="I321" t="s">
        <v>78</v>
      </c>
      <c r="J321" t="s">
        <v>136</v>
      </c>
      <c r="K321" t="s">
        <v>22</v>
      </c>
      <c r="L321" t="s">
        <v>177</v>
      </c>
      <c r="M321" t="s">
        <v>1413</v>
      </c>
      <c r="N321" t="s">
        <v>1414</v>
      </c>
      <c r="O321">
        <v>1.2877777777777777</v>
      </c>
      <c r="P321">
        <v>0</v>
      </c>
      <c r="Q321">
        <v>385</v>
      </c>
      <c r="R321">
        <v>0</v>
      </c>
      <c r="S321">
        <v>0</v>
      </c>
      <c r="T321">
        <v>0</v>
      </c>
      <c r="U321">
        <v>31</v>
      </c>
      <c r="V321">
        <v>0</v>
      </c>
      <c r="W321">
        <v>0</v>
      </c>
      <c r="X321">
        <v>0</v>
      </c>
      <c r="Y321">
        <v>160.45760999999999</v>
      </c>
      <c r="Z321">
        <v>0</v>
      </c>
      <c r="AA321">
        <v>0</v>
      </c>
      <c r="AB321">
        <v>0</v>
      </c>
      <c r="AC321">
        <v>12.449486</v>
      </c>
      <c r="AD321">
        <v>0</v>
      </c>
      <c r="AE321">
        <v>0</v>
      </c>
      <c r="AF321">
        <v>172.90709000000001</v>
      </c>
    </row>
    <row r="322" spans="1:32" x14ac:dyDescent="0.3">
      <c r="A322">
        <v>3011987</v>
      </c>
      <c r="B322">
        <v>1</v>
      </c>
      <c r="C322" t="s">
        <v>83</v>
      </c>
      <c r="D322" t="s">
        <v>115</v>
      </c>
      <c r="E322" t="s">
        <v>1415</v>
      </c>
      <c r="F322" t="s">
        <v>1416</v>
      </c>
      <c r="G322" t="s">
        <v>134</v>
      </c>
      <c r="H322" t="s">
        <v>211</v>
      </c>
      <c r="I322" t="s">
        <v>79</v>
      </c>
      <c r="J322" t="s">
        <v>136</v>
      </c>
      <c r="K322" t="s">
        <v>22</v>
      </c>
      <c r="L322" t="s">
        <v>177</v>
      </c>
      <c r="M322" t="s">
        <v>1417</v>
      </c>
      <c r="N322" t="s">
        <v>1418</v>
      </c>
      <c r="O322">
        <v>0.76833333333333331</v>
      </c>
      <c r="P322">
        <v>10</v>
      </c>
      <c r="Q322">
        <v>1124</v>
      </c>
      <c r="R322">
        <v>24</v>
      </c>
      <c r="S322">
        <v>213</v>
      </c>
      <c r="T322">
        <v>7</v>
      </c>
      <c r="U322">
        <v>41</v>
      </c>
      <c r="V322">
        <v>1</v>
      </c>
      <c r="W322">
        <v>0</v>
      </c>
      <c r="X322">
        <v>10.95379</v>
      </c>
      <c r="Y322">
        <v>80.157979999999995</v>
      </c>
      <c r="Z322">
        <v>73.74794</v>
      </c>
      <c r="AA322">
        <v>11.062613499999999</v>
      </c>
      <c r="AB322">
        <v>13.609522</v>
      </c>
      <c r="AC322">
        <v>2.6724709999999998</v>
      </c>
      <c r="AD322">
        <v>72.506690000000006</v>
      </c>
      <c r="AE322">
        <v>0</v>
      </c>
      <c r="AF322">
        <v>264.71102999999999</v>
      </c>
    </row>
    <row r="323" spans="1:32" x14ac:dyDescent="0.3">
      <c r="A323">
        <v>3011952</v>
      </c>
      <c r="B323">
        <v>1</v>
      </c>
      <c r="C323" t="s">
        <v>82</v>
      </c>
      <c r="D323" t="s">
        <v>100</v>
      </c>
      <c r="E323" t="s">
        <v>1419</v>
      </c>
      <c r="F323" t="s">
        <v>1420</v>
      </c>
      <c r="G323" t="s">
        <v>134</v>
      </c>
      <c r="H323" t="s">
        <v>367</v>
      </c>
      <c r="I323" t="s">
        <v>78</v>
      </c>
      <c r="J323" t="s">
        <v>136</v>
      </c>
      <c r="K323" t="s">
        <v>22</v>
      </c>
      <c r="L323" t="s">
        <v>177</v>
      </c>
      <c r="M323" t="s">
        <v>1421</v>
      </c>
      <c r="N323" t="s">
        <v>1422</v>
      </c>
      <c r="O323">
        <v>4.5934527777777783</v>
      </c>
      <c r="P323">
        <v>0</v>
      </c>
      <c r="Q323">
        <v>3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2.8533947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2.8533947</v>
      </c>
    </row>
    <row r="324" spans="1:32" x14ac:dyDescent="0.3">
      <c r="A324">
        <v>3011930</v>
      </c>
      <c r="B324">
        <v>1</v>
      </c>
      <c r="C324" t="s">
        <v>82</v>
      </c>
      <c r="D324" t="s">
        <v>84</v>
      </c>
      <c r="E324" t="s">
        <v>1423</v>
      </c>
      <c r="F324" t="s">
        <v>1424</v>
      </c>
      <c r="G324" t="s">
        <v>134</v>
      </c>
      <c r="H324" t="s">
        <v>318</v>
      </c>
      <c r="I324" t="s">
        <v>79</v>
      </c>
      <c r="J324" t="s">
        <v>136</v>
      </c>
      <c r="K324" t="s">
        <v>22</v>
      </c>
      <c r="L324" t="s">
        <v>177</v>
      </c>
      <c r="M324" t="s">
        <v>1425</v>
      </c>
      <c r="N324" t="s">
        <v>1426</v>
      </c>
      <c r="O324">
        <v>1.6694327777777778</v>
      </c>
      <c r="P324">
        <v>2</v>
      </c>
      <c r="Q324">
        <v>0</v>
      </c>
      <c r="R324">
        <v>2</v>
      </c>
      <c r="S324">
        <v>0</v>
      </c>
      <c r="T324">
        <v>13</v>
      </c>
      <c r="U324">
        <v>0</v>
      </c>
      <c r="V324">
        <v>1</v>
      </c>
      <c r="W324">
        <v>0</v>
      </c>
      <c r="X324">
        <v>3.8550330000000002</v>
      </c>
      <c r="Y324">
        <v>0</v>
      </c>
      <c r="Z324">
        <v>0.58720784999999998</v>
      </c>
      <c r="AA324">
        <v>0</v>
      </c>
      <c r="AB324">
        <v>61.313052999999996</v>
      </c>
      <c r="AC324">
        <v>0</v>
      </c>
      <c r="AD324">
        <v>0.37287559999999997</v>
      </c>
      <c r="AE324">
        <v>0</v>
      </c>
      <c r="AF324">
        <v>66.128169999999997</v>
      </c>
    </row>
    <row r="325" spans="1:32" x14ac:dyDescent="0.3">
      <c r="A325">
        <v>3011950</v>
      </c>
      <c r="B325">
        <v>1</v>
      </c>
      <c r="C325" t="s">
        <v>83</v>
      </c>
      <c r="D325" t="s">
        <v>125</v>
      </c>
      <c r="E325" t="s">
        <v>1427</v>
      </c>
      <c r="F325" t="s">
        <v>1428</v>
      </c>
      <c r="G325" t="s">
        <v>134</v>
      </c>
      <c r="H325" t="s">
        <v>293</v>
      </c>
      <c r="I325" t="s">
        <v>78</v>
      </c>
      <c r="J325" t="s">
        <v>136</v>
      </c>
      <c r="K325" t="s">
        <v>22</v>
      </c>
      <c r="L325" t="s">
        <v>177</v>
      </c>
      <c r="M325" t="s">
        <v>1429</v>
      </c>
      <c r="N325" t="s">
        <v>1430</v>
      </c>
      <c r="O325">
        <v>2.4522222222222223</v>
      </c>
      <c r="P325">
        <v>0</v>
      </c>
      <c r="Q325">
        <v>107</v>
      </c>
      <c r="R325">
        <v>0</v>
      </c>
      <c r="S325">
        <v>0</v>
      </c>
      <c r="T325">
        <v>0</v>
      </c>
      <c r="U325">
        <v>33</v>
      </c>
      <c r="V325">
        <v>0</v>
      </c>
      <c r="W325">
        <v>0</v>
      </c>
      <c r="X325">
        <v>0</v>
      </c>
      <c r="Y325">
        <v>60.440727000000003</v>
      </c>
      <c r="Z325">
        <v>0</v>
      </c>
      <c r="AA325">
        <v>0</v>
      </c>
      <c r="AB325">
        <v>0</v>
      </c>
      <c r="AC325">
        <v>18.377891999999999</v>
      </c>
      <c r="AD325">
        <v>0</v>
      </c>
      <c r="AE325">
        <v>0</v>
      </c>
      <c r="AF325">
        <v>78.818619999999996</v>
      </c>
    </row>
    <row r="326" spans="1:32" x14ac:dyDescent="0.3">
      <c r="A326">
        <v>3015549</v>
      </c>
      <c r="B326">
        <v>1</v>
      </c>
      <c r="C326" t="s">
        <v>83</v>
      </c>
      <c r="D326" t="s">
        <v>121</v>
      </c>
      <c r="E326" t="s">
        <v>1431</v>
      </c>
      <c r="F326" t="s">
        <v>1432</v>
      </c>
      <c r="G326" t="s">
        <v>134</v>
      </c>
      <c r="H326" t="s">
        <v>182</v>
      </c>
      <c r="I326" t="s">
        <v>78</v>
      </c>
      <c r="J326" t="s">
        <v>136</v>
      </c>
      <c r="K326" t="s">
        <v>22</v>
      </c>
      <c r="L326" t="s">
        <v>177</v>
      </c>
      <c r="M326" t="s">
        <v>1433</v>
      </c>
      <c r="N326" t="s">
        <v>1434</v>
      </c>
      <c r="O326">
        <v>0.26895194444444442</v>
      </c>
      <c r="P326">
        <v>0</v>
      </c>
      <c r="Q326">
        <v>1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7.1535684000000002E-2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7.1535684000000002E-2</v>
      </c>
    </row>
    <row r="327" spans="1:32" x14ac:dyDescent="0.3">
      <c r="A327">
        <v>3011959</v>
      </c>
      <c r="B327">
        <v>1</v>
      </c>
      <c r="C327" t="s">
        <v>82</v>
      </c>
      <c r="D327" t="s">
        <v>91</v>
      </c>
      <c r="E327" t="s">
        <v>1435</v>
      </c>
      <c r="F327" t="s">
        <v>1436</v>
      </c>
      <c r="G327" t="s">
        <v>134</v>
      </c>
      <c r="H327" t="s">
        <v>247</v>
      </c>
      <c r="I327" t="s">
        <v>78</v>
      </c>
      <c r="J327" t="s">
        <v>136</v>
      </c>
      <c r="K327" t="s">
        <v>22</v>
      </c>
      <c r="L327" t="s">
        <v>177</v>
      </c>
      <c r="M327" t="s">
        <v>1437</v>
      </c>
      <c r="N327" t="s">
        <v>1438</v>
      </c>
      <c r="O327">
        <v>0.43881166666666666</v>
      </c>
      <c r="P327">
        <v>0</v>
      </c>
      <c r="Q327">
        <v>640</v>
      </c>
      <c r="R327">
        <v>0</v>
      </c>
      <c r="S327">
        <v>0</v>
      </c>
      <c r="T327">
        <v>0</v>
      </c>
      <c r="U327">
        <v>52</v>
      </c>
      <c r="V327">
        <v>0</v>
      </c>
      <c r="W327">
        <v>0</v>
      </c>
      <c r="X327">
        <v>0</v>
      </c>
      <c r="Y327">
        <v>61.301174000000003</v>
      </c>
      <c r="Z327">
        <v>0</v>
      </c>
      <c r="AA327">
        <v>0</v>
      </c>
      <c r="AB327">
        <v>0</v>
      </c>
      <c r="AC327">
        <v>16.967462999999999</v>
      </c>
      <c r="AD327">
        <v>0</v>
      </c>
      <c r="AE327">
        <v>0</v>
      </c>
      <c r="AF327">
        <v>78.268640000000005</v>
      </c>
    </row>
    <row r="328" spans="1:32" x14ac:dyDescent="0.3">
      <c r="A328">
        <v>3011827</v>
      </c>
      <c r="B328">
        <v>1</v>
      </c>
      <c r="C328" t="s">
        <v>82</v>
      </c>
      <c r="D328" t="s">
        <v>97</v>
      </c>
      <c r="E328" t="s">
        <v>1439</v>
      </c>
      <c r="F328" t="s">
        <v>1440</v>
      </c>
      <c r="G328" t="s">
        <v>134</v>
      </c>
      <c r="H328" t="s">
        <v>238</v>
      </c>
      <c r="I328" t="s">
        <v>78</v>
      </c>
      <c r="J328" t="s">
        <v>136</v>
      </c>
      <c r="K328" t="s">
        <v>22</v>
      </c>
      <c r="L328" t="s">
        <v>177</v>
      </c>
      <c r="M328" t="s">
        <v>1441</v>
      </c>
      <c r="N328" t="s">
        <v>1442</v>
      </c>
      <c r="O328">
        <v>2.3110505555555552</v>
      </c>
      <c r="P328">
        <v>0</v>
      </c>
      <c r="Q328">
        <v>1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2.3177816999999998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2.3177816999999998</v>
      </c>
    </row>
    <row r="329" spans="1:32" x14ac:dyDescent="0.3">
      <c r="A329">
        <v>3011840</v>
      </c>
      <c r="B329">
        <v>1</v>
      </c>
      <c r="C329" t="s">
        <v>82</v>
      </c>
      <c r="D329" t="s">
        <v>104</v>
      </c>
      <c r="E329" t="s">
        <v>1443</v>
      </c>
      <c r="F329" t="s">
        <v>1444</v>
      </c>
      <c r="G329" t="s">
        <v>134</v>
      </c>
      <c r="H329" t="s">
        <v>367</v>
      </c>
      <c r="I329" t="s">
        <v>78</v>
      </c>
      <c r="J329" t="s">
        <v>136</v>
      </c>
      <c r="K329" t="s">
        <v>22</v>
      </c>
      <c r="L329" t="s">
        <v>177</v>
      </c>
      <c r="M329" t="s">
        <v>1445</v>
      </c>
      <c r="N329" t="s">
        <v>1446</v>
      </c>
      <c r="O329">
        <v>1.3868444444444445</v>
      </c>
      <c r="P329">
        <v>0</v>
      </c>
      <c r="Q329">
        <v>2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0.75107360000000001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0.75107360000000001</v>
      </c>
    </row>
    <row r="330" spans="1:32" x14ac:dyDescent="0.3">
      <c r="A330">
        <v>3011762</v>
      </c>
      <c r="B330">
        <v>1</v>
      </c>
      <c r="C330" t="s">
        <v>83</v>
      </c>
      <c r="D330" t="s">
        <v>130</v>
      </c>
      <c r="E330" t="s">
        <v>1447</v>
      </c>
      <c r="F330" t="s">
        <v>1448</v>
      </c>
      <c r="G330" t="s">
        <v>134</v>
      </c>
      <c r="H330" t="s">
        <v>404</v>
      </c>
      <c r="I330" t="s">
        <v>78</v>
      </c>
      <c r="J330" t="s">
        <v>136</v>
      </c>
      <c r="K330" t="s">
        <v>22</v>
      </c>
      <c r="L330" t="s">
        <v>177</v>
      </c>
      <c r="M330" t="s">
        <v>1449</v>
      </c>
      <c r="N330" t="s">
        <v>1450</v>
      </c>
      <c r="O330">
        <v>8.5172066666666666</v>
      </c>
      <c r="P330">
        <v>0</v>
      </c>
      <c r="Q330">
        <v>47</v>
      </c>
      <c r="R330">
        <v>0</v>
      </c>
      <c r="S330">
        <v>0</v>
      </c>
      <c r="T330">
        <v>0</v>
      </c>
      <c r="U330">
        <v>2</v>
      </c>
      <c r="V330">
        <v>0</v>
      </c>
      <c r="W330">
        <v>0</v>
      </c>
      <c r="X330">
        <v>0</v>
      </c>
      <c r="Y330">
        <v>86.604033999999999</v>
      </c>
      <c r="Z330">
        <v>0</v>
      </c>
      <c r="AA330">
        <v>0</v>
      </c>
      <c r="AB330">
        <v>0</v>
      </c>
      <c r="AC330">
        <v>9.6782760000000003</v>
      </c>
      <c r="AD330">
        <v>0</v>
      </c>
      <c r="AE330">
        <v>0</v>
      </c>
      <c r="AF330">
        <v>96.282309999999995</v>
      </c>
    </row>
    <row r="331" spans="1:32" x14ac:dyDescent="0.3">
      <c r="A331">
        <v>3011746</v>
      </c>
      <c r="B331">
        <v>1</v>
      </c>
      <c r="C331" t="s">
        <v>82</v>
      </c>
      <c r="D331" t="s">
        <v>95</v>
      </c>
      <c r="E331" t="s">
        <v>1451</v>
      </c>
      <c r="F331" t="s">
        <v>1452</v>
      </c>
      <c r="G331" t="s">
        <v>134</v>
      </c>
      <c r="H331" t="s">
        <v>182</v>
      </c>
      <c r="I331" t="s">
        <v>78</v>
      </c>
      <c r="J331" t="s">
        <v>136</v>
      </c>
      <c r="K331" t="s">
        <v>22</v>
      </c>
      <c r="L331" t="s">
        <v>177</v>
      </c>
      <c r="M331" t="s">
        <v>1453</v>
      </c>
      <c r="N331" t="s">
        <v>1454</v>
      </c>
      <c r="O331">
        <v>0.74650222222222218</v>
      </c>
      <c r="P331">
        <v>0</v>
      </c>
      <c r="Q331">
        <v>111</v>
      </c>
      <c r="R331">
        <v>0</v>
      </c>
      <c r="S331">
        <v>0</v>
      </c>
      <c r="T331">
        <v>0</v>
      </c>
      <c r="U331">
        <v>9</v>
      </c>
      <c r="V331">
        <v>0</v>
      </c>
      <c r="W331">
        <v>0</v>
      </c>
      <c r="X331">
        <v>0</v>
      </c>
      <c r="Y331">
        <v>31.456337000000001</v>
      </c>
      <c r="Z331">
        <v>0</v>
      </c>
      <c r="AA331">
        <v>0</v>
      </c>
      <c r="AB331">
        <v>0</v>
      </c>
      <c r="AC331">
        <v>5.1140889999999999</v>
      </c>
      <c r="AD331">
        <v>0</v>
      </c>
      <c r="AE331">
        <v>0</v>
      </c>
      <c r="AF331">
        <v>36.570427000000002</v>
      </c>
    </row>
    <row r="332" spans="1:32" x14ac:dyDescent="0.3">
      <c r="A332">
        <v>3011753</v>
      </c>
      <c r="B332">
        <v>1</v>
      </c>
      <c r="C332" t="s">
        <v>82</v>
      </c>
      <c r="D332" t="s">
        <v>110</v>
      </c>
      <c r="E332" t="s">
        <v>1455</v>
      </c>
      <c r="F332" t="s">
        <v>1456</v>
      </c>
      <c r="G332" t="s">
        <v>134</v>
      </c>
      <c r="H332" t="s">
        <v>211</v>
      </c>
      <c r="I332" t="s">
        <v>79</v>
      </c>
      <c r="J332" t="s">
        <v>136</v>
      </c>
      <c r="K332" t="s">
        <v>22</v>
      </c>
      <c r="L332" t="s">
        <v>177</v>
      </c>
      <c r="M332" t="s">
        <v>1457</v>
      </c>
      <c r="N332" t="s">
        <v>1458</v>
      </c>
      <c r="O332">
        <v>3.1527777777777777</v>
      </c>
      <c r="P332">
        <v>2</v>
      </c>
      <c r="Q332">
        <v>538</v>
      </c>
      <c r="R332">
        <v>0</v>
      </c>
      <c r="S332">
        <v>39</v>
      </c>
      <c r="T332">
        <v>0</v>
      </c>
      <c r="U332">
        <v>68</v>
      </c>
      <c r="V332">
        <v>1</v>
      </c>
      <c r="W332">
        <v>1</v>
      </c>
      <c r="X332">
        <v>0.5206094</v>
      </c>
      <c r="Y332">
        <v>524.37149999999997</v>
      </c>
      <c r="Z332">
        <v>0</v>
      </c>
      <c r="AA332">
        <v>6.0556970000000003</v>
      </c>
      <c r="AB332">
        <v>0</v>
      </c>
      <c r="AC332">
        <v>106.6361</v>
      </c>
      <c r="AD332">
        <v>7.4172254000000004</v>
      </c>
      <c r="AE332">
        <v>167.96324000000001</v>
      </c>
      <c r="AF332">
        <v>812.96436000000006</v>
      </c>
    </row>
    <row r="333" spans="1:32" x14ac:dyDescent="0.3">
      <c r="A333">
        <v>3011675</v>
      </c>
      <c r="B333">
        <v>1</v>
      </c>
      <c r="C333" t="s">
        <v>82</v>
      </c>
      <c r="D333" t="s">
        <v>98</v>
      </c>
      <c r="E333" t="s">
        <v>1459</v>
      </c>
      <c r="F333" t="s">
        <v>1460</v>
      </c>
      <c r="G333" t="s">
        <v>134</v>
      </c>
      <c r="H333" t="s">
        <v>238</v>
      </c>
      <c r="I333" t="s">
        <v>78</v>
      </c>
      <c r="J333" t="s">
        <v>136</v>
      </c>
      <c r="K333" t="s">
        <v>22</v>
      </c>
      <c r="L333" t="s">
        <v>177</v>
      </c>
      <c r="M333" t="s">
        <v>1461</v>
      </c>
      <c r="N333" t="s">
        <v>1044</v>
      </c>
      <c r="O333">
        <v>1.2140630555555556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2.2995698</v>
      </c>
      <c r="AD333">
        <v>0</v>
      </c>
      <c r="AE333">
        <v>0</v>
      </c>
      <c r="AF333">
        <v>2.2995698</v>
      </c>
    </row>
    <row r="334" spans="1:32" x14ac:dyDescent="0.3">
      <c r="A334">
        <v>3011687</v>
      </c>
      <c r="B334">
        <v>1</v>
      </c>
      <c r="C334" t="s">
        <v>83</v>
      </c>
      <c r="D334" t="s">
        <v>127</v>
      </c>
      <c r="E334" t="s">
        <v>1462</v>
      </c>
      <c r="F334" t="s">
        <v>1463</v>
      </c>
      <c r="G334" t="s">
        <v>134</v>
      </c>
      <c r="H334" t="s">
        <v>211</v>
      </c>
      <c r="I334" t="s">
        <v>79</v>
      </c>
      <c r="J334" t="s">
        <v>136</v>
      </c>
      <c r="K334" t="s">
        <v>22</v>
      </c>
      <c r="L334" t="s">
        <v>177</v>
      </c>
      <c r="M334" t="s">
        <v>1464</v>
      </c>
      <c r="N334" t="s">
        <v>1465</v>
      </c>
      <c r="O334">
        <v>1.5003797222222224</v>
      </c>
      <c r="P334">
        <v>3</v>
      </c>
      <c r="Q334">
        <v>114</v>
      </c>
      <c r="R334">
        <v>13</v>
      </c>
      <c r="S334">
        <v>0</v>
      </c>
      <c r="T334">
        <v>8</v>
      </c>
      <c r="U334">
        <v>3</v>
      </c>
      <c r="V334">
        <v>2</v>
      </c>
      <c r="W334">
        <v>0</v>
      </c>
      <c r="X334">
        <v>18.63607</v>
      </c>
      <c r="Y334">
        <v>13.05358</v>
      </c>
      <c r="Z334">
        <v>13.852838500000001</v>
      </c>
      <c r="AA334">
        <v>0</v>
      </c>
      <c r="AB334">
        <v>49.560383000000002</v>
      </c>
      <c r="AC334">
        <v>0.36441015999999998</v>
      </c>
      <c r="AD334">
        <v>551.87176999999997</v>
      </c>
      <c r="AE334">
        <v>0</v>
      </c>
      <c r="AF334">
        <v>647.33905000000004</v>
      </c>
    </row>
    <row r="335" spans="1:32" x14ac:dyDescent="0.3">
      <c r="A335">
        <v>3011684</v>
      </c>
      <c r="B335">
        <v>1</v>
      </c>
      <c r="C335" t="s">
        <v>82</v>
      </c>
      <c r="D335" t="s">
        <v>106</v>
      </c>
      <c r="E335" t="s">
        <v>1466</v>
      </c>
      <c r="F335" t="s">
        <v>1467</v>
      </c>
      <c r="G335" t="s">
        <v>134</v>
      </c>
      <c r="H335" t="s">
        <v>247</v>
      </c>
      <c r="I335" t="s">
        <v>78</v>
      </c>
      <c r="J335" t="s">
        <v>136</v>
      </c>
      <c r="K335" t="s">
        <v>22</v>
      </c>
      <c r="L335" t="s">
        <v>177</v>
      </c>
      <c r="M335" t="s">
        <v>1468</v>
      </c>
      <c r="N335" t="s">
        <v>1469</v>
      </c>
      <c r="O335">
        <v>2.8370258333333331</v>
      </c>
      <c r="P335">
        <v>0</v>
      </c>
      <c r="Q335">
        <v>138</v>
      </c>
      <c r="R335">
        <v>0</v>
      </c>
      <c r="S335">
        <v>0</v>
      </c>
      <c r="T335">
        <v>0</v>
      </c>
      <c r="U335">
        <v>2</v>
      </c>
      <c r="V335">
        <v>0</v>
      </c>
      <c r="W335">
        <v>0</v>
      </c>
      <c r="X335">
        <v>0</v>
      </c>
      <c r="Y335">
        <v>93.36739</v>
      </c>
      <c r="Z335">
        <v>0</v>
      </c>
      <c r="AA335">
        <v>0</v>
      </c>
      <c r="AB335">
        <v>0</v>
      </c>
      <c r="AC335">
        <v>0.62928366999999996</v>
      </c>
      <c r="AD335">
        <v>0</v>
      </c>
      <c r="AE335">
        <v>0</v>
      </c>
      <c r="AF335">
        <v>93.996669999999995</v>
      </c>
    </row>
    <row r="336" spans="1:32" x14ac:dyDescent="0.3">
      <c r="A336">
        <v>3011676</v>
      </c>
      <c r="B336">
        <v>1</v>
      </c>
      <c r="C336" t="s">
        <v>82</v>
      </c>
      <c r="D336" t="s">
        <v>88</v>
      </c>
      <c r="E336" t="s">
        <v>1470</v>
      </c>
      <c r="F336" t="s">
        <v>1471</v>
      </c>
      <c r="G336" t="s">
        <v>134</v>
      </c>
      <c r="H336" t="s">
        <v>182</v>
      </c>
      <c r="I336" t="s">
        <v>78</v>
      </c>
      <c r="J336" t="s">
        <v>136</v>
      </c>
      <c r="K336" t="s">
        <v>22</v>
      </c>
      <c r="L336" t="s">
        <v>177</v>
      </c>
      <c r="M336" t="s">
        <v>1472</v>
      </c>
      <c r="N336" t="s">
        <v>1473</v>
      </c>
      <c r="O336">
        <v>0.63166666666666671</v>
      </c>
      <c r="P336">
        <v>0</v>
      </c>
      <c r="Q336">
        <v>439</v>
      </c>
      <c r="R336">
        <v>0</v>
      </c>
      <c r="S336">
        <v>0</v>
      </c>
      <c r="T336">
        <v>0</v>
      </c>
      <c r="U336">
        <v>25</v>
      </c>
      <c r="V336">
        <v>0</v>
      </c>
      <c r="W336">
        <v>0</v>
      </c>
      <c r="X336">
        <v>0</v>
      </c>
      <c r="Y336">
        <v>58.47043</v>
      </c>
      <c r="Z336">
        <v>0</v>
      </c>
      <c r="AA336">
        <v>0</v>
      </c>
      <c r="AB336">
        <v>0</v>
      </c>
      <c r="AC336">
        <v>17.447144999999999</v>
      </c>
      <c r="AD336">
        <v>0</v>
      </c>
      <c r="AE336">
        <v>0</v>
      </c>
      <c r="AF336">
        <v>75.917569999999998</v>
      </c>
    </row>
    <row r="337" spans="1:32" x14ac:dyDescent="0.3">
      <c r="A337">
        <v>3011707</v>
      </c>
      <c r="B337">
        <v>1</v>
      </c>
      <c r="C337" t="s">
        <v>83</v>
      </c>
      <c r="D337" t="s">
        <v>125</v>
      </c>
      <c r="E337" t="s">
        <v>1474</v>
      </c>
      <c r="F337" t="s">
        <v>1475</v>
      </c>
      <c r="G337" t="s">
        <v>134</v>
      </c>
      <c r="H337" t="s">
        <v>211</v>
      </c>
      <c r="I337" t="s">
        <v>79</v>
      </c>
      <c r="J337" t="s">
        <v>136</v>
      </c>
      <c r="K337" t="s">
        <v>22</v>
      </c>
      <c r="L337" t="s">
        <v>177</v>
      </c>
      <c r="M337" t="s">
        <v>1476</v>
      </c>
      <c r="N337" t="s">
        <v>1477</v>
      </c>
      <c r="O337">
        <v>0.80808333333333326</v>
      </c>
      <c r="P337">
        <v>8</v>
      </c>
      <c r="Q337">
        <v>1234</v>
      </c>
      <c r="R337">
        <v>117</v>
      </c>
      <c r="S337">
        <v>68</v>
      </c>
      <c r="T337">
        <v>20</v>
      </c>
      <c r="U337">
        <v>70</v>
      </c>
      <c r="V337">
        <v>2</v>
      </c>
      <c r="W337">
        <v>0</v>
      </c>
      <c r="X337">
        <v>19.739339999999999</v>
      </c>
      <c r="Y337">
        <v>143.57683</v>
      </c>
      <c r="Z337">
        <v>29.978580000000001</v>
      </c>
      <c r="AA337">
        <v>19.220860999999999</v>
      </c>
      <c r="AB337">
        <v>90.385825999999994</v>
      </c>
      <c r="AC337">
        <v>39.368316999999998</v>
      </c>
      <c r="AD337">
        <v>74.858474999999999</v>
      </c>
      <c r="AE337">
        <v>0</v>
      </c>
      <c r="AF337">
        <v>417.12822999999997</v>
      </c>
    </row>
    <row r="338" spans="1:32" x14ac:dyDescent="0.3">
      <c r="A338">
        <v>3011634</v>
      </c>
      <c r="B338">
        <v>1</v>
      </c>
      <c r="C338" t="s">
        <v>83</v>
      </c>
      <c r="D338" t="s">
        <v>130</v>
      </c>
      <c r="E338" t="s">
        <v>1478</v>
      </c>
      <c r="F338" t="s">
        <v>1479</v>
      </c>
      <c r="G338" t="s">
        <v>134</v>
      </c>
      <c r="H338" t="s">
        <v>211</v>
      </c>
      <c r="I338" t="s">
        <v>79</v>
      </c>
      <c r="J338" t="s">
        <v>136</v>
      </c>
      <c r="K338" t="s">
        <v>22</v>
      </c>
      <c r="L338" t="s">
        <v>177</v>
      </c>
      <c r="M338" t="s">
        <v>1480</v>
      </c>
      <c r="N338" t="s">
        <v>1481</v>
      </c>
      <c r="O338">
        <v>1.1127777777777779</v>
      </c>
      <c r="P338">
        <v>0</v>
      </c>
      <c r="Q338">
        <v>0</v>
      </c>
      <c r="R338">
        <v>0</v>
      </c>
      <c r="S338">
        <v>0</v>
      </c>
      <c r="T338">
        <v>1</v>
      </c>
      <c r="U338">
        <v>0</v>
      </c>
      <c r="V338">
        <v>2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9.1533700000000007</v>
      </c>
      <c r="AC338">
        <v>0</v>
      </c>
      <c r="AD338">
        <v>425.5557</v>
      </c>
      <c r="AE338">
        <v>0</v>
      </c>
      <c r="AF338">
        <v>434.70904999999999</v>
      </c>
    </row>
    <row r="339" spans="1:32" x14ac:dyDescent="0.3">
      <c r="A339">
        <v>3011588</v>
      </c>
      <c r="B339">
        <v>1</v>
      </c>
      <c r="C339" t="s">
        <v>82</v>
      </c>
      <c r="D339" t="s">
        <v>104</v>
      </c>
      <c r="E339" t="s">
        <v>1482</v>
      </c>
      <c r="F339" t="s">
        <v>1483</v>
      </c>
      <c r="G339" t="s">
        <v>134</v>
      </c>
      <c r="H339" t="s">
        <v>367</v>
      </c>
      <c r="I339" t="s">
        <v>78</v>
      </c>
      <c r="J339" t="s">
        <v>136</v>
      </c>
      <c r="K339" t="s">
        <v>22</v>
      </c>
      <c r="L339" t="s">
        <v>177</v>
      </c>
      <c r="M339" t="s">
        <v>1484</v>
      </c>
      <c r="N339" t="s">
        <v>1485</v>
      </c>
      <c r="O339">
        <v>1.8655244444444443</v>
      </c>
      <c r="P339">
        <v>0</v>
      </c>
      <c r="Q339">
        <v>9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6.5198499999999999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6.5198499999999999</v>
      </c>
    </row>
    <row r="340" spans="1:32" x14ac:dyDescent="0.3">
      <c r="A340">
        <v>3011443</v>
      </c>
      <c r="B340">
        <v>1</v>
      </c>
      <c r="C340" t="s">
        <v>82</v>
      </c>
      <c r="D340" t="s">
        <v>111</v>
      </c>
      <c r="E340" t="s">
        <v>1486</v>
      </c>
      <c r="F340" t="s">
        <v>1487</v>
      </c>
      <c r="G340" t="s">
        <v>134</v>
      </c>
      <c r="H340" t="s">
        <v>216</v>
      </c>
      <c r="I340" t="s">
        <v>78</v>
      </c>
      <c r="J340" t="s">
        <v>136</v>
      </c>
      <c r="K340" t="s">
        <v>22</v>
      </c>
      <c r="L340" t="s">
        <v>177</v>
      </c>
      <c r="M340" t="s">
        <v>1488</v>
      </c>
      <c r="N340" t="s">
        <v>1489</v>
      </c>
      <c r="O340">
        <v>6.9397822222222221</v>
      </c>
      <c r="P340">
        <v>0</v>
      </c>
      <c r="Q340">
        <v>0</v>
      </c>
      <c r="R340">
        <v>0</v>
      </c>
      <c r="S340">
        <v>1</v>
      </c>
      <c r="T340">
        <v>0</v>
      </c>
      <c r="U340">
        <v>1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27.449831</v>
      </c>
      <c r="AD340">
        <v>0</v>
      </c>
      <c r="AE340">
        <v>0</v>
      </c>
      <c r="AF340">
        <v>27.449831</v>
      </c>
    </row>
    <row r="341" spans="1:32" x14ac:dyDescent="0.3">
      <c r="A341">
        <v>3011418</v>
      </c>
      <c r="B341">
        <v>1</v>
      </c>
      <c r="C341" t="s">
        <v>83</v>
      </c>
      <c r="D341" t="s">
        <v>129</v>
      </c>
      <c r="E341" t="s">
        <v>1490</v>
      </c>
      <c r="F341" t="s">
        <v>1491</v>
      </c>
      <c r="G341" t="s">
        <v>134</v>
      </c>
      <c r="H341" t="s">
        <v>211</v>
      </c>
      <c r="I341" t="s">
        <v>79</v>
      </c>
      <c r="J341" t="s">
        <v>136</v>
      </c>
      <c r="K341" t="s">
        <v>22</v>
      </c>
      <c r="L341" t="s">
        <v>177</v>
      </c>
      <c r="M341" t="s">
        <v>1492</v>
      </c>
      <c r="N341" t="s">
        <v>1493</v>
      </c>
      <c r="O341">
        <v>2.0709997222222221</v>
      </c>
      <c r="P341">
        <v>3</v>
      </c>
      <c r="Q341">
        <v>0</v>
      </c>
      <c r="R341">
        <v>113</v>
      </c>
      <c r="S341">
        <v>46</v>
      </c>
      <c r="T341">
        <v>8</v>
      </c>
      <c r="U341">
        <v>5</v>
      </c>
      <c r="V341">
        <v>0</v>
      </c>
      <c r="W341">
        <v>0</v>
      </c>
      <c r="X341">
        <v>1.2118009000000001</v>
      </c>
      <c r="Y341">
        <v>0</v>
      </c>
      <c r="Z341">
        <v>93.502494999999996</v>
      </c>
      <c r="AA341">
        <v>36.335425999999998</v>
      </c>
      <c r="AB341">
        <v>1.0667243</v>
      </c>
      <c r="AC341">
        <v>12.185771000000001</v>
      </c>
      <c r="AD341">
        <v>0</v>
      </c>
      <c r="AE341">
        <v>0</v>
      </c>
      <c r="AF341">
        <v>144.30222000000001</v>
      </c>
    </row>
    <row r="342" spans="1:32" x14ac:dyDescent="0.3">
      <c r="A342">
        <v>3011351</v>
      </c>
      <c r="B342">
        <v>1</v>
      </c>
      <c r="C342" t="s">
        <v>82</v>
      </c>
      <c r="D342" t="s">
        <v>106</v>
      </c>
      <c r="E342" t="s">
        <v>1494</v>
      </c>
      <c r="F342" t="s">
        <v>1495</v>
      </c>
      <c r="G342" t="s">
        <v>134</v>
      </c>
      <c r="H342" t="s">
        <v>142</v>
      </c>
      <c r="I342" t="s">
        <v>78</v>
      </c>
      <c r="J342" t="s">
        <v>136</v>
      </c>
      <c r="K342" t="s">
        <v>22</v>
      </c>
      <c r="L342" t="s">
        <v>137</v>
      </c>
      <c r="M342" t="s">
        <v>1496</v>
      </c>
      <c r="N342" t="s">
        <v>1497</v>
      </c>
      <c r="O342">
        <v>10.201388888888889</v>
      </c>
      <c r="P342">
        <v>0</v>
      </c>
      <c r="Q342">
        <v>3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0</v>
      </c>
      <c r="Y342">
        <v>15.244795</v>
      </c>
      <c r="Z342">
        <v>0</v>
      </c>
      <c r="AA342">
        <v>0</v>
      </c>
      <c r="AB342">
        <v>0</v>
      </c>
      <c r="AC342">
        <v>6.9791639999999999</v>
      </c>
      <c r="AD342">
        <v>0</v>
      </c>
      <c r="AE342">
        <v>0</v>
      </c>
      <c r="AF342">
        <v>22.223959000000001</v>
      </c>
    </row>
    <row r="343" spans="1:32" x14ac:dyDescent="0.3">
      <c r="A343">
        <v>3013122</v>
      </c>
      <c r="B343">
        <v>1</v>
      </c>
      <c r="C343" t="s">
        <v>82</v>
      </c>
      <c r="D343" t="s">
        <v>107</v>
      </c>
      <c r="E343" t="s">
        <v>1498</v>
      </c>
      <c r="F343" t="s">
        <v>1499</v>
      </c>
      <c r="G343" t="s">
        <v>134</v>
      </c>
      <c r="H343" t="s">
        <v>216</v>
      </c>
      <c r="I343" t="s">
        <v>78</v>
      </c>
      <c r="J343" t="s">
        <v>136</v>
      </c>
      <c r="K343" t="s">
        <v>22</v>
      </c>
      <c r="L343" t="s">
        <v>177</v>
      </c>
      <c r="M343" t="s">
        <v>1500</v>
      </c>
      <c r="N343" t="s">
        <v>1501</v>
      </c>
      <c r="O343">
        <v>0.50605166666666668</v>
      </c>
      <c r="P343">
        <v>0</v>
      </c>
      <c r="Q343">
        <v>1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0.13971910000000001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0.13971910000000001</v>
      </c>
    </row>
    <row r="344" spans="1:32" x14ac:dyDescent="0.3">
      <c r="A344">
        <v>3013032</v>
      </c>
      <c r="B344">
        <v>1</v>
      </c>
      <c r="C344" t="s">
        <v>83</v>
      </c>
      <c r="D344" t="s">
        <v>127</v>
      </c>
      <c r="E344" t="s">
        <v>1502</v>
      </c>
      <c r="F344" t="s">
        <v>1503</v>
      </c>
      <c r="G344" t="s">
        <v>134</v>
      </c>
      <c r="H344" t="s">
        <v>478</v>
      </c>
      <c r="I344" t="s">
        <v>78</v>
      </c>
      <c r="J344" t="s">
        <v>136</v>
      </c>
      <c r="K344" t="s">
        <v>22</v>
      </c>
      <c r="L344" t="s">
        <v>177</v>
      </c>
      <c r="M344" t="s">
        <v>1504</v>
      </c>
      <c r="N344" t="s">
        <v>1505</v>
      </c>
      <c r="O344">
        <v>1.6031716666666667</v>
      </c>
      <c r="P344">
        <v>0</v>
      </c>
      <c r="Q344">
        <v>3</v>
      </c>
      <c r="R344">
        <v>0</v>
      </c>
      <c r="S344">
        <v>0</v>
      </c>
      <c r="T344">
        <v>0</v>
      </c>
      <c r="U344">
        <v>5</v>
      </c>
      <c r="V344">
        <v>0</v>
      </c>
      <c r="W344">
        <v>0</v>
      </c>
      <c r="X344">
        <v>0</v>
      </c>
      <c r="Y344">
        <v>0.25334927000000002</v>
      </c>
      <c r="Z344">
        <v>0</v>
      </c>
      <c r="AA344">
        <v>0</v>
      </c>
      <c r="AB344">
        <v>0</v>
      </c>
      <c r="AC344">
        <v>8.4923479999999998</v>
      </c>
      <c r="AD344">
        <v>0</v>
      </c>
      <c r="AE344">
        <v>0</v>
      </c>
      <c r="AF344">
        <v>8.7456969999999998</v>
      </c>
    </row>
    <row r="345" spans="1:32" x14ac:dyDescent="0.3">
      <c r="A345">
        <v>3012996</v>
      </c>
      <c r="B345">
        <v>1</v>
      </c>
      <c r="C345" t="s">
        <v>83</v>
      </c>
      <c r="D345" t="s">
        <v>130</v>
      </c>
      <c r="E345" t="s">
        <v>1506</v>
      </c>
      <c r="F345" t="s">
        <v>1507</v>
      </c>
      <c r="G345" t="s">
        <v>134</v>
      </c>
      <c r="H345" t="s">
        <v>247</v>
      </c>
      <c r="I345" t="s">
        <v>78</v>
      </c>
      <c r="J345" t="s">
        <v>136</v>
      </c>
      <c r="K345" t="s">
        <v>22</v>
      </c>
      <c r="L345" t="s">
        <v>177</v>
      </c>
      <c r="M345" t="s">
        <v>1508</v>
      </c>
      <c r="N345" t="s">
        <v>1509</v>
      </c>
      <c r="O345">
        <v>4.5102016666666671</v>
      </c>
      <c r="P345">
        <v>0</v>
      </c>
      <c r="Q345">
        <v>41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25.316614000000001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25.316614000000001</v>
      </c>
    </row>
    <row r="346" spans="1:32" x14ac:dyDescent="0.3">
      <c r="A346">
        <v>3012993</v>
      </c>
      <c r="B346">
        <v>1</v>
      </c>
      <c r="C346" t="s">
        <v>82</v>
      </c>
      <c r="D346" t="s">
        <v>104</v>
      </c>
      <c r="E346" t="s">
        <v>1510</v>
      </c>
      <c r="F346" t="s">
        <v>1511</v>
      </c>
      <c r="G346" t="s">
        <v>134</v>
      </c>
      <c r="H346" t="s">
        <v>692</v>
      </c>
      <c r="I346" t="s">
        <v>78</v>
      </c>
      <c r="J346" t="s">
        <v>136</v>
      </c>
      <c r="K346" t="s">
        <v>22</v>
      </c>
      <c r="L346" t="s">
        <v>177</v>
      </c>
      <c r="M346" t="s">
        <v>1512</v>
      </c>
      <c r="N346" t="s">
        <v>1513</v>
      </c>
      <c r="O346">
        <v>3.9707033333333333</v>
      </c>
      <c r="P346">
        <v>0</v>
      </c>
      <c r="Q346">
        <v>96</v>
      </c>
      <c r="R346">
        <v>0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0</v>
      </c>
      <c r="Y346">
        <v>158.03549000000001</v>
      </c>
      <c r="Z346">
        <v>0</v>
      </c>
      <c r="AA346">
        <v>0</v>
      </c>
      <c r="AB346">
        <v>0</v>
      </c>
      <c r="AC346">
        <v>3.4405133999999999</v>
      </c>
      <c r="AD346">
        <v>0</v>
      </c>
      <c r="AE346">
        <v>0</v>
      </c>
      <c r="AF346">
        <v>161.476</v>
      </c>
    </row>
    <row r="347" spans="1:32" x14ac:dyDescent="0.3">
      <c r="A347">
        <v>3013003</v>
      </c>
      <c r="B347">
        <v>1</v>
      </c>
      <c r="C347" t="s">
        <v>82</v>
      </c>
      <c r="D347" t="s">
        <v>91</v>
      </c>
      <c r="E347" t="s">
        <v>1514</v>
      </c>
      <c r="F347" t="s">
        <v>1515</v>
      </c>
      <c r="G347" t="s">
        <v>134</v>
      </c>
      <c r="H347" t="s">
        <v>247</v>
      </c>
      <c r="I347" t="s">
        <v>78</v>
      </c>
      <c r="J347" t="s">
        <v>136</v>
      </c>
      <c r="K347" t="s">
        <v>22</v>
      </c>
      <c r="L347" t="s">
        <v>177</v>
      </c>
      <c r="M347" t="s">
        <v>1516</v>
      </c>
      <c r="N347" t="s">
        <v>1517</v>
      </c>
      <c r="O347">
        <v>3.297494722222222</v>
      </c>
      <c r="P347">
        <v>0</v>
      </c>
      <c r="Q347">
        <v>150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104.165245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104.165245</v>
      </c>
    </row>
    <row r="348" spans="1:32" x14ac:dyDescent="0.3">
      <c r="A348">
        <v>3012688</v>
      </c>
      <c r="B348">
        <v>1</v>
      </c>
      <c r="C348" t="s">
        <v>82</v>
      </c>
      <c r="D348" t="s">
        <v>104</v>
      </c>
      <c r="E348" t="s">
        <v>1518</v>
      </c>
      <c r="F348" t="s">
        <v>1519</v>
      </c>
      <c r="G348" t="s">
        <v>134</v>
      </c>
      <c r="H348" t="s">
        <v>216</v>
      </c>
      <c r="I348" t="s">
        <v>78</v>
      </c>
      <c r="J348" t="s">
        <v>136</v>
      </c>
      <c r="K348" t="s">
        <v>22</v>
      </c>
      <c r="L348" t="s">
        <v>177</v>
      </c>
      <c r="M348" t="s">
        <v>1520</v>
      </c>
      <c r="N348" t="s">
        <v>1521</v>
      </c>
      <c r="O348">
        <v>4.0847130555555555</v>
      </c>
      <c r="P348">
        <v>0</v>
      </c>
      <c r="Q348">
        <v>10</v>
      </c>
      <c r="R348">
        <v>0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5.1058183000000001</v>
      </c>
      <c r="AD348">
        <v>0</v>
      </c>
      <c r="AE348">
        <v>0</v>
      </c>
      <c r="AF348">
        <v>5.1058183000000001</v>
      </c>
    </row>
    <row r="349" spans="1:32" x14ac:dyDescent="0.3">
      <c r="A349">
        <v>3012690</v>
      </c>
      <c r="B349">
        <v>1</v>
      </c>
      <c r="C349" t="s">
        <v>82</v>
      </c>
      <c r="D349" t="s">
        <v>108</v>
      </c>
      <c r="E349" t="s">
        <v>1522</v>
      </c>
      <c r="F349" t="s">
        <v>1523</v>
      </c>
      <c r="G349" t="s">
        <v>134</v>
      </c>
      <c r="H349" t="s">
        <v>327</v>
      </c>
      <c r="I349" t="s">
        <v>78</v>
      </c>
      <c r="J349" t="s">
        <v>136</v>
      </c>
      <c r="K349" t="s">
        <v>22</v>
      </c>
      <c r="L349" t="s">
        <v>177</v>
      </c>
      <c r="M349" t="s">
        <v>1524</v>
      </c>
      <c r="N349" t="s">
        <v>1525</v>
      </c>
      <c r="O349">
        <v>1.1869444444444444</v>
      </c>
      <c r="P349">
        <v>0</v>
      </c>
      <c r="Q349">
        <v>187</v>
      </c>
      <c r="R349">
        <v>0</v>
      </c>
      <c r="S349">
        <v>0</v>
      </c>
      <c r="T349">
        <v>0</v>
      </c>
      <c r="U349">
        <v>20</v>
      </c>
      <c r="V349">
        <v>0</v>
      </c>
      <c r="W349">
        <v>0</v>
      </c>
      <c r="X349">
        <v>0</v>
      </c>
      <c r="Y349">
        <v>57.708939999999998</v>
      </c>
      <c r="Z349">
        <v>0</v>
      </c>
      <c r="AA349">
        <v>0</v>
      </c>
      <c r="AB349">
        <v>0</v>
      </c>
      <c r="AC349">
        <v>17.741543</v>
      </c>
      <c r="AD349">
        <v>0</v>
      </c>
      <c r="AE349">
        <v>0</v>
      </c>
      <c r="AF349">
        <v>75.450479999999999</v>
      </c>
    </row>
    <row r="350" spans="1:32" x14ac:dyDescent="0.3">
      <c r="A350">
        <v>3012674</v>
      </c>
      <c r="B350">
        <v>1</v>
      </c>
      <c r="C350" t="s">
        <v>83</v>
      </c>
      <c r="D350" t="s">
        <v>130</v>
      </c>
      <c r="E350" t="s">
        <v>1526</v>
      </c>
      <c r="F350" t="s">
        <v>1527</v>
      </c>
      <c r="G350" t="s">
        <v>134</v>
      </c>
      <c r="H350" t="s">
        <v>182</v>
      </c>
      <c r="I350" t="s">
        <v>78</v>
      </c>
      <c r="J350" t="s">
        <v>136</v>
      </c>
      <c r="K350" t="s">
        <v>22</v>
      </c>
      <c r="L350" t="s">
        <v>177</v>
      </c>
      <c r="M350" t="s">
        <v>1528</v>
      </c>
      <c r="N350" t="s">
        <v>1529</v>
      </c>
      <c r="O350">
        <v>1.4497222222222221</v>
      </c>
      <c r="P350">
        <v>0</v>
      </c>
      <c r="Q350">
        <v>99</v>
      </c>
      <c r="R350">
        <v>0</v>
      </c>
      <c r="S350">
        <v>1</v>
      </c>
      <c r="T350">
        <v>0</v>
      </c>
      <c r="U350">
        <v>12</v>
      </c>
      <c r="V350">
        <v>0</v>
      </c>
      <c r="W350">
        <v>0</v>
      </c>
      <c r="X350">
        <v>0</v>
      </c>
      <c r="Y350">
        <v>12.36548</v>
      </c>
      <c r="Z350">
        <v>0</v>
      </c>
      <c r="AA350">
        <v>0.17456459999999999</v>
      </c>
      <c r="AB350">
        <v>0</v>
      </c>
      <c r="AC350">
        <v>11.612598</v>
      </c>
      <c r="AD350">
        <v>0</v>
      </c>
      <c r="AE350">
        <v>0</v>
      </c>
      <c r="AF350">
        <v>24.152643000000001</v>
      </c>
    </row>
    <row r="351" spans="1:32" x14ac:dyDescent="0.3">
      <c r="A351">
        <v>3012667</v>
      </c>
      <c r="B351">
        <v>1</v>
      </c>
      <c r="C351" t="s">
        <v>83</v>
      </c>
      <c r="D351" t="s">
        <v>120</v>
      </c>
      <c r="E351" t="s">
        <v>1530</v>
      </c>
      <c r="F351" t="s">
        <v>1531</v>
      </c>
      <c r="G351" t="s">
        <v>134</v>
      </c>
      <c r="H351" t="s">
        <v>238</v>
      </c>
      <c r="I351" t="s">
        <v>78</v>
      </c>
      <c r="J351" t="s">
        <v>136</v>
      </c>
      <c r="K351" t="s">
        <v>22</v>
      </c>
      <c r="L351" t="s">
        <v>177</v>
      </c>
      <c r="M351" t="s">
        <v>1532</v>
      </c>
      <c r="N351" t="s">
        <v>1533</v>
      </c>
      <c r="O351">
        <v>2.3080552777777776</v>
      </c>
      <c r="P351">
        <v>0</v>
      </c>
      <c r="Q351">
        <v>1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0.48392596999999998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0.48392596999999998</v>
      </c>
    </row>
    <row r="352" spans="1:32" x14ac:dyDescent="0.3">
      <c r="A352">
        <v>3012650</v>
      </c>
      <c r="B352">
        <v>1</v>
      </c>
      <c r="C352" t="s">
        <v>82</v>
      </c>
      <c r="D352" t="s">
        <v>96</v>
      </c>
      <c r="E352" t="s">
        <v>1534</v>
      </c>
      <c r="F352" t="s">
        <v>1535</v>
      </c>
      <c r="G352" t="s">
        <v>134</v>
      </c>
      <c r="H352" t="s">
        <v>229</v>
      </c>
      <c r="I352" t="s">
        <v>78</v>
      </c>
      <c r="J352" t="s">
        <v>136</v>
      </c>
      <c r="K352" t="s">
        <v>22</v>
      </c>
      <c r="L352" t="s">
        <v>177</v>
      </c>
      <c r="M352" t="s">
        <v>1536</v>
      </c>
      <c r="N352" t="s">
        <v>1537</v>
      </c>
      <c r="O352">
        <v>1.3608611111111113</v>
      </c>
      <c r="P352">
        <v>0</v>
      </c>
      <c r="Q352">
        <v>472</v>
      </c>
      <c r="R352">
        <v>0</v>
      </c>
      <c r="S352">
        <v>0</v>
      </c>
      <c r="T352">
        <v>0</v>
      </c>
      <c r="U352">
        <v>22</v>
      </c>
      <c r="V352">
        <v>0</v>
      </c>
      <c r="W352">
        <v>0</v>
      </c>
      <c r="X352">
        <v>0</v>
      </c>
      <c r="Y352">
        <v>153.78389999999999</v>
      </c>
      <c r="Z352">
        <v>0</v>
      </c>
      <c r="AA352">
        <v>0</v>
      </c>
      <c r="AB352">
        <v>0</v>
      </c>
      <c r="AC352">
        <v>16.876861999999999</v>
      </c>
      <c r="AD352">
        <v>0</v>
      </c>
      <c r="AE352">
        <v>0</v>
      </c>
      <c r="AF352">
        <v>170.66077000000001</v>
      </c>
    </row>
    <row r="353" spans="1:32" x14ac:dyDescent="0.3">
      <c r="A353">
        <v>3012583</v>
      </c>
      <c r="B353">
        <v>1</v>
      </c>
      <c r="C353" t="s">
        <v>83</v>
      </c>
      <c r="D353" t="s">
        <v>119</v>
      </c>
      <c r="E353" t="s">
        <v>1538</v>
      </c>
      <c r="F353" t="s">
        <v>1539</v>
      </c>
      <c r="G353" t="s">
        <v>134</v>
      </c>
      <c r="H353" t="s">
        <v>247</v>
      </c>
      <c r="I353" t="s">
        <v>78</v>
      </c>
      <c r="J353" t="s">
        <v>136</v>
      </c>
      <c r="K353" t="s">
        <v>22</v>
      </c>
      <c r="L353" t="s">
        <v>177</v>
      </c>
      <c r="M353" t="s">
        <v>1540</v>
      </c>
      <c r="N353" t="s">
        <v>1541</v>
      </c>
      <c r="O353">
        <v>3.4635113888888887</v>
      </c>
      <c r="P353">
        <v>0</v>
      </c>
      <c r="Q353">
        <v>10</v>
      </c>
      <c r="R353">
        <v>0</v>
      </c>
      <c r="S353">
        <v>1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3.7637269999999998</v>
      </c>
      <c r="Z353">
        <v>0</v>
      </c>
      <c r="AA353">
        <v>0.53558260000000002</v>
      </c>
      <c r="AB353">
        <v>0</v>
      </c>
      <c r="AC353">
        <v>0</v>
      </c>
      <c r="AD353">
        <v>0</v>
      </c>
      <c r="AE353">
        <v>0</v>
      </c>
      <c r="AF353">
        <v>4.2993097000000002</v>
      </c>
    </row>
    <row r="354" spans="1:32" x14ac:dyDescent="0.3">
      <c r="A354">
        <v>3012573</v>
      </c>
      <c r="B354">
        <v>2</v>
      </c>
      <c r="C354" t="s">
        <v>83</v>
      </c>
      <c r="D354" t="s">
        <v>125</v>
      </c>
      <c r="E354" t="s">
        <v>1542</v>
      </c>
      <c r="F354" t="s">
        <v>1543</v>
      </c>
      <c r="G354" t="s">
        <v>134</v>
      </c>
      <c r="H354" t="s">
        <v>247</v>
      </c>
      <c r="I354" t="s">
        <v>78</v>
      </c>
      <c r="J354" t="s">
        <v>136</v>
      </c>
      <c r="K354" t="s">
        <v>22</v>
      </c>
      <c r="L354" t="s">
        <v>177</v>
      </c>
      <c r="M354" t="s">
        <v>1544</v>
      </c>
      <c r="N354" t="s">
        <v>1545</v>
      </c>
      <c r="O354">
        <v>0.41722222222222222</v>
      </c>
      <c r="P354">
        <v>0</v>
      </c>
      <c r="Q354">
        <v>109</v>
      </c>
      <c r="R354">
        <v>0</v>
      </c>
      <c r="S354">
        <v>3</v>
      </c>
      <c r="T354">
        <v>0</v>
      </c>
      <c r="U354">
        <v>6</v>
      </c>
      <c r="V354">
        <v>0</v>
      </c>
      <c r="W354">
        <v>0</v>
      </c>
      <c r="X354">
        <v>0</v>
      </c>
      <c r="Y354">
        <v>7.7260359999999997</v>
      </c>
      <c r="Z354">
        <v>0</v>
      </c>
      <c r="AA354">
        <v>0.12679905</v>
      </c>
      <c r="AB354">
        <v>0</v>
      </c>
      <c r="AC354">
        <v>5.8179059999999998E-2</v>
      </c>
      <c r="AD354">
        <v>0</v>
      </c>
      <c r="AE354">
        <v>0</v>
      </c>
      <c r="AF354">
        <v>7.9110145999999997</v>
      </c>
    </row>
    <row r="355" spans="1:32" x14ac:dyDescent="0.3">
      <c r="A355">
        <v>3012539</v>
      </c>
      <c r="B355">
        <v>1</v>
      </c>
      <c r="C355" t="s">
        <v>83</v>
      </c>
      <c r="D355" t="s">
        <v>130</v>
      </c>
      <c r="E355" t="s">
        <v>1546</v>
      </c>
      <c r="F355" t="s">
        <v>1547</v>
      </c>
      <c r="G355" t="s">
        <v>134</v>
      </c>
      <c r="H355" t="s">
        <v>367</v>
      </c>
      <c r="I355" t="s">
        <v>78</v>
      </c>
      <c r="J355" t="s">
        <v>136</v>
      </c>
      <c r="K355" t="s">
        <v>22</v>
      </c>
      <c r="L355" t="s">
        <v>177</v>
      </c>
      <c r="M355" t="s">
        <v>1548</v>
      </c>
      <c r="N355" t="s">
        <v>1549</v>
      </c>
      <c r="O355">
        <v>1.2626697222222223</v>
      </c>
      <c r="P355">
        <v>0</v>
      </c>
      <c r="Q355">
        <v>9</v>
      </c>
      <c r="R355">
        <v>0</v>
      </c>
      <c r="S355">
        <v>0</v>
      </c>
      <c r="T355">
        <v>0</v>
      </c>
      <c r="U355">
        <v>2</v>
      </c>
      <c r="V355">
        <v>0</v>
      </c>
      <c r="W355">
        <v>0</v>
      </c>
      <c r="X355">
        <v>0</v>
      </c>
      <c r="Y355">
        <v>3.0313585000000001</v>
      </c>
      <c r="Z355">
        <v>0</v>
      </c>
      <c r="AA355">
        <v>0</v>
      </c>
      <c r="AB355">
        <v>0</v>
      </c>
      <c r="AC355">
        <v>3.7648290000000002</v>
      </c>
      <c r="AD355">
        <v>0</v>
      </c>
      <c r="AE355">
        <v>0</v>
      </c>
      <c r="AF355">
        <v>6.7961874</v>
      </c>
    </row>
    <row r="356" spans="1:32" x14ac:dyDescent="0.3">
      <c r="A356">
        <v>3012523</v>
      </c>
      <c r="B356">
        <v>1</v>
      </c>
      <c r="C356" t="s">
        <v>83</v>
      </c>
      <c r="D356" t="s">
        <v>115</v>
      </c>
      <c r="E356" t="s">
        <v>1550</v>
      </c>
      <c r="F356" t="s">
        <v>1551</v>
      </c>
      <c r="G356" t="s">
        <v>134</v>
      </c>
      <c r="H356" t="s">
        <v>247</v>
      </c>
      <c r="I356" t="s">
        <v>78</v>
      </c>
      <c r="J356" t="s">
        <v>136</v>
      </c>
      <c r="K356" t="s">
        <v>22</v>
      </c>
      <c r="L356" t="s">
        <v>177</v>
      </c>
      <c r="M356" t="s">
        <v>1552</v>
      </c>
      <c r="N356" t="s">
        <v>1553</v>
      </c>
      <c r="O356">
        <v>1.5073174999999999</v>
      </c>
      <c r="P356">
        <v>0</v>
      </c>
      <c r="Q356">
        <v>6</v>
      </c>
      <c r="R356">
        <v>0</v>
      </c>
      <c r="S356">
        <v>8</v>
      </c>
      <c r="T356">
        <v>0</v>
      </c>
      <c r="U356">
        <v>2</v>
      </c>
      <c r="V356">
        <v>0</v>
      </c>
      <c r="W356">
        <v>0</v>
      </c>
      <c r="X356">
        <v>0</v>
      </c>
      <c r="Y356">
        <v>2.5841693999999999</v>
      </c>
      <c r="Z356">
        <v>0</v>
      </c>
      <c r="AA356">
        <v>2.0117400000000001</v>
      </c>
      <c r="AB356">
        <v>0</v>
      </c>
      <c r="AC356">
        <v>0.24385807000000001</v>
      </c>
      <c r="AD356">
        <v>0</v>
      </c>
      <c r="AE356">
        <v>0</v>
      </c>
      <c r="AF356">
        <v>4.8397674999999998</v>
      </c>
    </row>
    <row r="357" spans="1:32" x14ac:dyDescent="0.3">
      <c r="A357">
        <v>3012459</v>
      </c>
      <c r="B357">
        <v>1</v>
      </c>
      <c r="C357" t="s">
        <v>82</v>
      </c>
      <c r="D357" t="s">
        <v>84</v>
      </c>
      <c r="E357" t="s">
        <v>1554</v>
      </c>
      <c r="F357" t="s">
        <v>1555</v>
      </c>
      <c r="G357" t="s">
        <v>134</v>
      </c>
      <c r="H357" t="s">
        <v>367</v>
      </c>
      <c r="I357" t="s">
        <v>78</v>
      </c>
      <c r="J357" t="s">
        <v>136</v>
      </c>
      <c r="K357" t="s">
        <v>22</v>
      </c>
      <c r="L357" t="s">
        <v>177</v>
      </c>
      <c r="M357" t="s">
        <v>1556</v>
      </c>
      <c r="N357" t="s">
        <v>1557</v>
      </c>
      <c r="O357">
        <v>1.923258611111111</v>
      </c>
      <c r="P357">
        <v>0</v>
      </c>
      <c r="Q357">
        <v>4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0.73393430000000004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0.73393430000000004</v>
      </c>
    </row>
    <row r="358" spans="1:32" x14ac:dyDescent="0.3">
      <c r="A358">
        <v>3012375</v>
      </c>
      <c r="B358">
        <v>1</v>
      </c>
      <c r="C358" t="s">
        <v>83</v>
      </c>
      <c r="D358" t="s">
        <v>130</v>
      </c>
      <c r="E358" t="s">
        <v>1558</v>
      </c>
      <c r="F358" t="s">
        <v>1559</v>
      </c>
      <c r="G358" t="s">
        <v>134</v>
      </c>
      <c r="H358" t="s">
        <v>211</v>
      </c>
      <c r="I358" t="s">
        <v>79</v>
      </c>
      <c r="J358" t="s">
        <v>136</v>
      </c>
      <c r="K358" t="s">
        <v>22</v>
      </c>
      <c r="L358" t="s">
        <v>177</v>
      </c>
      <c r="M358" t="s">
        <v>1560</v>
      </c>
      <c r="N358" t="s">
        <v>1561</v>
      </c>
      <c r="O358">
        <v>1.0520419444444444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2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192.52799999999999</v>
      </c>
      <c r="AE358">
        <v>0</v>
      </c>
      <c r="AF358">
        <v>192.52799999999999</v>
      </c>
    </row>
    <row r="359" spans="1:32" x14ac:dyDescent="0.3">
      <c r="A359">
        <v>3012293</v>
      </c>
      <c r="B359">
        <v>1</v>
      </c>
      <c r="C359" t="s">
        <v>83</v>
      </c>
      <c r="D359" t="s">
        <v>129</v>
      </c>
      <c r="E359" t="s">
        <v>1562</v>
      </c>
      <c r="F359" t="s">
        <v>1563</v>
      </c>
      <c r="G359" t="s">
        <v>134</v>
      </c>
      <c r="H359" t="s">
        <v>238</v>
      </c>
      <c r="I359" t="s">
        <v>78</v>
      </c>
      <c r="J359" t="s">
        <v>136</v>
      </c>
      <c r="K359" t="s">
        <v>22</v>
      </c>
      <c r="L359" t="s">
        <v>177</v>
      </c>
      <c r="M359" t="s">
        <v>1564</v>
      </c>
      <c r="N359" t="s">
        <v>1565</v>
      </c>
      <c r="O359">
        <v>2.6194424999999999</v>
      </c>
      <c r="P359">
        <v>0</v>
      </c>
      <c r="Q359">
        <v>4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1.7297058999999999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1.7297058999999999</v>
      </c>
    </row>
    <row r="360" spans="1:32" x14ac:dyDescent="0.3">
      <c r="A360">
        <v>3012190</v>
      </c>
      <c r="B360">
        <v>1</v>
      </c>
      <c r="C360" t="s">
        <v>83</v>
      </c>
      <c r="D360" t="s">
        <v>130</v>
      </c>
      <c r="E360" t="s">
        <v>1566</v>
      </c>
      <c r="F360" t="s">
        <v>1567</v>
      </c>
      <c r="G360" t="s">
        <v>134</v>
      </c>
      <c r="H360" t="s">
        <v>293</v>
      </c>
      <c r="I360" t="s">
        <v>78</v>
      </c>
      <c r="J360" t="s">
        <v>136</v>
      </c>
      <c r="K360" t="s">
        <v>22</v>
      </c>
      <c r="L360" t="s">
        <v>177</v>
      </c>
      <c r="M360" t="s">
        <v>1568</v>
      </c>
      <c r="N360" t="s">
        <v>1569</v>
      </c>
      <c r="O360">
        <v>3.3913844444444448</v>
      </c>
      <c r="P360">
        <v>0</v>
      </c>
      <c r="Q360">
        <v>14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6.9193569999999998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6.9193569999999998</v>
      </c>
    </row>
    <row r="361" spans="1:32" x14ac:dyDescent="0.3">
      <c r="A361">
        <v>3012078</v>
      </c>
      <c r="B361">
        <v>1</v>
      </c>
      <c r="C361" t="s">
        <v>82</v>
      </c>
      <c r="D361" t="s">
        <v>91</v>
      </c>
      <c r="E361" t="s">
        <v>1570</v>
      </c>
      <c r="F361" t="s">
        <v>1571</v>
      </c>
      <c r="G361" t="s">
        <v>134</v>
      </c>
      <c r="H361" t="s">
        <v>247</v>
      </c>
      <c r="I361" t="s">
        <v>78</v>
      </c>
      <c r="J361" t="s">
        <v>136</v>
      </c>
      <c r="K361" t="s">
        <v>22</v>
      </c>
      <c r="L361" t="s">
        <v>177</v>
      </c>
      <c r="M361" t="s">
        <v>1572</v>
      </c>
      <c r="N361" t="s">
        <v>1573</v>
      </c>
      <c r="O361">
        <v>1.7992138888888889</v>
      </c>
      <c r="P361">
        <v>0</v>
      </c>
      <c r="Q361">
        <v>112</v>
      </c>
      <c r="R361">
        <v>0</v>
      </c>
      <c r="S361">
        <v>0</v>
      </c>
      <c r="T361">
        <v>0</v>
      </c>
      <c r="U361">
        <v>7</v>
      </c>
      <c r="V361">
        <v>0</v>
      </c>
      <c r="W361">
        <v>0</v>
      </c>
      <c r="X361">
        <v>0</v>
      </c>
      <c r="Y361">
        <v>45.095844</v>
      </c>
      <c r="Z361">
        <v>0</v>
      </c>
      <c r="AA361">
        <v>0</v>
      </c>
      <c r="AB361">
        <v>0</v>
      </c>
      <c r="AC361">
        <v>11.359159</v>
      </c>
      <c r="AD361">
        <v>0</v>
      </c>
      <c r="AE361">
        <v>0</v>
      </c>
      <c r="AF361">
        <v>56.454999999999998</v>
      </c>
    </row>
    <row r="362" spans="1:32" x14ac:dyDescent="0.3">
      <c r="A362">
        <v>3012006</v>
      </c>
      <c r="B362">
        <v>1</v>
      </c>
      <c r="C362" t="s">
        <v>82</v>
      </c>
      <c r="D362" t="s">
        <v>106</v>
      </c>
      <c r="E362" t="s">
        <v>1574</v>
      </c>
      <c r="F362" t="s">
        <v>1575</v>
      </c>
      <c r="G362" t="s">
        <v>134</v>
      </c>
      <c r="H362" t="s">
        <v>874</v>
      </c>
      <c r="I362" t="s">
        <v>78</v>
      </c>
      <c r="J362" t="s">
        <v>136</v>
      </c>
      <c r="K362" t="s">
        <v>3</v>
      </c>
      <c r="L362" t="s">
        <v>177</v>
      </c>
      <c r="M362" t="s">
        <v>1576</v>
      </c>
      <c r="N362" t="s">
        <v>1577</v>
      </c>
      <c r="O362">
        <v>4.7727205555555559</v>
      </c>
      <c r="P362">
        <v>0</v>
      </c>
      <c r="Q362">
        <v>9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10.364712000000001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10.364712000000001</v>
      </c>
    </row>
    <row r="363" spans="1:32" x14ac:dyDescent="0.3">
      <c r="A363">
        <v>3011915</v>
      </c>
      <c r="B363">
        <v>1</v>
      </c>
      <c r="C363" t="s">
        <v>82</v>
      </c>
      <c r="D363" t="s">
        <v>104</v>
      </c>
      <c r="E363" t="s">
        <v>1578</v>
      </c>
      <c r="F363" t="s">
        <v>1579</v>
      </c>
      <c r="G363" t="s">
        <v>134</v>
      </c>
      <c r="H363" t="s">
        <v>1286</v>
      </c>
      <c r="I363" t="s">
        <v>78</v>
      </c>
      <c r="J363" t="s">
        <v>136</v>
      </c>
      <c r="K363" t="s">
        <v>3</v>
      </c>
      <c r="L363" t="s">
        <v>177</v>
      </c>
      <c r="M363" t="s">
        <v>1580</v>
      </c>
      <c r="N363" t="s">
        <v>1287</v>
      </c>
      <c r="O363">
        <v>0.88308444444444434</v>
      </c>
      <c r="P363">
        <v>0</v>
      </c>
      <c r="Q363">
        <v>89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0</v>
      </c>
      <c r="Y363">
        <v>6.1930889999999996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6.1930889999999996</v>
      </c>
    </row>
    <row r="364" spans="1:32" x14ac:dyDescent="0.3">
      <c r="A364">
        <v>3011865</v>
      </c>
      <c r="B364">
        <v>1</v>
      </c>
      <c r="C364" t="s">
        <v>82</v>
      </c>
      <c r="D364" t="s">
        <v>98</v>
      </c>
      <c r="E364" t="s">
        <v>1581</v>
      </c>
      <c r="F364" t="s">
        <v>1582</v>
      </c>
      <c r="G364" t="s">
        <v>134</v>
      </c>
      <c r="H364" t="s">
        <v>247</v>
      </c>
      <c r="I364" t="s">
        <v>78</v>
      </c>
      <c r="J364" t="s">
        <v>136</v>
      </c>
      <c r="K364" t="s">
        <v>22</v>
      </c>
      <c r="L364" t="s">
        <v>177</v>
      </c>
      <c r="M364" t="s">
        <v>1583</v>
      </c>
      <c r="N364" t="s">
        <v>1584</v>
      </c>
      <c r="O364">
        <v>1.5509255555555557</v>
      </c>
      <c r="P364">
        <v>0</v>
      </c>
      <c r="Q364">
        <v>235</v>
      </c>
      <c r="R364">
        <v>0</v>
      </c>
      <c r="S364">
        <v>0</v>
      </c>
      <c r="T364">
        <v>0</v>
      </c>
      <c r="U364">
        <v>18</v>
      </c>
      <c r="V364">
        <v>0</v>
      </c>
      <c r="W364">
        <v>0</v>
      </c>
      <c r="X364">
        <v>0</v>
      </c>
      <c r="Y364">
        <v>114.28689</v>
      </c>
      <c r="Z364">
        <v>0</v>
      </c>
      <c r="AA364">
        <v>0</v>
      </c>
      <c r="AB364">
        <v>0</v>
      </c>
      <c r="AC364">
        <v>8.8312390000000001</v>
      </c>
      <c r="AD364">
        <v>0</v>
      </c>
      <c r="AE364">
        <v>0</v>
      </c>
      <c r="AF364">
        <v>123.118126</v>
      </c>
    </row>
    <row r="365" spans="1:32" x14ac:dyDescent="0.3">
      <c r="A365">
        <v>3011901</v>
      </c>
      <c r="B365">
        <v>1</v>
      </c>
      <c r="C365" t="s">
        <v>82</v>
      </c>
      <c r="D365" t="s">
        <v>112</v>
      </c>
      <c r="E365" t="s">
        <v>1585</v>
      </c>
      <c r="F365" t="s">
        <v>1586</v>
      </c>
      <c r="G365" t="s">
        <v>134</v>
      </c>
      <c r="H365" t="s">
        <v>211</v>
      </c>
      <c r="I365" t="s">
        <v>79</v>
      </c>
      <c r="J365" t="s">
        <v>136</v>
      </c>
      <c r="K365" t="s">
        <v>22</v>
      </c>
      <c r="L365" t="s">
        <v>177</v>
      </c>
      <c r="M365" t="s">
        <v>1587</v>
      </c>
      <c r="N365" t="s">
        <v>1588</v>
      </c>
      <c r="O365">
        <v>0.83250000000000002</v>
      </c>
      <c r="P365">
        <v>6</v>
      </c>
      <c r="Q365">
        <v>2110</v>
      </c>
      <c r="R365">
        <v>20</v>
      </c>
      <c r="S365">
        <v>309</v>
      </c>
      <c r="T365">
        <v>37</v>
      </c>
      <c r="U365">
        <v>800</v>
      </c>
      <c r="V365">
        <v>2</v>
      </c>
      <c r="W365">
        <v>1</v>
      </c>
      <c r="X365">
        <v>1.0077379</v>
      </c>
      <c r="Y365">
        <v>238.63156000000001</v>
      </c>
      <c r="Z365">
        <v>33.181469999999997</v>
      </c>
      <c r="AA365">
        <v>27.770958</v>
      </c>
      <c r="AB365">
        <v>57.484763999999998</v>
      </c>
      <c r="AC365">
        <v>117.73239</v>
      </c>
      <c r="AD365">
        <v>55.091907999999997</v>
      </c>
      <c r="AE365">
        <v>4.8151619999999999</v>
      </c>
      <c r="AF365">
        <v>535.71594000000005</v>
      </c>
    </row>
    <row r="366" spans="1:32" x14ac:dyDescent="0.3">
      <c r="A366">
        <v>3011767</v>
      </c>
      <c r="B366">
        <v>1</v>
      </c>
      <c r="C366" t="s">
        <v>82</v>
      </c>
      <c r="D366" t="s">
        <v>88</v>
      </c>
      <c r="E366" t="s">
        <v>1589</v>
      </c>
      <c r="F366" t="s">
        <v>1590</v>
      </c>
      <c r="G366" t="s">
        <v>134</v>
      </c>
      <c r="H366" t="s">
        <v>318</v>
      </c>
      <c r="I366" t="s">
        <v>79</v>
      </c>
      <c r="J366" t="s">
        <v>136</v>
      </c>
      <c r="K366" t="s">
        <v>22</v>
      </c>
      <c r="L366" t="s">
        <v>177</v>
      </c>
      <c r="M366" t="s">
        <v>1591</v>
      </c>
      <c r="N366" t="s">
        <v>1592</v>
      </c>
      <c r="O366">
        <v>2.1493186111111111</v>
      </c>
      <c r="P366">
        <v>0</v>
      </c>
      <c r="Q366">
        <v>44</v>
      </c>
      <c r="R366">
        <v>0</v>
      </c>
      <c r="S366">
        <v>0</v>
      </c>
      <c r="T366">
        <v>0</v>
      </c>
      <c r="U366">
        <v>8</v>
      </c>
      <c r="V366">
        <v>0</v>
      </c>
      <c r="W366">
        <v>0</v>
      </c>
      <c r="X366">
        <v>0</v>
      </c>
      <c r="Y366">
        <v>13.693402000000001</v>
      </c>
      <c r="Z366">
        <v>0</v>
      </c>
      <c r="AA366">
        <v>0</v>
      </c>
      <c r="AB366">
        <v>0</v>
      </c>
      <c r="AC366">
        <v>19.115133</v>
      </c>
      <c r="AD366">
        <v>0</v>
      </c>
      <c r="AE366">
        <v>0</v>
      </c>
      <c r="AF366">
        <v>32.808537000000001</v>
      </c>
    </row>
    <row r="367" spans="1:32" x14ac:dyDescent="0.3">
      <c r="A367">
        <v>3011775</v>
      </c>
      <c r="B367">
        <v>1</v>
      </c>
      <c r="C367" t="s">
        <v>83</v>
      </c>
      <c r="D367" t="s">
        <v>127</v>
      </c>
      <c r="E367" t="s">
        <v>1462</v>
      </c>
      <c r="F367" t="s">
        <v>1463</v>
      </c>
      <c r="G367" t="s">
        <v>134</v>
      </c>
      <c r="H367" t="s">
        <v>211</v>
      </c>
      <c r="I367" t="s">
        <v>79</v>
      </c>
      <c r="J367" t="s">
        <v>136</v>
      </c>
      <c r="K367" t="s">
        <v>22</v>
      </c>
      <c r="L367" t="s">
        <v>177</v>
      </c>
      <c r="M367" t="s">
        <v>1593</v>
      </c>
      <c r="N367" t="s">
        <v>1594</v>
      </c>
      <c r="O367">
        <v>3.0291666666666668</v>
      </c>
      <c r="P367">
        <v>3</v>
      </c>
      <c r="Q367">
        <v>114</v>
      </c>
      <c r="R367">
        <v>13</v>
      </c>
      <c r="S367">
        <v>0</v>
      </c>
      <c r="T367">
        <v>8</v>
      </c>
      <c r="U367">
        <v>3</v>
      </c>
      <c r="V367">
        <v>2</v>
      </c>
      <c r="W367">
        <v>0</v>
      </c>
      <c r="X367">
        <v>36.438549999999999</v>
      </c>
      <c r="Y367">
        <v>25.523273</v>
      </c>
      <c r="Z367">
        <v>28.075205</v>
      </c>
      <c r="AA367">
        <v>0</v>
      </c>
      <c r="AB367">
        <v>91.006280000000004</v>
      </c>
      <c r="AC367">
        <v>0.67613769999999995</v>
      </c>
      <c r="AD367">
        <v>1088.0242000000001</v>
      </c>
      <c r="AE367">
        <v>0</v>
      </c>
      <c r="AF367">
        <v>1269.7437</v>
      </c>
    </row>
    <row r="368" spans="1:32" x14ac:dyDescent="0.3">
      <c r="A368">
        <v>3011711</v>
      </c>
      <c r="B368">
        <v>1</v>
      </c>
      <c r="C368" t="s">
        <v>83</v>
      </c>
      <c r="D368" t="s">
        <v>130</v>
      </c>
      <c r="E368" t="s">
        <v>1546</v>
      </c>
      <c r="F368" t="s">
        <v>1547</v>
      </c>
      <c r="G368" t="s">
        <v>134</v>
      </c>
      <c r="H368" t="s">
        <v>216</v>
      </c>
      <c r="I368" t="s">
        <v>78</v>
      </c>
      <c r="J368" t="s">
        <v>136</v>
      </c>
      <c r="K368" t="s">
        <v>22</v>
      </c>
      <c r="L368" t="s">
        <v>177</v>
      </c>
      <c r="M368" t="s">
        <v>1595</v>
      </c>
      <c r="N368" t="s">
        <v>1596</v>
      </c>
      <c r="O368">
        <v>1.1002663888888888</v>
      </c>
      <c r="P368">
        <v>0</v>
      </c>
      <c r="Q368">
        <v>9</v>
      </c>
      <c r="R368">
        <v>0</v>
      </c>
      <c r="S368">
        <v>0</v>
      </c>
      <c r="T368">
        <v>0</v>
      </c>
      <c r="U368">
        <v>2</v>
      </c>
      <c r="V368">
        <v>0</v>
      </c>
      <c r="W368">
        <v>0</v>
      </c>
      <c r="X368">
        <v>0</v>
      </c>
      <c r="Y368">
        <v>1.9110677</v>
      </c>
      <c r="Z368">
        <v>0</v>
      </c>
      <c r="AA368">
        <v>0</v>
      </c>
      <c r="AB368">
        <v>0</v>
      </c>
      <c r="AC368">
        <v>4.1110660000000001</v>
      </c>
      <c r="AD368">
        <v>0</v>
      </c>
      <c r="AE368">
        <v>0</v>
      </c>
      <c r="AF368">
        <v>6.0221334000000004</v>
      </c>
    </row>
    <row r="369" spans="1:32" x14ac:dyDescent="0.3">
      <c r="A369">
        <v>3011727</v>
      </c>
      <c r="B369">
        <v>1</v>
      </c>
      <c r="C369" t="s">
        <v>82</v>
      </c>
      <c r="D369" t="s">
        <v>98</v>
      </c>
      <c r="E369" t="s">
        <v>1597</v>
      </c>
      <c r="F369" t="s">
        <v>1598</v>
      </c>
      <c r="G369" t="s">
        <v>134</v>
      </c>
      <c r="H369" t="s">
        <v>1087</v>
      </c>
      <c r="I369" t="s">
        <v>79</v>
      </c>
      <c r="J369" t="s">
        <v>136</v>
      </c>
      <c r="K369" t="s">
        <v>22</v>
      </c>
      <c r="L369" t="s">
        <v>177</v>
      </c>
      <c r="M369" t="s">
        <v>1599</v>
      </c>
      <c r="N369" t="s">
        <v>1600</v>
      </c>
      <c r="O369">
        <v>1.456388888888889</v>
      </c>
      <c r="P369">
        <v>0</v>
      </c>
      <c r="Q369">
        <v>478</v>
      </c>
      <c r="R369">
        <v>0</v>
      </c>
      <c r="S369">
        <v>0</v>
      </c>
      <c r="T369">
        <v>0</v>
      </c>
      <c r="U369">
        <v>58</v>
      </c>
      <c r="V369">
        <v>0</v>
      </c>
      <c r="W369">
        <v>0</v>
      </c>
      <c r="X369">
        <v>0</v>
      </c>
      <c r="Y369">
        <v>153.86234999999999</v>
      </c>
      <c r="Z369">
        <v>0</v>
      </c>
      <c r="AA369">
        <v>0</v>
      </c>
      <c r="AB369">
        <v>0</v>
      </c>
      <c r="AC369">
        <v>113.871155</v>
      </c>
      <c r="AD369">
        <v>0</v>
      </c>
      <c r="AE369">
        <v>0</v>
      </c>
      <c r="AF369">
        <v>267.73349999999999</v>
      </c>
    </row>
    <row r="370" spans="1:32" x14ac:dyDescent="0.3">
      <c r="A370">
        <v>3011454</v>
      </c>
      <c r="B370">
        <v>1</v>
      </c>
      <c r="C370" t="s">
        <v>83</v>
      </c>
      <c r="D370" t="s">
        <v>128</v>
      </c>
      <c r="E370" t="s">
        <v>546</v>
      </c>
      <c r="F370" t="s">
        <v>547</v>
      </c>
      <c r="G370" t="s">
        <v>134</v>
      </c>
      <c r="H370" t="s">
        <v>293</v>
      </c>
      <c r="I370" t="s">
        <v>78</v>
      </c>
      <c r="J370" t="s">
        <v>136</v>
      </c>
      <c r="K370" t="s">
        <v>22</v>
      </c>
      <c r="L370" t="s">
        <v>177</v>
      </c>
      <c r="M370" t="s">
        <v>1601</v>
      </c>
      <c r="N370" t="s">
        <v>1602</v>
      </c>
      <c r="O370">
        <v>3.853033611111111</v>
      </c>
      <c r="P370">
        <v>0</v>
      </c>
      <c r="Q370">
        <v>78</v>
      </c>
      <c r="R370">
        <v>0</v>
      </c>
      <c r="S370">
        <v>0</v>
      </c>
      <c r="T370">
        <v>0</v>
      </c>
      <c r="U370">
        <v>13</v>
      </c>
      <c r="V370">
        <v>0</v>
      </c>
      <c r="W370">
        <v>0</v>
      </c>
      <c r="X370">
        <v>0</v>
      </c>
      <c r="Y370">
        <v>55.409267</v>
      </c>
      <c r="Z370">
        <v>0</v>
      </c>
      <c r="AA370">
        <v>0</v>
      </c>
      <c r="AB370">
        <v>0</v>
      </c>
      <c r="AC370">
        <v>26.474609999999998</v>
      </c>
      <c r="AD370">
        <v>0</v>
      </c>
      <c r="AE370">
        <v>0</v>
      </c>
      <c r="AF370">
        <v>81.883870000000002</v>
      </c>
    </row>
    <row r="371" spans="1:32" x14ac:dyDescent="0.3">
      <c r="A371">
        <v>3011417</v>
      </c>
      <c r="B371">
        <v>1</v>
      </c>
      <c r="C371" t="s">
        <v>83</v>
      </c>
      <c r="D371" t="s">
        <v>124</v>
      </c>
      <c r="E371" t="s">
        <v>1603</v>
      </c>
      <c r="F371" t="s">
        <v>1604</v>
      </c>
      <c r="G371" t="s">
        <v>134</v>
      </c>
      <c r="H371" t="s">
        <v>238</v>
      </c>
      <c r="I371" t="s">
        <v>78</v>
      </c>
      <c r="J371" t="s">
        <v>136</v>
      </c>
      <c r="K371" t="s">
        <v>22</v>
      </c>
      <c r="L371" t="s">
        <v>177</v>
      </c>
      <c r="M371" t="s">
        <v>1605</v>
      </c>
      <c r="N371" t="s">
        <v>1606</v>
      </c>
      <c r="O371">
        <v>5.1421677777777779</v>
      </c>
      <c r="P371">
        <v>0</v>
      </c>
      <c r="Q371">
        <v>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0.23650704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0.23650704</v>
      </c>
    </row>
    <row r="372" spans="1:32" x14ac:dyDescent="0.3">
      <c r="A372">
        <v>3011439</v>
      </c>
      <c r="B372">
        <v>1</v>
      </c>
      <c r="C372" t="s">
        <v>83</v>
      </c>
      <c r="D372" t="s">
        <v>122</v>
      </c>
      <c r="E372" t="s">
        <v>1607</v>
      </c>
      <c r="F372" t="s">
        <v>1608</v>
      </c>
      <c r="G372" t="s">
        <v>134</v>
      </c>
      <c r="H372" t="s">
        <v>182</v>
      </c>
      <c r="I372" t="s">
        <v>78</v>
      </c>
      <c r="J372" t="s">
        <v>136</v>
      </c>
      <c r="K372" t="s">
        <v>22</v>
      </c>
      <c r="L372" t="s">
        <v>177</v>
      </c>
      <c r="M372" t="s">
        <v>1609</v>
      </c>
      <c r="N372" t="s">
        <v>1610</v>
      </c>
      <c r="O372">
        <v>1.072656111111111</v>
      </c>
      <c r="P372">
        <v>0</v>
      </c>
      <c r="Q372">
        <v>12</v>
      </c>
      <c r="R372">
        <v>0</v>
      </c>
      <c r="S372">
        <v>0</v>
      </c>
      <c r="T372">
        <v>0</v>
      </c>
      <c r="U372">
        <v>2</v>
      </c>
      <c r="V372">
        <v>0</v>
      </c>
      <c r="W372">
        <v>0</v>
      </c>
      <c r="X372">
        <v>0</v>
      </c>
      <c r="Y372">
        <v>1.9348217000000001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1.9348217000000001</v>
      </c>
    </row>
    <row r="373" spans="1:32" x14ac:dyDescent="0.3">
      <c r="A373">
        <v>3011144</v>
      </c>
      <c r="B373">
        <v>2</v>
      </c>
      <c r="C373" t="s">
        <v>82</v>
      </c>
      <c r="D373" t="s">
        <v>103</v>
      </c>
      <c r="E373" t="s">
        <v>1611</v>
      </c>
      <c r="F373" t="s">
        <v>1612</v>
      </c>
      <c r="G373" t="s">
        <v>134</v>
      </c>
      <c r="H373" t="s">
        <v>182</v>
      </c>
      <c r="I373" t="s">
        <v>78</v>
      </c>
      <c r="J373" t="s">
        <v>136</v>
      </c>
      <c r="K373" t="s">
        <v>22</v>
      </c>
      <c r="L373" t="s">
        <v>177</v>
      </c>
      <c r="M373" t="s">
        <v>1613</v>
      </c>
      <c r="N373" t="s">
        <v>1614</v>
      </c>
      <c r="O373">
        <v>0.43488444444444446</v>
      </c>
      <c r="P373">
        <v>0</v>
      </c>
      <c r="Q373">
        <v>2</v>
      </c>
      <c r="R373">
        <v>0</v>
      </c>
      <c r="S373">
        <v>1</v>
      </c>
      <c r="T373">
        <v>0</v>
      </c>
      <c r="U373">
        <v>1</v>
      </c>
      <c r="V373">
        <v>0</v>
      </c>
      <c r="W373">
        <v>0</v>
      </c>
      <c r="X373">
        <v>0</v>
      </c>
      <c r="Y373">
        <v>0.14507539999999999</v>
      </c>
      <c r="Z373">
        <v>0</v>
      </c>
      <c r="AA373">
        <v>3.322013E-3</v>
      </c>
      <c r="AB373">
        <v>0</v>
      </c>
      <c r="AC373">
        <v>2.5468497999999999E-2</v>
      </c>
      <c r="AD373">
        <v>0</v>
      </c>
      <c r="AE373">
        <v>0</v>
      </c>
      <c r="AF373">
        <v>0.17386589999999999</v>
      </c>
    </row>
    <row r="374" spans="1:32" x14ac:dyDescent="0.3">
      <c r="A374">
        <v>3011414</v>
      </c>
      <c r="B374">
        <v>1</v>
      </c>
      <c r="C374" t="s">
        <v>82</v>
      </c>
      <c r="D374" t="s">
        <v>105</v>
      </c>
      <c r="E374" t="s">
        <v>1615</v>
      </c>
      <c r="F374" t="s">
        <v>1616</v>
      </c>
      <c r="G374" t="s">
        <v>134</v>
      </c>
      <c r="H374" t="s">
        <v>182</v>
      </c>
      <c r="I374" t="s">
        <v>78</v>
      </c>
      <c r="J374" t="s">
        <v>136</v>
      </c>
      <c r="K374" t="s">
        <v>22</v>
      </c>
      <c r="L374" t="s">
        <v>177</v>
      </c>
      <c r="M374" t="s">
        <v>1617</v>
      </c>
      <c r="N374" t="s">
        <v>1618</v>
      </c>
      <c r="O374">
        <v>0.61488833333333337</v>
      </c>
      <c r="P374">
        <v>0</v>
      </c>
      <c r="Q374">
        <v>181</v>
      </c>
      <c r="R374">
        <v>0</v>
      </c>
      <c r="S374">
        <v>1</v>
      </c>
      <c r="T374">
        <v>0</v>
      </c>
      <c r="U374">
        <v>2</v>
      </c>
      <c r="V374">
        <v>0</v>
      </c>
      <c r="W374">
        <v>0</v>
      </c>
      <c r="X374">
        <v>0</v>
      </c>
      <c r="Y374">
        <v>22.61469</v>
      </c>
      <c r="Z374">
        <v>0</v>
      </c>
      <c r="AA374">
        <v>1.4106814000000001E-2</v>
      </c>
      <c r="AB374">
        <v>0</v>
      </c>
      <c r="AC374">
        <v>1.9798659999999999E-2</v>
      </c>
      <c r="AD374">
        <v>0</v>
      </c>
      <c r="AE374">
        <v>0</v>
      </c>
      <c r="AF374">
        <v>22.648596000000001</v>
      </c>
    </row>
    <row r="375" spans="1:32" x14ac:dyDescent="0.3">
      <c r="A375">
        <v>3011412</v>
      </c>
      <c r="B375">
        <v>1</v>
      </c>
      <c r="C375" t="s">
        <v>83</v>
      </c>
      <c r="D375" t="s">
        <v>116</v>
      </c>
      <c r="E375" t="s">
        <v>1619</v>
      </c>
      <c r="F375" t="s">
        <v>1620</v>
      </c>
      <c r="G375" t="s">
        <v>134</v>
      </c>
      <c r="H375" t="s">
        <v>238</v>
      </c>
      <c r="I375" t="s">
        <v>78</v>
      </c>
      <c r="J375" t="s">
        <v>136</v>
      </c>
      <c r="K375" t="s">
        <v>22</v>
      </c>
      <c r="L375" t="s">
        <v>177</v>
      </c>
      <c r="M375" t="s">
        <v>1621</v>
      </c>
      <c r="N375" t="s">
        <v>1622</v>
      </c>
      <c r="O375">
        <v>2.7486224999999997</v>
      </c>
      <c r="P375">
        <v>0</v>
      </c>
      <c r="Q375">
        <v>1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0.38672486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0.38672486</v>
      </c>
    </row>
    <row r="376" spans="1:32" x14ac:dyDescent="0.3">
      <c r="A376">
        <v>3014324</v>
      </c>
      <c r="B376">
        <v>1</v>
      </c>
      <c r="C376" t="s">
        <v>83</v>
      </c>
      <c r="D376" t="s">
        <v>123</v>
      </c>
      <c r="E376" t="s">
        <v>917</v>
      </c>
      <c r="F376" t="s">
        <v>918</v>
      </c>
      <c r="G376" t="s">
        <v>134</v>
      </c>
      <c r="H376" t="s">
        <v>211</v>
      </c>
      <c r="I376" t="s">
        <v>79</v>
      </c>
      <c r="J376" t="s">
        <v>136</v>
      </c>
      <c r="K376" t="s">
        <v>22</v>
      </c>
      <c r="L376" t="s">
        <v>177</v>
      </c>
      <c r="M376" t="s">
        <v>1623</v>
      </c>
      <c r="N376" t="s">
        <v>1624</v>
      </c>
      <c r="O376">
        <v>0.16777777777777778</v>
      </c>
      <c r="P376">
        <v>18</v>
      </c>
      <c r="Q376">
        <v>1157</v>
      </c>
      <c r="R376">
        <v>202</v>
      </c>
      <c r="S376">
        <v>90</v>
      </c>
      <c r="T376">
        <v>32</v>
      </c>
      <c r="U376">
        <v>92</v>
      </c>
      <c r="V376">
        <v>1</v>
      </c>
      <c r="W376">
        <v>0</v>
      </c>
      <c r="X376">
        <v>5.9464370000000004</v>
      </c>
      <c r="Y376">
        <v>34.266759999999998</v>
      </c>
      <c r="Z376">
        <v>69.892560000000003</v>
      </c>
      <c r="AA376">
        <v>6.5537979999999996</v>
      </c>
      <c r="AB376">
        <v>13.217936</v>
      </c>
      <c r="AC376">
        <v>5.6062060000000002</v>
      </c>
      <c r="AD376">
        <v>8.0863040000000002</v>
      </c>
      <c r="AE376">
        <v>0</v>
      </c>
      <c r="AF376">
        <v>143.57</v>
      </c>
    </row>
    <row r="377" spans="1:32" x14ac:dyDescent="0.3">
      <c r="A377">
        <v>3008365</v>
      </c>
      <c r="B377">
        <v>1</v>
      </c>
      <c r="C377" t="s">
        <v>82</v>
      </c>
      <c r="D377" t="s">
        <v>90</v>
      </c>
      <c r="E377" t="s">
        <v>1625</v>
      </c>
      <c r="F377" t="s">
        <v>1626</v>
      </c>
      <c r="G377" t="s">
        <v>134</v>
      </c>
      <c r="H377" t="s">
        <v>182</v>
      </c>
      <c r="I377" t="s">
        <v>78</v>
      </c>
      <c r="J377" t="s">
        <v>136</v>
      </c>
      <c r="K377" t="s">
        <v>22</v>
      </c>
      <c r="L377" t="s">
        <v>177</v>
      </c>
      <c r="M377" t="s">
        <v>1627</v>
      </c>
      <c r="N377" t="s">
        <v>1628</v>
      </c>
      <c r="O377">
        <v>0.21107083333333335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1.1593716999999999</v>
      </c>
      <c r="AD377">
        <v>0</v>
      </c>
      <c r="AE377">
        <v>0</v>
      </c>
      <c r="AF377">
        <v>1.1593716999999999</v>
      </c>
    </row>
    <row r="378" spans="1:32" x14ac:dyDescent="0.3">
      <c r="A378">
        <v>3022837</v>
      </c>
      <c r="B378">
        <v>1</v>
      </c>
      <c r="C378" t="s">
        <v>82</v>
      </c>
      <c r="D378" t="s">
        <v>104</v>
      </c>
      <c r="E378" t="s">
        <v>1629</v>
      </c>
      <c r="F378" t="s">
        <v>1630</v>
      </c>
      <c r="G378" t="s">
        <v>134</v>
      </c>
      <c r="H378" t="s">
        <v>182</v>
      </c>
      <c r="I378" t="s">
        <v>78</v>
      </c>
      <c r="J378" t="s">
        <v>136</v>
      </c>
      <c r="K378" t="s">
        <v>22</v>
      </c>
      <c r="L378" t="s">
        <v>177</v>
      </c>
      <c r="M378" t="s">
        <v>1631</v>
      </c>
      <c r="N378" t="s">
        <v>1632</v>
      </c>
      <c r="O378">
        <v>0.25733</v>
      </c>
      <c r="P378">
        <v>0</v>
      </c>
      <c r="Q378">
        <v>123</v>
      </c>
      <c r="R378">
        <v>0</v>
      </c>
      <c r="S378">
        <v>0</v>
      </c>
      <c r="T378">
        <v>0</v>
      </c>
      <c r="U378">
        <v>7</v>
      </c>
      <c r="V378">
        <v>0</v>
      </c>
      <c r="W378">
        <v>0</v>
      </c>
      <c r="X378">
        <v>0</v>
      </c>
      <c r="Y378">
        <v>14.183662999999999</v>
      </c>
      <c r="Z378">
        <v>0</v>
      </c>
      <c r="AA378">
        <v>0</v>
      </c>
      <c r="AB378">
        <v>0</v>
      </c>
      <c r="AC378">
        <v>0.84467404999999995</v>
      </c>
      <c r="AD378">
        <v>0</v>
      </c>
      <c r="AE378">
        <v>0</v>
      </c>
      <c r="AF378">
        <v>15.028337499999999</v>
      </c>
    </row>
    <row r="379" spans="1:32" x14ac:dyDescent="0.3">
      <c r="A379">
        <v>3009437</v>
      </c>
      <c r="B379">
        <v>1</v>
      </c>
      <c r="C379" t="s">
        <v>82</v>
      </c>
      <c r="D379" t="s">
        <v>87</v>
      </c>
      <c r="E379" t="s">
        <v>1633</v>
      </c>
      <c r="F379" t="s">
        <v>1634</v>
      </c>
      <c r="G379" t="s">
        <v>134</v>
      </c>
      <c r="H379" t="s">
        <v>211</v>
      </c>
      <c r="I379" t="s">
        <v>79</v>
      </c>
      <c r="J379" t="s">
        <v>136</v>
      </c>
      <c r="K379" t="s">
        <v>22</v>
      </c>
      <c r="L379" t="s">
        <v>177</v>
      </c>
      <c r="M379" t="s">
        <v>1635</v>
      </c>
      <c r="N379" t="s">
        <v>1636</v>
      </c>
      <c r="O379">
        <v>0.1825</v>
      </c>
      <c r="P379">
        <v>8</v>
      </c>
      <c r="Q379">
        <v>15752</v>
      </c>
      <c r="R379">
        <v>5</v>
      </c>
      <c r="S379">
        <v>11</v>
      </c>
      <c r="T379">
        <v>9</v>
      </c>
      <c r="U379">
        <v>1104</v>
      </c>
      <c r="V379">
        <v>0</v>
      </c>
      <c r="W379">
        <v>1</v>
      </c>
      <c r="X379">
        <v>0.55768609999999996</v>
      </c>
      <c r="Y379">
        <v>1040.7634</v>
      </c>
      <c r="Z379">
        <v>0.19040879999999999</v>
      </c>
      <c r="AA379">
        <v>0.35803406999999998</v>
      </c>
      <c r="AB379">
        <v>41.882187000000002</v>
      </c>
      <c r="AC379">
        <v>124.8578</v>
      </c>
      <c r="AD379">
        <v>0</v>
      </c>
      <c r="AE379">
        <v>0.41039476000000003</v>
      </c>
      <c r="AF379">
        <v>1209.0199</v>
      </c>
    </row>
    <row r="380" spans="1:32" x14ac:dyDescent="0.3">
      <c r="A380">
        <v>3014749</v>
      </c>
      <c r="B380">
        <v>1</v>
      </c>
      <c r="C380" t="s">
        <v>82</v>
      </c>
      <c r="D380" t="s">
        <v>91</v>
      </c>
      <c r="E380" t="s">
        <v>1637</v>
      </c>
      <c r="F380" t="s">
        <v>1638</v>
      </c>
      <c r="G380" t="s">
        <v>134</v>
      </c>
      <c r="H380" t="s">
        <v>182</v>
      </c>
      <c r="I380" t="s">
        <v>79</v>
      </c>
      <c r="J380" t="s">
        <v>136</v>
      </c>
      <c r="K380" t="s">
        <v>22</v>
      </c>
      <c r="L380" t="s">
        <v>177</v>
      </c>
      <c r="M380" t="s">
        <v>1639</v>
      </c>
      <c r="N380" t="s">
        <v>1640</v>
      </c>
      <c r="O380">
        <v>0.22611111111111112</v>
      </c>
      <c r="P380">
        <v>1</v>
      </c>
      <c r="Q380">
        <v>547</v>
      </c>
      <c r="R380">
        <v>0</v>
      </c>
      <c r="S380">
        <v>19</v>
      </c>
      <c r="T380">
        <v>29</v>
      </c>
      <c r="U380">
        <v>539</v>
      </c>
      <c r="V380">
        <v>6</v>
      </c>
      <c r="W380">
        <v>7</v>
      </c>
      <c r="X380">
        <v>0</v>
      </c>
      <c r="Y380">
        <v>42.540024000000003</v>
      </c>
      <c r="Z380">
        <v>0</v>
      </c>
      <c r="AA380">
        <v>1.2959986999999999</v>
      </c>
      <c r="AB380">
        <v>41.753990000000002</v>
      </c>
      <c r="AC380">
        <v>104.97122</v>
      </c>
      <c r="AD380">
        <v>52.598404000000002</v>
      </c>
      <c r="AE380">
        <v>17.097629999999999</v>
      </c>
      <c r="AF380">
        <v>260.25725999999997</v>
      </c>
    </row>
    <row r="381" spans="1:32" x14ac:dyDescent="0.3">
      <c r="A381">
        <v>3010430</v>
      </c>
      <c r="B381">
        <v>1</v>
      </c>
      <c r="C381" t="s">
        <v>83</v>
      </c>
      <c r="D381" t="s">
        <v>118</v>
      </c>
      <c r="E381" t="s">
        <v>1641</v>
      </c>
      <c r="F381" t="s">
        <v>1642</v>
      </c>
      <c r="G381" t="s">
        <v>134</v>
      </c>
      <c r="H381" t="s">
        <v>147</v>
      </c>
      <c r="I381" t="s">
        <v>79</v>
      </c>
      <c r="J381" t="s">
        <v>136</v>
      </c>
      <c r="K381" t="s">
        <v>22</v>
      </c>
      <c r="L381" t="s">
        <v>137</v>
      </c>
      <c r="M381" t="s">
        <v>1643</v>
      </c>
      <c r="N381" t="s">
        <v>1644</v>
      </c>
      <c r="O381">
        <v>2.013611111111111</v>
      </c>
      <c r="P381">
        <v>2</v>
      </c>
      <c r="Q381">
        <v>95</v>
      </c>
      <c r="R381">
        <v>35</v>
      </c>
      <c r="S381">
        <v>149</v>
      </c>
      <c r="T381">
        <v>1</v>
      </c>
      <c r="U381">
        <v>12</v>
      </c>
      <c r="V381">
        <v>1</v>
      </c>
      <c r="W381">
        <v>0</v>
      </c>
      <c r="X381">
        <v>17.480867</v>
      </c>
      <c r="Y381">
        <v>20.137855999999999</v>
      </c>
      <c r="Z381">
        <v>12.878917</v>
      </c>
      <c r="AA381">
        <v>60.02223</v>
      </c>
      <c r="AB381">
        <v>22.930069</v>
      </c>
      <c r="AC381">
        <v>4.6920640000000002</v>
      </c>
      <c r="AD381">
        <v>502.75011999999998</v>
      </c>
      <c r="AE381">
        <v>0</v>
      </c>
      <c r="AF381">
        <v>640.89215000000002</v>
      </c>
    </row>
    <row r="382" spans="1:32" x14ac:dyDescent="0.3">
      <c r="A382">
        <v>3013129</v>
      </c>
      <c r="B382">
        <v>1</v>
      </c>
      <c r="C382" t="s">
        <v>83</v>
      </c>
      <c r="D382" t="s">
        <v>116</v>
      </c>
      <c r="E382" t="s">
        <v>1154</v>
      </c>
      <c r="F382" t="s">
        <v>1155</v>
      </c>
      <c r="G382" t="s">
        <v>134</v>
      </c>
      <c r="H382" t="s">
        <v>247</v>
      </c>
      <c r="I382" t="s">
        <v>78</v>
      </c>
      <c r="J382" t="s">
        <v>136</v>
      </c>
      <c r="K382" t="s">
        <v>22</v>
      </c>
      <c r="L382" t="s">
        <v>177</v>
      </c>
      <c r="M382" t="s">
        <v>1645</v>
      </c>
      <c r="N382" t="s">
        <v>1646</v>
      </c>
      <c r="O382">
        <v>3.1815127777777779</v>
      </c>
      <c r="P382">
        <v>0</v>
      </c>
      <c r="Q382">
        <v>38</v>
      </c>
      <c r="R382">
        <v>0</v>
      </c>
      <c r="S382">
        <v>0</v>
      </c>
      <c r="T382">
        <v>0</v>
      </c>
      <c r="U382">
        <v>41</v>
      </c>
      <c r="V382">
        <v>0</v>
      </c>
      <c r="W382">
        <v>0</v>
      </c>
      <c r="X382">
        <v>0</v>
      </c>
      <c r="Y382">
        <v>41.572533</v>
      </c>
      <c r="Z382">
        <v>0</v>
      </c>
      <c r="AA382">
        <v>0</v>
      </c>
      <c r="AB382">
        <v>0</v>
      </c>
      <c r="AC382">
        <v>186.52237</v>
      </c>
      <c r="AD382">
        <v>0</v>
      </c>
      <c r="AE382">
        <v>0</v>
      </c>
      <c r="AF382">
        <v>228.0949</v>
      </c>
    </row>
    <row r="383" spans="1:32" x14ac:dyDescent="0.3">
      <c r="A383">
        <v>3013052</v>
      </c>
      <c r="B383">
        <v>1</v>
      </c>
      <c r="C383" t="s">
        <v>82</v>
      </c>
      <c r="D383" t="s">
        <v>86</v>
      </c>
      <c r="E383" t="s">
        <v>1647</v>
      </c>
      <c r="F383" t="s">
        <v>1648</v>
      </c>
      <c r="G383" t="s">
        <v>134</v>
      </c>
      <c r="H383" t="s">
        <v>238</v>
      </c>
      <c r="I383" t="s">
        <v>78</v>
      </c>
      <c r="J383" t="s">
        <v>136</v>
      </c>
      <c r="K383" t="s">
        <v>22</v>
      </c>
      <c r="L383" t="s">
        <v>177</v>
      </c>
      <c r="M383" t="s">
        <v>1649</v>
      </c>
      <c r="N383" t="s">
        <v>1650</v>
      </c>
      <c r="O383">
        <v>2.3131144444444445</v>
      </c>
      <c r="P383">
        <v>0</v>
      </c>
      <c r="Q383">
        <v>1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5.3766082999999999E-2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5.3766082999999999E-2</v>
      </c>
    </row>
    <row r="384" spans="1:32" x14ac:dyDescent="0.3">
      <c r="A384">
        <v>3013005</v>
      </c>
      <c r="B384">
        <v>1</v>
      </c>
      <c r="C384" t="s">
        <v>82</v>
      </c>
      <c r="D384" t="s">
        <v>91</v>
      </c>
      <c r="E384" t="s">
        <v>1651</v>
      </c>
      <c r="F384" t="s">
        <v>1652</v>
      </c>
      <c r="G384" t="s">
        <v>134</v>
      </c>
      <c r="H384" t="s">
        <v>182</v>
      </c>
      <c r="I384" t="s">
        <v>78</v>
      </c>
      <c r="J384" t="s">
        <v>136</v>
      </c>
      <c r="K384" t="s">
        <v>22</v>
      </c>
      <c r="L384" t="s">
        <v>177</v>
      </c>
      <c r="M384" t="s">
        <v>1653</v>
      </c>
      <c r="N384" t="s">
        <v>1654</v>
      </c>
      <c r="O384">
        <v>2.163805</v>
      </c>
      <c r="P384">
        <v>0</v>
      </c>
      <c r="Q384">
        <v>415</v>
      </c>
      <c r="R384">
        <v>0</v>
      </c>
      <c r="S384">
        <v>0</v>
      </c>
      <c r="T384">
        <v>0</v>
      </c>
      <c r="U384">
        <v>43</v>
      </c>
      <c r="V384">
        <v>0</v>
      </c>
      <c r="W384">
        <v>0</v>
      </c>
      <c r="X384">
        <v>0</v>
      </c>
      <c r="Y384">
        <v>187.50056000000001</v>
      </c>
      <c r="Z384">
        <v>0</v>
      </c>
      <c r="AA384">
        <v>0</v>
      </c>
      <c r="AB384">
        <v>0</v>
      </c>
      <c r="AC384">
        <v>139.22892999999999</v>
      </c>
      <c r="AD384">
        <v>0</v>
      </c>
      <c r="AE384">
        <v>0</v>
      </c>
      <c r="AF384">
        <v>326.72949999999997</v>
      </c>
    </row>
    <row r="385" spans="1:32" x14ac:dyDescent="0.3">
      <c r="A385">
        <v>3012932</v>
      </c>
      <c r="B385">
        <v>1</v>
      </c>
      <c r="C385" t="s">
        <v>83</v>
      </c>
      <c r="D385" t="s">
        <v>130</v>
      </c>
      <c r="E385" t="s">
        <v>1655</v>
      </c>
      <c r="F385" t="s">
        <v>1656</v>
      </c>
      <c r="G385" t="s">
        <v>134</v>
      </c>
      <c r="H385" t="s">
        <v>211</v>
      </c>
      <c r="I385" t="s">
        <v>79</v>
      </c>
      <c r="J385" t="s">
        <v>136</v>
      </c>
      <c r="K385" t="s">
        <v>22</v>
      </c>
      <c r="L385" t="s">
        <v>177</v>
      </c>
      <c r="M385" t="s">
        <v>1657</v>
      </c>
      <c r="N385" t="s">
        <v>1658</v>
      </c>
      <c r="O385">
        <v>1.2141666666666666</v>
      </c>
      <c r="P385">
        <v>0</v>
      </c>
      <c r="Q385">
        <v>0</v>
      </c>
      <c r="R385">
        <v>0</v>
      </c>
      <c r="S385">
        <v>0</v>
      </c>
      <c r="T385">
        <v>2</v>
      </c>
      <c r="U385">
        <v>0</v>
      </c>
      <c r="V385">
        <v>1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297.71030000000002</v>
      </c>
      <c r="AC385">
        <v>0</v>
      </c>
      <c r="AD385">
        <v>931.23035000000004</v>
      </c>
      <c r="AE385">
        <v>0</v>
      </c>
      <c r="AF385">
        <v>1228.9407000000001</v>
      </c>
    </row>
    <row r="386" spans="1:32" x14ac:dyDescent="0.3">
      <c r="A386">
        <v>3012902</v>
      </c>
      <c r="B386">
        <v>1</v>
      </c>
      <c r="C386" t="s">
        <v>82</v>
      </c>
      <c r="D386" t="s">
        <v>105</v>
      </c>
      <c r="E386" t="s">
        <v>1659</v>
      </c>
      <c r="F386" t="s">
        <v>1660</v>
      </c>
      <c r="G386" t="s">
        <v>134</v>
      </c>
      <c r="H386" t="s">
        <v>238</v>
      </c>
      <c r="I386" t="s">
        <v>78</v>
      </c>
      <c r="J386" t="s">
        <v>136</v>
      </c>
      <c r="K386" t="s">
        <v>22</v>
      </c>
      <c r="L386" t="s">
        <v>177</v>
      </c>
      <c r="M386" t="s">
        <v>1661</v>
      </c>
      <c r="N386" t="s">
        <v>1662</v>
      </c>
      <c r="O386">
        <v>3.256642777777778</v>
      </c>
      <c r="P386">
        <v>0</v>
      </c>
      <c r="Q386">
        <v>2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3.7687539999999999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3.7687539999999999</v>
      </c>
    </row>
    <row r="387" spans="1:32" x14ac:dyDescent="0.3">
      <c r="A387">
        <v>3012843</v>
      </c>
      <c r="B387">
        <v>1</v>
      </c>
      <c r="C387" t="s">
        <v>83</v>
      </c>
      <c r="D387" t="s">
        <v>123</v>
      </c>
      <c r="E387" t="s">
        <v>1663</v>
      </c>
      <c r="F387" t="s">
        <v>1664</v>
      </c>
      <c r="G387" t="s">
        <v>134</v>
      </c>
      <c r="H387" t="s">
        <v>238</v>
      </c>
      <c r="I387" t="s">
        <v>78</v>
      </c>
      <c r="J387" t="s">
        <v>136</v>
      </c>
      <c r="K387" t="s">
        <v>22</v>
      </c>
      <c r="L387" t="s">
        <v>177</v>
      </c>
      <c r="M387" t="s">
        <v>1665</v>
      </c>
      <c r="N387" t="s">
        <v>1666</v>
      </c>
      <c r="O387">
        <v>1.9867616666666665</v>
      </c>
      <c r="P387">
        <v>0</v>
      </c>
      <c r="Q387">
        <v>4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3.4622809999999999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3.4622809999999999</v>
      </c>
    </row>
    <row r="388" spans="1:32" x14ac:dyDescent="0.3">
      <c r="A388">
        <v>3012740</v>
      </c>
      <c r="B388">
        <v>1</v>
      </c>
      <c r="C388" t="s">
        <v>82</v>
      </c>
      <c r="D388" t="s">
        <v>100</v>
      </c>
      <c r="E388" t="s">
        <v>1667</v>
      </c>
      <c r="F388" t="s">
        <v>1668</v>
      </c>
      <c r="G388" t="s">
        <v>134</v>
      </c>
      <c r="H388" t="s">
        <v>216</v>
      </c>
      <c r="I388" t="s">
        <v>78</v>
      </c>
      <c r="J388" t="s">
        <v>136</v>
      </c>
      <c r="K388" t="s">
        <v>22</v>
      </c>
      <c r="L388" t="s">
        <v>177</v>
      </c>
      <c r="M388" t="s">
        <v>1669</v>
      </c>
      <c r="N388" t="s">
        <v>1670</v>
      </c>
      <c r="O388">
        <v>0.9925397222222222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0.9957104</v>
      </c>
      <c r="AD388">
        <v>0</v>
      </c>
      <c r="AE388">
        <v>0</v>
      </c>
      <c r="AF388">
        <v>0.9957104</v>
      </c>
    </row>
    <row r="389" spans="1:32" x14ac:dyDescent="0.3">
      <c r="A389">
        <v>3012741</v>
      </c>
      <c r="B389">
        <v>1</v>
      </c>
      <c r="C389" t="s">
        <v>82</v>
      </c>
      <c r="D389" t="s">
        <v>88</v>
      </c>
      <c r="E389" t="s">
        <v>1671</v>
      </c>
      <c r="F389" t="s">
        <v>1672</v>
      </c>
      <c r="G389" t="s">
        <v>134</v>
      </c>
      <c r="H389" t="s">
        <v>327</v>
      </c>
      <c r="I389" t="s">
        <v>78</v>
      </c>
      <c r="J389" t="s">
        <v>136</v>
      </c>
      <c r="K389" t="s">
        <v>22</v>
      </c>
      <c r="L389" t="s">
        <v>177</v>
      </c>
      <c r="M389" t="s">
        <v>1673</v>
      </c>
      <c r="N389" t="s">
        <v>1674</v>
      </c>
      <c r="O389">
        <v>1.6032708333333332</v>
      </c>
      <c r="P389">
        <v>0</v>
      </c>
      <c r="Q389">
        <v>168</v>
      </c>
      <c r="R389">
        <v>0</v>
      </c>
      <c r="S389">
        <v>1</v>
      </c>
      <c r="T389">
        <v>0</v>
      </c>
      <c r="U389">
        <v>23</v>
      </c>
      <c r="V389">
        <v>0</v>
      </c>
      <c r="W389">
        <v>0</v>
      </c>
      <c r="X389">
        <v>0</v>
      </c>
      <c r="Y389">
        <v>33.739604999999997</v>
      </c>
      <c r="Z389">
        <v>0</v>
      </c>
      <c r="AA389">
        <v>4.9926336E-3</v>
      </c>
      <c r="AB389">
        <v>0</v>
      </c>
      <c r="AC389">
        <v>9.5137999999999998</v>
      </c>
      <c r="AD389">
        <v>0</v>
      </c>
      <c r="AE389">
        <v>0</v>
      </c>
      <c r="AF389">
        <v>43.258400000000002</v>
      </c>
    </row>
    <row r="390" spans="1:32" x14ac:dyDescent="0.3">
      <c r="A390">
        <v>3007438</v>
      </c>
      <c r="B390">
        <v>1</v>
      </c>
      <c r="C390" t="s">
        <v>82</v>
      </c>
      <c r="D390" t="s">
        <v>106</v>
      </c>
      <c r="E390" t="s">
        <v>1675</v>
      </c>
      <c r="F390" t="s">
        <v>1676</v>
      </c>
      <c r="G390" t="s">
        <v>134</v>
      </c>
      <c r="H390" t="s">
        <v>367</v>
      </c>
      <c r="I390" t="s">
        <v>78</v>
      </c>
      <c r="J390" t="s">
        <v>136</v>
      </c>
      <c r="K390" t="s">
        <v>22</v>
      </c>
      <c r="L390" t="s">
        <v>177</v>
      </c>
      <c r="M390" t="s">
        <v>1677</v>
      </c>
      <c r="N390" t="s">
        <v>1678</v>
      </c>
      <c r="O390">
        <v>8.4025855555555555</v>
      </c>
      <c r="P390">
        <v>0</v>
      </c>
      <c r="Q390">
        <v>31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88.637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88.637</v>
      </c>
    </row>
    <row r="391" spans="1:32" x14ac:dyDescent="0.3">
      <c r="A391">
        <v>3012662</v>
      </c>
      <c r="B391">
        <v>1</v>
      </c>
      <c r="C391" t="s">
        <v>82</v>
      </c>
      <c r="D391" t="s">
        <v>113</v>
      </c>
      <c r="E391" t="s">
        <v>1679</v>
      </c>
      <c r="F391" t="s">
        <v>1680</v>
      </c>
      <c r="G391" t="s">
        <v>134</v>
      </c>
      <c r="H391" t="s">
        <v>404</v>
      </c>
      <c r="I391" t="s">
        <v>78</v>
      </c>
      <c r="J391" t="s">
        <v>136</v>
      </c>
      <c r="K391" t="s">
        <v>22</v>
      </c>
      <c r="L391" t="s">
        <v>177</v>
      </c>
      <c r="M391" t="s">
        <v>1681</v>
      </c>
      <c r="N391" t="s">
        <v>492</v>
      </c>
      <c r="O391">
        <v>3.2185222222222225</v>
      </c>
      <c r="P391">
        <v>0</v>
      </c>
      <c r="Q391">
        <v>7</v>
      </c>
      <c r="R391">
        <v>0</v>
      </c>
      <c r="S391">
        <v>15</v>
      </c>
      <c r="T391">
        <v>0</v>
      </c>
      <c r="U391">
        <v>2</v>
      </c>
      <c r="V391">
        <v>0</v>
      </c>
      <c r="W391">
        <v>0</v>
      </c>
      <c r="X391">
        <v>0</v>
      </c>
      <c r="Y391">
        <v>10.869847</v>
      </c>
      <c r="Z391">
        <v>0</v>
      </c>
      <c r="AA391">
        <v>17.635270999999999</v>
      </c>
      <c r="AB391">
        <v>0</v>
      </c>
      <c r="AC391">
        <v>3.1437792999999998</v>
      </c>
      <c r="AD391">
        <v>0</v>
      </c>
      <c r="AE391">
        <v>0</v>
      </c>
      <c r="AF391">
        <v>31.648897000000002</v>
      </c>
    </row>
    <row r="392" spans="1:32" x14ac:dyDescent="0.3">
      <c r="A392">
        <v>3012592</v>
      </c>
      <c r="B392">
        <v>1</v>
      </c>
      <c r="C392" t="s">
        <v>83</v>
      </c>
      <c r="D392" t="s">
        <v>119</v>
      </c>
      <c r="E392" t="s">
        <v>1682</v>
      </c>
      <c r="F392" t="s">
        <v>1683</v>
      </c>
      <c r="G392" t="s">
        <v>134</v>
      </c>
      <c r="H392" t="s">
        <v>211</v>
      </c>
      <c r="I392" t="s">
        <v>79</v>
      </c>
      <c r="J392" t="s">
        <v>136</v>
      </c>
      <c r="K392" t="s">
        <v>22</v>
      </c>
      <c r="L392" t="s">
        <v>177</v>
      </c>
      <c r="M392" t="s">
        <v>1684</v>
      </c>
      <c r="N392" t="s">
        <v>1685</v>
      </c>
      <c r="O392">
        <v>0.88888888888888884</v>
      </c>
      <c r="P392">
        <v>0</v>
      </c>
      <c r="Q392">
        <v>342</v>
      </c>
      <c r="R392">
        <v>0</v>
      </c>
      <c r="S392">
        <v>1</v>
      </c>
      <c r="T392">
        <v>0</v>
      </c>
      <c r="U392">
        <v>29</v>
      </c>
      <c r="V392">
        <v>0</v>
      </c>
      <c r="W392">
        <v>0</v>
      </c>
      <c r="X392">
        <v>0</v>
      </c>
      <c r="Y392">
        <v>22.900884999999999</v>
      </c>
      <c r="Z392">
        <v>0</v>
      </c>
      <c r="AA392">
        <v>4.5104585000000001E-5</v>
      </c>
      <c r="AB392">
        <v>0</v>
      </c>
      <c r="AC392">
        <v>2.2644384</v>
      </c>
      <c r="AD392">
        <v>0</v>
      </c>
      <c r="AE392">
        <v>0</v>
      </c>
      <c r="AF392">
        <v>25.165368999999998</v>
      </c>
    </row>
    <row r="393" spans="1:32" x14ac:dyDescent="0.3">
      <c r="A393">
        <v>3012573</v>
      </c>
      <c r="B393">
        <v>1</v>
      </c>
      <c r="C393" t="s">
        <v>83</v>
      </c>
      <c r="D393" t="s">
        <v>125</v>
      </c>
      <c r="E393" t="s">
        <v>1686</v>
      </c>
      <c r="F393" t="s">
        <v>1687</v>
      </c>
      <c r="G393" t="s">
        <v>134</v>
      </c>
      <c r="H393" t="s">
        <v>247</v>
      </c>
      <c r="I393" t="s">
        <v>78</v>
      </c>
      <c r="J393" t="s">
        <v>136</v>
      </c>
      <c r="K393" t="s">
        <v>22</v>
      </c>
      <c r="L393" t="s">
        <v>177</v>
      </c>
      <c r="M393" t="s">
        <v>1688</v>
      </c>
      <c r="N393" t="s">
        <v>1544</v>
      </c>
      <c r="O393">
        <v>0.53946916666666667</v>
      </c>
      <c r="P393">
        <v>0</v>
      </c>
      <c r="Q393">
        <v>65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0</v>
      </c>
      <c r="Y393">
        <v>6.3993596999999998</v>
      </c>
      <c r="Z393">
        <v>0</v>
      </c>
      <c r="AA393">
        <v>0</v>
      </c>
      <c r="AB393">
        <v>0</v>
      </c>
      <c r="AC393">
        <v>2.3493213999999998E-2</v>
      </c>
      <c r="AD393">
        <v>0</v>
      </c>
      <c r="AE393">
        <v>0</v>
      </c>
      <c r="AF393">
        <v>6.4228529999999999</v>
      </c>
    </row>
    <row r="394" spans="1:32" x14ac:dyDescent="0.3">
      <c r="A394">
        <v>3012552</v>
      </c>
      <c r="B394">
        <v>1</v>
      </c>
      <c r="C394" t="s">
        <v>83</v>
      </c>
      <c r="D394" t="s">
        <v>129</v>
      </c>
      <c r="E394" t="s">
        <v>1689</v>
      </c>
      <c r="F394" t="s">
        <v>1690</v>
      </c>
      <c r="G394" t="s">
        <v>134</v>
      </c>
      <c r="H394" t="s">
        <v>252</v>
      </c>
      <c r="I394" t="s">
        <v>79</v>
      </c>
      <c r="J394" t="s">
        <v>136</v>
      </c>
      <c r="K394" t="s">
        <v>22</v>
      </c>
      <c r="L394" t="s">
        <v>177</v>
      </c>
      <c r="M394" t="s">
        <v>1691</v>
      </c>
      <c r="N394" t="s">
        <v>1692</v>
      </c>
      <c r="O394">
        <v>0.4949047222222222</v>
      </c>
      <c r="P394">
        <v>0</v>
      </c>
      <c r="Q394">
        <v>0</v>
      </c>
      <c r="R394">
        <v>13</v>
      </c>
      <c r="S394">
        <v>0</v>
      </c>
      <c r="T394">
        <v>2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1.0251341</v>
      </c>
      <c r="AA394">
        <v>0</v>
      </c>
      <c r="AB394">
        <v>1.2450323000000001</v>
      </c>
      <c r="AC394">
        <v>0</v>
      </c>
      <c r="AD394">
        <v>0</v>
      </c>
      <c r="AE394">
        <v>0</v>
      </c>
      <c r="AF394">
        <v>2.2701663999999999</v>
      </c>
    </row>
    <row r="395" spans="1:32" x14ac:dyDescent="0.3">
      <c r="A395">
        <v>3012549</v>
      </c>
      <c r="B395">
        <v>1</v>
      </c>
      <c r="C395" t="s">
        <v>82</v>
      </c>
      <c r="D395" t="s">
        <v>103</v>
      </c>
      <c r="E395" t="s">
        <v>1693</v>
      </c>
      <c r="F395" t="s">
        <v>1694</v>
      </c>
      <c r="G395" t="s">
        <v>134</v>
      </c>
      <c r="H395" t="s">
        <v>182</v>
      </c>
      <c r="I395" t="s">
        <v>78</v>
      </c>
      <c r="J395" t="s">
        <v>136</v>
      </c>
      <c r="K395" t="s">
        <v>22</v>
      </c>
      <c r="L395" t="s">
        <v>177</v>
      </c>
      <c r="M395" t="s">
        <v>1695</v>
      </c>
      <c r="N395" t="s">
        <v>1696</v>
      </c>
      <c r="O395">
        <v>2.6074999999999999</v>
      </c>
      <c r="P395">
        <v>0</v>
      </c>
      <c r="Q395">
        <v>82</v>
      </c>
      <c r="R395">
        <v>0</v>
      </c>
      <c r="S395">
        <v>18</v>
      </c>
      <c r="T395">
        <v>0</v>
      </c>
      <c r="U395">
        <v>18</v>
      </c>
      <c r="V395">
        <v>0</v>
      </c>
      <c r="W395">
        <v>0</v>
      </c>
      <c r="X395">
        <v>0</v>
      </c>
      <c r="Y395">
        <v>48.023605000000003</v>
      </c>
      <c r="Z395">
        <v>0</v>
      </c>
      <c r="AA395">
        <v>4.5555589999999997</v>
      </c>
      <c r="AB395">
        <v>0</v>
      </c>
      <c r="AC395">
        <v>19.664244</v>
      </c>
      <c r="AD395">
        <v>0</v>
      </c>
      <c r="AE395">
        <v>0</v>
      </c>
      <c r="AF395">
        <v>72.243409999999997</v>
      </c>
    </row>
    <row r="396" spans="1:32" x14ac:dyDescent="0.3">
      <c r="A396">
        <v>3012552</v>
      </c>
      <c r="B396">
        <v>2</v>
      </c>
      <c r="C396" t="s">
        <v>83</v>
      </c>
      <c r="D396" t="s">
        <v>129</v>
      </c>
      <c r="E396" t="s">
        <v>1697</v>
      </c>
      <c r="F396" t="s">
        <v>1698</v>
      </c>
      <c r="G396" t="s">
        <v>134</v>
      </c>
      <c r="H396" t="s">
        <v>252</v>
      </c>
      <c r="I396" t="s">
        <v>79</v>
      </c>
      <c r="J396" t="s">
        <v>136</v>
      </c>
      <c r="K396" t="s">
        <v>22</v>
      </c>
      <c r="L396" t="s">
        <v>177</v>
      </c>
      <c r="M396" t="s">
        <v>1692</v>
      </c>
      <c r="N396" t="s">
        <v>1699</v>
      </c>
      <c r="O396">
        <v>1.3360172222222222</v>
      </c>
      <c r="P396">
        <v>4</v>
      </c>
      <c r="Q396">
        <v>64</v>
      </c>
      <c r="R396">
        <v>131</v>
      </c>
      <c r="S396">
        <v>336</v>
      </c>
      <c r="T396">
        <v>16</v>
      </c>
      <c r="U396">
        <v>76</v>
      </c>
      <c r="V396">
        <v>0</v>
      </c>
      <c r="W396">
        <v>0</v>
      </c>
      <c r="X396">
        <v>0.59869605000000004</v>
      </c>
      <c r="Y396">
        <v>25.219038000000001</v>
      </c>
      <c r="Z396">
        <v>43.389040000000001</v>
      </c>
      <c r="AA396">
        <v>76.242469999999997</v>
      </c>
      <c r="AB396">
        <v>5.9813910000000003</v>
      </c>
      <c r="AC396">
        <v>40.505099999999999</v>
      </c>
      <c r="AD396">
        <v>0</v>
      </c>
      <c r="AE396">
        <v>0</v>
      </c>
      <c r="AF396">
        <v>191.93575000000001</v>
      </c>
    </row>
    <row r="397" spans="1:32" x14ac:dyDescent="0.3">
      <c r="A397">
        <v>3012542</v>
      </c>
      <c r="B397">
        <v>1</v>
      </c>
      <c r="C397" t="s">
        <v>83</v>
      </c>
      <c r="D397" t="s">
        <v>129</v>
      </c>
      <c r="E397" t="s">
        <v>1700</v>
      </c>
      <c r="F397" t="s">
        <v>1701</v>
      </c>
      <c r="G397" t="s">
        <v>134</v>
      </c>
      <c r="H397" t="s">
        <v>211</v>
      </c>
      <c r="I397" t="s">
        <v>79</v>
      </c>
      <c r="J397" t="s">
        <v>136</v>
      </c>
      <c r="K397" t="s">
        <v>22</v>
      </c>
      <c r="L397" t="s">
        <v>177</v>
      </c>
      <c r="M397" t="s">
        <v>1702</v>
      </c>
      <c r="N397" t="s">
        <v>1703</v>
      </c>
      <c r="O397">
        <v>1.0833333333333333</v>
      </c>
      <c r="P397">
        <v>4</v>
      </c>
      <c r="Q397">
        <v>64</v>
      </c>
      <c r="R397">
        <v>131</v>
      </c>
      <c r="S397">
        <v>336</v>
      </c>
      <c r="T397">
        <v>16</v>
      </c>
      <c r="U397">
        <v>76</v>
      </c>
      <c r="V397">
        <v>0</v>
      </c>
      <c r="W397">
        <v>0</v>
      </c>
      <c r="X397">
        <v>0.50701719999999995</v>
      </c>
      <c r="Y397">
        <v>21.357227000000002</v>
      </c>
      <c r="Z397">
        <v>36.676839999999999</v>
      </c>
      <c r="AA397">
        <v>73.894450000000006</v>
      </c>
      <c r="AB397">
        <v>5.3402605000000003</v>
      </c>
      <c r="AC397">
        <v>42.173969999999997</v>
      </c>
      <c r="AD397">
        <v>0</v>
      </c>
      <c r="AE397">
        <v>0</v>
      </c>
      <c r="AF397">
        <v>179.94974999999999</v>
      </c>
    </row>
    <row r="398" spans="1:32" x14ac:dyDescent="0.3">
      <c r="A398">
        <v>3012435</v>
      </c>
      <c r="B398">
        <v>1</v>
      </c>
      <c r="C398" t="s">
        <v>82</v>
      </c>
      <c r="D398" t="s">
        <v>86</v>
      </c>
      <c r="E398" t="s">
        <v>1704</v>
      </c>
      <c r="F398" t="s">
        <v>1705</v>
      </c>
      <c r="G398" t="s">
        <v>134</v>
      </c>
      <c r="H398" t="s">
        <v>238</v>
      </c>
      <c r="I398" t="s">
        <v>78</v>
      </c>
      <c r="J398" t="s">
        <v>136</v>
      </c>
      <c r="K398" t="s">
        <v>22</v>
      </c>
      <c r="L398" t="s">
        <v>177</v>
      </c>
      <c r="M398" t="s">
        <v>1706</v>
      </c>
      <c r="N398" t="s">
        <v>1707</v>
      </c>
      <c r="O398">
        <v>2.198165277777778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0.16650345999999999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0.16650345999999999</v>
      </c>
    </row>
    <row r="399" spans="1:32" x14ac:dyDescent="0.3">
      <c r="A399">
        <v>3006443</v>
      </c>
      <c r="B399">
        <v>1</v>
      </c>
      <c r="C399" t="s">
        <v>82</v>
      </c>
      <c r="D399" t="s">
        <v>106</v>
      </c>
      <c r="E399" t="s">
        <v>1708</v>
      </c>
      <c r="F399" t="s">
        <v>1709</v>
      </c>
      <c r="G399" t="s">
        <v>134</v>
      </c>
      <c r="H399" t="s">
        <v>211</v>
      </c>
      <c r="I399" t="s">
        <v>79</v>
      </c>
      <c r="J399" t="s">
        <v>136</v>
      </c>
      <c r="K399" t="s">
        <v>22</v>
      </c>
      <c r="L399" t="s">
        <v>177</v>
      </c>
      <c r="M399" t="s">
        <v>1710</v>
      </c>
      <c r="N399" t="s">
        <v>1711</v>
      </c>
      <c r="O399">
        <v>0.6492175</v>
      </c>
      <c r="P399">
        <v>0</v>
      </c>
      <c r="Q399">
        <v>6129</v>
      </c>
      <c r="R399">
        <v>0</v>
      </c>
      <c r="S399">
        <v>0</v>
      </c>
      <c r="T399">
        <v>1</v>
      </c>
      <c r="U399">
        <v>491</v>
      </c>
      <c r="V399">
        <v>0</v>
      </c>
      <c r="W399">
        <v>0</v>
      </c>
      <c r="X399">
        <v>0</v>
      </c>
      <c r="Y399">
        <v>1240.6706999999999</v>
      </c>
      <c r="Z399">
        <v>0</v>
      </c>
      <c r="AA399">
        <v>0</v>
      </c>
      <c r="AB399">
        <v>3.0174037999999999</v>
      </c>
      <c r="AC399">
        <v>267.68509999999998</v>
      </c>
      <c r="AD399">
        <v>0</v>
      </c>
      <c r="AE399">
        <v>0</v>
      </c>
      <c r="AF399">
        <v>1511.3732</v>
      </c>
    </row>
    <row r="400" spans="1:32" x14ac:dyDescent="0.3">
      <c r="A400">
        <v>3008797</v>
      </c>
      <c r="B400">
        <v>1</v>
      </c>
      <c r="C400" t="s">
        <v>83</v>
      </c>
      <c r="D400" t="s">
        <v>115</v>
      </c>
      <c r="E400" t="s">
        <v>1712</v>
      </c>
      <c r="F400" t="s">
        <v>1713</v>
      </c>
      <c r="G400" t="s">
        <v>134</v>
      </c>
      <c r="H400" t="s">
        <v>211</v>
      </c>
      <c r="I400" t="s">
        <v>79</v>
      </c>
      <c r="J400" t="s">
        <v>136</v>
      </c>
      <c r="K400" t="s">
        <v>22</v>
      </c>
      <c r="L400" t="s">
        <v>177</v>
      </c>
      <c r="M400" t="s">
        <v>1714</v>
      </c>
      <c r="N400" t="s">
        <v>1715</v>
      </c>
      <c r="O400">
        <v>3.9916666666666667</v>
      </c>
      <c r="P400">
        <v>3</v>
      </c>
      <c r="Q400">
        <v>132</v>
      </c>
      <c r="R400">
        <v>111</v>
      </c>
      <c r="S400">
        <v>159</v>
      </c>
      <c r="T400">
        <v>6</v>
      </c>
      <c r="U400">
        <v>19</v>
      </c>
      <c r="V400">
        <v>1</v>
      </c>
      <c r="W400">
        <v>1</v>
      </c>
      <c r="X400">
        <v>0.25070193000000002</v>
      </c>
      <c r="Y400">
        <v>106.75193</v>
      </c>
      <c r="Z400">
        <v>82.989379999999997</v>
      </c>
      <c r="AA400">
        <v>89.346176</v>
      </c>
      <c r="AB400">
        <v>92.341125000000005</v>
      </c>
      <c r="AC400">
        <v>113.95296500000001</v>
      </c>
      <c r="AD400">
        <v>686.87789999999995</v>
      </c>
      <c r="AE400">
        <v>22.237991000000001</v>
      </c>
      <c r="AF400">
        <v>1194.7482</v>
      </c>
    </row>
    <row r="401" spans="1:32" x14ac:dyDescent="0.3">
      <c r="A401">
        <v>3008708</v>
      </c>
      <c r="B401">
        <v>1</v>
      </c>
      <c r="C401" t="s">
        <v>82</v>
      </c>
      <c r="D401" t="s">
        <v>108</v>
      </c>
      <c r="E401" t="s">
        <v>1716</v>
      </c>
      <c r="F401" t="s">
        <v>1717</v>
      </c>
      <c r="G401" t="s">
        <v>134</v>
      </c>
      <c r="H401" t="s">
        <v>327</v>
      </c>
      <c r="I401" t="s">
        <v>78</v>
      </c>
      <c r="J401" t="s">
        <v>136</v>
      </c>
      <c r="K401" t="s">
        <v>22</v>
      </c>
      <c r="L401" t="s">
        <v>177</v>
      </c>
      <c r="M401" t="s">
        <v>1718</v>
      </c>
      <c r="N401" t="s">
        <v>1719</v>
      </c>
      <c r="O401">
        <v>1.9111738888888887</v>
      </c>
      <c r="P401">
        <v>0</v>
      </c>
      <c r="Q401">
        <v>26</v>
      </c>
      <c r="R401">
        <v>0</v>
      </c>
      <c r="S401">
        <v>17</v>
      </c>
      <c r="T401">
        <v>0</v>
      </c>
      <c r="U401">
        <v>4</v>
      </c>
      <c r="V401">
        <v>0</v>
      </c>
      <c r="W401">
        <v>0</v>
      </c>
      <c r="X401">
        <v>0</v>
      </c>
      <c r="Y401">
        <v>13.118729</v>
      </c>
      <c r="Z401">
        <v>0</v>
      </c>
      <c r="AA401">
        <v>8.2646189999999997</v>
      </c>
      <c r="AB401">
        <v>0</v>
      </c>
      <c r="AC401">
        <v>0.86697316000000002</v>
      </c>
      <c r="AD401">
        <v>0</v>
      </c>
      <c r="AE401">
        <v>0</v>
      </c>
      <c r="AF401">
        <v>22.250319999999999</v>
      </c>
    </row>
    <row r="402" spans="1:32" x14ac:dyDescent="0.3">
      <c r="A402">
        <v>3011939</v>
      </c>
      <c r="B402">
        <v>1</v>
      </c>
      <c r="C402" t="s">
        <v>83</v>
      </c>
      <c r="D402" t="s">
        <v>118</v>
      </c>
      <c r="E402" t="s">
        <v>1720</v>
      </c>
      <c r="F402" t="s">
        <v>1721</v>
      </c>
      <c r="G402" t="s">
        <v>134</v>
      </c>
      <c r="H402" t="s">
        <v>211</v>
      </c>
      <c r="I402" t="s">
        <v>79</v>
      </c>
      <c r="J402" t="s">
        <v>136</v>
      </c>
      <c r="K402" t="s">
        <v>22</v>
      </c>
      <c r="L402" t="s">
        <v>177</v>
      </c>
      <c r="M402" t="s">
        <v>1722</v>
      </c>
      <c r="N402" t="s">
        <v>1723</v>
      </c>
      <c r="O402">
        <v>9.2777777777777778E-2</v>
      </c>
      <c r="P402">
        <v>21</v>
      </c>
      <c r="Q402">
        <v>6967</v>
      </c>
      <c r="R402">
        <v>747</v>
      </c>
      <c r="S402">
        <v>1196</v>
      </c>
      <c r="T402">
        <v>68</v>
      </c>
      <c r="U402">
        <v>844</v>
      </c>
      <c r="V402">
        <v>8</v>
      </c>
      <c r="W402">
        <v>0</v>
      </c>
      <c r="X402">
        <v>8.2983139999999995</v>
      </c>
      <c r="Y402">
        <v>123.1375</v>
      </c>
      <c r="Z402">
        <v>29.649937000000001</v>
      </c>
      <c r="AA402">
        <v>38.145096000000002</v>
      </c>
      <c r="AB402">
        <v>25.929794000000001</v>
      </c>
      <c r="AC402">
        <v>59.614845000000003</v>
      </c>
      <c r="AD402">
        <v>225.66758999999999</v>
      </c>
      <c r="AE402">
        <v>0</v>
      </c>
      <c r="AF402">
        <v>510.44305000000003</v>
      </c>
    </row>
    <row r="403" spans="1:32" x14ac:dyDescent="0.3">
      <c r="A403">
        <v>3020590</v>
      </c>
      <c r="B403">
        <v>1</v>
      </c>
      <c r="C403" t="s">
        <v>82</v>
      </c>
      <c r="D403" t="s">
        <v>105</v>
      </c>
      <c r="E403" t="s">
        <v>1724</v>
      </c>
      <c r="F403" t="s">
        <v>1725</v>
      </c>
      <c r="G403" t="s">
        <v>134</v>
      </c>
      <c r="H403" t="s">
        <v>182</v>
      </c>
      <c r="I403" t="s">
        <v>78</v>
      </c>
      <c r="J403" t="s">
        <v>136</v>
      </c>
      <c r="K403" t="s">
        <v>22</v>
      </c>
      <c r="L403" t="s">
        <v>177</v>
      </c>
      <c r="M403" t="s">
        <v>1726</v>
      </c>
      <c r="N403" t="s">
        <v>1727</v>
      </c>
      <c r="O403">
        <v>0.30141055555555557</v>
      </c>
      <c r="P403">
        <v>0</v>
      </c>
      <c r="Q403">
        <v>46</v>
      </c>
      <c r="R403">
        <v>0</v>
      </c>
      <c r="S403">
        <v>23</v>
      </c>
      <c r="T403">
        <v>0</v>
      </c>
      <c r="U403">
        <v>23</v>
      </c>
      <c r="V403">
        <v>0</v>
      </c>
      <c r="W403">
        <v>0</v>
      </c>
      <c r="X403">
        <v>0</v>
      </c>
      <c r="Y403">
        <v>4.217104</v>
      </c>
      <c r="Z403">
        <v>0</v>
      </c>
      <c r="AA403">
        <v>1.3275011999999999</v>
      </c>
      <c r="AB403">
        <v>0</v>
      </c>
      <c r="AC403">
        <v>2.6651601999999999</v>
      </c>
      <c r="AD403">
        <v>0</v>
      </c>
      <c r="AE403">
        <v>0</v>
      </c>
      <c r="AF403">
        <v>8.2097650000000009</v>
      </c>
    </row>
    <row r="404" spans="1:32" x14ac:dyDescent="0.3">
      <c r="A404">
        <v>3020586</v>
      </c>
      <c r="B404">
        <v>1</v>
      </c>
      <c r="C404" t="s">
        <v>82</v>
      </c>
      <c r="D404" t="s">
        <v>98</v>
      </c>
      <c r="E404" t="s">
        <v>1728</v>
      </c>
      <c r="F404" t="s">
        <v>1729</v>
      </c>
      <c r="G404" t="s">
        <v>134</v>
      </c>
      <c r="H404" t="s">
        <v>478</v>
      </c>
      <c r="I404" t="s">
        <v>78</v>
      </c>
      <c r="J404" t="s">
        <v>136</v>
      </c>
      <c r="K404" t="s">
        <v>22</v>
      </c>
      <c r="L404" t="s">
        <v>177</v>
      </c>
      <c r="M404" t="s">
        <v>1730</v>
      </c>
      <c r="N404" t="s">
        <v>1731</v>
      </c>
      <c r="O404">
        <v>1.4791141666666665</v>
      </c>
      <c r="P404">
        <v>0</v>
      </c>
      <c r="Q404">
        <v>17</v>
      </c>
      <c r="R404">
        <v>0</v>
      </c>
      <c r="S404">
        <v>0</v>
      </c>
      <c r="T404">
        <v>0</v>
      </c>
      <c r="U404">
        <v>3</v>
      </c>
      <c r="V404">
        <v>0</v>
      </c>
      <c r="W404">
        <v>0</v>
      </c>
      <c r="X404">
        <v>0</v>
      </c>
      <c r="Y404">
        <v>5.07552</v>
      </c>
      <c r="Z404">
        <v>0</v>
      </c>
      <c r="AA404">
        <v>0</v>
      </c>
      <c r="AB404">
        <v>0</v>
      </c>
      <c r="AC404">
        <v>3.2683855999999998</v>
      </c>
      <c r="AD404">
        <v>0</v>
      </c>
      <c r="AE404">
        <v>0</v>
      </c>
      <c r="AF404">
        <v>8.3439060000000005</v>
      </c>
    </row>
    <row r="405" spans="1:32" x14ac:dyDescent="0.3">
      <c r="A405">
        <v>3016615</v>
      </c>
      <c r="B405">
        <v>1</v>
      </c>
      <c r="C405" t="s">
        <v>83</v>
      </c>
      <c r="D405" t="s">
        <v>116</v>
      </c>
      <c r="E405" t="s">
        <v>1732</v>
      </c>
      <c r="F405" t="s">
        <v>1733</v>
      </c>
      <c r="G405" t="s">
        <v>134</v>
      </c>
      <c r="H405" t="s">
        <v>1734</v>
      </c>
      <c r="I405" t="s">
        <v>78</v>
      </c>
      <c r="J405" t="s">
        <v>136</v>
      </c>
      <c r="K405" t="s">
        <v>3</v>
      </c>
      <c r="L405" t="s">
        <v>177</v>
      </c>
      <c r="M405" t="s">
        <v>1735</v>
      </c>
      <c r="N405" t="s">
        <v>1736</v>
      </c>
      <c r="O405">
        <v>0.65298388888888892</v>
      </c>
      <c r="P405">
        <v>0</v>
      </c>
      <c r="Q405">
        <v>12</v>
      </c>
      <c r="R405">
        <v>0</v>
      </c>
      <c r="S405">
        <v>2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1.0045857</v>
      </c>
      <c r="Z405">
        <v>0</v>
      </c>
      <c r="AA405">
        <v>0.12511686999999999</v>
      </c>
      <c r="AB405">
        <v>0</v>
      </c>
      <c r="AC405">
        <v>0</v>
      </c>
      <c r="AD405">
        <v>0</v>
      </c>
      <c r="AE405">
        <v>0</v>
      </c>
      <c r="AF405">
        <v>1.1297026999999999</v>
      </c>
    </row>
    <row r="406" spans="1:32" x14ac:dyDescent="0.3">
      <c r="A406">
        <v>3013939</v>
      </c>
      <c r="B406">
        <v>1</v>
      </c>
      <c r="C406" t="s">
        <v>83</v>
      </c>
      <c r="D406" t="s">
        <v>127</v>
      </c>
      <c r="E406" t="s">
        <v>1737</v>
      </c>
      <c r="F406" t="s">
        <v>1738</v>
      </c>
      <c r="G406" t="s">
        <v>134</v>
      </c>
      <c r="H406" t="s">
        <v>211</v>
      </c>
      <c r="I406" t="s">
        <v>79</v>
      </c>
      <c r="J406" t="s">
        <v>136</v>
      </c>
      <c r="K406" t="s">
        <v>22</v>
      </c>
      <c r="L406" t="s">
        <v>177</v>
      </c>
      <c r="M406" t="s">
        <v>1739</v>
      </c>
      <c r="N406" t="s">
        <v>1740</v>
      </c>
      <c r="O406">
        <v>2.2277777777777779</v>
      </c>
      <c r="P406">
        <v>1</v>
      </c>
      <c r="Q406">
        <v>46</v>
      </c>
      <c r="R406">
        <v>0</v>
      </c>
      <c r="S406">
        <v>0</v>
      </c>
      <c r="T406">
        <v>7</v>
      </c>
      <c r="U406">
        <v>0</v>
      </c>
      <c r="V406">
        <v>4</v>
      </c>
      <c r="W406">
        <v>0</v>
      </c>
      <c r="X406">
        <v>0.56850535000000002</v>
      </c>
      <c r="Y406">
        <v>25.530508000000001</v>
      </c>
      <c r="Z406">
        <v>0</v>
      </c>
      <c r="AA406">
        <v>0</v>
      </c>
      <c r="AB406">
        <v>386.79117000000002</v>
      </c>
      <c r="AC406">
        <v>0</v>
      </c>
      <c r="AD406">
        <v>3774.3141999999998</v>
      </c>
      <c r="AE406">
        <v>0</v>
      </c>
      <c r="AF406">
        <v>4187.2046</v>
      </c>
    </row>
    <row r="407" spans="1:32" x14ac:dyDescent="0.3">
      <c r="A407">
        <v>3016782</v>
      </c>
      <c r="B407">
        <v>1</v>
      </c>
      <c r="C407" t="s">
        <v>82</v>
      </c>
      <c r="D407" t="s">
        <v>92</v>
      </c>
      <c r="E407" t="s">
        <v>1741</v>
      </c>
      <c r="F407" t="s">
        <v>1742</v>
      </c>
      <c r="G407" t="s">
        <v>134</v>
      </c>
      <c r="H407" t="s">
        <v>135</v>
      </c>
      <c r="I407" t="s">
        <v>79</v>
      </c>
      <c r="J407" t="s">
        <v>136</v>
      </c>
      <c r="K407" t="s">
        <v>22</v>
      </c>
      <c r="L407" t="s">
        <v>137</v>
      </c>
      <c r="M407" t="s">
        <v>1743</v>
      </c>
      <c r="N407" t="s">
        <v>1744</v>
      </c>
      <c r="O407">
        <v>0.22805555555555557</v>
      </c>
      <c r="P407">
        <v>1</v>
      </c>
      <c r="Q407">
        <v>1040</v>
      </c>
      <c r="R407">
        <v>0</v>
      </c>
      <c r="S407">
        <v>0</v>
      </c>
      <c r="T407">
        <v>11</v>
      </c>
      <c r="U407">
        <v>31</v>
      </c>
      <c r="V407">
        <v>0</v>
      </c>
      <c r="W407">
        <v>1</v>
      </c>
      <c r="X407">
        <v>1.6235873999999999</v>
      </c>
      <c r="Y407">
        <v>28.756466</v>
      </c>
      <c r="Z407">
        <v>0</v>
      </c>
      <c r="AA407">
        <v>0</v>
      </c>
      <c r="AB407">
        <v>14.835357</v>
      </c>
      <c r="AC407">
        <v>6.6797266000000004</v>
      </c>
      <c r="AD407">
        <v>0</v>
      </c>
      <c r="AE407">
        <v>6.1908229999999996E-4</v>
      </c>
      <c r="AF407">
        <v>51.895755999999999</v>
      </c>
    </row>
    <row r="408" spans="1:32" x14ac:dyDescent="0.3">
      <c r="A408">
        <v>3019225</v>
      </c>
      <c r="B408">
        <v>1</v>
      </c>
      <c r="C408" t="s">
        <v>82</v>
      </c>
      <c r="D408" t="s">
        <v>105</v>
      </c>
      <c r="E408" t="s">
        <v>1745</v>
      </c>
      <c r="F408" t="s">
        <v>1746</v>
      </c>
      <c r="G408" t="s">
        <v>134</v>
      </c>
      <c r="H408" t="s">
        <v>211</v>
      </c>
      <c r="I408" t="s">
        <v>79</v>
      </c>
      <c r="J408" t="s">
        <v>136</v>
      </c>
      <c r="K408" t="s">
        <v>22</v>
      </c>
      <c r="L408" t="s">
        <v>177</v>
      </c>
      <c r="M408" t="s">
        <v>1747</v>
      </c>
      <c r="N408" t="s">
        <v>1748</v>
      </c>
      <c r="O408">
        <v>0.83861111111111108</v>
      </c>
      <c r="P408">
        <v>1</v>
      </c>
      <c r="Q408">
        <v>1476</v>
      </c>
      <c r="R408">
        <v>194</v>
      </c>
      <c r="S408">
        <v>214</v>
      </c>
      <c r="T408">
        <v>21</v>
      </c>
      <c r="U408">
        <v>209</v>
      </c>
      <c r="V408">
        <v>2</v>
      </c>
      <c r="W408">
        <v>0</v>
      </c>
      <c r="X408">
        <v>0.67409350000000001</v>
      </c>
      <c r="Y408">
        <v>399.19349999999997</v>
      </c>
      <c r="Z408">
        <v>62.996856999999999</v>
      </c>
      <c r="AA408">
        <v>366.20366999999999</v>
      </c>
      <c r="AB408">
        <v>158.08473000000001</v>
      </c>
      <c r="AC408">
        <v>151.37870000000001</v>
      </c>
      <c r="AD408">
        <v>375.30410000000001</v>
      </c>
      <c r="AE408">
        <v>0</v>
      </c>
      <c r="AF408">
        <v>1513.8357000000001</v>
      </c>
    </row>
    <row r="409" spans="1:32" x14ac:dyDescent="0.3">
      <c r="A409">
        <v>3010116</v>
      </c>
      <c r="B409">
        <v>1</v>
      </c>
      <c r="C409" t="s">
        <v>82</v>
      </c>
      <c r="D409" t="s">
        <v>105</v>
      </c>
      <c r="E409" t="s">
        <v>1745</v>
      </c>
      <c r="F409" t="s">
        <v>1746</v>
      </c>
      <c r="G409" t="s">
        <v>134</v>
      </c>
      <c r="H409" t="s">
        <v>211</v>
      </c>
      <c r="I409" t="s">
        <v>79</v>
      </c>
      <c r="J409" t="s">
        <v>136</v>
      </c>
      <c r="K409" t="s">
        <v>22</v>
      </c>
      <c r="L409" t="s">
        <v>177</v>
      </c>
      <c r="M409" t="s">
        <v>1749</v>
      </c>
      <c r="N409" t="s">
        <v>1750</v>
      </c>
      <c r="O409">
        <v>0.95277777777777772</v>
      </c>
      <c r="P409">
        <v>1</v>
      </c>
      <c r="Q409">
        <v>1474</v>
      </c>
      <c r="R409">
        <v>194</v>
      </c>
      <c r="S409">
        <v>214</v>
      </c>
      <c r="T409">
        <v>21</v>
      </c>
      <c r="U409">
        <v>209</v>
      </c>
      <c r="V409">
        <v>2</v>
      </c>
      <c r="W409">
        <v>0</v>
      </c>
      <c r="X409">
        <v>0.85612785999999996</v>
      </c>
      <c r="Y409">
        <v>508.24270000000001</v>
      </c>
      <c r="Z409">
        <v>86.102980000000002</v>
      </c>
      <c r="AA409">
        <v>412.41125</v>
      </c>
      <c r="AB409">
        <v>204.48523</v>
      </c>
      <c r="AC409">
        <v>186.30116000000001</v>
      </c>
      <c r="AD409">
        <v>466.74414000000002</v>
      </c>
      <c r="AE409">
        <v>0</v>
      </c>
      <c r="AF409">
        <v>1865.1436000000001</v>
      </c>
    </row>
    <row r="410" spans="1:32" x14ac:dyDescent="0.3">
      <c r="A410">
        <v>3015180</v>
      </c>
      <c r="B410">
        <v>1</v>
      </c>
      <c r="C410" t="s">
        <v>83</v>
      </c>
      <c r="D410" t="s">
        <v>122</v>
      </c>
      <c r="E410" t="s">
        <v>1751</v>
      </c>
      <c r="F410" t="s">
        <v>1752</v>
      </c>
      <c r="G410" t="s">
        <v>134</v>
      </c>
      <c r="H410" t="s">
        <v>318</v>
      </c>
      <c r="I410" t="s">
        <v>79</v>
      </c>
      <c r="J410" t="s">
        <v>136</v>
      </c>
      <c r="K410" t="s">
        <v>22</v>
      </c>
      <c r="L410" t="s">
        <v>177</v>
      </c>
      <c r="M410" t="s">
        <v>1753</v>
      </c>
      <c r="N410" t="s">
        <v>1754</v>
      </c>
      <c r="O410">
        <v>2.6398466666666667</v>
      </c>
      <c r="P410">
        <v>2</v>
      </c>
      <c r="Q410">
        <v>113</v>
      </c>
      <c r="R410">
        <v>16</v>
      </c>
      <c r="S410">
        <v>27</v>
      </c>
      <c r="T410">
        <v>2</v>
      </c>
      <c r="U410">
        <v>10</v>
      </c>
      <c r="V410">
        <v>0</v>
      </c>
      <c r="W410">
        <v>0</v>
      </c>
      <c r="X410">
        <v>4.1812950000000004</v>
      </c>
      <c r="Y410">
        <v>39.302402000000001</v>
      </c>
      <c r="Z410">
        <v>11.747235</v>
      </c>
      <c r="AA410">
        <v>1.3098772999999999</v>
      </c>
      <c r="AB410">
        <v>13.680462</v>
      </c>
      <c r="AC410">
        <v>34.542006999999998</v>
      </c>
      <c r="AD410">
        <v>0</v>
      </c>
      <c r="AE410">
        <v>0</v>
      </c>
      <c r="AF410">
        <v>104.76327999999999</v>
      </c>
    </row>
    <row r="411" spans="1:32" x14ac:dyDescent="0.3">
      <c r="A411">
        <v>3012743</v>
      </c>
      <c r="B411">
        <v>1</v>
      </c>
      <c r="C411" t="s">
        <v>82</v>
      </c>
      <c r="D411" t="s">
        <v>96</v>
      </c>
      <c r="E411" t="s">
        <v>1755</v>
      </c>
      <c r="F411" t="s">
        <v>1756</v>
      </c>
      <c r="G411" t="s">
        <v>134</v>
      </c>
      <c r="H411" t="s">
        <v>229</v>
      </c>
      <c r="I411" t="s">
        <v>78</v>
      </c>
      <c r="J411" t="s">
        <v>136</v>
      </c>
      <c r="K411" t="s">
        <v>22</v>
      </c>
      <c r="L411" t="s">
        <v>177</v>
      </c>
      <c r="M411" t="s">
        <v>1757</v>
      </c>
      <c r="N411" t="s">
        <v>1758</v>
      </c>
      <c r="O411">
        <v>0.56334333333333331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18</v>
      </c>
      <c r="V411">
        <v>0</v>
      </c>
      <c r="W411">
        <v>3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58.806125999999999</v>
      </c>
      <c r="AD411">
        <v>0</v>
      </c>
      <c r="AE411">
        <v>40.228816999999999</v>
      </c>
      <c r="AF411">
        <v>99.034940000000006</v>
      </c>
    </row>
    <row r="412" spans="1:32" x14ac:dyDescent="0.3">
      <c r="A412">
        <v>3017019</v>
      </c>
      <c r="B412">
        <v>1</v>
      </c>
      <c r="C412" t="s">
        <v>82</v>
      </c>
      <c r="D412" t="s">
        <v>106</v>
      </c>
      <c r="E412" t="s">
        <v>1759</v>
      </c>
      <c r="F412" t="s">
        <v>1760</v>
      </c>
      <c r="G412" t="s">
        <v>134</v>
      </c>
      <c r="H412" t="s">
        <v>182</v>
      </c>
      <c r="I412" t="s">
        <v>79</v>
      </c>
      <c r="J412" t="s">
        <v>136</v>
      </c>
      <c r="K412" t="s">
        <v>22</v>
      </c>
      <c r="L412" t="s">
        <v>177</v>
      </c>
      <c r="M412" t="s">
        <v>1761</v>
      </c>
      <c r="N412" t="s">
        <v>1762</v>
      </c>
      <c r="O412">
        <v>0.16694444444444445</v>
      </c>
      <c r="P412">
        <v>8</v>
      </c>
      <c r="Q412">
        <v>1556</v>
      </c>
      <c r="R412">
        <v>4</v>
      </c>
      <c r="S412">
        <v>116</v>
      </c>
      <c r="T412">
        <v>8</v>
      </c>
      <c r="U412">
        <v>159</v>
      </c>
      <c r="V412">
        <v>0</v>
      </c>
      <c r="W412">
        <v>0</v>
      </c>
      <c r="X412">
        <v>0.63638989999999995</v>
      </c>
      <c r="Y412">
        <v>82.731729999999999</v>
      </c>
      <c r="Z412">
        <v>9.0100800000000003</v>
      </c>
      <c r="AA412">
        <v>2.1228087000000002</v>
      </c>
      <c r="AB412">
        <v>7.5533805000000003</v>
      </c>
      <c r="AC412">
        <v>16.736525</v>
      </c>
      <c r="AD412">
        <v>0</v>
      </c>
      <c r="AE412">
        <v>0</v>
      </c>
      <c r="AF412">
        <v>118.79092</v>
      </c>
    </row>
    <row r="413" spans="1:32" x14ac:dyDescent="0.3">
      <c r="A413">
        <v>3015042</v>
      </c>
      <c r="B413">
        <v>1</v>
      </c>
      <c r="C413" t="s">
        <v>82</v>
      </c>
      <c r="D413" t="s">
        <v>106</v>
      </c>
      <c r="E413" t="s">
        <v>1763</v>
      </c>
      <c r="F413" t="s">
        <v>1764</v>
      </c>
      <c r="G413" t="s">
        <v>134</v>
      </c>
      <c r="H413" t="s">
        <v>147</v>
      </c>
      <c r="I413" t="s">
        <v>79</v>
      </c>
      <c r="J413" t="s">
        <v>136</v>
      </c>
      <c r="K413" t="s">
        <v>22</v>
      </c>
      <c r="L413" t="s">
        <v>137</v>
      </c>
      <c r="M413" t="s">
        <v>1765</v>
      </c>
      <c r="N413" t="s">
        <v>1766</v>
      </c>
      <c r="O413">
        <v>9.6288888888888895</v>
      </c>
      <c r="P413">
        <v>0</v>
      </c>
      <c r="Q413">
        <v>219</v>
      </c>
      <c r="R413">
        <v>0</v>
      </c>
      <c r="S413">
        <v>11</v>
      </c>
      <c r="T413">
        <v>0</v>
      </c>
      <c r="U413">
        <v>29</v>
      </c>
      <c r="V413">
        <v>0</v>
      </c>
      <c r="W413">
        <v>0</v>
      </c>
      <c r="X413">
        <v>0</v>
      </c>
      <c r="Y413">
        <v>546.03020000000004</v>
      </c>
      <c r="Z413">
        <v>0</v>
      </c>
      <c r="AA413">
        <v>14.422207999999999</v>
      </c>
      <c r="AB413">
        <v>0</v>
      </c>
      <c r="AC413">
        <v>236.23875000000001</v>
      </c>
      <c r="AD413">
        <v>0</v>
      </c>
      <c r="AE413">
        <v>0</v>
      </c>
      <c r="AF413">
        <v>796.69119999999998</v>
      </c>
    </row>
    <row r="414" spans="1:32" x14ac:dyDescent="0.3">
      <c r="A414">
        <v>3012684</v>
      </c>
      <c r="B414">
        <v>1</v>
      </c>
      <c r="C414" t="s">
        <v>82</v>
      </c>
      <c r="D414" t="s">
        <v>108</v>
      </c>
      <c r="E414" t="s">
        <v>1767</v>
      </c>
      <c r="F414" t="s">
        <v>1768</v>
      </c>
      <c r="G414" t="s">
        <v>134</v>
      </c>
      <c r="H414" t="s">
        <v>247</v>
      </c>
      <c r="I414" t="s">
        <v>78</v>
      </c>
      <c r="J414" t="s">
        <v>136</v>
      </c>
      <c r="K414" t="s">
        <v>22</v>
      </c>
      <c r="L414" t="s">
        <v>177</v>
      </c>
      <c r="M414" t="s">
        <v>1769</v>
      </c>
      <c r="N414" t="s">
        <v>1770</v>
      </c>
      <c r="O414">
        <v>1.1321372222222221</v>
      </c>
      <c r="P414">
        <v>0</v>
      </c>
      <c r="Q414">
        <v>2</v>
      </c>
      <c r="R414">
        <v>0</v>
      </c>
      <c r="S414">
        <v>8</v>
      </c>
      <c r="T414">
        <v>0</v>
      </c>
      <c r="U414">
        <v>3</v>
      </c>
      <c r="V414">
        <v>0</v>
      </c>
      <c r="W414">
        <v>0</v>
      </c>
      <c r="X414">
        <v>0</v>
      </c>
      <c r="Y414">
        <v>1.0165492</v>
      </c>
      <c r="Z414">
        <v>0</v>
      </c>
      <c r="AA414">
        <v>5.8257903999999998</v>
      </c>
      <c r="AB414">
        <v>0</v>
      </c>
      <c r="AC414">
        <v>2.0366892999999999</v>
      </c>
      <c r="AD414">
        <v>0</v>
      </c>
      <c r="AE414">
        <v>0</v>
      </c>
      <c r="AF414">
        <v>8.8790279999999999</v>
      </c>
    </row>
    <row r="415" spans="1:32" x14ac:dyDescent="0.3">
      <c r="A415">
        <v>3012360</v>
      </c>
      <c r="B415">
        <v>1</v>
      </c>
      <c r="C415" t="s">
        <v>82</v>
      </c>
      <c r="D415" t="s">
        <v>93</v>
      </c>
      <c r="E415" t="s">
        <v>1771</v>
      </c>
      <c r="F415" t="s">
        <v>1772</v>
      </c>
      <c r="G415" t="s">
        <v>134</v>
      </c>
      <c r="H415" t="s">
        <v>135</v>
      </c>
      <c r="I415" t="s">
        <v>79</v>
      </c>
      <c r="J415" t="s">
        <v>136</v>
      </c>
      <c r="K415" t="s">
        <v>22</v>
      </c>
      <c r="L415" t="s">
        <v>177</v>
      </c>
      <c r="M415" t="s">
        <v>1773</v>
      </c>
      <c r="N415" t="s">
        <v>1774</v>
      </c>
      <c r="O415">
        <v>6.9931111111111111E-2</v>
      </c>
      <c r="P415">
        <v>0</v>
      </c>
      <c r="Q415">
        <v>1644</v>
      </c>
      <c r="R415">
        <v>0</v>
      </c>
      <c r="S415">
        <v>0</v>
      </c>
      <c r="T415">
        <v>1</v>
      </c>
      <c r="U415">
        <v>40</v>
      </c>
      <c r="V415">
        <v>0</v>
      </c>
      <c r="W415">
        <v>0</v>
      </c>
      <c r="X415">
        <v>0</v>
      </c>
      <c r="Y415">
        <v>41.808709999999998</v>
      </c>
      <c r="Z415">
        <v>0</v>
      </c>
      <c r="AA415">
        <v>0</v>
      </c>
      <c r="AB415">
        <v>1.5214707999999999</v>
      </c>
      <c r="AC415">
        <v>19.717017999999999</v>
      </c>
      <c r="AD415">
        <v>0</v>
      </c>
      <c r="AE415">
        <v>0</v>
      </c>
      <c r="AF415">
        <v>63.047195000000002</v>
      </c>
    </row>
    <row r="416" spans="1:32" x14ac:dyDescent="0.3">
      <c r="A416">
        <v>3012219</v>
      </c>
      <c r="B416">
        <v>1</v>
      </c>
      <c r="C416" t="s">
        <v>82</v>
      </c>
      <c r="D416" t="s">
        <v>105</v>
      </c>
      <c r="E416" t="s">
        <v>1775</v>
      </c>
      <c r="F416" t="s">
        <v>1776</v>
      </c>
      <c r="G416" t="s">
        <v>134</v>
      </c>
      <c r="H416" t="s">
        <v>874</v>
      </c>
      <c r="I416" t="s">
        <v>78</v>
      </c>
      <c r="J416" t="s">
        <v>136</v>
      </c>
      <c r="K416" t="s">
        <v>22</v>
      </c>
      <c r="L416" t="s">
        <v>177</v>
      </c>
      <c r="M416" t="s">
        <v>1777</v>
      </c>
      <c r="N416" t="s">
        <v>1778</v>
      </c>
      <c r="O416">
        <v>2.4875141666666667</v>
      </c>
      <c r="P416">
        <v>0</v>
      </c>
      <c r="Q416">
        <v>15</v>
      </c>
      <c r="R416">
        <v>0</v>
      </c>
      <c r="S416">
        <v>4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8.1854549999999993</v>
      </c>
      <c r="Z416">
        <v>0</v>
      </c>
      <c r="AA416">
        <v>2.007625</v>
      </c>
      <c r="AB416">
        <v>0</v>
      </c>
      <c r="AC416">
        <v>0</v>
      </c>
      <c r="AD416">
        <v>0</v>
      </c>
      <c r="AE416">
        <v>0</v>
      </c>
      <c r="AF416">
        <v>10.193080999999999</v>
      </c>
    </row>
    <row r="417" spans="1:32" x14ac:dyDescent="0.3">
      <c r="A417">
        <v>3012014</v>
      </c>
      <c r="B417">
        <v>1</v>
      </c>
      <c r="C417" t="s">
        <v>82</v>
      </c>
      <c r="D417" t="s">
        <v>109</v>
      </c>
      <c r="E417" t="s">
        <v>1779</v>
      </c>
      <c r="F417" t="s">
        <v>1780</v>
      </c>
      <c r="G417" t="s">
        <v>134</v>
      </c>
      <c r="H417" t="s">
        <v>211</v>
      </c>
      <c r="I417" t="s">
        <v>79</v>
      </c>
      <c r="J417" t="s">
        <v>136</v>
      </c>
      <c r="K417" t="s">
        <v>22</v>
      </c>
      <c r="L417" t="s">
        <v>177</v>
      </c>
      <c r="M417" t="s">
        <v>1781</v>
      </c>
      <c r="N417" t="s">
        <v>1782</v>
      </c>
      <c r="O417">
        <v>0.60888888888888892</v>
      </c>
      <c r="P417">
        <v>0</v>
      </c>
      <c r="Q417">
        <v>45</v>
      </c>
      <c r="R417">
        <v>0</v>
      </c>
      <c r="S417">
        <v>14</v>
      </c>
      <c r="T417">
        <v>2</v>
      </c>
      <c r="U417">
        <v>13</v>
      </c>
      <c r="V417">
        <v>0</v>
      </c>
      <c r="W417">
        <v>0</v>
      </c>
      <c r="X417">
        <v>0</v>
      </c>
      <c r="Y417">
        <v>10.809481999999999</v>
      </c>
      <c r="Z417">
        <v>0</v>
      </c>
      <c r="AA417">
        <v>0.93625623000000002</v>
      </c>
      <c r="AB417">
        <v>19.846354000000002</v>
      </c>
      <c r="AC417">
        <v>8.6136689999999998</v>
      </c>
      <c r="AD417">
        <v>0</v>
      </c>
      <c r="AE417">
        <v>0</v>
      </c>
      <c r="AF417">
        <v>40.205759999999998</v>
      </c>
    </row>
    <row r="418" spans="1:32" x14ac:dyDescent="0.3">
      <c r="A418">
        <v>3011997</v>
      </c>
      <c r="B418">
        <v>1</v>
      </c>
      <c r="C418" t="s">
        <v>83</v>
      </c>
      <c r="D418" t="s">
        <v>123</v>
      </c>
      <c r="E418" t="s">
        <v>1783</v>
      </c>
      <c r="F418" t="s">
        <v>1784</v>
      </c>
      <c r="G418" t="s">
        <v>134</v>
      </c>
      <c r="H418" t="s">
        <v>404</v>
      </c>
      <c r="I418" t="s">
        <v>79</v>
      </c>
      <c r="J418" t="s">
        <v>136</v>
      </c>
      <c r="K418" t="s">
        <v>22</v>
      </c>
      <c r="L418" t="s">
        <v>177</v>
      </c>
      <c r="M418" t="s">
        <v>1785</v>
      </c>
      <c r="N418" t="s">
        <v>1786</v>
      </c>
      <c r="O418">
        <v>3.9222919444444444</v>
      </c>
      <c r="P418">
        <v>1</v>
      </c>
      <c r="Q418">
        <v>0</v>
      </c>
      <c r="R418">
        <v>14</v>
      </c>
      <c r="S418">
        <v>3</v>
      </c>
      <c r="T418">
        <v>7</v>
      </c>
      <c r="U418">
        <v>26</v>
      </c>
      <c r="V418">
        <v>1</v>
      </c>
      <c r="W418">
        <v>0</v>
      </c>
      <c r="X418">
        <v>4.4773459999999998</v>
      </c>
      <c r="Y418">
        <v>0</v>
      </c>
      <c r="Z418">
        <v>20.509619000000001</v>
      </c>
      <c r="AA418">
        <v>11.872348000000001</v>
      </c>
      <c r="AB418">
        <v>191.00445999999999</v>
      </c>
      <c r="AC418">
        <v>37.422576999999997</v>
      </c>
      <c r="AD418">
        <v>18.167166000000002</v>
      </c>
      <c r="AE418">
        <v>0</v>
      </c>
      <c r="AF418">
        <v>283.45352000000003</v>
      </c>
    </row>
    <row r="419" spans="1:32" x14ac:dyDescent="0.3">
      <c r="A419">
        <v>3011841</v>
      </c>
      <c r="B419">
        <v>1</v>
      </c>
      <c r="C419" t="s">
        <v>82</v>
      </c>
      <c r="D419" t="s">
        <v>100</v>
      </c>
      <c r="E419" t="s">
        <v>1787</v>
      </c>
      <c r="F419" t="s">
        <v>1788</v>
      </c>
      <c r="G419" t="s">
        <v>134</v>
      </c>
      <c r="H419" t="s">
        <v>216</v>
      </c>
      <c r="I419" t="s">
        <v>78</v>
      </c>
      <c r="J419" t="s">
        <v>136</v>
      </c>
      <c r="K419" t="s">
        <v>22</v>
      </c>
      <c r="L419" t="s">
        <v>177</v>
      </c>
      <c r="M419" t="s">
        <v>1789</v>
      </c>
      <c r="N419" t="s">
        <v>1790</v>
      </c>
      <c r="O419">
        <v>1.3965211111111111</v>
      </c>
      <c r="P419">
        <v>0</v>
      </c>
      <c r="Q419">
        <v>24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9.9581049999999998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9.9581049999999998</v>
      </c>
    </row>
    <row r="420" spans="1:32" x14ac:dyDescent="0.3">
      <c r="A420">
        <v>3011755</v>
      </c>
      <c r="B420">
        <v>1</v>
      </c>
      <c r="C420" t="s">
        <v>82</v>
      </c>
      <c r="D420" t="s">
        <v>103</v>
      </c>
      <c r="E420" t="s">
        <v>1693</v>
      </c>
      <c r="F420" t="s">
        <v>1694</v>
      </c>
      <c r="G420" t="s">
        <v>134</v>
      </c>
      <c r="H420" t="s">
        <v>692</v>
      </c>
      <c r="I420" t="s">
        <v>78</v>
      </c>
      <c r="J420" t="s">
        <v>136</v>
      </c>
      <c r="K420" t="s">
        <v>22</v>
      </c>
      <c r="L420" t="s">
        <v>177</v>
      </c>
      <c r="M420" t="s">
        <v>1791</v>
      </c>
      <c r="N420" t="s">
        <v>1792</v>
      </c>
      <c r="O420">
        <v>1.7091666666666667</v>
      </c>
      <c r="P420">
        <v>0</v>
      </c>
      <c r="Q420">
        <v>82</v>
      </c>
      <c r="R420">
        <v>0</v>
      </c>
      <c r="S420">
        <v>18</v>
      </c>
      <c r="T420">
        <v>0</v>
      </c>
      <c r="U420">
        <v>18</v>
      </c>
      <c r="V420">
        <v>0</v>
      </c>
      <c r="W420">
        <v>0</v>
      </c>
      <c r="X420">
        <v>0</v>
      </c>
      <c r="Y420">
        <v>22.105775999999999</v>
      </c>
      <c r="Z420">
        <v>0</v>
      </c>
      <c r="AA420">
        <v>3.5415372999999999</v>
      </c>
      <c r="AB420">
        <v>0</v>
      </c>
      <c r="AC420">
        <v>19.287268000000001</v>
      </c>
      <c r="AD420">
        <v>0</v>
      </c>
      <c r="AE420">
        <v>0</v>
      </c>
      <c r="AF420">
        <v>44.934579999999997</v>
      </c>
    </row>
    <row r="421" spans="1:32" x14ac:dyDescent="0.3">
      <c r="A421">
        <v>3011706</v>
      </c>
      <c r="B421">
        <v>1</v>
      </c>
      <c r="C421" t="s">
        <v>82</v>
      </c>
      <c r="D421" t="s">
        <v>91</v>
      </c>
      <c r="E421" t="s">
        <v>1793</v>
      </c>
      <c r="F421" t="s">
        <v>1794</v>
      </c>
      <c r="G421" t="s">
        <v>134</v>
      </c>
      <c r="H421" t="s">
        <v>367</v>
      </c>
      <c r="I421" t="s">
        <v>78</v>
      </c>
      <c r="J421" t="s">
        <v>136</v>
      </c>
      <c r="K421" t="s">
        <v>22</v>
      </c>
      <c r="L421" t="s">
        <v>177</v>
      </c>
      <c r="M421" t="s">
        <v>1795</v>
      </c>
      <c r="N421" t="s">
        <v>1796</v>
      </c>
      <c r="O421">
        <v>3.5339094444444448</v>
      </c>
      <c r="P421">
        <v>0</v>
      </c>
      <c r="Q421">
        <v>4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1.6942440000000001</v>
      </c>
      <c r="Z421">
        <v>0</v>
      </c>
      <c r="AA421">
        <v>0</v>
      </c>
      <c r="AB421">
        <v>0</v>
      </c>
      <c r="AC421">
        <v>6.3964689999999997</v>
      </c>
      <c r="AD421">
        <v>0</v>
      </c>
      <c r="AE421">
        <v>0</v>
      </c>
      <c r="AF421">
        <v>8.0907134999999997</v>
      </c>
    </row>
    <row r="422" spans="1:32" x14ac:dyDescent="0.3">
      <c r="A422">
        <v>3011448</v>
      </c>
      <c r="B422">
        <v>1</v>
      </c>
      <c r="C422" t="s">
        <v>83</v>
      </c>
      <c r="D422" t="s">
        <v>115</v>
      </c>
      <c r="E422" t="s">
        <v>1797</v>
      </c>
      <c r="F422" t="s">
        <v>1798</v>
      </c>
      <c r="G422" t="s">
        <v>134</v>
      </c>
      <c r="H422" t="s">
        <v>247</v>
      </c>
      <c r="I422" t="s">
        <v>78</v>
      </c>
      <c r="J422" t="s">
        <v>136</v>
      </c>
      <c r="K422" t="s">
        <v>22</v>
      </c>
      <c r="L422" t="s">
        <v>177</v>
      </c>
      <c r="M422" t="s">
        <v>1799</v>
      </c>
      <c r="N422" t="s">
        <v>1800</v>
      </c>
      <c r="O422">
        <v>7.3576088888888886</v>
      </c>
      <c r="P422">
        <v>0</v>
      </c>
      <c r="Q422">
        <v>146</v>
      </c>
      <c r="R422">
        <v>0</v>
      </c>
      <c r="S422">
        <v>0</v>
      </c>
      <c r="T422">
        <v>0</v>
      </c>
      <c r="U422">
        <v>13</v>
      </c>
      <c r="V422">
        <v>0</v>
      </c>
      <c r="W422">
        <v>0</v>
      </c>
      <c r="X422">
        <v>0</v>
      </c>
      <c r="Y422">
        <v>335.69083000000001</v>
      </c>
      <c r="Z422">
        <v>0</v>
      </c>
      <c r="AA422">
        <v>0</v>
      </c>
      <c r="AB422">
        <v>0</v>
      </c>
      <c r="AC422">
        <v>9.4708930000000002</v>
      </c>
      <c r="AD422">
        <v>0</v>
      </c>
      <c r="AE422">
        <v>0</v>
      </c>
      <c r="AF422">
        <v>345.1617</v>
      </c>
    </row>
    <row r="423" spans="1:32" x14ac:dyDescent="0.3">
      <c r="A423">
        <v>3011389</v>
      </c>
      <c r="B423">
        <v>1</v>
      </c>
      <c r="C423" t="s">
        <v>83</v>
      </c>
      <c r="D423" t="s">
        <v>129</v>
      </c>
      <c r="E423" t="s">
        <v>1801</v>
      </c>
      <c r="F423" t="s">
        <v>1802</v>
      </c>
      <c r="G423" t="s">
        <v>134</v>
      </c>
      <c r="H423" t="s">
        <v>327</v>
      </c>
      <c r="I423" t="s">
        <v>78</v>
      </c>
      <c r="J423" t="s">
        <v>136</v>
      </c>
      <c r="K423" t="s">
        <v>22</v>
      </c>
      <c r="L423" t="s">
        <v>177</v>
      </c>
      <c r="M423" t="s">
        <v>1803</v>
      </c>
      <c r="N423" t="s">
        <v>1804</v>
      </c>
      <c r="O423">
        <v>0.9869444444444444</v>
      </c>
      <c r="P423">
        <v>0</v>
      </c>
      <c r="Q423">
        <v>54</v>
      </c>
      <c r="R423">
        <v>0</v>
      </c>
      <c r="S423">
        <v>15</v>
      </c>
      <c r="T423">
        <v>0</v>
      </c>
      <c r="U423">
        <v>5</v>
      </c>
      <c r="V423">
        <v>0</v>
      </c>
      <c r="W423">
        <v>0</v>
      </c>
      <c r="X423">
        <v>0</v>
      </c>
      <c r="Y423">
        <v>13.982594000000001</v>
      </c>
      <c r="Z423">
        <v>0</v>
      </c>
      <c r="AA423">
        <v>4.5235995999999998</v>
      </c>
      <c r="AB423">
        <v>0</v>
      </c>
      <c r="AC423">
        <v>2.3367205000000002</v>
      </c>
      <c r="AD423">
        <v>0</v>
      </c>
      <c r="AE423">
        <v>0</v>
      </c>
      <c r="AF423">
        <v>20.842915000000001</v>
      </c>
    </row>
    <row r="424" spans="1:32" x14ac:dyDescent="0.3">
      <c r="A424">
        <v>3011344</v>
      </c>
      <c r="B424">
        <v>1</v>
      </c>
      <c r="C424" t="s">
        <v>82</v>
      </c>
      <c r="D424" t="s">
        <v>95</v>
      </c>
      <c r="E424" t="s">
        <v>1805</v>
      </c>
      <c r="F424" t="s">
        <v>1806</v>
      </c>
      <c r="G424" t="s">
        <v>134</v>
      </c>
      <c r="H424" t="s">
        <v>247</v>
      </c>
      <c r="I424" t="s">
        <v>78</v>
      </c>
      <c r="J424" t="s">
        <v>136</v>
      </c>
      <c r="K424" t="s">
        <v>22</v>
      </c>
      <c r="L424" t="s">
        <v>177</v>
      </c>
      <c r="M424" t="s">
        <v>1807</v>
      </c>
      <c r="N424" t="s">
        <v>1808</v>
      </c>
      <c r="O424">
        <v>2.6718708333333336</v>
      </c>
      <c r="P424">
        <v>0</v>
      </c>
      <c r="Q424">
        <v>150</v>
      </c>
      <c r="R424">
        <v>0</v>
      </c>
      <c r="S424">
        <v>0</v>
      </c>
      <c r="T424">
        <v>0</v>
      </c>
      <c r="U424">
        <v>3</v>
      </c>
      <c r="V424">
        <v>0</v>
      </c>
      <c r="W424">
        <v>0</v>
      </c>
      <c r="X424">
        <v>0</v>
      </c>
      <c r="Y424">
        <v>58.888362999999998</v>
      </c>
      <c r="Z424">
        <v>0</v>
      </c>
      <c r="AA424">
        <v>0</v>
      </c>
      <c r="AB424">
        <v>0</v>
      </c>
      <c r="AC424">
        <v>7.5959314999999998</v>
      </c>
      <c r="AD424">
        <v>0</v>
      </c>
      <c r="AE424">
        <v>0</v>
      </c>
      <c r="AF424">
        <v>66.484290000000001</v>
      </c>
    </row>
    <row r="425" spans="1:32" x14ac:dyDescent="0.3">
      <c r="A425">
        <v>3011267</v>
      </c>
      <c r="B425">
        <v>1</v>
      </c>
      <c r="C425" t="s">
        <v>83</v>
      </c>
      <c r="D425" t="s">
        <v>120</v>
      </c>
      <c r="E425" t="s">
        <v>1809</v>
      </c>
      <c r="F425" t="s">
        <v>1810</v>
      </c>
      <c r="G425" t="s">
        <v>134</v>
      </c>
      <c r="H425" t="s">
        <v>238</v>
      </c>
      <c r="I425" t="s">
        <v>78</v>
      </c>
      <c r="J425" t="s">
        <v>136</v>
      </c>
      <c r="K425" t="s">
        <v>22</v>
      </c>
      <c r="L425" t="s">
        <v>177</v>
      </c>
      <c r="M425" t="s">
        <v>1811</v>
      </c>
      <c r="N425" t="s">
        <v>1812</v>
      </c>
      <c r="O425">
        <v>1.6783280555555555</v>
      </c>
      <c r="P425">
        <v>0</v>
      </c>
      <c r="Q425">
        <v>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0.30216535999999999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0.30216535999999999</v>
      </c>
    </row>
    <row r="426" spans="1:32" x14ac:dyDescent="0.3">
      <c r="A426">
        <v>3011278</v>
      </c>
      <c r="B426">
        <v>1</v>
      </c>
      <c r="C426" t="s">
        <v>83</v>
      </c>
      <c r="D426" t="s">
        <v>123</v>
      </c>
      <c r="E426" t="s">
        <v>1813</v>
      </c>
      <c r="F426" t="s">
        <v>1814</v>
      </c>
      <c r="G426" t="s">
        <v>134</v>
      </c>
      <c r="H426" t="s">
        <v>247</v>
      </c>
      <c r="I426" t="s">
        <v>78</v>
      </c>
      <c r="J426" t="s">
        <v>136</v>
      </c>
      <c r="K426" t="s">
        <v>22</v>
      </c>
      <c r="L426" t="s">
        <v>177</v>
      </c>
      <c r="M426" t="s">
        <v>1815</v>
      </c>
      <c r="N426" t="s">
        <v>1816</v>
      </c>
      <c r="O426">
        <v>1.4528161111111111</v>
      </c>
      <c r="P426">
        <v>0</v>
      </c>
      <c r="Q426">
        <v>28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5.6634149999999996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5.6634149999999996</v>
      </c>
    </row>
    <row r="427" spans="1:32" x14ac:dyDescent="0.3">
      <c r="A427">
        <v>3011296</v>
      </c>
      <c r="B427">
        <v>1</v>
      </c>
      <c r="C427" t="s">
        <v>82</v>
      </c>
      <c r="D427" t="s">
        <v>98</v>
      </c>
      <c r="E427" t="s">
        <v>1817</v>
      </c>
      <c r="F427" t="s">
        <v>1818</v>
      </c>
      <c r="G427" t="s">
        <v>134</v>
      </c>
      <c r="H427" t="s">
        <v>182</v>
      </c>
      <c r="I427" t="s">
        <v>78</v>
      </c>
      <c r="J427" t="s">
        <v>136</v>
      </c>
      <c r="K427" t="s">
        <v>22</v>
      </c>
      <c r="L427" t="s">
        <v>177</v>
      </c>
      <c r="M427" t="s">
        <v>1819</v>
      </c>
      <c r="N427" t="s">
        <v>1820</v>
      </c>
      <c r="O427">
        <v>4.144166666666667</v>
      </c>
      <c r="P427">
        <v>0</v>
      </c>
      <c r="Q427">
        <v>257</v>
      </c>
      <c r="R427">
        <v>0</v>
      </c>
      <c r="S427">
        <v>0</v>
      </c>
      <c r="T427">
        <v>0</v>
      </c>
      <c r="U427">
        <v>21</v>
      </c>
      <c r="V427">
        <v>0</v>
      </c>
      <c r="W427">
        <v>0</v>
      </c>
      <c r="X427">
        <v>0</v>
      </c>
      <c r="Y427">
        <v>353.71442000000002</v>
      </c>
      <c r="Z427">
        <v>0</v>
      </c>
      <c r="AA427">
        <v>0</v>
      </c>
      <c r="AB427">
        <v>0</v>
      </c>
      <c r="AC427">
        <v>107.57964</v>
      </c>
      <c r="AD427">
        <v>0</v>
      </c>
      <c r="AE427">
        <v>0</v>
      </c>
      <c r="AF427">
        <v>461.29406999999998</v>
      </c>
    </row>
    <row r="428" spans="1:32" x14ac:dyDescent="0.3">
      <c r="A428">
        <v>3011234</v>
      </c>
      <c r="B428">
        <v>1</v>
      </c>
      <c r="C428" t="s">
        <v>82</v>
      </c>
      <c r="D428" t="s">
        <v>104</v>
      </c>
      <c r="E428" t="s">
        <v>1821</v>
      </c>
      <c r="F428" t="s">
        <v>1822</v>
      </c>
      <c r="G428" t="s">
        <v>134</v>
      </c>
      <c r="H428" t="s">
        <v>367</v>
      </c>
      <c r="I428" t="s">
        <v>78</v>
      </c>
      <c r="J428" t="s">
        <v>136</v>
      </c>
      <c r="K428" t="s">
        <v>22</v>
      </c>
      <c r="L428" t="s">
        <v>177</v>
      </c>
      <c r="M428" t="s">
        <v>1823</v>
      </c>
      <c r="N428" t="s">
        <v>1824</v>
      </c>
      <c r="O428">
        <v>3.5182566666666668</v>
      </c>
      <c r="P428">
        <v>0</v>
      </c>
      <c r="Q428">
        <v>4</v>
      </c>
      <c r="R428">
        <v>0</v>
      </c>
      <c r="S428">
        <v>0</v>
      </c>
      <c r="T428">
        <v>0</v>
      </c>
      <c r="U428">
        <v>2</v>
      </c>
      <c r="V428">
        <v>0</v>
      </c>
      <c r="W428">
        <v>0</v>
      </c>
      <c r="X428">
        <v>0</v>
      </c>
      <c r="Y428">
        <v>1.9528075</v>
      </c>
      <c r="Z428">
        <v>0</v>
      </c>
      <c r="AA428">
        <v>0</v>
      </c>
      <c r="AB428">
        <v>0</v>
      </c>
      <c r="AC428">
        <v>6.1913185000000004</v>
      </c>
      <c r="AD428">
        <v>0</v>
      </c>
      <c r="AE428">
        <v>0</v>
      </c>
      <c r="AF428">
        <v>8.144126</v>
      </c>
    </row>
    <row r="429" spans="1:32" x14ac:dyDescent="0.3">
      <c r="A429">
        <v>3011272</v>
      </c>
      <c r="B429">
        <v>1</v>
      </c>
      <c r="C429" t="s">
        <v>83</v>
      </c>
      <c r="D429" t="s">
        <v>129</v>
      </c>
      <c r="E429" t="s">
        <v>1825</v>
      </c>
      <c r="F429" t="s">
        <v>1826</v>
      </c>
      <c r="G429" t="s">
        <v>134</v>
      </c>
      <c r="H429" t="s">
        <v>147</v>
      </c>
      <c r="I429" t="s">
        <v>79</v>
      </c>
      <c r="J429" t="s">
        <v>136</v>
      </c>
      <c r="K429" t="s">
        <v>22</v>
      </c>
      <c r="L429" t="s">
        <v>137</v>
      </c>
      <c r="M429" t="s">
        <v>1827</v>
      </c>
      <c r="N429" t="s">
        <v>1828</v>
      </c>
      <c r="O429">
        <v>6.3738888888888887</v>
      </c>
      <c r="P429">
        <v>0</v>
      </c>
      <c r="Q429">
        <v>2590</v>
      </c>
      <c r="R429">
        <v>1</v>
      </c>
      <c r="S429">
        <v>3</v>
      </c>
      <c r="T429">
        <v>10</v>
      </c>
      <c r="U429">
        <v>308</v>
      </c>
      <c r="V429">
        <v>10</v>
      </c>
      <c r="W429">
        <v>0</v>
      </c>
      <c r="X429">
        <v>0</v>
      </c>
      <c r="Y429">
        <v>4244.7866000000004</v>
      </c>
      <c r="Z429">
        <v>3.8421935999999999</v>
      </c>
      <c r="AA429">
        <v>0.66176550000000001</v>
      </c>
      <c r="AB429">
        <v>4119.3437999999996</v>
      </c>
      <c r="AC429">
        <v>1620.4626000000001</v>
      </c>
      <c r="AD429">
        <v>7460.6289999999999</v>
      </c>
      <c r="AE429">
        <v>0</v>
      </c>
      <c r="AF429">
        <v>17449.726999999999</v>
      </c>
    </row>
    <row r="430" spans="1:32" x14ac:dyDescent="0.3">
      <c r="A430">
        <v>3011204</v>
      </c>
      <c r="B430">
        <v>1</v>
      </c>
      <c r="C430" t="s">
        <v>82</v>
      </c>
      <c r="D430" t="s">
        <v>111</v>
      </c>
      <c r="E430" t="s">
        <v>1829</v>
      </c>
      <c r="F430" t="s">
        <v>1830</v>
      </c>
      <c r="G430" t="s">
        <v>134</v>
      </c>
      <c r="H430" t="s">
        <v>216</v>
      </c>
      <c r="I430" t="s">
        <v>78</v>
      </c>
      <c r="J430" t="s">
        <v>136</v>
      </c>
      <c r="K430" t="s">
        <v>22</v>
      </c>
      <c r="L430" t="s">
        <v>177</v>
      </c>
      <c r="M430" t="s">
        <v>1831</v>
      </c>
      <c r="N430" t="s">
        <v>1832</v>
      </c>
      <c r="O430">
        <v>8.0053238888888885</v>
      </c>
      <c r="P430">
        <v>0</v>
      </c>
      <c r="Q430">
        <v>2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0.28363943000000003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0.28363943000000003</v>
      </c>
    </row>
    <row r="431" spans="1:32" x14ac:dyDescent="0.3">
      <c r="A431">
        <v>3011175</v>
      </c>
      <c r="B431">
        <v>1</v>
      </c>
      <c r="C431" t="s">
        <v>82</v>
      </c>
      <c r="D431" t="s">
        <v>92</v>
      </c>
      <c r="E431" t="s">
        <v>1833</v>
      </c>
      <c r="F431" t="s">
        <v>1834</v>
      </c>
      <c r="G431" t="s">
        <v>134</v>
      </c>
      <c r="H431" t="s">
        <v>1835</v>
      </c>
      <c r="I431" t="s">
        <v>79</v>
      </c>
      <c r="J431" t="s">
        <v>136</v>
      </c>
      <c r="K431" t="s">
        <v>22</v>
      </c>
      <c r="L431" t="s">
        <v>177</v>
      </c>
      <c r="M431" t="s">
        <v>1836</v>
      </c>
      <c r="N431" t="s">
        <v>1837</v>
      </c>
      <c r="O431">
        <v>2.4462772222222222</v>
      </c>
      <c r="P431">
        <v>1</v>
      </c>
      <c r="Q431">
        <v>17</v>
      </c>
      <c r="R431">
        <v>2</v>
      </c>
      <c r="S431">
        <v>17</v>
      </c>
      <c r="T431">
        <v>6</v>
      </c>
      <c r="U431">
        <v>13</v>
      </c>
      <c r="V431">
        <v>1</v>
      </c>
      <c r="W431">
        <v>0</v>
      </c>
      <c r="X431">
        <v>0.62563544999999998</v>
      </c>
      <c r="Y431">
        <v>13.949666000000001</v>
      </c>
      <c r="Z431">
        <v>415.65158000000002</v>
      </c>
      <c r="AA431">
        <v>31.974550000000001</v>
      </c>
      <c r="AB431">
        <v>26.425266000000001</v>
      </c>
      <c r="AC431">
        <v>72.309380000000004</v>
      </c>
      <c r="AD431">
        <v>332.9042</v>
      </c>
      <c r="AE431">
        <v>0</v>
      </c>
      <c r="AF431">
        <v>893.84032999999999</v>
      </c>
    </row>
    <row r="432" spans="1:32" x14ac:dyDescent="0.3">
      <c r="A432">
        <v>3011266</v>
      </c>
      <c r="B432">
        <v>1</v>
      </c>
      <c r="C432" t="s">
        <v>82</v>
      </c>
      <c r="D432" t="s">
        <v>92</v>
      </c>
      <c r="E432" t="s">
        <v>1838</v>
      </c>
      <c r="F432" t="s">
        <v>1839</v>
      </c>
      <c r="G432" t="s">
        <v>134</v>
      </c>
      <c r="H432" t="s">
        <v>135</v>
      </c>
      <c r="I432" t="s">
        <v>80</v>
      </c>
      <c r="J432" t="s">
        <v>136</v>
      </c>
      <c r="K432" t="s">
        <v>22</v>
      </c>
      <c r="L432" t="s">
        <v>137</v>
      </c>
      <c r="M432" t="s">
        <v>1840</v>
      </c>
      <c r="N432" t="s">
        <v>1841</v>
      </c>
      <c r="O432">
        <v>1.3847222222222222</v>
      </c>
      <c r="P432">
        <v>98</v>
      </c>
      <c r="Q432">
        <v>13957</v>
      </c>
      <c r="R432">
        <v>9</v>
      </c>
      <c r="S432">
        <v>114</v>
      </c>
      <c r="T432">
        <v>45</v>
      </c>
      <c r="U432">
        <v>1782</v>
      </c>
      <c r="V432">
        <v>1</v>
      </c>
      <c r="W432">
        <v>1</v>
      </c>
      <c r="X432">
        <v>121.36762</v>
      </c>
      <c r="Y432">
        <v>8530.8629999999994</v>
      </c>
      <c r="Z432">
        <v>43.963191999999999</v>
      </c>
      <c r="AA432">
        <v>88.408209999999997</v>
      </c>
      <c r="AB432">
        <v>1528.4747</v>
      </c>
      <c r="AC432">
        <v>2563.9756000000002</v>
      </c>
      <c r="AD432">
        <v>33.307364999999997</v>
      </c>
      <c r="AE432">
        <v>0.27518841999999999</v>
      </c>
      <c r="AF432">
        <v>12910.636</v>
      </c>
    </row>
    <row r="433" spans="1:32" x14ac:dyDescent="0.3">
      <c r="A433">
        <v>3011160</v>
      </c>
      <c r="B433">
        <v>1</v>
      </c>
      <c r="C433" t="s">
        <v>82</v>
      </c>
      <c r="D433" t="s">
        <v>111</v>
      </c>
      <c r="E433" t="s">
        <v>1842</v>
      </c>
      <c r="F433" t="s">
        <v>1843</v>
      </c>
      <c r="G433" t="s">
        <v>134</v>
      </c>
      <c r="H433" t="s">
        <v>247</v>
      </c>
      <c r="I433" t="s">
        <v>78</v>
      </c>
      <c r="J433" t="s">
        <v>136</v>
      </c>
      <c r="K433" t="s">
        <v>22</v>
      </c>
      <c r="L433" t="s">
        <v>177</v>
      </c>
      <c r="M433" t="s">
        <v>1844</v>
      </c>
      <c r="N433" t="s">
        <v>1845</v>
      </c>
      <c r="O433">
        <v>1.0351224999999999</v>
      </c>
      <c r="P433">
        <v>0</v>
      </c>
      <c r="Q433">
        <v>28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3.3304741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3.3304741</v>
      </c>
    </row>
    <row r="434" spans="1:32" x14ac:dyDescent="0.3">
      <c r="A434">
        <v>3011137</v>
      </c>
      <c r="B434">
        <v>1</v>
      </c>
      <c r="C434" t="s">
        <v>82</v>
      </c>
      <c r="D434" t="s">
        <v>88</v>
      </c>
      <c r="E434" t="s">
        <v>953</v>
      </c>
      <c r="F434" t="s">
        <v>954</v>
      </c>
      <c r="G434" t="s">
        <v>134</v>
      </c>
      <c r="H434" t="s">
        <v>247</v>
      </c>
      <c r="I434" t="s">
        <v>78</v>
      </c>
      <c r="J434" t="s">
        <v>136</v>
      </c>
      <c r="K434" t="s">
        <v>22</v>
      </c>
      <c r="L434" t="s">
        <v>177</v>
      </c>
      <c r="M434" t="s">
        <v>1846</v>
      </c>
      <c r="N434" t="s">
        <v>1847</v>
      </c>
      <c r="O434">
        <v>4.9809044444444446</v>
      </c>
      <c r="P434">
        <v>0</v>
      </c>
      <c r="Q434">
        <v>3</v>
      </c>
      <c r="R434">
        <v>0</v>
      </c>
      <c r="S434">
        <v>0</v>
      </c>
      <c r="T434">
        <v>0</v>
      </c>
      <c r="U434">
        <v>2</v>
      </c>
      <c r="V434">
        <v>0</v>
      </c>
      <c r="W434">
        <v>0</v>
      </c>
      <c r="X434">
        <v>0</v>
      </c>
      <c r="Y434">
        <v>0.69695110000000005</v>
      </c>
      <c r="Z434">
        <v>0</v>
      </c>
      <c r="AA434">
        <v>0</v>
      </c>
      <c r="AB434">
        <v>0</v>
      </c>
      <c r="AC434">
        <v>0.24572769999999999</v>
      </c>
      <c r="AD434">
        <v>0</v>
      </c>
      <c r="AE434">
        <v>0</v>
      </c>
      <c r="AF434">
        <v>0.94267880000000004</v>
      </c>
    </row>
    <row r="435" spans="1:32" x14ac:dyDescent="0.3">
      <c r="A435">
        <v>3001242</v>
      </c>
      <c r="B435">
        <v>1</v>
      </c>
      <c r="C435" t="s">
        <v>83</v>
      </c>
      <c r="D435" t="s">
        <v>115</v>
      </c>
      <c r="E435" t="s">
        <v>1848</v>
      </c>
      <c r="F435" t="s">
        <v>1849</v>
      </c>
      <c r="G435" t="s">
        <v>134</v>
      </c>
      <c r="H435" t="s">
        <v>142</v>
      </c>
      <c r="I435" t="s">
        <v>78</v>
      </c>
      <c r="J435" t="s">
        <v>136</v>
      </c>
      <c r="K435" t="s">
        <v>22</v>
      </c>
      <c r="L435" t="s">
        <v>137</v>
      </c>
      <c r="M435" t="s">
        <v>1850</v>
      </c>
      <c r="N435" t="s">
        <v>1851</v>
      </c>
      <c r="O435">
        <v>6.8927350000000001</v>
      </c>
      <c r="P435">
        <v>0</v>
      </c>
      <c r="Q435">
        <v>121</v>
      </c>
      <c r="R435">
        <v>0</v>
      </c>
      <c r="S435">
        <v>2</v>
      </c>
      <c r="T435">
        <v>0</v>
      </c>
      <c r="U435">
        <v>6</v>
      </c>
      <c r="V435">
        <v>0</v>
      </c>
      <c r="W435">
        <v>0</v>
      </c>
      <c r="X435">
        <v>0</v>
      </c>
      <c r="Y435">
        <v>101.821594</v>
      </c>
      <c r="Z435">
        <v>0</v>
      </c>
      <c r="AA435">
        <v>0.32010033999999998</v>
      </c>
      <c r="AB435">
        <v>0</v>
      </c>
      <c r="AC435">
        <v>2.4326227</v>
      </c>
      <c r="AD435">
        <v>0</v>
      </c>
      <c r="AE435">
        <v>0</v>
      </c>
      <c r="AF435">
        <v>104.57432</v>
      </c>
    </row>
    <row r="436" spans="1:32" x14ac:dyDescent="0.3">
      <c r="A436">
        <v>3008607</v>
      </c>
      <c r="B436">
        <v>1</v>
      </c>
      <c r="C436" t="s">
        <v>82</v>
      </c>
      <c r="D436" t="s">
        <v>92</v>
      </c>
      <c r="E436" t="s">
        <v>1852</v>
      </c>
      <c r="F436" t="s">
        <v>1853</v>
      </c>
      <c r="G436" t="s">
        <v>134</v>
      </c>
      <c r="H436" t="s">
        <v>135</v>
      </c>
      <c r="I436" t="s">
        <v>79</v>
      </c>
      <c r="J436" t="s">
        <v>136</v>
      </c>
      <c r="K436" t="s">
        <v>22</v>
      </c>
      <c r="L436" t="s">
        <v>177</v>
      </c>
      <c r="M436" t="s">
        <v>1854</v>
      </c>
      <c r="N436" t="s">
        <v>1855</v>
      </c>
      <c r="O436">
        <v>8.6226944444444439E-2</v>
      </c>
      <c r="P436">
        <v>0</v>
      </c>
      <c r="Q436">
        <v>10</v>
      </c>
      <c r="R436">
        <v>1</v>
      </c>
      <c r="S436">
        <v>0</v>
      </c>
      <c r="T436">
        <v>1</v>
      </c>
      <c r="U436">
        <v>2</v>
      </c>
      <c r="V436">
        <v>0</v>
      </c>
      <c r="W436">
        <v>0</v>
      </c>
      <c r="X436">
        <v>0</v>
      </c>
      <c r="Y436">
        <v>0.78409797000000003</v>
      </c>
      <c r="Z436">
        <v>4.3564949999999998E-2</v>
      </c>
      <c r="AA436">
        <v>0</v>
      </c>
      <c r="AB436">
        <v>3.4418062E-3</v>
      </c>
      <c r="AC436">
        <v>3.9824739999999997E-2</v>
      </c>
      <c r="AD436">
        <v>0</v>
      </c>
      <c r="AE436">
        <v>0</v>
      </c>
      <c r="AF436">
        <v>0.87092950000000002</v>
      </c>
    </row>
    <row r="437" spans="1:32" x14ac:dyDescent="0.3">
      <c r="A437">
        <v>3004903</v>
      </c>
      <c r="B437">
        <v>1</v>
      </c>
      <c r="C437" t="s">
        <v>82</v>
      </c>
      <c r="D437" t="s">
        <v>95</v>
      </c>
      <c r="E437" t="s">
        <v>1856</v>
      </c>
      <c r="F437" t="s">
        <v>1857</v>
      </c>
      <c r="G437" t="s">
        <v>134</v>
      </c>
      <c r="H437" t="s">
        <v>182</v>
      </c>
      <c r="I437" t="s">
        <v>79</v>
      </c>
      <c r="J437" t="s">
        <v>136</v>
      </c>
      <c r="K437" t="s">
        <v>22</v>
      </c>
      <c r="L437" t="s">
        <v>177</v>
      </c>
      <c r="M437" t="s">
        <v>1858</v>
      </c>
      <c r="N437" t="s">
        <v>1859</v>
      </c>
      <c r="O437">
        <v>1.03</v>
      </c>
      <c r="P437">
        <v>3</v>
      </c>
      <c r="Q437">
        <v>1127</v>
      </c>
      <c r="R437">
        <v>6</v>
      </c>
      <c r="S437">
        <v>34</v>
      </c>
      <c r="T437">
        <v>7</v>
      </c>
      <c r="U437">
        <v>96</v>
      </c>
      <c r="V437">
        <v>2</v>
      </c>
      <c r="W437">
        <v>0</v>
      </c>
      <c r="X437">
        <v>1.3460907</v>
      </c>
      <c r="Y437">
        <v>465.40555000000001</v>
      </c>
      <c r="Z437">
        <v>46.645282999999999</v>
      </c>
      <c r="AA437">
        <v>6.5056589999999996</v>
      </c>
      <c r="AB437">
        <v>7.8734419999999998</v>
      </c>
      <c r="AC437">
        <v>67.391440000000003</v>
      </c>
      <c r="AD437">
        <v>87.352729999999994</v>
      </c>
      <c r="AE437">
        <v>0</v>
      </c>
      <c r="AF437">
        <v>682.52020000000005</v>
      </c>
    </row>
    <row r="438" spans="1:32" x14ac:dyDescent="0.3">
      <c r="A438">
        <v>3004504</v>
      </c>
      <c r="B438">
        <v>1</v>
      </c>
      <c r="C438" t="s">
        <v>83</v>
      </c>
      <c r="D438" t="s">
        <v>119</v>
      </c>
      <c r="E438" t="s">
        <v>1860</v>
      </c>
      <c r="F438" t="s">
        <v>1861</v>
      </c>
      <c r="G438" t="s">
        <v>134</v>
      </c>
      <c r="H438" t="s">
        <v>211</v>
      </c>
      <c r="I438" t="s">
        <v>79</v>
      </c>
      <c r="J438" t="s">
        <v>346</v>
      </c>
      <c r="K438" t="s">
        <v>22</v>
      </c>
      <c r="L438" t="s">
        <v>177</v>
      </c>
      <c r="M438" t="s">
        <v>1862</v>
      </c>
      <c r="N438" t="s">
        <v>1863</v>
      </c>
      <c r="O438">
        <v>4.4999999999999998E-2</v>
      </c>
      <c r="P438">
        <v>0</v>
      </c>
      <c r="Q438">
        <v>339</v>
      </c>
      <c r="R438">
        <v>10</v>
      </c>
      <c r="S438">
        <v>160</v>
      </c>
      <c r="T438">
        <v>0</v>
      </c>
      <c r="U438">
        <v>15</v>
      </c>
      <c r="V438">
        <v>1</v>
      </c>
      <c r="W438">
        <v>0</v>
      </c>
      <c r="X438">
        <v>0</v>
      </c>
      <c r="Y438">
        <v>1.5295496</v>
      </c>
      <c r="Z438">
        <v>0.31829689999999999</v>
      </c>
      <c r="AA438">
        <v>2.1376537999999998</v>
      </c>
      <c r="AB438">
        <v>0</v>
      </c>
      <c r="AC438">
        <v>0.90973126999999998</v>
      </c>
      <c r="AD438">
        <v>2.4371767000000002</v>
      </c>
      <c r="AE438">
        <v>0</v>
      </c>
      <c r="AF438">
        <v>7.3324084000000003</v>
      </c>
    </row>
    <row r="439" spans="1:32" x14ac:dyDescent="0.3">
      <c r="A439">
        <v>3009389</v>
      </c>
      <c r="B439">
        <v>1</v>
      </c>
      <c r="C439" t="s">
        <v>82</v>
      </c>
      <c r="D439" t="s">
        <v>106</v>
      </c>
      <c r="E439" t="s">
        <v>1864</v>
      </c>
      <c r="F439" t="s">
        <v>1865</v>
      </c>
      <c r="G439" t="s">
        <v>134</v>
      </c>
      <c r="H439" t="s">
        <v>404</v>
      </c>
      <c r="I439" t="s">
        <v>79</v>
      </c>
      <c r="J439" t="s">
        <v>136</v>
      </c>
      <c r="K439" t="s">
        <v>22</v>
      </c>
      <c r="L439" t="s">
        <v>177</v>
      </c>
      <c r="M439" t="s">
        <v>1866</v>
      </c>
      <c r="N439" t="s">
        <v>1867</v>
      </c>
      <c r="O439">
        <v>4.8197222222222225</v>
      </c>
      <c r="P439">
        <v>1</v>
      </c>
      <c r="Q439">
        <v>0</v>
      </c>
      <c r="R439">
        <v>8</v>
      </c>
      <c r="S439">
        <v>0</v>
      </c>
      <c r="T439">
        <v>20</v>
      </c>
      <c r="U439">
        <v>24</v>
      </c>
      <c r="V439">
        <v>1</v>
      </c>
      <c r="W439">
        <v>5</v>
      </c>
      <c r="X439">
        <v>3.0414447999999998</v>
      </c>
      <c r="Y439">
        <v>0</v>
      </c>
      <c r="Z439">
        <v>124.816345</v>
      </c>
      <c r="AA439">
        <v>0</v>
      </c>
      <c r="AB439">
        <v>1459.2376999999999</v>
      </c>
      <c r="AC439">
        <v>127.162575</v>
      </c>
      <c r="AD439">
        <v>103.55931</v>
      </c>
      <c r="AE439">
        <v>66.494774000000007</v>
      </c>
      <c r="AF439">
        <v>1884.3121000000001</v>
      </c>
    </row>
    <row r="440" spans="1:32" x14ac:dyDescent="0.3">
      <c r="A440">
        <v>3009788</v>
      </c>
      <c r="B440">
        <v>1</v>
      </c>
      <c r="C440" t="s">
        <v>82</v>
      </c>
      <c r="D440" t="s">
        <v>88</v>
      </c>
      <c r="E440" t="s">
        <v>1868</v>
      </c>
      <c r="F440" t="s">
        <v>1869</v>
      </c>
      <c r="G440" t="s">
        <v>134</v>
      </c>
      <c r="H440" t="s">
        <v>211</v>
      </c>
      <c r="I440" t="s">
        <v>79</v>
      </c>
      <c r="J440" t="s">
        <v>136</v>
      </c>
      <c r="K440" t="s">
        <v>22</v>
      </c>
      <c r="L440" t="s">
        <v>177</v>
      </c>
      <c r="M440" t="s">
        <v>1870</v>
      </c>
      <c r="N440" t="s">
        <v>1871</v>
      </c>
      <c r="O440">
        <v>2.7752777777777777</v>
      </c>
      <c r="P440">
        <v>0</v>
      </c>
      <c r="Q440">
        <v>526</v>
      </c>
      <c r="R440">
        <v>0</v>
      </c>
      <c r="S440">
        <v>0</v>
      </c>
      <c r="T440">
        <v>1</v>
      </c>
      <c r="U440">
        <v>21</v>
      </c>
      <c r="V440">
        <v>0</v>
      </c>
      <c r="W440">
        <v>0</v>
      </c>
      <c r="X440">
        <v>0</v>
      </c>
      <c r="Y440">
        <v>127.4487</v>
      </c>
      <c r="Z440">
        <v>0</v>
      </c>
      <c r="AA440">
        <v>0</v>
      </c>
      <c r="AB440">
        <v>0.50536334999999999</v>
      </c>
      <c r="AC440">
        <v>20.861778000000001</v>
      </c>
      <c r="AD440">
        <v>0</v>
      </c>
      <c r="AE440">
        <v>0</v>
      </c>
      <c r="AF440">
        <v>148.81584000000001</v>
      </c>
    </row>
    <row r="441" spans="1:32" x14ac:dyDescent="0.3">
      <c r="A441">
        <v>3013057</v>
      </c>
      <c r="B441">
        <v>1</v>
      </c>
      <c r="C441" t="s">
        <v>82</v>
      </c>
      <c r="D441" t="s">
        <v>87</v>
      </c>
      <c r="E441" t="s">
        <v>1872</v>
      </c>
      <c r="F441" t="s">
        <v>1873</v>
      </c>
      <c r="G441" t="s">
        <v>134</v>
      </c>
      <c r="H441" t="s">
        <v>238</v>
      </c>
      <c r="I441" t="s">
        <v>78</v>
      </c>
      <c r="J441" t="s">
        <v>136</v>
      </c>
      <c r="K441" t="s">
        <v>22</v>
      </c>
      <c r="L441" t="s">
        <v>177</v>
      </c>
      <c r="M441" t="s">
        <v>1874</v>
      </c>
      <c r="N441" t="s">
        <v>1875</v>
      </c>
      <c r="O441">
        <v>2.3045447222222224</v>
      </c>
      <c r="P441">
        <v>0</v>
      </c>
      <c r="Q441">
        <v>1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1.0114715000000001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1.0114715000000001</v>
      </c>
    </row>
    <row r="442" spans="1:32" x14ac:dyDescent="0.3">
      <c r="A442">
        <v>3012954</v>
      </c>
      <c r="B442">
        <v>1</v>
      </c>
      <c r="C442" t="s">
        <v>82</v>
      </c>
      <c r="D442" t="s">
        <v>100</v>
      </c>
      <c r="E442" t="s">
        <v>1876</v>
      </c>
      <c r="F442" t="s">
        <v>1877</v>
      </c>
      <c r="G442" t="s">
        <v>134</v>
      </c>
      <c r="H442" t="s">
        <v>478</v>
      </c>
      <c r="I442" t="s">
        <v>78</v>
      </c>
      <c r="J442" t="s">
        <v>136</v>
      </c>
      <c r="K442" t="s">
        <v>22</v>
      </c>
      <c r="L442" t="s">
        <v>177</v>
      </c>
      <c r="M442" t="s">
        <v>1878</v>
      </c>
      <c r="N442" t="s">
        <v>1879</v>
      </c>
      <c r="O442">
        <v>3.0657780555555556</v>
      </c>
      <c r="P442">
        <v>0</v>
      </c>
      <c r="Q442">
        <v>43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28.831554000000001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28.831554000000001</v>
      </c>
    </row>
    <row r="443" spans="1:32" x14ac:dyDescent="0.3">
      <c r="A443">
        <v>3012891</v>
      </c>
      <c r="B443">
        <v>1</v>
      </c>
      <c r="C443" t="s">
        <v>82</v>
      </c>
      <c r="D443" t="s">
        <v>94</v>
      </c>
      <c r="E443" t="s">
        <v>1880</v>
      </c>
      <c r="F443" t="s">
        <v>1881</v>
      </c>
      <c r="G443" t="s">
        <v>134</v>
      </c>
      <c r="H443" t="s">
        <v>367</v>
      </c>
      <c r="I443" t="s">
        <v>78</v>
      </c>
      <c r="J443" t="s">
        <v>136</v>
      </c>
      <c r="K443" t="s">
        <v>22</v>
      </c>
      <c r="L443" t="s">
        <v>177</v>
      </c>
      <c r="M443" t="s">
        <v>1882</v>
      </c>
      <c r="N443" t="s">
        <v>1883</v>
      </c>
      <c r="O443">
        <v>2.5632883333333334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7.1708640000000004E-2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7.1708640000000004E-2</v>
      </c>
    </row>
    <row r="444" spans="1:32" x14ac:dyDescent="0.3">
      <c r="A444">
        <v>3012727</v>
      </c>
      <c r="B444">
        <v>1</v>
      </c>
      <c r="C444" t="s">
        <v>82</v>
      </c>
      <c r="D444" t="s">
        <v>94</v>
      </c>
      <c r="E444" t="s">
        <v>1880</v>
      </c>
      <c r="F444" t="s">
        <v>1881</v>
      </c>
      <c r="G444" t="s">
        <v>134</v>
      </c>
      <c r="H444" t="s">
        <v>367</v>
      </c>
      <c r="I444" t="s">
        <v>78</v>
      </c>
      <c r="J444" t="s">
        <v>136</v>
      </c>
      <c r="K444" t="s">
        <v>22</v>
      </c>
      <c r="L444" t="s">
        <v>177</v>
      </c>
      <c r="M444" t="s">
        <v>1884</v>
      </c>
      <c r="N444" t="s">
        <v>1885</v>
      </c>
      <c r="O444">
        <v>1.2155444444444445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3.0839861999999999E-2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3.0839861999999999E-2</v>
      </c>
    </row>
    <row r="445" spans="1:32" x14ac:dyDescent="0.3">
      <c r="A445">
        <v>3012683</v>
      </c>
      <c r="B445">
        <v>1</v>
      </c>
      <c r="C445" t="s">
        <v>82</v>
      </c>
      <c r="D445" t="s">
        <v>94</v>
      </c>
      <c r="E445" t="s">
        <v>1886</v>
      </c>
      <c r="F445" t="s">
        <v>1887</v>
      </c>
      <c r="G445" t="s">
        <v>134</v>
      </c>
      <c r="H445" t="s">
        <v>216</v>
      </c>
      <c r="I445" t="s">
        <v>78</v>
      </c>
      <c r="J445" t="s">
        <v>136</v>
      </c>
      <c r="K445" t="s">
        <v>22</v>
      </c>
      <c r="L445" t="s">
        <v>177</v>
      </c>
      <c r="M445" t="s">
        <v>1888</v>
      </c>
      <c r="N445" t="s">
        <v>1889</v>
      </c>
      <c r="O445">
        <v>3.2324799999999998</v>
      </c>
      <c r="P445">
        <v>0</v>
      </c>
      <c r="Q445">
        <v>1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1.5975588999999999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1.5975588999999999</v>
      </c>
    </row>
    <row r="446" spans="1:32" x14ac:dyDescent="0.3">
      <c r="A446">
        <v>3012699</v>
      </c>
      <c r="B446">
        <v>1</v>
      </c>
      <c r="C446" t="s">
        <v>82</v>
      </c>
      <c r="D446" t="s">
        <v>94</v>
      </c>
      <c r="E446" t="s">
        <v>1890</v>
      </c>
      <c r="F446" t="s">
        <v>1891</v>
      </c>
      <c r="G446" t="s">
        <v>134</v>
      </c>
      <c r="H446" t="s">
        <v>182</v>
      </c>
      <c r="I446" t="s">
        <v>78</v>
      </c>
      <c r="J446" t="s">
        <v>136</v>
      </c>
      <c r="K446" t="s">
        <v>22</v>
      </c>
      <c r="L446" t="s">
        <v>177</v>
      </c>
      <c r="M446" t="s">
        <v>1892</v>
      </c>
      <c r="N446" t="s">
        <v>1893</v>
      </c>
      <c r="O446">
        <v>0.45277777777777778</v>
      </c>
      <c r="P446">
        <v>0</v>
      </c>
      <c r="Q446">
        <v>64</v>
      </c>
      <c r="R446">
        <v>0</v>
      </c>
      <c r="S446">
        <v>9</v>
      </c>
      <c r="T446">
        <v>0</v>
      </c>
      <c r="U446">
        <v>5</v>
      </c>
      <c r="V446">
        <v>0</v>
      </c>
      <c r="W446">
        <v>0</v>
      </c>
      <c r="X446">
        <v>0</v>
      </c>
      <c r="Y446">
        <v>5.0503482999999996</v>
      </c>
      <c r="Z446">
        <v>0</v>
      </c>
      <c r="AA446">
        <v>0.78113160000000004</v>
      </c>
      <c r="AB446">
        <v>0</v>
      </c>
      <c r="AC446">
        <v>1.1246107000000001</v>
      </c>
      <c r="AD446">
        <v>0</v>
      </c>
      <c r="AE446">
        <v>0</v>
      </c>
      <c r="AF446">
        <v>6.9560905000000002</v>
      </c>
    </row>
    <row r="447" spans="1:32" x14ac:dyDescent="0.3">
      <c r="A447">
        <v>3012693</v>
      </c>
      <c r="B447">
        <v>1</v>
      </c>
      <c r="C447" t="s">
        <v>82</v>
      </c>
      <c r="D447" t="s">
        <v>103</v>
      </c>
      <c r="E447" t="s">
        <v>1894</v>
      </c>
      <c r="F447" t="s">
        <v>1895</v>
      </c>
      <c r="G447" t="s">
        <v>134</v>
      </c>
      <c r="H447" t="s">
        <v>211</v>
      </c>
      <c r="I447" t="s">
        <v>79</v>
      </c>
      <c r="J447" t="s">
        <v>136</v>
      </c>
      <c r="K447" t="s">
        <v>22</v>
      </c>
      <c r="L447" t="s">
        <v>177</v>
      </c>
      <c r="M447" t="s">
        <v>1896</v>
      </c>
      <c r="N447" t="s">
        <v>1897</v>
      </c>
      <c r="O447">
        <v>0.85972222222222228</v>
      </c>
      <c r="P447">
        <v>0</v>
      </c>
      <c r="Q447">
        <v>640</v>
      </c>
      <c r="R447">
        <v>0</v>
      </c>
      <c r="S447">
        <v>416</v>
      </c>
      <c r="T447">
        <v>4</v>
      </c>
      <c r="U447">
        <v>214</v>
      </c>
      <c r="V447">
        <v>1</v>
      </c>
      <c r="W447">
        <v>0</v>
      </c>
      <c r="X447">
        <v>0</v>
      </c>
      <c r="Y447">
        <v>110.00964</v>
      </c>
      <c r="Z447">
        <v>0</v>
      </c>
      <c r="AA447">
        <v>111.08929999999999</v>
      </c>
      <c r="AB447">
        <v>71.315560000000005</v>
      </c>
      <c r="AC447">
        <v>67.656289999999998</v>
      </c>
      <c r="AD447">
        <v>17.494236000000001</v>
      </c>
      <c r="AE447">
        <v>0</v>
      </c>
      <c r="AF447">
        <v>377.56502999999998</v>
      </c>
    </row>
    <row r="448" spans="1:32" x14ac:dyDescent="0.3">
      <c r="A448">
        <v>3012700</v>
      </c>
      <c r="B448">
        <v>1</v>
      </c>
      <c r="C448" t="s">
        <v>82</v>
      </c>
      <c r="D448" t="s">
        <v>113</v>
      </c>
      <c r="E448" t="s">
        <v>1898</v>
      </c>
      <c r="F448" t="s">
        <v>1899</v>
      </c>
      <c r="G448" t="s">
        <v>134</v>
      </c>
      <c r="H448" t="s">
        <v>211</v>
      </c>
      <c r="I448" t="s">
        <v>79</v>
      </c>
      <c r="J448" t="s">
        <v>136</v>
      </c>
      <c r="K448" t="s">
        <v>22</v>
      </c>
      <c r="L448" t="s">
        <v>177</v>
      </c>
      <c r="M448" t="s">
        <v>1900</v>
      </c>
      <c r="N448" t="s">
        <v>1901</v>
      </c>
      <c r="O448">
        <v>0.52249999999999996</v>
      </c>
      <c r="P448">
        <v>8</v>
      </c>
      <c r="Q448">
        <v>3494</v>
      </c>
      <c r="R448">
        <v>0</v>
      </c>
      <c r="S448">
        <v>102</v>
      </c>
      <c r="T448">
        <v>2</v>
      </c>
      <c r="U448">
        <v>275</v>
      </c>
      <c r="V448">
        <v>0</v>
      </c>
      <c r="W448">
        <v>2</v>
      </c>
      <c r="X448">
        <v>31.422875999999999</v>
      </c>
      <c r="Y448">
        <v>609.27606000000003</v>
      </c>
      <c r="Z448">
        <v>0</v>
      </c>
      <c r="AA448">
        <v>23.97165</v>
      </c>
      <c r="AB448">
        <v>21.268885000000001</v>
      </c>
      <c r="AC448">
        <v>75.731155000000001</v>
      </c>
      <c r="AD448">
        <v>0</v>
      </c>
      <c r="AE448">
        <v>3.3078728000000002</v>
      </c>
      <c r="AF448">
        <v>764.97850000000005</v>
      </c>
    </row>
    <row r="449" spans="1:32" x14ac:dyDescent="0.3">
      <c r="A449">
        <v>3012580</v>
      </c>
      <c r="B449">
        <v>1</v>
      </c>
      <c r="C449" t="s">
        <v>82</v>
      </c>
      <c r="D449" t="s">
        <v>95</v>
      </c>
      <c r="E449" t="s">
        <v>1902</v>
      </c>
      <c r="F449" t="s">
        <v>1903</v>
      </c>
      <c r="G449" t="s">
        <v>134</v>
      </c>
      <c r="H449" t="s">
        <v>610</v>
      </c>
      <c r="I449" t="s">
        <v>78</v>
      </c>
      <c r="J449" t="s">
        <v>136</v>
      </c>
      <c r="K449" t="s">
        <v>22</v>
      </c>
      <c r="L449" t="s">
        <v>177</v>
      </c>
      <c r="M449" t="s">
        <v>1904</v>
      </c>
      <c r="N449" t="s">
        <v>1905</v>
      </c>
      <c r="O449">
        <v>4.2279974999999999</v>
      </c>
      <c r="P449">
        <v>0</v>
      </c>
      <c r="Q449">
        <v>53</v>
      </c>
      <c r="R449">
        <v>0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0</v>
      </c>
      <c r="Y449">
        <v>21.807917</v>
      </c>
      <c r="Z449">
        <v>0</v>
      </c>
      <c r="AA449">
        <v>0</v>
      </c>
      <c r="AB449">
        <v>0</v>
      </c>
      <c r="AC449">
        <v>0.19784936</v>
      </c>
      <c r="AD449">
        <v>0</v>
      </c>
      <c r="AE449">
        <v>0</v>
      </c>
      <c r="AF449">
        <v>22.005766000000001</v>
      </c>
    </row>
    <row r="450" spans="1:32" x14ac:dyDescent="0.3">
      <c r="A450">
        <v>3012484</v>
      </c>
      <c r="B450">
        <v>2</v>
      </c>
      <c r="C450" t="s">
        <v>83</v>
      </c>
      <c r="D450" t="s">
        <v>130</v>
      </c>
      <c r="E450" t="s">
        <v>1906</v>
      </c>
      <c r="F450" t="s">
        <v>1907</v>
      </c>
      <c r="G450" t="s">
        <v>134</v>
      </c>
      <c r="H450" t="s">
        <v>247</v>
      </c>
      <c r="I450" t="s">
        <v>78</v>
      </c>
      <c r="J450" t="s">
        <v>136</v>
      </c>
      <c r="K450" t="s">
        <v>22</v>
      </c>
      <c r="L450" t="s">
        <v>177</v>
      </c>
      <c r="M450" t="s">
        <v>525</v>
      </c>
      <c r="N450" t="s">
        <v>1908</v>
      </c>
      <c r="O450">
        <v>0.33500000000000002</v>
      </c>
      <c r="P450">
        <v>0</v>
      </c>
      <c r="Q450">
        <v>64</v>
      </c>
      <c r="R450">
        <v>0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0</v>
      </c>
      <c r="Y450">
        <v>2.4073061999999998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2.4073061999999998</v>
      </c>
    </row>
    <row r="451" spans="1:32" x14ac:dyDescent="0.3">
      <c r="A451">
        <v>3012513</v>
      </c>
      <c r="B451">
        <v>1</v>
      </c>
      <c r="C451" t="s">
        <v>82</v>
      </c>
      <c r="D451" t="s">
        <v>91</v>
      </c>
      <c r="E451" t="s">
        <v>1909</v>
      </c>
      <c r="F451" t="s">
        <v>1910</v>
      </c>
      <c r="G451" t="s">
        <v>134</v>
      </c>
      <c r="H451" t="s">
        <v>367</v>
      </c>
      <c r="I451" t="s">
        <v>78</v>
      </c>
      <c r="J451" t="s">
        <v>136</v>
      </c>
      <c r="K451" t="s">
        <v>22</v>
      </c>
      <c r="L451" t="s">
        <v>177</v>
      </c>
      <c r="M451" t="s">
        <v>1911</v>
      </c>
      <c r="N451" t="s">
        <v>1912</v>
      </c>
      <c r="O451">
        <v>4.4854219444444441</v>
      </c>
      <c r="P451">
        <v>0</v>
      </c>
      <c r="Q451">
        <v>4</v>
      </c>
      <c r="R451">
        <v>0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0</v>
      </c>
      <c r="Y451">
        <v>2.7442959999999998</v>
      </c>
      <c r="Z451">
        <v>0</v>
      </c>
      <c r="AA451">
        <v>0</v>
      </c>
      <c r="AB451">
        <v>0</v>
      </c>
      <c r="AC451">
        <v>5.0673680000000001</v>
      </c>
      <c r="AD451">
        <v>0</v>
      </c>
      <c r="AE451">
        <v>0</v>
      </c>
      <c r="AF451">
        <v>7.8116640000000004</v>
      </c>
    </row>
    <row r="452" spans="1:32" x14ac:dyDescent="0.3">
      <c r="A452">
        <v>3012433</v>
      </c>
      <c r="B452">
        <v>1</v>
      </c>
      <c r="C452" t="s">
        <v>82</v>
      </c>
      <c r="D452" t="s">
        <v>113</v>
      </c>
      <c r="E452" t="s">
        <v>1913</v>
      </c>
      <c r="F452" t="s">
        <v>1914</v>
      </c>
      <c r="G452" t="s">
        <v>134</v>
      </c>
      <c r="H452" t="s">
        <v>478</v>
      </c>
      <c r="I452" t="s">
        <v>78</v>
      </c>
      <c r="J452" t="s">
        <v>136</v>
      </c>
      <c r="K452" t="s">
        <v>22</v>
      </c>
      <c r="L452" t="s">
        <v>177</v>
      </c>
      <c r="M452" t="s">
        <v>1915</v>
      </c>
      <c r="N452" t="s">
        <v>1916</v>
      </c>
      <c r="O452">
        <v>3.9869794444444446</v>
      </c>
      <c r="P452">
        <v>0</v>
      </c>
      <c r="Q452">
        <v>91</v>
      </c>
      <c r="R452">
        <v>0</v>
      </c>
      <c r="S452">
        <v>3</v>
      </c>
      <c r="T452">
        <v>0</v>
      </c>
      <c r="U452">
        <v>15</v>
      </c>
      <c r="V452">
        <v>0</v>
      </c>
      <c r="W452">
        <v>0</v>
      </c>
      <c r="X452">
        <v>0</v>
      </c>
      <c r="Y452">
        <v>102.914734</v>
      </c>
      <c r="Z452">
        <v>0</v>
      </c>
      <c r="AA452">
        <v>18.544260000000001</v>
      </c>
      <c r="AB452">
        <v>0</v>
      </c>
      <c r="AC452">
        <v>22.725218000000002</v>
      </c>
      <c r="AD452">
        <v>0</v>
      </c>
      <c r="AE452">
        <v>0</v>
      </c>
      <c r="AF452">
        <v>144.1842</v>
      </c>
    </row>
    <row r="453" spans="1:32" x14ac:dyDescent="0.3">
      <c r="A453">
        <v>3012370</v>
      </c>
      <c r="B453">
        <v>1</v>
      </c>
      <c r="C453" t="s">
        <v>83</v>
      </c>
      <c r="D453" t="s">
        <v>130</v>
      </c>
      <c r="E453" t="s">
        <v>1917</v>
      </c>
      <c r="F453" t="s">
        <v>1918</v>
      </c>
      <c r="G453" t="s">
        <v>134</v>
      </c>
      <c r="H453" t="s">
        <v>367</v>
      </c>
      <c r="I453" t="s">
        <v>78</v>
      </c>
      <c r="J453" t="s">
        <v>136</v>
      </c>
      <c r="K453" t="s">
        <v>22</v>
      </c>
      <c r="L453" t="s">
        <v>177</v>
      </c>
      <c r="M453" t="s">
        <v>1919</v>
      </c>
      <c r="N453" t="s">
        <v>1920</v>
      </c>
      <c r="O453">
        <v>2.5753091666666665</v>
      </c>
      <c r="P453">
        <v>0</v>
      </c>
      <c r="Q453">
        <v>15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18.201944000000001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18.201944000000001</v>
      </c>
    </row>
    <row r="454" spans="1:32" x14ac:dyDescent="0.3">
      <c r="A454">
        <v>3012330</v>
      </c>
      <c r="B454">
        <v>1</v>
      </c>
      <c r="C454" t="s">
        <v>82</v>
      </c>
      <c r="D454" t="s">
        <v>106</v>
      </c>
      <c r="E454" t="s">
        <v>1921</v>
      </c>
      <c r="F454" t="s">
        <v>1922</v>
      </c>
      <c r="G454" t="s">
        <v>134</v>
      </c>
      <c r="H454" t="s">
        <v>327</v>
      </c>
      <c r="I454" t="s">
        <v>78</v>
      </c>
      <c r="J454" t="s">
        <v>136</v>
      </c>
      <c r="K454" t="s">
        <v>22</v>
      </c>
      <c r="L454" t="s">
        <v>177</v>
      </c>
      <c r="M454" t="s">
        <v>1923</v>
      </c>
      <c r="N454" t="s">
        <v>1924</v>
      </c>
      <c r="O454">
        <v>4.2669444444444444</v>
      </c>
      <c r="P454">
        <v>0</v>
      </c>
      <c r="Q454">
        <v>181</v>
      </c>
      <c r="R454">
        <v>0</v>
      </c>
      <c r="S454">
        <v>0</v>
      </c>
      <c r="T454">
        <v>0</v>
      </c>
      <c r="U454">
        <v>11</v>
      </c>
      <c r="V454">
        <v>0</v>
      </c>
      <c r="W454">
        <v>0</v>
      </c>
      <c r="X454">
        <v>0</v>
      </c>
      <c r="Y454">
        <v>182.12483</v>
      </c>
      <c r="Z454">
        <v>0</v>
      </c>
      <c r="AA454">
        <v>0</v>
      </c>
      <c r="AB454">
        <v>0</v>
      </c>
      <c r="AC454">
        <v>79.300569999999993</v>
      </c>
      <c r="AD454">
        <v>0</v>
      </c>
      <c r="AE454">
        <v>0</v>
      </c>
      <c r="AF454">
        <v>261.42538000000002</v>
      </c>
    </row>
    <row r="455" spans="1:32" x14ac:dyDescent="0.3">
      <c r="A455">
        <v>3012070</v>
      </c>
      <c r="B455">
        <v>1</v>
      </c>
      <c r="C455" t="s">
        <v>82</v>
      </c>
      <c r="D455" t="s">
        <v>92</v>
      </c>
      <c r="E455" t="s">
        <v>1925</v>
      </c>
      <c r="F455" t="s">
        <v>1926</v>
      </c>
      <c r="G455" t="s">
        <v>134</v>
      </c>
      <c r="H455" t="s">
        <v>247</v>
      </c>
      <c r="I455" t="s">
        <v>78</v>
      </c>
      <c r="J455" t="s">
        <v>136</v>
      </c>
      <c r="K455" t="s">
        <v>22</v>
      </c>
      <c r="L455" t="s">
        <v>177</v>
      </c>
      <c r="M455" t="s">
        <v>1927</v>
      </c>
      <c r="N455" t="s">
        <v>1928</v>
      </c>
      <c r="O455">
        <v>6.6025933333333331</v>
      </c>
      <c r="P455">
        <v>0</v>
      </c>
      <c r="Q455">
        <v>51</v>
      </c>
      <c r="R455">
        <v>0</v>
      </c>
      <c r="S455">
        <v>0</v>
      </c>
      <c r="T455">
        <v>0</v>
      </c>
      <c r="U455">
        <v>5</v>
      </c>
      <c r="V455">
        <v>0</v>
      </c>
      <c r="W455">
        <v>0</v>
      </c>
      <c r="X455">
        <v>0</v>
      </c>
      <c r="Y455">
        <v>153.11711</v>
      </c>
      <c r="Z455">
        <v>0</v>
      </c>
      <c r="AA455">
        <v>0</v>
      </c>
      <c r="AB455">
        <v>0</v>
      </c>
      <c r="AC455">
        <v>25.791029999999999</v>
      </c>
      <c r="AD455">
        <v>0</v>
      </c>
      <c r="AE455">
        <v>0</v>
      </c>
      <c r="AF455">
        <v>178.90814</v>
      </c>
    </row>
    <row r="456" spans="1:32" x14ac:dyDescent="0.3">
      <c r="A456">
        <v>3014767</v>
      </c>
      <c r="B456">
        <v>1</v>
      </c>
      <c r="C456" t="s">
        <v>82</v>
      </c>
      <c r="D456" t="s">
        <v>90</v>
      </c>
      <c r="E456" t="s">
        <v>1929</v>
      </c>
      <c r="F456" t="s">
        <v>1930</v>
      </c>
      <c r="G456" t="s">
        <v>134</v>
      </c>
      <c r="H456" t="s">
        <v>211</v>
      </c>
      <c r="I456" t="s">
        <v>79</v>
      </c>
      <c r="J456" t="s">
        <v>136</v>
      </c>
      <c r="K456" t="s">
        <v>22</v>
      </c>
      <c r="L456" t="s">
        <v>177</v>
      </c>
      <c r="M456" t="s">
        <v>1931</v>
      </c>
      <c r="N456" t="s">
        <v>1932</v>
      </c>
      <c r="O456">
        <v>0.32861111111111113</v>
      </c>
      <c r="P456">
        <v>0</v>
      </c>
      <c r="Q456">
        <v>1</v>
      </c>
      <c r="R456">
        <v>1</v>
      </c>
      <c r="S456">
        <v>0</v>
      </c>
      <c r="T456">
        <v>4</v>
      </c>
      <c r="U456">
        <v>193</v>
      </c>
      <c r="V456">
        <v>1</v>
      </c>
      <c r="W456">
        <v>19</v>
      </c>
      <c r="X456">
        <v>0</v>
      </c>
      <c r="Y456">
        <v>6.6153137000000001E-3</v>
      </c>
      <c r="Z456">
        <v>56.726900000000001</v>
      </c>
      <c r="AA456">
        <v>0</v>
      </c>
      <c r="AB456">
        <v>36.308822999999997</v>
      </c>
      <c r="AC456">
        <v>242.31163000000001</v>
      </c>
      <c r="AD456">
        <v>12.032738999999999</v>
      </c>
      <c r="AE456">
        <v>258.94794000000002</v>
      </c>
      <c r="AF456">
        <v>606.33465999999999</v>
      </c>
    </row>
    <row r="457" spans="1:32" x14ac:dyDescent="0.3">
      <c r="A457">
        <v>3014313</v>
      </c>
      <c r="B457">
        <v>1</v>
      </c>
      <c r="C457" t="s">
        <v>83</v>
      </c>
      <c r="D457" t="s">
        <v>119</v>
      </c>
      <c r="E457" t="s">
        <v>1933</v>
      </c>
      <c r="F457" t="s">
        <v>1934</v>
      </c>
      <c r="G457" t="s">
        <v>134</v>
      </c>
      <c r="H457" t="s">
        <v>211</v>
      </c>
      <c r="I457" t="s">
        <v>79</v>
      </c>
      <c r="J457" t="s">
        <v>346</v>
      </c>
      <c r="K457" t="s">
        <v>22</v>
      </c>
      <c r="L457" t="s">
        <v>177</v>
      </c>
      <c r="M457" t="s">
        <v>1935</v>
      </c>
      <c r="N457" t="s">
        <v>1936</v>
      </c>
      <c r="O457">
        <v>1.7777777777777778E-2</v>
      </c>
      <c r="P457">
        <v>0</v>
      </c>
      <c r="Q457">
        <v>339</v>
      </c>
      <c r="R457">
        <v>10</v>
      </c>
      <c r="S457">
        <v>160</v>
      </c>
      <c r="T457">
        <v>0</v>
      </c>
      <c r="U457">
        <v>15</v>
      </c>
      <c r="V457">
        <v>1</v>
      </c>
      <c r="W457">
        <v>0</v>
      </c>
      <c r="X457">
        <v>0</v>
      </c>
      <c r="Y457">
        <v>0.63866389999999995</v>
      </c>
      <c r="Z457">
        <v>0.13086877999999999</v>
      </c>
      <c r="AA457">
        <v>0.8588036</v>
      </c>
      <c r="AB457">
        <v>0</v>
      </c>
      <c r="AC457">
        <v>0.22275005</v>
      </c>
      <c r="AD457">
        <v>0.24514859999999999</v>
      </c>
      <c r="AE457">
        <v>0</v>
      </c>
      <c r="AF457">
        <v>2.0962348</v>
      </c>
    </row>
    <row r="458" spans="1:32" x14ac:dyDescent="0.3">
      <c r="A458">
        <v>3017709</v>
      </c>
      <c r="B458">
        <v>1</v>
      </c>
      <c r="C458" t="s">
        <v>83</v>
      </c>
      <c r="D458" t="s">
        <v>123</v>
      </c>
      <c r="E458" t="s">
        <v>344</v>
      </c>
      <c r="F458" t="s">
        <v>345</v>
      </c>
      <c r="G458" t="s">
        <v>134</v>
      </c>
      <c r="H458" t="s">
        <v>211</v>
      </c>
      <c r="I458" t="s">
        <v>79</v>
      </c>
      <c r="J458" t="s">
        <v>346</v>
      </c>
      <c r="K458" t="s">
        <v>22</v>
      </c>
      <c r="L458" t="s">
        <v>177</v>
      </c>
      <c r="M458" t="s">
        <v>1937</v>
      </c>
      <c r="N458" t="s">
        <v>1938</v>
      </c>
      <c r="O458">
        <v>3.3333333333333333E-2</v>
      </c>
      <c r="P458">
        <v>1</v>
      </c>
      <c r="Q458">
        <v>146</v>
      </c>
      <c r="R458">
        <v>38</v>
      </c>
      <c r="S458">
        <v>85</v>
      </c>
      <c r="T458">
        <v>8</v>
      </c>
      <c r="U458">
        <v>20</v>
      </c>
      <c r="V458">
        <v>0</v>
      </c>
      <c r="W458">
        <v>0</v>
      </c>
      <c r="X458">
        <v>3.6958906999999999E-2</v>
      </c>
      <c r="Y458">
        <v>0.97542150000000005</v>
      </c>
      <c r="Z458">
        <v>0.48892042000000002</v>
      </c>
      <c r="AA458">
        <v>1.2722821</v>
      </c>
      <c r="AB458">
        <v>4.5137109999999998</v>
      </c>
      <c r="AC458">
        <v>0.31532951999999997</v>
      </c>
      <c r="AD458">
        <v>0</v>
      </c>
      <c r="AE458">
        <v>0</v>
      </c>
      <c r="AF458">
        <v>7.6026235</v>
      </c>
    </row>
    <row r="459" spans="1:32" x14ac:dyDescent="0.3">
      <c r="A459">
        <v>3020613</v>
      </c>
      <c r="B459">
        <v>1</v>
      </c>
      <c r="C459" t="s">
        <v>82</v>
      </c>
      <c r="D459" t="s">
        <v>106</v>
      </c>
      <c r="E459" t="s">
        <v>1939</v>
      </c>
      <c r="F459" t="s">
        <v>1940</v>
      </c>
      <c r="G459" t="s">
        <v>134</v>
      </c>
      <c r="H459" t="s">
        <v>238</v>
      </c>
      <c r="I459" t="s">
        <v>78</v>
      </c>
      <c r="J459" t="s">
        <v>136</v>
      </c>
      <c r="K459" t="s">
        <v>22</v>
      </c>
      <c r="L459" t="s">
        <v>177</v>
      </c>
      <c r="M459" t="s">
        <v>1941</v>
      </c>
      <c r="N459" t="s">
        <v>1942</v>
      </c>
      <c r="O459">
        <v>6.4559799999999994</v>
      </c>
      <c r="P459">
        <v>0</v>
      </c>
      <c r="Q459">
        <v>1</v>
      </c>
      <c r="R459">
        <v>0</v>
      </c>
      <c r="S459">
        <v>2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2.3598645</v>
      </c>
      <c r="Z459">
        <v>0</v>
      </c>
      <c r="AA459">
        <v>5.3817336E-2</v>
      </c>
      <c r="AB459">
        <v>0</v>
      </c>
      <c r="AC459">
        <v>0</v>
      </c>
      <c r="AD459">
        <v>0</v>
      </c>
      <c r="AE459">
        <v>0</v>
      </c>
      <c r="AF459">
        <v>2.4136817000000002</v>
      </c>
    </row>
    <row r="460" spans="1:32" x14ac:dyDescent="0.3">
      <c r="A460">
        <v>3017201</v>
      </c>
      <c r="B460">
        <v>1</v>
      </c>
      <c r="C460" t="s">
        <v>82</v>
      </c>
      <c r="D460" t="s">
        <v>101</v>
      </c>
      <c r="E460" t="s">
        <v>1943</v>
      </c>
      <c r="F460" t="s">
        <v>1944</v>
      </c>
      <c r="G460" t="s">
        <v>134</v>
      </c>
      <c r="H460" t="s">
        <v>211</v>
      </c>
      <c r="I460" t="s">
        <v>79</v>
      </c>
      <c r="J460" t="s">
        <v>136</v>
      </c>
      <c r="K460" t="s">
        <v>22</v>
      </c>
      <c r="L460" t="s">
        <v>177</v>
      </c>
      <c r="M460" t="s">
        <v>1945</v>
      </c>
      <c r="N460" t="s">
        <v>1946</v>
      </c>
      <c r="O460">
        <v>0.11527777777777778</v>
      </c>
      <c r="P460">
        <v>3</v>
      </c>
      <c r="Q460">
        <v>228</v>
      </c>
      <c r="R460">
        <v>16</v>
      </c>
      <c r="S460">
        <v>212</v>
      </c>
      <c r="T460">
        <v>3</v>
      </c>
      <c r="U460">
        <v>71</v>
      </c>
      <c r="V460">
        <v>3</v>
      </c>
      <c r="W460">
        <v>0</v>
      </c>
      <c r="X460">
        <v>4.1358959999999998</v>
      </c>
      <c r="Y460">
        <v>13.959714</v>
      </c>
      <c r="Z460">
        <v>0.76180369999999997</v>
      </c>
      <c r="AA460">
        <v>9.7235630000000004</v>
      </c>
      <c r="AB460">
        <v>1.6462402</v>
      </c>
      <c r="AC460">
        <v>12.325146</v>
      </c>
      <c r="AD460">
        <v>69.700800000000001</v>
      </c>
      <c r="AE460">
        <v>0</v>
      </c>
      <c r="AF460">
        <v>112.25315999999999</v>
      </c>
    </row>
    <row r="461" spans="1:32" x14ac:dyDescent="0.3">
      <c r="A461">
        <v>3020366</v>
      </c>
      <c r="B461">
        <v>1</v>
      </c>
      <c r="C461" t="s">
        <v>82</v>
      </c>
      <c r="D461" t="s">
        <v>106</v>
      </c>
      <c r="E461" t="s">
        <v>1947</v>
      </c>
      <c r="F461" t="s">
        <v>1948</v>
      </c>
      <c r="G461" t="s">
        <v>134</v>
      </c>
      <c r="H461" t="s">
        <v>135</v>
      </c>
      <c r="I461" t="s">
        <v>79</v>
      </c>
      <c r="J461" t="s">
        <v>136</v>
      </c>
      <c r="K461" t="s">
        <v>22</v>
      </c>
      <c r="L461" t="s">
        <v>177</v>
      </c>
      <c r="M461" t="s">
        <v>1949</v>
      </c>
      <c r="N461" t="s">
        <v>1950</v>
      </c>
      <c r="O461">
        <v>0.52833333333333332</v>
      </c>
      <c r="P461">
        <v>0</v>
      </c>
      <c r="Q461">
        <v>3349</v>
      </c>
      <c r="R461">
        <v>0</v>
      </c>
      <c r="S461">
        <v>0</v>
      </c>
      <c r="T461">
        <v>0</v>
      </c>
      <c r="U461">
        <v>143</v>
      </c>
      <c r="V461">
        <v>0</v>
      </c>
      <c r="W461">
        <v>1</v>
      </c>
      <c r="X461">
        <v>0</v>
      </c>
      <c r="Y461">
        <v>439.16376000000002</v>
      </c>
      <c r="Z461">
        <v>0</v>
      </c>
      <c r="AA461">
        <v>0</v>
      </c>
      <c r="AB461">
        <v>0</v>
      </c>
      <c r="AC461">
        <v>63.869155999999997</v>
      </c>
      <c r="AD461">
        <v>0</v>
      </c>
      <c r="AE461">
        <v>1.4852732</v>
      </c>
      <c r="AF461">
        <v>504.51819999999998</v>
      </c>
    </row>
    <row r="462" spans="1:32" x14ac:dyDescent="0.3">
      <c r="A462">
        <v>3020334</v>
      </c>
      <c r="B462">
        <v>1</v>
      </c>
      <c r="C462" t="s">
        <v>82</v>
      </c>
      <c r="D462" t="s">
        <v>106</v>
      </c>
      <c r="E462" t="s">
        <v>1951</v>
      </c>
      <c r="F462" t="s">
        <v>1952</v>
      </c>
      <c r="G462" t="s">
        <v>134</v>
      </c>
      <c r="H462" t="s">
        <v>211</v>
      </c>
      <c r="I462" t="s">
        <v>79</v>
      </c>
      <c r="J462" t="s">
        <v>136</v>
      </c>
      <c r="K462" t="s">
        <v>22</v>
      </c>
      <c r="L462" t="s">
        <v>177</v>
      </c>
      <c r="M462" t="s">
        <v>1953</v>
      </c>
      <c r="N462" t="s">
        <v>1954</v>
      </c>
      <c r="O462">
        <v>1.9325000000000001</v>
      </c>
      <c r="P462">
        <v>0</v>
      </c>
      <c r="Q462">
        <v>3348</v>
      </c>
      <c r="R462">
        <v>0</v>
      </c>
      <c r="S462">
        <v>0</v>
      </c>
      <c r="T462">
        <v>0</v>
      </c>
      <c r="U462">
        <v>141</v>
      </c>
      <c r="V462">
        <v>0</v>
      </c>
      <c r="W462">
        <v>1</v>
      </c>
      <c r="X462">
        <v>0</v>
      </c>
      <c r="Y462">
        <v>1651.7968000000001</v>
      </c>
      <c r="Z462">
        <v>0</v>
      </c>
      <c r="AA462">
        <v>0</v>
      </c>
      <c r="AB462">
        <v>0</v>
      </c>
      <c r="AC462">
        <v>473.88538</v>
      </c>
      <c r="AD462">
        <v>0</v>
      </c>
      <c r="AE462">
        <v>13.535083</v>
      </c>
      <c r="AF462">
        <v>2139.2170000000001</v>
      </c>
    </row>
    <row r="463" spans="1:32" x14ac:dyDescent="0.3">
      <c r="A463">
        <v>3018202</v>
      </c>
      <c r="B463">
        <v>1</v>
      </c>
      <c r="C463" t="s">
        <v>82</v>
      </c>
      <c r="D463" t="s">
        <v>94</v>
      </c>
      <c r="E463" t="s">
        <v>1955</v>
      </c>
      <c r="F463" t="s">
        <v>1956</v>
      </c>
      <c r="G463" t="s">
        <v>134</v>
      </c>
      <c r="H463" t="s">
        <v>211</v>
      </c>
      <c r="I463" t="s">
        <v>79</v>
      </c>
      <c r="J463" t="s">
        <v>136</v>
      </c>
      <c r="K463" t="s">
        <v>22</v>
      </c>
      <c r="L463" t="s">
        <v>177</v>
      </c>
      <c r="M463" t="s">
        <v>1957</v>
      </c>
      <c r="N463" t="s">
        <v>1958</v>
      </c>
      <c r="O463">
        <v>0.1738888888888889</v>
      </c>
      <c r="P463">
        <v>0</v>
      </c>
      <c r="Q463">
        <v>5420</v>
      </c>
      <c r="R463">
        <v>0</v>
      </c>
      <c r="S463">
        <v>2</v>
      </c>
      <c r="T463">
        <v>0</v>
      </c>
      <c r="U463">
        <v>533</v>
      </c>
      <c r="V463">
        <v>0</v>
      </c>
      <c r="W463">
        <v>0</v>
      </c>
      <c r="X463">
        <v>0</v>
      </c>
      <c r="Y463">
        <v>272.25598000000002</v>
      </c>
      <c r="Z463">
        <v>0</v>
      </c>
      <c r="AA463">
        <v>6.8488895999999994E-2</v>
      </c>
      <c r="AB463">
        <v>0</v>
      </c>
      <c r="AC463">
        <v>62.984183999999999</v>
      </c>
      <c r="AD463">
        <v>0</v>
      </c>
      <c r="AE463">
        <v>0</v>
      </c>
      <c r="AF463">
        <v>335.30865</v>
      </c>
    </row>
    <row r="464" spans="1:32" x14ac:dyDescent="0.3">
      <c r="A464">
        <v>3003034</v>
      </c>
      <c r="B464">
        <v>1</v>
      </c>
      <c r="C464" t="s">
        <v>82</v>
      </c>
      <c r="D464" t="s">
        <v>87</v>
      </c>
      <c r="E464" t="s">
        <v>1959</v>
      </c>
      <c r="F464" t="s">
        <v>1960</v>
      </c>
      <c r="G464" t="s">
        <v>134</v>
      </c>
      <c r="H464" t="s">
        <v>211</v>
      </c>
      <c r="I464" t="s">
        <v>79</v>
      </c>
      <c r="J464" t="s">
        <v>136</v>
      </c>
      <c r="K464" t="s">
        <v>22</v>
      </c>
      <c r="L464" t="s">
        <v>177</v>
      </c>
      <c r="M464" t="s">
        <v>1961</v>
      </c>
      <c r="N464" t="s">
        <v>1962</v>
      </c>
      <c r="O464">
        <v>0.10549583333333334</v>
      </c>
      <c r="P464">
        <v>8</v>
      </c>
      <c r="Q464">
        <v>9424</v>
      </c>
      <c r="R464">
        <v>5</v>
      </c>
      <c r="S464">
        <v>11</v>
      </c>
      <c r="T464">
        <v>8</v>
      </c>
      <c r="U464">
        <v>651</v>
      </c>
      <c r="V464">
        <v>0</v>
      </c>
      <c r="W464">
        <v>1</v>
      </c>
      <c r="X464">
        <v>0.31755580999999999</v>
      </c>
      <c r="Y464">
        <v>386.31393000000003</v>
      </c>
      <c r="Z464">
        <v>9.0605439999999995E-2</v>
      </c>
      <c r="AA464">
        <v>0.17072012</v>
      </c>
      <c r="AB464">
        <v>29.301677999999999</v>
      </c>
      <c r="AC464">
        <v>58.149459999999998</v>
      </c>
      <c r="AD464">
        <v>0</v>
      </c>
      <c r="AE464">
        <v>0.59330015999999997</v>
      </c>
      <c r="AF464">
        <v>474.93725999999998</v>
      </c>
    </row>
    <row r="465" spans="1:32" x14ac:dyDescent="0.3">
      <c r="A465">
        <v>3016556</v>
      </c>
      <c r="B465">
        <v>1</v>
      </c>
      <c r="C465" t="s">
        <v>82</v>
      </c>
      <c r="D465" t="s">
        <v>93</v>
      </c>
      <c r="E465" t="s">
        <v>1963</v>
      </c>
      <c r="F465" t="s">
        <v>1964</v>
      </c>
      <c r="G465" t="s">
        <v>134</v>
      </c>
      <c r="H465" t="s">
        <v>293</v>
      </c>
      <c r="I465" t="s">
        <v>78</v>
      </c>
      <c r="J465" t="s">
        <v>136</v>
      </c>
      <c r="K465" t="s">
        <v>22</v>
      </c>
      <c r="L465" t="s">
        <v>177</v>
      </c>
      <c r="M465" t="s">
        <v>1965</v>
      </c>
      <c r="N465" t="s">
        <v>1966</v>
      </c>
      <c r="O465">
        <v>0.10357305555555556</v>
      </c>
      <c r="P465">
        <v>0</v>
      </c>
      <c r="Q465">
        <v>29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0.94507240000000003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0.94507240000000003</v>
      </c>
    </row>
    <row r="466" spans="1:32" x14ac:dyDescent="0.3">
      <c r="A466">
        <v>3017753</v>
      </c>
      <c r="B466">
        <v>1</v>
      </c>
      <c r="C466" t="s">
        <v>83</v>
      </c>
      <c r="D466" t="s">
        <v>123</v>
      </c>
      <c r="E466" t="s">
        <v>1967</v>
      </c>
      <c r="F466" t="s">
        <v>1968</v>
      </c>
      <c r="G466" t="s">
        <v>134</v>
      </c>
      <c r="H466" t="s">
        <v>211</v>
      </c>
      <c r="I466" t="s">
        <v>79</v>
      </c>
      <c r="J466" t="s">
        <v>346</v>
      </c>
      <c r="K466" t="s">
        <v>22</v>
      </c>
      <c r="L466" t="s">
        <v>177</v>
      </c>
      <c r="M466" t="s">
        <v>1969</v>
      </c>
      <c r="N466" t="s">
        <v>1970</v>
      </c>
      <c r="O466">
        <v>4.2222222222222223E-2</v>
      </c>
      <c r="P466">
        <v>4</v>
      </c>
      <c r="Q466">
        <v>269</v>
      </c>
      <c r="R466">
        <v>87</v>
      </c>
      <c r="S466">
        <v>112</v>
      </c>
      <c r="T466">
        <v>6</v>
      </c>
      <c r="U466">
        <v>16</v>
      </c>
      <c r="V466">
        <v>2</v>
      </c>
      <c r="W466">
        <v>0</v>
      </c>
      <c r="X466">
        <v>0.16305596999999999</v>
      </c>
      <c r="Y466">
        <v>1.8389186</v>
      </c>
      <c r="Z466">
        <v>3.1746186999999999</v>
      </c>
      <c r="AA466">
        <v>2.6185176000000001</v>
      </c>
      <c r="AB466">
        <v>0.42018657999999998</v>
      </c>
      <c r="AC466">
        <v>0.22752058999999999</v>
      </c>
      <c r="AD466">
        <v>3.2520932999999999</v>
      </c>
      <c r="AE466">
        <v>0</v>
      </c>
      <c r="AF466">
        <v>11.694910999999999</v>
      </c>
    </row>
    <row r="467" spans="1:32" x14ac:dyDescent="0.3">
      <c r="A467">
        <v>3017962</v>
      </c>
      <c r="B467">
        <v>1</v>
      </c>
      <c r="C467" t="s">
        <v>83</v>
      </c>
      <c r="D467" t="s">
        <v>123</v>
      </c>
      <c r="E467" t="s">
        <v>1971</v>
      </c>
      <c r="F467" t="s">
        <v>1972</v>
      </c>
      <c r="G467" t="s">
        <v>134</v>
      </c>
      <c r="H467" t="s">
        <v>211</v>
      </c>
      <c r="I467" t="s">
        <v>79</v>
      </c>
      <c r="J467" t="s">
        <v>346</v>
      </c>
      <c r="K467" t="s">
        <v>22</v>
      </c>
      <c r="L467" t="s">
        <v>177</v>
      </c>
      <c r="M467" t="s">
        <v>1973</v>
      </c>
      <c r="N467" t="s">
        <v>1974</v>
      </c>
      <c r="O467">
        <v>4.1944444444444444E-2</v>
      </c>
      <c r="P467">
        <v>5</v>
      </c>
      <c r="Q467">
        <v>413</v>
      </c>
      <c r="R467">
        <v>49</v>
      </c>
      <c r="S467">
        <v>43</v>
      </c>
      <c r="T467">
        <v>9</v>
      </c>
      <c r="U467">
        <v>33</v>
      </c>
      <c r="V467">
        <v>1</v>
      </c>
      <c r="W467">
        <v>0</v>
      </c>
      <c r="X467">
        <v>0.66088855000000002</v>
      </c>
      <c r="Y467">
        <v>2.0831802000000001</v>
      </c>
      <c r="Z467">
        <v>5.7036769999999999</v>
      </c>
      <c r="AA467">
        <v>0.51416439999999997</v>
      </c>
      <c r="AB467">
        <v>0.73412036999999997</v>
      </c>
      <c r="AC467">
        <v>0.17397973</v>
      </c>
      <c r="AD467">
        <v>2.9009887999999999</v>
      </c>
      <c r="AE467">
        <v>0</v>
      </c>
      <c r="AF467">
        <v>12.770999</v>
      </c>
    </row>
    <row r="468" spans="1:32" x14ac:dyDescent="0.3">
      <c r="A468">
        <v>3019589</v>
      </c>
      <c r="B468">
        <v>1</v>
      </c>
      <c r="C468" t="s">
        <v>82</v>
      </c>
      <c r="D468" t="s">
        <v>91</v>
      </c>
      <c r="E468" t="s">
        <v>1975</v>
      </c>
      <c r="F468" t="s">
        <v>1976</v>
      </c>
      <c r="G468" t="s">
        <v>134</v>
      </c>
      <c r="H468" t="s">
        <v>318</v>
      </c>
      <c r="I468" t="s">
        <v>79</v>
      </c>
      <c r="J468" t="s">
        <v>136</v>
      </c>
      <c r="K468" t="s">
        <v>22</v>
      </c>
      <c r="L468" t="s">
        <v>177</v>
      </c>
      <c r="M468" t="s">
        <v>1977</v>
      </c>
      <c r="N468" t="s">
        <v>1978</v>
      </c>
      <c r="O468">
        <v>3.6019497222222223</v>
      </c>
      <c r="P468">
        <v>0</v>
      </c>
      <c r="Q468">
        <v>146</v>
      </c>
      <c r="R468">
        <v>0</v>
      </c>
      <c r="S468">
        <v>2</v>
      </c>
      <c r="T468">
        <v>0</v>
      </c>
      <c r="U468">
        <v>5</v>
      </c>
      <c r="V468">
        <v>0</v>
      </c>
      <c r="W468">
        <v>0</v>
      </c>
      <c r="X468">
        <v>0</v>
      </c>
      <c r="Y468">
        <v>104.41895</v>
      </c>
      <c r="Z468">
        <v>0</v>
      </c>
      <c r="AA468">
        <v>0.30023104</v>
      </c>
      <c r="AB468">
        <v>0</v>
      </c>
      <c r="AC468">
        <v>14.437946</v>
      </c>
      <c r="AD468">
        <v>0</v>
      </c>
      <c r="AE468">
        <v>0</v>
      </c>
      <c r="AF468">
        <v>119.157135</v>
      </c>
    </row>
    <row r="469" spans="1:32" x14ac:dyDescent="0.3">
      <c r="A469">
        <v>3017891</v>
      </c>
      <c r="B469">
        <v>1</v>
      </c>
      <c r="C469" t="s">
        <v>83</v>
      </c>
      <c r="D469" t="s">
        <v>123</v>
      </c>
      <c r="E469" t="s">
        <v>344</v>
      </c>
      <c r="F469" t="s">
        <v>345</v>
      </c>
      <c r="G469" t="s">
        <v>134</v>
      </c>
      <c r="H469" t="s">
        <v>211</v>
      </c>
      <c r="I469" t="s">
        <v>79</v>
      </c>
      <c r="J469" t="s">
        <v>346</v>
      </c>
      <c r="K469" t="s">
        <v>22</v>
      </c>
      <c r="L469" t="s">
        <v>177</v>
      </c>
      <c r="M469" t="s">
        <v>1979</v>
      </c>
      <c r="N469" t="s">
        <v>1980</v>
      </c>
      <c r="O469">
        <v>2.6111111111111113E-2</v>
      </c>
      <c r="P469">
        <v>1</v>
      </c>
      <c r="Q469">
        <v>146</v>
      </c>
      <c r="R469">
        <v>38</v>
      </c>
      <c r="S469">
        <v>85</v>
      </c>
      <c r="T469">
        <v>8</v>
      </c>
      <c r="U469">
        <v>20</v>
      </c>
      <c r="V469">
        <v>0</v>
      </c>
      <c r="W469">
        <v>0</v>
      </c>
      <c r="X469">
        <v>2.4776923999999999E-2</v>
      </c>
      <c r="Y469">
        <v>0.65391390000000005</v>
      </c>
      <c r="Z469">
        <v>0.31729183</v>
      </c>
      <c r="AA469">
        <v>0.84676163999999998</v>
      </c>
      <c r="AB469">
        <v>2.9546201000000001</v>
      </c>
      <c r="AC469">
        <v>0.21863504</v>
      </c>
      <c r="AD469">
        <v>0</v>
      </c>
      <c r="AE469">
        <v>0</v>
      </c>
      <c r="AF469">
        <v>5.0159992999999998</v>
      </c>
    </row>
    <row r="470" spans="1:32" x14ac:dyDescent="0.3">
      <c r="A470">
        <v>3001174</v>
      </c>
      <c r="B470">
        <v>1</v>
      </c>
      <c r="C470" t="s">
        <v>83</v>
      </c>
      <c r="D470" t="s">
        <v>123</v>
      </c>
      <c r="E470" t="s">
        <v>1981</v>
      </c>
      <c r="F470" t="s">
        <v>1982</v>
      </c>
      <c r="G470" t="s">
        <v>134</v>
      </c>
      <c r="H470" t="s">
        <v>211</v>
      </c>
      <c r="I470" t="s">
        <v>79</v>
      </c>
      <c r="J470" t="s">
        <v>346</v>
      </c>
      <c r="K470" t="s">
        <v>22</v>
      </c>
      <c r="L470" t="s">
        <v>177</v>
      </c>
      <c r="M470" t="s">
        <v>1983</v>
      </c>
      <c r="N470" t="s">
        <v>1984</v>
      </c>
      <c r="O470">
        <v>4.8333333333333332E-2</v>
      </c>
      <c r="P470">
        <v>4</v>
      </c>
      <c r="Q470">
        <v>269</v>
      </c>
      <c r="R470">
        <v>88</v>
      </c>
      <c r="S470">
        <v>112</v>
      </c>
      <c r="T470">
        <v>5</v>
      </c>
      <c r="U470">
        <v>17</v>
      </c>
      <c r="V470">
        <v>2</v>
      </c>
      <c r="W470">
        <v>0</v>
      </c>
      <c r="X470">
        <v>0.18181336000000001</v>
      </c>
      <c r="Y470">
        <v>2.0655220000000001</v>
      </c>
      <c r="Z470">
        <v>4.0136190000000003</v>
      </c>
      <c r="AA470">
        <v>3.5544530999999999</v>
      </c>
      <c r="AB470">
        <v>0.55336099999999999</v>
      </c>
      <c r="AC470">
        <v>0.34453642000000001</v>
      </c>
      <c r="AD470">
        <v>5.7008989999999997</v>
      </c>
      <c r="AE470">
        <v>0</v>
      </c>
      <c r="AF470">
        <v>16.414204000000002</v>
      </c>
    </row>
    <row r="471" spans="1:32" x14ac:dyDescent="0.3">
      <c r="A471">
        <v>3014666</v>
      </c>
      <c r="B471">
        <v>1</v>
      </c>
      <c r="C471" t="s">
        <v>82</v>
      </c>
      <c r="D471" t="s">
        <v>87</v>
      </c>
      <c r="E471" t="s">
        <v>1985</v>
      </c>
      <c r="F471" t="s">
        <v>1986</v>
      </c>
      <c r="G471" t="s">
        <v>134</v>
      </c>
      <c r="H471" t="s">
        <v>1087</v>
      </c>
      <c r="I471" t="s">
        <v>79</v>
      </c>
      <c r="J471" t="s">
        <v>136</v>
      </c>
      <c r="K471" t="s">
        <v>22</v>
      </c>
      <c r="L471" t="s">
        <v>177</v>
      </c>
      <c r="M471" t="s">
        <v>1987</v>
      </c>
      <c r="N471" t="s">
        <v>1988</v>
      </c>
      <c r="O471">
        <v>2.4780477777777778</v>
      </c>
      <c r="P471">
        <v>0</v>
      </c>
      <c r="Q471">
        <v>12</v>
      </c>
      <c r="R471">
        <v>0</v>
      </c>
      <c r="S471">
        <v>0</v>
      </c>
      <c r="T471">
        <v>0</v>
      </c>
      <c r="U471">
        <v>173</v>
      </c>
      <c r="V471">
        <v>0</v>
      </c>
      <c r="W471">
        <v>0</v>
      </c>
      <c r="X471">
        <v>0</v>
      </c>
      <c r="Y471">
        <v>11.490411</v>
      </c>
      <c r="Z471">
        <v>0</v>
      </c>
      <c r="AA471">
        <v>0</v>
      </c>
      <c r="AB471">
        <v>0</v>
      </c>
      <c r="AC471">
        <v>174.06720999999999</v>
      </c>
      <c r="AD471">
        <v>0</v>
      </c>
      <c r="AE471">
        <v>0</v>
      </c>
      <c r="AF471">
        <v>185.55761999999999</v>
      </c>
    </row>
    <row r="472" spans="1:32" x14ac:dyDescent="0.3">
      <c r="A472">
        <v>3019032</v>
      </c>
      <c r="B472">
        <v>1</v>
      </c>
      <c r="C472" t="s">
        <v>82</v>
      </c>
      <c r="D472" t="s">
        <v>87</v>
      </c>
      <c r="E472" t="s">
        <v>1985</v>
      </c>
      <c r="F472" t="s">
        <v>1986</v>
      </c>
      <c r="G472" t="s">
        <v>134</v>
      </c>
      <c r="H472" t="s">
        <v>211</v>
      </c>
      <c r="I472" t="s">
        <v>79</v>
      </c>
      <c r="J472" t="s">
        <v>136</v>
      </c>
      <c r="K472" t="s">
        <v>22</v>
      </c>
      <c r="L472" t="s">
        <v>177</v>
      </c>
      <c r="M472" t="s">
        <v>1989</v>
      </c>
      <c r="N472" t="s">
        <v>1990</v>
      </c>
      <c r="O472">
        <v>0.93588305555555562</v>
      </c>
      <c r="P472">
        <v>0</v>
      </c>
      <c r="Q472">
        <v>12</v>
      </c>
      <c r="R472">
        <v>0</v>
      </c>
      <c r="S472">
        <v>0</v>
      </c>
      <c r="T472">
        <v>0</v>
      </c>
      <c r="U472">
        <v>174</v>
      </c>
      <c r="V472">
        <v>0</v>
      </c>
      <c r="W472">
        <v>0</v>
      </c>
      <c r="X472">
        <v>0</v>
      </c>
      <c r="Y472">
        <v>4.0683449999999999</v>
      </c>
      <c r="Z472">
        <v>0</v>
      </c>
      <c r="AA472">
        <v>0</v>
      </c>
      <c r="AB472">
        <v>0</v>
      </c>
      <c r="AC472">
        <v>67.325090000000003</v>
      </c>
      <c r="AD472">
        <v>0</v>
      </c>
      <c r="AE472">
        <v>0</v>
      </c>
      <c r="AF472">
        <v>71.393429999999995</v>
      </c>
    </row>
    <row r="473" spans="1:32" x14ac:dyDescent="0.3">
      <c r="A473">
        <v>3010975</v>
      </c>
      <c r="B473">
        <v>1</v>
      </c>
      <c r="C473" t="s">
        <v>82</v>
      </c>
      <c r="D473" t="s">
        <v>112</v>
      </c>
      <c r="E473" t="s">
        <v>1585</v>
      </c>
      <c r="F473" t="s">
        <v>1586</v>
      </c>
      <c r="G473" t="s">
        <v>134</v>
      </c>
      <c r="H473" t="s">
        <v>211</v>
      </c>
      <c r="I473" t="s">
        <v>79</v>
      </c>
      <c r="J473" t="s">
        <v>136</v>
      </c>
      <c r="K473" t="s">
        <v>22</v>
      </c>
      <c r="L473" t="s">
        <v>177</v>
      </c>
      <c r="M473" t="s">
        <v>1991</v>
      </c>
      <c r="N473" t="s">
        <v>1992</v>
      </c>
      <c r="O473">
        <v>0.68721388888888879</v>
      </c>
      <c r="P473">
        <v>5</v>
      </c>
      <c r="Q473">
        <v>1542</v>
      </c>
      <c r="R473">
        <v>6</v>
      </c>
      <c r="S473">
        <v>262</v>
      </c>
      <c r="T473">
        <v>34</v>
      </c>
      <c r="U473">
        <v>696</v>
      </c>
      <c r="V473">
        <v>2</v>
      </c>
      <c r="W473">
        <v>1</v>
      </c>
      <c r="X473">
        <v>0.69569795999999995</v>
      </c>
      <c r="Y473">
        <v>160.0943</v>
      </c>
      <c r="Z473">
        <v>26.719023</v>
      </c>
      <c r="AA473">
        <v>20.775428999999999</v>
      </c>
      <c r="AB473">
        <v>46.736134</v>
      </c>
      <c r="AC473">
        <v>85.973304999999996</v>
      </c>
      <c r="AD473">
        <v>47.874912000000002</v>
      </c>
      <c r="AE473">
        <v>3.881656</v>
      </c>
      <c r="AF473">
        <v>392.75045999999998</v>
      </c>
    </row>
    <row r="474" spans="1:32" x14ac:dyDescent="0.3">
      <c r="A474">
        <v>3008542</v>
      </c>
      <c r="B474">
        <v>1</v>
      </c>
      <c r="C474" t="s">
        <v>82</v>
      </c>
      <c r="D474" t="s">
        <v>90</v>
      </c>
      <c r="E474" t="s">
        <v>1993</v>
      </c>
      <c r="F474" t="s">
        <v>1994</v>
      </c>
      <c r="G474" t="s">
        <v>134</v>
      </c>
      <c r="H474" t="s">
        <v>182</v>
      </c>
      <c r="I474" t="s">
        <v>78</v>
      </c>
      <c r="J474" t="s">
        <v>136</v>
      </c>
      <c r="K474" t="s">
        <v>22</v>
      </c>
      <c r="L474" t="s">
        <v>177</v>
      </c>
      <c r="M474" t="s">
        <v>1995</v>
      </c>
      <c r="N474" t="s">
        <v>1996</v>
      </c>
      <c r="O474">
        <v>0.36846222222222219</v>
      </c>
      <c r="P474">
        <v>0</v>
      </c>
      <c r="Q474">
        <v>4</v>
      </c>
      <c r="R474">
        <v>0</v>
      </c>
      <c r="S474">
        <v>1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0.13067129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0.13067129</v>
      </c>
    </row>
    <row r="475" spans="1:32" x14ac:dyDescent="0.3">
      <c r="A475">
        <v>3015799</v>
      </c>
      <c r="B475">
        <v>1</v>
      </c>
      <c r="C475" t="s">
        <v>82</v>
      </c>
      <c r="D475" t="s">
        <v>86</v>
      </c>
      <c r="E475" t="s">
        <v>1997</v>
      </c>
      <c r="F475" t="s">
        <v>1998</v>
      </c>
      <c r="G475" t="s">
        <v>134</v>
      </c>
      <c r="H475" t="s">
        <v>135</v>
      </c>
      <c r="I475" t="s">
        <v>79</v>
      </c>
      <c r="J475" t="s">
        <v>136</v>
      </c>
      <c r="K475" t="s">
        <v>22</v>
      </c>
      <c r="L475" t="s">
        <v>177</v>
      </c>
      <c r="M475" t="s">
        <v>1999</v>
      </c>
      <c r="N475" t="s">
        <v>2000</v>
      </c>
      <c r="O475">
        <v>0.51964888888888894</v>
      </c>
      <c r="P475">
        <v>0</v>
      </c>
      <c r="Q475">
        <v>1300</v>
      </c>
      <c r="R475">
        <v>2</v>
      </c>
      <c r="S475">
        <v>203</v>
      </c>
      <c r="T475">
        <v>6</v>
      </c>
      <c r="U475">
        <v>371</v>
      </c>
      <c r="V475">
        <v>0</v>
      </c>
      <c r="W475">
        <v>0</v>
      </c>
      <c r="X475">
        <v>0</v>
      </c>
      <c r="Y475">
        <v>106.186066</v>
      </c>
      <c r="Z475">
        <v>0.13717483999999999</v>
      </c>
      <c r="AA475">
        <v>11.102544</v>
      </c>
      <c r="AB475">
        <v>34.195900000000002</v>
      </c>
      <c r="AC475">
        <v>60.097136999999996</v>
      </c>
      <c r="AD475">
        <v>0</v>
      </c>
      <c r="AE475">
        <v>0</v>
      </c>
      <c r="AF475">
        <v>211.71883</v>
      </c>
    </row>
    <row r="476" spans="1:32" x14ac:dyDescent="0.3">
      <c r="A476">
        <v>3018222</v>
      </c>
      <c r="B476">
        <v>1</v>
      </c>
      <c r="C476" t="s">
        <v>82</v>
      </c>
      <c r="D476" t="s">
        <v>109</v>
      </c>
      <c r="E476" t="s">
        <v>2001</v>
      </c>
      <c r="F476" t="s">
        <v>2002</v>
      </c>
      <c r="G476" t="s">
        <v>134</v>
      </c>
      <c r="H476" t="s">
        <v>182</v>
      </c>
      <c r="I476" t="s">
        <v>78</v>
      </c>
      <c r="J476" t="s">
        <v>136</v>
      </c>
      <c r="K476" t="s">
        <v>22</v>
      </c>
      <c r="L476" t="s">
        <v>177</v>
      </c>
      <c r="M476" t="s">
        <v>2003</v>
      </c>
      <c r="N476" t="s">
        <v>2004</v>
      </c>
      <c r="O476">
        <v>0.27083333333333331</v>
      </c>
      <c r="P476">
        <v>0</v>
      </c>
      <c r="Q476">
        <v>53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2.5550017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2.5550017</v>
      </c>
    </row>
    <row r="477" spans="1:32" x14ac:dyDescent="0.3">
      <c r="A477">
        <v>3007098</v>
      </c>
      <c r="B477">
        <v>1</v>
      </c>
      <c r="C477" t="s">
        <v>82</v>
      </c>
      <c r="D477" t="s">
        <v>91</v>
      </c>
      <c r="E477" t="s">
        <v>2005</v>
      </c>
      <c r="F477" t="s">
        <v>2006</v>
      </c>
      <c r="G477" t="s">
        <v>134</v>
      </c>
      <c r="H477" t="s">
        <v>142</v>
      </c>
      <c r="I477" t="s">
        <v>78</v>
      </c>
      <c r="J477" t="s">
        <v>136</v>
      </c>
      <c r="K477" t="s">
        <v>22</v>
      </c>
      <c r="L477" t="s">
        <v>137</v>
      </c>
      <c r="M477" t="s">
        <v>2007</v>
      </c>
      <c r="N477" t="s">
        <v>2008</v>
      </c>
      <c r="O477">
        <v>7.45</v>
      </c>
      <c r="P477">
        <v>0</v>
      </c>
      <c r="Q477">
        <v>642</v>
      </c>
      <c r="R477">
        <v>0</v>
      </c>
      <c r="S477">
        <v>0</v>
      </c>
      <c r="T477">
        <v>0</v>
      </c>
      <c r="U477">
        <v>20</v>
      </c>
      <c r="V477">
        <v>0</v>
      </c>
      <c r="W477">
        <v>0</v>
      </c>
      <c r="X477">
        <v>0</v>
      </c>
      <c r="Y477">
        <v>991.73126000000002</v>
      </c>
      <c r="Z477">
        <v>0</v>
      </c>
      <c r="AA477">
        <v>0</v>
      </c>
      <c r="AB477">
        <v>0</v>
      </c>
      <c r="AC477">
        <v>191.42009999999999</v>
      </c>
      <c r="AD477">
        <v>0</v>
      </c>
      <c r="AE477">
        <v>0</v>
      </c>
      <c r="AF477">
        <v>1183.1514</v>
      </c>
    </row>
    <row r="478" spans="1:32" x14ac:dyDescent="0.3">
      <c r="A478">
        <v>3018387</v>
      </c>
      <c r="B478">
        <v>1</v>
      </c>
      <c r="C478" t="s">
        <v>82</v>
      </c>
      <c r="D478" t="s">
        <v>95</v>
      </c>
      <c r="E478" t="s">
        <v>2009</v>
      </c>
      <c r="F478" t="s">
        <v>2010</v>
      </c>
      <c r="G478" t="s">
        <v>134</v>
      </c>
      <c r="H478" t="s">
        <v>367</v>
      </c>
      <c r="I478" t="s">
        <v>78</v>
      </c>
      <c r="J478" t="s">
        <v>136</v>
      </c>
      <c r="K478" t="s">
        <v>22</v>
      </c>
      <c r="L478" t="s">
        <v>177</v>
      </c>
      <c r="M478" t="s">
        <v>2011</v>
      </c>
      <c r="N478" t="s">
        <v>2012</v>
      </c>
      <c r="O478">
        <v>3.0989483333333334</v>
      </c>
      <c r="P478">
        <v>0</v>
      </c>
      <c r="Q478">
        <v>1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3.7484815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3.7484815</v>
      </c>
    </row>
    <row r="479" spans="1:32" x14ac:dyDescent="0.3">
      <c r="A479">
        <v>3018928</v>
      </c>
      <c r="B479">
        <v>1</v>
      </c>
      <c r="C479" t="s">
        <v>82</v>
      </c>
      <c r="D479" t="s">
        <v>111</v>
      </c>
      <c r="E479" t="s">
        <v>2013</v>
      </c>
      <c r="F479" t="s">
        <v>2014</v>
      </c>
      <c r="G479" t="s">
        <v>134</v>
      </c>
      <c r="H479" t="s">
        <v>182</v>
      </c>
      <c r="I479" t="s">
        <v>79</v>
      </c>
      <c r="J479" t="s">
        <v>136</v>
      </c>
      <c r="K479" t="s">
        <v>22</v>
      </c>
      <c r="L479" t="s">
        <v>177</v>
      </c>
      <c r="M479" t="s">
        <v>2015</v>
      </c>
      <c r="N479" t="s">
        <v>2016</v>
      </c>
      <c r="O479">
        <v>0.75841638888888885</v>
      </c>
      <c r="P479">
        <v>0</v>
      </c>
      <c r="Q479">
        <v>90</v>
      </c>
      <c r="R479">
        <v>0</v>
      </c>
      <c r="S479">
        <v>2</v>
      </c>
      <c r="T479">
        <v>0</v>
      </c>
      <c r="U479">
        <v>14</v>
      </c>
      <c r="V479">
        <v>0</v>
      </c>
      <c r="W479">
        <v>0</v>
      </c>
      <c r="X479">
        <v>0</v>
      </c>
      <c r="Y479">
        <v>10.589874</v>
      </c>
      <c r="Z479">
        <v>0</v>
      </c>
      <c r="AA479">
        <v>0.83884230000000004</v>
      </c>
      <c r="AB479">
        <v>0</v>
      </c>
      <c r="AC479">
        <v>7.7585772999999998</v>
      </c>
      <c r="AD479">
        <v>0</v>
      </c>
      <c r="AE479">
        <v>0</v>
      </c>
      <c r="AF479">
        <v>19.187294000000001</v>
      </c>
    </row>
    <row r="480" spans="1:32" x14ac:dyDescent="0.3">
      <c r="A480">
        <v>3001533</v>
      </c>
      <c r="B480">
        <v>1</v>
      </c>
      <c r="C480" t="s">
        <v>83</v>
      </c>
      <c r="D480" t="s">
        <v>116</v>
      </c>
      <c r="E480" t="s">
        <v>2017</v>
      </c>
      <c r="F480" t="s">
        <v>2018</v>
      </c>
      <c r="G480" t="s">
        <v>134</v>
      </c>
      <c r="H480" t="s">
        <v>659</v>
      </c>
      <c r="I480" t="s">
        <v>80</v>
      </c>
      <c r="J480" t="s">
        <v>136</v>
      </c>
      <c r="K480" t="s">
        <v>22</v>
      </c>
      <c r="L480" t="s">
        <v>137</v>
      </c>
      <c r="M480" t="s">
        <v>2019</v>
      </c>
      <c r="N480" t="s">
        <v>2020</v>
      </c>
      <c r="O480">
        <v>6.2474999999999996</v>
      </c>
      <c r="P480">
        <v>3</v>
      </c>
      <c r="Q480">
        <v>2529</v>
      </c>
      <c r="R480">
        <v>131</v>
      </c>
      <c r="S480">
        <v>453</v>
      </c>
      <c r="T480">
        <v>8</v>
      </c>
      <c r="U480">
        <v>287</v>
      </c>
      <c r="V480">
        <v>1</v>
      </c>
      <c r="W480">
        <v>0</v>
      </c>
      <c r="X480">
        <v>2.2357255999999999</v>
      </c>
      <c r="Y480">
        <v>3323.6179999999999</v>
      </c>
      <c r="Z480">
        <v>706.99450000000002</v>
      </c>
      <c r="AA480">
        <v>2273.0907999999999</v>
      </c>
      <c r="AB480">
        <v>1186.7462</v>
      </c>
      <c r="AC480">
        <v>762.66876000000002</v>
      </c>
      <c r="AD480">
        <v>645.64919999999995</v>
      </c>
      <c r="AE480">
        <v>0</v>
      </c>
      <c r="AF480">
        <v>8901.0030000000006</v>
      </c>
    </row>
    <row r="481" spans="1:32" x14ac:dyDescent="0.3">
      <c r="A481">
        <v>3019942</v>
      </c>
      <c r="B481">
        <v>1</v>
      </c>
      <c r="C481" t="s">
        <v>83</v>
      </c>
      <c r="D481" t="s">
        <v>127</v>
      </c>
      <c r="E481" t="s">
        <v>2021</v>
      </c>
      <c r="F481" t="s">
        <v>2022</v>
      </c>
      <c r="G481" t="s">
        <v>134</v>
      </c>
      <c r="H481" t="s">
        <v>211</v>
      </c>
      <c r="I481" t="s">
        <v>79</v>
      </c>
      <c r="J481" t="s">
        <v>136</v>
      </c>
      <c r="K481" t="s">
        <v>22</v>
      </c>
      <c r="L481" t="s">
        <v>177</v>
      </c>
      <c r="M481" t="s">
        <v>2023</v>
      </c>
      <c r="N481" t="s">
        <v>2024</v>
      </c>
      <c r="O481">
        <v>1.2505555555555556</v>
      </c>
      <c r="P481">
        <v>35</v>
      </c>
      <c r="Q481">
        <v>17573</v>
      </c>
      <c r="R481">
        <v>849</v>
      </c>
      <c r="S481">
        <v>833</v>
      </c>
      <c r="T481">
        <v>77</v>
      </c>
      <c r="U481">
        <v>2376</v>
      </c>
      <c r="V481">
        <v>6</v>
      </c>
      <c r="W481">
        <v>1</v>
      </c>
      <c r="X481">
        <v>128.28716</v>
      </c>
      <c r="Y481">
        <v>4583.2420000000002</v>
      </c>
      <c r="Z481">
        <v>405.50760000000002</v>
      </c>
      <c r="AA481">
        <v>184.99847</v>
      </c>
      <c r="AB481">
        <v>1027.6567</v>
      </c>
      <c r="AC481">
        <v>1950.3300999999999</v>
      </c>
      <c r="AD481">
        <v>101.36676</v>
      </c>
      <c r="AE481">
        <v>2.0791833</v>
      </c>
      <c r="AF481">
        <v>8383.4689999999991</v>
      </c>
    </row>
    <row r="482" spans="1:32" x14ac:dyDescent="0.3">
      <c r="A482">
        <v>3018194</v>
      </c>
      <c r="B482">
        <v>1</v>
      </c>
      <c r="C482" t="s">
        <v>83</v>
      </c>
      <c r="D482" t="s">
        <v>129</v>
      </c>
      <c r="E482" t="s">
        <v>2025</v>
      </c>
      <c r="F482" t="s">
        <v>2026</v>
      </c>
      <c r="G482" t="s">
        <v>134</v>
      </c>
      <c r="H482" t="s">
        <v>182</v>
      </c>
      <c r="I482" t="s">
        <v>79</v>
      </c>
      <c r="J482" t="s">
        <v>136</v>
      </c>
      <c r="K482" t="s">
        <v>22</v>
      </c>
      <c r="L482" t="s">
        <v>177</v>
      </c>
      <c r="M482" t="s">
        <v>2027</v>
      </c>
      <c r="N482" t="s">
        <v>2028</v>
      </c>
      <c r="O482">
        <v>1.9008019444444444</v>
      </c>
      <c r="P482">
        <v>0</v>
      </c>
      <c r="Q482">
        <v>1076</v>
      </c>
      <c r="R482">
        <v>2</v>
      </c>
      <c r="S482">
        <v>31</v>
      </c>
      <c r="T482">
        <v>7</v>
      </c>
      <c r="U482">
        <v>104</v>
      </c>
      <c r="V482">
        <v>2</v>
      </c>
      <c r="W482">
        <v>0</v>
      </c>
      <c r="X482">
        <v>0</v>
      </c>
      <c r="Y482">
        <v>484.10064999999997</v>
      </c>
      <c r="Z482">
        <v>31.727540000000001</v>
      </c>
      <c r="AA482">
        <v>10.892219000000001</v>
      </c>
      <c r="AB482">
        <v>79.219375999999997</v>
      </c>
      <c r="AC482">
        <v>87.145804999999996</v>
      </c>
      <c r="AD482">
        <v>9.2902480000000001</v>
      </c>
      <c r="AE482">
        <v>0</v>
      </c>
      <c r="AF482">
        <v>702.37580000000003</v>
      </c>
    </row>
    <row r="483" spans="1:32" x14ac:dyDescent="0.3">
      <c r="A483">
        <v>3003655</v>
      </c>
      <c r="B483">
        <v>1</v>
      </c>
      <c r="C483" t="s">
        <v>83</v>
      </c>
      <c r="D483" t="s">
        <v>117</v>
      </c>
      <c r="E483" t="s">
        <v>2029</v>
      </c>
      <c r="F483" t="s">
        <v>2030</v>
      </c>
      <c r="G483" t="s">
        <v>134</v>
      </c>
      <c r="H483" t="s">
        <v>211</v>
      </c>
      <c r="I483" t="s">
        <v>79</v>
      </c>
      <c r="J483" t="s">
        <v>136</v>
      </c>
      <c r="K483" t="s">
        <v>22</v>
      </c>
      <c r="L483" t="s">
        <v>177</v>
      </c>
      <c r="M483" t="s">
        <v>2031</v>
      </c>
      <c r="N483" t="s">
        <v>2032</v>
      </c>
      <c r="O483">
        <v>9.9444444444444446E-2</v>
      </c>
      <c r="P483">
        <v>5</v>
      </c>
      <c r="Q483">
        <v>1858</v>
      </c>
      <c r="R483">
        <v>0</v>
      </c>
      <c r="S483">
        <v>48</v>
      </c>
      <c r="T483">
        <v>4</v>
      </c>
      <c r="U483">
        <v>167</v>
      </c>
      <c r="V483">
        <v>0</v>
      </c>
      <c r="W483">
        <v>0</v>
      </c>
      <c r="X483">
        <v>3.5820112000000002</v>
      </c>
      <c r="Y483">
        <v>13.755303</v>
      </c>
      <c r="Z483">
        <v>0</v>
      </c>
      <c r="AA483">
        <v>0.11306323</v>
      </c>
      <c r="AB483">
        <v>0.20212484999999999</v>
      </c>
      <c r="AC483">
        <v>2.741482</v>
      </c>
      <c r="AD483">
        <v>0</v>
      </c>
      <c r="AE483">
        <v>0</v>
      </c>
      <c r="AF483">
        <v>20.393986000000002</v>
      </c>
    </row>
    <row r="484" spans="1:32" x14ac:dyDescent="0.3">
      <c r="A484">
        <v>3008252</v>
      </c>
      <c r="B484">
        <v>1</v>
      </c>
      <c r="C484" t="s">
        <v>82</v>
      </c>
      <c r="D484" t="s">
        <v>106</v>
      </c>
      <c r="E484" t="s">
        <v>2033</v>
      </c>
      <c r="F484" t="s">
        <v>2034</v>
      </c>
      <c r="G484" t="s">
        <v>134</v>
      </c>
      <c r="H484" t="s">
        <v>247</v>
      </c>
      <c r="I484" t="s">
        <v>78</v>
      </c>
      <c r="J484" t="s">
        <v>136</v>
      </c>
      <c r="K484" t="s">
        <v>22</v>
      </c>
      <c r="L484" t="s">
        <v>177</v>
      </c>
      <c r="M484" t="s">
        <v>2035</v>
      </c>
      <c r="N484" t="s">
        <v>2036</v>
      </c>
      <c r="O484">
        <v>9.3818799999999989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3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3.5003139999999999</v>
      </c>
      <c r="AD484">
        <v>0</v>
      </c>
      <c r="AE484">
        <v>0</v>
      </c>
      <c r="AF484">
        <v>3.5003139999999999</v>
      </c>
    </row>
    <row r="485" spans="1:32" x14ac:dyDescent="0.3">
      <c r="A485">
        <v>3015552</v>
      </c>
      <c r="B485">
        <v>1</v>
      </c>
      <c r="C485" t="s">
        <v>82</v>
      </c>
      <c r="D485" t="s">
        <v>95</v>
      </c>
      <c r="E485" t="s">
        <v>2037</v>
      </c>
      <c r="F485" t="s">
        <v>2038</v>
      </c>
      <c r="G485" t="s">
        <v>134</v>
      </c>
      <c r="H485" t="s">
        <v>182</v>
      </c>
      <c r="I485" t="s">
        <v>78</v>
      </c>
      <c r="J485" t="s">
        <v>136</v>
      </c>
      <c r="K485" t="s">
        <v>22</v>
      </c>
      <c r="L485" t="s">
        <v>177</v>
      </c>
      <c r="M485" t="s">
        <v>2039</v>
      </c>
      <c r="N485" t="s">
        <v>2040</v>
      </c>
      <c r="O485">
        <v>1.0576091666666667</v>
      </c>
      <c r="P485">
        <v>0</v>
      </c>
      <c r="Q485">
        <v>78</v>
      </c>
      <c r="R485">
        <v>0</v>
      </c>
      <c r="S485">
        <v>1</v>
      </c>
      <c r="T485">
        <v>0</v>
      </c>
      <c r="U485">
        <v>27</v>
      </c>
      <c r="V485">
        <v>0</v>
      </c>
      <c r="W485">
        <v>0</v>
      </c>
      <c r="X485">
        <v>0</v>
      </c>
      <c r="Y485">
        <v>33.309742</v>
      </c>
      <c r="Z485">
        <v>0</v>
      </c>
      <c r="AA485">
        <v>8.3170525999999995E-2</v>
      </c>
      <c r="AB485">
        <v>0</v>
      </c>
      <c r="AC485">
        <v>26.752068000000001</v>
      </c>
      <c r="AD485">
        <v>0</v>
      </c>
      <c r="AE485">
        <v>0</v>
      </c>
      <c r="AF485">
        <v>60.144979999999997</v>
      </c>
    </row>
    <row r="486" spans="1:32" x14ac:dyDescent="0.3">
      <c r="A486">
        <v>3010928</v>
      </c>
      <c r="B486">
        <v>1</v>
      </c>
      <c r="C486" t="s">
        <v>82</v>
      </c>
      <c r="D486" t="s">
        <v>93</v>
      </c>
      <c r="E486" t="s">
        <v>2041</v>
      </c>
      <c r="F486" t="s">
        <v>2042</v>
      </c>
      <c r="G486" t="s">
        <v>134</v>
      </c>
      <c r="H486" t="s">
        <v>211</v>
      </c>
      <c r="I486" t="s">
        <v>79</v>
      </c>
      <c r="J486" t="s">
        <v>136</v>
      </c>
      <c r="K486" t="s">
        <v>22</v>
      </c>
      <c r="L486" t="s">
        <v>177</v>
      </c>
      <c r="M486" t="s">
        <v>2043</v>
      </c>
      <c r="N486" t="s">
        <v>2044</v>
      </c>
      <c r="O486">
        <v>0.39882444444444443</v>
      </c>
      <c r="P486">
        <v>0</v>
      </c>
      <c r="Q486">
        <v>0</v>
      </c>
      <c r="R486">
        <v>0</v>
      </c>
      <c r="S486">
        <v>0</v>
      </c>
      <c r="T486">
        <v>10</v>
      </c>
      <c r="U486">
        <v>11</v>
      </c>
      <c r="V486">
        <v>5</v>
      </c>
      <c r="W486">
        <v>2</v>
      </c>
      <c r="X486">
        <v>0</v>
      </c>
      <c r="Y486">
        <v>0</v>
      </c>
      <c r="Z486">
        <v>0</v>
      </c>
      <c r="AA486">
        <v>0</v>
      </c>
      <c r="AB486">
        <v>138.33931000000001</v>
      </c>
      <c r="AC486">
        <v>7.2349214999999996</v>
      </c>
      <c r="AD486">
        <v>133.85988</v>
      </c>
      <c r="AE486">
        <v>14.925003999999999</v>
      </c>
      <c r="AF486">
        <v>294.35910000000001</v>
      </c>
    </row>
    <row r="487" spans="1:32" x14ac:dyDescent="0.3">
      <c r="A487">
        <v>3008699</v>
      </c>
      <c r="B487">
        <v>1</v>
      </c>
      <c r="C487" t="s">
        <v>83</v>
      </c>
      <c r="D487" t="s">
        <v>123</v>
      </c>
      <c r="E487" t="s">
        <v>2045</v>
      </c>
      <c r="F487" t="s">
        <v>2046</v>
      </c>
      <c r="G487" t="s">
        <v>134</v>
      </c>
      <c r="H487" t="s">
        <v>182</v>
      </c>
      <c r="I487" t="s">
        <v>78</v>
      </c>
      <c r="J487" t="s">
        <v>136</v>
      </c>
      <c r="K487" t="s">
        <v>22</v>
      </c>
      <c r="L487" t="s">
        <v>177</v>
      </c>
      <c r="M487" t="s">
        <v>2047</v>
      </c>
      <c r="N487" t="s">
        <v>2048</v>
      </c>
      <c r="O487">
        <v>1.6468233333333335</v>
      </c>
      <c r="P487">
        <v>0</v>
      </c>
      <c r="Q487">
        <v>222</v>
      </c>
      <c r="R487">
        <v>0</v>
      </c>
      <c r="S487">
        <v>13</v>
      </c>
      <c r="T487">
        <v>0</v>
      </c>
      <c r="U487">
        <v>30</v>
      </c>
      <c r="V487">
        <v>0</v>
      </c>
      <c r="W487">
        <v>0</v>
      </c>
      <c r="X487">
        <v>0</v>
      </c>
      <c r="Y487">
        <v>115.42355999999999</v>
      </c>
      <c r="Z487">
        <v>0</v>
      </c>
      <c r="AA487">
        <v>6.1581760000000001</v>
      </c>
      <c r="AB487">
        <v>0</v>
      </c>
      <c r="AC487">
        <v>33.291049999999998</v>
      </c>
      <c r="AD487">
        <v>0</v>
      </c>
      <c r="AE487">
        <v>0</v>
      </c>
      <c r="AF487">
        <v>154.87279000000001</v>
      </c>
    </row>
    <row r="488" spans="1:32" x14ac:dyDescent="0.3">
      <c r="A488">
        <v>3018387</v>
      </c>
      <c r="B488">
        <v>2</v>
      </c>
      <c r="C488" t="s">
        <v>82</v>
      </c>
      <c r="D488" t="s">
        <v>95</v>
      </c>
      <c r="E488" t="s">
        <v>2049</v>
      </c>
      <c r="F488" t="s">
        <v>2050</v>
      </c>
      <c r="G488" t="s">
        <v>134</v>
      </c>
      <c r="H488" t="s">
        <v>367</v>
      </c>
      <c r="I488" t="s">
        <v>78</v>
      </c>
      <c r="J488" t="s">
        <v>136</v>
      </c>
      <c r="K488" t="s">
        <v>22</v>
      </c>
      <c r="L488" t="s">
        <v>177</v>
      </c>
      <c r="M488" t="s">
        <v>2012</v>
      </c>
      <c r="N488" t="s">
        <v>2051</v>
      </c>
      <c r="O488">
        <v>0.84305555555555556</v>
      </c>
      <c r="P488">
        <v>0</v>
      </c>
      <c r="Q488">
        <v>52</v>
      </c>
      <c r="R488">
        <v>0</v>
      </c>
      <c r="S488">
        <v>0</v>
      </c>
      <c r="T488">
        <v>0</v>
      </c>
      <c r="U488">
        <v>2</v>
      </c>
      <c r="V488">
        <v>0</v>
      </c>
      <c r="W488">
        <v>0</v>
      </c>
      <c r="X488">
        <v>0</v>
      </c>
      <c r="Y488">
        <v>5.6965026999999999</v>
      </c>
      <c r="Z488">
        <v>0</v>
      </c>
      <c r="AA488">
        <v>0</v>
      </c>
      <c r="AB488">
        <v>0</v>
      </c>
      <c r="AC488">
        <v>1.8443898999999999</v>
      </c>
      <c r="AD488">
        <v>0</v>
      </c>
      <c r="AE488">
        <v>0</v>
      </c>
      <c r="AF488">
        <v>7.5408926000000003</v>
      </c>
    </row>
    <row r="489" spans="1:32" x14ac:dyDescent="0.3">
      <c r="A489">
        <v>3015306</v>
      </c>
      <c r="B489">
        <v>1</v>
      </c>
      <c r="C489" t="s">
        <v>82</v>
      </c>
      <c r="D489" t="s">
        <v>87</v>
      </c>
      <c r="E489" t="s">
        <v>2052</v>
      </c>
      <c r="F489" t="s">
        <v>2053</v>
      </c>
      <c r="G489" t="s">
        <v>134</v>
      </c>
      <c r="H489" t="s">
        <v>211</v>
      </c>
      <c r="I489" t="s">
        <v>79</v>
      </c>
      <c r="J489" t="s">
        <v>136</v>
      </c>
      <c r="K489" t="s">
        <v>22</v>
      </c>
      <c r="L489" t="s">
        <v>177</v>
      </c>
      <c r="M489" t="s">
        <v>2054</v>
      </c>
      <c r="N489" t="s">
        <v>2055</v>
      </c>
      <c r="O489">
        <v>0.51607888888888886</v>
      </c>
      <c r="P489">
        <v>0</v>
      </c>
      <c r="Q489">
        <v>1709</v>
      </c>
      <c r="R489">
        <v>0</v>
      </c>
      <c r="S489">
        <v>0</v>
      </c>
      <c r="T489">
        <v>0</v>
      </c>
      <c r="U489">
        <v>9</v>
      </c>
      <c r="V489">
        <v>0</v>
      </c>
      <c r="W489">
        <v>0</v>
      </c>
      <c r="X489">
        <v>0</v>
      </c>
      <c r="Y489">
        <v>191.67274</v>
      </c>
      <c r="Z489">
        <v>0</v>
      </c>
      <c r="AA489">
        <v>0</v>
      </c>
      <c r="AB489">
        <v>0</v>
      </c>
      <c r="AC489">
        <v>3.7369123000000002</v>
      </c>
      <c r="AD489">
        <v>0</v>
      </c>
      <c r="AE489">
        <v>0</v>
      </c>
      <c r="AF489">
        <v>195.40965</v>
      </c>
    </row>
    <row r="490" spans="1:32" x14ac:dyDescent="0.3">
      <c r="A490">
        <v>3017925</v>
      </c>
      <c r="B490">
        <v>1</v>
      </c>
      <c r="C490" t="s">
        <v>83</v>
      </c>
      <c r="D490" t="s">
        <v>120</v>
      </c>
      <c r="E490" t="s">
        <v>2056</v>
      </c>
      <c r="F490" t="s">
        <v>2057</v>
      </c>
      <c r="G490" t="s">
        <v>134</v>
      </c>
      <c r="H490" t="s">
        <v>2058</v>
      </c>
      <c r="I490" t="s">
        <v>79</v>
      </c>
      <c r="J490" t="s">
        <v>136</v>
      </c>
      <c r="K490" t="s">
        <v>22</v>
      </c>
      <c r="L490" t="s">
        <v>177</v>
      </c>
      <c r="M490" t="s">
        <v>2059</v>
      </c>
      <c r="N490" t="s">
        <v>2060</v>
      </c>
      <c r="O490">
        <v>0.48212222222222223</v>
      </c>
      <c r="P490">
        <v>1</v>
      </c>
      <c r="Q490">
        <v>24</v>
      </c>
      <c r="R490">
        <v>0</v>
      </c>
      <c r="S490">
        <v>0</v>
      </c>
      <c r="T490">
        <v>1</v>
      </c>
      <c r="U490">
        <v>1</v>
      </c>
      <c r="V490">
        <v>0</v>
      </c>
      <c r="W490">
        <v>0</v>
      </c>
      <c r="X490">
        <v>1.5782636000000001</v>
      </c>
      <c r="Y490">
        <v>2.3398935999999999</v>
      </c>
      <c r="Z490">
        <v>0</v>
      </c>
      <c r="AA490">
        <v>0</v>
      </c>
      <c r="AB490">
        <v>0.89283619999999997</v>
      </c>
      <c r="AC490">
        <v>0.79188590000000003</v>
      </c>
      <c r="AD490">
        <v>0</v>
      </c>
      <c r="AE490">
        <v>0</v>
      </c>
      <c r="AF490">
        <v>5.6028795000000002</v>
      </c>
    </row>
    <row r="491" spans="1:32" x14ac:dyDescent="0.3">
      <c r="A491">
        <v>3013996</v>
      </c>
      <c r="B491">
        <v>1</v>
      </c>
      <c r="C491" t="s">
        <v>83</v>
      </c>
      <c r="D491" t="s">
        <v>124</v>
      </c>
      <c r="E491" t="s">
        <v>2061</v>
      </c>
      <c r="F491" t="s">
        <v>2062</v>
      </c>
      <c r="G491" t="s">
        <v>134</v>
      </c>
      <c r="H491" t="s">
        <v>211</v>
      </c>
      <c r="I491" t="s">
        <v>79</v>
      </c>
      <c r="J491" t="s">
        <v>136</v>
      </c>
      <c r="K491" t="s">
        <v>22</v>
      </c>
      <c r="L491" t="s">
        <v>177</v>
      </c>
      <c r="M491" t="s">
        <v>2063</v>
      </c>
      <c r="N491" t="s">
        <v>2064</v>
      </c>
      <c r="O491">
        <v>0.13388888888888889</v>
      </c>
      <c r="P491">
        <v>6</v>
      </c>
      <c r="Q491">
        <v>2871</v>
      </c>
      <c r="R491">
        <v>31</v>
      </c>
      <c r="S491">
        <v>573</v>
      </c>
      <c r="T491">
        <v>12</v>
      </c>
      <c r="U491">
        <v>273</v>
      </c>
      <c r="V491">
        <v>1</v>
      </c>
      <c r="W491">
        <v>0</v>
      </c>
      <c r="X491">
        <v>1.3990715</v>
      </c>
      <c r="Y491">
        <v>51.257649999999998</v>
      </c>
      <c r="Z491">
        <v>1.5383327</v>
      </c>
      <c r="AA491">
        <v>9.0389149999999994</v>
      </c>
      <c r="AB491">
        <v>5.4884180000000002</v>
      </c>
      <c r="AC491">
        <v>17.627870000000001</v>
      </c>
      <c r="AD491">
        <v>0.34399390000000002</v>
      </c>
      <c r="AE491">
        <v>0</v>
      </c>
      <c r="AF491">
        <v>86.694249999999997</v>
      </c>
    </row>
    <row r="492" spans="1:32" x14ac:dyDescent="0.3">
      <c r="A492">
        <v>3013899</v>
      </c>
      <c r="B492">
        <v>1</v>
      </c>
      <c r="C492" t="s">
        <v>82</v>
      </c>
      <c r="D492" t="s">
        <v>97</v>
      </c>
      <c r="E492" t="s">
        <v>2065</v>
      </c>
      <c r="F492" t="s">
        <v>2066</v>
      </c>
      <c r="G492" t="s">
        <v>134</v>
      </c>
      <c r="H492" t="s">
        <v>367</v>
      </c>
      <c r="I492" t="s">
        <v>78</v>
      </c>
      <c r="J492" t="s">
        <v>136</v>
      </c>
      <c r="K492" t="s">
        <v>22</v>
      </c>
      <c r="L492" t="s">
        <v>177</v>
      </c>
      <c r="M492" t="s">
        <v>2067</v>
      </c>
      <c r="N492" t="s">
        <v>2068</v>
      </c>
      <c r="O492">
        <v>3.3365863888888887</v>
      </c>
      <c r="P492">
        <v>0</v>
      </c>
      <c r="Q492">
        <v>5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4.3188180000000003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4.3188180000000003</v>
      </c>
    </row>
    <row r="493" spans="1:32" x14ac:dyDescent="0.3">
      <c r="A493">
        <v>3009071</v>
      </c>
      <c r="B493">
        <v>1</v>
      </c>
      <c r="C493" t="s">
        <v>83</v>
      </c>
      <c r="D493" t="s">
        <v>129</v>
      </c>
      <c r="E493" t="s">
        <v>2069</v>
      </c>
      <c r="F493" t="s">
        <v>2070</v>
      </c>
      <c r="G493" t="s">
        <v>134</v>
      </c>
      <c r="H493" t="s">
        <v>211</v>
      </c>
      <c r="I493" t="s">
        <v>80</v>
      </c>
      <c r="J493" t="s">
        <v>136</v>
      </c>
      <c r="K493" t="s">
        <v>22</v>
      </c>
      <c r="L493" t="s">
        <v>177</v>
      </c>
      <c r="M493" t="s">
        <v>2071</v>
      </c>
      <c r="N493" t="s">
        <v>2072</v>
      </c>
      <c r="O493">
        <v>1.4444444444444444</v>
      </c>
      <c r="P493">
        <v>0</v>
      </c>
      <c r="Q493">
        <v>3512</v>
      </c>
      <c r="R493">
        <v>3</v>
      </c>
      <c r="S493">
        <v>18</v>
      </c>
      <c r="T493">
        <v>16</v>
      </c>
      <c r="U493">
        <v>400</v>
      </c>
      <c r="V493">
        <v>15</v>
      </c>
      <c r="W493">
        <v>0</v>
      </c>
      <c r="X493">
        <v>0</v>
      </c>
      <c r="Y493">
        <v>1084.9051999999999</v>
      </c>
      <c r="Z493">
        <v>23.260573999999998</v>
      </c>
      <c r="AA493">
        <v>2.1501567000000001</v>
      </c>
      <c r="AB493">
        <v>458.86205999999999</v>
      </c>
      <c r="AC493">
        <v>532.28240000000005</v>
      </c>
      <c r="AD493">
        <v>2336.1190000000001</v>
      </c>
      <c r="AE493">
        <v>0</v>
      </c>
      <c r="AF493">
        <v>4437.5789999999997</v>
      </c>
    </row>
    <row r="494" spans="1:32" x14ac:dyDescent="0.3">
      <c r="A494">
        <v>3013058</v>
      </c>
      <c r="B494">
        <v>1</v>
      </c>
      <c r="C494" t="s">
        <v>82</v>
      </c>
      <c r="D494" t="s">
        <v>88</v>
      </c>
      <c r="E494" t="s">
        <v>2073</v>
      </c>
      <c r="F494" t="s">
        <v>2074</v>
      </c>
      <c r="G494" t="s">
        <v>134</v>
      </c>
      <c r="H494" t="s">
        <v>874</v>
      </c>
      <c r="I494" t="s">
        <v>78</v>
      </c>
      <c r="J494" t="s">
        <v>136</v>
      </c>
      <c r="K494" t="s">
        <v>22</v>
      </c>
      <c r="L494" t="s">
        <v>177</v>
      </c>
      <c r="M494" t="s">
        <v>2075</v>
      </c>
      <c r="N494" t="s">
        <v>2076</v>
      </c>
      <c r="O494">
        <v>2.3747641666666666</v>
      </c>
      <c r="P494">
        <v>0</v>
      </c>
      <c r="Q494">
        <v>3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1.1572868000000001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1.1572868000000001</v>
      </c>
    </row>
    <row r="495" spans="1:32" x14ac:dyDescent="0.3">
      <c r="A495">
        <v>3018121</v>
      </c>
      <c r="B495">
        <v>1</v>
      </c>
      <c r="C495" t="s">
        <v>82</v>
      </c>
      <c r="D495" t="s">
        <v>88</v>
      </c>
      <c r="E495" t="s">
        <v>2077</v>
      </c>
      <c r="F495" t="s">
        <v>2078</v>
      </c>
      <c r="G495" t="s">
        <v>134</v>
      </c>
      <c r="H495" t="s">
        <v>247</v>
      </c>
      <c r="I495" t="s">
        <v>78</v>
      </c>
      <c r="J495" t="s">
        <v>136</v>
      </c>
      <c r="K495" t="s">
        <v>22</v>
      </c>
      <c r="L495" t="s">
        <v>177</v>
      </c>
      <c r="M495" t="s">
        <v>2079</v>
      </c>
      <c r="N495" t="s">
        <v>2080</v>
      </c>
      <c r="O495">
        <v>1.9004041666666667</v>
      </c>
      <c r="P495">
        <v>0</v>
      </c>
      <c r="Q495">
        <v>35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0</v>
      </c>
      <c r="Y495">
        <v>21.929558</v>
      </c>
      <c r="Z495">
        <v>0</v>
      </c>
      <c r="AA495">
        <v>0</v>
      </c>
      <c r="AB495">
        <v>0</v>
      </c>
      <c r="AC495">
        <v>1.5525788E-5</v>
      </c>
      <c r="AD495">
        <v>0</v>
      </c>
      <c r="AE495">
        <v>0</v>
      </c>
      <c r="AF495">
        <v>21.929573000000001</v>
      </c>
    </row>
    <row r="496" spans="1:32" x14ac:dyDescent="0.3">
      <c r="A496">
        <v>3019329</v>
      </c>
      <c r="B496">
        <v>1</v>
      </c>
      <c r="C496" t="s">
        <v>82</v>
      </c>
      <c r="D496" t="s">
        <v>90</v>
      </c>
      <c r="E496" t="s">
        <v>2081</v>
      </c>
      <c r="F496" t="s">
        <v>2082</v>
      </c>
      <c r="G496" t="s">
        <v>134</v>
      </c>
      <c r="H496" t="s">
        <v>211</v>
      </c>
      <c r="I496" t="s">
        <v>79</v>
      </c>
      <c r="J496" t="s">
        <v>136</v>
      </c>
      <c r="K496" t="s">
        <v>4</v>
      </c>
      <c r="L496" t="s">
        <v>177</v>
      </c>
      <c r="M496" t="s">
        <v>2083</v>
      </c>
      <c r="N496" t="s">
        <v>2084</v>
      </c>
      <c r="O496">
        <v>1.3977777777777778</v>
      </c>
      <c r="P496">
        <v>24</v>
      </c>
      <c r="Q496">
        <v>2871</v>
      </c>
      <c r="R496">
        <v>16</v>
      </c>
      <c r="S496">
        <v>350</v>
      </c>
      <c r="T496">
        <v>54</v>
      </c>
      <c r="U496">
        <v>452</v>
      </c>
      <c r="V496">
        <v>3</v>
      </c>
      <c r="W496">
        <v>1</v>
      </c>
      <c r="X496">
        <v>13.029324000000001</v>
      </c>
      <c r="Y496">
        <v>740.49590000000001</v>
      </c>
      <c r="Z496">
        <v>33.394694999999999</v>
      </c>
      <c r="AA496">
        <v>171.99338</v>
      </c>
      <c r="AB496">
        <v>567.12036000000001</v>
      </c>
      <c r="AC496">
        <v>611.05475000000001</v>
      </c>
      <c r="AD496">
        <v>298.33823000000001</v>
      </c>
      <c r="AE496">
        <v>9.9797060000000002</v>
      </c>
      <c r="AF496">
        <v>2445.4061999999999</v>
      </c>
    </row>
    <row r="497" spans="1:32" x14ac:dyDescent="0.3">
      <c r="A497">
        <v>3016615</v>
      </c>
      <c r="B497">
        <v>2</v>
      </c>
      <c r="C497" t="s">
        <v>83</v>
      </c>
      <c r="D497" t="s">
        <v>116</v>
      </c>
      <c r="E497" t="s">
        <v>2085</v>
      </c>
      <c r="F497" t="s">
        <v>2086</v>
      </c>
      <c r="G497" t="s">
        <v>134</v>
      </c>
      <c r="H497" t="s">
        <v>1734</v>
      </c>
      <c r="I497" t="s">
        <v>78</v>
      </c>
      <c r="J497" t="s">
        <v>136</v>
      </c>
      <c r="K497" t="s">
        <v>22</v>
      </c>
      <c r="L497" t="s">
        <v>177</v>
      </c>
      <c r="M497" t="s">
        <v>1736</v>
      </c>
      <c r="N497" t="s">
        <v>2087</v>
      </c>
      <c r="O497">
        <v>2.0842316666666667</v>
      </c>
      <c r="P497">
        <v>0</v>
      </c>
      <c r="Q497">
        <v>26</v>
      </c>
      <c r="R497">
        <v>0</v>
      </c>
      <c r="S497">
        <v>4</v>
      </c>
      <c r="T497">
        <v>0</v>
      </c>
      <c r="U497">
        <v>1</v>
      </c>
      <c r="V497">
        <v>0</v>
      </c>
      <c r="W497">
        <v>0</v>
      </c>
      <c r="X497">
        <v>0</v>
      </c>
      <c r="Y497">
        <v>6.0173240000000003</v>
      </c>
      <c r="Z497">
        <v>0</v>
      </c>
      <c r="AA497">
        <v>0.93123809999999996</v>
      </c>
      <c r="AB497">
        <v>0</v>
      </c>
      <c r="AC497">
        <v>7.0665404000000001E-2</v>
      </c>
      <c r="AD497">
        <v>0</v>
      </c>
      <c r="AE497">
        <v>0</v>
      </c>
      <c r="AF497">
        <v>7.0192275000000004</v>
      </c>
    </row>
    <row r="498" spans="1:32" x14ac:dyDescent="0.3">
      <c r="A498">
        <v>3017877</v>
      </c>
      <c r="B498">
        <v>1</v>
      </c>
      <c r="C498" t="s">
        <v>83</v>
      </c>
      <c r="D498" t="s">
        <v>119</v>
      </c>
      <c r="E498" t="s">
        <v>1933</v>
      </c>
      <c r="F498" t="s">
        <v>1934</v>
      </c>
      <c r="G498" t="s">
        <v>134</v>
      </c>
      <c r="H498" t="s">
        <v>211</v>
      </c>
      <c r="I498" t="s">
        <v>79</v>
      </c>
      <c r="J498" t="s">
        <v>346</v>
      </c>
      <c r="K498" t="s">
        <v>22</v>
      </c>
      <c r="L498" t="s">
        <v>177</v>
      </c>
      <c r="M498" t="s">
        <v>2088</v>
      </c>
      <c r="N498" t="s">
        <v>2089</v>
      </c>
      <c r="O498">
        <v>4.2777777777777776E-2</v>
      </c>
      <c r="P498">
        <v>0</v>
      </c>
      <c r="Q498">
        <v>337</v>
      </c>
      <c r="R498">
        <v>10</v>
      </c>
      <c r="S498">
        <v>160</v>
      </c>
      <c r="T498">
        <v>0</v>
      </c>
      <c r="U498">
        <v>15</v>
      </c>
      <c r="V498">
        <v>1</v>
      </c>
      <c r="W498">
        <v>0</v>
      </c>
      <c r="X498">
        <v>0</v>
      </c>
      <c r="Y498">
        <v>1.4621369</v>
      </c>
      <c r="Z498">
        <v>0.35610190000000003</v>
      </c>
      <c r="AA498">
        <v>2.1084939999999999</v>
      </c>
      <c r="AB498">
        <v>0</v>
      </c>
      <c r="AC498">
        <v>0.54579949999999999</v>
      </c>
      <c r="AD498">
        <v>1.2329218</v>
      </c>
      <c r="AE498">
        <v>0</v>
      </c>
      <c r="AF498">
        <v>5.7054543000000004</v>
      </c>
    </row>
    <row r="499" spans="1:32" x14ac:dyDescent="0.3">
      <c r="A499">
        <v>3016498</v>
      </c>
      <c r="B499">
        <v>1</v>
      </c>
      <c r="C499" t="s">
        <v>83</v>
      </c>
      <c r="D499" t="s">
        <v>115</v>
      </c>
      <c r="E499" t="s">
        <v>2090</v>
      </c>
      <c r="F499" t="s">
        <v>2091</v>
      </c>
      <c r="G499" t="s">
        <v>134</v>
      </c>
      <c r="H499" t="s">
        <v>211</v>
      </c>
      <c r="I499" t="s">
        <v>79</v>
      </c>
      <c r="J499" t="s">
        <v>136</v>
      </c>
      <c r="K499" t="s">
        <v>22</v>
      </c>
      <c r="L499" t="s">
        <v>177</v>
      </c>
      <c r="M499" t="s">
        <v>2092</v>
      </c>
      <c r="N499" t="s">
        <v>2093</v>
      </c>
      <c r="O499">
        <v>0.16888888888888889</v>
      </c>
      <c r="P499">
        <v>1</v>
      </c>
      <c r="Q499">
        <v>226</v>
      </c>
      <c r="R499">
        <v>146</v>
      </c>
      <c r="S499">
        <v>247</v>
      </c>
      <c r="T499">
        <v>22</v>
      </c>
      <c r="U499">
        <v>28</v>
      </c>
      <c r="V499">
        <v>10</v>
      </c>
      <c r="W499">
        <v>0</v>
      </c>
      <c r="X499">
        <v>0.16931872000000001</v>
      </c>
      <c r="Y499">
        <v>5.6109014000000004</v>
      </c>
      <c r="Z499">
        <v>15.358656999999999</v>
      </c>
      <c r="AA499">
        <v>9.0089760000000005</v>
      </c>
      <c r="AB499">
        <v>13.886464</v>
      </c>
      <c r="AC499">
        <v>5.9399895999999996</v>
      </c>
      <c r="AD499">
        <v>70.040595999999994</v>
      </c>
      <c r="AE499">
        <v>0</v>
      </c>
      <c r="AF499">
        <v>120.0149</v>
      </c>
    </row>
    <row r="500" spans="1:32" x14ac:dyDescent="0.3">
      <c r="A500">
        <v>3016404</v>
      </c>
      <c r="B500">
        <v>1</v>
      </c>
      <c r="C500" t="s">
        <v>83</v>
      </c>
      <c r="D500" t="s">
        <v>115</v>
      </c>
      <c r="E500" t="s">
        <v>2090</v>
      </c>
      <c r="F500" t="s">
        <v>2091</v>
      </c>
      <c r="G500" t="s">
        <v>134</v>
      </c>
      <c r="H500" t="s">
        <v>211</v>
      </c>
      <c r="I500" t="s">
        <v>79</v>
      </c>
      <c r="J500" t="s">
        <v>136</v>
      </c>
      <c r="K500" t="s">
        <v>22</v>
      </c>
      <c r="L500" t="s">
        <v>177</v>
      </c>
      <c r="M500" t="s">
        <v>2094</v>
      </c>
      <c r="N500" t="s">
        <v>2095</v>
      </c>
      <c r="O500">
        <v>6.6388888888888886E-2</v>
      </c>
      <c r="P500">
        <v>1</v>
      </c>
      <c r="Q500">
        <v>226</v>
      </c>
      <c r="R500">
        <v>146</v>
      </c>
      <c r="S500">
        <v>247</v>
      </c>
      <c r="T500">
        <v>22</v>
      </c>
      <c r="U500">
        <v>28</v>
      </c>
      <c r="V500">
        <v>10</v>
      </c>
      <c r="W500">
        <v>0</v>
      </c>
      <c r="X500">
        <v>5.0922866999999997E-2</v>
      </c>
      <c r="Y500">
        <v>1.6918715</v>
      </c>
      <c r="Z500">
        <v>5.4864397</v>
      </c>
      <c r="AA500">
        <v>3.4267596999999999</v>
      </c>
      <c r="AB500">
        <v>5.8804983999999996</v>
      </c>
      <c r="AC500">
        <v>2.6379309000000002</v>
      </c>
      <c r="AD500">
        <v>45.819360000000003</v>
      </c>
      <c r="AE500">
        <v>0</v>
      </c>
      <c r="AF500">
        <v>64.993780000000001</v>
      </c>
    </row>
    <row r="501" spans="1:32" x14ac:dyDescent="0.3">
      <c r="A501">
        <v>3014746</v>
      </c>
      <c r="B501">
        <v>1</v>
      </c>
      <c r="C501" t="s">
        <v>82</v>
      </c>
      <c r="D501" t="s">
        <v>91</v>
      </c>
      <c r="E501" t="s">
        <v>2096</v>
      </c>
      <c r="F501" t="s">
        <v>2097</v>
      </c>
      <c r="G501" t="s">
        <v>134</v>
      </c>
      <c r="H501" t="s">
        <v>147</v>
      </c>
      <c r="I501" t="s">
        <v>79</v>
      </c>
      <c r="J501" t="s">
        <v>136</v>
      </c>
      <c r="K501" t="s">
        <v>22</v>
      </c>
      <c r="L501" t="s">
        <v>137</v>
      </c>
      <c r="M501" t="s">
        <v>2098</v>
      </c>
      <c r="N501" t="s">
        <v>2099</v>
      </c>
      <c r="O501">
        <v>9.5413888888888891</v>
      </c>
      <c r="P501">
        <v>0</v>
      </c>
      <c r="Q501">
        <v>340</v>
      </c>
      <c r="R501">
        <v>0</v>
      </c>
      <c r="S501">
        <v>0</v>
      </c>
      <c r="T501">
        <v>0</v>
      </c>
      <c r="U501">
        <v>23</v>
      </c>
      <c r="V501">
        <v>0</v>
      </c>
      <c r="W501">
        <v>0</v>
      </c>
      <c r="X501">
        <v>0</v>
      </c>
      <c r="Y501">
        <v>820.26279999999997</v>
      </c>
      <c r="Z501">
        <v>0</v>
      </c>
      <c r="AA501">
        <v>0</v>
      </c>
      <c r="AB501">
        <v>0</v>
      </c>
      <c r="AC501">
        <v>166.79576</v>
      </c>
      <c r="AD501">
        <v>0</v>
      </c>
      <c r="AE501">
        <v>0</v>
      </c>
      <c r="AF501">
        <v>987.05859999999996</v>
      </c>
    </row>
    <row r="502" spans="1:32" x14ac:dyDescent="0.3">
      <c r="A502">
        <v>3012898</v>
      </c>
      <c r="B502">
        <v>1</v>
      </c>
      <c r="C502" t="s">
        <v>82</v>
      </c>
      <c r="D502" t="s">
        <v>95</v>
      </c>
      <c r="E502" t="s">
        <v>2100</v>
      </c>
      <c r="F502" t="s">
        <v>2101</v>
      </c>
      <c r="G502" t="s">
        <v>134</v>
      </c>
      <c r="H502" t="s">
        <v>211</v>
      </c>
      <c r="I502" t="s">
        <v>79</v>
      </c>
      <c r="J502" t="s">
        <v>136</v>
      </c>
      <c r="K502" t="s">
        <v>22</v>
      </c>
      <c r="L502" t="s">
        <v>177</v>
      </c>
      <c r="M502" t="s">
        <v>2102</v>
      </c>
      <c r="N502" t="s">
        <v>2103</v>
      </c>
      <c r="O502">
        <v>1.4969444444444444</v>
      </c>
      <c r="P502">
        <v>40</v>
      </c>
      <c r="Q502">
        <v>4685</v>
      </c>
      <c r="R502">
        <v>39</v>
      </c>
      <c r="S502">
        <v>134</v>
      </c>
      <c r="T502">
        <v>88</v>
      </c>
      <c r="U502">
        <v>560</v>
      </c>
      <c r="V502">
        <v>6</v>
      </c>
      <c r="W502">
        <v>1</v>
      </c>
      <c r="X502">
        <v>28.742695000000001</v>
      </c>
      <c r="Y502">
        <v>2409.1597000000002</v>
      </c>
      <c r="Z502">
        <v>165.97228999999999</v>
      </c>
      <c r="AA502">
        <v>50.406689999999998</v>
      </c>
      <c r="AB502">
        <v>5305.3222999999998</v>
      </c>
      <c r="AC502">
        <v>999.38653999999997</v>
      </c>
      <c r="AD502">
        <v>554.19366000000002</v>
      </c>
      <c r="AE502">
        <v>2.5415532999999999</v>
      </c>
      <c r="AF502">
        <v>9515.7260000000006</v>
      </c>
    </row>
    <row r="503" spans="1:32" x14ac:dyDescent="0.3">
      <c r="A503">
        <v>3012306</v>
      </c>
      <c r="B503">
        <v>1</v>
      </c>
      <c r="C503" t="s">
        <v>82</v>
      </c>
      <c r="D503" t="s">
        <v>106</v>
      </c>
      <c r="E503" t="s">
        <v>2104</v>
      </c>
      <c r="F503" t="s">
        <v>2105</v>
      </c>
      <c r="G503" t="s">
        <v>134</v>
      </c>
      <c r="H503" t="s">
        <v>336</v>
      </c>
      <c r="I503" t="s">
        <v>79</v>
      </c>
      <c r="J503" t="s">
        <v>136</v>
      </c>
      <c r="K503" t="s">
        <v>22</v>
      </c>
      <c r="L503" t="s">
        <v>137</v>
      </c>
      <c r="M503" t="s">
        <v>2106</v>
      </c>
      <c r="N503" t="s">
        <v>2107</v>
      </c>
      <c r="O503">
        <v>5.9513888888888893</v>
      </c>
      <c r="P503">
        <v>4</v>
      </c>
      <c r="Q503">
        <v>12</v>
      </c>
      <c r="R503">
        <v>6</v>
      </c>
      <c r="S503">
        <v>4</v>
      </c>
      <c r="T503">
        <v>30</v>
      </c>
      <c r="U503">
        <v>132</v>
      </c>
      <c r="V503">
        <v>15</v>
      </c>
      <c r="W503">
        <v>22</v>
      </c>
      <c r="X503">
        <v>70.551779999999994</v>
      </c>
      <c r="Y503">
        <v>62.444775</v>
      </c>
      <c r="Z503">
        <v>71.3215</v>
      </c>
      <c r="AA503">
        <v>93.173419999999993</v>
      </c>
      <c r="AB503">
        <v>1023.6989</v>
      </c>
      <c r="AC503">
        <v>1730.4938</v>
      </c>
      <c r="AD503">
        <v>5164.2439999999997</v>
      </c>
      <c r="AE503">
        <v>873.76729999999998</v>
      </c>
      <c r="AF503">
        <v>9089.6949999999997</v>
      </c>
    </row>
    <row r="504" spans="1:32" x14ac:dyDescent="0.3">
      <c r="A504">
        <v>3013144</v>
      </c>
      <c r="B504">
        <v>1</v>
      </c>
      <c r="C504" t="s">
        <v>82</v>
      </c>
      <c r="D504" t="s">
        <v>106</v>
      </c>
      <c r="E504" t="s">
        <v>2108</v>
      </c>
      <c r="F504" t="s">
        <v>2109</v>
      </c>
      <c r="G504" t="s">
        <v>134</v>
      </c>
      <c r="H504" t="s">
        <v>182</v>
      </c>
      <c r="I504" t="s">
        <v>78</v>
      </c>
      <c r="J504" t="s">
        <v>136</v>
      </c>
      <c r="K504" t="s">
        <v>22</v>
      </c>
      <c r="L504" t="s">
        <v>177</v>
      </c>
      <c r="M504" t="s">
        <v>2110</v>
      </c>
      <c r="N504" t="s">
        <v>2111</v>
      </c>
      <c r="O504">
        <v>0.54566611111111107</v>
      </c>
      <c r="P504">
        <v>0</v>
      </c>
      <c r="Q504">
        <v>64</v>
      </c>
      <c r="R504">
        <v>0</v>
      </c>
      <c r="S504">
        <v>0</v>
      </c>
      <c r="T504">
        <v>0</v>
      </c>
      <c r="U504">
        <v>7</v>
      </c>
      <c r="V504">
        <v>0</v>
      </c>
      <c r="W504">
        <v>0</v>
      </c>
      <c r="X504">
        <v>0</v>
      </c>
      <c r="Y504">
        <v>11.259073000000001</v>
      </c>
      <c r="Z504">
        <v>0</v>
      </c>
      <c r="AA504">
        <v>0</v>
      </c>
      <c r="AB504">
        <v>0</v>
      </c>
      <c r="AC504">
        <v>3.1962158999999999</v>
      </c>
      <c r="AD504">
        <v>0</v>
      </c>
      <c r="AE504">
        <v>0</v>
      </c>
      <c r="AF504">
        <v>14.455289</v>
      </c>
    </row>
    <row r="505" spans="1:32" x14ac:dyDescent="0.3">
      <c r="A505">
        <v>3013107</v>
      </c>
      <c r="B505">
        <v>1</v>
      </c>
      <c r="C505" t="s">
        <v>82</v>
      </c>
      <c r="D505" t="s">
        <v>108</v>
      </c>
      <c r="E505" t="s">
        <v>2112</v>
      </c>
      <c r="F505" t="s">
        <v>2113</v>
      </c>
      <c r="G505" t="s">
        <v>134</v>
      </c>
      <c r="H505" t="s">
        <v>247</v>
      </c>
      <c r="I505" t="s">
        <v>78</v>
      </c>
      <c r="J505" t="s">
        <v>136</v>
      </c>
      <c r="K505" t="s">
        <v>22</v>
      </c>
      <c r="L505" t="s">
        <v>177</v>
      </c>
      <c r="M505" t="s">
        <v>2114</v>
      </c>
      <c r="N505" t="s">
        <v>2115</v>
      </c>
      <c r="O505">
        <v>1.2846563888888889</v>
      </c>
      <c r="P505">
        <v>0</v>
      </c>
      <c r="Q505">
        <v>31</v>
      </c>
      <c r="R505">
        <v>0</v>
      </c>
      <c r="S505">
        <v>1</v>
      </c>
      <c r="T505">
        <v>0</v>
      </c>
      <c r="U505">
        <v>5</v>
      </c>
      <c r="V505">
        <v>0</v>
      </c>
      <c r="W505">
        <v>0</v>
      </c>
      <c r="X505">
        <v>0</v>
      </c>
      <c r="Y505">
        <v>5.1001719999999997</v>
      </c>
      <c r="Z505">
        <v>0</v>
      </c>
      <c r="AA505">
        <v>0.76966696999999995</v>
      </c>
      <c r="AB505">
        <v>0</v>
      </c>
      <c r="AC505">
        <v>1.1215366</v>
      </c>
      <c r="AD505">
        <v>0</v>
      </c>
      <c r="AE505">
        <v>0</v>
      </c>
      <c r="AF505">
        <v>6.9913753999999999</v>
      </c>
    </row>
    <row r="506" spans="1:32" x14ac:dyDescent="0.3">
      <c r="A506">
        <v>3013098</v>
      </c>
      <c r="B506">
        <v>1</v>
      </c>
      <c r="C506" t="s">
        <v>82</v>
      </c>
      <c r="D506" t="s">
        <v>101</v>
      </c>
      <c r="E506" t="s">
        <v>2116</v>
      </c>
      <c r="F506" t="s">
        <v>2117</v>
      </c>
      <c r="G506" t="s">
        <v>134</v>
      </c>
      <c r="H506" t="s">
        <v>211</v>
      </c>
      <c r="I506" t="s">
        <v>79</v>
      </c>
      <c r="J506" t="s">
        <v>136</v>
      </c>
      <c r="K506" t="s">
        <v>22</v>
      </c>
      <c r="L506" t="s">
        <v>177</v>
      </c>
      <c r="M506" t="s">
        <v>2118</v>
      </c>
      <c r="N506" t="s">
        <v>2119</v>
      </c>
      <c r="O506">
        <v>0.38777777777777778</v>
      </c>
      <c r="P506">
        <v>0</v>
      </c>
      <c r="Q506">
        <v>383</v>
      </c>
      <c r="R506">
        <v>7</v>
      </c>
      <c r="S506">
        <v>1</v>
      </c>
      <c r="T506">
        <v>17</v>
      </c>
      <c r="U506">
        <v>37</v>
      </c>
      <c r="V506">
        <v>6</v>
      </c>
      <c r="W506">
        <v>0</v>
      </c>
      <c r="X506">
        <v>0</v>
      </c>
      <c r="Y506">
        <v>35.485477000000003</v>
      </c>
      <c r="Z506">
        <v>31.444647</v>
      </c>
      <c r="AA506">
        <v>3.7516988000000002E-4</v>
      </c>
      <c r="AB506">
        <v>140.01175000000001</v>
      </c>
      <c r="AC506">
        <v>8.0984630000000006</v>
      </c>
      <c r="AD506">
        <v>195.90165999999999</v>
      </c>
      <c r="AE506">
        <v>0</v>
      </c>
      <c r="AF506">
        <v>410.94238000000001</v>
      </c>
    </row>
    <row r="507" spans="1:32" x14ac:dyDescent="0.3">
      <c r="A507">
        <v>3013080</v>
      </c>
      <c r="B507">
        <v>1</v>
      </c>
      <c r="C507" t="s">
        <v>83</v>
      </c>
      <c r="D507" t="s">
        <v>116</v>
      </c>
      <c r="E507" t="s">
        <v>1154</v>
      </c>
      <c r="F507" t="s">
        <v>1155</v>
      </c>
      <c r="G507" t="s">
        <v>134</v>
      </c>
      <c r="H507" t="s">
        <v>478</v>
      </c>
      <c r="I507" t="s">
        <v>78</v>
      </c>
      <c r="J507" t="s">
        <v>136</v>
      </c>
      <c r="K507" t="s">
        <v>22</v>
      </c>
      <c r="L507" t="s">
        <v>177</v>
      </c>
      <c r="M507" t="s">
        <v>2120</v>
      </c>
      <c r="N507" t="s">
        <v>2121</v>
      </c>
      <c r="O507">
        <v>0.85745777777777776</v>
      </c>
      <c r="P507">
        <v>0</v>
      </c>
      <c r="Q507">
        <v>38</v>
      </c>
      <c r="R507">
        <v>0</v>
      </c>
      <c r="S507">
        <v>0</v>
      </c>
      <c r="T507">
        <v>0</v>
      </c>
      <c r="U507">
        <v>41</v>
      </c>
      <c r="V507">
        <v>0</v>
      </c>
      <c r="W507">
        <v>0</v>
      </c>
      <c r="X507">
        <v>0</v>
      </c>
      <c r="Y507">
        <v>9.9908049999999999</v>
      </c>
      <c r="Z507">
        <v>0</v>
      </c>
      <c r="AA507">
        <v>0</v>
      </c>
      <c r="AB507">
        <v>0</v>
      </c>
      <c r="AC507">
        <v>61.941433000000004</v>
      </c>
      <c r="AD507">
        <v>0</v>
      </c>
      <c r="AE507">
        <v>0</v>
      </c>
      <c r="AF507">
        <v>71.932236000000003</v>
      </c>
    </row>
    <row r="508" spans="1:32" x14ac:dyDescent="0.3">
      <c r="A508">
        <v>3013071</v>
      </c>
      <c r="B508">
        <v>1</v>
      </c>
      <c r="C508" t="s">
        <v>82</v>
      </c>
      <c r="D508" t="s">
        <v>94</v>
      </c>
      <c r="E508" t="s">
        <v>245</v>
      </c>
      <c r="F508" t="s">
        <v>246</v>
      </c>
      <c r="G508" t="s">
        <v>134</v>
      </c>
      <c r="H508" t="s">
        <v>247</v>
      </c>
      <c r="I508" t="s">
        <v>78</v>
      </c>
      <c r="J508" t="s">
        <v>136</v>
      </c>
      <c r="K508" t="s">
        <v>22</v>
      </c>
      <c r="L508" t="s">
        <v>177</v>
      </c>
      <c r="M508" t="s">
        <v>2122</v>
      </c>
      <c r="N508" t="s">
        <v>2123</v>
      </c>
      <c r="O508">
        <v>2.4304758333333334</v>
      </c>
      <c r="P508">
        <v>0</v>
      </c>
      <c r="Q508">
        <v>184</v>
      </c>
      <c r="R508">
        <v>0</v>
      </c>
      <c r="S508">
        <v>0</v>
      </c>
      <c r="T508">
        <v>0</v>
      </c>
      <c r="U508">
        <v>4</v>
      </c>
      <c r="V508">
        <v>0</v>
      </c>
      <c r="W508">
        <v>0</v>
      </c>
      <c r="X508">
        <v>0</v>
      </c>
      <c r="Y508">
        <v>127.74411000000001</v>
      </c>
      <c r="Z508">
        <v>0</v>
      </c>
      <c r="AA508">
        <v>0</v>
      </c>
      <c r="AB508">
        <v>0</v>
      </c>
      <c r="AC508">
        <v>9.271115</v>
      </c>
      <c r="AD508">
        <v>0</v>
      </c>
      <c r="AE508">
        <v>0</v>
      </c>
      <c r="AF508">
        <v>137.01523</v>
      </c>
    </row>
    <row r="509" spans="1:32" x14ac:dyDescent="0.3">
      <c r="A509">
        <v>3013065</v>
      </c>
      <c r="B509">
        <v>1</v>
      </c>
      <c r="C509" t="s">
        <v>82</v>
      </c>
      <c r="D509" t="s">
        <v>101</v>
      </c>
      <c r="E509" t="s">
        <v>2116</v>
      </c>
      <c r="F509" t="s">
        <v>2117</v>
      </c>
      <c r="G509" t="s">
        <v>134</v>
      </c>
      <c r="H509" t="s">
        <v>211</v>
      </c>
      <c r="I509" t="s">
        <v>79</v>
      </c>
      <c r="J509" t="s">
        <v>136</v>
      </c>
      <c r="K509" t="s">
        <v>22</v>
      </c>
      <c r="L509" t="s">
        <v>177</v>
      </c>
      <c r="M509" t="s">
        <v>2124</v>
      </c>
      <c r="N509" t="s">
        <v>2125</v>
      </c>
      <c r="O509">
        <v>0.85166666666666668</v>
      </c>
      <c r="P509">
        <v>0</v>
      </c>
      <c r="Q509">
        <v>383</v>
      </c>
      <c r="R509">
        <v>7</v>
      </c>
      <c r="S509">
        <v>1</v>
      </c>
      <c r="T509">
        <v>17</v>
      </c>
      <c r="U509">
        <v>37</v>
      </c>
      <c r="V509">
        <v>6</v>
      </c>
      <c r="W509">
        <v>0</v>
      </c>
      <c r="X509">
        <v>0</v>
      </c>
      <c r="Y509">
        <v>82.377459999999999</v>
      </c>
      <c r="Z509">
        <v>65.907295000000005</v>
      </c>
      <c r="AA509">
        <v>8.5562542999999996E-4</v>
      </c>
      <c r="AB509">
        <v>319.73065000000003</v>
      </c>
      <c r="AC509">
        <v>18.408197000000001</v>
      </c>
      <c r="AD509">
        <v>441.09598</v>
      </c>
      <c r="AE509">
        <v>0</v>
      </c>
      <c r="AF509">
        <v>927.52044999999998</v>
      </c>
    </row>
    <row r="510" spans="1:32" x14ac:dyDescent="0.3">
      <c r="A510">
        <v>3013029</v>
      </c>
      <c r="B510">
        <v>1</v>
      </c>
      <c r="C510" t="s">
        <v>83</v>
      </c>
      <c r="D510" t="s">
        <v>115</v>
      </c>
      <c r="E510" t="s">
        <v>2126</v>
      </c>
      <c r="F510" t="s">
        <v>2127</v>
      </c>
      <c r="G510" t="s">
        <v>134</v>
      </c>
      <c r="H510" t="s">
        <v>238</v>
      </c>
      <c r="I510" t="s">
        <v>78</v>
      </c>
      <c r="J510" t="s">
        <v>136</v>
      </c>
      <c r="K510" t="s">
        <v>22</v>
      </c>
      <c r="L510" t="s">
        <v>177</v>
      </c>
      <c r="M510" t="s">
        <v>2128</v>
      </c>
      <c r="N510" t="s">
        <v>2129</v>
      </c>
      <c r="O510">
        <v>1.324553888888889</v>
      </c>
      <c r="P510">
        <v>0</v>
      </c>
      <c r="Q510">
        <v>4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0</v>
      </c>
      <c r="Y510">
        <v>0.90262010000000004</v>
      </c>
      <c r="Z510">
        <v>0</v>
      </c>
      <c r="AA510">
        <v>0</v>
      </c>
      <c r="AB510">
        <v>0</v>
      </c>
      <c r="AC510">
        <v>1.4244592</v>
      </c>
      <c r="AD510">
        <v>0</v>
      </c>
      <c r="AE510">
        <v>0</v>
      </c>
      <c r="AF510">
        <v>2.3270792999999999</v>
      </c>
    </row>
    <row r="511" spans="1:32" x14ac:dyDescent="0.3">
      <c r="A511">
        <v>3012935</v>
      </c>
      <c r="B511">
        <v>1</v>
      </c>
      <c r="C511" t="s">
        <v>83</v>
      </c>
      <c r="D511" t="s">
        <v>130</v>
      </c>
      <c r="E511" t="s">
        <v>2130</v>
      </c>
      <c r="F511" t="s">
        <v>2131</v>
      </c>
      <c r="G511" t="s">
        <v>134</v>
      </c>
      <c r="H511" t="s">
        <v>367</v>
      </c>
      <c r="I511" t="s">
        <v>78</v>
      </c>
      <c r="J511" t="s">
        <v>136</v>
      </c>
      <c r="K511" t="s">
        <v>22</v>
      </c>
      <c r="L511" t="s">
        <v>177</v>
      </c>
      <c r="M511" t="s">
        <v>2132</v>
      </c>
      <c r="N511" t="s">
        <v>2133</v>
      </c>
      <c r="O511">
        <v>2.3763336111111109</v>
      </c>
      <c r="P511">
        <v>0</v>
      </c>
      <c r="Q511">
        <v>1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0.78647195999999997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0.78647195999999997</v>
      </c>
    </row>
    <row r="512" spans="1:32" x14ac:dyDescent="0.3">
      <c r="A512">
        <v>3012947</v>
      </c>
      <c r="B512">
        <v>1</v>
      </c>
      <c r="C512" t="s">
        <v>83</v>
      </c>
      <c r="D512" t="s">
        <v>116</v>
      </c>
      <c r="E512" t="s">
        <v>2134</v>
      </c>
      <c r="F512" t="s">
        <v>2135</v>
      </c>
      <c r="G512" t="s">
        <v>134</v>
      </c>
      <c r="H512" t="s">
        <v>211</v>
      </c>
      <c r="I512" t="s">
        <v>79</v>
      </c>
      <c r="J512" t="s">
        <v>136</v>
      </c>
      <c r="K512" t="s">
        <v>22</v>
      </c>
      <c r="L512" t="s">
        <v>177</v>
      </c>
      <c r="M512" t="s">
        <v>2136</v>
      </c>
      <c r="N512" t="s">
        <v>2137</v>
      </c>
      <c r="O512">
        <v>0.81270194444444444</v>
      </c>
      <c r="P512">
        <v>3</v>
      </c>
      <c r="Q512">
        <v>373</v>
      </c>
      <c r="R512">
        <v>13</v>
      </c>
      <c r="S512">
        <v>3</v>
      </c>
      <c r="T512">
        <v>8</v>
      </c>
      <c r="U512">
        <v>10</v>
      </c>
      <c r="V512">
        <v>2</v>
      </c>
      <c r="W512">
        <v>0</v>
      </c>
      <c r="X512">
        <v>9.1864570000000008</v>
      </c>
      <c r="Y512">
        <v>57.269558000000004</v>
      </c>
      <c r="Z512">
        <v>17.062387000000001</v>
      </c>
      <c r="AA512">
        <v>0.52521150000000005</v>
      </c>
      <c r="AB512">
        <v>17.120602000000002</v>
      </c>
      <c r="AC512">
        <v>8.3162780000000005</v>
      </c>
      <c r="AD512">
        <v>31.743556999999999</v>
      </c>
      <c r="AE512">
        <v>0</v>
      </c>
      <c r="AF512">
        <v>141.22404</v>
      </c>
    </row>
    <row r="513" spans="1:32" x14ac:dyDescent="0.3">
      <c r="A513">
        <v>3012944</v>
      </c>
      <c r="B513">
        <v>1</v>
      </c>
      <c r="C513" t="s">
        <v>83</v>
      </c>
      <c r="D513" t="s">
        <v>123</v>
      </c>
      <c r="E513" t="s">
        <v>2138</v>
      </c>
      <c r="F513" t="s">
        <v>2139</v>
      </c>
      <c r="G513" t="s">
        <v>134</v>
      </c>
      <c r="H513" t="s">
        <v>182</v>
      </c>
      <c r="I513" t="s">
        <v>79</v>
      </c>
      <c r="J513" t="s">
        <v>136</v>
      </c>
      <c r="K513" t="s">
        <v>22</v>
      </c>
      <c r="L513" t="s">
        <v>177</v>
      </c>
      <c r="M513" t="s">
        <v>2140</v>
      </c>
      <c r="N513" t="s">
        <v>2141</v>
      </c>
      <c r="O513">
        <v>1.3898219444444446</v>
      </c>
      <c r="P513">
        <v>17</v>
      </c>
      <c r="Q513">
        <v>291</v>
      </c>
      <c r="R513">
        <v>74</v>
      </c>
      <c r="S513">
        <v>12</v>
      </c>
      <c r="T513">
        <v>23</v>
      </c>
      <c r="U513">
        <v>14</v>
      </c>
      <c r="V513">
        <v>6</v>
      </c>
      <c r="W513">
        <v>0</v>
      </c>
      <c r="X513">
        <v>7.8958000000000004</v>
      </c>
      <c r="Y513">
        <v>102.1604</v>
      </c>
      <c r="Z513">
        <v>90.724130000000002</v>
      </c>
      <c r="AA513">
        <v>5.4142313</v>
      </c>
      <c r="AB513">
        <v>175.70368999999999</v>
      </c>
      <c r="AC513">
        <v>40.300109999999997</v>
      </c>
      <c r="AD513">
        <v>1264.4204999999999</v>
      </c>
      <c r="AE513">
        <v>0</v>
      </c>
      <c r="AF513">
        <v>1686.6188999999999</v>
      </c>
    </row>
    <row r="514" spans="1:32" x14ac:dyDescent="0.3">
      <c r="A514">
        <v>3012945</v>
      </c>
      <c r="B514">
        <v>1</v>
      </c>
      <c r="C514" t="s">
        <v>83</v>
      </c>
      <c r="D514" t="s">
        <v>115</v>
      </c>
      <c r="E514" t="s">
        <v>2142</v>
      </c>
      <c r="F514" t="s">
        <v>2143</v>
      </c>
      <c r="G514" t="s">
        <v>134</v>
      </c>
      <c r="H514" t="s">
        <v>404</v>
      </c>
      <c r="I514" t="s">
        <v>78</v>
      </c>
      <c r="J514" t="s">
        <v>136</v>
      </c>
      <c r="K514" t="s">
        <v>22</v>
      </c>
      <c r="L514" t="s">
        <v>177</v>
      </c>
      <c r="M514" t="s">
        <v>2144</v>
      </c>
      <c r="N514" t="s">
        <v>2145</v>
      </c>
      <c r="O514">
        <v>1.0411075000000001</v>
      </c>
      <c r="P514">
        <v>0</v>
      </c>
      <c r="Q514">
        <v>453</v>
      </c>
      <c r="R514">
        <v>0</v>
      </c>
      <c r="S514">
        <v>4</v>
      </c>
      <c r="T514">
        <v>0</v>
      </c>
      <c r="U514">
        <v>28</v>
      </c>
      <c r="V514">
        <v>0</v>
      </c>
      <c r="W514">
        <v>0</v>
      </c>
      <c r="X514">
        <v>0</v>
      </c>
      <c r="Y514">
        <v>82.731765999999993</v>
      </c>
      <c r="Z514">
        <v>0</v>
      </c>
      <c r="AA514">
        <v>0.88642054999999997</v>
      </c>
      <c r="AB514">
        <v>0</v>
      </c>
      <c r="AC514">
        <v>28.696715999999999</v>
      </c>
      <c r="AD514">
        <v>0</v>
      </c>
      <c r="AE514">
        <v>0</v>
      </c>
      <c r="AF514">
        <v>112.31489999999999</v>
      </c>
    </row>
    <row r="515" spans="1:32" x14ac:dyDescent="0.3">
      <c r="A515">
        <v>3012895</v>
      </c>
      <c r="B515">
        <v>1</v>
      </c>
      <c r="C515" t="s">
        <v>83</v>
      </c>
      <c r="D515" t="s">
        <v>127</v>
      </c>
      <c r="E515" t="s">
        <v>2146</v>
      </c>
      <c r="F515" t="s">
        <v>2147</v>
      </c>
      <c r="G515" t="s">
        <v>134</v>
      </c>
      <c r="H515" t="s">
        <v>2148</v>
      </c>
      <c r="I515" t="s">
        <v>78</v>
      </c>
      <c r="J515" t="s">
        <v>136</v>
      </c>
      <c r="K515" t="s">
        <v>22</v>
      </c>
      <c r="L515" t="s">
        <v>177</v>
      </c>
      <c r="M515" t="s">
        <v>2149</v>
      </c>
      <c r="N515" t="s">
        <v>2150</v>
      </c>
      <c r="O515">
        <v>1.0542358333333333</v>
      </c>
      <c r="P515">
        <v>0</v>
      </c>
      <c r="Q515">
        <v>19</v>
      </c>
      <c r="R515">
        <v>0</v>
      </c>
      <c r="S515">
        <v>4</v>
      </c>
      <c r="T515">
        <v>0</v>
      </c>
      <c r="U515">
        <v>6</v>
      </c>
      <c r="V515">
        <v>0</v>
      </c>
      <c r="W515">
        <v>0</v>
      </c>
      <c r="X515">
        <v>0</v>
      </c>
      <c r="Y515">
        <v>1.4922631</v>
      </c>
      <c r="Z515">
        <v>0</v>
      </c>
      <c r="AA515">
        <v>0.20479286999999999</v>
      </c>
      <c r="AB515">
        <v>0</v>
      </c>
      <c r="AC515">
        <v>7.4072649999999998</v>
      </c>
      <c r="AD515">
        <v>0</v>
      </c>
      <c r="AE515">
        <v>0</v>
      </c>
      <c r="AF515">
        <v>9.1043214999999993</v>
      </c>
    </row>
    <row r="516" spans="1:32" x14ac:dyDescent="0.3">
      <c r="A516">
        <v>3012594</v>
      </c>
      <c r="B516">
        <v>2</v>
      </c>
      <c r="C516" t="s">
        <v>82</v>
      </c>
      <c r="D516" t="s">
        <v>113</v>
      </c>
      <c r="E516" t="s">
        <v>2151</v>
      </c>
      <c r="F516" t="s">
        <v>2152</v>
      </c>
      <c r="G516" t="s">
        <v>134</v>
      </c>
      <c r="H516" t="s">
        <v>247</v>
      </c>
      <c r="I516" t="s">
        <v>78</v>
      </c>
      <c r="J516" t="s">
        <v>136</v>
      </c>
      <c r="K516" t="s">
        <v>22</v>
      </c>
      <c r="L516" t="s">
        <v>177</v>
      </c>
      <c r="M516" t="s">
        <v>2153</v>
      </c>
      <c r="N516" t="s">
        <v>2154</v>
      </c>
      <c r="O516">
        <v>0.64500000000000002</v>
      </c>
      <c r="P516">
        <v>0</v>
      </c>
      <c r="Q516">
        <v>20</v>
      </c>
      <c r="R516">
        <v>0</v>
      </c>
      <c r="S516">
        <v>6</v>
      </c>
      <c r="T516">
        <v>0</v>
      </c>
      <c r="U516">
        <v>13</v>
      </c>
      <c r="V516">
        <v>0</v>
      </c>
      <c r="W516">
        <v>0</v>
      </c>
      <c r="X516">
        <v>0</v>
      </c>
      <c r="Y516">
        <v>10.880661999999999</v>
      </c>
      <c r="Z516">
        <v>0</v>
      </c>
      <c r="AA516">
        <v>0.63199709999999998</v>
      </c>
      <c r="AB516">
        <v>0</v>
      </c>
      <c r="AC516">
        <v>28.467955</v>
      </c>
      <c r="AD516">
        <v>0</v>
      </c>
      <c r="AE516">
        <v>0</v>
      </c>
      <c r="AF516">
        <v>39.980614000000003</v>
      </c>
    </row>
    <row r="517" spans="1:32" x14ac:dyDescent="0.3">
      <c r="A517">
        <v>3012833</v>
      </c>
      <c r="B517">
        <v>1</v>
      </c>
      <c r="C517" t="s">
        <v>82</v>
      </c>
      <c r="D517" t="s">
        <v>90</v>
      </c>
      <c r="E517" t="s">
        <v>2155</v>
      </c>
      <c r="F517" t="s">
        <v>2156</v>
      </c>
      <c r="G517" t="s">
        <v>134</v>
      </c>
      <c r="H517" t="s">
        <v>293</v>
      </c>
      <c r="I517" t="s">
        <v>78</v>
      </c>
      <c r="J517" t="s">
        <v>136</v>
      </c>
      <c r="K517" t="s">
        <v>22</v>
      </c>
      <c r="L517" t="s">
        <v>177</v>
      </c>
      <c r="M517" t="s">
        <v>2157</v>
      </c>
      <c r="N517" t="s">
        <v>2158</v>
      </c>
      <c r="O517">
        <v>7.7285094444444438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2</v>
      </c>
      <c r="V517">
        <v>0</v>
      </c>
      <c r="W517">
        <v>1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37.015224000000003</v>
      </c>
      <c r="AD517">
        <v>0</v>
      </c>
      <c r="AE517">
        <v>213.97148000000001</v>
      </c>
      <c r="AF517">
        <v>250.98670000000001</v>
      </c>
    </row>
    <row r="518" spans="1:32" x14ac:dyDescent="0.3">
      <c r="A518">
        <v>3012812</v>
      </c>
      <c r="B518">
        <v>1</v>
      </c>
      <c r="C518" t="s">
        <v>83</v>
      </c>
      <c r="D518" t="s">
        <v>123</v>
      </c>
      <c r="E518" t="s">
        <v>2159</v>
      </c>
      <c r="F518" t="s">
        <v>2160</v>
      </c>
      <c r="G518" t="s">
        <v>134</v>
      </c>
      <c r="H518" t="s">
        <v>211</v>
      </c>
      <c r="I518" t="s">
        <v>79</v>
      </c>
      <c r="J518" t="s">
        <v>136</v>
      </c>
      <c r="K518" t="s">
        <v>22</v>
      </c>
      <c r="L518" t="s">
        <v>177</v>
      </c>
      <c r="M518" t="s">
        <v>2161</v>
      </c>
      <c r="N518" t="s">
        <v>2162</v>
      </c>
      <c r="O518">
        <v>1.2402777777777778</v>
      </c>
      <c r="P518">
        <v>0</v>
      </c>
      <c r="Q518">
        <v>1103</v>
      </c>
      <c r="R518">
        <v>0</v>
      </c>
      <c r="S518">
        <v>52</v>
      </c>
      <c r="T518">
        <v>0</v>
      </c>
      <c r="U518">
        <v>124</v>
      </c>
      <c r="V518">
        <v>0</v>
      </c>
      <c r="W518">
        <v>1</v>
      </c>
      <c r="X518">
        <v>0</v>
      </c>
      <c r="Y518">
        <v>314.53082000000001</v>
      </c>
      <c r="Z518">
        <v>0</v>
      </c>
      <c r="AA518">
        <v>13.901572</v>
      </c>
      <c r="AB518">
        <v>0</v>
      </c>
      <c r="AC518">
        <v>87.889250000000004</v>
      </c>
      <c r="AD518">
        <v>0</v>
      </c>
      <c r="AE518">
        <v>52.025239999999997</v>
      </c>
      <c r="AF518">
        <v>468.34690000000001</v>
      </c>
    </row>
    <row r="519" spans="1:32" x14ac:dyDescent="0.3">
      <c r="A519">
        <v>3012781</v>
      </c>
      <c r="B519">
        <v>1</v>
      </c>
      <c r="C519" t="s">
        <v>83</v>
      </c>
      <c r="D519" t="s">
        <v>116</v>
      </c>
      <c r="E519" t="s">
        <v>2163</v>
      </c>
      <c r="F519" t="s">
        <v>2164</v>
      </c>
      <c r="G519" t="s">
        <v>134</v>
      </c>
      <c r="H519" t="s">
        <v>238</v>
      </c>
      <c r="I519" t="s">
        <v>78</v>
      </c>
      <c r="J519" t="s">
        <v>136</v>
      </c>
      <c r="K519" t="s">
        <v>22</v>
      </c>
      <c r="L519" t="s">
        <v>177</v>
      </c>
      <c r="M519" t="s">
        <v>2165</v>
      </c>
      <c r="N519" t="s">
        <v>2166</v>
      </c>
      <c r="O519">
        <v>2.6564861111111111</v>
      </c>
      <c r="P519">
        <v>0</v>
      </c>
      <c r="Q519">
        <v>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0.49642023000000002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0.49642023000000002</v>
      </c>
    </row>
    <row r="520" spans="1:32" x14ac:dyDescent="0.3">
      <c r="A520">
        <v>3012723</v>
      </c>
      <c r="B520">
        <v>1</v>
      </c>
      <c r="C520" t="s">
        <v>82</v>
      </c>
      <c r="D520" t="s">
        <v>111</v>
      </c>
      <c r="E520" t="s">
        <v>2167</v>
      </c>
      <c r="F520" t="s">
        <v>2168</v>
      </c>
      <c r="G520" t="s">
        <v>134</v>
      </c>
      <c r="H520" t="s">
        <v>247</v>
      </c>
      <c r="I520" t="s">
        <v>78</v>
      </c>
      <c r="J520" t="s">
        <v>136</v>
      </c>
      <c r="K520" t="s">
        <v>22</v>
      </c>
      <c r="L520" t="s">
        <v>177</v>
      </c>
      <c r="M520" t="s">
        <v>2169</v>
      </c>
      <c r="N520" t="s">
        <v>2170</v>
      </c>
      <c r="O520">
        <v>1.35023</v>
      </c>
      <c r="P520">
        <v>0</v>
      </c>
      <c r="Q520">
        <v>6</v>
      </c>
      <c r="R520">
        <v>0</v>
      </c>
      <c r="S520">
        <v>1</v>
      </c>
      <c r="T520">
        <v>0</v>
      </c>
      <c r="U520">
        <v>10</v>
      </c>
      <c r="V520">
        <v>0</v>
      </c>
      <c r="W520">
        <v>0</v>
      </c>
      <c r="X520">
        <v>0</v>
      </c>
      <c r="Y520">
        <v>1.7462743999999999</v>
      </c>
      <c r="Z520">
        <v>0</v>
      </c>
      <c r="AA520">
        <v>10.481942</v>
      </c>
      <c r="AB520">
        <v>0</v>
      </c>
      <c r="AC520">
        <v>15.923563</v>
      </c>
      <c r="AD520">
        <v>0</v>
      </c>
      <c r="AE520">
        <v>0</v>
      </c>
      <c r="AF520">
        <v>28.151779999999999</v>
      </c>
    </row>
    <row r="521" spans="1:32" x14ac:dyDescent="0.3">
      <c r="A521">
        <v>3012748</v>
      </c>
      <c r="B521">
        <v>1</v>
      </c>
      <c r="C521" t="s">
        <v>82</v>
      </c>
      <c r="D521" t="s">
        <v>113</v>
      </c>
      <c r="E521" t="s">
        <v>2171</v>
      </c>
      <c r="F521" t="s">
        <v>2172</v>
      </c>
      <c r="G521" t="s">
        <v>134</v>
      </c>
      <c r="H521" t="s">
        <v>367</v>
      </c>
      <c r="I521" t="s">
        <v>78</v>
      </c>
      <c r="J521" t="s">
        <v>136</v>
      </c>
      <c r="K521" t="s">
        <v>22</v>
      </c>
      <c r="L521" t="s">
        <v>177</v>
      </c>
      <c r="M521" t="s">
        <v>2173</v>
      </c>
      <c r="N521" t="s">
        <v>2174</v>
      </c>
      <c r="O521">
        <v>6.1578911111111108</v>
      </c>
      <c r="P521">
        <v>0</v>
      </c>
      <c r="Q521">
        <v>1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2.2599491999999999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2.2599491999999999</v>
      </c>
    </row>
    <row r="522" spans="1:32" x14ac:dyDescent="0.3">
      <c r="A522">
        <v>3011688</v>
      </c>
      <c r="B522">
        <v>1</v>
      </c>
      <c r="C522" t="s">
        <v>82</v>
      </c>
      <c r="D522" t="s">
        <v>106</v>
      </c>
      <c r="E522" t="s">
        <v>2175</v>
      </c>
      <c r="F522" t="s">
        <v>2176</v>
      </c>
      <c r="G522" t="s">
        <v>134</v>
      </c>
      <c r="H522" t="s">
        <v>404</v>
      </c>
      <c r="I522" t="s">
        <v>78</v>
      </c>
      <c r="J522" t="s">
        <v>136</v>
      </c>
      <c r="K522" t="s">
        <v>22</v>
      </c>
      <c r="L522" t="s">
        <v>177</v>
      </c>
      <c r="M522" t="s">
        <v>2177</v>
      </c>
      <c r="N522" t="s">
        <v>2178</v>
      </c>
      <c r="O522">
        <v>1.264872777777778</v>
      </c>
      <c r="P522">
        <v>0</v>
      </c>
      <c r="Q522">
        <v>16</v>
      </c>
      <c r="R522">
        <v>0</v>
      </c>
      <c r="S522">
        <v>21</v>
      </c>
      <c r="T522">
        <v>0</v>
      </c>
      <c r="U522">
        <v>16</v>
      </c>
      <c r="V522">
        <v>0</v>
      </c>
      <c r="W522">
        <v>0</v>
      </c>
      <c r="X522">
        <v>0</v>
      </c>
      <c r="Y522">
        <v>11.450284999999999</v>
      </c>
      <c r="Z522">
        <v>0</v>
      </c>
      <c r="AA522">
        <v>13.315125</v>
      </c>
      <c r="AB522">
        <v>0</v>
      </c>
      <c r="AC522">
        <v>7.5966525000000003</v>
      </c>
      <c r="AD522">
        <v>0</v>
      </c>
      <c r="AE522">
        <v>0</v>
      </c>
      <c r="AF522">
        <v>32.36206</v>
      </c>
    </row>
    <row r="523" spans="1:32" x14ac:dyDescent="0.3">
      <c r="A523">
        <v>3012635</v>
      </c>
      <c r="B523">
        <v>2</v>
      </c>
      <c r="C523" t="s">
        <v>83</v>
      </c>
      <c r="D523" t="s">
        <v>115</v>
      </c>
      <c r="E523" t="s">
        <v>2179</v>
      </c>
      <c r="F523" t="s">
        <v>2180</v>
      </c>
      <c r="G523" t="s">
        <v>134</v>
      </c>
      <c r="H523" t="s">
        <v>238</v>
      </c>
      <c r="I523" t="s">
        <v>78</v>
      </c>
      <c r="J523" t="s">
        <v>136</v>
      </c>
      <c r="K523" t="s">
        <v>22</v>
      </c>
      <c r="L523" t="s">
        <v>177</v>
      </c>
      <c r="M523" t="s">
        <v>2181</v>
      </c>
      <c r="N523" t="s">
        <v>2182</v>
      </c>
      <c r="O523">
        <v>0.59972222222222227</v>
      </c>
      <c r="P523">
        <v>0</v>
      </c>
      <c r="Q523">
        <v>139</v>
      </c>
      <c r="R523">
        <v>0</v>
      </c>
      <c r="S523">
        <v>0</v>
      </c>
      <c r="T523">
        <v>0</v>
      </c>
      <c r="U523">
        <v>6</v>
      </c>
      <c r="V523">
        <v>0</v>
      </c>
      <c r="W523">
        <v>0</v>
      </c>
      <c r="X523">
        <v>0</v>
      </c>
      <c r="Y523">
        <v>4.1249719999999996</v>
      </c>
      <c r="Z523">
        <v>0</v>
      </c>
      <c r="AA523">
        <v>0</v>
      </c>
      <c r="AB523">
        <v>0</v>
      </c>
      <c r="AC523">
        <v>0.88102590000000003</v>
      </c>
      <c r="AD523">
        <v>0</v>
      </c>
      <c r="AE523">
        <v>0</v>
      </c>
      <c r="AF523">
        <v>5.0059977</v>
      </c>
    </row>
    <row r="524" spans="1:32" x14ac:dyDescent="0.3">
      <c r="A524">
        <v>3000113</v>
      </c>
      <c r="B524">
        <v>1</v>
      </c>
      <c r="C524" t="s">
        <v>83</v>
      </c>
      <c r="D524" t="s">
        <v>128</v>
      </c>
      <c r="E524" t="s">
        <v>2183</v>
      </c>
      <c r="F524" t="s">
        <v>2184</v>
      </c>
      <c r="G524" t="s">
        <v>134</v>
      </c>
      <c r="H524" t="s">
        <v>142</v>
      </c>
      <c r="I524" t="s">
        <v>79</v>
      </c>
      <c r="J524" t="s">
        <v>136</v>
      </c>
      <c r="K524" t="s">
        <v>22</v>
      </c>
      <c r="L524" t="s">
        <v>137</v>
      </c>
      <c r="M524" t="s">
        <v>2185</v>
      </c>
      <c r="N524" t="s">
        <v>2186</v>
      </c>
      <c r="O524">
        <v>9.1472222222222221</v>
      </c>
      <c r="P524">
        <v>4</v>
      </c>
      <c r="Q524">
        <v>12</v>
      </c>
      <c r="R524">
        <v>185</v>
      </c>
      <c r="S524">
        <v>118</v>
      </c>
      <c r="T524">
        <v>15</v>
      </c>
      <c r="U524">
        <v>8</v>
      </c>
      <c r="V524">
        <v>0</v>
      </c>
      <c r="W524">
        <v>0</v>
      </c>
      <c r="X524">
        <v>6.9605860000000002</v>
      </c>
      <c r="Y524">
        <v>3.3796759999999999</v>
      </c>
      <c r="Z524">
        <v>641.15355999999997</v>
      </c>
      <c r="AA524">
        <v>308.45093000000003</v>
      </c>
      <c r="AB524">
        <v>642.33010000000002</v>
      </c>
      <c r="AC524">
        <v>20.684448</v>
      </c>
      <c r="AD524">
        <v>0</v>
      </c>
      <c r="AE524">
        <v>0</v>
      </c>
      <c r="AF524">
        <v>1622.9592</v>
      </c>
    </row>
    <row r="525" spans="1:32" x14ac:dyDescent="0.3">
      <c r="A525">
        <v>3000117</v>
      </c>
      <c r="B525">
        <v>1</v>
      </c>
      <c r="C525" t="s">
        <v>83</v>
      </c>
      <c r="D525" t="s">
        <v>128</v>
      </c>
      <c r="E525" t="s">
        <v>2187</v>
      </c>
      <c r="F525" t="s">
        <v>2188</v>
      </c>
      <c r="G525" t="s">
        <v>134</v>
      </c>
      <c r="H525" t="s">
        <v>336</v>
      </c>
      <c r="I525" t="s">
        <v>79</v>
      </c>
      <c r="J525" t="s">
        <v>136</v>
      </c>
      <c r="K525" t="s">
        <v>22</v>
      </c>
      <c r="L525" t="s">
        <v>137</v>
      </c>
      <c r="M525" t="s">
        <v>2189</v>
      </c>
      <c r="N525" t="s">
        <v>2190</v>
      </c>
      <c r="O525">
        <v>3.3994444444444443</v>
      </c>
      <c r="P525">
        <v>0</v>
      </c>
      <c r="Q525">
        <v>1363</v>
      </c>
      <c r="R525">
        <v>0</v>
      </c>
      <c r="S525">
        <v>0</v>
      </c>
      <c r="T525">
        <v>0</v>
      </c>
      <c r="U525">
        <v>167</v>
      </c>
      <c r="V525">
        <v>0</v>
      </c>
      <c r="W525">
        <v>0</v>
      </c>
      <c r="X525">
        <v>0</v>
      </c>
      <c r="Y525">
        <v>1050.7869000000001</v>
      </c>
      <c r="Z525">
        <v>0</v>
      </c>
      <c r="AA525">
        <v>0</v>
      </c>
      <c r="AB525">
        <v>0</v>
      </c>
      <c r="AC525">
        <v>952.00890000000004</v>
      </c>
      <c r="AD525">
        <v>0</v>
      </c>
      <c r="AE525">
        <v>0</v>
      </c>
      <c r="AF525">
        <v>2002.7958000000001</v>
      </c>
    </row>
    <row r="526" spans="1:32" x14ac:dyDescent="0.3">
      <c r="A526">
        <v>3013142</v>
      </c>
      <c r="B526">
        <v>1</v>
      </c>
      <c r="C526" t="s">
        <v>82</v>
      </c>
      <c r="D526" t="s">
        <v>92</v>
      </c>
      <c r="E526" t="s">
        <v>2191</v>
      </c>
      <c r="F526" t="s">
        <v>2192</v>
      </c>
      <c r="G526" t="s">
        <v>134</v>
      </c>
      <c r="H526" t="s">
        <v>367</v>
      </c>
      <c r="I526" t="s">
        <v>78</v>
      </c>
      <c r="J526" t="s">
        <v>136</v>
      </c>
      <c r="K526" t="s">
        <v>22</v>
      </c>
      <c r="L526" t="s">
        <v>177</v>
      </c>
      <c r="M526" t="s">
        <v>2193</v>
      </c>
      <c r="N526" t="s">
        <v>2194</v>
      </c>
      <c r="O526">
        <v>7.2348061111111113</v>
      </c>
      <c r="P526">
        <v>0</v>
      </c>
      <c r="Q526">
        <v>1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0.61794435999999997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0.61794435999999997</v>
      </c>
    </row>
    <row r="527" spans="1:32" x14ac:dyDescent="0.3">
      <c r="A527">
        <v>3013123</v>
      </c>
      <c r="B527">
        <v>1</v>
      </c>
      <c r="C527" t="s">
        <v>82</v>
      </c>
      <c r="D527" t="s">
        <v>109</v>
      </c>
      <c r="E527" t="s">
        <v>2195</v>
      </c>
      <c r="F527" t="s">
        <v>2196</v>
      </c>
      <c r="G527" t="s">
        <v>134</v>
      </c>
      <c r="H527" t="s">
        <v>478</v>
      </c>
      <c r="I527" t="s">
        <v>78</v>
      </c>
      <c r="J527" t="s">
        <v>136</v>
      </c>
      <c r="K527" t="s">
        <v>22</v>
      </c>
      <c r="L527" t="s">
        <v>177</v>
      </c>
      <c r="M527" t="s">
        <v>2197</v>
      </c>
      <c r="N527" t="s">
        <v>2198</v>
      </c>
      <c r="O527">
        <v>0.59873694444444447</v>
      </c>
      <c r="P527">
        <v>0</v>
      </c>
      <c r="Q527">
        <v>66</v>
      </c>
      <c r="R527">
        <v>0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0</v>
      </c>
      <c r="Y527">
        <v>9.9446639999999995</v>
      </c>
      <c r="Z527">
        <v>0</v>
      </c>
      <c r="AA527">
        <v>0</v>
      </c>
      <c r="AB527">
        <v>0</v>
      </c>
      <c r="AC527">
        <v>0.98004884000000003</v>
      </c>
      <c r="AD527">
        <v>0</v>
      </c>
      <c r="AE527">
        <v>0</v>
      </c>
      <c r="AF527">
        <v>10.924713000000001</v>
      </c>
    </row>
    <row r="528" spans="1:32" x14ac:dyDescent="0.3">
      <c r="A528">
        <v>3013039</v>
      </c>
      <c r="B528">
        <v>1</v>
      </c>
      <c r="C528" t="s">
        <v>82</v>
      </c>
      <c r="D528" t="s">
        <v>108</v>
      </c>
      <c r="E528" t="s">
        <v>2199</v>
      </c>
      <c r="F528" t="s">
        <v>2200</v>
      </c>
      <c r="G528" t="s">
        <v>134</v>
      </c>
      <c r="H528" t="s">
        <v>247</v>
      </c>
      <c r="I528" t="s">
        <v>78</v>
      </c>
      <c r="J528" t="s">
        <v>136</v>
      </c>
      <c r="K528" t="s">
        <v>22</v>
      </c>
      <c r="L528" t="s">
        <v>177</v>
      </c>
      <c r="M528" t="s">
        <v>2201</v>
      </c>
      <c r="N528" t="s">
        <v>2202</v>
      </c>
      <c r="O528">
        <v>0.88982388888888886</v>
      </c>
      <c r="P528">
        <v>0</v>
      </c>
      <c r="Q528">
        <v>23</v>
      </c>
      <c r="R528">
        <v>0</v>
      </c>
      <c r="S528">
        <v>1</v>
      </c>
      <c r="T528">
        <v>0</v>
      </c>
      <c r="U528">
        <v>3</v>
      </c>
      <c r="V528">
        <v>0</v>
      </c>
      <c r="W528">
        <v>0</v>
      </c>
      <c r="X528">
        <v>0</v>
      </c>
      <c r="Y528">
        <v>3.628768</v>
      </c>
      <c r="Z528">
        <v>0</v>
      </c>
      <c r="AA528">
        <v>0</v>
      </c>
      <c r="AB528">
        <v>0</v>
      </c>
      <c r="AC528">
        <v>0.21907498</v>
      </c>
      <c r="AD528">
        <v>0</v>
      </c>
      <c r="AE528">
        <v>0</v>
      </c>
      <c r="AF528">
        <v>3.8478430000000001</v>
      </c>
    </row>
    <row r="529" spans="1:32" x14ac:dyDescent="0.3">
      <c r="A529">
        <v>3012972</v>
      </c>
      <c r="B529">
        <v>1</v>
      </c>
      <c r="C529" t="s">
        <v>82</v>
      </c>
      <c r="D529" t="s">
        <v>91</v>
      </c>
      <c r="E529" t="s">
        <v>2203</v>
      </c>
      <c r="F529" t="s">
        <v>2204</v>
      </c>
      <c r="G529" t="s">
        <v>134</v>
      </c>
      <c r="H529" t="s">
        <v>247</v>
      </c>
      <c r="I529" t="s">
        <v>78</v>
      </c>
      <c r="J529" t="s">
        <v>136</v>
      </c>
      <c r="K529" t="s">
        <v>22</v>
      </c>
      <c r="L529" t="s">
        <v>177</v>
      </c>
      <c r="M529" t="s">
        <v>2205</v>
      </c>
      <c r="N529" t="s">
        <v>2206</v>
      </c>
      <c r="O529">
        <v>5.1956244444444444</v>
      </c>
      <c r="P529">
        <v>0</v>
      </c>
      <c r="Q529">
        <v>57</v>
      </c>
      <c r="R529">
        <v>0</v>
      </c>
      <c r="S529">
        <v>20</v>
      </c>
      <c r="T529">
        <v>0</v>
      </c>
      <c r="U529">
        <v>9</v>
      </c>
      <c r="V529">
        <v>0</v>
      </c>
      <c r="W529">
        <v>0</v>
      </c>
      <c r="X529">
        <v>0</v>
      </c>
      <c r="Y529">
        <v>69.554564999999997</v>
      </c>
      <c r="Z529">
        <v>0</v>
      </c>
      <c r="AA529">
        <v>32.592647999999997</v>
      </c>
      <c r="AB529">
        <v>0</v>
      </c>
      <c r="AC529">
        <v>58.502850000000002</v>
      </c>
      <c r="AD529">
        <v>0</v>
      </c>
      <c r="AE529">
        <v>0</v>
      </c>
      <c r="AF529">
        <v>160.65004999999999</v>
      </c>
    </row>
    <row r="530" spans="1:32" x14ac:dyDescent="0.3">
      <c r="A530">
        <v>3012988</v>
      </c>
      <c r="B530">
        <v>1</v>
      </c>
      <c r="C530" t="s">
        <v>82</v>
      </c>
      <c r="D530" t="s">
        <v>98</v>
      </c>
      <c r="E530" t="s">
        <v>2207</v>
      </c>
      <c r="F530" t="s">
        <v>2208</v>
      </c>
      <c r="G530" t="s">
        <v>134</v>
      </c>
      <c r="H530" t="s">
        <v>182</v>
      </c>
      <c r="I530" t="s">
        <v>78</v>
      </c>
      <c r="J530" t="s">
        <v>136</v>
      </c>
      <c r="K530" t="s">
        <v>22</v>
      </c>
      <c r="L530" t="s">
        <v>177</v>
      </c>
      <c r="M530" t="s">
        <v>2209</v>
      </c>
      <c r="N530" t="s">
        <v>2210</v>
      </c>
      <c r="O530">
        <v>1.3487166666666668</v>
      </c>
      <c r="P530">
        <v>0</v>
      </c>
      <c r="Q530">
        <v>140</v>
      </c>
      <c r="R530">
        <v>0</v>
      </c>
      <c r="S530">
        <v>0</v>
      </c>
      <c r="T530">
        <v>0</v>
      </c>
      <c r="U530">
        <v>9</v>
      </c>
      <c r="V530">
        <v>0</v>
      </c>
      <c r="W530">
        <v>0</v>
      </c>
      <c r="X530">
        <v>0</v>
      </c>
      <c r="Y530">
        <v>75.068680000000001</v>
      </c>
      <c r="Z530">
        <v>0</v>
      </c>
      <c r="AA530">
        <v>0</v>
      </c>
      <c r="AB530">
        <v>0</v>
      </c>
      <c r="AC530">
        <v>7.2454786000000002</v>
      </c>
      <c r="AD530">
        <v>0</v>
      </c>
      <c r="AE530">
        <v>0</v>
      </c>
      <c r="AF530">
        <v>82.314160000000001</v>
      </c>
    </row>
    <row r="531" spans="1:32" x14ac:dyDescent="0.3">
      <c r="A531">
        <v>3012975</v>
      </c>
      <c r="B531">
        <v>1</v>
      </c>
      <c r="C531" t="s">
        <v>82</v>
      </c>
      <c r="D531" t="s">
        <v>100</v>
      </c>
      <c r="E531" t="s">
        <v>2211</v>
      </c>
      <c r="F531" t="s">
        <v>2212</v>
      </c>
      <c r="G531" t="s">
        <v>134</v>
      </c>
      <c r="H531" t="s">
        <v>182</v>
      </c>
      <c r="I531" t="s">
        <v>78</v>
      </c>
      <c r="J531" t="s">
        <v>136</v>
      </c>
      <c r="K531" t="s">
        <v>22</v>
      </c>
      <c r="L531" t="s">
        <v>177</v>
      </c>
      <c r="M531" t="s">
        <v>2213</v>
      </c>
      <c r="N531" t="s">
        <v>2214</v>
      </c>
      <c r="O531">
        <v>0.55075666666666667</v>
      </c>
      <c r="P531">
        <v>0</v>
      </c>
      <c r="Q531">
        <v>526</v>
      </c>
      <c r="R531">
        <v>0</v>
      </c>
      <c r="S531">
        <v>0</v>
      </c>
      <c r="T531">
        <v>0</v>
      </c>
      <c r="U531">
        <v>127</v>
      </c>
      <c r="V531">
        <v>0</v>
      </c>
      <c r="W531">
        <v>0</v>
      </c>
      <c r="X531">
        <v>0</v>
      </c>
      <c r="Y531">
        <v>78.184719999999999</v>
      </c>
      <c r="Z531">
        <v>0</v>
      </c>
      <c r="AA531">
        <v>0</v>
      </c>
      <c r="AB531">
        <v>0</v>
      </c>
      <c r="AC531">
        <v>166.62314000000001</v>
      </c>
      <c r="AD531">
        <v>0</v>
      </c>
      <c r="AE531">
        <v>0</v>
      </c>
      <c r="AF531">
        <v>244.80786000000001</v>
      </c>
    </row>
    <row r="532" spans="1:32" x14ac:dyDescent="0.3">
      <c r="A532">
        <v>3012837</v>
      </c>
      <c r="B532">
        <v>1</v>
      </c>
      <c r="C532" t="s">
        <v>82</v>
      </c>
      <c r="D532" t="s">
        <v>105</v>
      </c>
      <c r="E532" t="s">
        <v>1775</v>
      </c>
      <c r="F532" t="s">
        <v>1776</v>
      </c>
      <c r="G532" t="s">
        <v>134</v>
      </c>
      <c r="H532" t="s">
        <v>182</v>
      </c>
      <c r="I532" t="s">
        <v>78</v>
      </c>
      <c r="J532" t="s">
        <v>136</v>
      </c>
      <c r="K532" t="s">
        <v>22</v>
      </c>
      <c r="L532" t="s">
        <v>177</v>
      </c>
      <c r="M532" t="s">
        <v>2215</v>
      </c>
      <c r="N532" t="s">
        <v>2216</v>
      </c>
      <c r="O532">
        <v>2.6521419444444443</v>
      </c>
      <c r="P532">
        <v>0</v>
      </c>
      <c r="Q532">
        <v>15</v>
      </c>
      <c r="R532">
        <v>0</v>
      </c>
      <c r="S532">
        <v>4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8.7314000000000007</v>
      </c>
      <c r="Z532">
        <v>0</v>
      </c>
      <c r="AA532">
        <v>2.2964381999999999</v>
      </c>
      <c r="AB532">
        <v>0</v>
      </c>
      <c r="AC532">
        <v>0</v>
      </c>
      <c r="AD532">
        <v>0</v>
      </c>
      <c r="AE532">
        <v>0</v>
      </c>
      <c r="AF532">
        <v>11.027839</v>
      </c>
    </row>
    <row r="533" spans="1:32" x14ac:dyDescent="0.3">
      <c r="A533">
        <v>3015534</v>
      </c>
      <c r="B533">
        <v>1</v>
      </c>
      <c r="C533" t="s">
        <v>83</v>
      </c>
      <c r="D533" t="s">
        <v>130</v>
      </c>
      <c r="E533" t="s">
        <v>2217</v>
      </c>
      <c r="F533" t="s">
        <v>2218</v>
      </c>
      <c r="G533" t="s">
        <v>134</v>
      </c>
      <c r="H533" t="s">
        <v>211</v>
      </c>
      <c r="I533" t="s">
        <v>80</v>
      </c>
      <c r="J533" t="s">
        <v>136</v>
      </c>
      <c r="K533" t="s">
        <v>22</v>
      </c>
      <c r="L533" t="s">
        <v>177</v>
      </c>
      <c r="M533" t="s">
        <v>2219</v>
      </c>
      <c r="N533" t="s">
        <v>2220</v>
      </c>
      <c r="O533">
        <v>0.81972222222222224</v>
      </c>
      <c r="P533">
        <v>32</v>
      </c>
      <c r="Q533">
        <v>11764</v>
      </c>
      <c r="R533">
        <v>100</v>
      </c>
      <c r="S533">
        <v>37</v>
      </c>
      <c r="T533">
        <v>31</v>
      </c>
      <c r="U533">
        <v>681</v>
      </c>
      <c r="V533">
        <v>4</v>
      </c>
      <c r="W533">
        <v>1</v>
      </c>
      <c r="X533">
        <v>102.07187</v>
      </c>
      <c r="Y533">
        <v>1666.8911000000001</v>
      </c>
      <c r="Z533">
        <v>218.45607000000001</v>
      </c>
      <c r="AA533">
        <v>8.8781189999999999</v>
      </c>
      <c r="AB533">
        <v>372.11860000000001</v>
      </c>
      <c r="AC533">
        <v>537.25639999999999</v>
      </c>
      <c r="AD533">
        <v>873.06560000000002</v>
      </c>
      <c r="AE533">
        <v>13.711107</v>
      </c>
      <c r="AF533">
        <v>3792.4490000000001</v>
      </c>
    </row>
    <row r="534" spans="1:32" x14ac:dyDescent="0.3">
      <c r="A534">
        <v>3012914</v>
      </c>
      <c r="B534">
        <v>1</v>
      </c>
      <c r="C534" t="s">
        <v>82</v>
      </c>
      <c r="D534" t="s">
        <v>100</v>
      </c>
      <c r="E534" t="s">
        <v>2221</v>
      </c>
      <c r="F534" t="s">
        <v>2222</v>
      </c>
      <c r="G534" t="s">
        <v>134</v>
      </c>
      <c r="H534" t="s">
        <v>247</v>
      </c>
      <c r="I534" t="s">
        <v>78</v>
      </c>
      <c r="J534" t="s">
        <v>136</v>
      </c>
      <c r="K534" t="s">
        <v>22</v>
      </c>
      <c r="L534" t="s">
        <v>177</v>
      </c>
      <c r="M534" t="s">
        <v>2223</v>
      </c>
      <c r="N534" t="s">
        <v>1327</v>
      </c>
      <c r="O534">
        <v>2.0711694444444446</v>
      </c>
      <c r="P534">
        <v>0</v>
      </c>
      <c r="Q534">
        <v>84</v>
      </c>
      <c r="R534">
        <v>0</v>
      </c>
      <c r="S534">
        <v>0</v>
      </c>
      <c r="T534">
        <v>0</v>
      </c>
      <c r="U534">
        <v>11</v>
      </c>
      <c r="V534">
        <v>0</v>
      </c>
      <c r="W534">
        <v>0</v>
      </c>
      <c r="X534">
        <v>0</v>
      </c>
      <c r="Y534">
        <v>36.394523999999997</v>
      </c>
      <c r="Z534">
        <v>0</v>
      </c>
      <c r="AA534">
        <v>0</v>
      </c>
      <c r="AB534">
        <v>0</v>
      </c>
      <c r="AC534">
        <v>105.29351</v>
      </c>
      <c r="AD534">
        <v>0</v>
      </c>
      <c r="AE534">
        <v>0</v>
      </c>
      <c r="AF534">
        <v>141.68803</v>
      </c>
    </row>
    <row r="535" spans="1:32" x14ac:dyDescent="0.3">
      <c r="A535">
        <v>3012845</v>
      </c>
      <c r="B535">
        <v>1</v>
      </c>
      <c r="C535" t="s">
        <v>83</v>
      </c>
      <c r="D535" t="s">
        <v>123</v>
      </c>
      <c r="E535" t="s">
        <v>2138</v>
      </c>
      <c r="F535" t="s">
        <v>2139</v>
      </c>
      <c r="G535" t="s">
        <v>134</v>
      </c>
      <c r="H535" t="s">
        <v>252</v>
      </c>
      <c r="I535" t="s">
        <v>79</v>
      </c>
      <c r="J535" t="s">
        <v>136</v>
      </c>
      <c r="K535" t="s">
        <v>22</v>
      </c>
      <c r="L535" t="s">
        <v>177</v>
      </c>
      <c r="M535" t="s">
        <v>2224</v>
      </c>
      <c r="N535" t="s">
        <v>2225</v>
      </c>
      <c r="O535">
        <v>0.39500000000000002</v>
      </c>
      <c r="P535">
        <v>17</v>
      </c>
      <c r="Q535">
        <v>291</v>
      </c>
      <c r="R535">
        <v>76</v>
      </c>
      <c r="S535">
        <v>12</v>
      </c>
      <c r="T535">
        <v>23</v>
      </c>
      <c r="U535">
        <v>14</v>
      </c>
      <c r="V535">
        <v>6</v>
      </c>
      <c r="W535">
        <v>0</v>
      </c>
      <c r="X535">
        <v>2.3298323000000001</v>
      </c>
      <c r="Y535">
        <v>30.144708999999999</v>
      </c>
      <c r="Z535">
        <v>40.115645999999998</v>
      </c>
      <c r="AA535">
        <v>1.4696251</v>
      </c>
      <c r="AB535">
        <v>43.54871</v>
      </c>
      <c r="AC535">
        <v>9.2657740000000004</v>
      </c>
      <c r="AD535">
        <v>279.49484000000001</v>
      </c>
      <c r="AE535">
        <v>0</v>
      </c>
      <c r="AF535">
        <v>406.36914000000002</v>
      </c>
    </row>
    <row r="536" spans="1:32" x14ac:dyDescent="0.3">
      <c r="A536">
        <v>3009685</v>
      </c>
      <c r="B536">
        <v>1</v>
      </c>
      <c r="C536" t="s">
        <v>83</v>
      </c>
      <c r="D536" t="s">
        <v>129</v>
      </c>
      <c r="E536" t="s">
        <v>2226</v>
      </c>
      <c r="F536" t="s">
        <v>2227</v>
      </c>
      <c r="G536" t="s">
        <v>134</v>
      </c>
      <c r="H536" t="s">
        <v>874</v>
      </c>
      <c r="I536" t="s">
        <v>78</v>
      </c>
      <c r="J536" t="s">
        <v>136</v>
      </c>
      <c r="K536" t="s">
        <v>22</v>
      </c>
      <c r="L536" t="s">
        <v>177</v>
      </c>
      <c r="M536" t="s">
        <v>2228</v>
      </c>
      <c r="N536" t="s">
        <v>2229</v>
      </c>
      <c r="O536">
        <v>0.71221972222222218</v>
      </c>
      <c r="P536">
        <v>0</v>
      </c>
      <c r="Q536">
        <v>289</v>
      </c>
      <c r="R536">
        <v>0</v>
      </c>
      <c r="S536">
        <v>0</v>
      </c>
      <c r="T536">
        <v>0</v>
      </c>
      <c r="U536">
        <v>25</v>
      </c>
      <c r="V536">
        <v>0</v>
      </c>
      <c r="W536">
        <v>0</v>
      </c>
      <c r="X536">
        <v>0</v>
      </c>
      <c r="Y536">
        <v>47.732734999999998</v>
      </c>
      <c r="Z536">
        <v>0</v>
      </c>
      <c r="AA536">
        <v>0</v>
      </c>
      <c r="AB536">
        <v>0</v>
      </c>
      <c r="AC536">
        <v>6.6183795999999999</v>
      </c>
      <c r="AD536">
        <v>0</v>
      </c>
      <c r="AE536">
        <v>0</v>
      </c>
      <c r="AF536">
        <v>54.351112000000001</v>
      </c>
    </row>
    <row r="537" spans="1:32" x14ac:dyDescent="0.3">
      <c r="A537">
        <v>3012606</v>
      </c>
      <c r="B537">
        <v>1</v>
      </c>
      <c r="C537" t="s">
        <v>82</v>
      </c>
      <c r="D537" t="s">
        <v>99</v>
      </c>
      <c r="E537" t="s">
        <v>2230</v>
      </c>
      <c r="F537" t="s">
        <v>2231</v>
      </c>
      <c r="G537" t="s">
        <v>134</v>
      </c>
      <c r="H537" t="s">
        <v>404</v>
      </c>
      <c r="I537" t="s">
        <v>78</v>
      </c>
      <c r="J537" t="s">
        <v>136</v>
      </c>
      <c r="K537" t="s">
        <v>22</v>
      </c>
      <c r="L537" t="s">
        <v>177</v>
      </c>
      <c r="M537" t="s">
        <v>2232</v>
      </c>
      <c r="N537" t="s">
        <v>1227</v>
      </c>
      <c r="O537">
        <v>0.71800166666666665</v>
      </c>
      <c r="P537">
        <v>0</v>
      </c>
      <c r="Q537">
        <v>9</v>
      </c>
      <c r="R537">
        <v>0</v>
      </c>
      <c r="S537">
        <v>1</v>
      </c>
      <c r="T537">
        <v>0</v>
      </c>
      <c r="U537">
        <v>10</v>
      </c>
      <c r="V537">
        <v>0</v>
      </c>
      <c r="W537">
        <v>0</v>
      </c>
      <c r="X537">
        <v>0</v>
      </c>
      <c r="Y537">
        <v>3.1306783999999999</v>
      </c>
      <c r="Z537">
        <v>0</v>
      </c>
      <c r="AA537">
        <v>0.90503789999999995</v>
      </c>
      <c r="AB537">
        <v>0</v>
      </c>
      <c r="AC537">
        <v>2.9997096000000001</v>
      </c>
      <c r="AD537">
        <v>0</v>
      </c>
      <c r="AE537">
        <v>0</v>
      </c>
      <c r="AF537">
        <v>7.0354257000000002</v>
      </c>
    </row>
    <row r="538" spans="1:32" x14ac:dyDescent="0.3">
      <c r="A538">
        <v>3012621</v>
      </c>
      <c r="B538">
        <v>1</v>
      </c>
      <c r="C538" t="s">
        <v>83</v>
      </c>
      <c r="D538" t="s">
        <v>116</v>
      </c>
      <c r="E538" t="s">
        <v>1154</v>
      </c>
      <c r="F538" t="s">
        <v>1155</v>
      </c>
      <c r="G538" t="s">
        <v>134</v>
      </c>
      <c r="H538" t="s">
        <v>478</v>
      </c>
      <c r="I538" t="s">
        <v>78</v>
      </c>
      <c r="J538" t="s">
        <v>136</v>
      </c>
      <c r="K538" t="s">
        <v>22</v>
      </c>
      <c r="L538" t="s">
        <v>177</v>
      </c>
      <c r="M538" t="s">
        <v>2233</v>
      </c>
      <c r="N538" t="s">
        <v>2234</v>
      </c>
      <c r="O538">
        <v>0.71959694444444444</v>
      </c>
      <c r="P538">
        <v>0</v>
      </c>
      <c r="Q538">
        <v>38</v>
      </c>
      <c r="R538">
        <v>0</v>
      </c>
      <c r="S538">
        <v>0</v>
      </c>
      <c r="T538">
        <v>0</v>
      </c>
      <c r="U538">
        <v>41</v>
      </c>
      <c r="V538">
        <v>0</v>
      </c>
      <c r="W538">
        <v>0</v>
      </c>
      <c r="X538">
        <v>0</v>
      </c>
      <c r="Y538">
        <v>8.3484909999999992</v>
      </c>
      <c r="Z538">
        <v>0</v>
      </c>
      <c r="AA538">
        <v>0</v>
      </c>
      <c r="AB538">
        <v>0</v>
      </c>
      <c r="AC538">
        <v>22.975576</v>
      </c>
      <c r="AD538">
        <v>0</v>
      </c>
      <c r="AE538">
        <v>0</v>
      </c>
      <c r="AF538">
        <v>31.324068</v>
      </c>
    </row>
    <row r="539" spans="1:32" x14ac:dyDescent="0.3">
      <c r="A539">
        <v>3012594</v>
      </c>
      <c r="B539">
        <v>1</v>
      </c>
      <c r="C539" t="s">
        <v>82</v>
      </c>
      <c r="D539" t="s">
        <v>113</v>
      </c>
      <c r="E539" t="s">
        <v>933</v>
      </c>
      <c r="F539" t="s">
        <v>934</v>
      </c>
      <c r="G539" t="s">
        <v>134</v>
      </c>
      <c r="H539" t="s">
        <v>247</v>
      </c>
      <c r="I539" t="s">
        <v>78</v>
      </c>
      <c r="J539" t="s">
        <v>136</v>
      </c>
      <c r="K539" t="s">
        <v>22</v>
      </c>
      <c r="L539" t="s">
        <v>177</v>
      </c>
      <c r="M539" t="s">
        <v>2235</v>
      </c>
      <c r="N539" t="s">
        <v>2153</v>
      </c>
      <c r="O539">
        <v>4.8183955555555551</v>
      </c>
      <c r="P539">
        <v>0</v>
      </c>
      <c r="Q539">
        <v>8</v>
      </c>
      <c r="R539">
        <v>0</v>
      </c>
      <c r="S539">
        <v>6</v>
      </c>
      <c r="T539">
        <v>0</v>
      </c>
      <c r="U539">
        <v>9</v>
      </c>
      <c r="V539">
        <v>0</v>
      </c>
      <c r="W539">
        <v>0</v>
      </c>
      <c r="X539">
        <v>0</v>
      </c>
      <c r="Y539">
        <v>8.5033659999999998</v>
      </c>
      <c r="Z539">
        <v>0</v>
      </c>
      <c r="AA539">
        <v>4.0498056</v>
      </c>
      <c r="AB539">
        <v>0</v>
      </c>
      <c r="AC539">
        <v>50.143771999999998</v>
      </c>
      <c r="AD539">
        <v>0</v>
      </c>
      <c r="AE539">
        <v>0</v>
      </c>
      <c r="AF539">
        <v>62.696944999999999</v>
      </c>
    </row>
    <row r="540" spans="1:32" x14ac:dyDescent="0.3">
      <c r="A540">
        <v>3012598</v>
      </c>
      <c r="B540">
        <v>1</v>
      </c>
      <c r="C540" t="s">
        <v>83</v>
      </c>
      <c r="D540" t="s">
        <v>125</v>
      </c>
      <c r="E540" t="s">
        <v>2236</v>
      </c>
      <c r="F540" t="s">
        <v>2237</v>
      </c>
      <c r="G540" t="s">
        <v>134</v>
      </c>
      <c r="H540" t="s">
        <v>327</v>
      </c>
      <c r="I540" t="s">
        <v>78</v>
      </c>
      <c r="J540" t="s">
        <v>136</v>
      </c>
      <c r="K540" t="s">
        <v>22</v>
      </c>
      <c r="L540" t="s">
        <v>177</v>
      </c>
      <c r="M540" t="s">
        <v>2238</v>
      </c>
      <c r="N540" t="s">
        <v>2239</v>
      </c>
      <c r="O540">
        <v>3.452436944444444</v>
      </c>
      <c r="P540">
        <v>0</v>
      </c>
      <c r="Q540">
        <v>167</v>
      </c>
      <c r="R540">
        <v>0</v>
      </c>
      <c r="S540">
        <v>8</v>
      </c>
      <c r="T540">
        <v>0</v>
      </c>
      <c r="U540">
        <v>16</v>
      </c>
      <c r="V540">
        <v>0</v>
      </c>
      <c r="W540">
        <v>0</v>
      </c>
      <c r="X540">
        <v>0</v>
      </c>
      <c r="Y540">
        <v>98.391970000000001</v>
      </c>
      <c r="Z540">
        <v>0</v>
      </c>
      <c r="AA540">
        <v>4.8044376</v>
      </c>
      <c r="AB540">
        <v>0</v>
      </c>
      <c r="AC540">
        <v>5.761387</v>
      </c>
      <c r="AD540">
        <v>0</v>
      </c>
      <c r="AE540">
        <v>0</v>
      </c>
      <c r="AF540">
        <v>108.95779400000001</v>
      </c>
    </row>
    <row r="541" spans="1:32" x14ac:dyDescent="0.3">
      <c r="A541">
        <v>3012562</v>
      </c>
      <c r="B541">
        <v>1</v>
      </c>
      <c r="C541" t="s">
        <v>82</v>
      </c>
      <c r="D541" t="s">
        <v>113</v>
      </c>
      <c r="E541" t="s">
        <v>2240</v>
      </c>
      <c r="F541" t="s">
        <v>2241</v>
      </c>
      <c r="G541" t="s">
        <v>134</v>
      </c>
      <c r="H541" t="s">
        <v>487</v>
      </c>
      <c r="I541" t="s">
        <v>78</v>
      </c>
      <c r="J541" t="s">
        <v>136</v>
      </c>
      <c r="K541" t="s">
        <v>22</v>
      </c>
      <c r="L541" t="s">
        <v>177</v>
      </c>
      <c r="M541" t="s">
        <v>2242</v>
      </c>
      <c r="N541" t="s">
        <v>2243</v>
      </c>
      <c r="O541">
        <v>6.6810794444444443</v>
      </c>
      <c r="P541">
        <v>0</v>
      </c>
      <c r="Q541">
        <v>15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0</v>
      </c>
      <c r="Y541">
        <v>44.467086999999999</v>
      </c>
      <c r="Z541">
        <v>0</v>
      </c>
      <c r="AA541">
        <v>0</v>
      </c>
      <c r="AB541">
        <v>0</v>
      </c>
      <c r="AC541">
        <v>1.1749512</v>
      </c>
      <c r="AD541">
        <v>0</v>
      </c>
      <c r="AE541">
        <v>0</v>
      </c>
      <c r="AF541">
        <v>45.642035999999997</v>
      </c>
    </row>
    <row r="542" spans="1:32" x14ac:dyDescent="0.3">
      <c r="A542">
        <v>3012530</v>
      </c>
      <c r="B542">
        <v>1</v>
      </c>
      <c r="C542" t="s">
        <v>82</v>
      </c>
      <c r="D542" t="s">
        <v>106</v>
      </c>
      <c r="E542" t="s">
        <v>2244</v>
      </c>
      <c r="F542" t="s">
        <v>2245</v>
      </c>
      <c r="G542" t="s">
        <v>134</v>
      </c>
      <c r="H542" t="s">
        <v>182</v>
      </c>
      <c r="I542" t="s">
        <v>78</v>
      </c>
      <c r="J542" t="s">
        <v>136</v>
      </c>
      <c r="K542" t="s">
        <v>22</v>
      </c>
      <c r="L542" t="s">
        <v>177</v>
      </c>
      <c r="M542" t="s">
        <v>2246</v>
      </c>
      <c r="N542" t="s">
        <v>2247</v>
      </c>
      <c r="O542">
        <v>0.29621083333333331</v>
      </c>
      <c r="P542">
        <v>0</v>
      </c>
      <c r="Q542">
        <v>18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1.8051229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1.8051229</v>
      </c>
    </row>
    <row r="543" spans="1:32" x14ac:dyDescent="0.3">
      <c r="A543">
        <v>3012517</v>
      </c>
      <c r="B543">
        <v>1</v>
      </c>
      <c r="C543" t="s">
        <v>82</v>
      </c>
      <c r="D543" t="s">
        <v>92</v>
      </c>
      <c r="E543" t="s">
        <v>2248</v>
      </c>
      <c r="F543" t="s">
        <v>2249</v>
      </c>
      <c r="G543" t="s">
        <v>134</v>
      </c>
      <c r="H543" t="s">
        <v>247</v>
      </c>
      <c r="I543" t="s">
        <v>78</v>
      </c>
      <c r="J543" t="s">
        <v>136</v>
      </c>
      <c r="K543" t="s">
        <v>22</v>
      </c>
      <c r="L543" t="s">
        <v>177</v>
      </c>
      <c r="M543" t="s">
        <v>2250</v>
      </c>
      <c r="N543" t="s">
        <v>2251</v>
      </c>
      <c r="O543">
        <v>4.6514286111111112</v>
      </c>
      <c r="P543">
        <v>0</v>
      </c>
      <c r="Q543">
        <v>55</v>
      </c>
      <c r="R543">
        <v>0</v>
      </c>
      <c r="S543">
        <v>0</v>
      </c>
      <c r="T543">
        <v>0</v>
      </c>
      <c r="U543">
        <v>2</v>
      </c>
      <c r="V543">
        <v>0</v>
      </c>
      <c r="W543">
        <v>0</v>
      </c>
      <c r="X543">
        <v>0</v>
      </c>
      <c r="Y543">
        <v>167.10765000000001</v>
      </c>
      <c r="Z543">
        <v>0</v>
      </c>
      <c r="AA543">
        <v>0</v>
      </c>
      <c r="AB543">
        <v>0</v>
      </c>
      <c r="AC543">
        <v>12.266137000000001</v>
      </c>
      <c r="AD543">
        <v>0</v>
      </c>
      <c r="AE543">
        <v>0</v>
      </c>
      <c r="AF543">
        <v>179.37379999999999</v>
      </c>
    </row>
    <row r="544" spans="1:32" x14ac:dyDescent="0.3">
      <c r="A544">
        <v>3012319</v>
      </c>
      <c r="B544">
        <v>1</v>
      </c>
      <c r="C544" t="s">
        <v>82</v>
      </c>
      <c r="D544" t="s">
        <v>87</v>
      </c>
      <c r="E544" t="s">
        <v>2252</v>
      </c>
      <c r="F544" t="s">
        <v>2253</v>
      </c>
      <c r="G544" t="s">
        <v>134</v>
      </c>
      <c r="H544" t="s">
        <v>247</v>
      </c>
      <c r="I544" t="s">
        <v>78</v>
      </c>
      <c r="J544" t="s">
        <v>136</v>
      </c>
      <c r="K544" t="s">
        <v>22</v>
      </c>
      <c r="L544" t="s">
        <v>177</v>
      </c>
      <c r="M544" t="s">
        <v>2254</v>
      </c>
      <c r="N544" t="s">
        <v>866</v>
      </c>
      <c r="O544">
        <v>1.1944583333333334</v>
      </c>
      <c r="P544">
        <v>0</v>
      </c>
      <c r="Q544">
        <v>85</v>
      </c>
      <c r="R544">
        <v>0</v>
      </c>
      <c r="S544">
        <v>0</v>
      </c>
      <c r="T544">
        <v>0</v>
      </c>
      <c r="U544">
        <v>8</v>
      </c>
      <c r="V544">
        <v>0</v>
      </c>
      <c r="W544">
        <v>0</v>
      </c>
      <c r="X544">
        <v>0</v>
      </c>
      <c r="Y544">
        <v>35.092402999999997</v>
      </c>
      <c r="Z544">
        <v>0</v>
      </c>
      <c r="AA544">
        <v>0</v>
      </c>
      <c r="AB544">
        <v>0</v>
      </c>
      <c r="AC544">
        <v>26.478354</v>
      </c>
      <c r="AD544">
        <v>0</v>
      </c>
      <c r="AE544">
        <v>0</v>
      </c>
      <c r="AF544">
        <v>61.570754999999998</v>
      </c>
    </row>
    <row r="545" spans="1:32" x14ac:dyDescent="0.3">
      <c r="A545">
        <v>3012305</v>
      </c>
      <c r="B545">
        <v>1</v>
      </c>
      <c r="C545" t="s">
        <v>82</v>
      </c>
      <c r="D545" t="s">
        <v>102</v>
      </c>
      <c r="E545" t="s">
        <v>2255</v>
      </c>
      <c r="F545" t="s">
        <v>2256</v>
      </c>
      <c r="G545" t="s">
        <v>134</v>
      </c>
      <c r="H545" t="s">
        <v>182</v>
      </c>
      <c r="I545" t="s">
        <v>79</v>
      </c>
      <c r="J545" t="s">
        <v>136</v>
      </c>
      <c r="K545" t="s">
        <v>22</v>
      </c>
      <c r="L545" t="s">
        <v>177</v>
      </c>
      <c r="M545" t="s">
        <v>2257</v>
      </c>
      <c r="N545" t="s">
        <v>2258</v>
      </c>
      <c r="O545">
        <v>0.74228944444444445</v>
      </c>
      <c r="P545">
        <v>1</v>
      </c>
      <c r="Q545">
        <v>1067</v>
      </c>
      <c r="R545">
        <v>2</v>
      </c>
      <c r="S545">
        <v>18</v>
      </c>
      <c r="T545">
        <v>9</v>
      </c>
      <c r="U545">
        <v>87</v>
      </c>
      <c r="V545">
        <v>0</v>
      </c>
      <c r="W545">
        <v>0</v>
      </c>
      <c r="X545">
        <v>1.2845150999999999</v>
      </c>
      <c r="Y545">
        <v>111.77575</v>
      </c>
      <c r="Z545">
        <v>0.53440900000000002</v>
      </c>
      <c r="AA545">
        <v>2.1203371999999998</v>
      </c>
      <c r="AB545">
        <v>45.325184</v>
      </c>
      <c r="AC545">
        <v>57.99409</v>
      </c>
      <c r="AD545">
        <v>0</v>
      </c>
      <c r="AE545">
        <v>0</v>
      </c>
      <c r="AF545">
        <v>219.03429</v>
      </c>
    </row>
    <row r="546" spans="1:32" x14ac:dyDescent="0.3">
      <c r="A546">
        <v>3012192</v>
      </c>
      <c r="B546">
        <v>1</v>
      </c>
      <c r="C546" t="s">
        <v>82</v>
      </c>
      <c r="D546" t="s">
        <v>106</v>
      </c>
      <c r="E546" t="s">
        <v>2259</v>
      </c>
      <c r="F546" t="s">
        <v>2260</v>
      </c>
      <c r="G546" t="s">
        <v>134</v>
      </c>
      <c r="H546" t="s">
        <v>367</v>
      </c>
      <c r="I546" t="s">
        <v>78</v>
      </c>
      <c r="J546" t="s">
        <v>136</v>
      </c>
      <c r="K546" t="s">
        <v>22</v>
      </c>
      <c r="L546" t="s">
        <v>177</v>
      </c>
      <c r="M546" t="s">
        <v>2261</v>
      </c>
      <c r="N546" t="s">
        <v>2262</v>
      </c>
      <c r="O546">
        <v>2.3568988888888889</v>
      </c>
      <c r="P546">
        <v>0</v>
      </c>
      <c r="Q546">
        <v>1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0.34317908000000003</v>
      </c>
      <c r="Z546">
        <v>0</v>
      </c>
      <c r="AA546">
        <v>33.820329999999998</v>
      </c>
      <c r="AB546">
        <v>0</v>
      </c>
      <c r="AC546">
        <v>0</v>
      </c>
      <c r="AD546">
        <v>0</v>
      </c>
      <c r="AE546">
        <v>0</v>
      </c>
      <c r="AF546">
        <v>34.163513000000002</v>
      </c>
    </row>
    <row r="547" spans="1:32" x14ac:dyDescent="0.3">
      <c r="A547">
        <v>3012172</v>
      </c>
      <c r="B547">
        <v>1</v>
      </c>
      <c r="C547" t="s">
        <v>82</v>
      </c>
      <c r="D547" t="s">
        <v>104</v>
      </c>
      <c r="E547" t="s">
        <v>2263</v>
      </c>
      <c r="F547" t="s">
        <v>2264</v>
      </c>
      <c r="G547" t="s">
        <v>134</v>
      </c>
      <c r="H547" t="s">
        <v>216</v>
      </c>
      <c r="I547" t="s">
        <v>78</v>
      </c>
      <c r="J547" t="s">
        <v>136</v>
      </c>
      <c r="K547" t="s">
        <v>22</v>
      </c>
      <c r="L547" t="s">
        <v>177</v>
      </c>
      <c r="M547" t="s">
        <v>2265</v>
      </c>
      <c r="N547" t="s">
        <v>2266</v>
      </c>
      <c r="O547">
        <v>4.4413963888888892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0.64815970000000001</v>
      </c>
      <c r="AD547">
        <v>0</v>
      </c>
      <c r="AE547">
        <v>0</v>
      </c>
      <c r="AF547">
        <v>0.64815970000000001</v>
      </c>
    </row>
    <row r="548" spans="1:32" x14ac:dyDescent="0.3">
      <c r="A548">
        <v>3012182</v>
      </c>
      <c r="B548">
        <v>1</v>
      </c>
      <c r="C548" t="s">
        <v>82</v>
      </c>
      <c r="D548" t="s">
        <v>102</v>
      </c>
      <c r="E548" t="s">
        <v>2267</v>
      </c>
      <c r="F548" t="s">
        <v>2268</v>
      </c>
      <c r="G548" t="s">
        <v>134</v>
      </c>
      <c r="H548" t="s">
        <v>318</v>
      </c>
      <c r="I548" t="s">
        <v>79</v>
      </c>
      <c r="J548" t="s">
        <v>136</v>
      </c>
      <c r="K548" t="s">
        <v>22</v>
      </c>
      <c r="L548" t="s">
        <v>177</v>
      </c>
      <c r="M548" t="s">
        <v>2269</v>
      </c>
      <c r="N548" t="s">
        <v>2270</v>
      </c>
      <c r="O548">
        <v>2.9516572222222224</v>
      </c>
      <c r="P548">
        <v>1</v>
      </c>
      <c r="Q548">
        <v>828</v>
      </c>
      <c r="R548">
        <v>1</v>
      </c>
      <c r="S548">
        <v>13</v>
      </c>
      <c r="T548">
        <v>2</v>
      </c>
      <c r="U548">
        <v>66</v>
      </c>
      <c r="V548">
        <v>0</v>
      </c>
      <c r="W548">
        <v>0</v>
      </c>
      <c r="X548">
        <v>5.2836600000000002</v>
      </c>
      <c r="Y548">
        <v>313.93875000000003</v>
      </c>
      <c r="Z548">
        <v>0.81149833999999998</v>
      </c>
      <c r="AA548">
        <v>1.7041424999999999</v>
      </c>
      <c r="AB548">
        <v>44.004257000000003</v>
      </c>
      <c r="AC548">
        <v>180.36372</v>
      </c>
      <c r="AD548">
        <v>0</v>
      </c>
      <c r="AE548">
        <v>0</v>
      </c>
      <c r="AF548">
        <v>546.10599999999999</v>
      </c>
    </row>
    <row r="549" spans="1:32" x14ac:dyDescent="0.3">
      <c r="A549">
        <v>3012098</v>
      </c>
      <c r="B549">
        <v>1</v>
      </c>
      <c r="C549" t="s">
        <v>83</v>
      </c>
      <c r="D549" t="s">
        <v>115</v>
      </c>
      <c r="E549" t="s">
        <v>2271</v>
      </c>
      <c r="F549" t="s">
        <v>2272</v>
      </c>
      <c r="G549" t="s">
        <v>134</v>
      </c>
      <c r="H549" t="s">
        <v>835</v>
      </c>
      <c r="I549" t="s">
        <v>78</v>
      </c>
      <c r="J549" t="s">
        <v>136</v>
      </c>
      <c r="K549" t="s">
        <v>22</v>
      </c>
      <c r="L549" t="s">
        <v>177</v>
      </c>
      <c r="M549" t="s">
        <v>2273</v>
      </c>
      <c r="N549" t="s">
        <v>2274</v>
      </c>
      <c r="O549">
        <v>1.8412822222222223</v>
      </c>
      <c r="P549">
        <v>0</v>
      </c>
      <c r="Q549">
        <v>27</v>
      </c>
      <c r="R549">
        <v>0</v>
      </c>
      <c r="S549">
        <v>0</v>
      </c>
      <c r="T549">
        <v>0</v>
      </c>
      <c r="U549">
        <v>4</v>
      </c>
      <c r="V549">
        <v>0</v>
      </c>
      <c r="W549">
        <v>0</v>
      </c>
      <c r="X549">
        <v>0</v>
      </c>
      <c r="Y549">
        <v>11.106085999999999</v>
      </c>
      <c r="Z549">
        <v>0</v>
      </c>
      <c r="AA549">
        <v>0</v>
      </c>
      <c r="AB549">
        <v>0</v>
      </c>
      <c r="AC549">
        <v>5.6745286000000004</v>
      </c>
      <c r="AD549">
        <v>0</v>
      </c>
      <c r="AE549">
        <v>0</v>
      </c>
      <c r="AF549">
        <v>16.780615000000001</v>
      </c>
    </row>
    <row r="550" spans="1:32" x14ac:dyDescent="0.3">
      <c r="A550">
        <v>3012099</v>
      </c>
      <c r="B550">
        <v>1</v>
      </c>
      <c r="C550" t="s">
        <v>82</v>
      </c>
      <c r="D550" t="s">
        <v>105</v>
      </c>
      <c r="E550" t="s">
        <v>2275</v>
      </c>
      <c r="F550" t="s">
        <v>2276</v>
      </c>
      <c r="G550" t="s">
        <v>134</v>
      </c>
      <c r="H550" t="s">
        <v>211</v>
      </c>
      <c r="I550" t="s">
        <v>79</v>
      </c>
      <c r="J550" t="s">
        <v>136</v>
      </c>
      <c r="K550" t="s">
        <v>22</v>
      </c>
      <c r="L550" t="s">
        <v>177</v>
      </c>
      <c r="M550" t="s">
        <v>2277</v>
      </c>
      <c r="N550" t="s">
        <v>2278</v>
      </c>
      <c r="O550">
        <v>4.0812266666666668</v>
      </c>
      <c r="P550">
        <v>0</v>
      </c>
      <c r="Q550">
        <v>1</v>
      </c>
      <c r="R550">
        <v>58</v>
      </c>
      <c r="S550">
        <v>38</v>
      </c>
      <c r="T550">
        <v>3</v>
      </c>
      <c r="U550">
        <v>2</v>
      </c>
      <c r="V550">
        <v>0</v>
      </c>
      <c r="W550">
        <v>0</v>
      </c>
      <c r="X550">
        <v>0</v>
      </c>
      <c r="Y550">
        <v>0.17956163999999999</v>
      </c>
      <c r="Z550">
        <v>138.97588999999999</v>
      </c>
      <c r="AA550">
        <v>478.88492000000002</v>
      </c>
      <c r="AB550">
        <v>387.42160000000001</v>
      </c>
      <c r="AC550">
        <v>3.2707887000000002</v>
      </c>
      <c r="AD550">
        <v>0</v>
      </c>
      <c r="AE550">
        <v>0</v>
      </c>
      <c r="AF550">
        <v>1008.7328</v>
      </c>
    </row>
    <row r="551" spans="1:32" x14ac:dyDescent="0.3">
      <c r="A551">
        <v>3011875</v>
      </c>
      <c r="B551">
        <v>2</v>
      </c>
      <c r="C551" t="s">
        <v>82</v>
      </c>
      <c r="D551" t="s">
        <v>92</v>
      </c>
      <c r="E551" t="s">
        <v>2279</v>
      </c>
      <c r="F551" t="s">
        <v>2280</v>
      </c>
      <c r="G551" t="s">
        <v>134</v>
      </c>
      <c r="H551" t="s">
        <v>1835</v>
      </c>
      <c r="I551" t="s">
        <v>79</v>
      </c>
      <c r="J551" t="s">
        <v>136</v>
      </c>
      <c r="K551" t="s">
        <v>22</v>
      </c>
      <c r="L551" t="s">
        <v>177</v>
      </c>
      <c r="M551" t="s">
        <v>2281</v>
      </c>
      <c r="N551" t="s">
        <v>2282</v>
      </c>
      <c r="O551">
        <v>0.88998194444444445</v>
      </c>
      <c r="P551">
        <v>3</v>
      </c>
      <c r="Q551">
        <v>1654</v>
      </c>
      <c r="R551">
        <v>0</v>
      </c>
      <c r="S551">
        <v>1</v>
      </c>
      <c r="T551">
        <v>4</v>
      </c>
      <c r="U551">
        <v>100</v>
      </c>
      <c r="V551">
        <v>0</v>
      </c>
      <c r="W551">
        <v>0</v>
      </c>
      <c r="X551">
        <v>32.789110000000001</v>
      </c>
      <c r="Y551">
        <v>252.00084000000001</v>
      </c>
      <c r="Z551">
        <v>0</v>
      </c>
      <c r="AA551">
        <v>7.6343250000000001E-2</v>
      </c>
      <c r="AB551">
        <v>24.080887000000001</v>
      </c>
      <c r="AC551">
        <v>45.108707000000003</v>
      </c>
      <c r="AD551">
        <v>0</v>
      </c>
      <c r="AE551">
        <v>0</v>
      </c>
      <c r="AF551">
        <v>354.05588</v>
      </c>
    </row>
    <row r="552" spans="1:32" x14ac:dyDescent="0.3">
      <c r="A552">
        <v>3000179</v>
      </c>
      <c r="B552">
        <v>1</v>
      </c>
      <c r="C552" t="s">
        <v>83</v>
      </c>
      <c r="D552" t="s">
        <v>128</v>
      </c>
      <c r="E552" t="s">
        <v>2183</v>
      </c>
      <c r="F552" t="s">
        <v>2184</v>
      </c>
      <c r="G552" t="s">
        <v>134</v>
      </c>
      <c r="H552" t="s">
        <v>147</v>
      </c>
      <c r="I552" t="s">
        <v>79</v>
      </c>
      <c r="J552" t="s">
        <v>136</v>
      </c>
      <c r="K552" t="s">
        <v>22</v>
      </c>
      <c r="L552" t="s">
        <v>137</v>
      </c>
      <c r="M552" t="s">
        <v>2283</v>
      </c>
      <c r="N552" t="s">
        <v>2284</v>
      </c>
      <c r="O552">
        <v>8.2622222222222224</v>
      </c>
      <c r="P552">
        <v>6</v>
      </c>
      <c r="Q552">
        <v>12</v>
      </c>
      <c r="R552">
        <v>189</v>
      </c>
      <c r="S552">
        <v>118</v>
      </c>
      <c r="T552">
        <v>15</v>
      </c>
      <c r="U552">
        <v>8</v>
      </c>
      <c r="V552">
        <v>0</v>
      </c>
      <c r="W552">
        <v>0</v>
      </c>
      <c r="X552">
        <v>47.614933000000001</v>
      </c>
      <c r="Y552">
        <v>3.1870609999999999</v>
      </c>
      <c r="Z552">
        <v>602.30079999999998</v>
      </c>
      <c r="AA552">
        <v>264.09769999999997</v>
      </c>
      <c r="AB552">
        <v>447.05362000000002</v>
      </c>
      <c r="AC552">
        <v>15.496472000000001</v>
      </c>
      <c r="AD552">
        <v>0</v>
      </c>
      <c r="AE552">
        <v>0</v>
      </c>
      <c r="AF552">
        <v>1379.7506000000001</v>
      </c>
    </row>
    <row r="553" spans="1:32" x14ac:dyDescent="0.3">
      <c r="A553">
        <v>3011964</v>
      </c>
      <c r="B553">
        <v>1</v>
      </c>
      <c r="C553" t="s">
        <v>82</v>
      </c>
      <c r="D553" t="s">
        <v>87</v>
      </c>
      <c r="E553" t="s">
        <v>2285</v>
      </c>
      <c r="F553" t="s">
        <v>2286</v>
      </c>
      <c r="G553" t="s">
        <v>134</v>
      </c>
      <c r="H553" t="s">
        <v>238</v>
      </c>
      <c r="I553" t="s">
        <v>78</v>
      </c>
      <c r="J553" t="s">
        <v>136</v>
      </c>
      <c r="K553" t="s">
        <v>22</v>
      </c>
      <c r="L553" t="s">
        <v>177</v>
      </c>
      <c r="M553" t="s">
        <v>2287</v>
      </c>
      <c r="N553" t="s">
        <v>2288</v>
      </c>
      <c r="O553">
        <v>3.4291294444444445</v>
      </c>
      <c r="P553">
        <v>0</v>
      </c>
      <c r="Q553">
        <v>1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1.0736338999999999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1.0736338999999999</v>
      </c>
    </row>
    <row r="554" spans="1:32" x14ac:dyDescent="0.3">
      <c r="A554">
        <v>3011871</v>
      </c>
      <c r="B554">
        <v>1</v>
      </c>
      <c r="C554" t="s">
        <v>82</v>
      </c>
      <c r="D554" t="s">
        <v>101</v>
      </c>
      <c r="E554" t="s">
        <v>2289</v>
      </c>
      <c r="F554" t="s">
        <v>2290</v>
      </c>
      <c r="G554" t="s">
        <v>134</v>
      </c>
      <c r="H554" t="s">
        <v>211</v>
      </c>
      <c r="I554" t="s">
        <v>79</v>
      </c>
      <c r="J554" t="s">
        <v>136</v>
      </c>
      <c r="K554" t="s">
        <v>22</v>
      </c>
      <c r="L554" t="s">
        <v>177</v>
      </c>
      <c r="M554" t="s">
        <v>2291</v>
      </c>
      <c r="N554" t="s">
        <v>2292</v>
      </c>
      <c r="O554">
        <v>0.8322222222222222</v>
      </c>
      <c r="P554">
        <v>10</v>
      </c>
      <c r="Q554">
        <v>0</v>
      </c>
      <c r="R554">
        <v>75</v>
      </c>
      <c r="S554">
        <v>0</v>
      </c>
      <c r="T554">
        <v>24</v>
      </c>
      <c r="U554">
        <v>2</v>
      </c>
      <c r="V554">
        <v>0</v>
      </c>
      <c r="W554">
        <v>0</v>
      </c>
      <c r="X554">
        <v>7.7954549999999996</v>
      </c>
      <c r="Y554">
        <v>0</v>
      </c>
      <c r="Z554">
        <v>98.788899999999998</v>
      </c>
      <c r="AA554">
        <v>0</v>
      </c>
      <c r="AB554">
        <v>62.842086999999999</v>
      </c>
      <c r="AC554">
        <v>6.9150457000000003</v>
      </c>
      <c r="AD554">
        <v>0</v>
      </c>
      <c r="AE554">
        <v>0</v>
      </c>
      <c r="AF554">
        <v>176.34148999999999</v>
      </c>
    </row>
    <row r="555" spans="1:32" x14ac:dyDescent="0.3">
      <c r="A555">
        <v>3011875</v>
      </c>
      <c r="B555">
        <v>1</v>
      </c>
      <c r="C555" t="s">
        <v>82</v>
      </c>
      <c r="D555" t="s">
        <v>92</v>
      </c>
      <c r="E555" t="s">
        <v>2293</v>
      </c>
      <c r="F555" t="s">
        <v>2294</v>
      </c>
      <c r="G555" t="s">
        <v>134</v>
      </c>
      <c r="H555" t="s">
        <v>1835</v>
      </c>
      <c r="I555" t="s">
        <v>79</v>
      </c>
      <c r="J555" t="s">
        <v>136</v>
      </c>
      <c r="K555" t="s">
        <v>22</v>
      </c>
      <c r="L555" t="s">
        <v>177</v>
      </c>
      <c r="M555" t="s">
        <v>2295</v>
      </c>
      <c r="N555" t="s">
        <v>2281</v>
      </c>
      <c r="O555">
        <v>6.9625000000000004</v>
      </c>
      <c r="P555">
        <v>0</v>
      </c>
      <c r="Q555">
        <v>261</v>
      </c>
      <c r="R555">
        <v>0</v>
      </c>
      <c r="S555">
        <v>0</v>
      </c>
      <c r="T555">
        <v>0</v>
      </c>
      <c r="U555">
        <v>12</v>
      </c>
      <c r="V555">
        <v>0</v>
      </c>
      <c r="W555">
        <v>0</v>
      </c>
      <c r="X555">
        <v>0</v>
      </c>
      <c r="Y555">
        <v>165.27748</v>
      </c>
      <c r="Z555">
        <v>0</v>
      </c>
      <c r="AA555">
        <v>0</v>
      </c>
      <c r="AB555">
        <v>0</v>
      </c>
      <c r="AC555">
        <v>38.993935</v>
      </c>
      <c r="AD555">
        <v>0</v>
      </c>
      <c r="AE555">
        <v>0</v>
      </c>
      <c r="AF555">
        <v>204.27142000000001</v>
      </c>
    </row>
    <row r="556" spans="1:32" x14ac:dyDescent="0.3">
      <c r="A556">
        <v>3011874</v>
      </c>
      <c r="B556">
        <v>1</v>
      </c>
      <c r="C556" t="s">
        <v>83</v>
      </c>
      <c r="D556" t="s">
        <v>122</v>
      </c>
      <c r="E556" t="s">
        <v>2296</v>
      </c>
      <c r="F556" t="s">
        <v>2297</v>
      </c>
      <c r="G556" t="s">
        <v>134</v>
      </c>
      <c r="H556" t="s">
        <v>211</v>
      </c>
      <c r="I556" t="s">
        <v>79</v>
      </c>
      <c r="J556" t="s">
        <v>136</v>
      </c>
      <c r="K556" t="s">
        <v>22</v>
      </c>
      <c r="L556" t="s">
        <v>177</v>
      </c>
      <c r="M556" t="s">
        <v>2298</v>
      </c>
      <c r="N556" t="s">
        <v>2299</v>
      </c>
      <c r="O556">
        <v>0.50444444444444447</v>
      </c>
      <c r="P556">
        <v>13</v>
      </c>
      <c r="Q556">
        <v>3023</v>
      </c>
      <c r="R556">
        <v>107</v>
      </c>
      <c r="S556">
        <v>392</v>
      </c>
      <c r="T556">
        <v>21</v>
      </c>
      <c r="U556">
        <v>589</v>
      </c>
      <c r="V556">
        <v>6</v>
      </c>
      <c r="W556">
        <v>9</v>
      </c>
      <c r="X556">
        <v>21.562750000000001</v>
      </c>
      <c r="Y556">
        <v>308.15350000000001</v>
      </c>
      <c r="Z556">
        <v>68.934150000000002</v>
      </c>
      <c r="AA556">
        <v>61.753369999999997</v>
      </c>
      <c r="AB556">
        <v>68.723236</v>
      </c>
      <c r="AC556">
        <v>125.59739999999999</v>
      </c>
      <c r="AD556">
        <v>57.443579999999997</v>
      </c>
      <c r="AE556">
        <v>34.001840000000001</v>
      </c>
      <c r="AF556">
        <v>746.16985999999997</v>
      </c>
    </row>
    <row r="557" spans="1:32" x14ac:dyDescent="0.3">
      <c r="A557">
        <v>3011873</v>
      </c>
      <c r="B557">
        <v>1</v>
      </c>
      <c r="C557" t="s">
        <v>83</v>
      </c>
      <c r="D557" t="s">
        <v>129</v>
      </c>
      <c r="E557" t="s">
        <v>2300</v>
      </c>
      <c r="F557" t="s">
        <v>2301</v>
      </c>
      <c r="G557" t="s">
        <v>134</v>
      </c>
      <c r="H557" t="s">
        <v>211</v>
      </c>
      <c r="I557" t="s">
        <v>79</v>
      </c>
      <c r="J557" t="s">
        <v>136</v>
      </c>
      <c r="K557" t="s">
        <v>22</v>
      </c>
      <c r="L557" t="s">
        <v>177</v>
      </c>
      <c r="M557" t="s">
        <v>2302</v>
      </c>
      <c r="N557" t="s">
        <v>2303</v>
      </c>
      <c r="O557">
        <v>0.96444444444444444</v>
      </c>
      <c r="P557">
        <v>0</v>
      </c>
      <c r="Q557">
        <v>2588</v>
      </c>
      <c r="R557">
        <v>0</v>
      </c>
      <c r="S557">
        <v>2</v>
      </c>
      <c r="T557">
        <v>1</v>
      </c>
      <c r="U557">
        <v>88</v>
      </c>
      <c r="V557">
        <v>0</v>
      </c>
      <c r="W557">
        <v>1</v>
      </c>
      <c r="X557">
        <v>0</v>
      </c>
      <c r="Y557">
        <v>593.59490000000005</v>
      </c>
      <c r="Z557">
        <v>0</v>
      </c>
      <c r="AA557">
        <v>0.60573094999999999</v>
      </c>
      <c r="AB557">
        <v>12.834592000000001</v>
      </c>
      <c r="AC557">
        <v>52.376297000000001</v>
      </c>
      <c r="AD557">
        <v>0</v>
      </c>
      <c r="AE557">
        <v>16.425129999999999</v>
      </c>
      <c r="AF557">
        <v>675.83669999999995</v>
      </c>
    </row>
    <row r="558" spans="1:32" x14ac:dyDescent="0.3">
      <c r="A558">
        <v>3011773</v>
      </c>
      <c r="B558">
        <v>1</v>
      </c>
      <c r="C558" t="s">
        <v>82</v>
      </c>
      <c r="D558" t="s">
        <v>84</v>
      </c>
      <c r="E558" t="s">
        <v>2304</v>
      </c>
      <c r="F558" t="s">
        <v>2305</v>
      </c>
      <c r="G558" t="s">
        <v>134</v>
      </c>
      <c r="H558" t="s">
        <v>1087</v>
      </c>
      <c r="I558" t="s">
        <v>79</v>
      </c>
      <c r="J558" t="s">
        <v>136</v>
      </c>
      <c r="K558" t="s">
        <v>22</v>
      </c>
      <c r="L558" t="s">
        <v>177</v>
      </c>
      <c r="M558" t="s">
        <v>2306</v>
      </c>
      <c r="N558" t="s">
        <v>2307</v>
      </c>
      <c r="O558">
        <v>6.8148711111111115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845.04845999999998</v>
      </c>
      <c r="AE558">
        <v>0</v>
      </c>
      <c r="AF558">
        <v>845.04845999999998</v>
      </c>
    </row>
    <row r="559" spans="1:32" x14ac:dyDescent="0.3">
      <c r="A559">
        <v>3011758</v>
      </c>
      <c r="B559">
        <v>1</v>
      </c>
      <c r="C559" t="s">
        <v>82</v>
      </c>
      <c r="D559" t="s">
        <v>88</v>
      </c>
      <c r="E559" t="s">
        <v>2308</v>
      </c>
      <c r="F559" t="s">
        <v>2309</v>
      </c>
      <c r="G559" t="s">
        <v>134</v>
      </c>
      <c r="H559" t="s">
        <v>182</v>
      </c>
      <c r="I559" t="s">
        <v>78</v>
      </c>
      <c r="J559" t="s">
        <v>136</v>
      </c>
      <c r="K559" t="s">
        <v>22</v>
      </c>
      <c r="L559" t="s">
        <v>177</v>
      </c>
      <c r="M559" t="s">
        <v>2310</v>
      </c>
      <c r="N559" t="s">
        <v>2311</v>
      </c>
      <c r="O559">
        <v>0.71904777777777784</v>
      </c>
      <c r="P559">
        <v>0</v>
      </c>
      <c r="Q559">
        <v>136</v>
      </c>
      <c r="R559">
        <v>0</v>
      </c>
      <c r="S559">
        <v>0</v>
      </c>
      <c r="T559">
        <v>0</v>
      </c>
      <c r="U559">
        <v>3</v>
      </c>
      <c r="V559">
        <v>0</v>
      </c>
      <c r="W559">
        <v>0</v>
      </c>
      <c r="X559">
        <v>0</v>
      </c>
      <c r="Y559">
        <v>20.038698</v>
      </c>
      <c r="Z559">
        <v>0</v>
      </c>
      <c r="AA559">
        <v>0</v>
      </c>
      <c r="AB559">
        <v>0</v>
      </c>
      <c r="AC559">
        <v>1.5149212999999999</v>
      </c>
      <c r="AD559">
        <v>0</v>
      </c>
      <c r="AE559">
        <v>0</v>
      </c>
      <c r="AF559">
        <v>21.553619999999999</v>
      </c>
    </row>
    <row r="560" spans="1:32" x14ac:dyDescent="0.3">
      <c r="A560">
        <v>3011616</v>
      </c>
      <c r="B560">
        <v>1</v>
      </c>
      <c r="C560" t="s">
        <v>82</v>
      </c>
      <c r="D560" t="s">
        <v>104</v>
      </c>
      <c r="E560" t="s">
        <v>2312</v>
      </c>
      <c r="F560" t="s">
        <v>2313</v>
      </c>
      <c r="G560" t="s">
        <v>134</v>
      </c>
      <c r="H560" t="s">
        <v>367</v>
      </c>
      <c r="I560" t="s">
        <v>78</v>
      </c>
      <c r="J560" t="s">
        <v>136</v>
      </c>
      <c r="K560" t="s">
        <v>22</v>
      </c>
      <c r="L560" t="s">
        <v>177</v>
      </c>
      <c r="M560" t="s">
        <v>2314</v>
      </c>
      <c r="N560" t="s">
        <v>2315</v>
      </c>
      <c r="O560">
        <v>3.2619727777777778</v>
      </c>
      <c r="P560">
        <v>0</v>
      </c>
      <c r="Q560">
        <v>3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0</v>
      </c>
      <c r="Y560">
        <v>3.7024569999999999</v>
      </c>
      <c r="Z560">
        <v>0</v>
      </c>
      <c r="AA560">
        <v>0</v>
      </c>
      <c r="AB560">
        <v>0</v>
      </c>
      <c r="AC560">
        <v>33.762050000000002</v>
      </c>
      <c r="AD560">
        <v>0</v>
      </c>
      <c r="AE560">
        <v>0</v>
      </c>
      <c r="AF560">
        <v>37.464508000000002</v>
      </c>
    </row>
    <row r="561" spans="1:32" x14ac:dyDescent="0.3">
      <c r="A561">
        <v>3011596</v>
      </c>
      <c r="B561">
        <v>1</v>
      </c>
      <c r="C561" t="s">
        <v>82</v>
      </c>
      <c r="D561" t="s">
        <v>87</v>
      </c>
      <c r="E561" t="s">
        <v>2316</v>
      </c>
      <c r="F561" t="s">
        <v>2317</v>
      </c>
      <c r="G561" t="s">
        <v>134</v>
      </c>
      <c r="H561" t="s">
        <v>367</v>
      </c>
      <c r="I561" t="s">
        <v>78</v>
      </c>
      <c r="J561" t="s">
        <v>136</v>
      </c>
      <c r="K561" t="s">
        <v>22</v>
      </c>
      <c r="L561" t="s">
        <v>177</v>
      </c>
      <c r="M561" t="s">
        <v>2318</v>
      </c>
      <c r="N561" t="s">
        <v>2319</v>
      </c>
      <c r="O561">
        <v>1.1106011111111112</v>
      </c>
      <c r="P561">
        <v>0</v>
      </c>
      <c r="Q561">
        <v>3</v>
      </c>
      <c r="R561">
        <v>0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0</v>
      </c>
      <c r="Y561">
        <v>0.90220827000000003</v>
      </c>
      <c r="Z561">
        <v>0</v>
      </c>
      <c r="AA561">
        <v>0</v>
      </c>
      <c r="AB561">
        <v>0</v>
      </c>
      <c r="AC561">
        <v>4.3803524000000003E-2</v>
      </c>
      <c r="AD561">
        <v>0</v>
      </c>
      <c r="AE561">
        <v>0</v>
      </c>
      <c r="AF561">
        <v>0.94601179999999996</v>
      </c>
    </row>
    <row r="562" spans="1:32" x14ac:dyDescent="0.3">
      <c r="A562">
        <v>3011648</v>
      </c>
      <c r="B562">
        <v>1</v>
      </c>
      <c r="C562" t="s">
        <v>83</v>
      </c>
      <c r="D562" t="s">
        <v>129</v>
      </c>
      <c r="E562" t="s">
        <v>2320</v>
      </c>
      <c r="F562" t="s">
        <v>2321</v>
      </c>
      <c r="G562" t="s">
        <v>134</v>
      </c>
      <c r="H562" t="s">
        <v>216</v>
      </c>
      <c r="I562" t="s">
        <v>78</v>
      </c>
      <c r="J562" t="s">
        <v>136</v>
      </c>
      <c r="K562" t="s">
        <v>22</v>
      </c>
      <c r="L562" t="s">
        <v>177</v>
      </c>
      <c r="M562" t="s">
        <v>2322</v>
      </c>
      <c r="N562" t="s">
        <v>2323</v>
      </c>
      <c r="O562">
        <v>3.1066938888888891</v>
      </c>
      <c r="P562">
        <v>0</v>
      </c>
      <c r="Q562">
        <v>4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2.3194064999999999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2.3194064999999999</v>
      </c>
    </row>
    <row r="563" spans="1:32" x14ac:dyDescent="0.3">
      <c r="A563">
        <v>3011584</v>
      </c>
      <c r="B563">
        <v>1</v>
      </c>
      <c r="C563" t="s">
        <v>83</v>
      </c>
      <c r="D563" t="s">
        <v>123</v>
      </c>
      <c r="E563" t="s">
        <v>2324</v>
      </c>
      <c r="F563" t="s">
        <v>2325</v>
      </c>
      <c r="G563" t="s">
        <v>134</v>
      </c>
      <c r="H563" t="s">
        <v>211</v>
      </c>
      <c r="I563" t="s">
        <v>79</v>
      </c>
      <c r="J563" t="s">
        <v>136</v>
      </c>
      <c r="K563" t="s">
        <v>22</v>
      </c>
      <c r="L563" t="s">
        <v>177</v>
      </c>
      <c r="M563" t="s">
        <v>2326</v>
      </c>
      <c r="N563" t="s">
        <v>2327</v>
      </c>
      <c r="O563">
        <v>0.63055555555555554</v>
      </c>
      <c r="P563">
        <v>1</v>
      </c>
      <c r="Q563">
        <v>503</v>
      </c>
      <c r="R563">
        <v>14</v>
      </c>
      <c r="S563">
        <v>25</v>
      </c>
      <c r="T563">
        <v>9</v>
      </c>
      <c r="U563">
        <v>73</v>
      </c>
      <c r="V563">
        <v>4</v>
      </c>
      <c r="W563">
        <v>0</v>
      </c>
      <c r="X563">
        <v>0.73696755999999997</v>
      </c>
      <c r="Y563">
        <v>66.404690000000002</v>
      </c>
      <c r="Z563">
        <v>3.6288252000000001</v>
      </c>
      <c r="AA563">
        <v>9.0268680000000003</v>
      </c>
      <c r="AB563">
        <v>170.03693999999999</v>
      </c>
      <c r="AC563">
        <v>31.903046</v>
      </c>
      <c r="AD563">
        <v>900.26746000000003</v>
      </c>
      <c r="AE563">
        <v>0</v>
      </c>
      <c r="AF563">
        <v>1182.0047999999999</v>
      </c>
    </row>
    <row r="564" spans="1:32" x14ac:dyDescent="0.3">
      <c r="A564">
        <v>3011527</v>
      </c>
      <c r="B564">
        <v>2</v>
      </c>
      <c r="C564" t="s">
        <v>83</v>
      </c>
      <c r="D564" t="s">
        <v>126</v>
      </c>
      <c r="E564" t="s">
        <v>2328</v>
      </c>
      <c r="F564" t="s">
        <v>2329</v>
      </c>
      <c r="G564" t="s">
        <v>134</v>
      </c>
      <c r="H564" t="s">
        <v>1087</v>
      </c>
      <c r="I564" t="s">
        <v>79</v>
      </c>
      <c r="J564" t="s">
        <v>136</v>
      </c>
      <c r="K564" t="s">
        <v>22</v>
      </c>
      <c r="L564" t="s">
        <v>177</v>
      </c>
      <c r="M564" t="s">
        <v>1089</v>
      </c>
      <c r="N564" t="s">
        <v>2330</v>
      </c>
      <c r="O564">
        <v>3.6434522222222223</v>
      </c>
      <c r="P564">
        <v>1</v>
      </c>
      <c r="Q564">
        <v>927</v>
      </c>
      <c r="R564">
        <v>0</v>
      </c>
      <c r="S564">
        <v>14</v>
      </c>
      <c r="T564">
        <v>3</v>
      </c>
      <c r="U564">
        <v>223</v>
      </c>
      <c r="V564">
        <v>0</v>
      </c>
      <c r="W564">
        <v>0</v>
      </c>
      <c r="X564">
        <v>12.272027</v>
      </c>
      <c r="Y564">
        <v>542.44380000000001</v>
      </c>
      <c r="Z564">
        <v>0</v>
      </c>
      <c r="AA564">
        <v>9.6106529999999992</v>
      </c>
      <c r="AB564">
        <v>409.23086999999998</v>
      </c>
      <c r="AC564">
        <v>335.68695000000002</v>
      </c>
      <c r="AD564">
        <v>0</v>
      </c>
      <c r="AE564">
        <v>0</v>
      </c>
      <c r="AF564">
        <v>1309.2443000000001</v>
      </c>
    </row>
    <row r="565" spans="1:32" x14ac:dyDescent="0.3">
      <c r="A565">
        <v>3011593</v>
      </c>
      <c r="B565">
        <v>1</v>
      </c>
      <c r="C565" t="s">
        <v>82</v>
      </c>
      <c r="D565" t="s">
        <v>92</v>
      </c>
      <c r="E565" t="s">
        <v>2331</v>
      </c>
      <c r="F565" t="s">
        <v>2332</v>
      </c>
      <c r="G565" t="s">
        <v>134</v>
      </c>
      <c r="H565" t="s">
        <v>211</v>
      </c>
      <c r="I565" t="s">
        <v>79</v>
      </c>
      <c r="J565" t="s">
        <v>136</v>
      </c>
      <c r="K565" t="s">
        <v>22</v>
      </c>
      <c r="L565" t="s">
        <v>177</v>
      </c>
      <c r="M565" t="s">
        <v>2333</v>
      </c>
      <c r="N565" t="s">
        <v>2334</v>
      </c>
      <c r="O565">
        <v>0.17805555555555555</v>
      </c>
      <c r="P565">
        <v>7</v>
      </c>
      <c r="Q565">
        <v>5865</v>
      </c>
      <c r="R565">
        <v>9</v>
      </c>
      <c r="S565">
        <v>68</v>
      </c>
      <c r="T565">
        <v>29</v>
      </c>
      <c r="U565">
        <v>695</v>
      </c>
      <c r="V565">
        <v>0</v>
      </c>
      <c r="W565">
        <v>1</v>
      </c>
      <c r="X565">
        <v>5.3330359999999999</v>
      </c>
      <c r="Y565">
        <v>221.23544000000001</v>
      </c>
      <c r="Z565">
        <v>6.3843455000000002</v>
      </c>
      <c r="AA565">
        <v>8.910698</v>
      </c>
      <c r="AB565">
        <v>232.51394999999999</v>
      </c>
      <c r="AC565">
        <v>196.08649</v>
      </c>
      <c r="AD565">
        <v>0</v>
      </c>
      <c r="AE565">
        <v>7.7580534000000007E-2</v>
      </c>
      <c r="AF565">
        <v>670.54156</v>
      </c>
    </row>
    <row r="566" spans="1:32" x14ac:dyDescent="0.3">
      <c r="A566">
        <v>3004972</v>
      </c>
      <c r="B566">
        <v>2</v>
      </c>
      <c r="C566" t="s">
        <v>83</v>
      </c>
      <c r="D566" t="s">
        <v>126</v>
      </c>
      <c r="E566" t="s">
        <v>2335</v>
      </c>
      <c r="F566" t="s">
        <v>2336</v>
      </c>
      <c r="G566" t="s">
        <v>134</v>
      </c>
      <c r="H566" t="s">
        <v>182</v>
      </c>
      <c r="I566" t="s">
        <v>78</v>
      </c>
      <c r="J566" t="s">
        <v>346</v>
      </c>
      <c r="K566" t="s">
        <v>22</v>
      </c>
      <c r="L566" t="s">
        <v>177</v>
      </c>
      <c r="M566" t="s">
        <v>2337</v>
      </c>
      <c r="N566" t="s">
        <v>2338</v>
      </c>
      <c r="O566">
        <v>1.9002777777777778E-2</v>
      </c>
      <c r="P566">
        <v>0</v>
      </c>
      <c r="Q566">
        <v>22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6.0468624999999998E-2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6.0468624999999998E-2</v>
      </c>
    </row>
    <row r="567" spans="1:32" x14ac:dyDescent="0.3">
      <c r="A567">
        <v>3011504</v>
      </c>
      <c r="B567">
        <v>1</v>
      </c>
      <c r="C567" t="s">
        <v>82</v>
      </c>
      <c r="D567" t="s">
        <v>105</v>
      </c>
      <c r="E567" t="s">
        <v>2339</v>
      </c>
      <c r="F567" t="s">
        <v>2340</v>
      </c>
      <c r="G567" t="s">
        <v>134</v>
      </c>
      <c r="H567" t="s">
        <v>692</v>
      </c>
      <c r="I567" t="s">
        <v>78</v>
      </c>
      <c r="J567" t="s">
        <v>136</v>
      </c>
      <c r="K567" t="s">
        <v>22</v>
      </c>
      <c r="L567" t="s">
        <v>177</v>
      </c>
      <c r="M567" t="s">
        <v>2341</v>
      </c>
      <c r="N567" t="s">
        <v>2342</v>
      </c>
      <c r="O567">
        <v>1.4690750000000001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4</v>
      </c>
      <c r="V567">
        <v>0</v>
      </c>
      <c r="W567">
        <v>3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59.092753999999999</v>
      </c>
      <c r="AD567">
        <v>0</v>
      </c>
      <c r="AE567">
        <v>15.853135</v>
      </c>
      <c r="AF567">
        <v>74.945890000000006</v>
      </c>
    </row>
    <row r="568" spans="1:32" x14ac:dyDescent="0.3">
      <c r="A568">
        <v>3012679</v>
      </c>
      <c r="B568">
        <v>1</v>
      </c>
      <c r="C568" t="s">
        <v>82</v>
      </c>
      <c r="D568" t="s">
        <v>94</v>
      </c>
      <c r="E568" t="s">
        <v>2343</v>
      </c>
      <c r="F568" t="s">
        <v>2344</v>
      </c>
      <c r="G568" t="s">
        <v>134</v>
      </c>
      <c r="H568" t="s">
        <v>367</v>
      </c>
      <c r="I568" t="s">
        <v>78</v>
      </c>
      <c r="J568" t="s">
        <v>136</v>
      </c>
      <c r="K568" t="s">
        <v>22</v>
      </c>
      <c r="L568" t="s">
        <v>177</v>
      </c>
      <c r="M568" t="s">
        <v>2345</v>
      </c>
      <c r="N568" t="s">
        <v>2346</v>
      </c>
      <c r="O568">
        <v>2.4107844444444444</v>
      </c>
      <c r="P568">
        <v>0</v>
      </c>
      <c r="Q568">
        <v>1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0.60239860000000001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0.60239860000000001</v>
      </c>
    </row>
    <row r="569" spans="1:32" x14ac:dyDescent="0.3">
      <c r="A569">
        <v>3012676</v>
      </c>
      <c r="B569">
        <v>1</v>
      </c>
      <c r="C569" t="s">
        <v>82</v>
      </c>
      <c r="D569" t="s">
        <v>93</v>
      </c>
      <c r="E569" t="s">
        <v>2347</v>
      </c>
      <c r="F569" t="s">
        <v>2348</v>
      </c>
      <c r="G569" t="s">
        <v>134</v>
      </c>
      <c r="H569" t="s">
        <v>247</v>
      </c>
      <c r="I569" t="s">
        <v>78</v>
      </c>
      <c r="J569" t="s">
        <v>136</v>
      </c>
      <c r="K569" t="s">
        <v>22</v>
      </c>
      <c r="L569" t="s">
        <v>177</v>
      </c>
      <c r="M569" t="s">
        <v>2349</v>
      </c>
      <c r="N569" t="s">
        <v>2350</v>
      </c>
      <c r="O569">
        <v>2.8340933333333336</v>
      </c>
      <c r="P569">
        <v>0</v>
      </c>
      <c r="Q569">
        <v>81</v>
      </c>
      <c r="R569">
        <v>0</v>
      </c>
      <c r="S569">
        <v>0</v>
      </c>
      <c r="T569">
        <v>0</v>
      </c>
      <c r="U569">
        <v>2</v>
      </c>
      <c r="V569">
        <v>0</v>
      </c>
      <c r="W569">
        <v>0</v>
      </c>
      <c r="X569">
        <v>0</v>
      </c>
      <c r="Y569">
        <v>39.207867</v>
      </c>
      <c r="Z569">
        <v>0</v>
      </c>
      <c r="AA569">
        <v>0</v>
      </c>
      <c r="AB569">
        <v>0</v>
      </c>
      <c r="AC569">
        <v>3.0948038000000002</v>
      </c>
      <c r="AD569">
        <v>0</v>
      </c>
      <c r="AE569">
        <v>0</v>
      </c>
      <c r="AF569">
        <v>42.302672999999999</v>
      </c>
    </row>
    <row r="570" spans="1:32" x14ac:dyDescent="0.3">
      <c r="A570">
        <v>3012663</v>
      </c>
      <c r="B570">
        <v>2</v>
      </c>
      <c r="C570" t="s">
        <v>82</v>
      </c>
      <c r="D570" t="s">
        <v>87</v>
      </c>
      <c r="E570" t="s">
        <v>2351</v>
      </c>
      <c r="F570" t="s">
        <v>2352</v>
      </c>
      <c r="G570" t="s">
        <v>134</v>
      </c>
      <c r="H570" t="s">
        <v>229</v>
      </c>
      <c r="I570" t="s">
        <v>78</v>
      </c>
      <c r="J570" t="s">
        <v>136</v>
      </c>
      <c r="K570" t="s">
        <v>22</v>
      </c>
      <c r="L570" t="s">
        <v>177</v>
      </c>
      <c r="M570" t="s">
        <v>2353</v>
      </c>
      <c r="N570" t="s">
        <v>230</v>
      </c>
      <c r="O570">
        <v>0.73092888888888885</v>
      </c>
      <c r="P570">
        <v>0</v>
      </c>
      <c r="Q570">
        <v>81</v>
      </c>
      <c r="R570">
        <v>0</v>
      </c>
      <c r="S570">
        <v>0</v>
      </c>
      <c r="T570">
        <v>0</v>
      </c>
      <c r="U570">
        <v>4</v>
      </c>
      <c r="V570">
        <v>0</v>
      </c>
      <c r="W570">
        <v>0</v>
      </c>
      <c r="X570">
        <v>0</v>
      </c>
      <c r="Y570">
        <v>15.624452</v>
      </c>
      <c r="Z570">
        <v>0</v>
      </c>
      <c r="AA570">
        <v>0</v>
      </c>
      <c r="AB570">
        <v>0</v>
      </c>
      <c r="AC570">
        <v>0.97875506000000001</v>
      </c>
      <c r="AD570">
        <v>0</v>
      </c>
      <c r="AE570">
        <v>0</v>
      </c>
      <c r="AF570">
        <v>16.603207000000001</v>
      </c>
    </row>
    <row r="571" spans="1:32" x14ac:dyDescent="0.3">
      <c r="A571">
        <v>3012660</v>
      </c>
      <c r="B571">
        <v>1</v>
      </c>
      <c r="C571" t="s">
        <v>83</v>
      </c>
      <c r="D571" t="s">
        <v>125</v>
      </c>
      <c r="E571" t="s">
        <v>1542</v>
      </c>
      <c r="F571" t="s">
        <v>1543</v>
      </c>
      <c r="G571" t="s">
        <v>134</v>
      </c>
      <c r="H571" t="s">
        <v>327</v>
      </c>
      <c r="I571" t="s">
        <v>78</v>
      </c>
      <c r="J571" t="s">
        <v>136</v>
      </c>
      <c r="K571" t="s">
        <v>22</v>
      </c>
      <c r="L571" t="s">
        <v>177</v>
      </c>
      <c r="M571" t="s">
        <v>2354</v>
      </c>
      <c r="N571" t="s">
        <v>2355</v>
      </c>
      <c r="O571">
        <v>3.3690730555555555</v>
      </c>
      <c r="P571">
        <v>0</v>
      </c>
      <c r="Q571">
        <v>109</v>
      </c>
      <c r="R571">
        <v>0</v>
      </c>
      <c r="S571">
        <v>3</v>
      </c>
      <c r="T571">
        <v>0</v>
      </c>
      <c r="U571">
        <v>6</v>
      </c>
      <c r="V571">
        <v>0</v>
      </c>
      <c r="W571">
        <v>0</v>
      </c>
      <c r="X571">
        <v>0</v>
      </c>
      <c r="Y571">
        <v>64.776769999999999</v>
      </c>
      <c r="Z571">
        <v>0</v>
      </c>
      <c r="AA571">
        <v>1.2104313</v>
      </c>
      <c r="AB571">
        <v>0</v>
      </c>
      <c r="AC571">
        <v>0.52852577000000001</v>
      </c>
      <c r="AD571">
        <v>0</v>
      </c>
      <c r="AE571">
        <v>0</v>
      </c>
      <c r="AF571">
        <v>66.515730000000005</v>
      </c>
    </row>
    <row r="572" spans="1:32" x14ac:dyDescent="0.3">
      <c r="A572">
        <v>3012655</v>
      </c>
      <c r="B572">
        <v>1</v>
      </c>
      <c r="C572" t="s">
        <v>82</v>
      </c>
      <c r="D572" t="s">
        <v>113</v>
      </c>
      <c r="E572" t="s">
        <v>2356</v>
      </c>
      <c r="F572" t="s">
        <v>2357</v>
      </c>
      <c r="G572" t="s">
        <v>134</v>
      </c>
      <c r="H572" t="s">
        <v>182</v>
      </c>
      <c r="I572" t="s">
        <v>79</v>
      </c>
      <c r="J572" t="s">
        <v>136</v>
      </c>
      <c r="K572" t="s">
        <v>22</v>
      </c>
      <c r="L572" t="s">
        <v>177</v>
      </c>
      <c r="M572" t="s">
        <v>2358</v>
      </c>
      <c r="N572" t="s">
        <v>2359</v>
      </c>
      <c r="O572">
        <v>0.27</v>
      </c>
      <c r="P572">
        <v>1</v>
      </c>
      <c r="Q572">
        <v>411</v>
      </c>
      <c r="R572">
        <v>4</v>
      </c>
      <c r="S572">
        <v>60</v>
      </c>
      <c r="T572">
        <v>19</v>
      </c>
      <c r="U572">
        <v>85</v>
      </c>
      <c r="V572">
        <v>0</v>
      </c>
      <c r="W572">
        <v>0</v>
      </c>
      <c r="X572">
        <v>0.67961293</v>
      </c>
      <c r="Y572">
        <v>41.008986999999998</v>
      </c>
      <c r="Z572">
        <v>2.077861</v>
      </c>
      <c r="AA572">
        <v>3.3421433</v>
      </c>
      <c r="AB572">
        <v>16.992535</v>
      </c>
      <c r="AC572">
        <v>8.3731449999999992</v>
      </c>
      <c r="AD572">
        <v>0</v>
      </c>
      <c r="AE572">
        <v>0</v>
      </c>
      <c r="AF572">
        <v>72.474289999999996</v>
      </c>
    </row>
    <row r="573" spans="1:32" x14ac:dyDescent="0.3">
      <c r="A573">
        <v>3012534</v>
      </c>
      <c r="B573">
        <v>1</v>
      </c>
      <c r="C573" t="s">
        <v>82</v>
      </c>
      <c r="D573" t="s">
        <v>98</v>
      </c>
      <c r="E573" t="s">
        <v>2360</v>
      </c>
      <c r="F573" t="s">
        <v>2361</v>
      </c>
      <c r="G573" t="s">
        <v>134</v>
      </c>
      <c r="H573" t="s">
        <v>216</v>
      </c>
      <c r="I573" t="s">
        <v>78</v>
      </c>
      <c r="J573" t="s">
        <v>136</v>
      </c>
      <c r="K573" t="s">
        <v>22</v>
      </c>
      <c r="L573" t="s">
        <v>177</v>
      </c>
      <c r="M573" t="s">
        <v>2362</v>
      </c>
      <c r="N573" t="s">
        <v>2363</v>
      </c>
      <c r="O573">
        <v>1.6009083333333334</v>
      </c>
      <c r="P573">
        <v>0</v>
      </c>
      <c r="Q573">
        <v>9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3.9651754000000001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3.9651754000000001</v>
      </c>
    </row>
    <row r="574" spans="1:32" x14ac:dyDescent="0.3">
      <c r="A574">
        <v>3012368</v>
      </c>
      <c r="B574">
        <v>1</v>
      </c>
      <c r="C574" t="s">
        <v>83</v>
      </c>
      <c r="D574" t="s">
        <v>126</v>
      </c>
      <c r="E574" t="s">
        <v>2364</v>
      </c>
      <c r="F574" t="s">
        <v>2365</v>
      </c>
      <c r="G574" t="s">
        <v>134</v>
      </c>
      <c r="H574" t="s">
        <v>318</v>
      </c>
      <c r="I574" t="s">
        <v>79</v>
      </c>
      <c r="J574" t="s">
        <v>136</v>
      </c>
      <c r="K574" t="s">
        <v>22</v>
      </c>
      <c r="L574" t="s">
        <v>177</v>
      </c>
      <c r="M574" t="s">
        <v>2366</v>
      </c>
      <c r="N574" t="s">
        <v>2367</v>
      </c>
      <c r="O574">
        <v>1.1183386111111111</v>
      </c>
      <c r="P574">
        <v>0</v>
      </c>
      <c r="Q574">
        <v>159</v>
      </c>
      <c r="R574">
        <v>1</v>
      </c>
      <c r="S574">
        <v>24</v>
      </c>
      <c r="T574">
        <v>0</v>
      </c>
      <c r="U574">
        <v>6</v>
      </c>
      <c r="V574">
        <v>0</v>
      </c>
      <c r="W574">
        <v>0</v>
      </c>
      <c r="X574">
        <v>0</v>
      </c>
      <c r="Y574">
        <v>19.633113999999999</v>
      </c>
      <c r="Z574">
        <v>3.9027262</v>
      </c>
      <c r="AA574">
        <v>1.1739417000000001</v>
      </c>
      <c r="AB574">
        <v>0</v>
      </c>
      <c r="AC574">
        <v>4.4142846999999996</v>
      </c>
      <c r="AD574">
        <v>0</v>
      </c>
      <c r="AE574">
        <v>0</v>
      </c>
      <c r="AF574">
        <v>29.124065000000002</v>
      </c>
    </row>
    <row r="575" spans="1:32" x14ac:dyDescent="0.3">
      <c r="A575">
        <v>3012274</v>
      </c>
      <c r="B575">
        <v>1</v>
      </c>
      <c r="C575" t="s">
        <v>83</v>
      </c>
      <c r="D575" t="s">
        <v>128</v>
      </c>
      <c r="E575" t="s">
        <v>1358</v>
      </c>
      <c r="F575" t="s">
        <v>1359</v>
      </c>
      <c r="G575" t="s">
        <v>134</v>
      </c>
      <c r="H575" t="s">
        <v>211</v>
      </c>
      <c r="I575" t="s">
        <v>79</v>
      </c>
      <c r="J575" t="s">
        <v>136</v>
      </c>
      <c r="K575" t="s">
        <v>22</v>
      </c>
      <c r="L575" t="s">
        <v>177</v>
      </c>
      <c r="M575" t="s">
        <v>2368</v>
      </c>
      <c r="N575" t="s">
        <v>2369</v>
      </c>
      <c r="O575">
        <v>3.0732750000000002</v>
      </c>
      <c r="P575">
        <v>1</v>
      </c>
      <c r="Q575">
        <v>0</v>
      </c>
      <c r="R575">
        <v>137</v>
      </c>
      <c r="S575">
        <v>6</v>
      </c>
      <c r="T575">
        <v>5</v>
      </c>
      <c r="U575">
        <v>0</v>
      </c>
      <c r="V575">
        <v>0</v>
      </c>
      <c r="W575">
        <v>0</v>
      </c>
      <c r="X575">
        <v>0.41934162000000003</v>
      </c>
      <c r="Y575">
        <v>0</v>
      </c>
      <c r="Z575">
        <v>119.79263</v>
      </c>
      <c r="AA575">
        <v>3.4452090000000002</v>
      </c>
      <c r="AB575">
        <v>1.9148508</v>
      </c>
      <c r="AC575">
        <v>0</v>
      </c>
      <c r="AD575">
        <v>0</v>
      </c>
      <c r="AE575">
        <v>0</v>
      </c>
      <c r="AF575">
        <v>125.57204</v>
      </c>
    </row>
    <row r="576" spans="1:32" x14ac:dyDescent="0.3">
      <c r="A576">
        <v>3012007</v>
      </c>
      <c r="B576">
        <v>1</v>
      </c>
      <c r="C576" t="s">
        <v>82</v>
      </c>
      <c r="D576" t="s">
        <v>92</v>
      </c>
      <c r="E576" t="s">
        <v>2370</v>
      </c>
      <c r="F576" t="s">
        <v>2371</v>
      </c>
      <c r="G576" t="s">
        <v>134</v>
      </c>
      <c r="H576" t="s">
        <v>367</v>
      </c>
      <c r="I576" t="s">
        <v>78</v>
      </c>
      <c r="J576" t="s">
        <v>136</v>
      </c>
      <c r="K576" t="s">
        <v>22</v>
      </c>
      <c r="L576" t="s">
        <v>177</v>
      </c>
      <c r="M576" t="s">
        <v>2372</v>
      </c>
      <c r="N576" t="s">
        <v>2373</v>
      </c>
      <c r="O576">
        <v>6.4720355555555562</v>
      </c>
      <c r="P576">
        <v>0</v>
      </c>
      <c r="Q576">
        <v>1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4.2819560000000001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4.2819560000000001</v>
      </c>
    </row>
    <row r="577" spans="1:32" x14ac:dyDescent="0.3">
      <c r="A577">
        <v>3012005</v>
      </c>
      <c r="B577">
        <v>1</v>
      </c>
      <c r="C577" t="s">
        <v>83</v>
      </c>
      <c r="D577" t="s">
        <v>129</v>
      </c>
      <c r="E577" t="s">
        <v>2374</v>
      </c>
      <c r="F577" t="s">
        <v>2375</v>
      </c>
      <c r="G577" t="s">
        <v>134</v>
      </c>
      <c r="H577" t="s">
        <v>211</v>
      </c>
      <c r="I577" t="s">
        <v>79</v>
      </c>
      <c r="J577" t="s">
        <v>136</v>
      </c>
      <c r="K577" t="s">
        <v>22</v>
      </c>
      <c r="L577" t="s">
        <v>177</v>
      </c>
      <c r="M577" t="s">
        <v>2376</v>
      </c>
      <c r="N577" t="s">
        <v>2377</v>
      </c>
      <c r="O577">
        <v>0.76249999999999996</v>
      </c>
      <c r="P577">
        <v>3</v>
      </c>
      <c r="Q577">
        <v>382</v>
      </c>
      <c r="R577">
        <v>148</v>
      </c>
      <c r="S577">
        <v>60</v>
      </c>
      <c r="T577">
        <v>12</v>
      </c>
      <c r="U577">
        <v>35</v>
      </c>
      <c r="V577">
        <v>0</v>
      </c>
      <c r="W577">
        <v>0</v>
      </c>
      <c r="X577">
        <v>3.0410987999999999</v>
      </c>
      <c r="Y577">
        <v>31.708556999999999</v>
      </c>
      <c r="Z577">
        <v>47.117812999999998</v>
      </c>
      <c r="AA577">
        <v>10.717548000000001</v>
      </c>
      <c r="AB577">
        <v>6.7549659999999996</v>
      </c>
      <c r="AC577">
        <v>6.0963909999999997</v>
      </c>
      <c r="AD577">
        <v>0</v>
      </c>
      <c r="AE577">
        <v>0</v>
      </c>
      <c r="AF577">
        <v>105.43637</v>
      </c>
    </row>
    <row r="578" spans="1:32" x14ac:dyDescent="0.3">
      <c r="A578">
        <v>3011985</v>
      </c>
      <c r="B578">
        <v>1</v>
      </c>
      <c r="C578" t="s">
        <v>82</v>
      </c>
      <c r="D578" t="s">
        <v>105</v>
      </c>
      <c r="E578" t="s">
        <v>2378</v>
      </c>
      <c r="F578" t="s">
        <v>2379</v>
      </c>
      <c r="G578" t="s">
        <v>134</v>
      </c>
      <c r="H578" t="s">
        <v>247</v>
      </c>
      <c r="I578" t="s">
        <v>78</v>
      </c>
      <c r="J578" t="s">
        <v>136</v>
      </c>
      <c r="K578" t="s">
        <v>22</v>
      </c>
      <c r="L578" t="s">
        <v>177</v>
      </c>
      <c r="M578" t="s">
        <v>2380</v>
      </c>
      <c r="N578" t="s">
        <v>2381</v>
      </c>
      <c r="O578">
        <v>1.7729897222222222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3</v>
      </c>
      <c r="V578">
        <v>0</v>
      </c>
      <c r="W578">
        <v>5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14.694212</v>
      </c>
      <c r="AD578">
        <v>0</v>
      </c>
      <c r="AE578">
        <v>29.391570000000002</v>
      </c>
      <c r="AF578">
        <v>44.08578</v>
      </c>
    </row>
    <row r="579" spans="1:32" x14ac:dyDescent="0.3">
      <c r="A579">
        <v>3011986</v>
      </c>
      <c r="B579">
        <v>1</v>
      </c>
      <c r="C579" t="s">
        <v>82</v>
      </c>
      <c r="D579" t="s">
        <v>92</v>
      </c>
      <c r="E579" t="s">
        <v>2382</v>
      </c>
      <c r="F579" t="s">
        <v>2383</v>
      </c>
      <c r="G579" t="s">
        <v>134</v>
      </c>
      <c r="H579" t="s">
        <v>182</v>
      </c>
      <c r="I579" t="s">
        <v>78</v>
      </c>
      <c r="J579" t="s">
        <v>136</v>
      </c>
      <c r="K579" t="s">
        <v>22</v>
      </c>
      <c r="L579" t="s">
        <v>177</v>
      </c>
      <c r="M579" t="s">
        <v>2384</v>
      </c>
      <c r="N579" t="s">
        <v>2385</v>
      </c>
      <c r="O579">
        <v>9.3709444444444454</v>
      </c>
      <c r="P579">
        <v>0</v>
      </c>
      <c r="Q579">
        <v>3</v>
      </c>
      <c r="R579">
        <v>0</v>
      </c>
      <c r="S579">
        <v>3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7.8338374999999996</v>
      </c>
      <c r="Z579">
        <v>0</v>
      </c>
      <c r="AA579">
        <v>18.284617999999998</v>
      </c>
      <c r="AB579">
        <v>0</v>
      </c>
      <c r="AC579">
        <v>18.755248999999999</v>
      </c>
      <c r="AD579">
        <v>0</v>
      </c>
      <c r="AE579">
        <v>0</v>
      </c>
      <c r="AF579">
        <v>44.873707000000003</v>
      </c>
    </row>
    <row r="580" spans="1:32" x14ac:dyDescent="0.3">
      <c r="A580">
        <v>3011919</v>
      </c>
      <c r="B580">
        <v>1</v>
      </c>
      <c r="C580" t="s">
        <v>82</v>
      </c>
      <c r="D580" t="s">
        <v>90</v>
      </c>
      <c r="E580" t="s">
        <v>1260</v>
      </c>
      <c r="F580" t="s">
        <v>1261</v>
      </c>
      <c r="G580" t="s">
        <v>134</v>
      </c>
      <c r="H580" t="s">
        <v>247</v>
      </c>
      <c r="I580" t="s">
        <v>78</v>
      </c>
      <c r="J580" t="s">
        <v>136</v>
      </c>
      <c r="K580" t="s">
        <v>22</v>
      </c>
      <c r="L580" t="s">
        <v>177</v>
      </c>
      <c r="M580" t="s">
        <v>2386</v>
      </c>
      <c r="N580" t="s">
        <v>2387</v>
      </c>
      <c r="O580">
        <v>1.8060736111111111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39</v>
      </c>
      <c r="V580">
        <v>0</v>
      </c>
      <c r="W580">
        <v>4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33.156779999999998</v>
      </c>
      <c r="AD580">
        <v>0</v>
      </c>
      <c r="AE580">
        <v>32.535049999999998</v>
      </c>
      <c r="AF580">
        <v>65.691826000000006</v>
      </c>
    </row>
    <row r="581" spans="1:32" x14ac:dyDescent="0.3">
      <c r="A581">
        <v>3011923</v>
      </c>
      <c r="B581">
        <v>1</v>
      </c>
      <c r="C581" t="s">
        <v>82</v>
      </c>
      <c r="D581" t="s">
        <v>112</v>
      </c>
      <c r="E581" t="s">
        <v>2388</v>
      </c>
      <c r="F581" t="s">
        <v>2389</v>
      </c>
      <c r="G581" t="s">
        <v>134</v>
      </c>
      <c r="H581" t="s">
        <v>327</v>
      </c>
      <c r="I581" t="s">
        <v>78</v>
      </c>
      <c r="J581" t="s">
        <v>136</v>
      </c>
      <c r="K581" t="s">
        <v>22</v>
      </c>
      <c r="L581" t="s">
        <v>177</v>
      </c>
      <c r="M581" t="s">
        <v>2390</v>
      </c>
      <c r="N581" t="s">
        <v>2391</v>
      </c>
      <c r="O581">
        <v>1.4766666666666666</v>
      </c>
      <c r="P581">
        <v>0</v>
      </c>
      <c r="Q581">
        <v>57</v>
      </c>
      <c r="R581">
        <v>0</v>
      </c>
      <c r="S581">
        <v>21</v>
      </c>
      <c r="T581">
        <v>0</v>
      </c>
      <c r="U581">
        <v>59</v>
      </c>
      <c r="V581">
        <v>0</v>
      </c>
      <c r="W581">
        <v>0</v>
      </c>
      <c r="X581">
        <v>0</v>
      </c>
      <c r="Y581">
        <v>10.769913000000001</v>
      </c>
      <c r="Z581">
        <v>0</v>
      </c>
      <c r="AA581">
        <v>2.3100329999999998</v>
      </c>
      <c r="AB581">
        <v>0</v>
      </c>
      <c r="AC581">
        <v>14.452828999999999</v>
      </c>
      <c r="AD581">
        <v>0</v>
      </c>
      <c r="AE581">
        <v>0</v>
      </c>
      <c r="AF581">
        <v>27.532775999999998</v>
      </c>
    </row>
    <row r="582" spans="1:32" x14ac:dyDescent="0.3">
      <c r="A582">
        <v>3011889</v>
      </c>
      <c r="B582">
        <v>1</v>
      </c>
      <c r="C582" t="s">
        <v>82</v>
      </c>
      <c r="D582" t="s">
        <v>106</v>
      </c>
      <c r="E582" t="s">
        <v>889</v>
      </c>
      <c r="F582" t="s">
        <v>890</v>
      </c>
      <c r="G582" t="s">
        <v>134</v>
      </c>
      <c r="H582" t="s">
        <v>367</v>
      </c>
      <c r="I582" t="s">
        <v>78</v>
      </c>
      <c r="J582" t="s">
        <v>136</v>
      </c>
      <c r="K582" t="s">
        <v>22</v>
      </c>
      <c r="L582" t="s">
        <v>177</v>
      </c>
      <c r="M582" t="s">
        <v>2392</v>
      </c>
      <c r="N582" t="s">
        <v>2393</v>
      </c>
      <c r="O582">
        <v>1.4512683333333334</v>
      </c>
      <c r="P582">
        <v>0</v>
      </c>
      <c r="Q582">
        <v>13</v>
      </c>
      <c r="R582">
        <v>0</v>
      </c>
      <c r="S582">
        <v>0</v>
      </c>
      <c r="T582">
        <v>0</v>
      </c>
      <c r="U582">
        <v>2</v>
      </c>
      <c r="V582">
        <v>0</v>
      </c>
      <c r="W582">
        <v>0</v>
      </c>
      <c r="X582">
        <v>0</v>
      </c>
      <c r="Y582">
        <v>3.577639</v>
      </c>
      <c r="Z582">
        <v>0</v>
      </c>
      <c r="AA582">
        <v>0</v>
      </c>
      <c r="AB582">
        <v>0</v>
      </c>
      <c r="AC582">
        <v>2.4172815999999999</v>
      </c>
      <c r="AD582">
        <v>0</v>
      </c>
      <c r="AE582">
        <v>0</v>
      </c>
      <c r="AF582">
        <v>5.9949206999999998</v>
      </c>
    </row>
    <row r="583" spans="1:32" x14ac:dyDescent="0.3">
      <c r="A583">
        <v>3011877</v>
      </c>
      <c r="B583">
        <v>1</v>
      </c>
      <c r="C583" t="s">
        <v>83</v>
      </c>
      <c r="D583" t="s">
        <v>129</v>
      </c>
      <c r="E583" t="s">
        <v>2394</v>
      </c>
      <c r="F583" t="s">
        <v>2395</v>
      </c>
      <c r="G583" t="s">
        <v>134</v>
      </c>
      <c r="H583" t="s">
        <v>211</v>
      </c>
      <c r="I583" t="s">
        <v>79</v>
      </c>
      <c r="J583" t="s">
        <v>136</v>
      </c>
      <c r="K583" t="s">
        <v>22</v>
      </c>
      <c r="L583" t="s">
        <v>177</v>
      </c>
      <c r="M583" t="s">
        <v>899</v>
      </c>
      <c r="N583" t="s">
        <v>2396</v>
      </c>
      <c r="O583">
        <v>1.341388888888889</v>
      </c>
      <c r="P583">
        <v>0</v>
      </c>
      <c r="Q583">
        <v>2</v>
      </c>
      <c r="R583">
        <v>0</v>
      </c>
      <c r="S583">
        <v>0</v>
      </c>
      <c r="T583">
        <v>0</v>
      </c>
      <c r="U583">
        <v>298</v>
      </c>
      <c r="V583">
        <v>0</v>
      </c>
      <c r="W583">
        <v>3</v>
      </c>
      <c r="X583">
        <v>0</v>
      </c>
      <c r="Y583">
        <v>1.7234727999999999</v>
      </c>
      <c r="Z583">
        <v>0</v>
      </c>
      <c r="AA583">
        <v>0</v>
      </c>
      <c r="AB583">
        <v>0</v>
      </c>
      <c r="AC583">
        <v>130.74115</v>
      </c>
      <c r="AD583">
        <v>0</v>
      </c>
      <c r="AE583">
        <v>13.976431</v>
      </c>
      <c r="AF583">
        <v>146.44105999999999</v>
      </c>
    </row>
    <row r="584" spans="1:32" x14ac:dyDescent="0.3">
      <c r="A584">
        <v>3011792</v>
      </c>
      <c r="B584">
        <v>1</v>
      </c>
      <c r="C584" t="s">
        <v>82</v>
      </c>
      <c r="D584" t="s">
        <v>112</v>
      </c>
      <c r="E584" t="s">
        <v>2397</v>
      </c>
      <c r="F584" t="s">
        <v>2398</v>
      </c>
      <c r="G584" t="s">
        <v>134</v>
      </c>
      <c r="H584" t="s">
        <v>216</v>
      </c>
      <c r="I584" t="s">
        <v>78</v>
      </c>
      <c r="J584" t="s">
        <v>136</v>
      </c>
      <c r="K584" t="s">
        <v>22</v>
      </c>
      <c r="L584" t="s">
        <v>177</v>
      </c>
      <c r="M584" t="s">
        <v>2399</v>
      </c>
      <c r="N584" t="s">
        <v>2400</v>
      </c>
      <c r="O584">
        <v>0.77616694444444445</v>
      </c>
      <c r="P584">
        <v>0</v>
      </c>
      <c r="Q584">
        <v>3</v>
      </c>
      <c r="R584">
        <v>0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0</v>
      </c>
      <c r="Y584">
        <v>0.85169360000000005</v>
      </c>
      <c r="Z584">
        <v>0</v>
      </c>
      <c r="AA584">
        <v>0</v>
      </c>
      <c r="AB584">
        <v>0</v>
      </c>
      <c r="AC584">
        <v>0.22539471</v>
      </c>
      <c r="AD584">
        <v>0</v>
      </c>
      <c r="AE584">
        <v>0</v>
      </c>
      <c r="AF584">
        <v>1.0770884000000001</v>
      </c>
    </row>
    <row r="585" spans="1:32" x14ac:dyDescent="0.3">
      <c r="A585">
        <v>3011812</v>
      </c>
      <c r="B585">
        <v>1</v>
      </c>
      <c r="C585" t="s">
        <v>83</v>
      </c>
      <c r="D585" t="s">
        <v>123</v>
      </c>
      <c r="E585" t="s">
        <v>2401</v>
      </c>
      <c r="F585" t="s">
        <v>2402</v>
      </c>
      <c r="G585" t="s">
        <v>134</v>
      </c>
      <c r="H585" t="s">
        <v>182</v>
      </c>
      <c r="I585" t="s">
        <v>78</v>
      </c>
      <c r="J585" t="s">
        <v>136</v>
      </c>
      <c r="K585" t="s">
        <v>22</v>
      </c>
      <c r="L585" t="s">
        <v>177</v>
      </c>
      <c r="M585" t="s">
        <v>2403</v>
      </c>
      <c r="N585" t="s">
        <v>2404</v>
      </c>
      <c r="O585">
        <v>0.37192416666666667</v>
      </c>
      <c r="P585">
        <v>0</v>
      </c>
      <c r="Q585">
        <v>175</v>
      </c>
      <c r="R585">
        <v>0</v>
      </c>
      <c r="S585">
        <v>1</v>
      </c>
      <c r="T585">
        <v>0</v>
      </c>
      <c r="U585">
        <v>45</v>
      </c>
      <c r="V585">
        <v>0</v>
      </c>
      <c r="W585">
        <v>0</v>
      </c>
      <c r="X585">
        <v>0</v>
      </c>
      <c r="Y585">
        <v>12.767628</v>
      </c>
      <c r="Z585">
        <v>0</v>
      </c>
      <c r="AA585">
        <v>0</v>
      </c>
      <c r="AB585">
        <v>0</v>
      </c>
      <c r="AC585">
        <v>6.7419549999999999</v>
      </c>
      <c r="AD585">
        <v>0</v>
      </c>
      <c r="AE585">
        <v>0</v>
      </c>
      <c r="AF585">
        <v>19.509582999999999</v>
      </c>
    </row>
    <row r="586" spans="1:32" x14ac:dyDescent="0.3">
      <c r="A586">
        <v>3011807</v>
      </c>
      <c r="B586">
        <v>1</v>
      </c>
      <c r="C586" t="s">
        <v>82</v>
      </c>
      <c r="D586" t="s">
        <v>104</v>
      </c>
      <c r="E586" t="s">
        <v>2405</v>
      </c>
      <c r="F586" t="s">
        <v>2406</v>
      </c>
      <c r="G586" t="s">
        <v>134</v>
      </c>
      <c r="H586" t="s">
        <v>182</v>
      </c>
      <c r="I586" t="s">
        <v>78</v>
      </c>
      <c r="J586" t="s">
        <v>136</v>
      </c>
      <c r="K586" t="s">
        <v>22</v>
      </c>
      <c r="L586" t="s">
        <v>177</v>
      </c>
      <c r="M586" t="s">
        <v>2407</v>
      </c>
      <c r="N586" t="s">
        <v>2408</v>
      </c>
      <c r="O586">
        <v>0.77387555555555565</v>
      </c>
      <c r="P586">
        <v>0</v>
      </c>
      <c r="Q586">
        <v>30</v>
      </c>
      <c r="R586">
        <v>0</v>
      </c>
      <c r="S586">
        <v>0</v>
      </c>
      <c r="T586">
        <v>0</v>
      </c>
      <c r="U586">
        <v>208</v>
      </c>
      <c r="V586">
        <v>0</v>
      </c>
      <c r="W586">
        <v>0</v>
      </c>
      <c r="X586">
        <v>0</v>
      </c>
      <c r="Y586">
        <v>4.4835900000000004</v>
      </c>
      <c r="Z586">
        <v>0</v>
      </c>
      <c r="AA586">
        <v>0</v>
      </c>
      <c r="AB586">
        <v>0</v>
      </c>
      <c r="AC586">
        <v>228.7183</v>
      </c>
      <c r="AD586">
        <v>0</v>
      </c>
      <c r="AE586">
        <v>0</v>
      </c>
      <c r="AF586">
        <v>233.20188999999999</v>
      </c>
    </row>
    <row r="587" spans="1:32" x14ac:dyDescent="0.3">
      <c r="A587">
        <v>3011665</v>
      </c>
      <c r="B587">
        <v>1</v>
      </c>
      <c r="C587" t="s">
        <v>82</v>
      </c>
      <c r="D587" t="s">
        <v>84</v>
      </c>
      <c r="E587" t="s">
        <v>2409</v>
      </c>
      <c r="F587" t="s">
        <v>2410</v>
      </c>
      <c r="G587" t="s">
        <v>134</v>
      </c>
      <c r="H587" t="s">
        <v>247</v>
      </c>
      <c r="I587" t="s">
        <v>78</v>
      </c>
      <c r="J587" t="s">
        <v>136</v>
      </c>
      <c r="K587" t="s">
        <v>22</v>
      </c>
      <c r="L587" t="s">
        <v>177</v>
      </c>
      <c r="M587" t="s">
        <v>2411</v>
      </c>
      <c r="N587" t="s">
        <v>2412</v>
      </c>
      <c r="O587">
        <v>3.4731736111111111</v>
      </c>
      <c r="P587">
        <v>0</v>
      </c>
      <c r="Q587">
        <v>71</v>
      </c>
      <c r="R587">
        <v>0</v>
      </c>
      <c r="S587">
        <v>0</v>
      </c>
      <c r="T587">
        <v>0</v>
      </c>
      <c r="U587">
        <v>5</v>
      </c>
      <c r="V587">
        <v>0</v>
      </c>
      <c r="W587">
        <v>0</v>
      </c>
      <c r="X587">
        <v>0</v>
      </c>
      <c r="Y587">
        <v>23.275417000000001</v>
      </c>
      <c r="Z587">
        <v>0</v>
      </c>
      <c r="AA587">
        <v>0</v>
      </c>
      <c r="AB587">
        <v>0</v>
      </c>
      <c r="AC587">
        <v>3.9788465</v>
      </c>
      <c r="AD587">
        <v>0</v>
      </c>
      <c r="AE587">
        <v>0</v>
      </c>
      <c r="AF587">
        <v>27.254265</v>
      </c>
    </row>
    <row r="588" spans="1:32" x14ac:dyDescent="0.3">
      <c r="A588">
        <v>3011560</v>
      </c>
      <c r="B588">
        <v>1</v>
      </c>
      <c r="C588" t="s">
        <v>82</v>
      </c>
      <c r="D588" t="s">
        <v>98</v>
      </c>
      <c r="E588" t="s">
        <v>2413</v>
      </c>
      <c r="F588" t="s">
        <v>2414</v>
      </c>
      <c r="G588" t="s">
        <v>134</v>
      </c>
      <c r="H588" t="s">
        <v>367</v>
      </c>
      <c r="I588" t="s">
        <v>78</v>
      </c>
      <c r="J588" t="s">
        <v>136</v>
      </c>
      <c r="K588" t="s">
        <v>22</v>
      </c>
      <c r="L588" t="s">
        <v>177</v>
      </c>
      <c r="M588" t="s">
        <v>2415</v>
      </c>
      <c r="N588" t="s">
        <v>2416</v>
      </c>
      <c r="O588">
        <v>3.0484438888888885</v>
      </c>
      <c r="P588">
        <v>0</v>
      </c>
      <c r="Q588">
        <v>1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0.76385974999999995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0.76385974999999995</v>
      </c>
    </row>
    <row r="589" spans="1:32" x14ac:dyDescent="0.3">
      <c r="A589">
        <v>3011559</v>
      </c>
      <c r="B589">
        <v>1</v>
      </c>
      <c r="C589" t="s">
        <v>83</v>
      </c>
      <c r="D589" t="s">
        <v>116</v>
      </c>
      <c r="E589" t="s">
        <v>2417</v>
      </c>
      <c r="F589" t="s">
        <v>2418</v>
      </c>
      <c r="G589" t="s">
        <v>134</v>
      </c>
      <c r="H589" t="s">
        <v>238</v>
      </c>
      <c r="I589" t="s">
        <v>78</v>
      </c>
      <c r="J589" t="s">
        <v>136</v>
      </c>
      <c r="K589" t="s">
        <v>22</v>
      </c>
      <c r="L589" t="s">
        <v>177</v>
      </c>
      <c r="M589" t="s">
        <v>2419</v>
      </c>
      <c r="N589" t="s">
        <v>2420</v>
      </c>
      <c r="O589">
        <v>3.3627638888888889</v>
      </c>
      <c r="P589">
        <v>0</v>
      </c>
      <c r="Q589">
        <v>1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0.38946635000000002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0.38946635000000002</v>
      </c>
    </row>
    <row r="590" spans="1:32" x14ac:dyDescent="0.3">
      <c r="A590">
        <v>3011479</v>
      </c>
      <c r="B590">
        <v>1</v>
      </c>
      <c r="C590" t="s">
        <v>83</v>
      </c>
      <c r="D590" t="s">
        <v>129</v>
      </c>
      <c r="E590" t="s">
        <v>2421</v>
      </c>
      <c r="F590" t="s">
        <v>2422</v>
      </c>
      <c r="G590" t="s">
        <v>134</v>
      </c>
      <c r="H590" t="s">
        <v>147</v>
      </c>
      <c r="I590" t="s">
        <v>79</v>
      </c>
      <c r="J590" t="s">
        <v>136</v>
      </c>
      <c r="K590" t="s">
        <v>22</v>
      </c>
      <c r="L590" t="s">
        <v>137</v>
      </c>
      <c r="M590" t="s">
        <v>2423</v>
      </c>
      <c r="N590" t="s">
        <v>2424</v>
      </c>
      <c r="O590">
        <v>0.87722222222222224</v>
      </c>
      <c r="P590">
        <v>0</v>
      </c>
      <c r="Q590">
        <v>2301</v>
      </c>
      <c r="R590">
        <v>4</v>
      </c>
      <c r="S590">
        <v>15</v>
      </c>
      <c r="T590">
        <v>23</v>
      </c>
      <c r="U590">
        <v>773</v>
      </c>
      <c r="V590">
        <v>4</v>
      </c>
      <c r="W590">
        <v>6</v>
      </c>
      <c r="X590">
        <v>0</v>
      </c>
      <c r="Y590">
        <v>632.31510000000003</v>
      </c>
      <c r="Z590">
        <v>21.471703000000002</v>
      </c>
      <c r="AA590">
        <v>2.4649103000000001</v>
      </c>
      <c r="AB590">
        <v>67.359960000000001</v>
      </c>
      <c r="AC590">
        <v>429.12482</v>
      </c>
      <c r="AD590">
        <v>774.89430000000004</v>
      </c>
      <c r="AE590">
        <v>106.28355999999999</v>
      </c>
      <c r="AF590">
        <v>2033.9142999999999</v>
      </c>
    </row>
    <row r="591" spans="1:32" x14ac:dyDescent="0.3">
      <c r="A591">
        <v>3011385</v>
      </c>
      <c r="B591">
        <v>1</v>
      </c>
      <c r="C591" t="s">
        <v>83</v>
      </c>
      <c r="D591" t="s">
        <v>123</v>
      </c>
      <c r="E591" t="s">
        <v>2425</v>
      </c>
      <c r="F591" t="s">
        <v>2426</v>
      </c>
      <c r="G591" t="s">
        <v>134</v>
      </c>
      <c r="H591" t="s">
        <v>252</v>
      </c>
      <c r="I591" t="s">
        <v>79</v>
      </c>
      <c r="J591" t="s">
        <v>136</v>
      </c>
      <c r="K591" t="s">
        <v>22</v>
      </c>
      <c r="L591" t="s">
        <v>177</v>
      </c>
      <c r="M591" t="s">
        <v>2427</v>
      </c>
      <c r="N591" t="s">
        <v>2428</v>
      </c>
      <c r="O591">
        <v>2.6137099999999998</v>
      </c>
      <c r="P591">
        <v>1</v>
      </c>
      <c r="Q591">
        <v>0</v>
      </c>
      <c r="R591">
        <v>31</v>
      </c>
      <c r="S591">
        <v>4</v>
      </c>
      <c r="T591">
        <v>8</v>
      </c>
      <c r="U591">
        <v>0</v>
      </c>
      <c r="V591">
        <v>0</v>
      </c>
      <c r="W591">
        <v>0</v>
      </c>
      <c r="X591">
        <v>3.589086</v>
      </c>
      <c r="Y591">
        <v>0</v>
      </c>
      <c r="Z591">
        <v>55.323450000000001</v>
      </c>
      <c r="AA591">
        <v>2.2203007000000001</v>
      </c>
      <c r="AB591">
        <v>52.897632999999999</v>
      </c>
      <c r="AC591">
        <v>0</v>
      </c>
      <c r="AD591">
        <v>0</v>
      </c>
      <c r="AE591">
        <v>0</v>
      </c>
      <c r="AF591">
        <v>114.03046399999999</v>
      </c>
    </row>
    <row r="592" spans="1:32" x14ac:dyDescent="0.3">
      <c r="A592">
        <v>3011387</v>
      </c>
      <c r="B592">
        <v>1</v>
      </c>
      <c r="C592" t="s">
        <v>82</v>
      </c>
      <c r="D592" t="s">
        <v>107</v>
      </c>
      <c r="E592" t="s">
        <v>2429</v>
      </c>
      <c r="F592" t="s">
        <v>2430</v>
      </c>
      <c r="G592" t="s">
        <v>134</v>
      </c>
      <c r="H592" t="s">
        <v>610</v>
      </c>
      <c r="I592" t="s">
        <v>78</v>
      </c>
      <c r="J592" t="s">
        <v>136</v>
      </c>
      <c r="K592" t="s">
        <v>22</v>
      </c>
      <c r="L592" t="s">
        <v>177</v>
      </c>
      <c r="M592" t="s">
        <v>2431</v>
      </c>
      <c r="N592" t="s">
        <v>611</v>
      </c>
      <c r="O592">
        <v>5.1765749999999997</v>
      </c>
      <c r="P592">
        <v>0</v>
      </c>
      <c r="Q592">
        <v>98</v>
      </c>
      <c r="R592">
        <v>0</v>
      </c>
      <c r="S592">
        <v>0</v>
      </c>
      <c r="T592">
        <v>0</v>
      </c>
      <c r="U592">
        <v>6</v>
      </c>
      <c r="V592">
        <v>0</v>
      </c>
      <c r="W592">
        <v>0</v>
      </c>
      <c r="X592">
        <v>0</v>
      </c>
      <c r="Y592">
        <v>131.27742000000001</v>
      </c>
      <c r="Z592">
        <v>0</v>
      </c>
      <c r="AA592">
        <v>0</v>
      </c>
      <c r="AB592">
        <v>0</v>
      </c>
      <c r="AC592">
        <v>35.338659999999997</v>
      </c>
      <c r="AD592">
        <v>0</v>
      </c>
      <c r="AE592">
        <v>0</v>
      </c>
      <c r="AF592">
        <v>166.61609000000001</v>
      </c>
    </row>
    <row r="593" spans="1:32" x14ac:dyDescent="0.3">
      <c r="A593">
        <v>3011336</v>
      </c>
      <c r="B593">
        <v>1</v>
      </c>
      <c r="C593" t="s">
        <v>83</v>
      </c>
      <c r="D593" t="s">
        <v>123</v>
      </c>
      <c r="E593" t="s">
        <v>2432</v>
      </c>
      <c r="F593" t="s">
        <v>2433</v>
      </c>
      <c r="G593" t="s">
        <v>134</v>
      </c>
      <c r="H593" t="s">
        <v>211</v>
      </c>
      <c r="I593" t="s">
        <v>79</v>
      </c>
      <c r="J593" t="s">
        <v>136</v>
      </c>
      <c r="K593" t="s">
        <v>22</v>
      </c>
      <c r="L593" t="s">
        <v>177</v>
      </c>
      <c r="M593" t="s">
        <v>2434</v>
      </c>
      <c r="N593" t="s">
        <v>2435</v>
      </c>
      <c r="O593">
        <v>1.5422222222222222</v>
      </c>
      <c r="P593">
        <v>1</v>
      </c>
      <c r="Q593">
        <v>37</v>
      </c>
      <c r="R593">
        <v>14</v>
      </c>
      <c r="S593">
        <v>6</v>
      </c>
      <c r="T593">
        <v>7</v>
      </c>
      <c r="U593">
        <v>27</v>
      </c>
      <c r="V593">
        <v>3</v>
      </c>
      <c r="W593">
        <v>0</v>
      </c>
      <c r="X593">
        <v>1.682126</v>
      </c>
      <c r="Y593">
        <v>11.245094</v>
      </c>
      <c r="Z593">
        <v>8.0848859999999991</v>
      </c>
      <c r="AA593">
        <v>5.2529973999999999</v>
      </c>
      <c r="AB593">
        <v>252.11240000000001</v>
      </c>
      <c r="AC593">
        <v>16.724346000000001</v>
      </c>
      <c r="AD593">
        <v>940.13819999999998</v>
      </c>
      <c r="AE593">
        <v>0</v>
      </c>
      <c r="AF593">
        <v>1235.24</v>
      </c>
    </row>
    <row r="594" spans="1:32" x14ac:dyDescent="0.3">
      <c r="A594">
        <v>3011304</v>
      </c>
      <c r="B594">
        <v>1</v>
      </c>
      <c r="C594" t="s">
        <v>83</v>
      </c>
      <c r="D594" t="s">
        <v>116</v>
      </c>
      <c r="E594" t="s">
        <v>2436</v>
      </c>
      <c r="F594" t="s">
        <v>2437</v>
      </c>
      <c r="G594" t="s">
        <v>134</v>
      </c>
      <c r="H594" t="s">
        <v>327</v>
      </c>
      <c r="I594" t="s">
        <v>78</v>
      </c>
      <c r="J594" t="s">
        <v>136</v>
      </c>
      <c r="K594" t="s">
        <v>22</v>
      </c>
      <c r="L594" t="s">
        <v>177</v>
      </c>
      <c r="M594" t="s">
        <v>2438</v>
      </c>
      <c r="N594" t="s">
        <v>2439</v>
      </c>
      <c r="O594">
        <v>1.5869847222222224</v>
      </c>
      <c r="P594">
        <v>0</v>
      </c>
      <c r="Q594">
        <v>80</v>
      </c>
      <c r="R594">
        <v>0</v>
      </c>
      <c r="S594">
        <v>22</v>
      </c>
      <c r="T594">
        <v>0</v>
      </c>
      <c r="U594">
        <v>76</v>
      </c>
      <c r="V594">
        <v>0</v>
      </c>
      <c r="W594">
        <v>0</v>
      </c>
      <c r="X594">
        <v>0</v>
      </c>
      <c r="Y594">
        <v>38.212302999999999</v>
      </c>
      <c r="Z594">
        <v>0</v>
      </c>
      <c r="AA594">
        <v>4.5703889999999996</v>
      </c>
      <c r="AB594">
        <v>0</v>
      </c>
      <c r="AC594">
        <v>36.270054000000002</v>
      </c>
      <c r="AD594">
        <v>0</v>
      </c>
      <c r="AE594">
        <v>0</v>
      </c>
      <c r="AF594">
        <v>79.05274</v>
      </c>
    </row>
    <row r="595" spans="1:32" x14ac:dyDescent="0.3">
      <c r="A595">
        <v>3011213</v>
      </c>
      <c r="B595">
        <v>1</v>
      </c>
      <c r="C595" t="s">
        <v>82</v>
      </c>
      <c r="D595" t="s">
        <v>111</v>
      </c>
      <c r="E595" t="s">
        <v>2440</v>
      </c>
      <c r="F595" t="s">
        <v>2441</v>
      </c>
      <c r="G595" t="s">
        <v>134</v>
      </c>
      <c r="H595" t="s">
        <v>367</v>
      </c>
      <c r="I595" t="s">
        <v>78</v>
      </c>
      <c r="J595" t="s">
        <v>136</v>
      </c>
      <c r="K595" t="s">
        <v>22</v>
      </c>
      <c r="L595" t="s">
        <v>177</v>
      </c>
      <c r="M595" t="s">
        <v>2442</v>
      </c>
      <c r="N595" t="s">
        <v>2443</v>
      </c>
      <c r="O595">
        <v>3.2823225000000003</v>
      </c>
      <c r="P595">
        <v>0</v>
      </c>
      <c r="Q595">
        <v>12</v>
      </c>
      <c r="R595">
        <v>0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0</v>
      </c>
      <c r="Y595">
        <v>8.0264489999999995</v>
      </c>
      <c r="Z595">
        <v>0</v>
      </c>
      <c r="AA595">
        <v>0</v>
      </c>
      <c r="AB595">
        <v>0</v>
      </c>
      <c r="AC595">
        <v>3.4476754999999999</v>
      </c>
      <c r="AD595">
        <v>0</v>
      </c>
      <c r="AE595">
        <v>0</v>
      </c>
      <c r="AF595">
        <v>11.474125000000001</v>
      </c>
    </row>
    <row r="596" spans="1:32" x14ac:dyDescent="0.3">
      <c r="A596">
        <v>3011223</v>
      </c>
      <c r="B596">
        <v>1</v>
      </c>
      <c r="C596" t="s">
        <v>82</v>
      </c>
      <c r="D596" t="s">
        <v>104</v>
      </c>
      <c r="E596" t="s">
        <v>2444</v>
      </c>
      <c r="F596" t="s">
        <v>2445</v>
      </c>
      <c r="G596" t="s">
        <v>134</v>
      </c>
      <c r="H596" t="s">
        <v>487</v>
      </c>
      <c r="I596" t="s">
        <v>78</v>
      </c>
      <c r="J596" t="s">
        <v>136</v>
      </c>
      <c r="K596" t="s">
        <v>22</v>
      </c>
      <c r="L596" t="s">
        <v>177</v>
      </c>
      <c r="M596" t="s">
        <v>2446</v>
      </c>
      <c r="N596" t="s">
        <v>2447</v>
      </c>
      <c r="O596">
        <v>7.257962222222222</v>
      </c>
      <c r="P596">
        <v>0</v>
      </c>
      <c r="Q596">
        <v>145</v>
      </c>
      <c r="R596">
        <v>0</v>
      </c>
      <c r="S596">
        <v>0</v>
      </c>
      <c r="T596">
        <v>0</v>
      </c>
      <c r="U596">
        <v>11</v>
      </c>
      <c r="V596">
        <v>0</v>
      </c>
      <c r="W596">
        <v>0</v>
      </c>
      <c r="X596">
        <v>0</v>
      </c>
      <c r="Y596">
        <v>324.43790000000001</v>
      </c>
      <c r="Z596">
        <v>0</v>
      </c>
      <c r="AA596">
        <v>0</v>
      </c>
      <c r="AB596">
        <v>0</v>
      </c>
      <c r="AC596">
        <v>55.579135999999998</v>
      </c>
      <c r="AD596">
        <v>0</v>
      </c>
      <c r="AE596">
        <v>0</v>
      </c>
      <c r="AF596">
        <v>380.01702999999998</v>
      </c>
    </row>
    <row r="597" spans="1:32" x14ac:dyDescent="0.3">
      <c r="A597">
        <v>3011182</v>
      </c>
      <c r="B597">
        <v>1</v>
      </c>
      <c r="C597" t="s">
        <v>82</v>
      </c>
      <c r="D597" t="s">
        <v>92</v>
      </c>
      <c r="E597" t="s">
        <v>2448</v>
      </c>
      <c r="F597" t="s">
        <v>2449</v>
      </c>
      <c r="G597" t="s">
        <v>134</v>
      </c>
      <c r="H597" t="s">
        <v>216</v>
      </c>
      <c r="I597" t="s">
        <v>78</v>
      </c>
      <c r="J597" t="s">
        <v>136</v>
      </c>
      <c r="K597" t="s">
        <v>22</v>
      </c>
      <c r="L597" t="s">
        <v>177</v>
      </c>
      <c r="M597" t="s">
        <v>2450</v>
      </c>
      <c r="N597" t="s">
        <v>2451</v>
      </c>
      <c r="O597">
        <v>5.4343111111111115</v>
      </c>
      <c r="P597">
        <v>0</v>
      </c>
      <c r="Q597">
        <v>1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0.32504233999999999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0.32504233999999999</v>
      </c>
    </row>
    <row r="598" spans="1:32" x14ac:dyDescent="0.3">
      <c r="A598">
        <v>3011138</v>
      </c>
      <c r="B598">
        <v>1</v>
      </c>
      <c r="C598" t="s">
        <v>82</v>
      </c>
      <c r="D598" t="s">
        <v>108</v>
      </c>
      <c r="E598" t="s">
        <v>2452</v>
      </c>
      <c r="F598" t="s">
        <v>2453</v>
      </c>
      <c r="G598" t="s">
        <v>134</v>
      </c>
      <c r="H598" t="s">
        <v>247</v>
      </c>
      <c r="I598" t="s">
        <v>78</v>
      </c>
      <c r="J598" t="s">
        <v>136</v>
      </c>
      <c r="K598" t="s">
        <v>22</v>
      </c>
      <c r="L598" t="s">
        <v>177</v>
      </c>
      <c r="M598" t="s">
        <v>2454</v>
      </c>
      <c r="N598" t="s">
        <v>2455</v>
      </c>
      <c r="O598">
        <v>1.3716300000000001</v>
      </c>
      <c r="P598">
        <v>0</v>
      </c>
      <c r="Q598">
        <v>0</v>
      </c>
      <c r="R598">
        <v>0</v>
      </c>
      <c r="S598">
        <v>4</v>
      </c>
      <c r="T598">
        <v>0</v>
      </c>
      <c r="U598">
        <v>2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6.4450399999999997</v>
      </c>
      <c r="AB598">
        <v>0</v>
      </c>
      <c r="AC598">
        <v>0.49717915000000001</v>
      </c>
      <c r="AD598">
        <v>0</v>
      </c>
      <c r="AE598">
        <v>0</v>
      </c>
      <c r="AF598">
        <v>6.9422192999999996</v>
      </c>
    </row>
    <row r="599" spans="1:32" x14ac:dyDescent="0.3">
      <c r="A599">
        <v>3011157</v>
      </c>
      <c r="B599">
        <v>1</v>
      </c>
      <c r="C599" t="s">
        <v>82</v>
      </c>
      <c r="D599" t="s">
        <v>100</v>
      </c>
      <c r="E599" t="s">
        <v>2456</v>
      </c>
      <c r="F599" t="s">
        <v>2457</v>
      </c>
      <c r="G599" t="s">
        <v>134</v>
      </c>
      <c r="H599" t="s">
        <v>238</v>
      </c>
      <c r="I599" t="s">
        <v>78</v>
      </c>
      <c r="J599" t="s">
        <v>136</v>
      </c>
      <c r="K599" t="s">
        <v>22</v>
      </c>
      <c r="L599" t="s">
        <v>177</v>
      </c>
      <c r="M599" t="s">
        <v>2458</v>
      </c>
      <c r="N599" t="s">
        <v>2459</v>
      </c>
      <c r="O599">
        <v>5.2210588888888898</v>
      </c>
      <c r="P599">
        <v>0</v>
      </c>
      <c r="Q599">
        <v>1</v>
      </c>
      <c r="R599">
        <v>0</v>
      </c>
      <c r="S599">
        <v>0</v>
      </c>
      <c r="T599">
        <v>0</v>
      </c>
      <c r="U599">
        <v>2</v>
      </c>
      <c r="V599">
        <v>0</v>
      </c>
      <c r="W599">
        <v>0</v>
      </c>
      <c r="X599">
        <v>0</v>
      </c>
      <c r="Y599">
        <v>7.2267213000000003</v>
      </c>
      <c r="Z599">
        <v>0</v>
      </c>
      <c r="AA599">
        <v>0</v>
      </c>
      <c r="AB599">
        <v>0</v>
      </c>
      <c r="AC599">
        <v>2.0942419999999999</v>
      </c>
      <c r="AD599">
        <v>0</v>
      </c>
      <c r="AE599">
        <v>0</v>
      </c>
      <c r="AF599">
        <v>9.3209630000000008</v>
      </c>
    </row>
    <row r="600" spans="1:32" x14ac:dyDescent="0.3">
      <c r="A600">
        <v>3011155</v>
      </c>
      <c r="B600">
        <v>1</v>
      </c>
      <c r="C600" t="s">
        <v>83</v>
      </c>
      <c r="D600" t="s">
        <v>130</v>
      </c>
      <c r="E600" t="s">
        <v>2460</v>
      </c>
      <c r="F600" t="s">
        <v>2461</v>
      </c>
      <c r="G600" t="s">
        <v>134</v>
      </c>
      <c r="H600" t="s">
        <v>367</v>
      </c>
      <c r="I600" t="s">
        <v>78</v>
      </c>
      <c r="J600" t="s">
        <v>136</v>
      </c>
      <c r="K600" t="s">
        <v>22</v>
      </c>
      <c r="L600" t="s">
        <v>177</v>
      </c>
      <c r="M600" t="s">
        <v>2462</v>
      </c>
      <c r="N600" t="s">
        <v>2463</v>
      </c>
      <c r="O600">
        <v>3.3261724999999998</v>
      </c>
      <c r="P600">
        <v>0</v>
      </c>
      <c r="Q600">
        <v>12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0</v>
      </c>
      <c r="Y600">
        <v>3.8791715999999998</v>
      </c>
      <c r="Z600">
        <v>0</v>
      </c>
      <c r="AA600">
        <v>0</v>
      </c>
      <c r="AB600">
        <v>0</v>
      </c>
      <c r="AC600">
        <v>0.49046504000000002</v>
      </c>
      <c r="AD600">
        <v>0</v>
      </c>
      <c r="AE600">
        <v>0</v>
      </c>
      <c r="AF600">
        <v>4.3696365000000004</v>
      </c>
    </row>
    <row r="601" spans="1:32" x14ac:dyDescent="0.3">
      <c r="A601">
        <v>3011135</v>
      </c>
      <c r="B601">
        <v>1</v>
      </c>
      <c r="C601" t="s">
        <v>82</v>
      </c>
      <c r="D601" t="s">
        <v>104</v>
      </c>
      <c r="E601" t="s">
        <v>2464</v>
      </c>
      <c r="F601" t="s">
        <v>2465</v>
      </c>
      <c r="G601" t="s">
        <v>134</v>
      </c>
      <c r="H601" t="s">
        <v>367</v>
      </c>
      <c r="I601" t="s">
        <v>78</v>
      </c>
      <c r="J601" t="s">
        <v>136</v>
      </c>
      <c r="K601" t="s">
        <v>22</v>
      </c>
      <c r="L601" t="s">
        <v>177</v>
      </c>
      <c r="M601" t="s">
        <v>2466</v>
      </c>
      <c r="N601" t="s">
        <v>2467</v>
      </c>
      <c r="O601">
        <v>1.327998888888889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1.9796126999999999</v>
      </c>
      <c r="AD601">
        <v>0</v>
      </c>
      <c r="AE601">
        <v>0</v>
      </c>
      <c r="AF601">
        <v>1.9796126999999999</v>
      </c>
    </row>
    <row r="602" spans="1:32" x14ac:dyDescent="0.3">
      <c r="A602">
        <v>3011073</v>
      </c>
      <c r="B602">
        <v>1</v>
      </c>
      <c r="C602" t="s">
        <v>82</v>
      </c>
      <c r="D602" t="s">
        <v>113</v>
      </c>
      <c r="E602" t="s">
        <v>2468</v>
      </c>
      <c r="F602" t="s">
        <v>2469</v>
      </c>
      <c r="G602" t="s">
        <v>134</v>
      </c>
      <c r="H602" t="s">
        <v>247</v>
      </c>
      <c r="I602" t="s">
        <v>78</v>
      </c>
      <c r="J602" t="s">
        <v>136</v>
      </c>
      <c r="K602" t="s">
        <v>22</v>
      </c>
      <c r="L602" t="s">
        <v>177</v>
      </c>
      <c r="M602" t="s">
        <v>2470</v>
      </c>
      <c r="N602" t="s">
        <v>2471</v>
      </c>
      <c r="O602">
        <v>6.9661444444444438</v>
      </c>
      <c r="P602">
        <v>0</v>
      </c>
      <c r="Q602">
        <v>26</v>
      </c>
      <c r="R602">
        <v>0</v>
      </c>
      <c r="S602">
        <v>0</v>
      </c>
      <c r="T602">
        <v>0</v>
      </c>
      <c r="U602">
        <v>6</v>
      </c>
      <c r="V602">
        <v>0</v>
      </c>
      <c r="W602">
        <v>0</v>
      </c>
      <c r="X602">
        <v>0</v>
      </c>
      <c r="Y602">
        <v>90.0428</v>
      </c>
      <c r="Z602">
        <v>0</v>
      </c>
      <c r="AA602">
        <v>0</v>
      </c>
      <c r="AB602">
        <v>0</v>
      </c>
      <c r="AC602">
        <v>14.439242999999999</v>
      </c>
      <c r="AD602">
        <v>0</v>
      </c>
      <c r="AE602">
        <v>0</v>
      </c>
      <c r="AF602">
        <v>104.48205</v>
      </c>
    </row>
    <row r="603" spans="1:32" x14ac:dyDescent="0.3">
      <c r="A603">
        <v>3011078</v>
      </c>
      <c r="B603">
        <v>1</v>
      </c>
      <c r="C603" t="s">
        <v>83</v>
      </c>
      <c r="D603" t="s">
        <v>130</v>
      </c>
      <c r="E603" t="s">
        <v>2472</v>
      </c>
      <c r="F603" t="s">
        <v>2473</v>
      </c>
      <c r="G603" t="s">
        <v>134</v>
      </c>
      <c r="H603" t="s">
        <v>247</v>
      </c>
      <c r="I603" t="s">
        <v>78</v>
      </c>
      <c r="J603" t="s">
        <v>136</v>
      </c>
      <c r="K603" t="s">
        <v>22</v>
      </c>
      <c r="L603" t="s">
        <v>177</v>
      </c>
      <c r="M603" t="s">
        <v>2474</v>
      </c>
      <c r="N603" t="s">
        <v>2475</v>
      </c>
      <c r="O603">
        <v>2.8443025</v>
      </c>
      <c r="P603">
        <v>0</v>
      </c>
      <c r="Q603">
        <v>32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10.665186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10.665186</v>
      </c>
    </row>
    <row r="604" spans="1:32" x14ac:dyDescent="0.3">
      <c r="A604">
        <v>3011092</v>
      </c>
      <c r="B604">
        <v>1</v>
      </c>
      <c r="C604" t="s">
        <v>82</v>
      </c>
      <c r="D604" t="s">
        <v>94</v>
      </c>
      <c r="E604" t="s">
        <v>2476</v>
      </c>
      <c r="F604" t="s">
        <v>2477</v>
      </c>
      <c r="G604" t="s">
        <v>134</v>
      </c>
      <c r="H604" t="s">
        <v>252</v>
      </c>
      <c r="I604" t="s">
        <v>79</v>
      </c>
      <c r="J604" t="s">
        <v>136</v>
      </c>
      <c r="K604" t="s">
        <v>22</v>
      </c>
      <c r="L604" t="s">
        <v>177</v>
      </c>
      <c r="M604" t="s">
        <v>2478</v>
      </c>
      <c r="N604" t="s">
        <v>2479</v>
      </c>
      <c r="O604">
        <v>3.7127916666666665</v>
      </c>
      <c r="P604">
        <v>0</v>
      </c>
      <c r="Q604">
        <v>31</v>
      </c>
      <c r="R604">
        <v>0</v>
      </c>
      <c r="S604">
        <v>1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9.1437729999999995</v>
      </c>
      <c r="Z604">
        <v>0</v>
      </c>
      <c r="AA604">
        <v>8.9968030000000004E-2</v>
      </c>
      <c r="AB604">
        <v>0</v>
      </c>
      <c r="AC604">
        <v>0</v>
      </c>
      <c r="AD604">
        <v>0</v>
      </c>
      <c r="AE604">
        <v>0</v>
      </c>
      <c r="AF604">
        <v>9.2337419999999995</v>
      </c>
    </row>
    <row r="605" spans="1:32" x14ac:dyDescent="0.3">
      <c r="A605">
        <v>3011130</v>
      </c>
      <c r="B605">
        <v>1</v>
      </c>
      <c r="C605" t="s">
        <v>82</v>
      </c>
      <c r="D605" t="s">
        <v>88</v>
      </c>
      <c r="E605" t="s">
        <v>2480</v>
      </c>
      <c r="F605" t="s">
        <v>2481</v>
      </c>
      <c r="G605" t="s">
        <v>134</v>
      </c>
      <c r="H605" t="s">
        <v>1835</v>
      </c>
      <c r="I605" t="s">
        <v>79</v>
      </c>
      <c r="J605" t="s">
        <v>136</v>
      </c>
      <c r="K605" t="s">
        <v>22</v>
      </c>
      <c r="L605" t="s">
        <v>177</v>
      </c>
      <c r="M605" t="s">
        <v>2482</v>
      </c>
      <c r="N605" t="s">
        <v>2483</v>
      </c>
      <c r="O605">
        <v>1.7819002777777779</v>
      </c>
      <c r="P605">
        <v>0</v>
      </c>
      <c r="Q605">
        <v>248</v>
      </c>
      <c r="R605">
        <v>0</v>
      </c>
      <c r="S605">
        <v>19</v>
      </c>
      <c r="T605">
        <v>21</v>
      </c>
      <c r="U605">
        <v>42</v>
      </c>
      <c r="V605">
        <v>1</v>
      </c>
      <c r="W605">
        <v>0</v>
      </c>
      <c r="X605">
        <v>0</v>
      </c>
      <c r="Y605">
        <v>39.266894999999998</v>
      </c>
      <c r="Z605">
        <v>0</v>
      </c>
      <c r="AA605">
        <v>4.222518</v>
      </c>
      <c r="AB605">
        <v>51.603172000000001</v>
      </c>
      <c r="AC605">
        <v>16.624565</v>
      </c>
      <c r="AD605">
        <v>268.56265000000002</v>
      </c>
      <c r="AE605">
        <v>0</v>
      </c>
      <c r="AF605">
        <v>380.27981999999997</v>
      </c>
    </row>
    <row r="606" spans="1:32" x14ac:dyDescent="0.3">
      <c r="A606">
        <v>3011117</v>
      </c>
      <c r="B606">
        <v>1</v>
      </c>
      <c r="C606" t="s">
        <v>82</v>
      </c>
      <c r="D606" t="s">
        <v>94</v>
      </c>
      <c r="E606" t="s">
        <v>2484</v>
      </c>
      <c r="F606" t="s">
        <v>2485</v>
      </c>
      <c r="G606" t="s">
        <v>134</v>
      </c>
      <c r="H606" t="s">
        <v>367</v>
      </c>
      <c r="I606" t="s">
        <v>78</v>
      </c>
      <c r="J606" t="s">
        <v>136</v>
      </c>
      <c r="K606" t="s">
        <v>22</v>
      </c>
      <c r="L606" t="s">
        <v>177</v>
      </c>
      <c r="M606" t="s">
        <v>2486</v>
      </c>
      <c r="N606" t="s">
        <v>2487</v>
      </c>
      <c r="O606">
        <v>6.4083377777777777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7.5439878</v>
      </c>
      <c r="AD606">
        <v>0</v>
      </c>
      <c r="AE606">
        <v>0</v>
      </c>
      <c r="AF606">
        <v>7.5439878</v>
      </c>
    </row>
    <row r="607" spans="1:32" x14ac:dyDescent="0.3">
      <c r="A607">
        <v>3011064</v>
      </c>
      <c r="B607">
        <v>1</v>
      </c>
      <c r="C607" t="s">
        <v>82</v>
      </c>
      <c r="D607" t="s">
        <v>92</v>
      </c>
      <c r="E607" t="s">
        <v>2488</v>
      </c>
      <c r="F607" t="s">
        <v>2489</v>
      </c>
      <c r="G607" t="s">
        <v>134</v>
      </c>
      <c r="H607" t="s">
        <v>367</v>
      </c>
      <c r="I607" t="s">
        <v>78</v>
      </c>
      <c r="J607" t="s">
        <v>136</v>
      </c>
      <c r="K607" t="s">
        <v>22</v>
      </c>
      <c r="L607" t="s">
        <v>177</v>
      </c>
      <c r="M607" t="s">
        <v>2490</v>
      </c>
      <c r="N607" t="s">
        <v>2491</v>
      </c>
      <c r="O607">
        <v>6.2535377777777779</v>
      </c>
      <c r="P607">
        <v>0</v>
      </c>
      <c r="Q607">
        <v>7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13.375766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13.375766</v>
      </c>
    </row>
    <row r="608" spans="1:32" x14ac:dyDescent="0.3">
      <c r="A608">
        <v>3011061</v>
      </c>
      <c r="B608">
        <v>1</v>
      </c>
      <c r="C608" t="s">
        <v>82</v>
      </c>
      <c r="D608" t="s">
        <v>103</v>
      </c>
      <c r="E608" t="s">
        <v>2492</v>
      </c>
      <c r="F608" t="s">
        <v>2493</v>
      </c>
      <c r="G608" t="s">
        <v>134</v>
      </c>
      <c r="H608" t="s">
        <v>247</v>
      </c>
      <c r="I608" t="s">
        <v>78</v>
      </c>
      <c r="J608" t="s">
        <v>136</v>
      </c>
      <c r="K608" t="s">
        <v>22</v>
      </c>
      <c r="L608" t="s">
        <v>177</v>
      </c>
      <c r="M608" t="s">
        <v>2494</v>
      </c>
      <c r="N608" t="s">
        <v>2495</v>
      </c>
      <c r="O608">
        <v>3.3237247222222219</v>
      </c>
      <c r="P608">
        <v>0</v>
      </c>
      <c r="Q608">
        <v>27</v>
      </c>
      <c r="R608">
        <v>0</v>
      </c>
      <c r="S608">
        <v>9</v>
      </c>
      <c r="T608">
        <v>0</v>
      </c>
      <c r="U608">
        <v>3</v>
      </c>
      <c r="V608">
        <v>0</v>
      </c>
      <c r="W608">
        <v>0</v>
      </c>
      <c r="X608">
        <v>0</v>
      </c>
      <c r="Y608">
        <v>9.0694590000000002</v>
      </c>
      <c r="Z608">
        <v>0</v>
      </c>
      <c r="AA608">
        <v>7.9304185</v>
      </c>
      <c r="AB608">
        <v>0</v>
      </c>
      <c r="AC608">
        <v>2.4203591000000002</v>
      </c>
      <c r="AD608">
        <v>0</v>
      </c>
      <c r="AE608">
        <v>0</v>
      </c>
      <c r="AF608">
        <v>19.420237</v>
      </c>
    </row>
    <row r="609" spans="1:32" x14ac:dyDescent="0.3">
      <c r="A609">
        <v>3011058</v>
      </c>
      <c r="B609">
        <v>1</v>
      </c>
      <c r="C609" t="s">
        <v>83</v>
      </c>
      <c r="D609" t="s">
        <v>130</v>
      </c>
      <c r="E609" t="s">
        <v>2496</v>
      </c>
      <c r="F609" t="s">
        <v>2497</v>
      </c>
      <c r="G609" t="s">
        <v>134</v>
      </c>
      <c r="H609" t="s">
        <v>211</v>
      </c>
      <c r="I609" t="s">
        <v>79</v>
      </c>
      <c r="J609" t="s">
        <v>136</v>
      </c>
      <c r="K609" t="s">
        <v>22</v>
      </c>
      <c r="L609" t="s">
        <v>177</v>
      </c>
      <c r="M609" t="s">
        <v>2498</v>
      </c>
      <c r="N609" t="s">
        <v>2499</v>
      </c>
      <c r="O609">
        <v>0.54555555555555557</v>
      </c>
      <c r="P609">
        <v>0</v>
      </c>
      <c r="Q609">
        <v>0</v>
      </c>
      <c r="R609">
        <v>0</v>
      </c>
      <c r="S609">
        <v>0</v>
      </c>
      <c r="T609">
        <v>15</v>
      </c>
      <c r="U609">
        <v>0</v>
      </c>
      <c r="V609">
        <v>23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42.940530000000003</v>
      </c>
      <c r="AC609">
        <v>0</v>
      </c>
      <c r="AD609">
        <v>846.08154000000002</v>
      </c>
      <c r="AE609">
        <v>0</v>
      </c>
      <c r="AF609">
        <v>889.02202999999997</v>
      </c>
    </row>
    <row r="610" spans="1:32" x14ac:dyDescent="0.3">
      <c r="A610">
        <v>3011042</v>
      </c>
      <c r="B610">
        <v>1</v>
      </c>
      <c r="C610" t="s">
        <v>82</v>
      </c>
      <c r="D610" t="s">
        <v>92</v>
      </c>
      <c r="E610" t="s">
        <v>2500</v>
      </c>
      <c r="F610" t="s">
        <v>2501</v>
      </c>
      <c r="G610" t="s">
        <v>134</v>
      </c>
      <c r="H610" t="s">
        <v>211</v>
      </c>
      <c r="I610" t="s">
        <v>79</v>
      </c>
      <c r="J610" t="s">
        <v>136</v>
      </c>
      <c r="K610" t="s">
        <v>22</v>
      </c>
      <c r="L610" t="s">
        <v>177</v>
      </c>
      <c r="M610" t="s">
        <v>2502</v>
      </c>
      <c r="N610" t="s">
        <v>2503</v>
      </c>
      <c r="O610">
        <v>5.1894244444444446</v>
      </c>
      <c r="P610">
        <v>2</v>
      </c>
      <c r="Q610">
        <v>42</v>
      </c>
      <c r="R610">
        <v>13</v>
      </c>
      <c r="S610">
        <v>7</v>
      </c>
      <c r="T610">
        <v>5</v>
      </c>
      <c r="U610">
        <v>5</v>
      </c>
      <c r="V610">
        <v>0</v>
      </c>
      <c r="W610">
        <v>0</v>
      </c>
      <c r="X610">
        <v>13.701105999999999</v>
      </c>
      <c r="Y610">
        <v>20.078243000000001</v>
      </c>
      <c r="Z610">
        <v>32.895569999999999</v>
      </c>
      <c r="AA610">
        <v>10.102078000000001</v>
      </c>
      <c r="AB610">
        <v>45.339970000000001</v>
      </c>
      <c r="AC610">
        <v>6.1249856999999999</v>
      </c>
      <c r="AD610">
        <v>0</v>
      </c>
      <c r="AE610">
        <v>0</v>
      </c>
      <c r="AF610">
        <v>128.24194</v>
      </c>
    </row>
    <row r="611" spans="1:32" x14ac:dyDescent="0.3">
      <c r="A611">
        <v>3011021</v>
      </c>
      <c r="B611">
        <v>1</v>
      </c>
      <c r="C611" t="s">
        <v>82</v>
      </c>
      <c r="D611" t="s">
        <v>112</v>
      </c>
      <c r="E611" t="s">
        <v>2504</v>
      </c>
      <c r="F611" t="s">
        <v>2505</v>
      </c>
      <c r="G611" t="s">
        <v>134</v>
      </c>
      <c r="H611" t="s">
        <v>211</v>
      </c>
      <c r="I611" t="s">
        <v>79</v>
      </c>
      <c r="J611" t="s">
        <v>136</v>
      </c>
      <c r="K611" t="s">
        <v>22</v>
      </c>
      <c r="L611" t="s">
        <v>177</v>
      </c>
      <c r="M611" t="s">
        <v>2506</v>
      </c>
      <c r="N611" t="s">
        <v>2507</v>
      </c>
      <c r="O611">
        <v>1.8474238888888888</v>
      </c>
      <c r="P611">
        <v>0</v>
      </c>
      <c r="Q611">
        <v>90</v>
      </c>
      <c r="R611">
        <v>17</v>
      </c>
      <c r="S611">
        <v>40</v>
      </c>
      <c r="T611">
        <v>3</v>
      </c>
      <c r="U611">
        <v>14</v>
      </c>
      <c r="V611">
        <v>0</v>
      </c>
      <c r="W611">
        <v>0</v>
      </c>
      <c r="X611">
        <v>0</v>
      </c>
      <c r="Y611">
        <v>54.589455000000001</v>
      </c>
      <c r="Z611">
        <v>30.029419999999998</v>
      </c>
      <c r="AA611">
        <v>162.60482999999999</v>
      </c>
      <c r="AB611">
        <v>2.0907686000000001</v>
      </c>
      <c r="AC611">
        <v>14.801344</v>
      </c>
      <c r="AD611">
        <v>0</v>
      </c>
      <c r="AE611">
        <v>0</v>
      </c>
      <c r="AF611">
        <v>264.11579999999998</v>
      </c>
    </row>
    <row r="612" spans="1:32" x14ac:dyDescent="0.3">
      <c r="A612">
        <v>3010989</v>
      </c>
      <c r="B612">
        <v>1</v>
      </c>
      <c r="C612" t="s">
        <v>82</v>
      </c>
      <c r="D612" t="s">
        <v>89</v>
      </c>
      <c r="E612" t="s">
        <v>2508</v>
      </c>
      <c r="F612" t="s">
        <v>2509</v>
      </c>
      <c r="G612" t="s">
        <v>134</v>
      </c>
      <c r="H612" t="s">
        <v>247</v>
      </c>
      <c r="I612" t="s">
        <v>78</v>
      </c>
      <c r="J612" t="s">
        <v>136</v>
      </c>
      <c r="K612" t="s">
        <v>22</v>
      </c>
      <c r="L612" t="s">
        <v>177</v>
      </c>
      <c r="M612" t="s">
        <v>2510</v>
      </c>
      <c r="N612" t="s">
        <v>2511</v>
      </c>
      <c r="O612">
        <v>1.5788011111111111</v>
      </c>
      <c r="P612">
        <v>0</v>
      </c>
      <c r="Q612">
        <v>138</v>
      </c>
      <c r="R612">
        <v>0</v>
      </c>
      <c r="S612">
        <v>5</v>
      </c>
      <c r="T612">
        <v>0</v>
      </c>
      <c r="U612">
        <v>14</v>
      </c>
      <c r="V612">
        <v>0</v>
      </c>
      <c r="W612">
        <v>0</v>
      </c>
      <c r="X612">
        <v>0</v>
      </c>
      <c r="Y612">
        <v>44.082675999999999</v>
      </c>
      <c r="Z612">
        <v>0</v>
      </c>
      <c r="AA612">
        <v>2.3206340000000001</v>
      </c>
      <c r="AB612">
        <v>0</v>
      </c>
      <c r="AC612">
        <v>10.12262</v>
      </c>
      <c r="AD612">
        <v>0</v>
      </c>
      <c r="AE612">
        <v>0</v>
      </c>
      <c r="AF612">
        <v>56.525931999999997</v>
      </c>
    </row>
    <row r="613" spans="1:32" x14ac:dyDescent="0.3">
      <c r="A613">
        <v>3011017</v>
      </c>
      <c r="B613">
        <v>1</v>
      </c>
      <c r="C613" t="s">
        <v>83</v>
      </c>
      <c r="D613" t="s">
        <v>129</v>
      </c>
      <c r="E613" t="s">
        <v>2512</v>
      </c>
      <c r="F613" t="s">
        <v>2513</v>
      </c>
      <c r="G613" t="s">
        <v>134</v>
      </c>
      <c r="H613" t="s">
        <v>238</v>
      </c>
      <c r="I613" t="s">
        <v>78</v>
      </c>
      <c r="J613" t="s">
        <v>136</v>
      </c>
      <c r="K613" t="s">
        <v>22</v>
      </c>
      <c r="L613" t="s">
        <v>177</v>
      </c>
      <c r="M613" t="s">
        <v>2514</v>
      </c>
      <c r="N613" t="s">
        <v>2515</v>
      </c>
      <c r="O613">
        <v>2.2519066666666667</v>
      </c>
      <c r="P613">
        <v>0</v>
      </c>
      <c r="Q613">
        <v>128</v>
      </c>
      <c r="R613">
        <v>0</v>
      </c>
      <c r="S613">
        <v>1</v>
      </c>
      <c r="T613">
        <v>0</v>
      </c>
      <c r="U613">
        <v>41</v>
      </c>
      <c r="V613">
        <v>0</v>
      </c>
      <c r="W613">
        <v>0</v>
      </c>
      <c r="X613">
        <v>0</v>
      </c>
      <c r="Y613">
        <v>77.262780000000006</v>
      </c>
      <c r="Z613">
        <v>0</v>
      </c>
      <c r="AA613">
        <v>1.0983324000000001</v>
      </c>
      <c r="AB613">
        <v>0</v>
      </c>
      <c r="AC613">
        <v>22.702562</v>
      </c>
      <c r="AD613">
        <v>0</v>
      </c>
      <c r="AE613">
        <v>0</v>
      </c>
      <c r="AF613">
        <v>101.063675</v>
      </c>
    </row>
    <row r="614" spans="1:32" x14ac:dyDescent="0.3">
      <c r="A614">
        <v>3010988</v>
      </c>
      <c r="B614">
        <v>1</v>
      </c>
      <c r="C614" t="s">
        <v>82</v>
      </c>
      <c r="D614" t="s">
        <v>107</v>
      </c>
      <c r="E614" t="s">
        <v>2516</v>
      </c>
      <c r="F614" t="s">
        <v>2517</v>
      </c>
      <c r="G614" t="s">
        <v>134</v>
      </c>
      <c r="H614" t="s">
        <v>367</v>
      </c>
      <c r="I614" t="s">
        <v>78</v>
      </c>
      <c r="J614" t="s">
        <v>136</v>
      </c>
      <c r="K614" t="s">
        <v>22</v>
      </c>
      <c r="L614" t="s">
        <v>177</v>
      </c>
      <c r="M614" t="s">
        <v>2518</v>
      </c>
      <c r="N614" t="s">
        <v>2519</v>
      </c>
      <c r="O614">
        <v>2.038945</v>
      </c>
      <c r="P614">
        <v>0</v>
      </c>
      <c r="Q614">
        <v>1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1.0903392000000001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1.0903392000000001</v>
      </c>
    </row>
    <row r="615" spans="1:32" x14ac:dyDescent="0.3">
      <c r="A615">
        <v>3010972</v>
      </c>
      <c r="B615">
        <v>1</v>
      </c>
      <c r="C615" t="s">
        <v>82</v>
      </c>
      <c r="D615" t="s">
        <v>99</v>
      </c>
      <c r="E615" t="s">
        <v>2520</v>
      </c>
      <c r="F615" t="s">
        <v>2521</v>
      </c>
      <c r="G615" t="s">
        <v>134</v>
      </c>
      <c r="H615" t="s">
        <v>211</v>
      </c>
      <c r="I615" t="s">
        <v>79</v>
      </c>
      <c r="J615" t="s">
        <v>136</v>
      </c>
      <c r="K615" t="s">
        <v>22</v>
      </c>
      <c r="L615" t="s">
        <v>177</v>
      </c>
      <c r="M615" t="s">
        <v>2522</v>
      </c>
      <c r="N615" t="s">
        <v>2523</v>
      </c>
      <c r="O615">
        <v>3.4647611111111107</v>
      </c>
      <c r="P615">
        <v>0</v>
      </c>
      <c r="Q615">
        <v>0</v>
      </c>
      <c r="R615">
        <v>0</v>
      </c>
      <c r="S615">
        <v>0</v>
      </c>
      <c r="T615">
        <v>4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857.02575999999999</v>
      </c>
      <c r="AC615">
        <v>0</v>
      </c>
      <c r="AD615">
        <v>0</v>
      </c>
      <c r="AE615">
        <v>0</v>
      </c>
      <c r="AF615">
        <v>857.02575999999999</v>
      </c>
    </row>
    <row r="616" spans="1:32" x14ac:dyDescent="0.3">
      <c r="A616">
        <v>3010978</v>
      </c>
      <c r="B616">
        <v>1</v>
      </c>
      <c r="C616" t="s">
        <v>82</v>
      </c>
      <c r="D616" t="s">
        <v>108</v>
      </c>
      <c r="E616" t="s">
        <v>2524</v>
      </c>
      <c r="F616" t="s">
        <v>2525</v>
      </c>
      <c r="G616" t="s">
        <v>134</v>
      </c>
      <c r="H616" t="s">
        <v>211</v>
      </c>
      <c r="I616" t="s">
        <v>79</v>
      </c>
      <c r="J616" t="s">
        <v>136</v>
      </c>
      <c r="K616" t="s">
        <v>22</v>
      </c>
      <c r="L616" t="s">
        <v>177</v>
      </c>
      <c r="M616" t="s">
        <v>2526</v>
      </c>
      <c r="N616" t="s">
        <v>2527</v>
      </c>
      <c r="O616">
        <v>2.1661111111111113</v>
      </c>
      <c r="P616">
        <v>0</v>
      </c>
      <c r="Q616">
        <v>0</v>
      </c>
      <c r="R616">
        <v>0</v>
      </c>
      <c r="S616">
        <v>2</v>
      </c>
      <c r="T616">
        <v>0</v>
      </c>
      <c r="U616">
        <v>3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1.1830897</v>
      </c>
      <c r="AB616">
        <v>0</v>
      </c>
      <c r="AC616">
        <v>4.1770934999999998</v>
      </c>
      <c r="AD616">
        <v>0</v>
      </c>
      <c r="AE616">
        <v>0</v>
      </c>
      <c r="AF616">
        <v>5.3601831999999998</v>
      </c>
    </row>
    <row r="617" spans="1:32" x14ac:dyDescent="0.3">
      <c r="A617">
        <v>3011022</v>
      </c>
      <c r="B617">
        <v>1</v>
      </c>
      <c r="C617" t="s">
        <v>82</v>
      </c>
      <c r="D617" t="s">
        <v>106</v>
      </c>
      <c r="E617" t="s">
        <v>2528</v>
      </c>
      <c r="F617" t="s">
        <v>2529</v>
      </c>
      <c r="G617" t="s">
        <v>134</v>
      </c>
      <c r="H617" t="s">
        <v>182</v>
      </c>
      <c r="I617" t="s">
        <v>79</v>
      </c>
      <c r="J617" t="s">
        <v>136</v>
      </c>
      <c r="K617" t="s">
        <v>22</v>
      </c>
      <c r="L617" t="s">
        <v>177</v>
      </c>
      <c r="M617" t="s">
        <v>2530</v>
      </c>
      <c r="N617" t="s">
        <v>2531</v>
      </c>
      <c r="O617">
        <v>0.8125</v>
      </c>
      <c r="P617">
        <v>1</v>
      </c>
      <c r="Q617">
        <v>118</v>
      </c>
      <c r="R617">
        <v>2</v>
      </c>
      <c r="S617">
        <v>13</v>
      </c>
      <c r="T617">
        <v>17</v>
      </c>
      <c r="U617">
        <v>36</v>
      </c>
      <c r="V617">
        <v>2</v>
      </c>
      <c r="W617">
        <v>0</v>
      </c>
      <c r="X617">
        <v>1.249954</v>
      </c>
      <c r="Y617">
        <v>35.355119999999999</v>
      </c>
      <c r="Z617">
        <v>1.4983654</v>
      </c>
      <c r="AA617">
        <v>11.138254999999999</v>
      </c>
      <c r="AB617">
        <v>65.150054999999995</v>
      </c>
      <c r="AC617">
        <v>35.409843000000002</v>
      </c>
      <c r="AD617">
        <v>47.730649999999997</v>
      </c>
      <c r="AE617">
        <v>0</v>
      </c>
      <c r="AF617">
        <v>197.53224</v>
      </c>
    </row>
    <row r="618" spans="1:32" x14ac:dyDescent="0.3">
      <c r="A618">
        <v>3013324</v>
      </c>
      <c r="B618">
        <v>1</v>
      </c>
      <c r="C618" t="s">
        <v>83</v>
      </c>
      <c r="D618" t="s">
        <v>122</v>
      </c>
      <c r="E618" t="s">
        <v>2532</v>
      </c>
      <c r="F618" t="s">
        <v>2533</v>
      </c>
      <c r="G618" t="s">
        <v>134</v>
      </c>
      <c r="H618" t="s">
        <v>211</v>
      </c>
      <c r="I618" t="s">
        <v>79</v>
      </c>
      <c r="J618" t="s">
        <v>136</v>
      </c>
      <c r="K618" t="s">
        <v>22</v>
      </c>
      <c r="L618" t="s">
        <v>177</v>
      </c>
      <c r="M618" t="s">
        <v>2534</v>
      </c>
      <c r="N618" t="s">
        <v>2535</v>
      </c>
      <c r="O618">
        <v>0.19027777777777777</v>
      </c>
      <c r="P618">
        <v>1</v>
      </c>
      <c r="Q618">
        <v>1050</v>
      </c>
      <c r="R618">
        <v>9</v>
      </c>
      <c r="S618">
        <v>54</v>
      </c>
      <c r="T618">
        <v>8</v>
      </c>
      <c r="U618">
        <v>124</v>
      </c>
      <c r="V618">
        <v>0</v>
      </c>
      <c r="W618">
        <v>0</v>
      </c>
      <c r="X618">
        <v>2.7205713</v>
      </c>
      <c r="Y618">
        <v>23.832326999999999</v>
      </c>
      <c r="Z618">
        <v>13.906371999999999</v>
      </c>
      <c r="AA618">
        <v>1.4857475</v>
      </c>
      <c r="AB618">
        <v>43.403145000000002</v>
      </c>
      <c r="AC618">
        <v>14.445760999999999</v>
      </c>
      <c r="AD618">
        <v>0</v>
      </c>
      <c r="AE618">
        <v>0</v>
      </c>
      <c r="AF618">
        <v>99.79392</v>
      </c>
    </row>
    <row r="619" spans="1:32" x14ac:dyDescent="0.3">
      <c r="A619">
        <v>3019858</v>
      </c>
      <c r="B619">
        <v>1</v>
      </c>
      <c r="C619" t="s">
        <v>83</v>
      </c>
      <c r="D619" t="s">
        <v>126</v>
      </c>
      <c r="E619" t="s">
        <v>2536</v>
      </c>
      <c r="F619" t="s">
        <v>2537</v>
      </c>
      <c r="G619" t="s">
        <v>134</v>
      </c>
      <c r="H619" t="s">
        <v>211</v>
      </c>
      <c r="I619" t="s">
        <v>79</v>
      </c>
      <c r="J619" t="s">
        <v>136</v>
      </c>
      <c r="K619" t="s">
        <v>22</v>
      </c>
      <c r="L619" t="s">
        <v>177</v>
      </c>
      <c r="M619" t="s">
        <v>2538</v>
      </c>
      <c r="N619" t="s">
        <v>2539</v>
      </c>
      <c r="O619">
        <v>0.2225</v>
      </c>
      <c r="P619">
        <v>2</v>
      </c>
      <c r="Q619">
        <v>297</v>
      </c>
      <c r="R619">
        <v>4</v>
      </c>
      <c r="S619">
        <v>37</v>
      </c>
      <c r="T619">
        <v>3</v>
      </c>
      <c r="U619">
        <v>15</v>
      </c>
      <c r="V619">
        <v>0</v>
      </c>
      <c r="W619">
        <v>0</v>
      </c>
      <c r="X619">
        <v>0.70457049999999999</v>
      </c>
      <c r="Y619">
        <v>9.9258659999999992</v>
      </c>
      <c r="Z619">
        <v>4.2085020000000002</v>
      </c>
      <c r="AA619">
        <v>1.8593289</v>
      </c>
      <c r="AB619">
        <v>6.8825969999999996</v>
      </c>
      <c r="AC619">
        <v>3.1481545</v>
      </c>
      <c r="AD619">
        <v>0</v>
      </c>
      <c r="AE619">
        <v>0</v>
      </c>
      <c r="AF619">
        <v>26.729019999999998</v>
      </c>
    </row>
    <row r="620" spans="1:32" x14ac:dyDescent="0.3">
      <c r="A620">
        <v>3012672</v>
      </c>
      <c r="B620">
        <v>1</v>
      </c>
      <c r="C620" t="s">
        <v>82</v>
      </c>
      <c r="D620" t="s">
        <v>90</v>
      </c>
      <c r="E620" t="s">
        <v>291</v>
      </c>
      <c r="F620" t="s">
        <v>292</v>
      </c>
      <c r="G620" t="s">
        <v>134</v>
      </c>
      <c r="H620" t="s">
        <v>293</v>
      </c>
      <c r="I620" t="s">
        <v>78</v>
      </c>
      <c r="J620" t="s">
        <v>136</v>
      </c>
      <c r="K620" t="s">
        <v>22</v>
      </c>
      <c r="L620" t="s">
        <v>177</v>
      </c>
      <c r="M620" t="s">
        <v>2540</v>
      </c>
      <c r="N620" t="s">
        <v>2541</v>
      </c>
      <c r="O620">
        <v>2.2877888888888891</v>
      </c>
      <c r="P620">
        <v>0</v>
      </c>
      <c r="Q620">
        <v>99</v>
      </c>
      <c r="R620">
        <v>0</v>
      </c>
      <c r="S620">
        <v>0</v>
      </c>
      <c r="T620">
        <v>0</v>
      </c>
      <c r="U620">
        <v>10</v>
      </c>
      <c r="V620">
        <v>0</v>
      </c>
      <c r="W620">
        <v>0</v>
      </c>
      <c r="X620">
        <v>0</v>
      </c>
      <c r="Y620">
        <v>52.25029</v>
      </c>
      <c r="Z620">
        <v>0</v>
      </c>
      <c r="AA620">
        <v>0</v>
      </c>
      <c r="AB620">
        <v>0</v>
      </c>
      <c r="AC620">
        <v>16.132657999999999</v>
      </c>
      <c r="AD620">
        <v>0</v>
      </c>
      <c r="AE620">
        <v>0</v>
      </c>
      <c r="AF620">
        <v>68.382949999999994</v>
      </c>
    </row>
    <row r="621" spans="1:32" x14ac:dyDescent="0.3">
      <c r="A621">
        <v>3012286</v>
      </c>
      <c r="B621">
        <v>1</v>
      </c>
      <c r="C621" t="s">
        <v>82</v>
      </c>
      <c r="D621" t="s">
        <v>106</v>
      </c>
      <c r="E621" t="s">
        <v>2542</v>
      </c>
      <c r="F621" t="s">
        <v>2543</v>
      </c>
      <c r="G621" t="s">
        <v>134</v>
      </c>
      <c r="H621" t="s">
        <v>367</v>
      </c>
      <c r="I621" t="s">
        <v>78</v>
      </c>
      <c r="J621" t="s">
        <v>136</v>
      </c>
      <c r="K621" t="s">
        <v>22</v>
      </c>
      <c r="L621" t="s">
        <v>177</v>
      </c>
      <c r="M621" t="s">
        <v>2544</v>
      </c>
      <c r="N621" t="s">
        <v>2545</v>
      </c>
      <c r="O621">
        <v>4.3028144444444445</v>
      </c>
      <c r="P621">
        <v>0</v>
      </c>
      <c r="Q621">
        <v>25</v>
      </c>
      <c r="R621">
        <v>0</v>
      </c>
      <c r="S621">
        <v>0</v>
      </c>
      <c r="T621">
        <v>0</v>
      </c>
      <c r="U621">
        <v>2</v>
      </c>
      <c r="V621">
        <v>0</v>
      </c>
      <c r="W621">
        <v>0</v>
      </c>
      <c r="X621">
        <v>0</v>
      </c>
      <c r="Y621">
        <v>25.399761000000002</v>
      </c>
      <c r="Z621">
        <v>0</v>
      </c>
      <c r="AA621">
        <v>0</v>
      </c>
      <c r="AB621">
        <v>0</v>
      </c>
      <c r="AC621">
        <v>10.683699000000001</v>
      </c>
      <c r="AD621">
        <v>0</v>
      </c>
      <c r="AE621">
        <v>0</v>
      </c>
      <c r="AF621">
        <v>36.083460000000002</v>
      </c>
    </row>
    <row r="622" spans="1:32" x14ac:dyDescent="0.3">
      <c r="A622">
        <v>3012281</v>
      </c>
      <c r="B622">
        <v>1</v>
      </c>
      <c r="C622" t="s">
        <v>83</v>
      </c>
      <c r="D622" t="s">
        <v>127</v>
      </c>
      <c r="E622" t="s">
        <v>2546</v>
      </c>
      <c r="F622" t="s">
        <v>2547</v>
      </c>
      <c r="G622" t="s">
        <v>134</v>
      </c>
      <c r="H622" t="s">
        <v>211</v>
      </c>
      <c r="I622" t="s">
        <v>79</v>
      </c>
      <c r="J622" t="s">
        <v>136</v>
      </c>
      <c r="K622" t="s">
        <v>22</v>
      </c>
      <c r="L622" t="s">
        <v>177</v>
      </c>
      <c r="M622" t="s">
        <v>2548</v>
      </c>
      <c r="N622" t="s">
        <v>2549</v>
      </c>
      <c r="O622">
        <v>0.54138888888888892</v>
      </c>
      <c r="P622">
        <v>17</v>
      </c>
      <c r="Q622">
        <v>689</v>
      </c>
      <c r="R622">
        <v>73</v>
      </c>
      <c r="S622">
        <v>38</v>
      </c>
      <c r="T622">
        <v>17</v>
      </c>
      <c r="U622">
        <v>33</v>
      </c>
      <c r="V622">
        <v>0</v>
      </c>
      <c r="W622">
        <v>1</v>
      </c>
      <c r="X622">
        <v>10.485704</v>
      </c>
      <c r="Y622">
        <v>50.618720000000003</v>
      </c>
      <c r="Z622">
        <v>56.711939999999998</v>
      </c>
      <c r="AA622">
        <v>3.6809875999999999</v>
      </c>
      <c r="AB622">
        <v>44.925440000000002</v>
      </c>
      <c r="AC622">
        <v>7.8755490000000004</v>
      </c>
      <c r="AD622">
        <v>0</v>
      </c>
      <c r="AE622">
        <v>0.36084690000000003</v>
      </c>
      <c r="AF622">
        <v>174.6592</v>
      </c>
    </row>
    <row r="623" spans="1:32" x14ac:dyDescent="0.3">
      <c r="A623">
        <v>3012012</v>
      </c>
      <c r="B623">
        <v>1</v>
      </c>
      <c r="C623" t="s">
        <v>83</v>
      </c>
      <c r="D623" t="s">
        <v>116</v>
      </c>
      <c r="E623" t="s">
        <v>2550</v>
      </c>
      <c r="F623" t="s">
        <v>2551</v>
      </c>
      <c r="G623" t="s">
        <v>134</v>
      </c>
      <c r="H623" t="s">
        <v>211</v>
      </c>
      <c r="I623" t="s">
        <v>79</v>
      </c>
      <c r="J623" t="s">
        <v>136</v>
      </c>
      <c r="K623" t="s">
        <v>22</v>
      </c>
      <c r="L623" t="s">
        <v>177</v>
      </c>
      <c r="M623" t="s">
        <v>2552</v>
      </c>
      <c r="N623" t="s">
        <v>2553</v>
      </c>
      <c r="O623">
        <v>0.61555555555555552</v>
      </c>
      <c r="P623">
        <v>2</v>
      </c>
      <c r="Q623">
        <v>0</v>
      </c>
      <c r="R623">
        <v>15</v>
      </c>
      <c r="S623">
        <v>90</v>
      </c>
      <c r="T623">
        <v>4</v>
      </c>
      <c r="U623">
        <v>6</v>
      </c>
      <c r="V623">
        <v>1</v>
      </c>
      <c r="W623">
        <v>0</v>
      </c>
      <c r="X623">
        <v>0.42579635999999998</v>
      </c>
      <c r="Y623">
        <v>0</v>
      </c>
      <c r="Z623">
        <v>30.866150000000001</v>
      </c>
      <c r="AA623">
        <v>44.988616999999998</v>
      </c>
      <c r="AB623">
        <v>1.7503082999999999</v>
      </c>
      <c r="AC623">
        <v>1.3750062000000001</v>
      </c>
      <c r="AD623">
        <v>0.39916550000000001</v>
      </c>
      <c r="AE623">
        <v>0</v>
      </c>
      <c r="AF623">
        <v>79.805046000000004</v>
      </c>
    </row>
    <row r="624" spans="1:32" x14ac:dyDescent="0.3">
      <c r="A624">
        <v>3011993</v>
      </c>
      <c r="B624">
        <v>1</v>
      </c>
      <c r="C624" t="s">
        <v>82</v>
      </c>
      <c r="D624" t="s">
        <v>100</v>
      </c>
      <c r="E624" t="s">
        <v>2554</v>
      </c>
      <c r="F624" t="s">
        <v>2555</v>
      </c>
      <c r="G624" t="s">
        <v>134</v>
      </c>
      <c r="H624" t="s">
        <v>367</v>
      </c>
      <c r="I624" t="s">
        <v>78</v>
      </c>
      <c r="J624" t="s">
        <v>136</v>
      </c>
      <c r="K624" t="s">
        <v>22</v>
      </c>
      <c r="L624" t="s">
        <v>177</v>
      </c>
      <c r="M624" t="s">
        <v>2556</v>
      </c>
      <c r="N624" t="s">
        <v>2557</v>
      </c>
      <c r="O624">
        <v>4.9985038888888891</v>
      </c>
      <c r="P624">
        <v>0</v>
      </c>
      <c r="Q624">
        <v>9</v>
      </c>
      <c r="R624">
        <v>0</v>
      </c>
      <c r="S624">
        <v>0</v>
      </c>
      <c r="T624">
        <v>0</v>
      </c>
      <c r="U624">
        <v>5</v>
      </c>
      <c r="V624">
        <v>0</v>
      </c>
      <c r="W624">
        <v>0</v>
      </c>
      <c r="X624">
        <v>0</v>
      </c>
      <c r="Y624">
        <v>10.085079</v>
      </c>
      <c r="Z624">
        <v>0</v>
      </c>
      <c r="AA624">
        <v>0</v>
      </c>
      <c r="AB624">
        <v>0</v>
      </c>
      <c r="AC624">
        <v>21.802603000000001</v>
      </c>
      <c r="AD624">
        <v>0</v>
      </c>
      <c r="AE624">
        <v>0</v>
      </c>
      <c r="AF624">
        <v>31.887682000000002</v>
      </c>
    </row>
    <row r="625" spans="1:32" x14ac:dyDescent="0.3">
      <c r="A625">
        <v>3011927</v>
      </c>
      <c r="B625">
        <v>1</v>
      </c>
      <c r="C625" t="s">
        <v>82</v>
      </c>
      <c r="D625" t="s">
        <v>108</v>
      </c>
      <c r="E625" t="s">
        <v>2558</v>
      </c>
      <c r="F625" t="s">
        <v>2559</v>
      </c>
      <c r="G625" t="s">
        <v>134</v>
      </c>
      <c r="H625" t="s">
        <v>247</v>
      </c>
      <c r="I625" t="s">
        <v>78</v>
      </c>
      <c r="J625" t="s">
        <v>136</v>
      </c>
      <c r="K625" t="s">
        <v>22</v>
      </c>
      <c r="L625" t="s">
        <v>177</v>
      </c>
      <c r="M625" t="s">
        <v>2560</v>
      </c>
      <c r="N625" t="s">
        <v>2561</v>
      </c>
      <c r="O625">
        <v>3.4394716666666665</v>
      </c>
      <c r="P625">
        <v>0</v>
      </c>
      <c r="Q625">
        <v>0</v>
      </c>
      <c r="R625">
        <v>0</v>
      </c>
      <c r="S625">
        <v>3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7.0016312999999997</v>
      </c>
      <c r="AB625">
        <v>0</v>
      </c>
      <c r="AC625">
        <v>0</v>
      </c>
      <c r="AD625">
        <v>0</v>
      </c>
      <c r="AE625">
        <v>0</v>
      </c>
      <c r="AF625">
        <v>7.0016312999999997</v>
      </c>
    </row>
    <row r="626" spans="1:32" x14ac:dyDescent="0.3">
      <c r="A626">
        <v>3011920</v>
      </c>
      <c r="B626">
        <v>1</v>
      </c>
      <c r="C626" t="s">
        <v>83</v>
      </c>
      <c r="D626" t="s">
        <v>128</v>
      </c>
      <c r="E626" t="s">
        <v>2562</v>
      </c>
      <c r="F626" t="s">
        <v>2563</v>
      </c>
      <c r="G626" t="s">
        <v>134</v>
      </c>
      <c r="H626" t="s">
        <v>247</v>
      </c>
      <c r="I626" t="s">
        <v>78</v>
      </c>
      <c r="J626" t="s">
        <v>136</v>
      </c>
      <c r="K626" t="s">
        <v>22</v>
      </c>
      <c r="L626" t="s">
        <v>177</v>
      </c>
      <c r="M626" t="s">
        <v>2564</v>
      </c>
      <c r="N626" t="s">
        <v>2565</v>
      </c>
      <c r="O626">
        <v>1.3956594444444443</v>
      </c>
      <c r="P626">
        <v>0</v>
      </c>
      <c r="Q626">
        <v>22</v>
      </c>
      <c r="R626">
        <v>0</v>
      </c>
      <c r="S626">
        <v>1</v>
      </c>
      <c r="T626">
        <v>0</v>
      </c>
      <c r="U626">
        <v>3</v>
      </c>
      <c r="V626">
        <v>0</v>
      </c>
      <c r="W626">
        <v>0</v>
      </c>
      <c r="X626">
        <v>0</v>
      </c>
      <c r="Y626">
        <v>6.5998989999999997</v>
      </c>
      <c r="Z626">
        <v>0</v>
      </c>
      <c r="AA626">
        <v>1.2649144000000001</v>
      </c>
      <c r="AB626">
        <v>0</v>
      </c>
      <c r="AC626">
        <v>1.4918872000000001</v>
      </c>
      <c r="AD626">
        <v>0</v>
      </c>
      <c r="AE626">
        <v>0</v>
      </c>
      <c r="AF626">
        <v>9.3567009999999993</v>
      </c>
    </row>
    <row r="627" spans="1:32" x14ac:dyDescent="0.3">
      <c r="A627">
        <v>3011594</v>
      </c>
      <c r="B627">
        <v>1</v>
      </c>
      <c r="C627" t="s">
        <v>82</v>
      </c>
      <c r="D627" t="s">
        <v>106</v>
      </c>
      <c r="E627" t="s">
        <v>2566</v>
      </c>
      <c r="F627" t="s">
        <v>2567</v>
      </c>
      <c r="G627" t="s">
        <v>134</v>
      </c>
      <c r="H627" t="s">
        <v>247</v>
      </c>
      <c r="I627" t="s">
        <v>78</v>
      </c>
      <c r="J627" t="s">
        <v>136</v>
      </c>
      <c r="K627" t="s">
        <v>22</v>
      </c>
      <c r="L627" t="s">
        <v>177</v>
      </c>
      <c r="M627" t="s">
        <v>2568</v>
      </c>
      <c r="N627" t="s">
        <v>2569</v>
      </c>
      <c r="O627">
        <v>5.6570288888888891</v>
      </c>
      <c r="P627">
        <v>0</v>
      </c>
      <c r="Q627">
        <v>47</v>
      </c>
      <c r="R627">
        <v>0</v>
      </c>
      <c r="S627">
        <v>2</v>
      </c>
      <c r="T627">
        <v>0</v>
      </c>
      <c r="U627">
        <v>11</v>
      </c>
      <c r="V627">
        <v>0</v>
      </c>
      <c r="W627">
        <v>0</v>
      </c>
      <c r="X627">
        <v>0</v>
      </c>
      <c r="Y627">
        <v>84.996510000000001</v>
      </c>
      <c r="Z627">
        <v>0</v>
      </c>
      <c r="AA627">
        <v>0.10142877</v>
      </c>
      <c r="AB627">
        <v>0</v>
      </c>
      <c r="AC627">
        <v>13.7025585</v>
      </c>
      <c r="AD627">
        <v>0</v>
      </c>
      <c r="AE627">
        <v>0</v>
      </c>
      <c r="AF627">
        <v>98.8005</v>
      </c>
    </row>
    <row r="628" spans="1:32" x14ac:dyDescent="0.3">
      <c r="A628">
        <v>3011489</v>
      </c>
      <c r="B628">
        <v>1</v>
      </c>
      <c r="C628" t="s">
        <v>83</v>
      </c>
      <c r="D628" t="s">
        <v>116</v>
      </c>
      <c r="E628" t="s">
        <v>2570</v>
      </c>
      <c r="F628" t="s">
        <v>2571</v>
      </c>
      <c r="G628" t="s">
        <v>134</v>
      </c>
      <c r="H628" t="s">
        <v>2058</v>
      </c>
      <c r="I628" t="s">
        <v>78</v>
      </c>
      <c r="J628" t="s">
        <v>136</v>
      </c>
      <c r="K628" t="s">
        <v>22</v>
      </c>
      <c r="L628" t="s">
        <v>177</v>
      </c>
      <c r="M628" t="s">
        <v>2572</v>
      </c>
      <c r="N628" t="s">
        <v>2573</v>
      </c>
      <c r="O628">
        <v>3.518956666666667</v>
      </c>
      <c r="P628">
        <v>0</v>
      </c>
      <c r="Q628">
        <v>1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0.53623235000000002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0.53623235000000002</v>
      </c>
    </row>
    <row r="629" spans="1:32" x14ac:dyDescent="0.3">
      <c r="A629">
        <v>3011337</v>
      </c>
      <c r="B629">
        <v>1</v>
      </c>
      <c r="C629" t="s">
        <v>82</v>
      </c>
      <c r="D629" t="s">
        <v>85</v>
      </c>
      <c r="E629" t="s">
        <v>2574</v>
      </c>
      <c r="F629" t="s">
        <v>2575</v>
      </c>
      <c r="G629" t="s">
        <v>134</v>
      </c>
      <c r="H629" t="s">
        <v>367</v>
      </c>
      <c r="I629" t="s">
        <v>78</v>
      </c>
      <c r="J629" t="s">
        <v>136</v>
      </c>
      <c r="K629" t="s">
        <v>22</v>
      </c>
      <c r="L629" t="s">
        <v>177</v>
      </c>
      <c r="M629" t="s">
        <v>2576</v>
      </c>
      <c r="N629" t="s">
        <v>2577</v>
      </c>
      <c r="O629">
        <v>0.50292583333333329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4.9858014999999999E-2</v>
      </c>
      <c r="AD629">
        <v>0</v>
      </c>
      <c r="AE629">
        <v>0</v>
      </c>
      <c r="AF629">
        <v>4.9858014999999999E-2</v>
      </c>
    </row>
    <row r="630" spans="1:32" x14ac:dyDescent="0.3">
      <c r="A630">
        <v>3011341</v>
      </c>
      <c r="B630">
        <v>1</v>
      </c>
      <c r="C630" t="s">
        <v>82</v>
      </c>
      <c r="D630" t="s">
        <v>106</v>
      </c>
      <c r="E630" t="s">
        <v>2578</v>
      </c>
      <c r="F630" t="s">
        <v>2579</v>
      </c>
      <c r="G630" t="s">
        <v>134</v>
      </c>
      <c r="H630" t="s">
        <v>247</v>
      </c>
      <c r="I630" t="s">
        <v>78</v>
      </c>
      <c r="J630" t="s">
        <v>136</v>
      </c>
      <c r="K630" t="s">
        <v>22</v>
      </c>
      <c r="L630" t="s">
        <v>177</v>
      </c>
      <c r="M630" t="s">
        <v>2580</v>
      </c>
      <c r="N630" t="s">
        <v>2581</v>
      </c>
      <c r="O630">
        <v>6.5013638888888892</v>
      </c>
      <c r="P630">
        <v>0</v>
      </c>
      <c r="Q630">
        <v>114</v>
      </c>
      <c r="R630">
        <v>0</v>
      </c>
      <c r="S630">
        <v>0</v>
      </c>
      <c r="T630">
        <v>0</v>
      </c>
      <c r="U630">
        <v>23</v>
      </c>
      <c r="V630">
        <v>0</v>
      </c>
      <c r="W630">
        <v>0</v>
      </c>
      <c r="X630">
        <v>0</v>
      </c>
      <c r="Y630">
        <v>188.81605999999999</v>
      </c>
      <c r="Z630">
        <v>0</v>
      </c>
      <c r="AA630">
        <v>0</v>
      </c>
      <c r="AB630">
        <v>0</v>
      </c>
      <c r="AC630">
        <v>309.48360000000002</v>
      </c>
      <c r="AD630">
        <v>0</v>
      </c>
      <c r="AE630">
        <v>0</v>
      </c>
      <c r="AF630">
        <v>498.29964999999999</v>
      </c>
    </row>
    <row r="631" spans="1:32" x14ac:dyDescent="0.3">
      <c r="A631">
        <v>3011388</v>
      </c>
      <c r="B631">
        <v>1</v>
      </c>
      <c r="C631" t="s">
        <v>82</v>
      </c>
      <c r="D631" t="s">
        <v>113</v>
      </c>
      <c r="E631" t="s">
        <v>2582</v>
      </c>
      <c r="F631" t="s">
        <v>2583</v>
      </c>
      <c r="G631" t="s">
        <v>134</v>
      </c>
      <c r="H631" t="s">
        <v>211</v>
      </c>
      <c r="I631" t="s">
        <v>79</v>
      </c>
      <c r="J631" t="s">
        <v>136</v>
      </c>
      <c r="K631" t="s">
        <v>22</v>
      </c>
      <c r="L631" t="s">
        <v>177</v>
      </c>
      <c r="M631" t="s">
        <v>2584</v>
      </c>
      <c r="N631" t="s">
        <v>2585</v>
      </c>
      <c r="O631">
        <v>0.44555555555555554</v>
      </c>
      <c r="P631">
        <v>60</v>
      </c>
      <c r="Q631">
        <v>5093</v>
      </c>
      <c r="R631">
        <v>0</v>
      </c>
      <c r="S631">
        <v>111</v>
      </c>
      <c r="T631">
        <v>13</v>
      </c>
      <c r="U631">
        <v>597</v>
      </c>
      <c r="V631">
        <v>0</v>
      </c>
      <c r="W631">
        <v>0</v>
      </c>
      <c r="X631">
        <v>129.85039</v>
      </c>
      <c r="Y631">
        <v>1005.3729</v>
      </c>
      <c r="Z631">
        <v>0</v>
      </c>
      <c r="AA631">
        <v>24.532938000000001</v>
      </c>
      <c r="AB631">
        <v>117.42492</v>
      </c>
      <c r="AC631">
        <v>203.49275</v>
      </c>
      <c r="AD631">
        <v>0</v>
      </c>
      <c r="AE631">
        <v>0</v>
      </c>
      <c r="AF631">
        <v>1480.674</v>
      </c>
    </row>
    <row r="632" spans="1:32" x14ac:dyDescent="0.3">
      <c r="A632">
        <v>3011273</v>
      </c>
      <c r="B632">
        <v>1</v>
      </c>
      <c r="C632" t="s">
        <v>82</v>
      </c>
      <c r="D632" t="s">
        <v>90</v>
      </c>
      <c r="E632" t="s">
        <v>2586</v>
      </c>
      <c r="F632" t="s">
        <v>2587</v>
      </c>
      <c r="G632" t="s">
        <v>134</v>
      </c>
      <c r="H632" t="s">
        <v>367</v>
      </c>
      <c r="I632" t="s">
        <v>78</v>
      </c>
      <c r="J632" t="s">
        <v>136</v>
      </c>
      <c r="K632" t="s">
        <v>22</v>
      </c>
      <c r="L632" t="s">
        <v>177</v>
      </c>
      <c r="M632" t="s">
        <v>2588</v>
      </c>
      <c r="N632" t="s">
        <v>2589</v>
      </c>
      <c r="O632">
        <v>6.4280822222222227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2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81.343093999999994</v>
      </c>
      <c r="AD632">
        <v>0</v>
      </c>
      <c r="AE632">
        <v>0</v>
      </c>
      <c r="AF632">
        <v>81.343093999999994</v>
      </c>
    </row>
    <row r="633" spans="1:32" x14ac:dyDescent="0.3">
      <c r="A633">
        <v>3011245</v>
      </c>
      <c r="B633">
        <v>1</v>
      </c>
      <c r="C633" t="s">
        <v>83</v>
      </c>
      <c r="D633" t="s">
        <v>116</v>
      </c>
      <c r="E633" t="s">
        <v>570</v>
      </c>
      <c r="F633" t="s">
        <v>571</v>
      </c>
      <c r="G633" t="s">
        <v>134</v>
      </c>
      <c r="H633" t="s">
        <v>211</v>
      </c>
      <c r="I633" t="s">
        <v>79</v>
      </c>
      <c r="J633" t="s">
        <v>136</v>
      </c>
      <c r="K633" t="s">
        <v>22</v>
      </c>
      <c r="L633" t="s">
        <v>177</v>
      </c>
      <c r="M633" t="s">
        <v>2590</v>
      </c>
      <c r="N633" t="s">
        <v>2591</v>
      </c>
      <c r="O633">
        <v>0.71805555555555556</v>
      </c>
      <c r="P633">
        <v>5</v>
      </c>
      <c r="Q633">
        <v>800</v>
      </c>
      <c r="R633">
        <v>32</v>
      </c>
      <c r="S633">
        <v>295</v>
      </c>
      <c r="T633">
        <v>4</v>
      </c>
      <c r="U633">
        <v>31</v>
      </c>
      <c r="V633">
        <v>1</v>
      </c>
      <c r="W633">
        <v>0</v>
      </c>
      <c r="X633">
        <v>15.513313</v>
      </c>
      <c r="Y633">
        <v>74.374579999999995</v>
      </c>
      <c r="Z633">
        <v>7.3391237</v>
      </c>
      <c r="AA633">
        <v>62.567169999999997</v>
      </c>
      <c r="AB633">
        <v>2.3757622</v>
      </c>
      <c r="AC633">
        <v>8.4516439999999999</v>
      </c>
      <c r="AD633">
        <v>6.053458</v>
      </c>
      <c r="AE633">
        <v>0</v>
      </c>
      <c r="AF633">
        <v>176.67505</v>
      </c>
    </row>
    <row r="634" spans="1:32" x14ac:dyDescent="0.3">
      <c r="A634">
        <v>3011235</v>
      </c>
      <c r="B634">
        <v>1</v>
      </c>
      <c r="C634" t="s">
        <v>82</v>
      </c>
      <c r="D634" t="s">
        <v>113</v>
      </c>
      <c r="E634" t="s">
        <v>2592</v>
      </c>
      <c r="F634" t="s">
        <v>2593</v>
      </c>
      <c r="G634" t="s">
        <v>134</v>
      </c>
      <c r="H634" t="s">
        <v>211</v>
      </c>
      <c r="I634" t="s">
        <v>79</v>
      </c>
      <c r="J634" t="s">
        <v>136</v>
      </c>
      <c r="K634" t="s">
        <v>22</v>
      </c>
      <c r="L634" t="s">
        <v>177</v>
      </c>
      <c r="M634" t="s">
        <v>2594</v>
      </c>
      <c r="N634" t="s">
        <v>2595</v>
      </c>
      <c r="O634">
        <v>1.0380555555555555</v>
      </c>
      <c r="P634">
        <v>60</v>
      </c>
      <c r="Q634">
        <v>5093</v>
      </c>
      <c r="R634">
        <v>0</v>
      </c>
      <c r="S634">
        <v>111</v>
      </c>
      <c r="T634">
        <v>13</v>
      </c>
      <c r="U634">
        <v>597</v>
      </c>
      <c r="V634">
        <v>0</v>
      </c>
      <c r="W634">
        <v>0</v>
      </c>
      <c r="X634">
        <v>273.90050000000002</v>
      </c>
      <c r="Y634">
        <v>2116.1696999999999</v>
      </c>
      <c r="Z634">
        <v>0</v>
      </c>
      <c r="AA634">
        <v>57.287018000000003</v>
      </c>
      <c r="AB634">
        <v>229.49503999999999</v>
      </c>
      <c r="AC634">
        <v>372.73203000000001</v>
      </c>
      <c r="AD634">
        <v>0</v>
      </c>
      <c r="AE634">
        <v>0</v>
      </c>
      <c r="AF634">
        <v>3049.5844999999999</v>
      </c>
    </row>
    <row r="635" spans="1:32" x14ac:dyDescent="0.3">
      <c r="A635">
        <v>3011168</v>
      </c>
      <c r="B635">
        <v>1</v>
      </c>
      <c r="C635" t="s">
        <v>83</v>
      </c>
      <c r="D635" t="s">
        <v>128</v>
      </c>
      <c r="E635" t="s">
        <v>2596</v>
      </c>
      <c r="F635" t="s">
        <v>2597</v>
      </c>
      <c r="G635" t="s">
        <v>134</v>
      </c>
      <c r="H635" t="s">
        <v>211</v>
      </c>
      <c r="I635" t="s">
        <v>79</v>
      </c>
      <c r="J635" t="s">
        <v>136</v>
      </c>
      <c r="K635" t="s">
        <v>22</v>
      </c>
      <c r="L635" t="s">
        <v>177</v>
      </c>
      <c r="M635" t="s">
        <v>2598</v>
      </c>
      <c r="N635" t="s">
        <v>2599</v>
      </c>
      <c r="O635">
        <v>0.97222222222222221</v>
      </c>
      <c r="P635">
        <v>12</v>
      </c>
      <c r="Q635">
        <v>3</v>
      </c>
      <c r="R635">
        <v>287</v>
      </c>
      <c r="S635">
        <v>42</v>
      </c>
      <c r="T635">
        <v>17</v>
      </c>
      <c r="U635">
        <v>2</v>
      </c>
      <c r="V635">
        <v>0</v>
      </c>
      <c r="W635">
        <v>0</v>
      </c>
      <c r="X635">
        <v>2.6999385</v>
      </c>
      <c r="Y635">
        <v>1.2351449999999999</v>
      </c>
      <c r="Z635">
        <v>121.78901999999999</v>
      </c>
      <c r="AA635">
        <v>32.085236000000002</v>
      </c>
      <c r="AB635">
        <v>7.8959001999999998</v>
      </c>
      <c r="AC635">
        <v>0.61024064</v>
      </c>
      <c r="AD635">
        <v>0</v>
      </c>
      <c r="AE635">
        <v>0</v>
      </c>
      <c r="AF635">
        <v>166.31548000000001</v>
      </c>
    </row>
    <row r="636" spans="1:32" x14ac:dyDescent="0.3">
      <c r="A636">
        <v>3011164</v>
      </c>
      <c r="B636">
        <v>1</v>
      </c>
      <c r="C636" t="s">
        <v>82</v>
      </c>
      <c r="D636" t="s">
        <v>111</v>
      </c>
      <c r="E636" t="s">
        <v>2600</v>
      </c>
      <c r="F636" t="s">
        <v>2601</v>
      </c>
      <c r="G636" t="s">
        <v>134</v>
      </c>
      <c r="H636" t="s">
        <v>211</v>
      </c>
      <c r="I636" t="s">
        <v>79</v>
      </c>
      <c r="J636" t="s">
        <v>136</v>
      </c>
      <c r="K636" t="s">
        <v>22</v>
      </c>
      <c r="L636" t="s">
        <v>177</v>
      </c>
      <c r="M636" t="s">
        <v>2602</v>
      </c>
      <c r="N636" t="s">
        <v>2603</v>
      </c>
      <c r="O636">
        <v>0.23916666666666667</v>
      </c>
      <c r="P636">
        <v>2</v>
      </c>
      <c r="Q636">
        <v>5</v>
      </c>
      <c r="R636">
        <v>66</v>
      </c>
      <c r="S636">
        <v>341</v>
      </c>
      <c r="T636">
        <v>27</v>
      </c>
      <c r="U636">
        <v>58</v>
      </c>
      <c r="V636">
        <v>0</v>
      </c>
      <c r="W636">
        <v>0</v>
      </c>
      <c r="X636">
        <v>9.6732769999999996E-2</v>
      </c>
      <c r="Y636">
        <v>0.41159672000000003</v>
      </c>
      <c r="Z636">
        <v>67.238939999999999</v>
      </c>
      <c r="AA636">
        <v>46.246665999999998</v>
      </c>
      <c r="AB636">
        <v>6.0819409999999996</v>
      </c>
      <c r="AC636">
        <v>5.6280000000000001</v>
      </c>
      <c r="AD636">
        <v>0</v>
      </c>
      <c r="AE636">
        <v>0</v>
      </c>
      <c r="AF636">
        <v>125.70386999999999</v>
      </c>
    </row>
    <row r="637" spans="1:32" x14ac:dyDescent="0.3">
      <c r="A637">
        <v>3011136</v>
      </c>
      <c r="B637">
        <v>1</v>
      </c>
      <c r="C637" t="s">
        <v>83</v>
      </c>
      <c r="D637" t="s">
        <v>129</v>
      </c>
      <c r="E637" t="s">
        <v>2604</v>
      </c>
      <c r="F637" t="s">
        <v>2605</v>
      </c>
      <c r="G637" t="s">
        <v>134</v>
      </c>
      <c r="H637" t="s">
        <v>367</v>
      </c>
      <c r="I637" t="s">
        <v>78</v>
      </c>
      <c r="J637" t="s">
        <v>136</v>
      </c>
      <c r="K637" t="s">
        <v>22</v>
      </c>
      <c r="L637" t="s">
        <v>177</v>
      </c>
      <c r="M637" t="s">
        <v>2606</v>
      </c>
      <c r="N637" t="s">
        <v>2607</v>
      </c>
      <c r="O637">
        <v>3.3033080555555556</v>
      </c>
      <c r="P637">
        <v>0</v>
      </c>
      <c r="Q637">
        <v>1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0.70286139999999997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0.70286139999999997</v>
      </c>
    </row>
    <row r="638" spans="1:32" x14ac:dyDescent="0.3">
      <c r="A638">
        <v>3011156</v>
      </c>
      <c r="B638">
        <v>1</v>
      </c>
      <c r="C638" t="s">
        <v>82</v>
      </c>
      <c r="D638" t="s">
        <v>104</v>
      </c>
      <c r="E638" t="s">
        <v>2608</v>
      </c>
      <c r="F638" t="s">
        <v>2609</v>
      </c>
      <c r="G638" t="s">
        <v>134</v>
      </c>
      <c r="H638" t="s">
        <v>367</v>
      </c>
      <c r="I638" t="s">
        <v>78</v>
      </c>
      <c r="J638" t="s">
        <v>136</v>
      </c>
      <c r="K638" t="s">
        <v>22</v>
      </c>
      <c r="L638" t="s">
        <v>177</v>
      </c>
      <c r="M638" t="s">
        <v>2610</v>
      </c>
      <c r="N638" t="s">
        <v>2611</v>
      </c>
      <c r="O638">
        <v>2.2891722222222222</v>
      </c>
      <c r="P638">
        <v>0</v>
      </c>
      <c r="Q638">
        <v>1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0.78517289999999995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0.78517289999999995</v>
      </c>
    </row>
    <row r="639" spans="1:32" x14ac:dyDescent="0.3">
      <c r="A639">
        <v>3011144</v>
      </c>
      <c r="B639">
        <v>1</v>
      </c>
      <c r="C639" t="s">
        <v>82</v>
      </c>
      <c r="D639" t="s">
        <v>103</v>
      </c>
      <c r="E639" t="s">
        <v>2612</v>
      </c>
      <c r="F639" t="s">
        <v>2613</v>
      </c>
      <c r="G639" t="s">
        <v>134</v>
      </c>
      <c r="H639" t="s">
        <v>318</v>
      </c>
      <c r="I639" t="s">
        <v>79</v>
      </c>
      <c r="J639" t="s">
        <v>136</v>
      </c>
      <c r="K639" t="s">
        <v>22</v>
      </c>
      <c r="L639" t="s">
        <v>177</v>
      </c>
      <c r="M639" t="s">
        <v>2614</v>
      </c>
      <c r="N639" t="s">
        <v>1613</v>
      </c>
      <c r="O639">
        <v>4.3423855555555555</v>
      </c>
      <c r="P639">
        <v>0</v>
      </c>
      <c r="Q639">
        <v>15</v>
      </c>
      <c r="R639">
        <v>0</v>
      </c>
      <c r="S639">
        <v>3</v>
      </c>
      <c r="T639">
        <v>0</v>
      </c>
      <c r="U639">
        <v>2</v>
      </c>
      <c r="V639">
        <v>0</v>
      </c>
      <c r="W639">
        <v>0</v>
      </c>
      <c r="X639">
        <v>0</v>
      </c>
      <c r="Y639">
        <v>4.1786209999999997</v>
      </c>
      <c r="Z639">
        <v>0</v>
      </c>
      <c r="AA639">
        <v>0.29355397999999999</v>
      </c>
      <c r="AB639">
        <v>0</v>
      </c>
      <c r="AC639">
        <v>0.55697019999999997</v>
      </c>
      <c r="AD639">
        <v>0</v>
      </c>
      <c r="AE639">
        <v>0</v>
      </c>
      <c r="AF639">
        <v>5.0291452000000003</v>
      </c>
    </row>
    <row r="640" spans="1:32" x14ac:dyDescent="0.3">
      <c r="A640">
        <v>3011180</v>
      </c>
      <c r="B640">
        <v>1</v>
      </c>
      <c r="C640" t="s">
        <v>83</v>
      </c>
      <c r="D640" t="s">
        <v>125</v>
      </c>
      <c r="E640" t="s">
        <v>2615</v>
      </c>
      <c r="F640" t="s">
        <v>2616</v>
      </c>
      <c r="G640" t="s">
        <v>134</v>
      </c>
      <c r="H640" t="s">
        <v>211</v>
      </c>
      <c r="I640" t="s">
        <v>79</v>
      </c>
      <c r="J640" t="s">
        <v>136</v>
      </c>
      <c r="K640" t="s">
        <v>22</v>
      </c>
      <c r="L640" t="s">
        <v>177</v>
      </c>
      <c r="M640" t="s">
        <v>2617</v>
      </c>
      <c r="N640" t="s">
        <v>2618</v>
      </c>
      <c r="O640">
        <v>0.93138194444444444</v>
      </c>
      <c r="P640">
        <v>0</v>
      </c>
      <c r="Q640">
        <v>837</v>
      </c>
      <c r="R640">
        <v>0</v>
      </c>
      <c r="S640">
        <v>40</v>
      </c>
      <c r="T640">
        <v>1</v>
      </c>
      <c r="U640">
        <v>181</v>
      </c>
      <c r="V640">
        <v>1</v>
      </c>
      <c r="W640">
        <v>0</v>
      </c>
      <c r="X640">
        <v>0</v>
      </c>
      <c r="Y640">
        <v>125.67967</v>
      </c>
      <c r="Z640">
        <v>0</v>
      </c>
      <c r="AA640">
        <v>9.3151810000000008</v>
      </c>
      <c r="AB640">
        <v>1.2507162000000001</v>
      </c>
      <c r="AC640">
        <v>55.089019999999998</v>
      </c>
      <c r="AD640">
        <v>52.077762999999997</v>
      </c>
      <c r="AE640">
        <v>0</v>
      </c>
      <c r="AF640">
        <v>243.41235</v>
      </c>
    </row>
    <row r="641" spans="1:32" x14ac:dyDescent="0.3">
      <c r="A641">
        <v>3011089</v>
      </c>
      <c r="B641">
        <v>1</v>
      </c>
      <c r="C641" t="s">
        <v>82</v>
      </c>
      <c r="D641" t="s">
        <v>106</v>
      </c>
      <c r="E641" t="s">
        <v>2619</v>
      </c>
      <c r="F641" t="s">
        <v>2620</v>
      </c>
      <c r="G641" t="s">
        <v>134</v>
      </c>
      <c r="H641" t="s">
        <v>247</v>
      </c>
      <c r="I641" t="s">
        <v>78</v>
      </c>
      <c r="J641" t="s">
        <v>136</v>
      </c>
      <c r="K641" t="s">
        <v>22</v>
      </c>
      <c r="L641" t="s">
        <v>177</v>
      </c>
      <c r="M641" t="s">
        <v>2621</v>
      </c>
      <c r="N641" t="s">
        <v>2622</v>
      </c>
      <c r="O641">
        <v>3.7963919444444447</v>
      </c>
      <c r="P641">
        <v>0</v>
      </c>
      <c r="Q641">
        <v>13</v>
      </c>
      <c r="R641">
        <v>0</v>
      </c>
      <c r="S641">
        <v>12</v>
      </c>
      <c r="T641">
        <v>0</v>
      </c>
      <c r="U641">
        <v>3</v>
      </c>
      <c r="V641">
        <v>0</v>
      </c>
      <c r="W641">
        <v>0</v>
      </c>
      <c r="X641">
        <v>0</v>
      </c>
      <c r="Y641">
        <v>19.970279999999999</v>
      </c>
      <c r="Z641">
        <v>0</v>
      </c>
      <c r="AA641">
        <v>2.7165902000000002</v>
      </c>
      <c r="AB641">
        <v>0</v>
      </c>
      <c r="AC641">
        <v>17.774818</v>
      </c>
      <c r="AD641">
        <v>0</v>
      </c>
      <c r="AE641">
        <v>0</v>
      </c>
      <c r="AF641">
        <v>40.461689999999997</v>
      </c>
    </row>
    <row r="642" spans="1:32" x14ac:dyDescent="0.3">
      <c r="A642">
        <v>3011082</v>
      </c>
      <c r="B642">
        <v>1</v>
      </c>
      <c r="C642" t="s">
        <v>82</v>
      </c>
      <c r="D642" t="s">
        <v>87</v>
      </c>
      <c r="E642" t="s">
        <v>2623</v>
      </c>
      <c r="F642" t="s">
        <v>2624</v>
      </c>
      <c r="G642" t="s">
        <v>134</v>
      </c>
      <c r="H642" t="s">
        <v>367</v>
      </c>
      <c r="I642" t="s">
        <v>78</v>
      </c>
      <c r="J642" t="s">
        <v>136</v>
      </c>
      <c r="K642" t="s">
        <v>22</v>
      </c>
      <c r="L642" t="s">
        <v>177</v>
      </c>
      <c r="M642" t="s">
        <v>2625</v>
      </c>
      <c r="N642" t="s">
        <v>2626</v>
      </c>
      <c r="O642">
        <v>4.8021544444444446</v>
      </c>
      <c r="P642">
        <v>0</v>
      </c>
      <c r="Q642">
        <v>9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8.3620129999999993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8.3620129999999993</v>
      </c>
    </row>
    <row r="643" spans="1:32" x14ac:dyDescent="0.3">
      <c r="A643">
        <v>3011087</v>
      </c>
      <c r="B643">
        <v>1</v>
      </c>
      <c r="C643" t="s">
        <v>82</v>
      </c>
      <c r="D643" t="s">
        <v>111</v>
      </c>
      <c r="E643" t="s">
        <v>2627</v>
      </c>
      <c r="F643" t="s">
        <v>2628</v>
      </c>
      <c r="G643" t="s">
        <v>134</v>
      </c>
      <c r="H643" t="s">
        <v>478</v>
      </c>
      <c r="I643" t="s">
        <v>78</v>
      </c>
      <c r="J643" t="s">
        <v>136</v>
      </c>
      <c r="K643" t="s">
        <v>22</v>
      </c>
      <c r="L643" t="s">
        <v>177</v>
      </c>
      <c r="M643" t="s">
        <v>2629</v>
      </c>
      <c r="N643" t="s">
        <v>2630</v>
      </c>
      <c r="O643">
        <v>1.9638069444444444</v>
      </c>
      <c r="P643">
        <v>0</v>
      </c>
      <c r="Q643">
        <v>32</v>
      </c>
      <c r="R643">
        <v>0</v>
      </c>
      <c r="S643">
        <v>0</v>
      </c>
      <c r="T643">
        <v>0</v>
      </c>
      <c r="U643">
        <v>3</v>
      </c>
      <c r="V643">
        <v>0</v>
      </c>
      <c r="W643">
        <v>0</v>
      </c>
      <c r="X643">
        <v>0</v>
      </c>
      <c r="Y643">
        <v>10.713696499999999</v>
      </c>
      <c r="Z643">
        <v>0</v>
      </c>
      <c r="AA643">
        <v>0</v>
      </c>
      <c r="AB643">
        <v>0</v>
      </c>
      <c r="AC643">
        <v>0.84066980000000002</v>
      </c>
      <c r="AD643">
        <v>0</v>
      </c>
      <c r="AE643">
        <v>0</v>
      </c>
      <c r="AF643">
        <v>11.554366</v>
      </c>
    </row>
    <row r="644" spans="1:32" x14ac:dyDescent="0.3">
      <c r="A644">
        <v>3011081</v>
      </c>
      <c r="B644">
        <v>1</v>
      </c>
      <c r="C644" t="s">
        <v>83</v>
      </c>
      <c r="D644" t="s">
        <v>128</v>
      </c>
      <c r="E644" t="s">
        <v>2631</v>
      </c>
      <c r="F644" t="s">
        <v>2632</v>
      </c>
      <c r="G644" t="s">
        <v>134</v>
      </c>
      <c r="H644" t="s">
        <v>367</v>
      </c>
      <c r="I644" t="s">
        <v>78</v>
      </c>
      <c r="J644" t="s">
        <v>136</v>
      </c>
      <c r="K644" t="s">
        <v>22</v>
      </c>
      <c r="L644" t="s">
        <v>177</v>
      </c>
      <c r="M644" t="s">
        <v>2633</v>
      </c>
      <c r="N644" t="s">
        <v>2634</v>
      </c>
      <c r="O644">
        <v>2.9044708333333333</v>
      </c>
      <c r="P644">
        <v>0</v>
      </c>
      <c r="Q644">
        <v>5</v>
      </c>
      <c r="R644">
        <v>0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0</v>
      </c>
      <c r="Y644">
        <v>2.6882538999999999</v>
      </c>
      <c r="Z644">
        <v>0</v>
      </c>
      <c r="AA644">
        <v>0</v>
      </c>
      <c r="AB644">
        <v>0</v>
      </c>
      <c r="AC644">
        <v>0.72387259999999998</v>
      </c>
      <c r="AD644">
        <v>0</v>
      </c>
      <c r="AE644">
        <v>0</v>
      </c>
      <c r="AF644">
        <v>3.4121264999999998</v>
      </c>
    </row>
    <row r="645" spans="1:32" x14ac:dyDescent="0.3">
      <c r="A645">
        <v>3011105</v>
      </c>
      <c r="B645">
        <v>1</v>
      </c>
      <c r="C645" t="s">
        <v>82</v>
      </c>
      <c r="D645" t="s">
        <v>111</v>
      </c>
      <c r="E645" t="s">
        <v>2635</v>
      </c>
      <c r="F645" t="s">
        <v>2636</v>
      </c>
      <c r="G645" t="s">
        <v>134</v>
      </c>
      <c r="H645" t="s">
        <v>211</v>
      </c>
      <c r="I645" t="s">
        <v>79</v>
      </c>
      <c r="J645" t="s">
        <v>136</v>
      </c>
      <c r="K645" t="s">
        <v>22</v>
      </c>
      <c r="L645" t="s">
        <v>177</v>
      </c>
      <c r="M645" t="s">
        <v>2637</v>
      </c>
      <c r="N645" t="s">
        <v>2638</v>
      </c>
      <c r="O645">
        <v>0.89916666666666667</v>
      </c>
      <c r="P645">
        <v>1</v>
      </c>
      <c r="Q645">
        <v>2</v>
      </c>
      <c r="R645">
        <v>12</v>
      </c>
      <c r="S645">
        <v>150</v>
      </c>
      <c r="T645">
        <v>7</v>
      </c>
      <c r="U645">
        <v>36</v>
      </c>
      <c r="V645">
        <v>0</v>
      </c>
      <c r="W645">
        <v>0</v>
      </c>
      <c r="X645">
        <v>4.8923974000000001</v>
      </c>
      <c r="Y645">
        <v>0.12204719999999999</v>
      </c>
      <c r="Z645">
        <v>2.9344575000000002</v>
      </c>
      <c r="AA645">
        <v>73.24803</v>
      </c>
      <c r="AB645">
        <v>32.656543999999997</v>
      </c>
      <c r="AC645">
        <v>19.13494</v>
      </c>
      <c r="AD645">
        <v>0</v>
      </c>
      <c r="AE645">
        <v>0</v>
      </c>
      <c r="AF645">
        <v>132.98841999999999</v>
      </c>
    </row>
    <row r="646" spans="1:32" x14ac:dyDescent="0.3">
      <c r="A646">
        <v>3011072</v>
      </c>
      <c r="B646">
        <v>1</v>
      </c>
      <c r="C646" t="s">
        <v>82</v>
      </c>
      <c r="D646" t="s">
        <v>106</v>
      </c>
      <c r="E646" t="s">
        <v>2639</v>
      </c>
      <c r="F646" t="s">
        <v>2640</v>
      </c>
      <c r="G646" t="s">
        <v>134</v>
      </c>
      <c r="H646" t="s">
        <v>478</v>
      </c>
      <c r="I646" t="s">
        <v>78</v>
      </c>
      <c r="J646" t="s">
        <v>136</v>
      </c>
      <c r="K646" t="s">
        <v>22</v>
      </c>
      <c r="L646" t="s">
        <v>177</v>
      </c>
      <c r="M646" t="s">
        <v>2641</v>
      </c>
      <c r="N646" t="s">
        <v>2642</v>
      </c>
      <c r="O646">
        <v>1.7892119444444443</v>
      </c>
      <c r="P646">
        <v>0</v>
      </c>
      <c r="Q646">
        <v>107</v>
      </c>
      <c r="R646">
        <v>0</v>
      </c>
      <c r="S646">
        <v>0</v>
      </c>
      <c r="T646">
        <v>0</v>
      </c>
      <c r="U646">
        <v>20</v>
      </c>
      <c r="V646">
        <v>0</v>
      </c>
      <c r="W646">
        <v>0</v>
      </c>
      <c r="X646">
        <v>0</v>
      </c>
      <c r="Y646">
        <v>42.575775</v>
      </c>
      <c r="Z646">
        <v>0</v>
      </c>
      <c r="AA646">
        <v>0</v>
      </c>
      <c r="AB646">
        <v>0</v>
      </c>
      <c r="AC646">
        <v>35.747402000000001</v>
      </c>
      <c r="AD646">
        <v>0</v>
      </c>
      <c r="AE646">
        <v>0</v>
      </c>
      <c r="AF646">
        <v>78.323170000000005</v>
      </c>
    </row>
    <row r="647" spans="1:32" x14ac:dyDescent="0.3">
      <c r="A647">
        <v>3011109</v>
      </c>
      <c r="B647">
        <v>1</v>
      </c>
      <c r="C647" t="s">
        <v>82</v>
      </c>
      <c r="D647" t="s">
        <v>108</v>
      </c>
      <c r="E647" t="s">
        <v>2643</v>
      </c>
      <c r="F647" t="s">
        <v>2644</v>
      </c>
      <c r="G647" t="s">
        <v>134</v>
      </c>
      <c r="H647" t="s">
        <v>211</v>
      </c>
      <c r="I647" t="s">
        <v>79</v>
      </c>
      <c r="J647" t="s">
        <v>136</v>
      </c>
      <c r="K647" t="s">
        <v>22</v>
      </c>
      <c r="L647" t="s">
        <v>177</v>
      </c>
      <c r="M647" t="s">
        <v>2645</v>
      </c>
      <c r="N647" t="s">
        <v>2646</v>
      </c>
      <c r="O647">
        <v>3.2325733333333333</v>
      </c>
      <c r="P647">
        <v>0</v>
      </c>
      <c r="Q647">
        <v>4</v>
      </c>
      <c r="R647">
        <v>3</v>
      </c>
      <c r="S647">
        <v>263</v>
      </c>
      <c r="T647">
        <v>8</v>
      </c>
      <c r="U647">
        <v>65</v>
      </c>
      <c r="V647">
        <v>1</v>
      </c>
      <c r="W647">
        <v>0</v>
      </c>
      <c r="X647">
        <v>0</v>
      </c>
      <c r="Y647">
        <v>0.30887058000000001</v>
      </c>
      <c r="Z647">
        <v>0</v>
      </c>
      <c r="AA647">
        <v>96.050560000000004</v>
      </c>
      <c r="AB647">
        <v>24.147666999999998</v>
      </c>
      <c r="AC647">
        <v>28.028164</v>
      </c>
      <c r="AD647">
        <v>147.67819</v>
      </c>
      <c r="AE647">
        <v>0</v>
      </c>
      <c r="AF647">
        <v>296.21346999999997</v>
      </c>
    </row>
    <row r="648" spans="1:32" x14ac:dyDescent="0.3">
      <c r="A648">
        <v>3011079</v>
      </c>
      <c r="B648">
        <v>1</v>
      </c>
      <c r="C648" t="s">
        <v>83</v>
      </c>
      <c r="D648" t="s">
        <v>130</v>
      </c>
      <c r="E648" t="s">
        <v>2647</v>
      </c>
      <c r="F648" t="s">
        <v>2648</v>
      </c>
      <c r="G648" t="s">
        <v>134</v>
      </c>
      <c r="H648" t="s">
        <v>318</v>
      </c>
      <c r="I648" t="s">
        <v>79</v>
      </c>
      <c r="J648" t="s">
        <v>136</v>
      </c>
      <c r="K648" t="s">
        <v>22</v>
      </c>
      <c r="L648" t="s">
        <v>177</v>
      </c>
      <c r="M648" t="s">
        <v>2649</v>
      </c>
      <c r="N648" t="s">
        <v>2650</v>
      </c>
      <c r="O648">
        <v>4.8921022222222224</v>
      </c>
      <c r="P648">
        <v>0</v>
      </c>
      <c r="Q648">
        <v>303</v>
      </c>
      <c r="R648">
        <v>0</v>
      </c>
      <c r="S648">
        <v>0</v>
      </c>
      <c r="T648">
        <v>0</v>
      </c>
      <c r="U648">
        <v>2</v>
      </c>
      <c r="V648">
        <v>0</v>
      </c>
      <c r="W648">
        <v>0</v>
      </c>
      <c r="X648">
        <v>0</v>
      </c>
      <c r="Y648">
        <v>302.6696</v>
      </c>
      <c r="Z648">
        <v>0</v>
      </c>
      <c r="AA648">
        <v>0</v>
      </c>
      <c r="AB648">
        <v>0</v>
      </c>
      <c r="AC648">
        <v>8.6749189999999992</v>
      </c>
      <c r="AD648">
        <v>0</v>
      </c>
      <c r="AE648">
        <v>0</v>
      </c>
      <c r="AF648">
        <v>311.34447999999998</v>
      </c>
    </row>
    <row r="649" spans="1:32" x14ac:dyDescent="0.3">
      <c r="A649">
        <v>3011099</v>
      </c>
      <c r="B649">
        <v>1</v>
      </c>
      <c r="C649" t="s">
        <v>82</v>
      </c>
      <c r="D649" t="s">
        <v>106</v>
      </c>
      <c r="E649" t="s">
        <v>2651</v>
      </c>
      <c r="F649" t="s">
        <v>2652</v>
      </c>
      <c r="G649" t="s">
        <v>134</v>
      </c>
      <c r="H649" t="s">
        <v>211</v>
      </c>
      <c r="I649" t="s">
        <v>79</v>
      </c>
      <c r="J649" t="s">
        <v>136</v>
      </c>
      <c r="K649" t="s">
        <v>22</v>
      </c>
      <c r="L649" t="s">
        <v>177</v>
      </c>
      <c r="M649" t="s">
        <v>2653</v>
      </c>
      <c r="N649" t="s">
        <v>2654</v>
      </c>
      <c r="O649">
        <v>0.27027777777777778</v>
      </c>
      <c r="P649">
        <v>0</v>
      </c>
      <c r="Q649">
        <v>1165</v>
      </c>
      <c r="R649">
        <v>0</v>
      </c>
      <c r="S649">
        <v>19</v>
      </c>
      <c r="T649">
        <v>1</v>
      </c>
      <c r="U649">
        <v>96</v>
      </c>
      <c r="V649">
        <v>1</v>
      </c>
      <c r="W649">
        <v>0</v>
      </c>
      <c r="X649">
        <v>0</v>
      </c>
      <c r="Y649">
        <v>101.32738000000001</v>
      </c>
      <c r="Z649">
        <v>0</v>
      </c>
      <c r="AA649">
        <v>1.3399922</v>
      </c>
      <c r="AB649">
        <v>7.3964420000000004</v>
      </c>
      <c r="AC649">
        <v>14.6345215</v>
      </c>
      <c r="AD649">
        <v>12.717338</v>
      </c>
      <c r="AE649">
        <v>0</v>
      </c>
      <c r="AF649">
        <v>137.41568000000001</v>
      </c>
    </row>
    <row r="650" spans="1:32" x14ac:dyDescent="0.3">
      <c r="A650">
        <v>3011069</v>
      </c>
      <c r="B650">
        <v>1</v>
      </c>
      <c r="C650" t="s">
        <v>82</v>
      </c>
      <c r="D650" t="s">
        <v>84</v>
      </c>
      <c r="E650" t="s">
        <v>2655</v>
      </c>
      <c r="F650" t="s">
        <v>2656</v>
      </c>
      <c r="G650" t="s">
        <v>134</v>
      </c>
      <c r="H650" t="s">
        <v>211</v>
      </c>
      <c r="I650" t="s">
        <v>79</v>
      </c>
      <c r="J650" t="s">
        <v>136</v>
      </c>
      <c r="K650" t="s">
        <v>22</v>
      </c>
      <c r="L650" t="s">
        <v>177</v>
      </c>
      <c r="M650" t="s">
        <v>2657</v>
      </c>
      <c r="N650" t="s">
        <v>2658</v>
      </c>
      <c r="O650">
        <v>2.2033969444444446</v>
      </c>
      <c r="P650">
        <v>0</v>
      </c>
      <c r="Q650">
        <v>0</v>
      </c>
      <c r="R650">
        <v>0</v>
      </c>
      <c r="S650">
        <v>0</v>
      </c>
      <c r="T650">
        <v>9</v>
      </c>
      <c r="U650">
        <v>1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99.0655</v>
      </c>
      <c r="AC650">
        <v>17.617598000000001</v>
      </c>
      <c r="AD650">
        <v>0</v>
      </c>
      <c r="AE650">
        <v>0</v>
      </c>
      <c r="AF650">
        <v>116.6831</v>
      </c>
    </row>
    <row r="651" spans="1:32" x14ac:dyDescent="0.3">
      <c r="A651">
        <v>3011057</v>
      </c>
      <c r="B651">
        <v>1</v>
      </c>
      <c r="C651" t="s">
        <v>82</v>
      </c>
      <c r="D651" t="s">
        <v>85</v>
      </c>
      <c r="E651" t="s">
        <v>425</v>
      </c>
      <c r="F651" t="s">
        <v>426</v>
      </c>
      <c r="G651" t="s">
        <v>134</v>
      </c>
      <c r="H651" t="s">
        <v>247</v>
      </c>
      <c r="I651" t="s">
        <v>78</v>
      </c>
      <c r="J651" t="s">
        <v>136</v>
      </c>
      <c r="K651" t="s">
        <v>22</v>
      </c>
      <c r="L651" t="s">
        <v>177</v>
      </c>
      <c r="M651" t="s">
        <v>2659</v>
      </c>
      <c r="N651" t="s">
        <v>2660</v>
      </c>
      <c r="O651">
        <v>1.3314213888888888</v>
      </c>
      <c r="P651">
        <v>0</v>
      </c>
      <c r="Q651">
        <v>105</v>
      </c>
      <c r="R651">
        <v>0</v>
      </c>
      <c r="S651">
        <v>0</v>
      </c>
      <c r="T651">
        <v>0</v>
      </c>
      <c r="U651">
        <v>15</v>
      </c>
      <c r="V651">
        <v>0</v>
      </c>
      <c r="W651">
        <v>0</v>
      </c>
      <c r="X651">
        <v>0</v>
      </c>
      <c r="Y651">
        <v>25.389852999999999</v>
      </c>
      <c r="Z651">
        <v>0</v>
      </c>
      <c r="AA651">
        <v>0</v>
      </c>
      <c r="AB651">
        <v>0</v>
      </c>
      <c r="AC651">
        <v>5.7297169999999999</v>
      </c>
      <c r="AD651">
        <v>0</v>
      </c>
      <c r="AE651">
        <v>0</v>
      </c>
      <c r="AF651">
        <v>31.11957</v>
      </c>
    </row>
    <row r="652" spans="1:32" x14ac:dyDescent="0.3">
      <c r="A652">
        <v>3011077</v>
      </c>
      <c r="B652">
        <v>1</v>
      </c>
      <c r="C652" t="s">
        <v>83</v>
      </c>
      <c r="D652" t="s">
        <v>130</v>
      </c>
      <c r="E652" t="s">
        <v>2661</v>
      </c>
      <c r="F652" t="s">
        <v>2662</v>
      </c>
      <c r="G652" t="s">
        <v>134</v>
      </c>
      <c r="H652" t="s">
        <v>211</v>
      </c>
      <c r="I652" t="s">
        <v>79</v>
      </c>
      <c r="J652" t="s">
        <v>136</v>
      </c>
      <c r="K652" t="s">
        <v>22</v>
      </c>
      <c r="L652" t="s">
        <v>177</v>
      </c>
      <c r="M652" t="s">
        <v>2663</v>
      </c>
      <c r="N652" t="s">
        <v>2664</v>
      </c>
      <c r="O652">
        <v>2.7111361111111112</v>
      </c>
      <c r="P652">
        <v>1</v>
      </c>
      <c r="Q652">
        <v>2040</v>
      </c>
      <c r="R652">
        <v>0</v>
      </c>
      <c r="S652">
        <v>3</v>
      </c>
      <c r="T652">
        <v>0</v>
      </c>
      <c r="U652">
        <v>99</v>
      </c>
      <c r="V652">
        <v>1</v>
      </c>
      <c r="W652">
        <v>0</v>
      </c>
      <c r="X652">
        <v>128.00743</v>
      </c>
      <c r="Y652">
        <v>1025.6722</v>
      </c>
      <c r="Z652">
        <v>0</v>
      </c>
      <c r="AA652">
        <v>1.8136686</v>
      </c>
      <c r="AB652">
        <v>0</v>
      </c>
      <c r="AC652">
        <v>145.27069</v>
      </c>
      <c r="AD652">
        <v>153.63986</v>
      </c>
      <c r="AE652">
        <v>0</v>
      </c>
      <c r="AF652">
        <v>1454.4039</v>
      </c>
    </row>
    <row r="653" spans="1:32" x14ac:dyDescent="0.3">
      <c r="A653">
        <v>3011070</v>
      </c>
      <c r="B653">
        <v>1</v>
      </c>
      <c r="C653" t="s">
        <v>82</v>
      </c>
      <c r="D653" t="s">
        <v>111</v>
      </c>
      <c r="E653" t="s">
        <v>2665</v>
      </c>
      <c r="F653" t="s">
        <v>2666</v>
      </c>
      <c r="G653" t="s">
        <v>134</v>
      </c>
      <c r="H653" t="s">
        <v>211</v>
      </c>
      <c r="I653" t="s">
        <v>79</v>
      </c>
      <c r="J653" t="s">
        <v>136</v>
      </c>
      <c r="K653" t="s">
        <v>22</v>
      </c>
      <c r="L653" t="s">
        <v>177</v>
      </c>
      <c r="M653" t="s">
        <v>2667</v>
      </c>
      <c r="N653" t="s">
        <v>2668</v>
      </c>
      <c r="O653">
        <v>0.74111111111111116</v>
      </c>
      <c r="P653">
        <v>0</v>
      </c>
      <c r="Q653">
        <v>618</v>
      </c>
      <c r="R653">
        <v>26</v>
      </c>
      <c r="S653">
        <v>187</v>
      </c>
      <c r="T653">
        <v>12</v>
      </c>
      <c r="U653">
        <v>143</v>
      </c>
      <c r="V653">
        <v>0</v>
      </c>
      <c r="W653">
        <v>0</v>
      </c>
      <c r="X653">
        <v>0</v>
      </c>
      <c r="Y653">
        <v>79.239075</v>
      </c>
      <c r="Z653">
        <v>17.927042</v>
      </c>
      <c r="AA653">
        <v>53.821925999999998</v>
      </c>
      <c r="AB653">
        <v>9.2593329999999998</v>
      </c>
      <c r="AC653">
        <v>33.612988000000001</v>
      </c>
      <c r="AD653">
        <v>0</v>
      </c>
      <c r="AE653">
        <v>0</v>
      </c>
      <c r="AF653">
        <v>193.86036999999999</v>
      </c>
    </row>
    <row r="654" spans="1:32" x14ac:dyDescent="0.3">
      <c r="A654">
        <v>3011065</v>
      </c>
      <c r="B654">
        <v>1</v>
      </c>
      <c r="C654" t="s">
        <v>82</v>
      </c>
      <c r="D654" t="s">
        <v>99</v>
      </c>
      <c r="E654" t="s">
        <v>2669</v>
      </c>
      <c r="F654" t="s">
        <v>2670</v>
      </c>
      <c r="G654" t="s">
        <v>134</v>
      </c>
      <c r="H654" t="s">
        <v>211</v>
      </c>
      <c r="I654" t="s">
        <v>79</v>
      </c>
      <c r="J654" t="s">
        <v>136</v>
      </c>
      <c r="K654" t="s">
        <v>22</v>
      </c>
      <c r="L654" t="s">
        <v>177</v>
      </c>
      <c r="M654" t="s">
        <v>2671</v>
      </c>
      <c r="N654" t="s">
        <v>2672</v>
      </c>
      <c r="O654">
        <v>3.2017805555555556</v>
      </c>
      <c r="P654">
        <v>0</v>
      </c>
      <c r="Q654">
        <v>525</v>
      </c>
      <c r="R654">
        <v>5</v>
      </c>
      <c r="S654">
        <v>51</v>
      </c>
      <c r="T654">
        <v>7</v>
      </c>
      <c r="U654">
        <v>29</v>
      </c>
      <c r="V654">
        <v>0</v>
      </c>
      <c r="W654">
        <v>2</v>
      </c>
      <c r="X654">
        <v>0</v>
      </c>
      <c r="Y654">
        <v>208.64859999999999</v>
      </c>
      <c r="Z654">
        <v>14.478251</v>
      </c>
      <c r="AA654">
        <v>55.948726999999998</v>
      </c>
      <c r="AB654">
        <v>89.689766000000006</v>
      </c>
      <c r="AC654">
        <v>19.246932999999999</v>
      </c>
      <c r="AD654">
        <v>0</v>
      </c>
      <c r="AE654">
        <v>2.9437221999999998</v>
      </c>
      <c r="AF654">
        <v>390.95602000000002</v>
      </c>
    </row>
    <row r="655" spans="1:32" x14ac:dyDescent="0.3">
      <c r="A655">
        <v>3011059</v>
      </c>
      <c r="B655">
        <v>1</v>
      </c>
      <c r="C655" t="s">
        <v>82</v>
      </c>
      <c r="D655" t="s">
        <v>92</v>
      </c>
      <c r="E655" t="s">
        <v>2673</v>
      </c>
      <c r="F655" t="s">
        <v>2674</v>
      </c>
      <c r="G655" t="s">
        <v>134</v>
      </c>
      <c r="H655" t="s">
        <v>211</v>
      </c>
      <c r="I655" t="s">
        <v>79</v>
      </c>
      <c r="J655" t="s">
        <v>136</v>
      </c>
      <c r="K655" t="s">
        <v>22</v>
      </c>
      <c r="L655" t="s">
        <v>177</v>
      </c>
      <c r="M655" t="s">
        <v>2675</v>
      </c>
      <c r="N655" t="s">
        <v>2676</v>
      </c>
      <c r="O655">
        <v>2.822475277777778</v>
      </c>
      <c r="P655">
        <v>0</v>
      </c>
      <c r="Q655">
        <v>874</v>
      </c>
      <c r="R655">
        <v>0</v>
      </c>
      <c r="S655">
        <v>4</v>
      </c>
      <c r="T655">
        <v>0</v>
      </c>
      <c r="U655">
        <v>72</v>
      </c>
      <c r="V655">
        <v>0</v>
      </c>
      <c r="W655">
        <v>0</v>
      </c>
      <c r="X655">
        <v>0</v>
      </c>
      <c r="Y655">
        <v>506.28386999999998</v>
      </c>
      <c r="Z655">
        <v>0</v>
      </c>
      <c r="AA655">
        <v>1.6624764000000001</v>
      </c>
      <c r="AB655">
        <v>0</v>
      </c>
      <c r="AC655">
        <v>49.394860000000001</v>
      </c>
      <c r="AD655">
        <v>0</v>
      </c>
      <c r="AE655">
        <v>0</v>
      </c>
      <c r="AF655">
        <v>557.34119999999996</v>
      </c>
    </row>
    <row r="656" spans="1:32" x14ac:dyDescent="0.3">
      <c r="A656">
        <v>3011055</v>
      </c>
      <c r="B656">
        <v>1</v>
      </c>
      <c r="C656" t="s">
        <v>82</v>
      </c>
      <c r="D656" t="s">
        <v>108</v>
      </c>
      <c r="E656" t="s">
        <v>2677</v>
      </c>
      <c r="F656" t="s">
        <v>2678</v>
      </c>
      <c r="G656" t="s">
        <v>134</v>
      </c>
      <c r="H656" t="s">
        <v>247</v>
      </c>
      <c r="I656" t="s">
        <v>78</v>
      </c>
      <c r="J656" t="s">
        <v>136</v>
      </c>
      <c r="K656" t="s">
        <v>22</v>
      </c>
      <c r="L656" t="s">
        <v>177</v>
      </c>
      <c r="M656" t="s">
        <v>2679</v>
      </c>
      <c r="N656" t="s">
        <v>2680</v>
      </c>
      <c r="O656">
        <v>3.1761705555555557</v>
      </c>
      <c r="P656">
        <v>0</v>
      </c>
      <c r="Q656">
        <v>5</v>
      </c>
      <c r="R656">
        <v>0</v>
      </c>
      <c r="S656">
        <v>1</v>
      </c>
      <c r="T656">
        <v>0</v>
      </c>
      <c r="U656">
        <v>4</v>
      </c>
      <c r="V656">
        <v>0</v>
      </c>
      <c r="W656">
        <v>0</v>
      </c>
      <c r="X656">
        <v>0</v>
      </c>
      <c r="Y656">
        <v>7.8333883000000002</v>
      </c>
      <c r="Z656">
        <v>0</v>
      </c>
      <c r="AA656">
        <v>9.9114440000000002E-3</v>
      </c>
      <c r="AB656">
        <v>0</v>
      </c>
      <c r="AC656">
        <v>0.63506615</v>
      </c>
      <c r="AD656">
        <v>0</v>
      </c>
      <c r="AE656">
        <v>0</v>
      </c>
      <c r="AF656">
        <v>8.4783659999999994</v>
      </c>
    </row>
    <row r="657" spans="1:32" x14ac:dyDescent="0.3">
      <c r="A657">
        <v>3011038</v>
      </c>
      <c r="B657">
        <v>1</v>
      </c>
      <c r="C657" t="s">
        <v>82</v>
      </c>
      <c r="D657" t="s">
        <v>84</v>
      </c>
      <c r="E657" t="s">
        <v>2681</v>
      </c>
      <c r="F657" t="s">
        <v>2682</v>
      </c>
      <c r="G657" t="s">
        <v>134</v>
      </c>
      <c r="H657" t="s">
        <v>2683</v>
      </c>
      <c r="I657" t="s">
        <v>79</v>
      </c>
      <c r="J657" t="s">
        <v>136</v>
      </c>
      <c r="K657" t="s">
        <v>22</v>
      </c>
      <c r="L657" t="s">
        <v>177</v>
      </c>
      <c r="M657" t="s">
        <v>2684</v>
      </c>
      <c r="N657" t="s">
        <v>2685</v>
      </c>
      <c r="O657">
        <v>6.5994999999999999</v>
      </c>
      <c r="P657">
        <v>0</v>
      </c>
      <c r="Q657">
        <v>0</v>
      </c>
      <c r="R657">
        <v>0</v>
      </c>
      <c r="S657">
        <v>0</v>
      </c>
      <c r="T657">
        <v>9</v>
      </c>
      <c r="U657">
        <v>1</v>
      </c>
      <c r="V657">
        <v>1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352.01319999999998</v>
      </c>
      <c r="AC657">
        <v>76.878333999999995</v>
      </c>
      <c r="AD657">
        <v>10098.537</v>
      </c>
      <c r="AE657">
        <v>0</v>
      </c>
      <c r="AF657">
        <v>10527.429</v>
      </c>
    </row>
    <row r="658" spans="1:32" x14ac:dyDescent="0.3">
      <c r="A658">
        <v>3011045</v>
      </c>
      <c r="B658">
        <v>1</v>
      </c>
      <c r="C658" t="s">
        <v>82</v>
      </c>
      <c r="D658" t="s">
        <v>104</v>
      </c>
      <c r="E658" t="s">
        <v>1482</v>
      </c>
      <c r="F658" t="s">
        <v>1483</v>
      </c>
      <c r="G658" t="s">
        <v>134</v>
      </c>
      <c r="H658" t="s">
        <v>216</v>
      </c>
      <c r="I658" t="s">
        <v>78</v>
      </c>
      <c r="J658" t="s">
        <v>136</v>
      </c>
      <c r="K658" t="s">
        <v>22</v>
      </c>
      <c r="L658" t="s">
        <v>177</v>
      </c>
      <c r="M658" t="s">
        <v>2686</v>
      </c>
      <c r="N658" t="s">
        <v>2687</v>
      </c>
      <c r="O658">
        <v>2.2425727777777777</v>
      </c>
      <c r="P658">
        <v>0</v>
      </c>
      <c r="Q658">
        <v>9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8.7801460000000002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8.7801460000000002</v>
      </c>
    </row>
    <row r="659" spans="1:32" x14ac:dyDescent="0.3">
      <c r="A659">
        <v>3009853</v>
      </c>
      <c r="B659">
        <v>1</v>
      </c>
      <c r="C659" t="s">
        <v>82</v>
      </c>
      <c r="D659" t="s">
        <v>94</v>
      </c>
      <c r="E659" t="s">
        <v>2688</v>
      </c>
      <c r="F659" t="s">
        <v>2689</v>
      </c>
      <c r="G659" t="s">
        <v>134</v>
      </c>
      <c r="H659" t="s">
        <v>1835</v>
      </c>
      <c r="I659" t="s">
        <v>79</v>
      </c>
      <c r="J659" t="s">
        <v>136</v>
      </c>
      <c r="K659" t="s">
        <v>22</v>
      </c>
      <c r="L659" t="s">
        <v>177</v>
      </c>
      <c r="M659" t="s">
        <v>2690</v>
      </c>
      <c r="N659" t="s">
        <v>2691</v>
      </c>
      <c r="O659">
        <v>0.97589944444444443</v>
      </c>
      <c r="P659">
        <v>0</v>
      </c>
      <c r="Q659">
        <v>5419</v>
      </c>
      <c r="R659">
        <v>0</v>
      </c>
      <c r="S659">
        <v>2</v>
      </c>
      <c r="T659">
        <v>0</v>
      </c>
      <c r="U659">
        <v>534</v>
      </c>
      <c r="V659">
        <v>0</v>
      </c>
      <c r="W659">
        <v>0</v>
      </c>
      <c r="X659">
        <v>0</v>
      </c>
      <c r="Y659">
        <v>1727.1561999999999</v>
      </c>
      <c r="Z659">
        <v>0</v>
      </c>
      <c r="AA659">
        <v>0.31145075</v>
      </c>
      <c r="AB659">
        <v>0</v>
      </c>
      <c r="AC659">
        <v>335.82895000000002</v>
      </c>
      <c r="AD659">
        <v>0</v>
      </c>
      <c r="AE659">
        <v>0</v>
      </c>
      <c r="AF659">
        <v>2063.2966000000001</v>
      </c>
    </row>
    <row r="660" spans="1:32" x14ac:dyDescent="0.3">
      <c r="A660">
        <v>3010998</v>
      </c>
      <c r="B660">
        <v>1</v>
      </c>
      <c r="C660" t="s">
        <v>83</v>
      </c>
      <c r="D660" t="s">
        <v>128</v>
      </c>
      <c r="E660" t="s">
        <v>2692</v>
      </c>
      <c r="F660" t="s">
        <v>2693</v>
      </c>
      <c r="G660" t="s">
        <v>134</v>
      </c>
      <c r="H660" t="s">
        <v>238</v>
      </c>
      <c r="I660" t="s">
        <v>78</v>
      </c>
      <c r="J660" t="s">
        <v>136</v>
      </c>
      <c r="K660" t="s">
        <v>22</v>
      </c>
      <c r="L660" t="s">
        <v>177</v>
      </c>
      <c r="M660" t="s">
        <v>2694</v>
      </c>
      <c r="N660" t="s">
        <v>2695</v>
      </c>
      <c r="O660">
        <v>4.5695933333333336</v>
      </c>
      <c r="P660">
        <v>0</v>
      </c>
      <c r="Q660">
        <v>0</v>
      </c>
      <c r="R660">
        <v>0</v>
      </c>
      <c r="S660">
        <v>1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3.1698425000000001</v>
      </c>
      <c r="AB660">
        <v>0</v>
      </c>
      <c r="AC660">
        <v>0</v>
      </c>
      <c r="AD660">
        <v>0</v>
      </c>
      <c r="AE660">
        <v>0</v>
      </c>
      <c r="AF660">
        <v>3.1698425000000001</v>
      </c>
    </row>
    <row r="661" spans="1:32" x14ac:dyDescent="0.3">
      <c r="A661">
        <v>3001803</v>
      </c>
      <c r="B661">
        <v>1</v>
      </c>
      <c r="C661" t="s">
        <v>82</v>
      </c>
      <c r="D661" t="s">
        <v>106</v>
      </c>
      <c r="E661" t="s">
        <v>2696</v>
      </c>
      <c r="F661" t="s">
        <v>2697</v>
      </c>
      <c r="G661" t="s">
        <v>134</v>
      </c>
      <c r="H661" t="s">
        <v>211</v>
      </c>
      <c r="I661" t="s">
        <v>79</v>
      </c>
      <c r="J661" t="s">
        <v>136</v>
      </c>
      <c r="K661" t="s">
        <v>22</v>
      </c>
      <c r="L661" t="s">
        <v>177</v>
      </c>
      <c r="M661" t="s">
        <v>2698</v>
      </c>
      <c r="N661" t="s">
        <v>2699</v>
      </c>
      <c r="O661">
        <v>2.9519733333333331</v>
      </c>
      <c r="P661">
        <v>0</v>
      </c>
      <c r="Q661">
        <v>1629</v>
      </c>
      <c r="R661">
        <v>0</v>
      </c>
      <c r="S661">
        <v>0</v>
      </c>
      <c r="T661">
        <v>4</v>
      </c>
      <c r="U661">
        <v>168</v>
      </c>
      <c r="V661">
        <v>1</v>
      </c>
      <c r="W661">
        <v>4</v>
      </c>
      <c r="X661">
        <v>0</v>
      </c>
      <c r="Y661">
        <v>1442.9717000000001</v>
      </c>
      <c r="Z661">
        <v>0</v>
      </c>
      <c r="AA661">
        <v>0</v>
      </c>
      <c r="AB661">
        <v>74.280420000000007</v>
      </c>
      <c r="AC661">
        <v>733.50400000000002</v>
      </c>
      <c r="AD661">
        <v>186.59289999999999</v>
      </c>
      <c r="AE661">
        <v>545.79070000000002</v>
      </c>
      <c r="AF661">
        <v>2983.14</v>
      </c>
    </row>
    <row r="662" spans="1:32" x14ac:dyDescent="0.3">
      <c r="A662">
        <v>3011667</v>
      </c>
      <c r="B662">
        <v>1</v>
      </c>
      <c r="C662" t="s">
        <v>82</v>
      </c>
      <c r="D662" t="s">
        <v>84</v>
      </c>
      <c r="E662" t="s">
        <v>2700</v>
      </c>
      <c r="F662" t="s">
        <v>2701</v>
      </c>
      <c r="G662" t="s">
        <v>134</v>
      </c>
      <c r="H662" t="s">
        <v>211</v>
      </c>
      <c r="I662" t="s">
        <v>79</v>
      </c>
      <c r="J662" t="s">
        <v>136</v>
      </c>
      <c r="K662" t="s">
        <v>22</v>
      </c>
      <c r="L662" t="s">
        <v>177</v>
      </c>
      <c r="M662" t="s">
        <v>2702</v>
      </c>
      <c r="N662" t="s">
        <v>2703</v>
      </c>
      <c r="O662">
        <v>1.5927777777777778</v>
      </c>
      <c r="P662">
        <v>6</v>
      </c>
      <c r="Q662">
        <v>2578</v>
      </c>
      <c r="R662">
        <v>8</v>
      </c>
      <c r="S662">
        <v>22</v>
      </c>
      <c r="T662">
        <v>58</v>
      </c>
      <c r="U662">
        <v>209</v>
      </c>
      <c r="V662">
        <v>10</v>
      </c>
      <c r="W662">
        <v>3</v>
      </c>
      <c r="X662">
        <v>9.0408150000000003</v>
      </c>
      <c r="Y662">
        <v>1588.7363</v>
      </c>
      <c r="Z662">
        <v>164.971</v>
      </c>
      <c r="AA662">
        <v>6.4350348000000004</v>
      </c>
      <c r="AB662">
        <v>1204.8556000000001</v>
      </c>
      <c r="AC662">
        <v>353.83659999999998</v>
      </c>
      <c r="AD662">
        <v>844.36992999999995</v>
      </c>
      <c r="AE662">
        <v>8.3215319999999995</v>
      </c>
      <c r="AF662">
        <v>4180.567</v>
      </c>
    </row>
    <row r="663" spans="1:32" x14ac:dyDescent="0.3">
      <c r="A663">
        <v>3006133</v>
      </c>
      <c r="B663">
        <v>1</v>
      </c>
      <c r="C663" t="s">
        <v>82</v>
      </c>
      <c r="D663" t="s">
        <v>88</v>
      </c>
      <c r="E663" t="s">
        <v>2704</v>
      </c>
      <c r="F663" t="s">
        <v>2705</v>
      </c>
      <c r="G663" t="s">
        <v>134</v>
      </c>
      <c r="H663" t="s">
        <v>182</v>
      </c>
      <c r="I663" t="s">
        <v>78</v>
      </c>
      <c r="J663" t="s">
        <v>136</v>
      </c>
      <c r="K663" t="s">
        <v>22</v>
      </c>
      <c r="L663" t="s">
        <v>177</v>
      </c>
      <c r="M663" t="s">
        <v>2706</v>
      </c>
      <c r="N663" t="s">
        <v>2707</v>
      </c>
      <c r="O663">
        <v>0.21</v>
      </c>
      <c r="P663">
        <v>0</v>
      </c>
      <c r="Q663">
        <v>94</v>
      </c>
      <c r="R663">
        <v>0</v>
      </c>
      <c r="S663">
        <v>0</v>
      </c>
      <c r="T663">
        <v>0</v>
      </c>
      <c r="U663">
        <v>16</v>
      </c>
      <c r="V663">
        <v>0</v>
      </c>
      <c r="W663">
        <v>0</v>
      </c>
      <c r="X663">
        <v>0</v>
      </c>
      <c r="Y663">
        <v>1.330462</v>
      </c>
      <c r="Z663">
        <v>0</v>
      </c>
      <c r="AA663">
        <v>0</v>
      </c>
      <c r="AB663">
        <v>0</v>
      </c>
      <c r="AC663">
        <v>0.72884833999999998</v>
      </c>
      <c r="AD663">
        <v>0</v>
      </c>
      <c r="AE663">
        <v>0</v>
      </c>
      <c r="AF663">
        <v>2.0593102000000001</v>
      </c>
    </row>
    <row r="664" spans="1:32" x14ac:dyDescent="0.3">
      <c r="A664">
        <v>3013127</v>
      </c>
      <c r="B664">
        <v>1</v>
      </c>
      <c r="C664" t="s">
        <v>82</v>
      </c>
      <c r="D664" t="s">
        <v>88</v>
      </c>
      <c r="E664" t="s">
        <v>2708</v>
      </c>
      <c r="F664" t="s">
        <v>2709</v>
      </c>
      <c r="G664" t="s">
        <v>134</v>
      </c>
      <c r="H664" t="s">
        <v>182</v>
      </c>
      <c r="I664" t="s">
        <v>78</v>
      </c>
      <c r="J664" t="s">
        <v>136</v>
      </c>
      <c r="K664" t="s">
        <v>22</v>
      </c>
      <c r="L664" t="s">
        <v>177</v>
      </c>
      <c r="M664" t="s">
        <v>2710</v>
      </c>
      <c r="N664" t="s">
        <v>2711</v>
      </c>
      <c r="O664">
        <v>0.76287805555555555</v>
      </c>
      <c r="P664">
        <v>0</v>
      </c>
      <c r="Q664">
        <v>66</v>
      </c>
      <c r="R664">
        <v>0</v>
      </c>
      <c r="S664">
        <v>1</v>
      </c>
      <c r="T664">
        <v>0</v>
      </c>
      <c r="U664">
        <v>13</v>
      </c>
      <c r="V664">
        <v>0</v>
      </c>
      <c r="W664">
        <v>0</v>
      </c>
      <c r="X664">
        <v>0</v>
      </c>
      <c r="Y664">
        <v>7.5679449999999999</v>
      </c>
      <c r="Z664">
        <v>0</v>
      </c>
      <c r="AA664">
        <v>0.23699532000000001</v>
      </c>
      <c r="AB664">
        <v>0</v>
      </c>
      <c r="AC664">
        <v>3.352643</v>
      </c>
      <c r="AD664">
        <v>0</v>
      </c>
      <c r="AE664">
        <v>0</v>
      </c>
      <c r="AF664">
        <v>11.157583000000001</v>
      </c>
    </row>
    <row r="665" spans="1:32" x14ac:dyDescent="0.3">
      <c r="A665">
        <v>3012635</v>
      </c>
      <c r="B665">
        <v>1</v>
      </c>
      <c r="C665" t="s">
        <v>83</v>
      </c>
      <c r="D665" t="s">
        <v>115</v>
      </c>
      <c r="E665" t="s">
        <v>2712</v>
      </c>
      <c r="F665" t="s">
        <v>2713</v>
      </c>
      <c r="G665" t="s">
        <v>134</v>
      </c>
      <c r="H665" t="s">
        <v>238</v>
      </c>
      <c r="I665" t="s">
        <v>78</v>
      </c>
      <c r="J665" t="s">
        <v>136</v>
      </c>
      <c r="K665" t="s">
        <v>22</v>
      </c>
      <c r="L665" t="s">
        <v>177</v>
      </c>
      <c r="M665" t="s">
        <v>2714</v>
      </c>
      <c r="N665" t="s">
        <v>2181</v>
      </c>
      <c r="O665">
        <v>1.5879425</v>
      </c>
      <c r="P665">
        <v>0</v>
      </c>
      <c r="Q665">
        <v>2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2.2273992999999999E-2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2.2273992999999999E-2</v>
      </c>
    </row>
    <row r="666" spans="1:32" x14ac:dyDescent="0.3">
      <c r="A666">
        <v>3012593</v>
      </c>
      <c r="B666">
        <v>1</v>
      </c>
      <c r="C666" t="s">
        <v>82</v>
      </c>
      <c r="D666" t="s">
        <v>103</v>
      </c>
      <c r="E666" t="s">
        <v>2715</v>
      </c>
      <c r="F666" t="s">
        <v>2716</v>
      </c>
      <c r="G666" t="s">
        <v>134</v>
      </c>
      <c r="H666" t="s">
        <v>247</v>
      </c>
      <c r="I666" t="s">
        <v>78</v>
      </c>
      <c r="J666" t="s">
        <v>136</v>
      </c>
      <c r="K666" t="s">
        <v>22</v>
      </c>
      <c r="L666" t="s">
        <v>177</v>
      </c>
      <c r="M666" t="s">
        <v>2717</v>
      </c>
      <c r="N666" t="s">
        <v>2718</v>
      </c>
      <c r="O666">
        <v>4.7323255555555557</v>
      </c>
      <c r="P666">
        <v>0</v>
      </c>
      <c r="Q666">
        <v>13</v>
      </c>
      <c r="R666">
        <v>0</v>
      </c>
      <c r="S666">
        <v>1</v>
      </c>
      <c r="T666">
        <v>0</v>
      </c>
      <c r="U666">
        <v>3</v>
      </c>
      <c r="V666">
        <v>0</v>
      </c>
      <c r="W666">
        <v>0</v>
      </c>
      <c r="X666">
        <v>0</v>
      </c>
      <c r="Y666">
        <v>6.2791119999999996</v>
      </c>
      <c r="Z666">
        <v>0</v>
      </c>
      <c r="AA666">
        <v>1.0171231999999999</v>
      </c>
      <c r="AB666">
        <v>0</v>
      </c>
      <c r="AC666">
        <v>5.8627099999999999</v>
      </c>
      <c r="AD666">
        <v>0</v>
      </c>
      <c r="AE666">
        <v>0</v>
      </c>
      <c r="AF666">
        <v>13.158944999999999</v>
      </c>
    </row>
    <row r="667" spans="1:32" x14ac:dyDescent="0.3">
      <c r="A667">
        <v>3012533</v>
      </c>
      <c r="B667">
        <v>1</v>
      </c>
      <c r="C667" t="s">
        <v>83</v>
      </c>
      <c r="D667" t="s">
        <v>116</v>
      </c>
      <c r="E667" t="s">
        <v>1154</v>
      </c>
      <c r="F667" t="s">
        <v>1155</v>
      </c>
      <c r="G667" t="s">
        <v>134</v>
      </c>
      <c r="H667" t="s">
        <v>247</v>
      </c>
      <c r="I667" t="s">
        <v>78</v>
      </c>
      <c r="J667" t="s">
        <v>136</v>
      </c>
      <c r="K667" t="s">
        <v>22</v>
      </c>
      <c r="L667" t="s">
        <v>177</v>
      </c>
      <c r="M667" t="s">
        <v>2719</v>
      </c>
      <c r="N667" t="s">
        <v>2720</v>
      </c>
      <c r="O667">
        <v>0.65529194444444439</v>
      </c>
      <c r="P667">
        <v>0</v>
      </c>
      <c r="Q667">
        <v>38</v>
      </c>
      <c r="R667">
        <v>0</v>
      </c>
      <c r="S667">
        <v>0</v>
      </c>
      <c r="T667">
        <v>0</v>
      </c>
      <c r="U667">
        <v>41</v>
      </c>
      <c r="V667">
        <v>0</v>
      </c>
      <c r="W667">
        <v>0</v>
      </c>
      <c r="X667">
        <v>0</v>
      </c>
      <c r="Y667">
        <v>9.1812579999999997</v>
      </c>
      <c r="Z667">
        <v>0</v>
      </c>
      <c r="AA667">
        <v>0</v>
      </c>
      <c r="AB667">
        <v>0</v>
      </c>
      <c r="AC667">
        <v>37.808199999999999</v>
      </c>
      <c r="AD667">
        <v>0</v>
      </c>
      <c r="AE667">
        <v>0</v>
      </c>
      <c r="AF667">
        <v>46.989460000000001</v>
      </c>
    </row>
    <row r="668" spans="1:32" x14ac:dyDescent="0.3">
      <c r="A668">
        <v>3012503</v>
      </c>
      <c r="B668">
        <v>1</v>
      </c>
      <c r="C668" t="s">
        <v>82</v>
      </c>
      <c r="D668" t="s">
        <v>86</v>
      </c>
      <c r="E668" t="s">
        <v>2721</v>
      </c>
      <c r="F668" t="s">
        <v>2722</v>
      </c>
      <c r="G668" t="s">
        <v>134</v>
      </c>
      <c r="H668" t="s">
        <v>247</v>
      </c>
      <c r="I668" t="s">
        <v>78</v>
      </c>
      <c r="J668" t="s">
        <v>136</v>
      </c>
      <c r="K668" t="s">
        <v>22</v>
      </c>
      <c r="L668" t="s">
        <v>177</v>
      </c>
      <c r="M668" t="s">
        <v>2723</v>
      </c>
      <c r="N668" t="s">
        <v>2724</v>
      </c>
      <c r="O668">
        <v>1.5231772222222222</v>
      </c>
      <c r="P668">
        <v>0</v>
      </c>
      <c r="Q668">
        <v>41</v>
      </c>
      <c r="R668">
        <v>0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0</v>
      </c>
      <c r="Y668">
        <v>13.146191</v>
      </c>
      <c r="Z668">
        <v>0</v>
      </c>
      <c r="AA668">
        <v>0</v>
      </c>
      <c r="AB668">
        <v>0</v>
      </c>
      <c r="AC668">
        <v>2.0580365999999999</v>
      </c>
      <c r="AD668">
        <v>0</v>
      </c>
      <c r="AE668">
        <v>0</v>
      </c>
      <c r="AF668">
        <v>15.204226999999999</v>
      </c>
    </row>
    <row r="669" spans="1:32" x14ac:dyDescent="0.3">
      <c r="A669">
        <v>3012499</v>
      </c>
      <c r="B669">
        <v>1</v>
      </c>
      <c r="C669" t="s">
        <v>82</v>
      </c>
      <c r="D669" t="s">
        <v>109</v>
      </c>
      <c r="E669" t="s">
        <v>2725</v>
      </c>
      <c r="F669" t="s">
        <v>2726</v>
      </c>
      <c r="G669" t="s">
        <v>134</v>
      </c>
      <c r="H669" t="s">
        <v>247</v>
      </c>
      <c r="I669" t="s">
        <v>78</v>
      </c>
      <c r="J669" t="s">
        <v>136</v>
      </c>
      <c r="K669" t="s">
        <v>22</v>
      </c>
      <c r="L669" t="s">
        <v>177</v>
      </c>
      <c r="M669" t="s">
        <v>2727</v>
      </c>
      <c r="N669" t="s">
        <v>2728</v>
      </c>
      <c r="O669">
        <v>2.1957552777777778</v>
      </c>
      <c r="P669">
        <v>0</v>
      </c>
      <c r="Q669">
        <v>9</v>
      </c>
      <c r="R669">
        <v>0</v>
      </c>
      <c r="S669">
        <v>1</v>
      </c>
      <c r="T669">
        <v>0</v>
      </c>
      <c r="U669">
        <v>5</v>
      </c>
      <c r="V669">
        <v>0</v>
      </c>
      <c r="W669">
        <v>0</v>
      </c>
      <c r="X669">
        <v>0</v>
      </c>
      <c r="Y669">
        <v>3.2285585000000001</v>
      </c>
      <c r="Z669">
        <v>0</v>
      </c>
      <c r="AA669">
        <v>0.19604017000000001</v>
      </c>
      <c r="AB669">
        <v>0</v>
      </c>
      <c r="AC669">
        <v>9.0373859999999997</v>
      </c>
      <c r="AD669">
        <v>0</v>
      </c>
      <c r="AE669">
        <v>0</v>
      </c>
      <c r="AF669">
        <v>12.461985</v>
      </c>
    </row>
    <row r="670" spans="1:32" x14ac:dyDescent="0.3">
      <c r="A670">
        <v>3012475</v>
      </c>
      <c r="B670">
        <v>1</v>
      </c>
      <c r="C670" t="s">
        <v>82</v>
      </c>
      <c r="D670" t="s">
        <v>93</v>
      </c>
      <c r="E670" t="s">
        <v>2729</v>
      </c>
      <c r="F670" t="s">
        <v>2730</v>
      </c>
      <c r="G670" t="s">
        <v>134</v>
      </c>
      <c r="H670" t="s">
        <v>367</v>
      </c>
      <c r="I670" t="s">
        <v>78</v>
      </c>
      <c r="J670" t="s">
        <v>136</v>
      </c>
      <c r="K670" t="s">
        <v>22</v>
      </c>
      <c r="L670" t="s">
        <v>177</v>
      </c>
      <c r="M670" t="s">
        <v>2731</v>
      </c>
      <c r="N670" t="s">
        <v>2732</v>
      </c>
      <c r="O670">
        <v>2.6279116666666669</v>
      </c>
      <c r="P670">
        <v>0</v>
      </c>
      <c r="Q670">
        <v>2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1.0592197999999999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1.0592197999999999</v>
      </c>
    </row>
    <row r="671" spans="1:32" x14ac:dyDescent="0.3">
      <c r="A671">
        <v>3012410</v>
      </c>
      <c r="B671">
        <v>1</v>
      </c>
      <c r="C671" t="s">
        <v>83</v>
      </c>
      <c r="D671" t="s">
        <v>125</v>
      </c>
      <c r="E671" t="s">
        <v>2733</v>
      </c>
      <c r="F671" t="s">
        <v>2734</v>
      </c>
      <c r="G671" t="s">
        <v>134</v>
      </c>
      <c r="H671" t="s">
        <v>367</v>
      </c>
      <c r="I671" t="s">
        <v>78</v>
      </c>
      <c r="J671" t="s">
        <v>136</v>
      </c>
      <c r="K671" t="s">
        <v>22</v>
      </c>
      <c r="L671" t="s">
        <v>177</v>
      </c>
      <c r="M671" t="s">
        <v>2735</v>
      </c>
      <c r="N671" t="s">
        <v>532</v>
      </c>
      <c r="O671">
        <v>0.79114805555555545</v>
      </c>
      <c r="P671">
        <v>0</v>
      </c>
      <c r="Q671">
        <v>1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0.34856137999999998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0.34856137999999998</v>
      </c>
    </row>
    <row r="672" spans="1:32" x14ac:dyDescent="0.3">
      <c r="A672">
        <v>3012389</v>
      </c>
      <c r="B672">
        <v>1</v>
      </c>
      <c r="C672" t="s">
        <v>82</v>
      </c>
      <c r="D672" t="s">
        <v>90</v>
      </c>
      <c r="E672" t="s">
        <v>2736</v>
      </c>
      <c r="F672" t="s">
        <v>2737</v>
      </c>
      <c r="G672" t="s">
        <v>134</v>
      </c>
      <c r="H672" t="s">
        <v>238</v>
      </c>
      <c r="I672" t="s">
        <v>78</v>
      </c>
      <c r="J672" t="s">
        <v>136</v>
      </c>
      <c r="K672" t="s">
        <v>22</v>
      </c>
      <c r="L672" t="s">
        <v>177</v>
      </c>
      <c r="M672" t="s">
        <v>2738</v>
      </c>
      <c r="N672" t="s">
        <v>2739</v>
      </c>
      <c r="O672">
        <v>1.6569647222222224</v>
      </c>
      <c r="P672">
        <v>0</v>
      </c>
      <c r="Q672">
        <v>7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2.1742186999999999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2.1742186999999999</v>
      </c>
    </row>
    <row r="673" spans="1:32" x14ac:dyDescent="0.3">
      <c r="A673">
        <v>3012415</v>
      </c>
      <c r="B673">
        <v>1</v>
      </c>
      <c r="C673" t="s">
        <v>82</v>
      </c>
      <c r="D673" t="s">
        <v>87</v>
      </c>
      <c r="E673" t="s">
        <v>2740</v>
      </c>
      <c r="F673" t="s">
        <v>2741</v>
      </c>
      <c r="G673" t="s">
        <v>134</v>
      </c>
      <c r="H673" t="s">
        <v>182</v>
      </c>
      <c r="I673" t="s">
        <v>78</v>
      </c>
      <c r="J673" t="s">
        <v>136</v>
      </c>
      <c r="K673" t="s">
        <v>22</v>
      </c>
      <c r="L673" t="s">
        <v>177</v>
      </c>
      <c r="M673" t="s">
        <v>2742</v>
      </c>
      <c r="N673" t="s">
        <v>2743</v>
      </c>
      <c r="O673">
        <v>0.10960472222222223</v>
      </c>
      <c r="P673">
        <v>0</v>
      </c>
      <c r="Q673">
        <v>92</v>
      </c>
      <c r="R673">
        <v>0</v>
      </c>
      <c r="S673">
        <v>0</v>
      </c>
      <c r="T673">
        <v>0</v>
      </c>
      <c r="U673">
        <v>18</v>
      </c>
      <c r="V673">
        <v>0</v>
      </c>
      <c r="W673">
        <v>0</v>
      </c>
      <c r="X673">
        <v>0</v>
      </c>
      <c r="Y673">
        <v>2.9719848999999998</v>
      </c>
      <c r="Z673">
        <v>0</v>
      </c>
      <c r="AA673">
        <v>0</v>
      </c>
      <c r="AB673">
        <v>0</v>
      </c>
      <c r="AC673">
        <v>2.6566925000000001</v>
      </c>
      <c r="AD673">
        <v>0</v>
      </c>
      <c r="AE673">
        <v>0</v>
      </c>
      <c r="AF673">
        <v>5.6286773999999999</v>
      </c>
    </row>
    <row r="674" spans="1:32" x14ac:dyDescent="0.3">
      <c r="A674">
        <v>3012444</v>
      </c>
      <c r="B674">
        <v>1</v>
      </c>
      <c r="C674" t="s">
        <v>82</v>
      </c>
      <c r="D674" t="s">
        <v>88</v>
      </c>
      <c r="E674" t="s">
        <v>2744</v>
      </c>
      <c r="F674" t="s">
        <v>2745</v>
      </c>
      <c r="G674" t="s">
        <v>134</v>
      </c>
      <c r="H674" t="s">
        <v>211</v>
      </c>
      <c r="I674" t="s">
        <v>79</v>
      </c>
      <c r="J674" t="s">
        <v>136</v>
      </c>
      <c r="K674" t="s">
        <v>22</v>
      </c>
      <c r="L674" t="s">
        <v>177</v>
      </c>
      <c r="M674" t="s">
        <v>2746</v>
      </c>
      <c r="N674" t="s">
        <v>2747</v>
      </c>
      <c r="O674">
        <v>0.26333333333333331</v>
      </c>
      <c r="P674">
        <v>0</v>
      </c>
      <c r="Q674">
        <v>2888</v>
      </c>
      <c r="R674">
        <v>0</v>
      </c>
      <c r="S674">
        <v>163</v>
      </c>
      <c r="T674">
        <v>1</v>
      </c>
      <c r="U674">
        <v>206</v>
      </c>
      <c r="V674">
        <v>0</v>
      </c>
      <c r="W674">
        <v>0</v>
      </c>
      <c r="X674">
        <v>0</v>
      </c>
      <c r="Y674">
        <v>188.07103000000001</v>
      </c>
      <c r="Z674">
        <v>0</v>
      </c>
      <c r="AA674">
        <v>7.5180889999999998</v>
      </c>
      <c r="AB674">
        <v>101.50192</v>
      </c>
      <c r="AC674">
        <v>51.459685999999998</v>
      </c>
      <c r="AD674">
        <v>0</v>
      </c>
      <c r="AE674">
        <v>0</v>
      </c>
      <c r="AF674">
        <v>348.55072000000001</v>
      </c>
    </row>
    <row r="675" spans="1:32" x14ac:dyDescent="0.3">
      <c r="A675">
        <v>3012341</v>
      </c>
      <c r="B675">
        <v>1</v>
      </c>
      <c r="C675" t="s">
        <v>82</v>
      </c>
      <c r="D675" t="s">
        <v>106</v>
      </c>
      <c r="E675" t="s">
        <v>2748</v>
      </c>
      <c r="F675" t="s">
        <v>2749</v>
      </c>
      <c r="G675" t="s">
        <v>134</v>
      </c>
      <c r="H675" t="s">
        <v>367</v>
      </c>
      <c r="I675" t="s">
        <v>78</v>
      </c>
      <c r="J675" t="s">
        <v>136</v>
      </c>
      <c r="K675" t="s">
        <v>22</v>
      </c>
      <c r="L675" t="s">
        <v>177</v>
      </c>
      <c r="M675" t="s">
        <v>2750</v>
      </c>
      <c r="N675" t="s">
        <v>2751</v>
      </c>
      <c r="O675">
        <v>2.7081200000000001</v>
      </c>
      <c r="P675">
        <v>0</v>
      </c>
      <c r="Q675">
        <v>19</v>
      </c>
      <c r="R675">
        <v>0</v>
      </c>
      <c r="S675">
        <v>0</v>
      </c>
      <c r="T675">
        <v>0</v>
      </c>
      <c r="U675">
        <v>2</v>
      </c>
      <c r="V675">
        <v>0</v>
      </c>
      <c r="W675">
        <v>0</v>
      </c>
      <c r="X675">
        <v>0</v>
      </c>
      <c r="Y675">
        <v>13.199201</v>
      </c>
      <c r="Z675">
        <v>0</v>
      </c>
      <c r="AA675">
        <v>0</v>
      </c>
      <c r="AB675">
        <v>0</v>
      </c>
      <c r="AC675">
        <v>10.708740000000001</v>
      </c>
      <c r="AD675">
        <v>0</v>
      </c>
      <c r="AE675">
        <v>0</v>
      </c>
      <c r="AF675">
        <v>23.90794</v>
      </c>
    </row>
    <row r="676" spans="1:32" x14ac:dyDescent="0.3">
      <c r="A676">
        <v>3012343</v>
      </c>
      <c r="B676">
        <v>1</v>
      </c>
      <c r="C676" t="s">
        <v>83</v>
      </c>
      <c r="D676" t="s">
        <v>124</v>
      </c>
      <c r="E676" t="s">
        <v>2752</v>
      </c>
      <c r="F676" t="s">
        <v>2753</v>
      </c>
      <c r="G676" t="s">
        <v>134</v>
      </c>
      <c r="H676" t="s">
        <v>182</v>
      </c>
      <c r="I676" t="s">
        <v>78</v>
      </c>
      <c r="J676" t="s">
        <v>136</v>
      </c>
      <c r="K676" t="s">
        <v>22</v>
      </c>
      <c r="L676" t="s">
        <v>177</v>
      </c>
      <c r="M676" t="s">
        <v>2754</v>
      </c>
      <c r="N676" t="s">
        <v>2755</v>
      </c>
      <c r="O676">
        <v>0.84764361111111108</v>
      </c>
      <c r="P676">
        <v>0</v>
      </c>
      <c r="Q676">
        <v>13</v>
      </c>
      <c r="R676">
        <v>0</v>
      </c>
      <c r="S676">
        <v>1</v>
      </c>
      <c r="T676">
        <v>0</v>
      </c>
      <c r="U676">
        <v>2</v>
      </c>
      <c r="V676">
        <v>0</v>
      </c>
      <c r="W676">
        <v>0</v>
      </c>
      <c r="X676">
        <v>0</v>
      </c>
      <c r="Y676">
        <v>1.9159907</v>
      </c>
      <c r="Z676">
        <v>0</v>
      </c>
      <c r="AA676">
        <v>2.3247950000000002E-3</v>
      </c>
      <c r="AB676">
        <v>0</v>
      </c>
      <c r="AC676">
        <v>2.0149962999999999E-3</v>
      </c>
      <c r="AD676">
        <v>0</v>
      </c>
      <c r="AE676">
        <v>0</v>
      </c>
      <c r="AF676">
        <v>1.9203304999999999</v>
      </c>
    </row>
    <row r="677" spans="1:32" x14ac:dyDescent="0.3">
      <c r="A677">
        <v>3012151</v>
      </c>
      <c r="B677">
        <v>1</v>
      </c>
      <c r="C677" t="s">
        <v>82</v>
      </c>
      <c r="D677" t="s">
        <v>111</v>
      </c>
      <c r="E677" t="s">
        <v>2756</v>
      </c>
      <c r="F677" t="s">
        <v>2757</v>
      </c>
      <c r="G677" t="s">
        <v>134</v>
      </c>
      <c r="H677" t="s">
        <v>252</v>
      </c>
      <c r="I677" t="s">
        <v>79</v>
      </c>
      <c r="J677" t="s">
        <v>136</v>
      </c>
      <c r="K677" t="s">
        <v>22</v>
      </c>
      <c r="L677" t="s">
        <v>177</v>
      </c>
      <c r="M677" t="s">
        <v>2758</v>
      </c>
      <c r="N677" t="s">
        <v>2759</v>
      </c>
      <c r="O677">
        <v>6.0781694444444447</v>
      </c>
      <c r="P677">
        <v>0</v>
      </c>
      <c r="Q677">
        <v>1</v>
      </c>
      <c r="R677">
        <v>0</v>
      </c>
      <c r="S677">
        <v>4</v>
      </c>
      <c r="T677">
        <v>0</v>
      </c>
      <c r="U677">
        <v>2</v>
      </c>
      <c r="V677">
        <v>0</v>
      </c>
      <c r="W677">
        <v>0</v>
      </c>
      <c r="X677">
        <v>0</v>
      </c>
      <c r="Y677">
        <v>2.0377432999999998</v>
      </c>
      <c r="Z677">
        <v>0</v>
      </c>
      <c r="AA677">
        <v>28.787261999999998</v>
      </c>
      <c r="AB677">
        <v>0</v>
      </c>
      <c r="AC677">
        <v>2.7938526000000001</v>
      </c>
      <c r="AD677">
        <v>0</v>
      </c>
      <c r="AE677">
        <v>0</v>
      </c>
      <c r="AF677">
        <v>33.618859999999998</v>
      </c>
    </row>
    <row r="678" spans="1:32" x14ac:dyDescent="0.3">
      <c r="A678">
        <v>3012167</v>
      </c>
      <c r="B678">
        <v>1</v>
      </c>
      <c r="C678" t="s">
        <v>82</v>
      </c>
      <c r="D678" t="s">
        <v>87</v>
      </c>
      <c r="E678" t="s">
        <v>2760</v>
      </c>
      <c r="F678" t="s">
        <v>2761</v>
      </c>
      <c r="G678" t="s">
        <v>134</v>
      </c>
      <c r="H678" t="s">
        <v>182</v>
      </c>
      <c r="I678" t="s">
        <v>78</v>
      </c>
      <c r="J678" t="s">
        <v>136</v>
      </c>
      <c r="K678" t="s">
        <v>22</v>
      </c>
      <c r="L678" t="s">
        <v>177</v>
      </c>
      <c r="M678" t="s">
        <v>2762</v>
      </c>
      <c r="N678" t="s">
        <v>2763</v>
      </c>
      <c r="O678">
        <v>1.7342708333333334</v>
      </c>
      <c r="P678">
        <v>0</v>
      </c>
      <c r="Q678">
        <v>102</v>
      </c>
      <c r="R678">
        <v>0</v>
      </c>
      <c r="S678">
        <v>0</v>
      </c>
      <c r="T678">
        <v>0</v>
      </c>
      <c r="U678">
        <v>7</v>
      </c>
      <c r="V678">
        <v>0</v>
      </c>
      <c r="W678">
        <v>0</v>
      </c>
      <c r="X678">
        <v>0</v>
      </c>
      <c r="Y678">
        <v>46.112349999999999</v>
      </c>
      <c r="Z678">
        <v>0</v>
      </c>
      <c r="AA678">
        <v>0</v>
      </c>
      <c r="AB678">
        <v>0</v>
      </c>
      <c r="AC678">
        <v>6.1596359999999999</v>
      </c>
      <c r="AD678">
        <v>0</v>
      </c>
      <c r="AE678">
        <v>0</v>
      </c>
      <c r="AF678">
        <v>52.271988</v>
      </c>
    </row>
    <row r="679" spans="1:32" x14ac:dyDescent="0.3">
      <c r="A679">
        <v>3012154</v>
      </c>
      <c r="B679">
        <v>1</v>
      </c>
      <c r="C679" t="s">
        <v>83</v>
      </c>
      <c r="D679" t="s">
        <v>127</v>
      </c>
      <c r="E679" t="s">
        <v>2764</v>
      </c>
      <c r="F679" t="s">
        <v>2765</v>
      </c>
      <c r="G679" t="s">
        <v>134</v>
      </c>
      <c r="H679" t="s">
        <v>327</v>
      </c>
      <c r="I679" t="s">
        <v>78</v>
      </c>
      <c r="J679" t="s">
        <v>136</v>
      </c>
      <c r="K679" t="s">
        <v>22</v>
      </c>
      <c r="L679" t="s">
        <v>177</v>
      </c>
      <c r="M679" t="s">
        <v>2766</v>
      </c>
      <c r="N679" t="s">
        <v>2767</v>
      </c>
      <c r="O679">
        <v>4.2953933333333332</v>
      </c>
      <c r="P679">
        <v>0</v>
      </c>
      <c r="Q679">
        <v>186</v>
      </c>
      <c r="R679">
        <v>0</v>
      </c>
      <c r="S679">
        <v>3</v>
      </c>
      <c r="T679">
        <v>0</v>
      </c>
      <c r="U679">
        <v>10</v>
      </c>
      <c r="V679">
        <v>0</v>
      </c>
      <c r="W679">
        <v>0</v>
      </c>
      <c r="X679">
        <v>0</v>
      </c>
      <c r="Y679">
        <v>108.39009</v>
      </c>
      <c r="Z679">
        <v>0</v>
      </c>
      <c r="AA679">
        <v>7.0544880000000001</v>
      </c>
      <c r="AB679">
        <v>0</v>
      </c>
      <c r="AC679">
        <v>31.917665</v>
      </c>
      <c r="AD679">
        <v>0</v>
      </c>
      <c r="AE679">
        <v>0</v>
      </c>
      <c r="AF679">
        <v>147.36224000000001</v>
      </c>
    </row>
    <row r="680" spans="1:32" x14ac:dyDescent="0.3">
      <c r="A680">
        <v>3012135</v>
      </c>
      <c r="B680">
        <v>1</v>
      </c>
      <c r="C680" t="s">
        <v>82</v>
      </c>
      <c r="D680" t="s">
        <v>99</v>
      </c>
      <c r="E680" t="s">
        <v>2768</v>
      </c>
      <c r="F680" t="s">
        <v>2769</v>
      </c>
      <c r="G680" t="s">
        <v>134</v>
      </c>
      <c r="H680" t="s">
        <v>247</v>
      </c>
      <c r="I680" t="s">
        <v>78</v>
      </c>
      <c r="J680" t="s">
        <v>136</v>
      </c>
      <c r="K680" t="s">
        <v>22</v>
      </c>
      <c r="L680" t="s">
        <v>177</v>
      </c>
      <c r="M680" t="s">
        <v>2770</v>
      </c>
      <c r="N680" t="s">
        <v>273</v>
      </c>
      <c r="O680">
        <v>0.60600416666666657</v>
      </c>
      <c r="P680">
        <v>0</v>
      </c>
      <c r="Q680">
        <v>10</v>
      </c>
      <c r="R680">
        <v>0</v>
      </c>
      <c r="S680">
        <v>0</v>
      </c>
      <c r="T680">
        <v>0</v>
      </c>
      <c r="U680">
        <v>2</v>
      </c>
      <c r="V680">
        <v>0</v>
      </c>
      <c r="W680">
        <v>0</v>
      </c>
      <c r="X680">
        <v>0</v>
      </c>
      <c r="Y680">
        <v>2.568533</v>
      </c>
      <c r="Z680">
        <v>0</v>
      </c>
      <c r="AA680">
        <v>0</v>
      </c>
      <c r="AB680">
        <v>0</v>
      </c>
      <c r="AC680">
        <v>3.5935330000000001E-2</v>
      </c>
      <c r="AD680">
        <v>0</v>
      </c>
      <c r="AE680">
        <v>0</v>
      </c>
      <c r="AF680">
        <v>2.6044679999999998</v>
      </c>
    </row>
    <row r="681" spans="1:32" x14ac:dyDescent="0.3">
      <c r="A681">
        <v>3012083</v>
      </c>
      <c r="B681">
        <v>1</v>
      </c>
      <c r="C681" t="s">
        <v>82</v>
      </c>
      <c r="D681" t="s">
        <v>96</v>
      </c>
      <c r="E681" t="s">
        <v>2771</v>
      </c>
      <c r="F681" t="s">
        <v>2772</v>
      </c>
      <c r="G681" t="s">
        <v>134</v>
      </c>
      <c r="H681" t="s">
        <v>216</v>
      </c>
      <c r="I681" t="s">
        <v>78</v>
      </c>
      <c r="J681" t="s">
        <v>136</v>
      </c>
      <c r="K681" t="s">
        <v>22</v>
      </c>
      <c r="L681" t="s">
        <v>177</v>
      </c>
      <c r="M681" t="s">
        <v>2773</v>
      </c>
      <c r="N681" t="s">
        <v>2774</v>
      </c>
      <c r="O681">
        <v>1.4558391666666666</v>
      </c>
      <c r="P681">
        <v>0</v>
      </c>
      <c r="Q681">
        <v>13</v>
      </c>
      <c r="R681">
        <v>0</v>
      </c>
      <c r="S681">
        <v>0</v>
      </c>
      <c r="T681">
        <v>0</v>
      </c>
      <c r="U681">
        <v>2</v>
      </c>
      <c r="V681">
        <v>0</v>
      </c>
      <c r="W681">
        <v>0</v>
      </c>
      <c r="X681">
        <v>0</v>
      </c>
      <c r="Y681">
        <v>6.5680832999999996</v>
      </c>
      <c r="Z681">
        <v>0</v>
      </c>
      <c r="AA681">
        <v>0</v>
      </c>
      <c r="AB681">
        <v>0</v>
      </c>
      <c r="AC681">
        <v>3.8914879999999998</v>
      </c>
      <c r="AD681">
        <v>0</v>
      </c>
      <c r="AE681">
        <v>0</v>
      </c>
      <c r="AF681">
        <v>10.459572</v>
      </c>
    </row>
    <row r="682" spans="1:32" x14ac:dyDescent="0.3">
      <c r="A682">
        <v>3012090</v>
      </c>
      <c r="B682">
        <v>1</v>
      </c>
      <c r="C682" t="s">
        <v>83</v>
      </c>
      <c r="D682" t="s">
        <v>129</v>
      </c>
      <c r="E682" t="s">
        <v>2775</v>
      </c>
      <c r="F682" t="s">
        <v>2776</v>
      </c>
      <c r="G682" t="s">
        <v>134</v>
      </c>
      <c r="H682" t="s">
        <v>182</v>
      </c>
      <c r="I682" t="s">
        <v>78</v>
      </c>
      <c r="J682" t="s">
        <v>136</v>
      </c>
      <c r="K682" t="s">
        <v>22</v>
      </c>
      <c r="L682" t="s">
        <v>177</v>
      </c>
      <c r="M682" t="s">
        <v>2777</v>
      </c>
      <c r="N682" t="s">
        <v>2778</v>
      </c>
      <c r="O682">
        <v>0.29895833333333333</v>
      </c>
      <c r="P682">
        <v>0</v>
      </c>
      <c r="Q682">
        <v>15</v>
      </c>
      <c r="R682">
        <v>0</v>
      </c>
      <c r="S682">
        <v>0</v>
      </c>
      <c r="T682">
        <v>0</v>
      </c>
      <c r="U682">
        <v>20</v>
      </c>
      <c r="V682">
        <v>0</v>
      </c>
      <c r="W682">
        <v>0</v>
      </c>
      <c r="X682">
        <v>0</v>
      </c>
      <c r="Y682">
        <v>0.72559165999999997</v>
      </c>
      <c r="Z682">
        <v>0</v>
      </c>
      <c r="AA682">
        <v>0</v>
      </c>
      <c r="AB682">
        <v>0</v>
      </c>
      <c r="AC682">
        <v>4.3763889999999996</v>
      </c>
      <c r="AD682">
        <v>0</v>
      </c>
      <c r="AE682">
        <v>0</v>
      </c>
      <c r="AF682">
        <v>5.1019807000000004</v>
      </c>
    </row>
    <row r="683" spans="1:32" x14ac:dyDescent="0.3">
      <c r="A683">
        <v>3012020</v>
      </c>
      <c r="B683">
        <v>1</v>
      </c>
      <c r="C683" t="s">
        <v>82</v>
      </c>
      <c r="D683" t="s">
        <v>92</v>
      </c>
      <c r="E683" t="s">
        <v>2779</v>
      </c>
      <c r="F683" t="s">
        <v>2780</v>
      </c>
      <c r="G683" t="s">
        <v>134</v>
      </c>
      <c r="H683" t="s">
        <v>216</v>
      </c>
      <c r="I683" t="s">
        <v>78</v>
      </c>
      <c r="J683" t="s">
        <v>136</v>
      </c>
      <c r="K683" t="s">
        <v>22</v>
      </c>
      <c r="L683" t="s">
        <v>177</v>
      </c>
      <c r="M683" t="s">
        <v>2781</v>
      </c>
      <c r="N683" t="s">
        <v>2782</v>
      </c>
      <c r="O683">
        <v>7.6204988888888883</v>
      </c>
      <c r="P683">
        <v>0</v>
      </c>
      <c r="Q683">
        <v>1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2.4719159999999998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2.4719159999999998</v>
      </c>
    </row>
    <row r="684" spans="1:32" x14ac:dyDescent="0.3">
      <c r="A684">
        <v>3012025</v>
      </c>
      <c r="B684">
        <v>1</v>
      </c>
      <c r="C684" t="s">
        <v>83</v>
      </c>
      <c r="D684" t="s">
        <v>123</v>
      </c>
      <c r="E684" t="s">
        <v>2783</v>
      </c>
      <c r="F684" t="s">
        <v>2784</v>
      </c>
      <c r="G684" t="s">
        <v>134</v>
      </c>
      <c r="H684" t="s">
        <v>318</v>
      </c>
      <c r="I684" t="s">
        <v>79</v>
      </c>
      <c r="J684" t="s">
        <v>136</v>
      </c>
      <c r="K684" t="s">
        <v>22</v>
      </c>
      <c r="L684" t="s">
        <v>177</v>
      </c>
      <c r="M684" t="s">
        <v>2785</v>
      </c>
      <c r="N684" t="s">
        <v>2786</v>
      </c>
      <c r="O684">
        <v>5.1803238888888892</v>
      </c>
      <c r="P684">
        <v>3</v>
      </c>
      <c r="Q684">
        <v>112</v>
      </c>
      <c r="R684">
        <v>12</v>
      </c>
      <c r="S684">
        <v>22</v>
      </c>
      <c r="T684">
        <v>3</v>
      </c>
      <c r="U684">
        <v>1</v>
      </c>
      <c r="V684">
        <v>0</v>
      </c>
      <c r="W684">
        <v>0</v>
      </c>
      <c r="X684">
        <v>58.616554000000001</v>
      </c>
      <c r="Y684">
        <v>62.461292</v>
      </c>
      <c r="Z684">
        <v>48.282820000000001</v>
      </c>
      <c r="AA684">
        <v>18.240541</v>
      </c>
      <c r="AB684">
        <v>24.359590000000001</v>
      </c>
      <c r="AC684">
        <v>7.4030265999999996</v>
      </c>
      <c r="AD684">
        <v>0</v>
      </c>
      <c r="AE684">
        <v>0</v>
      </c>
      <c r="AF684">
        <v>219.36383000000001</v>
      </c>
    </row>
    <row r="685" spans="1:32" x14ac:dyDescent="0.3">
      <c r="A685">
        <v>3012028</v>
      </c>
      <c r="B685">
        <v>1</v>
      </c>
      <c r="C685" t="s">
        <v>82</v>
      </c>
      <c r="D685" t="s">
        <v>109</v>
      </c>
      <c r="E685" t="s">
        <v>2787</v>
      </c>
      <c r="F685" t="s">
        <v>2788</v>
      </c>
      <c r="G685" t="s">
        <v>134</v>
      </c>
      <c r="H685" t="s">
        <v>874</v>
      </c>
      <c r="I685" t="s">
        <v>78</v>
      </c>
      <c r="J685" t="s">
        <v>136</v>
      </c>
      <c r="K685" t="s">
        <v>3</v>
      </c>
      <c r="L685" t="s">
        <v>177</v>
      </c>
      <c r="M685" t="s">
        <v>2789</v>
      </c>
      <c r="N685" t="s">
        <v>2790</v>
      </c>
      <c r="O685">
        <v>3.8541786111111112</v>
      </c>
      <c r="P685">
        <v>0</v>
      </c>
      <c r="Q685">
        <v>41</v>
      </c>
      <c r="R685">
        <v>0</v>
      </c>
      <c r="S685">
        <v>0</v>
      </c>
      <c r="T685">
        <v>0</v>
      </c>
      <c r="U685">
        <v>3</v>
      </c>
      <c r="V685">
        <v>0</v>
      </c>
      <c r="W685">
        <v>0</v>
      </c>
      <c r="X685">
        <v>0</v>
      </c>
      <c r="Y685">
        <v>25.012025999999999</v>
      </c>
      <c r="Z685">
        <v>0</v>
      </c>
      <c r="AA685">
        <v>0</v>
      </c>
      <c r="AB685">
        <v>0</v>
      </c>
      <c r="AC685">
        <v>4.8882120000000002</v>
      </c>
      <c r="AD685">
        <v>0</v>
      </c>
      <c r="AE685">
        <v>0</v>
      </c>
      <c r="AF685">
        <v>29.900238000000002</v>
      </c>
    </row>
    <row r="686" spans="1:32" x14ac:dyDescent="0.3">
      <c r="A686">
        <v>3012040</v>
      </c>
      <c r="B686">
        <v>1</v>
      </c>
      <c r="C686" t="s">
        <v>83</v>
      </c>
      <c r="D686" t="s">
        <v>116</v>
      </c>
      <c r="E686" t="s">
        <v>2791</v>
      </c>
      <c r="F686" t="s">
        <v>2792</v>
      </c>
      <c r="G686" t="s">
        <v>134</v>
      </c>
      <c r="H686" t="s">
        <v>478</v>
      </c>
      <c r="I686" t="s">
        <v>78</v>
      </c>
      <c r="J686" t="s">
        <v>136</v>
      </c>
      <c r="K686" t="s">
        <v>22</v>
      </c>
      <c r="L686" t="s">
        <v>177</v>
      </c>
      <c r="M686" t="s">
        <v>2793</v>
      </c>
      <c r="N686" t="s">
        <v>2794</v>
      </c>
      <c r="O686">
        <v>0.91510222222222215</v>
      </c>
      <c r="P686">
        <v>0</v>
      </c>
      <c r="Q686">
        <v>38</v>
      </c>
      <c r="R686">
        <v>0</v>
      </c>
      <c r="S686">
        <v>0</v>
      </c>
      <c r="T686">
        <v>0</v>
      </c>
      <c r="U686">
        <v>35</v>
      </c>
      <c r="V686">
        <v>0</v>
      </c>
      <c r="W686">
        <v>0</v>
      </c>
      <c r="X686">
        <v>0</v>
      </c>
      <c r="Y686">
        <v>10.737183999999999</v>
      </c>
      <c r="Z686">
        <v>0</v>
      </c>
      <c r="AA686">
        <v>0</v>
      </c>
      <c r="AB686">
        <v>0</v>
      </c>
      <c r="AC686">
        <v>24.835425999999998</v>
      </c>
      <c r="AD686">
        <v>0</v>
      </c>
      <c r="AE686">
        <v>0</v>
      </c>
      <c r="AF686">
        <v>35.572609999999997</v>
      </c>
    </row>
    <row r="687" spans="1:32" x14ac:dyDescent="0.3">
      <c r="A687">
        <v>3011863</v>
      </c>
      <c r="B687">
        <v>1</v>
      </c>
      <c r="C687" t="s">
        <v>82</v>
      </c>
      <c r="D687" t="s">
        <v>94</v>
      </c>
      <c r="E687" t="s">
        <v>2795</v>
      </c>
      <c r="F687" t="s">
        <v>2796</v>
      </c>
      <c r="G687" t="s">
        <v>134</v>
      </c>
      <c r="H687" t="s">
        <v>367</v>
      </c>
      <c r="I687" t="s">
        <v>78</v>
      </c>
      <c r="J687" t="s">
        <v>136</v>
      </c>
      <c r="K687" t="s">
        <v>22</v>
      </c>
      <c r="L687" t="s">
        <v>177</v>
      </c>
      <c r="M687" t="s">
        <v>2797</v>
      </c>
      <c r="N687" t="s">
        <v>2798</v>
      </c>
      <c r="O687">
        <v>0.6297855555555556</v>
      </c>
      <c r="P687">
        <v>0</v>
      </c>
      <c r="Q687">
        <v>2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0.47613656999999998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0.47613656999999998</v>
      </c>
    </row>
    <row r="688" spans="1:32" x14ac:dyDescent="0.3">
      <c r="A688">
        <v>3011800</v>
      </c>
      <c r="B688">
        <v>1</v>
      </c>
      <c r="C688" t="s">
        <v>82</v>
      </c>
      <c r="D688" t="s">
        <v>91</v>
      </c>
      <c r="E688" t="s">
        <v>2799</v>
      </c>
      <c r="F688" t="s">
        <v>2800</v>
      </c>
      <c r="G688" t="s">
        <v>134</v>
      </c>
      <c r="H688" t="s">
        <v>176</v>
      </c>
      <c r="I688" t="s">
        <v>78</v>
      </c>
      <c r="J688" t="s">
        <v>136</v>
      </c>
      <c r="K688" t="s">
        <v>22</v>
      </c>
      <c r="L688" t="s">
        <v>177</v>
      </c>
      <c r="M688" t="s">
        <v>2801</v>
      </c>
      <c r="N688" t="s">
        <v>2802</v>
      </c>
      <c r="O688">
        <v>3.4228602777777781</v>
      </c>
      <c r="P688">
        <v>0</v>
      </c>
      <c r="Q688">
        <v>63</v>
      </c>
      <c r="R688">
        <v>0</v>
      </c>
      <c r="S688">
        <v>0</v>
      </c>
      <c r="T688">
        <v>0</v>
      </c>
      <c r="U688">
        <v>22</v>
      </c>
      <c r="V688">
        <v>0</v>
      </c>
      <c r="W688">
        <v>0</v>
      </c>
      <c r="X688">
        <v>0</v>
      </c>
      <c r="Y688">
        <v>39.363067999999998</v>
      </c>
      <c r="Z688">
        <v>0</v>
      </c>
      <c r="AA688">
        <v>0</v>
      </c>
      <c r="AB688">
        <v>0</v>
      </c>
      <c r="AC688">
        <v>55.900109999999998</v>
      </c>
      <c r="AD688">
        <v>0</v>
      </c>
      <c r="AE688">
        <v>0</v>
      </c>
      <c r="AF688">
        <v>95.263176000000001</v>
      </c>
    </row>
    <row r="689" spans="1:32" x14ac:dyDescent="0.3">
      <c r="A689">
        <v>3011776</v>
      </c>
      <c r="B689">
        <v>1</v>
      </c>
      <c r="C689" t="s">
        <v>82</v>
      </c>
      <c r="D689" t="s">
        <v>94</v>
      </c>
      <c r="E689" t="s">
        <v>245</v>
      </c>
      <c r="F689" t="s">
        <v>246</v>
      </c>
      <c r="G689" t="s">
        <v>134</v>
      </c>
      <c r="H689" t="s">
        <v>182</v>
      </c>
      <c r="I689" t="s">
        <v>78</v>
      </c>
      <c r="J689" t="s">
        <v>136</v>
      </c>
      <c r="K689" t="s">
        <v>22</v>
      </c>
      <c r="L689" t="s">
        <v>177</v>
      </c>
      <c r="M689" t="s">
        <v>2803</v>
      </c>
      <c r="N689" t="s">
        <v>2804</v>
      </c>
      <c r="O689">
        <v>2.1215602777777778</v>
      </c>
      <c r="P689">
        <v>0</v>
      </c>
      <c r="Q689">
        <v>184</v>
      </c>
      <c r="R689">
        <v>0</v>
      </c>
      <c r="S689">
        <v>0</v>
      </c>
      <c r="T689">
        <v>0</v>
      </c>
      <c r="U689">
        <v>4</v>
      </c>
      <c r="V689">
        <v>0</v>
      </c>
      <c r="W689">
        <v>0</v>
      </c>
      <c r="X689">
        <v>0</v>
      </c>
      <c r="Y689">
        <v>107.88263000000001</v>
      </c>
      <c r="Z689">
        <v>0</v>
      </c>
      <c r="AA689">
        <v>0</v>
      </c>
      <c r="AB689">
        <v>0</v>
      </c>
      <c r="AC689">
        <v>7.8499454999999996</v>
      </c>
      <c r="AD689">
        <v>0</v>
      </c>
      <c r="AE689">
        <v>0</v>
      </c>
      <c r="AF689">
        <v>115.732574</v>
      </c>
    </row>
    <row r="690" spans="1:32" x14ac:dyDescent="0.3">
      <c r="A690">
        <v>3011781</v>
      </c>
      <c r="B690">
        <v>1</v>
      </c>
      <c r="C690" t="s">
        <v>82</v>
      </c>
      <c r="D690" t="s">
        <v>93</v>
      </c>
      <c r="E690" t="s">
        <v>2805</v>
      </c>
      <c r="F690" t="s">
        <v>2806</v>
      </c>
      <c r="G690" t="s">
        <v>134</v>
      </c>
      <c r="H690" t="s">
        <v>182</v>
      </c>
      <c r="I690" t="s">
        <v>78</v>
      </c>
      <c r="J690" t="s">
        <v>136</v>
      </c>
      <c r="K690" t="s">
        <v>22</v>
      </c>
      <c r="L690" t="s">
        <v>177</v>
      </c>
      <c r="M690" t="s">
        <v>2807</v>
      </c>
      <c r="N690" t="s">
        <v>2808</v>
      </c>
      <c r="O690">
        <v>0.34571861111111113</v>
      </c>
      <c r="P690">
        <v>0</v>
      </c>
      <c r="Q690">
        <v>522</v>
      </c>
      <c r="R690">
        <v>0</v>
      </c>
      <c r="S690">
        <v>0</v>
      </c>
      <c r="T690">
        <v>0</v>
      </c>
      <c r="U690">
        <v>14</v>
      </c>
      <c r="V690">
        <v>0</v>
      </c>
      <c r="W690">
        <v>0</v>
      </c>
      <c r="X690">
        <v>0</v>
      </c>
      <c r="Y690">
        <v>39.577038000000002</v>
      </c>
      <c r="Z690">
        <v>0</v>
      </c>
      <c r="AA690">
        <v>0</v>
      </c>
      <c r="AB690">
        <v>0</v>
      </c>
      <c r="AC690">
        <v>5.7121880000000003</v>
      </c>
      <c r="AD690">
        <v>0</v>
      </c>
      <c r="AE690">
        <v>0</v>
      </c>
      <c r="AF690">
        <v>45.289226999999997</v>
      </c>
    </row>
    <row r="691" spans="1:32" x14ac:dyDescent="0.3">
      <c r="A691">
        <v>3011720</v>
      </c>
      <c r="B691">
        <v>1</v>
      </c>
      <c r="C691" t="s">
        <v>82</v>
      </c>
      <c r="D691" t="s">
        <v>92</v>
      </c>
      <c r="E691" t="s">
        <v>2809</v>
      </c>
      <c r="F691" t="s">
        <v>2810</v>
      </c>
      <c r="G691" t="s">
        <v>134</v>
      </c>
      <c r="H691" t="s">
        <v>367</v>
      </c>
      <c r="I691" t="s">
        <v>78</v>
      </c>
      <c r="J691" t="s">
        <v>136</v>
      </c>
      <c r="K691" t="s">
        <v>22</v>
      </c>
      <c r="L691" t="s">
        <v>177</v>
      </c>
      <c r="M691" t="s">
        <v>2811</v>
      </c>
      <c r="N691" t="s">
        <v>2812</v>
      </c>
      <c r="O691">
        <v>4.479455555555556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2.7865780000000001E-3</v>
      </c>
      <c r="AD691">
        <v>0</v>
      </c>
      <c r="AE691">
        <v>0</v>
      </c>
      <c r="AF691">
        <v>2.7865780000000001E-3</v>
      </c>
    </row>
    <row r="692" spans="1:32" x14ac:dyDescent="0.3">
      <c r="A692">
        <v>3011708</v>
      </c>
      <c r="B692">
        <v>1</v>
      </c>
      <c r="C692" t="s">
        <v>82</v>
      </c>
      <c r="D692" t="s">
        <v>90</v>
      </c>
      <c r="E692" t="s">
        <v>2736</v>
      </c>
      <c r="F692" t="s">
        <v>2737</v>
      </c>
      <c r="G692" t="s">
        <v>134</v>
      </c>
      <c r="H692" t="s">
        <v>367</v>
      </c>
      <c r="I692" t="s">
        <v>78</v>
      </c>
      <c r="J692" t="s">
        <v>136</v>
      </c>
      <c r="K692" t="s">
        <v>22</v>
      </c>
      <c r="L692" t="s">
        <v>177</v>
      </c>
      <c r="M692" t="s">
        <v>2813</v>
      </c>
      <c r="N692" t="s">
        <v>2814</v>
      </c>
      <c r="O692">
        <v>3.6883458333333334</v>
      </c>
      <c r="P692">
        <v>0</v>
      </c>
      <c r="Q692">
        <v>7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4.3967394999999998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4.3967394999999998</v>
      </c>
    </row>
    <row r="693" spans="1:32" x14ac:dyDescent="0.3">
      <c r="A693">
        <v>3011674</v>
      </c>
      <c r="B693">
        <v>1</v>
      </c>
      <c r="C693" t="s">
        <v>82</v>
      </c>
      <c r="D693" t="s">
        <v>108</v>
      </c>
      <c r="E693" t="s">
        <v>2815</v>
      </c>
      <c r="F693" t="s">
        <v>2816</v>
      </c>
      <c r="G693" t="s">
        <v>134</v>
      </c>
      <c r="H693" t="s">
        <v>367</v>
      </c>
      <c r="I693" t="s">
        <v>78</v>
      </c>
      <c r="J693" t="s">
        <v>136</v>
      </c>
      <c r="K693" t="s">
        <v>22</v>
      </c>
      <c r="L693" t="s">
        <v>177</v>
      </c>
      <c r="M693" t="s">
        <v>2817</v>
      </c>
      <c r="N693" t="s">
        <v>2818</v>
      </c>
      <c r="O693">
        <v>3.0040111111111112</v>
      </c>
      <c r="P693">
        <v>0</v>
      </c>
      <c r="Q693">
        <v>8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3.9120059999999999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3.9120059999999999</v>
      </c>
    </row>
    <row r="694" spans="1:32" x14ac:dyDescent="0.3">
      <c r="A694">
        <v>3011643</v>
      </c>
      <c r="B694">
        <v>1</v>
      </c>
      <c r="C694" t="s">
        <v>82</v>
      </c>
      <c r="D694" t="s">
        <v>107</v>
      </c>
      <c r="E694" t="s">
        <v>2819</v>
      </c>
      <c r="F694" t="s">
        <v>2820</v>
      </c>
      <c r="G694" t="s">
        <v>134</v>
      </c>
      <c r="H694" t="s">
        <v>238</v>
      </c>
      <c r="I694" t="s">
        <v>78</v>
      </c>
      <c r="J694" t="s">
        <v>136</v>
      </c>
      <c r="K694" t="s">
        <v>22</v>
      </c>
      <c r="L694" t="s">
        <v>177</v>
      </c>
      <c r="M694" t="s">
        <v>2821</v>
      </c>
      <c r="N694" t="s">
        <v>2822</v>
      </c>
      <c r="O694">
        <v>3.7277149999999999</v>
      </c>
      <c r="P694">
        <v>0</v>
      </c>
      <c r="Q694">
        <v>1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1.9793836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1.9793836</v>
      </c>
    </row>
    <row r="695" spans="1:32" x14ac:dyDescent="0.3">
      <c r="A695">
        <v>3011591</v>
      </c>
      <c r="B695">
        <v>1</v>
      </c>
      <c r="C695" t="s">
        <v>82</v>
      </c>
      <c r="D695" t="s">
        <v>92</v>
      </c>
      <c r="E695" t="s">
        <v>2823</v>
      </c>
      <c r="F695" t="s">
        <v>2824</v>
      </c>
      <c r="G695" t="s">
        <v>134</v>
      </c>
      <c r="H695" t="s">
        <v>247</v>
      </c>
      <c r="I695" t="s">
        <v>78</v>
      </c>
      <c r="J695" t="s">
        <v>136</v>
      </c>
      <c r="K695" t="s">
        <v>22</v>
      </c>
      <c r="L695" t="s">
        <v>177</v>
      </c>
      <c r="M695" t="s">
        <v>2825</v>
      </c>
      <c r="N695" t="s">
        <v>2826</v>
      </c>
      <c r="O695">
        <v>5.7845950000000004</v>
      </c>
      <c r="P695">
        <v>0</v>
      </c>
      <c r="Q695">
        <v>5</v>
      </c>
      <c r="R695">
        <v>0</v>
      </c>
      <c r="S695">
        <v>0</v>
      </c>
      <c r="T695">
        <v>0</v>
      </c>
      <c r="U695">
        <v>8</v>
      </c>
      <c r="V695">
        <v>0</v>
      </c>
      <c r="W695">
        <v>0</v>
      </c>
      <c r="X695">
        <v>0</v>
      </c>
      <c r="Y695">
        <v>9.0252309999999998</v>
      </c>
      <c r="Z695">
        <v>0</v>
      </c>
      <c r="AA695">
        <v>0</v>
      </c>
      <c r="AB695">
        <v>0</v>
      </c>
      <c r="AC695">
        <v>313.62466000000001</v>
      </c>
      <c r="AD695">
        <v>0</v>
      </c>
      <c r="AE695">
        <v>0</v>
      </c>
      <c r="AF695">
        <v>322.64987000000002</v>
      </c>
    </row>
    <row r="696" spans="1:32" x14ac:dyDescent="0.3">
      <c r="A696">
        <v>3011582</v>
      </c>
      <c r="B696">
        <v>1</v>
      </c>
      <c r="C696" t="s">
        <v>83</v>
      </c>
      <c r="D696" t="s">
        <v>129</v>
      </c>
      <c r="E696" t="s">
        <v>2827</v>
      </c>
      <c r="F696" t="s">
        <v>2828</v>
      </c>
      <c r="G696" t="s">
        <v>134</v>
      </c>
      <c r="H696" t="s">
        <v>247</v>
      </c>
      <c r="I696" t="s">
        <v>78</v>
      </c>
      <c r="J696" t="s">
        <v>136</v>
      </c>
      <c r="K696" t="s">
        <v>22</v>
      </c>
      <c r="L696" t="s">
        <v>177</v>
      </c>
      <c r="M696" t="s">
        <v>2829</v>
      </c>
      <c r="N696" t="s">
        <v>2830</v>
      </c>
      <c r="O696">
        <v>3.8646402777777777</v>
      </c>
      <c r="P696">
        <v>0</v>
      </c>
      <c r="Q696">
        <v>13</v>
      </c>
      <c r="R696">
        <v>0</v>
      </c>
      <c r="S696">
        <v>9</v>
      </c>
      <c r="T696">
        <v>0</v>
      </c>
      <c r="U696">
        <v>3</v>
      </c>
      <c r="V696">
        <v>0</v>
      </c>
      <c r="W696">
        <v>0</v>
      </c>
      <c r="X696">
        <v>0</v>
      </c>
      <c r="Y696">
        <v>3.5719259000000001</v>
      </c>
      <c r="Z696">
        <v>0</v>
      </c>
      <c r="AA696">
        <v>1.931951</v>
      </c>
      <c r="AB696">
        <v>0</v>
      </c>
      <c r="AC696">
        <v>1.2088741000000001</v>
      </c>
      <c r="AD696">
        <v>0</v>
      </c>
      <c r="AE696">
        <v>0</v>
      </c>
      <c r="AF696">
        <v>6.7127509999999999</v>
      </c>
    </row>
    <row r="697" spans="1:32" x14ac:dyDescent="0.3">
      <c r="A697">
        <v>3011550</v>
      </c>
      <c r="B697">
        <v>1</v>
      </c>
      <c r="C697" t="s">
        <v>82</v>
      </c>
      <c r="D697" t="s">
        <v>109</v>
      </c>
      <c r="E697" t="s">
        <v>2831</v>
      </c>
      <c r="F697" t="s">
        <v>2832</v>
      </c>
      <c r="G697" t="s">
        <v>134</v>
      </c>
      <c r="H697" t="s">
        <v>216</v>
      </c>
      <c r="I697" t="s">
        <v>78</v>
      </c>
      <c r="J697" t="s">
        <v>136</v>
      </c>
      <c r="K697" t="s">
        <v>22</v>
      </c>
      <c r="L697" t="s">
        <v>177</v>
      </c>
      <c r="M697" t="s">
        <v>2833</v>
      </c>
      <c r="N697" t="s">
        <v>2834</v>
      </c>
      <c r="O697">
        <v>1.0118427777777779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3.0835604999999999</v>
      </c>
      <c r="AD697">
        <v>0</v>
      </c>
      <c r="AE697">
        <v>0</v>
      </c>
      <c r="AF697">
        <v>3.0835604999999999</v>
      </c>
    </row>
    <row r="698" spans="1:32" x14ac:dyDescent="0.3">
      <c r="A698">
        <v>3011544</v>
      </c>
      <c r="B698">
        <v>1</v>
      </c>
      <c r="C698" t="s">
        <v>82</v>
      </c>
      <c r="D698" t="s">
        <v>106</v>
      </c>
      <c r="E698" t="s">
        <v>2835</v>
      </c>
      <c r="F698" t="s">
        <v>2836</v>
      </c>
      <c r="G698" t="s">
        <v>134</v>
      </c>
      <c r="H698" t="s">
        <v>367</v>
      </c>
      <c r="I698" t="s">
        <v>78</v>
      </c>
      <c r="J698" t="s">
        <v>136</v>
      </c>
      <c r="K698" t="s">
        <v>22</v>
      </c>
      <c r="L698" t="s">
        <v>177</v>
      </c>
      <c r="M698" t="s">
        <v>2837</v>
      </c>
      <c r="N698" t="s">
        <v>2838</v>
      </c>
      <c r="O698">
        <v>9.9389844444444435</v>
      </c>
      <c r="P698">
        <v>0</v>
      </c>
      <c r="Q698">
        <v>1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31.362870000000001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31.362870000000001</v>
      </c>
    </row>
    <row r="699" spans="1:32" x14ac:dyDescent="0.3">
      <c r="A699">
        <v>3011538</v>
      </c>
      <c r="B699">
        <v>1</v>
      </c>
      <c r="C699" t="s">
        <v>82</v>
      </c>
      <c r="D699" t="s">
        <v>86</v>
      </c>
      <c r="E699" t="s">
        <v>2839</v>
      </c>
      <c r="F699" t="s">
        <v>2840</v>
      </c>
      <c r="G699" t="s">
        <v>134</v>
      </c>
      <c r="H699" t="s">
        <v>367</v>
      </c>
      <c r="I699" t="s">
        <v>78</v>
      </c>
      <c r="J699" t="s">
        <v>136</v>
      </c>
      <c r="K699" t="s">
        <v>22</v>
      </c>
      <c r="L699" t="s">
        <v>177</v>
      </c>
      <c r="M699" t="s">
        <v>2841</v>
      </c>
      <c r="N699" t="s">
        <v>2842</v>
      </c>
      <c r="O699">
        <v>5.143696666666667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0.95574652999999998</v>
      </c>
      <c r="AD699">
        <v>0</v>
      </c>
      <c r="AE699">
        <v>0</v>
      </c>
      <c r="AF699">
        <v>0.95574652999999998</v>
      </c>
    </row>
    <row r="700" spans="1:32" x14ac:dyDescent="0.3">
      <c r="A700">
        <v>3011144</v>
      </c>
      <c r="B700">
        <v>3</v>
      </c>
      <c r="C700" t="s">
        <v>82</v>
      </c>
      <c r="D700" t="s">
        <v>103</v>
      </c>
      <c r="E700" t="s">
        <v>2843</v>
      </c>
      <c r="F700" t="s">
        <v>2844</v>
      </c>
      <c r="G700" t="s">
        <v>134</v>
      </c>
      <c r="H700" t="s">
        <v>182</v>
      </c>
      <c r="I700" t="s">
        <v>78</v>
      </c>
      <c r="J700" t="s">
        <v>136</v>
      </c>
      <c r="K700" t="s">
        <v>22</v>
      </c>
      <c r="L700" t="s">
        <v>177</v>
      </c>
      <c r="M700" t="s">
        <v>1614</v>
      </c>
      <c r="N700" t="s">
        <v>2845</v>
      </c>
      <c r="O700">
        <v>0.35722222222222222</v>
      </c>
      <c r="P700">
        <v>0</v>
      </c>
      <c r="Q700">
        <v>15</v>
      </c>
      <c r="R700">
        <v>0</v>
      </c>
      <c r="S700">
        <v>3</v>
      </c>
      <c r="T700">
        <v>0</v>
      </c>
      <c r="U700">
        <v>2</v>
      </c>
      <c r="V700">
        <v>0</v>
      </c>
      <c r="W700">
        <v>0</v>
      </c>
      <c r="X700">
        <v>0</v>
      </c>
      <c r="Y700">
        <v>0.39251259999999999</v>
      </c>
      <c r="Z700">
        <v>0</v>
      </c>
      <c r="AA700">
        <v>2.9006219E-2</v>
      </c>
      <c r="AB700">
        <v>0</v>
      </c>
      <c r="AC700">
        <v>8.0407604999999993E-2</v>
      </c>
      <c r="AD700">
        <v>0</v>
      </c>
      <c r="AE700">
        <v>0</v>
      </c>
      <c r="AF700">
        <v>0.50192639999999999</v>
      </c>
    </row>
    <row r="701" spans="1:32" x14ac:dyDescent="0.3">
      <c r="A701">
        <v>3011391</v>
      </c>
      <c r="B701">
        <v>1</v>
      </c>
      <c r="C701" t="s">
        <v>82</v>
      </c>
      <c r="D701" t="s">
        <v>113</v>
      </c>
      <c r="E701" t="s">
        <v>2846</v>
      </c>
      <c r="F701" t="s">
        <v>2847</v>
      </c>
      <c r="G701" t="s">
        <v>134</v>
      </c>
      <c r="H701" t="s">
        <v>238</v>
      </c>
      <c r="I701" t="s">
        <v>78</v>
      </c>
      <c r="J701" t="s">
        <v>136</v>
      </c>
      <c r="K701" t="s">
        <v>22</v>
      </c>
      <c r="L701" t="s">
        <v>177</v>
      </c>
      <c r="M701" t="s">
        <v>2848</v>
      </c>
      <c r="N701" t="s">
        <v>2849</v>
      </c>
      <c r="O701">
        <v>7.0203366666666662</v>
      </c>
      <c r="P701">
        <v>0</v>
      </c>
      <c r="Q701">
        <v>2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1.2049529999999999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1.2049529999999999</v>
      </c>
    </row>
    <row r="702" spans="1:32" x14ac:dyDescent="0.3">
      <c r="A702">
        <v>3011405</v>
      </c>
      <c r="B702">
        <v>1</v>
      </c>
      <c r="C702" t="s">
        <v>82</v>
      </c>
      <c r="D702" t="s">
        <v>95</v>
      </c>
      <c r="E702" t="s">
        <v>2850</v>
      </c>
      <c r="F702" t="s">
        <v>2851</v>
      </c>
      <c r="G702" t="s">
        <v>134</v>
      </c>
      <c r="H702" t="s">
        <v>247</v>
      </c>
      <c r="I702" t="s">
        <v>78</v>
      </c>
      <c r="J702" t="s">
        <v>136</v>
      </c>
      <c r="K702" t="s">
        <v>22</v>
      </c>
      <c r="L702" t="s">
        <v>177</v>
      </c>
      <c r="M702" t="s">
        <v>2852</v>
      </c>
      <c r="N702" t="s">
        <v>2853</v>
      </c>
      <c r="O702">
        <v>2.5078969444444446</v>
      </c>
      <c r="P702">
        <v>0</v>
      </c>
      <c r="Q702">
        <v>6</v>
      </c>
      <c r="R702">
        <v>0</v>
      </c>
      <c r="S702">
        <v>0</v>
      </c>
      <c r="T702">
        <v>0</v>
      </c>
      <c r="U702">
        <v>5</v>
      </c>
      <c r="V702">
        <v>0</v>
      </c>
      <c r="W702">
        <v>0</v>
      </c>
      <c r="X702">
        <v>0</v>
      </c>
      <c r="Y702">
        <v>4.2365903999999999</v>
      </c>
      <c r="Z702">
        <v>0</v>
      </c>
      <c r="AA702">
        <v>0</v>
      </c>
      <c r="AB702">
        <v>0</v>
      </c>
      <c r="AC702">
        <v>35.723236</v>
      </c>
      <c r="AD702">
        <v>0</v>
      </c>
      <c r="AE702">
        <v>0</v>
      </c>
      <c r="AF702">
        <v>39.959826999999997</v>
      </c>
    </row>
    <row r="703" spans="1:32" x14ac:dyDescent="0.3">
      <c r="A703">
        <v>3011377</v>
      </c>
      <c r="B703">
        <v>1</v>
      </c>
      <c r="C703" t="s">
        <v>82</v>
      </c>
      <c r="D703" t="s">
        <v>88</v>
      </c>
      <c r="E703" t="s">
        <v>2854</v>
      </c>
      <c r="F703" t="s">
        <v>2855</v>
      </c>
      <c r="G703" t="s">
        <v>134</v>
      </c>
      <c r="H703" t="s">
        <v>252</v>
      </c>
      <c r="I703" t="s">
        <v>79</v>
      </c>
      <c r="J703" t="s">
        <v>136</v>
      </c>
      <c r="K703" t="s">
        <v>22</v>
      </c>
      <c r="L703" t="s">
        <v>177</v>
      </c>
      <c r="M703" t="s">
        <v>2856</v>
      </c>
      <c r="N703" t="s">
        <v>2857</v>
      </c>
      <c r="O703">
        <v>1.2748922222222223</v>
      </c>
      <c r="P703">
        <v>0</v>
      </c>
      <c r="Q703">
        <v>0</v>
      </c>
      <c r="R703">
        <v>0</v>
      </c>
      <c r="S703">
        <v>3</v>
      </c>
      <c r="T703">
        <v>0</v>
      </c>
      <c r="U703">
        <v>1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1.0517243000000001</v>
      </c>
      <c r="AB703">
        <v>0</v>
      </c>
      <c r="AC703">
        <v>2.4941137000000002</v>
      </c>
      <c r="AD703">
        <v>0</v>
      </c>
      <c r="AE703">
        <v>0</v>
      </c>
      <c r="AF703">
        <v>3.5458379</v>
      </c>
    </row>
    <row r="704" spans="1:32" x14ac:dyDescent="0.3">
      <c r="A704">
        <v>3011350</v>
      </c>
      <c r="B704">
        <v>1</v>
      </c>
      <c r="C704" t="s">
        <v>82</v>
      </c>
      <c r="D704" t="s">
        <v>104</v>
      </c>
      <c r="E704" t="s">
        <v>2858</v>
      </c>
      <c r="F704" t="s">
        <v>2859</v>
      </c>
      <c r="G704" t="s">
        <v>134</v>
      </c>
      <c r="H704" t="s">
        <v>367</v>
      </c>
      <c r="I704" t="s">
        <v>78</v>
      </c>
      <c r="J704" t="s">
        <v>136</v>
      </c>
      <c r="K704" t="s">
        <v>22</v>
      </c>
      <c r="L704" t="s">
        <v>177</v>
      </c>
      <c r="M704" t="s">
        <v>2860</v>
      </c>
      <c r="N704" t="s">
        <v>2861</v>
      </c>
      <c r="O704">
        <v>4.0362655555555556</v>
      </c>
      <c r="P704">
        <v>0</v>
      </c>
      <c r="Q704">
        <v>11</v>
      </c>
      <c r="R704">
        <v>0</v>
      </c>
      <c r="S704">
        <v>0</v>
      </c>
      <c r="T704">
        <v>0</v>
      </c>
      <c r="U704">
        <v>6</v>
      </c>
      <c r="V704">
        <v>0</v>
      </c>
      <c r="W704">
        <v>0</v>
      </c>
      <c r="X704">
        <v>0</v>
      </c>
      <c r="Y704">
        <v>19.010487000000001</v>
      </c>
      <c r="Z704">
        <v>0</v>
      </c>
      <c r="AA704">
        <v>0</v>
      </c>
      <c r="AB704">
        <v>0</v>
      </c>
      <c r="AC704">
        <v>24.66451</v>
      </c>
      <c r="AD704">
        <v>0</v>
      </c>
      <c r="AE704">
        <v>0</v>
      </c>
      <c r="AF704">
        <v>43.674995000000003</v>
      </c>
    </row>
    <row r="705" spans="1:32" x14ac:dyDescent="0.3">
      <c r="A705">
        <v>3011314</v>
      </c>
      <c r="B705">
        <v>1</v>
      </c>
      <c r="C705" t="s">
        <v>82</v>
      </c>
      <c r="D705" t="s">
        <v>113</v>
      </c>
      <c r="E705" t="s">
        <v>2862</v>
      </c>
      <c r="F705" t="s">
        <v>2863</v>
      </c>
      <c r="G705" t="s">
        <v>134</v>
      </c>
      <c r="H705" t="s">
        <v>211</v>
      </c>
      <c r="I705" t="s">
        <v>79</v>
      </c>
      <c r="J705" t="s">
        <v>136</v>
      </c>
      <c r="K705" t="s">
        <v>22</v>
      </c>
      <c r="L705" t="s">
        <v>177</v>
      </c>
      <c r="M705" t="s">
        <v>2864</v>
      </c>
      <c r="N705" t="s">
        <v>2865</v>
      </c>
      <c r="O705">
        <v>0.45813861111111109</v>
      </c>
      <c r="P705">
        <v>21</v>
      </c>
      <c r="Q705">
        <v>136</v>
      </c>
      <c r="R705">
        <v>4</v>
      </c>
      <c r="S705">
        <v>37</v>
      </c>
      <c r="T705">
        <v>4</v>
      </c>
      <c r="U705">
        <v>22</v>
      </c>
      <c r="V705">
        <v>0</v>
      </c>
      <c r="W705">
        <v>0</v>
      </c>
      <c r="X705">
        <v>51.499653000000002</v>
      </c>
      <c r="Y705">
        <v>88.358369999999994</v>
      </c>
      <c r="Z705">
        <v>0.53943719999999995</v>
      </c>
      <c r="AA705">
        <v>7.7714420000000004</v>
      </c>
      <c r="AB705">
        <v>7.5043259999999998</v>
      </c>
      <c r="AC705">
        <v>5.5852760000000004</v>
      </c>
      <c r="AD705">
        <v>0</v>
      </c>
      <c r="AE705">
        <v>0</v>
      </c>
      <c r="AF705">
        <v>161.2585</v>
      </c>
    </row>
    <row r="706" spans="1:32" x14ac:dyDescent="0.3">
      <c r="A706">
        <v>3011262</v>
      </c>
      <c r="B706">
        <v>1</v>
      </c>
      <c r="C706" t="s">
        <v>83</v>
      </c>
      <c r="D706" t="s">
        <v>130</v>
      </c>
      <c r="E706" t="s">
        <v>2866</v>
      </c>
      <c r="F706" t="s">
        <v>2867</v>
      </c>
      <c r="G706" t="s">
        <v>134</v>
      </c>
      <c r="H706" t="s">
        <v>211</v>
      </c>
      <c r="I706" t="s">
        <v>79</v>
      </c>
      <c r="J706" t="s">
        <v>136</v>
      </c>
      <c r="K706" t="s">
        <v>22</v>
      </c>
      <c r="L706" t="s">
        <v>177</v>
      </c>
      <c r="M706" t="s">
        <v>2868</v>
      </c>
      <c r="N706" t="s">
        <v>2869</v>
      </c>
      <c r="O706">
        <v>1.5420655555555556</v>
      </c>
      <c r="P706">
        <v>0</v>
      </c>
      <c r="Q706">
        <v>167</v>
      </c>
      <c r="R706">
        <v>2</v>
      </c>
      <c r="S706">
        <v>8</v>
      </c>
      <c r="T706">
        <v>1</v>
      </c>
      <c r="U706">
        <v>27</v>
      </c>
      <c r="V706">
        <v>1</v>
      </c>
      <c r="W706">
        <v>0</v>
      </c>
      <c r="X706">
        <v>0</v>
      </c>
      <c r="Y706">
        <v>42.136935999999999</v>
      </c>
      <c r="Z706">
        <v>1.0117780000000001</v>
      </c>
      <c r="AA706">
        <v>11.959704</v>
      </c>
      <c r="AB706">
        <v>15.447184999999999</v>
      </c>
      <c r="AC706">
        <v>22.428090000000001</v>
      </c>
      <c r="AD706">
        <v>3.7075399999999998</v>
      </c>
      <c r="AE706">
        <v>0</v>
      </c>
      <c r="AF706">
        <v>96.691230000000004</v>
      </c>
    </row>
    <row r="707" spans="1:32" x14ac:dyDescent="0.3">
      <c r="A707">
        <v>3011239</v>
      </c>
      <c r="B707">
        <v>1</v>
      </c>
      <c r="C707" t="s">
        <v>83</v>
      </c>
      <c r="D707" t="s">
        <v>128</v>
      </c>
      <c r="E707" t="s">
        <v>2870</v>
      </c>
      <c r="F707" t="s">
        <v>2871</v>
      </c>
      <c r="G707" t="s">
        <v>134</v>
      </c>
      <c r="H707" t="s">
        <v>478</v>
      </c>
      <c r="I707" t="s">
        <v>78</v>
      </c>
      <c r="J707" t="s">
        <v>136</v>
      </c>
      <c r="K707" t="s">
        <v>22</v>
      </c>
      <c r="L707" t="s">
        <v>177</v>
      </c>
      <c r="M707" t="s">
        <v>2872</v>
      </c>
      <c r="N707" t="s">
        <v>2873</v>
      </c>
      <c r="O707">
        <v>5.2251377777777774</v>
      </c>
      <c r="P707">
        <v>0</v>
      </c>
      <c r="Q707">
        <v>35</v>
      </c>
      <c r="R707">
        <v>0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0</v>
      </c>
      <c r="Y707">
        <v>31.020586000000002</v>
      </c>
      <c r="Z707">
        <v>0</v>
      </c>
      <c r="AA707">
        <v>0</v>
      </c>
      <c r="AB707">
        <v>0</v>
      </c>
      <c r="AC707">
        <v>0.64808790000000005</v>
      </c>
      <c r="AD707">
        <v>0</v>
      </c>
      <c r="AE707">
        <v>0</v>
      </c>
      <c r="AF707">
        <v>31.668673999999999</v>
      </c>
    </row>
    <row r="708" spans="1:32" x14ac:dyDescent="0.3">
      <c r="A708">
        <v>3011252</v>
      </c>
      <c r="B708">
        <v>1</v>
      </c>
      <c r="C708" t="s">
        <v>82</v>
      </c>
      <c r="D708" t="s">
        <v>92</v>
      </c>
      <c r="E708" t="s">
        <v>2874</v>
      </c>
      <c r="F708" t="s">
        <v>2875</v>
      </c>
      <c r="G708" t="s">
        <v>134</v>
      </c>
      <c r="H708" t="s">
        <v>367</v>
      </c>
      <c r="I708" t="s">
        <v>78</v>
      </c>
      <c r="J708" t="s">
        <v>136</v>
      </c>
      <c r="K708" t="s">
        <v>22</v>
      </c>
      <c r="L708" t="s">
        <v>177</v>
      </c>
      <c r="M708" t="s">
        <v>2876</v>
      </c>
      <c r="N708" t="s">
        <v>2877</v>
      </c>
      <c r="O708">
        <v>8.010110000000001</v>
      </c>
      <c r="P708">
        <v>0</v>
      </c>
      <c r="Q708">
        <v>1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4.9908032000000002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4.9908032000000002</v>
      </c>
    </row>
    <row r="709" spans="1:32" x14ac:dyDescent="0.3">
      <c r="A709">
        <v>3011221</v>
      </c>
      <c r="B709">
        <v>1</v>
      </c>
      <c r="C709" t="s">
        <v>82</v>
      </c>
      <c r="D709" t="s">
        <v>87</v>
      </c>
      <c r="E709" t="s">
        <v>2878</v>
      </c>
      <c r="F709" t="s">
        <v>2879</v>
      </c>
      <c r="G709" t="s">
        <v>134</v>
      </c>
      <c r="H709" t="s">
        <v>367</v>
      </c>
      <c r="I709" t="s">
        <v>78</v>
      </c>
      <c r="J709" t="s">
        <v>136</v>
      </c>
      <c r="K709" t="s">
        <v>22</v>
      </c>
      <c r="L709" t="s">
        <v>177</v>
      </c>
      <c r="M709" t="s">
        <v>2880</v>
      </c>
      <c r="N709" t="s">
        <v>2881</v>
      </c>
      <c r="O709">
        <v>3.8111583333333332</v>
      </c>
      <c r="P709">
        <v>0</v>
      </c>
      <c r="Q709">
        <v>4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4.9708743000000002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4.9708743000000002</v>
      </c>
    </row>
    <row r="710" spans="1:32" x14ac:dyDescent="0.3">
      <c r="A710">
        <v>3011172</v>
      </c>
      <c r="B710">
        <v>1</v>
      </c>
      <c r="C710" t="s">
        <v>82</v>
      </c>
      <c r="D710" t="s">
        <v>98</v>
      </c>
      <c r="E710" t="s">
        <v>2882</v>
      </c>
      <c r="F710" t="s">
        <v>2883</v>
      </c>
      <c r="G710" t="s">
        <v>134</v>
      </c>
      <c r="H710" t="s">
        <v>367</v>
      </c>
      <c r="I710" t="s">
        <v>78</v>
      </c>
      <c r="J710" t="s">
        <v>136</v>
      </c>
      <c r="K710" t="s">
        <v>22</v>
      </c>
      <c r="L710" t="s">
        <v>177</v>
      </c>
      <c r="M710" t="s">
        <v>2884</v>
      </c>
      <c r="N710" t="s">
        <v>2885</v>
      </c>
      <c r="O710">
        <v>2.1917800000000001</v>
      </c>
      <c r="P710">
        <v>0</v>
      </c>
      <c r="Q710">
        <v>1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1.5389911000000001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1.5389911000000001</v>
      </c>
    </row>
    <row r="711" spans="1:32" x14ac:dyDescent="0.3">
      <c r="A711">
        <v>3011171</v>
      </c>
      <c r="B711">
        <v>1</v>
      </c>
      <c r="C711" t="s">
        <v>82</v>
      </c>
      <c r="D711" t="s">
        <v>84</v>
      </c>
      <c r="E711" t="s">
        <v>2886</v>
      </c>
      <c r="F711" t="s">
        <v>2887</v>
      </c>
      <c r="G711" t="s">
        <v>134</v>
      </c>
      <c r="H711" t="s">
        <v>182</v>
      </c>
      <c r="I711" t="s">
        <v>78</v>
      </c>
      <c r="J711" t="s">
        <v>136</v>
      </c>
      <c r="K711" t="s">
        <v>22</v>
      </c>
      <c r="L711" t="s">
        <v>177</v>
      </c>
      <c r="M711" t="s">
        <v>2888</v>
      </c>
      <c r="N711" t="s">
        <v>2889</v>
      </c>
      <c r="O711">
        <v>1.2600588888888891</v>
      </c>
      <c r="P711">
        <v>0</v>
      </c>
      <c r="Q711">
        <v>179</v>
      </c>
      <c r="R711">
        <v>0</v>
      </c>
      <c r="S711">
        <v>0</v>
      </c>
      <c r="T711">
        <v>0</v>
      </c>
      <c r="U711">
        <v>22</v>
      </c>
      <c r="V711">
        <v>0</v>
      </c>
      <c r="W711">
        <v>0</v>
      </c>
      <c r="X711">
        <v>0</v>
      </c>
      <c r="Y711">
        <v>54.761063</v>
      </c>
      <c r="Z711">
        <v>0</v>
      </c>
      <c r="AA711">
        <v>0</v>
      </c>
      <c r="AB711">
        <v>0</v>
      </c>
      <c r="AC711">
        <v>17.073499999999999</v>
      </c>
      <c r="AD711">
        <v>0</v>
      </c>
      <c r="AE711">
        <v>0</v>
      </c>
      <c r="AF711">
        <v>71.834564</v>
      </c>
    </row>
    <row r="712" spans="1:32" x14ac:dyDescent="0.3">
      <c r="A712">
        <v>3011056</v>
      </c>
      <c r="B712">
        <v>1</v>
      </c>
      <c r="C712" t="s">
        <v>82</v>
      </c>
      <c r="D712" t="s">
        <v>86</v>
      </c>
      <c r="E712" t="s">
        <v>2890</v>
      </c>
      <c r="F712" t="s">
        <v>2891</v>
      </c>
      <c r="G712" t="s">
        <v>134</v>
      </c>
      <c r="H712" t="s">
        <v>211</v>
      </c>
      <c r="I712" t="s">
        <v>79</v>
      </c>
      <c r="J712" t="s">
        <v>136</v>
      </c>
      <c r="K712" t="s">
        <v>22</v>
      </c>
      <c r="L712" t="s">
        <v>177</v>
      </c>
      <c r="M712" t="s">
        <v>2892</v>
      </c>
      <c r="N712" t="s">
        <v>2893</v>
      </c>
      <c r="O712">
        <v>2.8216038888888888</v>
      </c>
      <c r="P712">
        <v>1</v>
      </c>
      <c r="Q712">
        <v>520</v>
      </c>
      <c r="R712">
        <v>14</v>
      </c>
      <c r="S712">
        <v>41</v>
      </c>
      <c r="T712">
        <v>2</v>
      </c>
      <c r="U712">
        <v>93</v>
      </c>
      <c r="V712">
        <v>0</v>
      </c>
      <c r="W712">
        <v>0</v>
      </c>
      <c r="X712">
        <v>0.61606399999999994</v>
      </c>
      <c r="Y712">
        <v>148.83304999999999</v>
      </c>
      <c r="Z712">
        <v>2.8789403</v>
      </c>
      <c r="AA712">
        <v>10.449268</v>
      </c>
      <c r="AB712">
        <v>2.9631820000000002</v>
      </c>
      <c r="AC712">
        <v>41.537025</v>
      </c>
      <c r="AD712">
        <v>0</v>
      </c>
      <c r="AE712">
        <v>0</v>
      </c>
      <c r="AF712">
        <v>207.27753000000001</v>
      </c>
    </row>
    <row r="713" spans="1:32" x14ac:dyDescent="0.3">
      <c r="A713">
        <v>3010896</v>
      </c>
      <c r="B713">
        <v>1</v>
      </c>
      <c r="C713" t="s">
        <v>82</v>
      </c>
      <c r="D713" t="s">
        <v>90</v>
      </c>
      <c r="E713" t="s">
        <v>2894</v>
      </c>
      <c r="F713" t="s">
        <v>2895</v>
      </c>
      <c r="G713" t="s">
        <v>134</v>
      </c>
      <c r="H713" t="s">
        <v>238</v>
      </c>
      <c r="I713" t="s">
        <v>78</v>
      </c>
      <c r="J713" t="s">
        <v>136</v>
      </c>
      <c r="K713" t="s">
        <v>22</v>
      </c>
      <c r="L713" t="s">
        <v>177</v>
      </c>
      <c r="M713" t="s">
        <v>2896</v>
      </c>
      <c r="N713" t="s">
        <v>2897</v>
      </c>
      <c r="O713">
        <v>3.1547405555555557</v>
      </c>
      <c r="P713">
        <v>0</v>
      </c>
      <c r="Q713">
        <v>1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1.9245350000000001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1.9245350000000001</v>
      </c>
    </row>
    <row r="714" spans="1:32" x14ac:dyDescent="0.3">
      <c r="A714">
        <v>3010753</v>
      </c>
      <c r="B714">
        <v>1</v>
      </c>
      <c r="C714" t="s">
        <v>82</v>
      </c>
      <c r="D714" t="s">
        <v>84</v>
      </c>
      <c r="E714" t="s">
        <v>2898</v>
      </c>
      <c r="F714" t="s">
        <v>2899</v>
      </c>
      <c r="G714" t="s">
        <v>134</v>
      </c>
      <c r="H714" t="s">
        <v>367</v>
      </c>
      <c r="I714" t="s">
        <v>78</v>
      </c>
      <c r="J714" t="s">
        <v>136</v>
      </c>
      <c r="K714" t="s">
        <v>22</v>
      </c>
      <c r="L714" t="s">
        <v>177</v>
      </c>
      <c r="M714" t="s">
        <v>2900</v>
      </c>
      <c r="N714" t="s">
        <v>2901</v>
      </c>
      <c r="O714">
        <v>2.095456111111111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13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19.966249999999999</v>
      </c>
      <c r="AD714">
        <v>0</v>
      </c>
      <c r="AE714">
        <v>0</v>
      </c>
      <c r="AF714">
        <v>19.966249999999999</v>
      </c>
    </row>
    <row r="715" spans="1:32" x14ac:dyDescent="0.3">
      <c r="A715">
        <v>3010515</v>
      </c>
      <c r="B715">
        <v>2</v>
      </c>
      <c r="C715" t="s">
        <v>83</v>
      </c>
      <c r="D715" t="s">
        <v>130</v>
      </c>
      <c r="E715" t="s">
        <v>2902</v>
      </c>
      <c r="F715" t="s">
        <v>2903</v>
      </c>
      <c r="G715" t="s">
        <v>134</v>
      </c>
      <c r="H715" t="s">
        <v>367</v>
      </c>
      <c r="I715" t="s">
        <v>78</v>
      </c>
      <c r="J715" t="s">
        <v>136</v>
      </c>
      <c r="K715" t="s">
        <v>22</v>
      </c>
      <c r="L715" t="s">
        <v>177</v>
      </c>
      <c r="M715" t="s">
        <v>2904</v>
      </c>
      <c r="N715" t="s">
        <v>2905</v>
      </c>
      <c r="O715">
        <v>0.64120194444444456</v>
      </c>
      <c r="P715">
        <v>0</v>
      </c>
      <c r="Q715">
        <v>27</v>
      </c>
      <c r="R715">
        <v>0</v>
      </c>
      <c r="S715">
        <v>34</v>
      </c>
      <c r="T715">
        <v>0</v>
      </c>
      <c r="U715">
        <v>2</v>
      </c>
      <c r="V715">
        <v>0</v>
      </c>
      <c r="W715">
        <v>0</v>
      </c>
      <c r="X715">
        <v>0</v>
      </c>
      <c r="Y715">
        <v>2.9835783999999999</v>
      </c>
      <c r="Z715">
        <v>0</v>
      </c>
      <c r="AA715">
        <v>2.7704247999999998</v>
      </c>
      <c r="AB715">
        <v>0</v>
      </c>
      <c r="AC715">
        <v>0.82992226000000002</v>
      </c>
      <c r="AD715">
        <v>0</v>
      </c>
      <c r="AE715">
        <v>0</v>
      </c>
      <c r="AF715">
        <v>6.5839257</v>
      </c>
    </row>
    <row r="716" spans="1:32" x14ac:dyDescent="0.3">
      <c r="A716">
        <v>3010749</v>
      </c>
      <c r="B716">
        <v>1</v>
      </c>
      <c r="C716" t="s">
        <v>83</v>
      </c>
      <c r="D716" t="s">
        <v>124</v>
      </c>
      <c r="E716" t="s">
        <v>2906</v>
      </c>
      <c r="F716" t="s">
        <v>2907</v>
      </c>
      <c r="G716" t="s">
        <v>134</v>
      </c>
      <c r="H716" t="s">
        <v>238</v>
      </c>
      <c r="I716" t="s">
        <v>78</v>
      </c>
      <c r="J716" t="s">
        <v>136</v>
      </c>
      <c r="K716" t="s">
        <v>22</v>
      </c>
      <c r="L716" t="s">
        <v>177</v>
      </c>
      <c r="M716" t="s">
        <v>2908</v>
      </c>
      <c r="N716" t="s">
        <v>2909</v>
      </c>
      <c r="O716">
        <v>3.5531202777777779</v>
      </c>
      <c r="P716">
        <v>0</v>
      </c>
      <c r="Q716">
        <v>1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0.84893110000000005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0.84893110000000005</v>
      </c>
    </row>
    <row r="717" spans="1:32" x14ac:dyDescent="0.3">
      <c r="A717">
        <v>3010750</v>
      </c>
      <c r="B717">
        <v>1</v>
      </c>
      <c r="C717" t="s">
        <v>82</v>
      </c>
      <c r="D717" t="s">
        <v>113</v>
      </c>
      <c r="E717" t="s">
        <v>2910</v>
      </c>
      <c r="F717" t="s">
        <v>2911</v>
      </c>
      <c r="G717" t="s">
        <v>134</v>
      </c>
      <c r="H717" t="s">
        <v>211</v>
      </c>
      <c r="I717" t="s">
        <v>79</v>
      </c>
      <c r="J717" t="s">
        <v>136</v>
      </c>
      <c r="K717" t="s">
        <v>22</v>
      </c>
      <c r="L717" t="s">
        <v>177</v>
      </c>
      <c r="M717" t="s">
        <v>2912</v>
      </c>
      <c r="N717" t="s">
        <v>2913</v>
      </c>
      <c r="O717">
        <v>2.972911388888889</v>
      </c>
      <c r="P717">
        <v>13</v>
      </c>
      <c r="Q717">
        <v>744</v>
      </c>
      <c r="R717">
        <v>11</v>
      </c>
      <c r="S717">
        <v>103</v>
      </c>
      <c r="T717">
        <v>14</v>
      </c>
      <c r="U717">
        <v>151</v>
      </c>
      <c r="V717">
        <v>2</v>
      </c>
      <c r="W717">
        <v>0</v>
      </c>
      <c r="X717">
        <v>119.03498999999999</v>
      </c>
      <c r="Y717">
        <v>747.95609999999999</v>
      </c>
      <c r="Z717">
        <v>18.312595000000002</v>
      </c>
      <c r="AA717">
        <v>64.447720000000004</v>
      </c>
      <c r="AB717">
        <v>323.68419999999998</v>
      </c>
      <c r="AC717">
        <v>501.10595999999998</v>
      </c>
      <c r="AD717">
        <v>1551.9577999999999</v>
      </c>
      <c r="AE717">
        <v>0</v>
      </c>
      <c r="AF717">
        <v>3326.4992999999999</v>
      </c>
    </row>
    <row r="718" spans="1:32" x14ac:dyDescent="0.3">
      <c r="A718">
        <v>3010599</v>
      </c>
      <c r="B718">
        <v>1</v>
      </c>
      <c r="C718" t="s">
        <v>83</v>
      </c>
      <c r="D718" t="s">
        <v>130</v>
      </c>
      <c r="E718" t="s">
        <v>2914</v>
      </c>
      <c r="F718" t="s">
        <v>2915</v>
      </c>
      <c r="G718" t="s">
        <v>134</v>
      </c>
      <c r="H718" t="s">
        <v>211</v>
      </c>
      <c r="I718" t="s">
        <v>79</v>
      </c>
      <c r="J718" t="s">
        <v>136</v>
      </c>
      <c r="K718" t="s">
        <v>22</v>
      </c>
      <c r="L718" t="s">
        <v>177</v>
      </c>
      <c r="M718" t="s">
        <v>2916</v>
      </c>
      <c r="N718" t="s">
        <v>2917</v>
      </c>
      <c r="O718">
        <v>2.9436111111111112</v>
      </c>
      <c r="P718">
        <v>0</v>
      </c>
      <c r="Q718">
        <v>193</v>
      </c>
      <c r="R718">
        <v>0</v>
      </c>
      <c r="S718">
        <v>10</v>
      </c>
      <c r="T718">
        <v>0</v>
      </c>
      <c r="U718">
        <v>1</v>
      </c>
      <c r="V718">
        <v>0</v>
      </c>
      <c r="W718">
        <v>0</v>
      </c>
      <c r="X718">
        <v>0</v>
      </c>
      <c r="Y718">
        <v>42.416831999999999</v>
      </c>
      <c r="Z718">
        <v>0</v>
      </c>
      <c r="AA718">
        <v>8.0918360000000007</v>
      </c>
      <c r="AB718">
        <v>0</v>
      </c>
      <c r="AC718">
        <v>0</v>
      </c>
      <c r="AD718">
        <v>0</v>
      </c>
      <c r="AE718">
        <v>0</v>
      </c>
      <c r="AF718">
        <v>50.508670000000002</v>
      </c>
    </row>
    <row r="719" spans="1:32" x14ac:dyDescent="0.3">
      <c r="A719">
        <v>3010572</v>
      </c>
      <c r="B719">
        <v>1</v>
      </c>
      <c r="C719" t="s">
        <v>82</v>
      </c>
      <c r="D719" t="s">
        <v>88</v>
      </c>
      <c r="E719" t="s">
        <v>2918</v>
      </c>
      <c r="F719" t="s">
        <v>2919</v>
      </c>
      <c r="G719" t="s">
        <v>134</v>
      </c>
      <c r="H719" t="s">
        <v>211</v>
      </c>
      <c r="I719" t="s">
        <v>79</v>
      </c>
      <c r="J719" t="s">
        <v>136</v>
      </c>
      <c r="K719" t="s">
        <v>22</v>
      </c>
      <c r="L719" t="s">
        <v>177</v>
      </c>
      <c r="M719" t="s">
        <v>2920</v>
      </c>
      <c r="N719" t="s">
        <v>2921</v>
      </c>
      <c r="O719">
        <v>0.33861111111111108</v>
      </c>
      <c r="P719">
        <v>0</v>
      </c>
      <c r="Q719">
        <v>703</v>
      </c>
      <c r="R719">
        <v>24</v>
      </c>
      <c r="S719">
        <v>95</v>
      </c>
      <c r="T719">
        <v>13</v>
      </c>
      <c r="U719">
        <v>85</v>
      </c>
      <c r="V719">
        <v>3</v>
      </c>
      <c r="W719">
        <v>0</v>
      </c>
      <c r="X719">
        <v>0</v>
      </c>
      <c r="Y719">
        <v>56.75891</v>
      </c>
      <c r="Z719">
        <v>2.1461722999999999</v>
      </c>
      <c r="AA719">
        <v>8.9793839999999996</v>
      </c>
      <c r="AB719">
        <v>67.402069999999995</v>
      </c>
      <c r="AC719">
        <v>42.305410000000002</v>
      </c>
      <c r="AD719">
        <v>308.85419999999999</v>
      </c>
      <c r="AE719">
        <v>0</v>
      </c>
      <c r="AF719">
        <v>486.44614000000001</v>
      </c>
    </row>
    <row r="720" spans="1:32" x14ac:dyDescent="0.3">
      <c r="A720">
        <v>3010601</v>
      </c>
      <c r="B720">
        <v>1</v>
      </c>
      <c r="C720" t="s">
        <v>82</v>
      </c>
      <c r="D720" t="s">
        <v>111</v>
      </c>
      <c r="E720" t="s">
        <v>2922</v>
      </c>
      <c r="F720" t="s">
        <v>2923</v>
      </c>
      <c r="G720" t="s">
        <v>134</v>
      </c>
      <c r="H720" t="s">
        <v>327</v>
      </c>
      <c r="I720" t="s">
        <v>78</v>
      </c>
      <c r="J720" t="s">
        <v>136</v>
      </c>
      <c r="K720" t="s">
        <v>22</v>
      </c>
      <c r="L720" t="s">
        <v>177</v>
      </c>
      <c r="M720" t="s">
        <v>2924</v>
      </c>
      <c r="N720" t="s">
        <v>2925</v>
      </c>
      <c r="O720">
        <v>1.1961111111111111</v>
      </c>
      <c r="P720">
        <v>0</v>
      </c>
      <c r="Q720">
        <v>408</v>
      </c>
      <c r="R720">
        <v>0</v>
      </c>
      <c r="S720">
        <v>2</v>
      </c>
      <c r="T720">
        <v>0</v>
      </c>
      <c r="U720">
        <v>14</v>
      </c>
      <c r="V720">
        <v>0</v>
      </c>
      <c r="W720">
        <v>0</v>
      </c>
      <c r="X720">
        <v>0</v>
      </c>
      <c r="Y720">
        <v>97.604209999999995</v>
      </c>
      <c r="Z720">
        <v>0</v>
      </c>
      <c r="AA720">
        <v>0.72091590000000005</v>
      </c>
      <c r="AB720">
        <v>0</v>
      </c>
      <c r="AC720">
        <v>25.15645</v>
      </c>
      <c r="AD720">
        <v>0</v>
      </c>
      <c r="AE720">
        <v>0</v>
      </c>
      <c r="AF720">
        <v>123.48157500000001</v>
      </c>
    </row>
    <row r="721" spans="1:32" x14ac:dyDescent="0.3">
      <c r="A721">
        <v>3010459</v>
      </c>
      <c r="B721">
        <v>2</v>
      </c>
      <c r="C721" t="s">
        <v>82</v>
      </c>
      <c r="D721" t="s">
        <v>92</v>
      </c>
      <c r="E721" t="s">
        <v>2926</v>
      </c>
      <c r="F721" t="s">
        <v>2927</v>
      </c>
      <c r="G721" t="s">
        <v>134</v>
      </c>
      <c r="H721" t="s">
        <v>835</v>
      </c>
      <c r="I721" t="s">
        <v>78</v>
      </c>
      <c r="J721" t="s">
        <v>136</v>
      </c>
      <c r="K721" t="s">
        <v>22</v>
      </c>
      <c r="L721" t="s">
        <v>177</v>
      </c>
      <c r="M721" t="s">
        <v>2928</v>
      </c>
      <c r="N721" t="s">
        <v>2929</v>
      </c>
      <c r="O721">
        <v>5.2955555555555556</v>
      </c>
      <c r="P721">
        <v>0</v>
      </c>
      <c r="Q721">
        <v>371</v>
      </c>
      <c r="R721">
        <v>0</v>
      </c>
      <c r="S721">
        <v>1</v>
      </c>
      <c r="T721">
        <v>0</v>
      </c>
      <c r="U721">
        <v>39</v>
      </c>
      <c r="V721">
        <v>0</v>
      </c>
      <c r="W721">
        <v>0</v>
      </c>
      <c r="X721">
        <v>0</v>
      </c>
      <c r="Y721">
        <v>992.2817</v>
      </c>
      <c r="Z721">
        <v>0</v>
      </c>
      <c r="AA721">
        <v>0.85207843999999999</v>
      </c>
      <c r="AB721">
        <v>0</v>
      </c>
      <c r="AC721">
        <v>263.08868000000001</v>
      </c>
      <c r="AD721">
        <v>0</v>
      </c>
      <c r="AE721">
        <v>0</v>
      </c>
      <c r="AF721">
        <v>1256.2224000000001</v>
      </c>
    </row>
    <row r="722" spans="1:32" x14ac:dyDescent="0.3">
      <c r="A722">
        <v>3010485</v>
      </c>
      <c r="B722">
        <v>1</v>
      </c>
      <c r="C722" t="s">
        <v>83</v>
      </c>
      <c r="D722" t="s">
        <v>116</v>
      </c>
      <c r="E722" t="s">
        <v>2930</v>
      </c>
      <c r="F722" t="s">
        <v>2931</v>
      </c>
      <c r="G722" t="s">
        <v>134</v>
      </c>
      <c r="H722" t="s">
        <v>692</v>
      </c>
      <c r="I722" t="s">
        <v>78</v>
      </c>
      <c r="J722" t="s">
        <v>136</v>
      </c>
      <c r="K722" t="s">
        <v>22</v>
      </c>
      <c r="L722" t="s">
        <v>177</v>
      </c>
      <c r="M722" t="s">
        <v>2932</v>
      </c>
      <c r="N722" t="s">
        <v>2933</v>
      </c>
      <c r="O722">
        <v>2.8989469444444445</v>
      </c>
      <c r="P722">
        <v>0</v>
      </c>
      <c r="Q722">
        <v>7</v>
      </c>
      <c r="R722">
        <v>0</v>
      </c>
      <c r="S722">
        <v>8</v>
      </c>
      <c r="T722">
        <v>0</v>
      </c>
      <c r="U722">
        <v>2</v>
      </c>
      <c r="V722">
        <v>0</v>
      </c>
      <c r="W722">
        <v>0</v>
      </c>
      <c r="X722">
        <v>0</v>
      </c>
      <c r="Y722">
        <v>6.5371829999999997</v>
      </c>
      <c r="Z722">
        <v>0</v>
      </c>
      <c r="AA722">
        <v>2.8215086</v>
      </c>
      <c r="AB722">
        <v>0</v>
      </c>
      <c r="AC722">
        <v>27.346399999999999</v>
      </c>
      <c r="AD722">
        <v>0</v>
      </c>
      <c r="AE722">
        <v>0</v>
      </c>
      <c r="AF722">
        <v>36.705089999999998</v>
      </c>
    </row>
    <row r="723" spans="1:32" x14ac:dyDescent="0.3">
      <c r="A723">
        <v>3010516</v>
      </c>
      <c r="B723">
        <v>1</v>
      </c>
      <c r="C723" t="s">
        <v>82</v>
      </c>
      <c r="D723" t="s">
        <v>103</v>
      </c>
      <c r="E723" t="s">
        <v>2934</v>
      </c>
      <c r="F723" t="s">
        <v>2935</v>
      </c>
      <c r="G723" t="s">
        <v>134</v>
      </c>
      <c r="H723" t="s">
        <v>211</v>
      </c>
      <c r="I723" t="s">
        <v>79</v>
      </c>
      <c r="J723" t="s">
        <v>136</v>
      </c>
      <c r="K723" t="s">
        <v>22</v>
      </c>
      <c r="L723" t="s">
        <v>177</v>
      </c>
      <c r="M723" t="s">
        <v>2936</v>
      </c>
      <c r="N723" t="s">
        <v>2937</v>
      </c>
      <c r="O723">
        <v>1.0011108333333332</v>
      </c>
      <c r="P723">
        <v>0</v>
      </c>
      <c r="Q723">
        <v>1966</v>
      </c>
      <c r="R723">
        <v>1</v>
      </c>
      <c r="S723">
        <v>314</v>
      </c>
      <c r="T723">
        <v>12</v>
      </c>
      <c r="U723">
        <v>241</v>
      </c>
      <c r="V723">
        <v>0</v>
      </c>
      <c r="W723">
        <v>0</v>
      </c>
      <c r="X723">
        <v>0</v>
      </c>
      <c r="Y723">
        <v>213.62217999999999</v>
      </c>
      <c r="Z723">
        <v>29.1829</v>
      </c>
      <c r="AA723">
        <v>29.27233</v>
      </c>
      <c r="AB723">
        <v>100.18246000000001</v>
      </c>
      <c r="AC723">
        <v>147.44356999999999</v>
      </c>
      <c r="AD723">
        <v>0</v>
      </c>
      <c r="AE723">
        <v>0</v>
      </c>
      <c r="AF723">
        <v>519.70339999999999</v>
      </c>
    </row>
    <row r="724" spans="1:32" x14ac:dyDescent="0.3">
      <c r="A724">
        <v>3010345</v>
      </c>
      <c r="B724">
        <v>1</v>
      </c>
      <c r="C724" t="s">
        <v>82</v>
      </c>
      <c r="D724" t="s">
        <v>95</v>
      </c>
      <c r="E724" t="s">
        <v>2938</v>
      </c>
      <c r="F724" t="s">
        <v>2939</v>
      </c>
      <c r="G724" t="s">
        <v>134</v>
      </c>
      <c r="H724" t="s">
        <v>238</v>
      </c>
      <c r="I724" t="s">
        <v>78</v>
      </c>
      <c r="J724" t="s">
        <v>136</v>
      </c>
      <c r="K724" t="s">
        <v>22</v>
      </c>
      <c r="L724" t="s">
        <v>177</v>
      </c>
      <c r="M724" t="s">
        <v>2940</v>
      </c>
      <c r="N724" t="s">
        <v>2941</v>
      </c>
      <c r="O724">
        <v>3.5358627777777776</v>
      </c>
      <c r="P724">
        <v>0</v>
      </c>
      <c r="Q724">
        <v>0</v>
      </c>
      <c r="R724">
        <v>0</v>
      </c>
      <c r="S724">
        <v>1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5.8602019999999999E-4</v>
      </c>
      <c r="AB724">
        <v>0</v>
      </c>
      <c r="AC724">
        <v>0</v>
      </c>
      <c r="AD724">
        <v>0</v>
      </c>
      <c r="AE724">
        <v>0</v>
      </c>
      <c r="AF724">
        <v>5.8602019999999999E-4</v>
      </c>
    </row>
    <row r="725" spans="1:32" x14ac:dyDescent="0.3">
      <c r="A725">
        <v>3010297</v>
      </c>
      <c r="B725">
        <v>2</v>
      </c>
      <c r="C725" t="s">
        <v>82</v>
      </c>
      <c r="D725" t="s">
        <v>109</v>
      </c>
      <c r="E725" t="s">
        <v>2942</v>
      </c>
      <c r="F725" t="s">
        <v>2943</v>
      </c>
      <c r="G725" t="s">
        <v>134</v>
      </c>
      <c r="H725" t="s">
        <v>211</v>
      </c>
      <c r="I725" t="s">
        <v>79</v>
      </c>
      <c r="J725" t="s">
        <v>136</v>
      </c>
      <c r="K725" t="s">
        <v>22</v>
      </c>
      <c r="L725" t="s">
        <v>177</v>
      </c>
      <c r="M725" t="s">
        <v>2944</v>
      </c>
      <c r="N725" t="s">
        <v>2945</v>
      </c>
      <c r="O725">
        <v>0.41</v>
      </c>
      <c r="P725">
        <v>0</v>
      </c>
      <c r="Q725">
        <v>251</v>
      </c>
      <c r="R725">
        <v>1</v>
      </c>
      <c r="S725">
        <v>0</v>
      </c>
      <c r="T725">
        <v>3</v>
      </c>
      <c r="U725">
        <v>13</v>
      </c>
      <c r="V725">
        <v>0</v>
      </c>
      <c r="W725">
        <v>0</v>
      </c>
      <c r="X725">
        <v>0</v>
      </c>
      <c r="Y725">
        <v>21.897099000000001</v>
      </c>
      <c r="Z725">
        <v>0.21265761999999999</v>
      </c>
      <c r="AA725">
        <v>0</v>
      </c>
      <c r="AB725">
        <v>35.830624</v>
      </c>
      <c r="AC725">
        <v>3.9253342</v>
      </c>
      <c r="AD725">
        <v>0</v>
      </c>
      <c r="AE725">
        <v>0</v>
      </c>
      <c r="AF725">
        <v>61.865715000000002</v>
      </c>
    </row>
    <row r="726" spans="1:32" x14ac:dyDescent="0.3">
      <c r="A726">
        <v>3010264</v>
      </c>
      <c r="B726">
        <v>1</v>
      </c>
      <c r="C726" t="s">
        <v>82</v>
      </c>
      <c r="D726" t="s">
        <v>110</v>
      </c>
      <c r="E726" t="s">
        <v>2946</v>
      </c>
      <c r="F726" t="s">
        <v>2947</v>
      </c>
      <c r="G726" t="s">
        <v>134</v>
      </c>
      <c r="H726" t="s">
        <v>211</v>
      </c>
      <c r="I726" t="s">
        <v>79</v>
      </c>
      <c r="J726" t="s">
        <v>136</v>
      </c>
      <c r="K726" t="s">
        <v>22</v>
      </c>
      <c r="L726" t="s">
        <v>177</v>
      </c>
      <c r="M726" t="s">
        <v>2948</v>
      </c>
      <c r="N726" t="s">
        <v>2949</v>
      </c>
      <c r="O726">
        <v>1.4091666666666667</v>
      </c>
      <c r="P726">
        <v>0</v>
      </c>
      <c r="Q726">
        <v>214</v>
      </c>
      <c r="R726">
        <v>0</v>
      </c>
      <c r="S726">
        <v>0</v>
      </c>
      <c r="T726">
        <v>0</v>
      </c>
      <c r="U726">
        <v>2</v>
      </c>
      <c r="V726">
        <v>0</v>
      </c>
      <c r="W726">
        <v>1</v>
      </c>
      <c r="X726">
        <v>0</v>
      </c>
      <c r="Y726">
        <v>65.073859999999996</v>
      </c>
      <c r="Z726">
        <v>0</v>
      </c>
      <c r="AA726">
        <v>0</v>
      </c>
      <c r="AB726">
        <v>0</v>
      </c>
      <c r="AC726">
        <v>1.432412</v>
      </c>
      <c r="AD726">
        <v>0</v>
      </c>
      <c r="AE726">
        <v>1.5132475999999999</v>
      </c>
      <c r="AF726">
        <v>68.019515999999996</v>
      </c>
    </row>
    <row r="727" spans="1:32" x14ac:dyDescent="0.3">
      <c r="A727">
        <v>3010275</v>
      </c>
      <c r="B727">
        <v>1</v>
      </c>
      <c r="C727" t="s">
        <v>82</v>
      </c>
      <c r="D727" t="s">
        <v>113</v>
      </c>
      <c r="E727" t="s">
        <v>2950</v>
      </c>
      <c r="F727" t="s">
        <v>2951</v>
      </c>
      <c r="G727" t="s">
        <v>134</v>
      </c>
      <c r="H727" t="s">
        <v>142</v>
      </c>
      <c r="I727" t="s">
        <v>79</v>
      </c>
      <c r="J727" t="s">
        <v>136</v>
      </c>
      <c r="K727" t="s">
        <v>22</v>
      </c>
      <c r="L727" t="s">
        <v>137</v>
      </c>
      <c r="M727" t="s">
        <v>2952</v>
      </c>
      <c r="N727" t="s">
        <v>2953</v>
      </c>
      <c r="O727">
        <v>4.9738888888888892</v>
      </c>
      <c r="P727">
        <v>2</v>
      </c>
      <c r="Q727">
        <v>199</v>
      </c>
      <c r="R727">
        <v>0</v>
      </c>
      <c r="S727">
        <v>16</v>
      </c>
      <c r="T727">
        <v>4</v>
      </c>
      <c r="U727">
        <v>26</v>
      </c>
      <c r="V727">
        <v>0</v>
      </c>
      <c r="W727">
        <v>0</v>
      </c>
      <c r="X727">
        <v>1.747568</v>
      </c>
      <c r="Y727">
        <v>359.30374</v>
      </c>
      <c r="Z727">
        <v>0</v>
      </c>
      <c r="AA727">
        <v>19.109359999999999</v>
      </c>
      <c r="AB727">
        <v>62.703470000000003</v>
      </c>
      <c r="AC727">
        <v>52.452717</v>
      </c>
      <c r="AD727">
        <v>0</v>
      </c>
      <c r="AE727">
        <v>0</v>
      </c>
      <c r="AF727">
        <v>495.31686000000002</v>
      </c>
    </row>
    <row r="728" spans="1:32" x14ac:dyDescent="0.3">
      <c r="A728">
        <v>3010277</v>
      </c>
      <c r="B728">
        <v>1</v>
      </c>
      <c r="C728" t="s">
        <v>82</v>
      </c>
      <c r="D728" t="s">
        <v>97</v>
      </c>
      <c r="E728" t="s">
        <v>2954</v>
      </c>
      <c r="F728" t="s">
        <v>2955</v>
      </c>
      <c r="G728" t="s">
        <v>134</v>
      </c>
      <c r="H728" t="s">
        <v>135</v>
      </c>
      <c r="I728" t="s">
        <v>79</v>
      </c>
      <c r="J728" t="s">
        <v>346</v>
      </c>
      <c r="K728" t="s">
        <v>22</v>
      </c>
      <c r="L728" t="s">
        <v>177</v>
      </c>
      <c r="M728" t="s">
        <v>2956</v>
      </c>
      <c r="N728" t="s">
        <v>2957</v>
      </c>
      <c r="O728">
        <v>4.3988055555555558E-2</v>
      </c>
      <c r="P728">
        <v>0</v>
      </c>
      <c r="Q728">
        <v>2245</v>
      </c>
      <c r="R728">
        <v>0</v>
      </c>
      <c r="S728">
        <v>37</v>
      </c>
      <c r="T728">
        <v>0</v>
      </c>
      <c r="U728">
        <v>200</v>
      </c>
      <c r="V728">
        <v>0</v>
      </c>
      <c r="W728">
        <v>0</v>
      </c>
      <c r="X728">
        <v>0</v>
      </c>
      <c r="Y728">
        <v>31.055835999999999</v>
      </c>
      <c r="Z728">
        <v>0</v>
      </c>
      <c r="AA728">
        <v>0.30947049999999998</v>
      </c>
      <c r="AB728">
        <v>0</v>
      </c>
      <c r="AC728">
        <v>8.7385739999999998</v>
      </c>
      <c r="AD728">
        <v>0</v>
      </c>
      <c r="AE728">
        <v>0</v>
      </c>
      <c r="AF728">
        <v>40.103879999999997</v>
      </c>
    </row>
    <row r="729" spans="1:32" x14ac:dyDescent="0.3">
      <c r="A729">
        <v>3010274</v>
      </c>
      <c r="B729">
        <v>1</v>
      </c>
      <c r="C729" t="s">
        <v>82</v>
      </c>
      <c r="D729" t="s">
        <v>106</v>
      </c>
      <c r="E729" t="s">
        <v>2958</v>
      </c>
      <c r="F729" t="s">
        <v>2959</v>
      </c>
      <c r="G729" t="s">
        <v>134</v>
      </c>
      <c r="H729" t="s">
        <v>336</v>
      </c>
      <c r="I729" t="s">
        <v>79</v>
      </c>
      <c r="J729" t="s">
        <v>136</v>
      </c>
      <c r="K729" t="s">
        <v>22</v>
      </c>
      <c r="L729" t="s">
        <v>137</v>
      </c>
      <c r="M729" t="s">
        <v>2960</v>
      </c>
      <c r="N729" t="s">
        <v>2961</v>
      </c>
      <c r="O729">
        <v>0.97250000000000003</v>
      </c>
      <c r="P729">
        <v>0</v>
      </c>
      <c r="Q729">
        <v>3928</v>
      </c>
      <c r="R729">
        <v>0</v>
      </c>
      <c r="S729">
        <v>0</v>
      </c>
      <c r="T729">
        <v>0</v>
      </c>
      <c r="U729">
        <v>287</v>
      </c>
      <c r="V729">
        <v>0</v>
      </c>
      <c r="W729">
        <v>0</v>
      </c>
      <c r="X729">
        <v>0</v>
      </c>
      <c r="Y729">
        <v>945.42660000000001</v>
      </c>
      <c r="Z729">
        <v>0</v>
      </c>
      <c r="AA729">
        <v>0</v>
      </c>
      <c r="AB729">
        <v>0</v>
      </c>
      <c r="AC729">
        <v>106.01703000000001</v>
      </c>
      <c r="AD729">
        <v>0</v>
      </c>
      <c r="AE729">
        <v>0</v>
      </c>
      <c r="AF729">
        <v>1051.4436000000001</v>
      </c>
    </row>
    <row r="730" spans="1:32" x14ac:dyDescent="0.3">
      <c r="A730">
        <v>3013322</v>
      </c>
      <c r="B730">
        <v>1</v>
      </c>
      <c r="C730" t="s">
        <v>83</v>
      </c>
      <c r="D730" t="s">
        <v>116</v>
      </c>
      <c r="E730" t="s">
        <v>2962</v>
      </c>
      <c r="F730" t="s">
        <v>2963</v>
      </c>
      <c r="G730" t="s">
        <v>134</v>
      </c>
      <c r="H730" t="s">
        <v>874</v>
      </c>
      <c r="I730" t="s">
        <v>78</v>
      </c>
      <c r="J730" t="s">
        <v>136</v>
      </c>
      <c r="K730" t="s">
        <v>3</v>
      </c>
      <c r="L730" t="s">
        <v>177</v>
      </c>
      <c r="M730" t="s">
        <v>2964</v>
      </c>
      <c r="N730" t="s">
        <v>2965</v>
      </c>
      <c r="O730">
        <v>4.0368916666666665</v>
      </c>
      <c r="P730">
        <v>0</v>
      </c>
      <c r="Q730">
        <v>150</v>
      </c>
      <c r="R730">
        <v>0</v>
      </c>
      <c r="S730">
        <v>0</v>
      </c>
      <c r="T730">
        <v>0</v>
      </c>
      <c r="U730">
        <v>118</v>
      </c>
      <c r="V730">
        <v>0</v>
      </c>
      <c r="W730">
        <v>0</v>
      </c>
      <c r="X730">
        <v>0</v>
      </c>
      <c r="Y730">
        <v>220.71729999999999</v>
      </c>
      <c r="Z730">
        <v>0</v>
      </c>
      <c r="AA730">
        <v>0</v>
      </c>
      <c r="AB730">
        <v>0</v>
      </c>
      <c r="AC730">
        <v>321.07384999999999</v>
      </c>
      <c r="AD730">
        <v>0</v>
      </c>
      <c r="AE730">
        <v>0</v>
      </c>
      <c r="AF730">
        <v>541.79114000000004</v>
      </c>
    </row>
    <row r="731" spans="1:32" x14ac:dyDescent="0.3">
      <c r="A731">
        <v>3010155</v>
      </c>
      <c r="B731">
        <v>1</v>
      </c>
      <c r="C731" t="s">
        <v>83</v>
      </c>
      <c r="D731" t="s">
        <v>128</v>
      </c>
      <c r="E731" t="s">
        <v>2966</v>
      </c>
      <c r="F731" t="s">
        <v>2967</v>
      </c>
      <c r="G731" t="s">
        <v>134</v>
      </c>
      <c r="H731" t="s">
        <v>318</v>
      </c>
      <c r="I731" t="s">
        <v>79</v>
      </c>
      <c r="J731" t="s">
        <v>136</v>
      </c>
      <c r="K731" t="s">
        <v>22</v>
      </c>
      <c r="L731" t="s">
        <v>177</v>
      </c>
      <c r="M731" t="s">
        <v>2968</v>
      </c>
      <c r="N731" t="s">
        <v>2969</v>
      </c>
      <c r="O731">
        <v>7.6118699999999997</v>
      </c>
      <c r="P731">
        <v>2</v>
      </c>
      <c r="Q731">
        <v>0</v>
      </c>
      <c r="R731">
        <v>50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1.930023</v>
      </c>
      <c r="Y731">
        <v>0</v>
      </c>
      <c r="Z731">
        <v>106.374886</v>
      </c>
      <c r="AA731">
        <v>0</v>
      </c>
      <c r="AB731">
        <v>8.5321999999999996</v>
      </c>
      <c r="AC731">
        <v>0</v>
      </c>
      <c r="AD731">
        <v>0</v>
      </c>
      <c r="AE731">
        <v>0</v>
      </c>
      <c r="AF731">
        <v>116.83711</v>
      </c>
    </row>
    <row r="732" spans="1:32" x14ac:dyDescent="0.3">
      <c r="A732">
        <v>3009946</v>
      </c>
      <c r="B732">
        <v>1</v>
      </c>
      <c r="C732" t="s">
        <v>83</v>
      </c>
      <c r="D732" t="s">
        <v>123</v>
      </c>
      <c r="E732" t="s">
        <v>2970</v>
      </c>
      <c r="F732" t="s">
        <v>2971</v>
      </c>
      <c r="G732" t="s">
        <v>134</v>
      </c>
      <c r="H732" t="s">
        <v>247</v>
      </c>
      <c r="I732" t="s">
        <v>78</v>
      </c>
      <c r="J732" t="s">
        <v>136</v>
      </c>
      <c r="K732" t="s">
        <v>22</v>
      </c>
      <c r="L732" t="s">
        <v>177</v>
      </c>
      <c r="M732" t="s">
        <v>2972</v>
      </c>
      <c r="N732" t="s">
        <v>2973</v>
      </c>
      <c r="O732">
        <v>1.2576277777777778</v>
      </c>
      <c r="P732">
        <v>0</v>
      </c>
      <c r="Q732">
        <v>25</v>
      </c>
      <c r="R732">
        <v>0</v>
      </c>
      <c r="S732">
        <v>0</v>
      </c>
      <c r="T732">
        <v>0</v>
      </c>
      <c r="U732">
        <v>3</v>
      </c>
      <c r="V732">
        <v>0</v>
      </c>
      <c r="W732">
        <v>0</v>
      </c>
      <c r="X732">
        <v>0</v>
      </c>
      <c r="Y732">
        <v>4.1779760000000001</v>
      </c>
      <c r="Z732">
        <v>0</v>
      </c>
      <c r="AA732">
        <v>0</v>
      </c>
      <c r="AB732">
        <v>0</v>
      </c>
      <c r="AC732">
        <v>0.42591736000000002</v>
      </c>
      <c r="AD732">
        <v>0</v>
      </c>
      <c r="AE732">
        <v>0</v>
      </c>
      <c r="AF732">
        <v>4.6038937999999998</v>
      </c>
    </row>
    <row r="733" spans="1:32" x14ac:dyDescent="0.3">
      <c r="A733">
        <v>3009961</v>
      </c>
      <c r="B733">
        <v>1</v>
      </c>
      <c r="C733" t="s">
        <v>82</v>
      </c>
      <c r="D733" t="s">
        <v>99</v>
      </c>
      <c r="E733" t="s">
        <v>2974</v>
      </c>
      <c r="F733" t="s">
        <v>2975</v>
      </c>
      <c r="G733" t="s">
        <v>134</v>
      </c>
      <c r="H733" t="s">
        <v>247</v>
      </c>
      <c r="I733" t="s">
        <v>78</v>
      </c>
      <c r="J733" t="s">
        <v>136</v>
      </c>
      <c r="K733" t="s">
        <v>22</v>
      </c>
      <c r="L733" t="s">
        <v>177</v>
      </c>
      <c r="M733" t="s">
        <v>2976</v>
      </c>
      <c r="N733" t="s">
        <v>2977</v>
      </c>
      <c r="O733">
        <v>4.2526613888888889</v>
      </c>
      <c r="P733">
        <v>0</v>
      </c>
      <c r="Q733">
        <v>42</v>
      </c>
      <c r="R733">
        <v>0</v>
      </c>
      <c r="S733">
        <v>0</v>
      </c>
      <c r="T733">
        <v>0</v>
      </c>
      <c r="U733">
        <v>11</v>
      </c>
      <c r="V733">
        <v>0</v>
      </c>
      <c r="W733">
        <v>0</v>
      </c>
      <c r="X733">
        <v>0</v>
      </c>
      <c r="Y733">
        <v>46.348644</v>
      </c>
      <c r="Z733">
        <v>0</v>
      </c>
      <c r="AA733">
        <v>0</v>
      </c>
      <c r="AB733">
        <v>0</v>
      </c>
      <c r="AC733">
        <v>58.831110000000002</v>
      </c>
      <c r="AD733">
        <v>0</v>
      </c>
      <c r="AE733">
        <v>0</v>
      </c>
      <c r="AF733">
        <v>105.17975</v>
      </c>
    </row>
    <row r="734" spans="1:32" x14ac:dyDescent="0.3">
      <c r="A734">
        <v>3009425</v>
      </c>
      <c r="B734">
        <v>1</v>
      </c>
      <c r="C734" t="s">
        <v>82</v>
      </c>
      <c r="D734" t="s">
        <v>99</v>
      </c>
      <c r="E734" t="s">
        <v>2978</v>
      </c>
      <c r="F734" t="s">
        <v>2979</v>
      </c>
      <c r="G734" t="s">
        <v>134</v>
      </c>
      <c r="H734" t="s">
        <v>211</v>
      </c>
      <c r="I734" t="s">
        <v>79</v>
      </c>
      <c r="J734" t="s">
        <v>136</v>
      </c>
      <c r="K734" t="s">
        <v>22</v>
      </c>
      <c r="L734" t="s">
        <v>177</v>
      </c>
      <c r="M734" t="s">
        <v>2980</v>
      </c>
      <c r="N734" t="s">
        <v>2981</v>
      </c>
      <c r="O734">
        <v>2.3504397222222222</v>
      </c>
      <c r="P734">
        <v>0</v>
      </c>
      <c r="Q734">
        <v>0</v>
      </c>
      <c r="R734">
        <v>0</v>
      </c>
      <c r="S734">
        <v>0</v>
      </c>
      <c r="T734">
        <v>4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444.50304999999997</v>
      </c>
      <c r="AC734">
        <v>0</v>
      </c>
      <c r="AD734">
        <v>0</v>
      </c>
      <c r="AE734">
        <v>0</v>
      </c>
      <c r="AF734">
        <v>444.50304999999997</v>
      </c>
    </row>
    <row r="735" spans="1:32" x14ac:dyDescent="0.3">
      <c r="A735">
        <v>3009428</v>
      </c>
      <c r="B735">
        <v>1</v>
      </c>
      <c r="C735" t="s">
        <v>83</v>
      </c>
      <c r="D735" t="s">
        <v>128</v>
      </c>
      <c r="E735" t="s">
        <v>546</v>
      </c>
      <c r="F735" t="s">
        <v>547</v>
      </c>
      <c r="G735" t="s">
        <v>134</v>
      </c>
      <c r="H735" t="s">
        <v>247</v>
      </c>
      <c r="I735" t="s">
        <v>78</v>
      </c>
      <c r="J735" t="s">
        <v>136</v>
      </c>
      <c r="K735" t="s">
        <v>22</v>
      </c>
      <c r="L735" t="s">
        <v>177</v>
      </c>
      <c r="M735" t="s">
        <v>2982</v>
      </c>
      <c r="N735" t="s">
        <v>2983</v>
      </c>
      <c r="O735">
        <v>1.5623830555555556</v>
      </c>
      <c r="P735">
        <v>0</v>
      </c>
      <c r="Q735">
        <v>78</v>
      </c>
      <c r="R735">
        <v>0</v>
      </c>
      <c r="S735">
        <v>0</v>
      </c>
      <c r="T735">
        <v>0</v>
      </c>
      <c r="U735">
        <v>13</v>
      </c>
      <c r="V735">
        <v>0</v>
      </c>
      <c r="W735">
        <v>0</v>
      </c>
      <c r="X735">
        <v>0</v>
      </c>
      <c r="Y735">
        <v>19.659064999999998</v>
      </c>
      <c r="Z735">
        <v>0</v>
      </c>
      <c r="AA735">
        <v>0</v>
      </c>
      <c r="AB735">
        <v>0</v>
      </c>
      <c r="AC735">
        <v>4.5021380000000004</v>
      </c>
      <c r="AD735">
        <v>0</v>
      </c>
      <c r="AE735">
        <v>0</v>
      </c>
      <c r="AF735">
        <v>24.161204999999999</v>
      </c>
    </row>
    <row r="736" spans="1:32" x14ac:dyDescent="0.3">
      <c r="A736">
        <v>3009432</v>
      </c>
      <c r="B736">
        <v>1</v>
      </c>
      <c r="C736" t="s">
        <v>83</v>
      </c>
      <c r="D736" t="s">
        <v>129</v>
      </c>
      <c r="E736" t="s">
        <v>2984</v>
      </c>
      <c r="F736" t="s">
        <v>2985</v>
      </c>
      <c r="G736" t="s">
        <v>134</v>
      </c>
      <c r="H736" t="s">
        <v>211</v>
      </c>
      <c r="I736" t="s">
        <v>79</v>
      </c>
      <c r="J736" t="s">
        <v>136</v>
      </c>
      <c r="K736" t="s">
        <v>22</v>
      </c>
      <c r="L736" t="s">
        <v>177</v>
      </c>
      <c r="M736" t="s">
        <v>2986</v>
      </c>
      <c r="N736" t="s">
        <v>2987</v>
      </c>
      <c r="O736">
        <v>0.69972222222222225</v>
      </c>
      <c r="P736">
        <v>2</v>
      </c>
      <c r="Q736">
        <v>181</v>
      </c>
      <c r="R736">
        <v>5</v>
      </c>
      <c r="S736">
        <v>68</v>
      </c>
      <c r="T736">
        <v>3</v>
      </c>
      <c r="U736">
        <v>30</v>
      </c>
      <c r="V736">
        <v>0</v>
      </c>
      <c r="W736">
        <v>0</v>
      </c>
      <c r="X736">
        <v>8.5019969999999994</v>
      </c>
      <c r="Y736">
        <v>27.275981999999999</v>
      </c>
      <c r="Z736">
        <v>20.249963999999999</v>
      </c>
      <c r="AA736">
        <v>11.530332</v>
      </c>
      <c r="AB736">
        <v>2.490545</v>
      </c>
      <c r="AC736">
        <v>9.2198080000000004</v>
      </c>
      <c r="AD736">
        <v>0</v>
      </c>
      <c r="AE736">
        <v>0</v>
      </c>
      <c r="AF736">
        <v>79.268630000000002</v>
      </c>
    </row>
    <row r="737" spans="1:32" x14ac:dyDescent="0.3">
      <c r="A737">
        <v>3009421</v>
      </c>
      <c r="B737">
        <v>1</v>
      </c>
      <c r="C737" t="s">
        <v>82</v>
      </c>
      <c r="D737" t="s">
        <v>91</v>
      </c>
      <c r="E737" t="s">
        <v>2988</v>
      </c>
      <c r="F737" t="s">
        <v>2989</v>
      </c>
      <c r="G737" t="s">
        <v>134</v>
      </c>
      <c r="H737" t="s">
        <v>327</v>
      </c>
      <c r="I737" t="s">
        <v>78</v>
      </c>
      <c r="J737" t="s">
        <v>136</v>
      </c>
      <c r="K737" t="s">
        <v>22</v>
      </c>
      <c r="L737" t="s">
        <v>177</v>
      </c>
      <c r="M737" t="s">
        <v>2990</v>
      </c>
      <c r="N737" t="s">
        <v>2991</v>
      </c>
      <c r="O737">
        <v>2.8451169444444444</v>
      </c>
      <c r="P737">
        <v>0</v>
      </c>
      <c r="Q737">
        <v>427</v>
      </c>
      <c r="R737">
        <v>0</v>
      </c>
      <c r="S737">
        <v>0</v>
      </c>
      <c r="T737">
        <v>0</v>
      </c>
      <c r="U737">
        <v>17</v>
      </c>
      <c r="V737">
        <v>0</v>
      </c>
      <c r="W737">
        <v>0</v>
      </c>
      <c r="X737">
        <v>0</v>
      </c>
      <c r="Y737">
        <v>251.57156000000001</v>
      </c>
      <c r="Z737">
        <v>0</v>
      </c>
      <c r="AA737">
        <v>0</v>
      </c>
      <c r="AB737">
        <v>0</v>
      </c>
      <c r="AC737">
        <v>39.916794000000003</v>
      </c>
      <c r="AD737">
        <v>0</v>
      </c>
      <c r="AE737">
        <v>0</v>
      </c>
      <c r="AF737">
        <v>291.48836999999997</v>
      </c>
    </row>
    <row r="738" spans="1:32" x14ac:dyDescent="0.3">
      <c r="A738">
        <v>3009217</v>
      </c>
      <c r="B738">
        <v>1</v>
      </c>
      <c r="C738" t="s">
        <v>82</v>
      </c>
      <c r="D738" t="s">
        <v>101</v>
      </c>
      <c r="E738" t="s">
        <v>2992</v>
      </c>
      <c r="F738" t="s">
        <v>2993</v>
      </c>
      <c r="G738" t="s">
        <v>134</v>
      </c>
      <c r="H738" t="s">
        <v>247</v>
      </c>
      <c r="I738" t="s">
        <v>78</v>
      </c>
      <c r="J738" t="s">
        <v>136</v>
      </c>
      <c r="K738" t="s">
        <v>22</v>
      </c>
      <c r="L738" t="s">
        <v>177</v>
      </c>
      <c r="M738" t="s">
        <v>2994</v>
      </c>
      <c r="N738" t="s">
        <v>2995</v>
      </c>
      <c r="O738">
        <v>1.0991052777777777</v>
      </c>
      <c r="P738">
        <v>0</v>
      </c>
      <c r="Q738">
        <v>33</v>
      </c>
      <c r="R738">
        <v>0</v>
      </c>
      <c r="S738">
        <v>0</v>
      </c>
      <c r="T738">
        <v>0</v>
      </c>
      <c r="U738">
        <v>2</v>
      </c>
      <c r="V738">
        <v>0</v>
      </c>
      <c r="W738">
        <v>0</v>
      </c>
      <c r="X738">
        <v>0</v>
      </c>
      <c r="Y738">
        <v>9.6831410000000009</v>
      </c>
      <c r="Z738">
        <v>0</v>
      </c>
      <c r="AA738">
        <v>0</v>
      </c>
      <c r="AB738">
        <v>0</v>
      </c>
      <c r="AC738">
        <v>0.74324109999999999</v>
      </c>
      <c r="AD738">
        <v>0</v>
      </c>
      <c r="AE738">
        <v>0</v>
      </c>
      <c r="AF738">
        <v>10.426382</v>
      </c>
    </row>
    <row r="739" spans="1:32" x14ac:dyDescent="0.3">
      <c r="A739">
        <v>3009025</v>
      </c>
      <c r="B739">
        <v>1</v>
      </c>
      <c r="C739" t="s">
        <v>82</v>
      </c>
      <c r="D739" t="s">
        <v>109</v>
      </c>
      <c r="E739" t="s">
        <v>2996</v>
      </c>
      <c r="F739" t="s">
        <v>2997</v>
      </c>
      <c r="G739" t="s">
        <v>134</v>
      </c>
      <c r="H739" t="s">
        <v>367</v>
      </c>
      <c r="I739" t="s">
        <v>78</v>
      </c>
      <c r="J739" t="s">
        <v>136</v>
      </c>
      <c r="K739" t="s">
        <v>22</v>
      </c>
      <c r="L739" t="s">
        <v>177</v>
      </c>
      <c r="M739" t="s">
        <v>2998</v>
      </c>
      <c r="N739" t="s">
        <v>2999</v>
      </c>
      <c r="O739">
        <v>3.4427577777777776</v>
      </c>
      <c r="P739">
        <v>0</v>
      </c>
      <c r="Q739">
        <v>1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0.97764163999999998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0.97764163999999998</v>
      </c>
    </row>
    <row r="740" spans="1:32" x14ac:dyDescent="0.3">
      <c r="A740">
        <v>3008880</v>
      </c>
      <c r="B740">
        <v>1</v>
      </c>
      <c r="C740" t="s">
        <v>82</v>
      </c>
      <c r="D740" t="s">
        <v>100</v>
      </c>
      <c r="E740" t="s">
        <v>3000</v>
      </c>
      <c r="F740" t="s">
        <v>3001</v>
      </c>
      <c r="G740" t="s">
        <v>134</v>
      </c>
      <c r="H740" t="s">
        <v>367</v>
      </c>
      <c r="I740" t="s">
        <v>78</v>
      </c>
      <c r="J740" t="s">
        <v>136</v>
      </c>
      <c r="K740" t="s">
        <v>22</v>
      </c>
      <c r="L740" t="s">
        <v>177</v>
      </c>
      <c r="M740" t="s">
        <v>3002</v>
      </c>
      <c r="N740" t="s">
        <v>3003</v>
      </c>
      <c r="O740">
        <v>1.6145411111111112</v>
      </c>
      <c r="P740">
        <v>0</v>
      </c>
      <c r="Q740">
        <v>11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3.334222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3.334222</v>
      </c>
    </row>
    <row r="741" spans="1:32" x14ac:dyDescent="0.3">
      <c r="A741">
        <v>3008890</v>
      </c>
      <c r="B741">
        <v>1</v>
      </c>
      <c r="C741" t="s">
        <v>83</v>
      </c>
      <c r="D741" t="s">
        <v>116</v>
      </c>
      <c r="E741" t="s">
        <v>3004</v>
      </c>
      <c r="F741" t="s">
        <v>3005</v>
      </c>
      <c r="G741" t="s">
        <v>134</v>
      </c>
      <c r="H741" t="s">
        <v>238</v>
      </c>
      <c r="I741" t="s">
        <v>78</v>
      </c>
      <c r="J741" t="s">
        <v>136</v>
      </c>
      <c r="K741" t="s">
        <v>22</v>
      </c>
      <c r="L741" t="s">
        <v>177</v>
      </c>
      <c r="M741" t="s">
        <v>3006</v>
      </c>
      <c r="N741" t="s">
        <v>3007</v>
      </c>
      <c r="O741">
        <v>3.0639611111111114</v>
      </c>
      <c r="P741">
        <v>0</v>
      </c>
      <c r="Q741">
        <v>1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0.6994513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0.6994513</v>
      </c>
    </row>
    <row r="742" spans="1:32" x14ac:dyDescent="0.3">
      <c r="A742">
        <v>3008904</v>
      </c>
      <c r="B742">
        <v>1</v>
      </c>
      <c r="C742" t="s">
        <v>82</v>
      </c>
      <c r="D742" t="s">
        <v>101</v>
      </c>
      <c r="E742" t="s">
        <v>3008</v>
      </c>
      <c r="F742" t="s">
        <v>3009</v>
      </c>
      <c r="G742" t="s">
        <v>134</v>
      </c>
      <c r="H742" t="s">
        <v>216</v>
      </c>
      <c r="I742" t="s">
        <v>78</v>
      </c>
      <c r="J742" t="s">
        <v>136</v>
      </c>
      <c r="K742" t="s">
        <v>22</v>
      </c>
      <c r="L742" t="s">
        <v>177</v>
      </c>
      <c r="M742" t="s">
        <v>3010</v>
      </c>
      <c r="N742" t="s">
        <v>3011</v>
      </c>
      <c r="O742">
        <v>3.0847158333333335</v>
      </c>
      <c r="P742">
        <v>0</v>
      </c>
      <c r="Q742">
        <v>5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2.7408399999999999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2.7408399999999999</v>
      </c>
    </row>
    <row r="743" spans="1:32" x14ac:dyDescent="0.3">
      <c r="A743">
        <v>3008782</v>
      </c>
      <c r="B743">
        <v>1</v>
      </c>
      <c r="C743" t="s">
        <v>83</v>
      </c>
      <c r="D743" t="s">
        <v>125</v>
      </c>
      <c r="E743" t="s">
        <v>3012</v>
      </c>
      <c r="F743" t="s">
        <v>3013</v>
      </c>
      <c r="G743" t="s">
        <v>134</v>
      </c>
      <c r="H743" t="s">
        <v>247</v>
      </c>
      <c r="I743" t="s">
        <v>78</v>
      </c>
      <c r="J743" t="s">
        <v>136</v>
      </c>
      <c r="K743" t="s">
        <v>22</v>
      </c>
      <c r="L743" t="s">
        <v>177</v>
      </c>
      <c r="M743" t="s">
        <v>3014</v>
      </c>
      <c r="N743" t="s">
        <v>3015</v>
      </c>
      <c r="O743">
        <v>0.89778638888888884</v>
      </c>
      <c r="P743">
        <v>0</v>
      </c>
      <c r="Q743">
        <v>37</v>
      </c>
      <c r="R743">
        <v>0</v>
      </c>
      <c r="S743">
        <v>0</v>
      </c>
      <c r="T743">
        <v>0</v>
      </c>
      <c r="U743">
        <v>10</v>
      </c>
      <c r="V743">
        <v>0</v>
      </c>
      <c r="W743">
        <v>0</v>
      </c>
      <c r="X743">
        <v>0</v>
      </c>
      <c r="Y743">
        <v>8.8804245000000002</v>
      </c>
      <c r="Z743">
        <v>0</v>
      </c>
      <c r="AA743">
        <v>0</v>
      </c>
      <c r="AB743">
        <v>0</v>
      </c>
      <c r="AC743">
        <v>1.3957088</v>
      </c>
      <c r="AD743">
        <v>0</v>
      </c>
      <c r="AE743">
        <v>0</v>
      </c>
      <c r="AF743">
        <v>10.276134000000001</v>
      </c>
    </row>
    <row r="744" spans="1:32" x14ac:dyDescent="0.3">
      <c r="A744">
        <v>3008768</v>
      </c>
      <c r="B744">
        <v>1</v>
      </c>
      <c r="C744" t="s">
        <v>82</v>
      </c>
      <c r="D744" t="s">
        <v>103</v>
      </c>
      <c r="E744" t="s">
        <v>3016</v>
      </c>
      <c r="F744" t="s">
        <v>3017</v>
      </c>
      <c r="G744" t="s">
        <v>134</v>
      </c>
      <c r="H744" t="s">
        <v>211</v>
      </c>
      <c r="I744" t="s">
        <v>79</v>
      </c>
      <c r="J744" t="s">
        <v>136</v>
      </c>
      <c r="K744" t="s">
        <v>22</v>
      </c>
      <c r="L744" t="s">
        <v>177</v>
      </c>
      <c r="M744" t="s">
        <v>3018</v>
      </c>
      <c r="N744" t="s">
        <v>3019</v>
      </c>
      <c r="O744">
        <v>0.71083333333333332</v>
      </c>
      <c r="P744">
        <v>0</v>
      </c>
      <c r="Q744">
        <v>6</v>
      </c>
      <c r="R744">
        <v>0</v>
      </c>
      <c r="S744">
        <v>0</v>
      </c>
      <c r="T744">
        <v>5</v>
      </c>
      <c r="U744">
        <v>5</v>
      </c>
      <c r="V744">
        <v>0</v>
      </c>
      <c r="W744">
        <v>0</v>
      </c>
      <c r="X744">
        <v>0</v>
      </c>
      <c r="Y744">
        <v>0.47532782000000001</v>
      </c>
      <c r="Z744">
        <v>0</v>
      </c>
      <c r="AA744">
        <v>0</v>
      </c>
      <c r="AB744">
        <v>3.5376083999999999</v>
      </c>
      <c r="AC744">
        <v>6.0733376000000003</v>
      </c>
      <c r="AD744">
        <v>0</v>
      </c>
      <c r="AE744">
        <v>0</v>
      </c>
      <c r="AF744">
        <v>10.086274</v>
      </c>
    </row>
    <row r="745" spans="1:32" x14ac:dyDescent="0.3">
      <c r="A745">
        <v>3008762</v>
      </c>
      <c r="B745">
        <v>1</v>
      </c>
      <c r="C745" t="s">
        <v>82</v>
      </c>
      <c r="D745" t="s">
        <v>99</v>
      </c>
      <c r="E745" t="s">
        <v>3020</v>
      </c>
      <c r="F745" t="s">
        <v>3021</v>
      </c>
      <c r="G745" t="s">
        <v>134</v>
      </c>
      <c r="H745" t="s">
        <v>293</v>
      </c>
      <c r="I745" t="s">
        <v>79</v>
      </c>
      <c r="J745" t="s">
        <v>136</v>
      </c>
      <c r="K745" t="s">
        <v>22</v>
      </c>
      <c r="L745" t="s">
        <v>177</v>
      </c>
      <c r="M745" t="s">
        <v>3022</v>
      </c>
      <c r="N745" t="s">
        <v>3023</v>
      </c>
      <c r="O745">
        <v>6.0689988888888893</v>
      </c>
      <c r="P745">
        <v>0</v>
      </c>
      <c r="Q745">
        <v>142</v>
      </c>
      <c r="R745">
        <v>0</v>
      </c>
      <c r="S745">
        <v>5</v>
      </c>
      <c r="T745">
        <v>1</v>
      </c>
      <c r="U745">
        <v>9</v>
      </c>
      <c r="V745">
        <v>0</v>
      </c>
      <c r="W745">
        <v>0</v>
      </c>
      <c r="X745">
        <v>0</v>
      </c>
      <c r="Y745">
        <v>336.69965000000002</v>
      </c>
      <c r="Z745">
        <v>0</v>
      </c>
      <c r="AA745">
        <v>6.4842424000000003</v>
      </c>
      <c r="AB745">
        <v>54.288387</v>
      </c>
      <c r="AC745">
        <v>18.773962000000001</v>
      </c>
      <c r="AD745">
        <v>0</v>
      </c>
      <c r="AE745">
        <v>0</v>
      </c>
      <c r="AF745">
        <v>416.24621999999999</v>
      </c>
    </row>
    <row r="746" spans="1:32" x14ac:dyDescent="0.3">
      <c r="A746">
        <v>3008573</v>
      </c>
      <c r="B746">
        <v>1</v>
      </c>
      <c r="C746" t="s">
        <v>82</v>
      </c>
      <c r="D746" t="s">
        <v>94</v>
      </c>
      <c r="E746" t="s">
        <v>3024</v>
      </c>
      <c r="F746" t="s">
        <v>3025</v>
      </c>
      <c r="G746" t="s">
        <v>134</v>
      </c>
      <c r="H746" t="s">
        <v>182</v>
      </c>
      <c r="I746" t="s">
        <v>78</v>
      </c>
      <c r="J746" t="s">
        <v>136</v>
      </c>
      <c r="K746" t="s">
        <v>22</v>
      </c>
      <c r="L746" t="s">
        <v>177</v>
      </c>
      <c r="M746" t="s">
        <v>3026</v>
      </c>
      <c r="N746" t="s">
        <v>3027</v>
      </c>
      <c r="O746">
        <v>0.80277777777777781</v>
      </c>
      <c r="P746">
        <v>0</v>
      </c>
      <c r="Q746">
        <v>34</v>
      </c>
      <c r="R746">
        <v>0</v>
      </c>
      <c r="S746">
        <v>1</v>
      </c>
      <c r="T746">
        <v>0</v>
      </c>
      <c r="U746">
        <v>5</v>
      </c>
      <c r="V746">
        <v>0</v>
      </c>
      <c r="W746">
        <v>0</v>
      </c>
      <c r="X746">
        <v>0</v>
      </c>
      <c r="Y746">
        <v>2.456572</v>
      </c>
      <c r="Z746">
        <v>0</v>
      </c>
      <c r="AA746">
        <v>2.1030838E-2</v>
      </c>
      <c r="AB746">
        <v>0</v>
      </c>
      <c r="AC746">
        <v>12.656423</v>
      </c>
      <c r="AD746">
        <v>0</v>
      </c>
      <c r="AE746">
        <v>0</v>
      </c>
      <c r="AF746">
        <v>15.134024999999999</v>
      </c>
    </row>
    <row r="747" spans="1:32" x14ac:dyDescent="0.3">
      <c r="A747">
        <v>3008413</v>
      </c>
      <c r="B747">
        <v>1</v>
      </c>
      <c r="C747" t="s">
        <v>82</v>
      </c>
      <c r="D747" t="s">
        <v>92</v>
      </c>
      <c r="E747" t="s">
        <v>3028</v>
      </c>
      <c r="F747" t="s">
        <v>3029</v>
      </c>
      <c r="G747" t="s">
        <v>134</v>
      </c>
      <c r="H747" t="s">
        <v>182</v>
      </c>
      <c r="I747" t="s">
        <v>79</v>
      </c>
      <c r="J747" t="s">
        <v>136</v>
      </c>
      <c r="K747" t="s">
        <v>22</v>
      </c>
      <c r="L747" t="s">
        <v>177</v>
      </c>
      <c r="M747" t="s">
        <v>3030</v>
      </c>
      <c r="N747" t="s">
        <v>3031</v>
      </c>
      <c r="O747">
        <v>0.99638361111111118</v>
      </c>
      <c r="P747">
        <v>0</v>
      </c>
      <c r="Q747">
        <v>258</v>
      </c>
      <c r="R747">
        <v>0</v>
      </c>
      <c r="S747">
        <v>2</v>
      </c>
      <c r="T747">
        <v>3</v>
      </c>
      <c r="U747">
        <v>36</v>
      </c>
      <c r="V747">
        <v>0</v>
      </c>
      <c r="W747">
        <v>0</v>
      </c>
      <c r="X747">
        <v>0</v>
      </c>
      <c r="Y747">
        <v>137.42679999999999</v>
      </c>
      <c r="Z747">
        <v>0</v>
      </c>
      <c r="AA747">
        <v>0.12486207000000001</v>
      </c>
      <c r="AB747">
        <v>19.003084000000001</v>
      </c>
      <c r="AC747">
        <v>31.248508000000001</v>
      </c>
      <c r="AD747">
        <v>0</v>
      </c>
      <c r="AE747">
        <v>0</v>
      </c>
      <c r="AF747">
        <v>187.80324999999999</v>
      </c>
    </row>
    <row r="748" spans="1:32" x14ac:dyDescent="0.3">
      <c r="A748">
        <v>3015485</v>
      </c>
      <c r="B748">
        <v>1</v>
      </c>
      <c r="C748" t="s">
        <v>82</v>
      </c>
      <c r="D748" t="s">
        <v>94</v>
      </c>
      <c r="E748" t="s">
        <v>3032</v>
      </c>
      <c r="F748" t="s">
        <v>3033</v>
      </c>
      <c r="G748" t="s">
        <v>134</v>
      </c>
      <c r="H748" t="s">
        <v>211</v>
      </c>
      <c r="I748" t="s">
        <v>79</v>
      </c>
      <c r="J748" t="s">
        <v>136</v>
      </c>
      <c r="K748" t="s">
        <v>22</v>
      </c>
      <c r="L748" t="s">
        <v>177</v>
      </c>
      <c r="M748" t="s">
        <v>3034</v>
      </c>
      <c r="N748" t="s">
        <v>3035</v>
      </c>
      <c r="O748">
        <v>0.14249999999999999</v>
      </c>
      <c r="P748">
        <v>2</v>
      </c>
      <c r="Q748">
        <v>445</v>
      </c>
      <c r="R748">
        <v>56</v>
      </c>
      <c r="S748">
        <v>36</v>
      </c>
      <c r="T748">
        <v>16</v>
      </c>
      <c r="U748">
        <v>57</v>
      </c>
      <c r="V748">
        <v>0</v>
      </c>
      <c r="W748">
        <v>0</v>
      </c>
      <c r="X748">
        <v>0.15677632</v>
      </c>
      <c r="Y748">
        <v>10.111143</v>
      </c>
      <c r="Z748">
        <v>7.058967</v>
      </c>
      <c r="AA748">
        <v>1.4746101</v>
      </c>
      <c r="AB748">
        <v>22.845686000000001</v>
      </c>
      <c r="AC748">
        <v>4.7779717000000002</v>
      </c>
      <c r="AD748">
        <v>0</v>
      </c>
      <c r="AE748">
        <v>0</v>
      </c>
      <c r="AF748">
        <v>46.425156000000001</v>
      </c>
    </row>
    <row r="749" spans="1:32" x14ac:dyDescent="0.3">
      <c r="A749">
        <v>3008272</v>
      </c>
      <c r="B749">
        <v>2</v>
      </c>
      <c r="C749" t="s">
        <v>82</v>
      </c>
      <c r="D749" t="s">
        <v>86</v>
      </c>
      <c r="E749" t="s">
        <v>3036</v>
      </c>
      <c r="F749" t="s">
        <v>3037</v>
      </c>
      <c r="G749" t="s">
        <v>134</v>
      </c>
      <c r="H749" t="s">
        <v>247</v>
      </c>
      <c r="I749" t="s">
        <v>78</v>
      </c>
      <c r="J749" t="s">
        <v>136</v>
      </c>
      <c r="K749" t="s">
        <v>22</v>
      </c>
      <c r="L749" t="s">
        <v>177</v>
      </c>
      <c r="M749" t="s">
        <v>3038</v>
      </c>
      <c r="N749" t="s">
        <v>3039</v>
      </c>
      <c r="O749">
        <v>0.53333333333333333</v>
      </c>
      <c r="P749">
        <v>0</v>
      </c>
      <c r="Q749">
        <v>52</v>
      </c>
      <c r="R749">
        <v>0</v>
      </c>
      <c r="S749">
        <v>29</v>
      </c>
      <c r="T749">
        <v>0</v>
      </c>
      <c r="U749">
        <v>11</v>
      </c>
      <c r="V749">
        <v>0</v>
      </c>
      <c r="W749">
        <v>0</v>
      </c>
      <c r="X749">
        <v>0</v>
      </c>
      <c r="Y749">
        <v>10.424849</v>
      </c>
      <c r="Z749">
        <v>0</v>
      </c>
      <c r="AA749">
        <v>12.688761</v>
      </c>
      <c r="AB749">
        <v>0</v>
      </c>
      <c r="AC749">
        <v>2.0570319000000001</v>
      </c>
      <c r="AD749">
        <v>0</v>
      </c>
      <c r="AE749">
        <v>0</v>
      </c>
      <c r="AF749">
        <v>25.170639999999999</v>
      </c>
    </row>
    <row r="750" spans="1:32" x14ac:dyDescent="0.3">
      <c r="A750">
        <v>3008164</v>
      </c>
      <c r="B750">
        <v>1</v>
      </c>
      <c r="C750" t="s">
        <v>82</v>
      </c>
      <c r="D750" t="s">
        <v>105</v>
      </c>
      <c r="E750" t="s">
        <v>3040</v>
      </c>
      <c r="F750" t="s">
        <v>3041</v>
      </c>
      <c r="G750" t="s">
        <v>134</v>
      </c>
      <c r="H750" t="s">
        <v>293</v>
      </c>
      <c r="I750" t="s">
        <v>78</v>
      </c>
      <c r="J750" t="s">
        <v>136</v>
      </c>
      <c r="K750" t="s">
        <v>22</v>
      </c>
      <c r="L750" t="s">
        <v>177</v>
      </c>
      <c r="M750" t="s">
        <v>3042</v>
      </c>
      <c r="N750" t="s">
        <v>3043</v>
      </c>
      <c r="O750">
        <v>3.8691658333333332</v>
      </c>
      <c r="P750">
        <v>0</v>
      </c>
      <c r="Q750">
        <v>1</v>
      </c>
      <c r="R750">
        <v>0</v>
      </c>
      <c r="S750">
        <v>0</v>
      </c>
      <c r="T750">
        <v>0</v>
      </c>
      <c r="U750">
        <v>9</v>
      </c>
      <c r="V750">
        <v>0</v>
      </c>
      <c r="W750">
        <v>0</v>
      </c>
      <c r="X750">
        <v>0</v>
      </c>
      <c r="Y750">
        <v>1.0297565</v>
      </c>
      <c r="Z750">
        <v>0</v>
      </c>
      <c r="AA750">
        <v>0</v>
      </c>
      <c r="AB750">
        <v>0</v>
      </c>
      <c r="AC750">
        <v>56.456904999999999</v>
      </c>
      <c r="AD750">
        <v>0</v>
      </c>
      <c r="AE750">
        <v>0</v>
      </c>
      <c r="AF750">
        <v>57.486660000000001</v>
      </c>
    </row>
    <row r="751" spans="1:32" x14ac:dyDescent="0.3">
      <c r="A751">
        <v>3008121</v>
      </c>
      <c r="B751">
        <v>1</v>
      </c>
      <c r="C751" t="s">
        <v>82</v>
      </c>
      <c r="D751" t="s">
        <v>98</v>
      </c>
      <c r="E751" t="s">
        <v>3044</v>
      </c>
      <c r="F751" t="s">
        <v>3045</v>
      </c>
      <c r="G751" t="s">
        <v>134</v>
      </c>
      <c r="H751" t="s">
        <v>293</v>
      </c>
      <c r="I751" t="s">
        <v>78</v>
      </c>
      <c r="J751" t="s">
        <v>136</v>
      </c>
      <c r="K751" t="s">
        <v>22</v>
      </c>
      <c r="L751" t="s">
        <v>177</v>
      </c>
      <c r="M751" t="s">
        <v>3046</v>
      </c>
      <c r="N751" t="s">
        <v>3047</v>
      </c>
      <c r="O751">
        <v>1.1544444444444444</v>
      </c>
      <c r="P751">
        <v>0</v>
      </c>
      <c r="Q751">
        <v>749</v>
      </c>
      <c r="R751">
        <v>0</v>
      </c>
      <c r="S751">
        <v>0</v>
      </c>
      <c r="T751">
        <v>0</v>
      </c>
      <c r="U751">
        <v>48</v>
      </c>
      <c r="V751">
        <v>0</v>
      </c>
      <c r="W751">
        <v>0</v>
      </c>
      <c r="X751">
        <v>0</v>
      </c>
      <c r="Y751">
        <v>294.10543999999999</v>
      </c>
      <c r="Z751">
        <v>0</v>
      </c>
      <c r="AA751">
        <v>0</v>
      </c>
      <c r="AB751">
        <v>0</v>
      </c>
      <c r="AC751">
        <v>15.942883</v>
      </c>
      <c r="AD751">
        <v>0</v>
      </c>
      <c r="AE751">
        <v>0</v>
      </c>
      <c r="AF751">
        <v>310.04829999999998</v>
      </c>
    </row>
    <row r="752" spans="1:32" x14ac:dyDescent="0.3">
      <c r="A752">
        <v>3008075</v>
      </c>
      <c r="B752">
        <v>1</v>
      </c>
      <c r="C752" t="s">
        <v>82</v>
      </c>
      <c r="D752" t="s">
        <v>90</v>
      </c>
      <c r="E752" t="s">
        <v>3048</v>
      </c>
      <c r="F752" t="s">
        <v>3049</v>
      </c>
      <c r="G752" t="s">
        <v>134</v>
      </c>
      <c r="H752" t="s">
        <v>247</v>
      </c>
      <c r="I752" t="s">
        <v>78</v>
      </c>
      <c r="J752" t="s">
        <v>136</v>
      </c>
      <c r="K752" t="s">
        <v>22</v>
      </c>
      <c r="L752" t="s">
        <v>177</v>
      </c>
      <c r="M752" t="s">
        <v>3050</v>
      </c>
      <c r="N752" t="s">
        <v>3051</v>
      </c>
      <c r="O752">
        <v>1.8831647222222223</v>
      </c>
      <c r="P752">
        <v>0</v>
      </c>
      <c r="Q752">
        <v>1</v>
      </c>
      <c r="R752">
        <v>0</v>
      </c>
      <c r="S752">
        <v>0</v>
      </c>
      <c r="T752">
        <v>0</v>
      </c>
      <c r="U752">
        <v>31</v>
      </c>
      <c r="V752">
        <v>0</v>
      </c>
      <c r="W752">
        <v>0</v>
      </c>
      <c r="X752">
        <v>0</v>
      </c>
      <c r="Y752">
        <v>2.7273209999999999E-2</v>
      </c>
      <c r="Z752">
        <v>0</v>
      </c>
      <c r="AA752">
        <v>0</v>
      </c>
      <c r="AB752">
        <v>0</v>
      </c>
      <c r="AC752">
        <v>87.548835999999994</v>
      </c>
      <c r="AD752">
        <v>0</v>
      </c>
      <c r="AE752">
        <v>0</v>
      </c>
      <c r="AF752">
        <v>87.576099999999997</v>
      </c>
    </row>
    <row r="753" spans="1:32" x14ac:dyDescent="0.3">
      <c r="A753">
        <v>3007930</v>
      </c>
      <c r="B753">
        <v>1</v>
      </c>
      <c r="C753" t="s">
        <v>82</v>
      </c>
      <c r="D753" t="s">
        <v>92</v>
      </c>
      <c r="E753" t="s">
        <v>3052</v>
      </c>
      <c r="F753" t="s">
        <v>3053</v>
      </c>
      <c r="G753" t="s">
        <v>134</v>
      </c>
      <c r="H753" t="s">
        <v>327</v>
      </c>
      <c r="I753" t="s">
        <v>78</v>
      </c>
      <c r="J753" t="s">
        <v>136</v>
      </c>
      <c r="K753" t="s">
        <v>22</v>
      </c>
      <c r="L753" t="s">
        <v>177</v>
      </c>
      <c r="M753" t="s">
        <v>3054</v>
      </c>
      <c r="N753" t="s">
        <v>3055</v>
      </c>
      <c r="O753">
        <v>5.39133</v>
      </c>
      <c r="P753">
        <v>0</v>
      </c>
      <c r="Q753">
        <v>203</v>
      </c>
      <c r="R753">
        <v>0</v>
      </c>
      <c r="S753">
        <v>1</v>
      </c>
      <c r="T753">
        <v>0</v>
      </c>
      <c r="U753">
        <v>29</v>
      </c>
      <c r="V753">
        <v>0</v>
      </c>
      <c r="W753">
        <v>0</v>
      </c>
      <c r="X753">
        <v>0</v>
      </c>
      <c r="Y753">
        <v>509.33508</v>
      </c>
      <c r="Z753">
        <v>0</v>
      </c>
      <c r="AA753">
        <v>0</v>
      </c>
      <c r="AB753">
        <v>0</v>
      </c>
      <c r="AC753">
        <v>76.947685000000007</v>
      </c>
      <c r="AD753">
        <v>0</v>
      </c>
      <c r="AE753">
        <v>0</v>
      </c>
      <c r="AF753">
        <v>586.28279999999995</v>
      </c>
    </row>
    <row r="754" spans="1:32" x14ac:dyDescent="0.3">
      <c r="A754">
        <v>3007917</v>
      </c>
      <c r="B754">
        <v>1</v>
      </c>
      <c r="C754" t="s">
        <v>82</v>
      </c>
      <c r="D754" t="s">
        <v>109</v>
      </c>
      <c r="E754" t="s">
        <v>3056</v>
      </c>
      <c r="F754" t="s">
        <v>3057</v>
      </c>
      <c r="G754" t="s">
        <v>134</v>
      </c>
      <c r="H754" t="s">
        <v>211</v>
      </c>
      <c r="I754" t="s">
        <v>79</v>
      </c>
      <c r="J754" t="s">
        <v>136</v>
      </c>
      <c r="K754" t="s">
        <v>22</v>
      </c>
      <c r="L754" t="s">
        <v>177</v>
      </c>
      <c r="M754" t="s">
        <v>3058</v>
      </c>
      <c r="N754" t="s">
        <v>3059</v>
      </c>
      <c r="O754">
        <v>0.49666666666666665</v>
      </c>
      <c r="P754">
        <v>0</v>
      </c>
      <c r="Q754">
        <v>43</v>
      </c>
      <c r="R754">
        <v>0</v>
      </c>
      <c r="S754">
        <v>14</v>
      </c>
      <c r="T754">
        <v>2</v>
      </c>
      <c r="U754">
        <v>13</v>
      </c>
      <c r="V754">
        <v>0</v>
      </c>
      <c r="W754">
        <v>0</v>
      </c>
      <c r="X754">
        <v>0</v>
      </c>
      <c r="Y754">
        <v>11.775759000000001</v>
      </c>
      <c r="Z754">
        <v>0</v>
      </c>
      <c r="AA754">
        <v>0.83802586999999995</v>
      </c>
      <c r="AB754">
        <v>18.90286</v>
      </c>
      <c r="AC754">
        <v>9.6789819999999995</v>
      </c>
      <c r="AD754">
        <v>0</v>
      </c>
      <c r="AE754">
        <v>0</v>
      </c>
      <c r="AF754">
        <v>41.195625</v>
      </c>
    </row>
    <row r="755" spans="1:32" x14ac:dyDescent="0.3">
      <c r="A755">
        <v>3008119</v>
      </c>
      <c r="B755">
        <v>1</v>
      </c>
      <c r="C755" t="s">
        <v>83</v>
      </c>
      <c r="D755" t="s">
        <v>127</v>
      </c>
      <c r="E755" t="s">
        <v>3060</v>
      </c>
      <c r="F755" t="s">
        <v>3061</v>
      </c>
      <c r="G755" t="s">
        <v>134</v>
      </c>
      <c r="H755" t="s">
        <v>147</v>
      </c>
      <c r="I755" t="s">
        <v>79</v>
      </c>
      <c r="J755" t="s">
        <v>136</v>
      </c>
      <c r="K755" t="s">
        <v>22</v>
      </c>
      <c r="L755" t="s">
        <v>137</v>
      </c>
      <c r="M755" t="s">
        <v>3062</v>
      </c>
      <c r="N755" t="s">
        <v>3063</v>
      </c>
      <c r="O755">
        <v>0.37527777777777777</v>
      </c>
      <c r="P755">
        <v>1</v>
      </c>
      <c r="Q755">
        <v>17693</v>
      </c>
      <c r="R755">
        <v>0</v>
      </c>
      <c r="S755">
        <v>13</v>
      </c>
      <c r="T755">
        <v>8</v>
      </c>
      <c r="U755">
        <v>1151</v>
      </c>
      <c r="V755">
        <v>0</v>
      </c>
      <c r="W755">
        <v>0</v>
      </c>
      <c r="X755">
        <v>10.464547</v>
      </c>
      <c r="Y755">
        <v>1233.5857000000001</v>
      </c>
      <c r="Z755">
        <v>0</v>
      </c>
      <c r="AA755">
        <v>0.46766806</v>
      </c>
      <c r="AB755">
        <v>25.244492000000001</v>
      </c>
      <c r="AC755">
        <v>192.7296</v>
      </c>
      <c r="AD755">
        <v>0</v>
      </c>
      <c r="AE755">
        <v>0</v>
      </c>
      <c r="AF755">
        <v>1462.492</v>
      </c>
    </row>
    <row r="756" spans="1:32" x14ac:dyDescent="0.3">
      <c r="A756">
        <v>3007812</v>
      </c>
      <c r="B756">
        <v>1</v>
      </c>
      <c r="C756" t="s">
        <v>82</v>
      </c>
      <c r="D756" t="s">
        <v>95</v>
      </c>
      <c r="E756" t="s">
        <v>3064</v>
      </c>
      <c r="F756" t="s">
        <v>3065</v>
      </c>
      <c r="G756" t="s">
        <v>134</v>
      </c>
      <c r="H756" t="s">
        <v>367</v>
      </c>
      <c r="I756" t="s">
        <v>78</v>
      </c>
      <c r="J756" t="s">
        <v>136</v>
      </c>
      <c r="K756" t="s">
        <v>22</v>
      </c>
      <c r="L756" t="s">
        <v>177</v>
      </c>
      <c r="M756" t="s">
        <v>3066</v>
      </c>
      <c r="N756" t="s">
        <v>3067</v>
      </c>
      <c r="O756">
        <v>0.3744561111111111</v>
      </c>
      <c r="P756">
        <v>0</v>
      </c>
      <c r="Q756">
        <v>5</v>
      </c>
      <c r="R756">
        <v>0</v>
      </c>
      <c r="S756">
        <v>0</v>
      </c>
      <c r="T756">
        <v>0</v>
      </c>
      <c r="U756">
        <v>18</v>
      </c>
      <c r="V756">
        <v>0</v>
      </c>
      <c r="W756">
        <v>0</v>
      </c>
      <c r="X756">
        <v>0</v>
      </c>
      <c r="Y756">
        <v>0.82780699999999996</v>
      </c>
      <c r="Z756">
        <v>0</v>
      </c>
      <c r="AA756">
        <v>0</v>
      </c>
      <c r="AB756">
        <v>0</v>
      </c>
      <c r="AC756">
        <v>6.3523297000000003</v>
      </c>
      <c r="AD756">
        <v>0</v>
      </c>
      <c r="AE756">
        <v>0</v>
      </c>
      <c r="AF756">
        <v>7.1801370000000002</v>
      </c>
    </row>
    <row r="757" spans="1:32" x14ac:dyDescent="0.3">
      <c r="A757">
        <v>3007455</v>
      </c>
      <c r="B757">
        <v>1</v>
      </c>
      <c r="C757" t="s">
        <v>83</v>
      </c>
      <c r="D757" t="s">
        <v>119</v>
      </c>
      <c r="E757" t="s">
        <v>3068</v>
      </c>
      <c r="F757" t="s">
        <v>3069</v>
      </c>
      <c r="G757" t="s">
        <v>134</v>
      </c>
      <c r="H757" t="s">
        <v>247</v>
      </c>
      <c r="I757" t="s">
        <v>78</v>
      </c>
      <c r="J757" t="s">
        <v>136</v>
      </c>
      <c r="K757" t="s">
        <v>22</v>
      </c>
      <c r="L757" t="s">
        <v>177</v>
      </c>
      <c r="M757" t="s">
        <v>3070</v>
      </c>
      <c r="N757" t="s">
        <v>3071</v>
      </c>
      <c r="O757">
        <v>0.95097861111111115</v>
      </c>
      <c r="P757">
        <v>0</v>
      </c>
      <c r="Q757">
        <v>21</v>
      </c>
      <c r="R757">
        <v>0</v>
      </c>
      <c r="S757">
        <v>2</v>
      </c>
      <c r="T757">
        <v>0</v>
      </c>
      <c r="U757">
        <v>1</v>
      </c>
      <c r="V757">
        <v>0</v>
      </c>
      <c r="W757">
        <v>0</v>
      </c>
      <c r="X757">
        <v>0</v>
      </c>
      <c r="Y757">
        <v>1.8812382000000001</v>
      </c>
      <c r="Z757">
        <v>0</v>
      </c>
      <c r="AA757">
        <v>2.7610490000000001E-2</v>
      </c>
      <c r="AB757">
        <v>0</v>
      </c>
      <c r="AC757">
        <v>1.8465362000000001</v>
      </c>
      <c r="AD757">
        <v>0</v>
      </c>
      <c r="AE757">
        <v>0</v>
      </c>
      <c r="AF757">
        <v>3.755385</v>
      </c>
    </row>
    <row r="758" spans="1:32" x14ac:dyDescent="0.3">
      <c r="A758">
        <v>3007481</v>
      </c>
      <c r="B758">
        <v>1</v>
      </c>
      <c r="C758" t="s">
        <v>82</v>
      </c>
      <c r="D758" t="s">
        <v>94</v>
      </c>
      <c r="E758" t="s">
        <v>3072</v>
      </c>
      <c r="F758" t="s">
        <v>3073</v>
      </c>
      <c r="G758" t="s">
        <v>134</v>
      </c>
      <c r="H758" t="s">
        <v>610</v>
      </c>
      <c r="I758" t="s">
        <v>78</v>
      </c>
      <c r="J758" t="s">
        <v>136</v>
      </c>
      <c r="K758" t="s">
        <v>22</v>
      </c>
      <c r="L758" t="s">
        <v>177</v>
      </c>
      <c r="M758" t="s">
        <v>3074</v>
      </c>
      <c r="N758" t="s">
        <v>3075</v>
      </c>
      <c r="O758">
        <v>1.6544108333333334</v>
      </c>
      <c r="P758">
        <v>0</v>
      </c>
      <c r="Q758">
        <v>152</v>
      </c>
      <c r="R758">
        <v>0</v>
      </c>
      <c r="S758">
        <v>2</v>
      </c>
      <c r="T758">
        <v>0</v>
      </c>
      <c r="U758">
        <v>11</v>
      </c>
      <c r="V758">
        <v>0</v>
      </c>
      <c r="W758">
        <v>0</v>
      </c>
      <c r="X758">
        <v>0</v>
      </c>
      <c r="Y758">
        <v>24.814416999999999</v>
      </c>
      <c r="Z758">
        <v>0</v>
      </c>
      <c r="AA758">
        <v>0.45772984999999999</v>
      </c>
      <c r="AB758">
        <v>0</v>
      </c>
      <c r="AC758">
        <v>19.751491999999999</v>
      </c>
      <c r="AD758">
        <v>0</v>
      </c>
      <c r="AE758">
        <v>0</v>
      </c>
      <c r="AF758">
        <v>45.02364</v>
      </c>
    </row>
    <row r="759" spans="1:32" x14ac:dyDescent="0.3">
      <c r="A759">
        <v>3007502</v>
      </c>
      <c r="B759">
        <v>1</v>
      </c>
      <c r="C759" t="s">
        <v>82</v>
      </c>
      <c r="D759" t="s">
        <v>112</v>
      </c>
      <c r="E759" t="s">
        <v>3076</v>
      </c>
      <c r="F759" t="s">
        <v>3077</v>
      </c>
      <c r="G759" t="s">
        <v>134</v>
      </c>
      <c r="H759" t="s">
        <v>211</v>
      </c>
      <c r="I759" t="s">
        <v>79</v>
      </c>
      <c r="J759" t="s">
        <v>136</v>
      </c>
      <c r="K759" t="s">
        <v>22</v>
      </c>
      <c r="L759" t="s">
        <v>177</v>
      </c>
      <c r="M759" t="s">
        <v>3078</v>
      </c>
      <c r="N759" t="s">
        <v>3079</v>
      </c>
      <c r="O759">
        <v>3.798835</v>
      </c>
      <c r="P759">
        <v>12</v>
      </c>
      <c r="Q759">
        <v>743</v>
      </c>
      <c r="R759">
        <v>21</v>
      </c>
      <c r="S759">
        <v>98</v>
      </c>
      <c r="T759">
        <v>13</v>
      </c>
      <c r="U759">
        <v>187</v>
      </c>
      <c r="V759">
        <v>0</v>
      </c>
      <c r="W759">
        <v>0</v>
      </c>
      <c r="X759">
        <v>17.120526999999999</v>
      </c>
      <c r="Y759">
        <v>741.89589999999998</v>
      </c>
      <c r="Z759">
        <v>193.2704</v>
      </c>
      <c r="AA759">
        <v>90.061989999999994</v>
      </c>
      <c r="AB759">
        <v>188.36367999999999</v>
      </c>
      <c r="AC759">
        <v>522.61035000000004</v>
      </c>
      <c r="AD759">
        <v>0</v>
      </c>
      <c r="AE759">
        <v>0</v>
      </c>
      <c r="AF759">
        <v>1753.3228999999999</v>
      </c>
    </row>
    <row r="760" spans="1:32" x14ac:dyDescent="0.3">
      <c r="A760">
        <v>3007245</v>
      </c>
      <c r="B760">
        <v>1</v>
      </c>
      <c r="C760" t="s">
        <v>82</v>
      </c>
      <c r="D760" t="s">
        <v>106</v>
      </c>
      <c r="E760" t="s">
        <v>3080</v>
      </c>
      <c r="F760" t="s">
        <v>3081</v>
      </c>
      <c r="G760" t="s">
        <v>134</v>
      </c>
      <c r="H760" t="s">
        <v>404</v>
      </c>
      <c r="I760" t="s">
        <v>78</v>
      </c>
      <c r="J760" t="s">
        <v>136</v>
      </c>
      <c r="K760" t="s">
        <v>22</v>
      </c>
      <c r="L760" t="s">
        <v>177</v>
      </c>
      <c r="M760" t="s">
        <v>3082</v>
      </c>
      <c r="N760" t="s">
        <v>3083</v>
      </c>
      <c r="O760">
        <v>1.1273358333333334</v>
      </c>
      <c r="P760">
        <v>0</v>
      </c>
      <c r="Q760">
        <v>50</v>
      </c>
      <c r="R760">
        <v>0</v>
      </c>
      <c r="S760">
        <v>18</v>
      </c>
      <c r="T760">
        <v>0</v>
      </c>
      <c r="U760">
        <v>12</v>
      </c>
      <c r="V760">
        <v>0</v>
      </c>
      <c r="W760">
        <v>0</v>
      </c>
      <c r="X760">
        <v>0</v>
      </c>
      <c r="Y760">
        <v>15.515516</v>
      </c>
      <c r="Z760">
        <v>0</v>
      </c>
      <c r="AA760">
        <v>3.1715062000000001</v>
      </c>
      <c r="AB760">
        <v>0</v>
      </c>
      <c r="AC760">
        <v>63.004105000000003</v>
      </c>
      <c r="AD760">
        <v>0</v>
      </c>
      <c r="AE760">
        <v>0</v>
      </c>
      <c r="AF760">
        <v>81.691124000000002</v>
      </c>
    </row>
    <row r="761" spans="1:32" x14ac:dyDescent="0.3">
      <c r="A761">
        <v>3007241</v>
      </c>
      <c r="B761">
        <v>1</v>
      </c>
      <c r="C761" t="s">
        <v>83</v>
      </c>
      <c r="D761" t="s">
        <v>125</v>
      </c>
      <c r="E761" t="s">
        <v>3084</v>
      </c>
      <c r="F761" t="s">
        <v>3085</v>
      </c>
      <c r="G761" t="s">
        <v>134</v>
      </c>
      <c r="H761" t="s">
        <v>216</v>
      </c>
      <c r="I761" t="s">
        <v>78</v>
      </c>
      <c r="J761" t="s">
        <v>136</v>
      </c>
      <c r="K761" t="s">
        <v>22</v>
      </c>
      <c r="L761" t="s">
        <v>177</v>
      </c>
      <c r="M761" t="s">
        <v>3086</v>
      </c>
      <c r="N761" t="s">
        <v>3087</v>
      </c>
      <c r="O761">
        <v>1.4096994444444444</v>
      </c>
      <c r="P761">
        <v>0</v>
      </c>
      <c r="Q761">
        <v>1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4.0459366000000001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4.0459366000000001</v>
      </c>
    </row>
    <row r="762" spans="1:32" x14ac:dyDescent="0.3">
      <c r="A762">
        <v>3007180</v>
      </c>
      <c r="B762">
        <v>2</v>
      </c>
      <c r="C762" t="s">
        <v>82</v>
      </c>
      <c r="D762" t="s">
        <v>88</v>
      </c>
      <c r="E762" t="s">
        <v>3088</v>
      </c>
      <c r="F762" t="s">
        <v>3089</v>
      </c>
      <c r="G762" t="s">
        <v>134</v>
      </c>
      <c r="H762" t="s">
        <v>610</v>
      </c>
      <c r="I762" t="s">
        <v>78</v>
      </c>
      <c r="J762" t="s">
        <v>136</v>
      </c>
      <c r="K762" t="s">
        <v>22</v>
      </c>
      <c r="L762" t="s">
        <v>177</v>
      </c>
      <c r="M762" t="s">
        <v>3090</v>
      </c>
      <c r="N762" t="s">
        <v>3091</v>
      </c>
      <c r="O762">
        <v>0.4811111111111111</v>
      </c>
      <c r="P762">
        <v>0</v>
      </c>
      <c r="Q762">
        <v>397</v>
      </c>
      <c r="R762">
        <v>0</v>
      </c>
      <c r="S762">
        <v>0</v>
      </c>
      <c r="T762">
        <v>0</v>
      </c>
      <c r="U762">
        <v>43</v>
      </c>
      <c r="V762">
        <v>0</v>
      </c>
      <c r="W762">
        <v>0</v>
      </c>
      <c r="X762">
        <v>0</v>
      </c>
      <c r="Y762">
        <v>52.74315</v>
      </c>
      <c r="Z762">
        <v>0</v>
      </c>
      <c r="AA762">
        <v>0</v>
      </c>
      <c r="AB762">
        <v>0</v>
      </c>
      <c r="AC762">
        <v>27.028220999999998</v>
      </c>
      <c r="AD762">
        <v>0</v>
      </c>
      <c r="AE762">
        <v>0</v>
      </c>
      <c r="AF762">
        <v>79.771370000000005</v>
      </c>
    </row>
    <row r="763" spans="1:32" x14ac:dyDescent="0.3">
      <c r="A763">
        <v>3007235</v>
      </c>
      <c r="B763">
        <v>1</v>
      </c>
      <c r="C763" t="s">
        <v>82</v>
      </c>
      <c r="D763" t="s">
        <v>91</v>
      </c>
      <c r="E763" t="s">
        <v>3092</v>
      </c>
      <c r="F763" t="s">
        <v>3093</v>
      </c>
      <c r="G763" t="s">
        <v>134</v>
      </c>
      <c r="H763" t="s">
        <v>874</v>
      </c>
      <c r="I763" t="s">
        <v>78</v>
      </c>
      <c r="J763" t="s">
        <v>136</v>
      </c>
      <c r="K763" t="s">
        <v>3</v>
      </c>
      <c r="L763" t="s">
        <v>177</v>
      </c>
      <c r="M763" t="s">
        <v>3094</v>
      </c>
      <c r="N763" t="s">
        <v>3095</v>
      </c>
      <c r="O763">
        <v>1.1391380555555555</v>
      </c>
      <c r="P763">
        <v>0</v>
      </c>
      <c r="Q763">
        <v>766</v>
      </c>
      <c r="R763">
        <v>0</v>
      </c>
      <c r="S763">
        <v>0</v>
      </c>
      <c r="T763">
        <v>0</v>
      </c>
      <c r="U763">
        <v>84</v>
      </c>
      <c r="V763">
        <v>0</v>
      </c>
      <c r="W763">
        <v>0</v>
      </c>
      <c r="X763">
        <v>0</v>
      </c>
      <c r="Y763">
        <v>204.32857000000001</v>
      </c>
      <c r="Z763">
        <v>0</v>
      </c>
      <c r="AA763">
        <v>0</v>
      </c>
      <c r="AB763">
        <v>0</v>
      </c>
      <c r="AC763">
        <v>105.62175000000001</v>
      </c>
      <c r="AD763">
        <v>0</v>
      </c>
      <c r="AE763">
        <v>0</v>
      </c>
      <c r="AF763">
        <v>309.95031999999998</v>
      </c>
    </row>
    <row r="764" spans="1:32" x14ac:dyDescent="0.3">
      <c r="A764">
        <v>3007244</v>
      </c>
      <c r="B764">
        <v>1</v>
      </c>
      <c r="C764" t="s">
        <v>82</v>
      </c>
      <c r="D764" t="s">
        <v>84</v>
      </c>
      <c r="E764" t="s">
        <v>3096</v>
      </c>
      <c r="F764" t="s">
        <v>3097</v>
      </c>
      <c r="G764" t="s">
        <v>134</v>
      </c>
      <c r="H764" t="s">
        <v>659</v>
      </c>
      <c r="I764" t="s">
        <v>80</v>
      </c>
      <c r="J764" t="s">
        <v>136</v>
      </c>
      <c r="K764" t="s">
        <v>22</v>
      </c>
      <c r="L764" t="s">
        <v>137</v>
      </c>
      <c r="M764" t="s">
        <v>3098</v>
      </c>
      <c r="N764" t="s">
        <v>3099</v>
      </c>
      <c r="O764">
        <v>2.1427027777777776</v>
      </c>
      <c r="P764">
        <v>2</v>
      </c>
      <c r="Q764">
        <v>1447</v>
      </c>
      <c r="R764">
        <v>16</v>
      </c>
      <c r="S764">
        <v>24</v>
      </c>
      <c r="T764">
        <v>25</v>
      </c>
      <c r="U764">
        <v>82</v>
      </c>
      <c r="V764">
        <v>1</v>
      </c>
      <c r="W764">
        <v>0</v>
      </c>
      <c r="X764">
        <v>3.5803362999999999</v>
      </c>
      <c r="Y764">
        <v>471.39774</v>
      </c>
      <c r="Z764">
        <v>75.414955000000006</v>
      </c>
      <c r="AA764">
        <v>9.8230920000000008</v>
      </c>
      <c r="AB764">
        <v>2861.9128000000001</v>
      </c>
      <c r="AC764">
        <v>86.741516000000004</v>
      </c>
      <c r="AD764">
        <v>3.5775437000000001</v>
      </c>
      <c r="AE764">
        <v>0</v>
      </c>
      <c r="AF764">
        <v>3512.4479999999999</v>
      </c>
    </row>
    <row r="765" spans="1:32" x14ac:dyDescent="0.3">
      <c r="A765">
        <v>3007159</v>
      </c>
      <c r="B765">
        <v>1</v>
      </c>
      <c r="C765" t="s">
        <v>83</v>
      </c>
      <c r="D765" t="s">
        <v>122</v>
      </c>
      <c r="E765" t="s">
        <v>3100</v>
      </c>
      <c r="F765" t="s">
        <v>3101</v>
      </c>
      <c r="G765" t="s">
        <v>134</v>
      </c>
      <c r="H765" t="s">
        <v>182</v>
      </c>
      <c r="I765" t="s">
        <v>78</v>
      </c>
      <c r="J765" t="s">
        <v>136</v>
      </c>
      <c r="K765" t="s">
        <v>22</v>
      </c>
      <c r="L765" t="s">
        <v>177</v>
      </c>
      <c r="M765" t="s">
        <v>3102</v>
      </c>
      <c r="N765" t="s">
        <v>3103</v>
      </c>
      <c r="O765">
        <v>2.8023813888888891</v>
      </c>
      <c r="P765">
        <v>0</v>
      </c>
      <c r="Q765">
        <v>19</v>
      </c>
      <c r="R765">
        <v>0</v>
      </c>
      <c r="S765">
        <v>6</v>
      </c>
      <c r="T765">
        <v>0</v>
      </c>
      <c r="U765">
        <v>2</v>
      </c>
      <c r="V765">
        <v>0</v>
      </c>
      <c r="W765">
        <v>0</v>
      </c>
      <c r="X765">
        <v>0</v>
      </c>
      <c r="Y765">
        <v>6.1452479999999996</v>
      </c>
      <c r="Z765">
        <v>0</v>
      </c>
      <c r="AA765">
        <v>0.53816430000000004</v>
      </c>
      <c r="AB765">
        <v>0</v>
      </c>
      <c r="AC765">
        <v>0.16516438</v>
      </c>
      <c r="AD765">
        <v>0</v>
      </c>
      <c r="AE765">
        <v>0</v>
      </c>
      <c r="AF765">
        <v>6.8485765000000001</v>
      </c>
    </row>
    <row r="766" spans="1:32" x14ac:dyDescent="0.3">
      <c r="A766">
        <v>3007157</v>
      </c>
      <c r="B766">
        <v>1</v>
      </c>
      <c r="C766" t="s">
        <v>82</v>
      </c>
      <c r="D766" t="s">
        <v>101</v>
      </c>
      <c r="E766" t="s">
        <v>3104</v>
      </c>
      <c r="F766" t="s">
        <v>3105</v>
      </c>
      <c r="G766" t="s">
        <v>134</v>
      </c>
      <c r="H766" t="s">
        <v>478</v>
      </c>
      <c r="I766" t="s">
        <v>78</v>
      </c>
      <c r="J766" t="s">
        <v>136</v>
      </c>
      <c r="K766" t="s">
        <v>22</v>
      </c>
      <c r="L766" t="s">
        <v>177</v>
      </c>
      <c r="M766" t="s">
        <v>3106</v>
      </c>
      <c r="N766" t="s">
        <v>3107</v>
      </c>
      <c r="O766">
        <v>1.9206375</v>
      </c>
      <c r="P766">
        <v>0</v>
      </c>
      <c r="Q766">
        <v>26</v>
      </c>
      <c r="R766">
        <v>0</v>
      </c>
      <c r="S766">
        <v>0</v>
      </c>
      <c r="T766">
        <v>0</v>
      </c>
      <c r="U766">
        <v>7</v>
      </c>
      <c r="V766">
        <v>0</v>
      </c>
      <c r="W766">
        <v>0</v>
      </c>
      <c r="X766">
        <v>0</v>
      </c>
      <c r="Y766">
        <v>10.32536</v>
      </c>
      <c r="Z766">
        <v>0</v>
      </c>
      <c r="AA766">
        <v>0</v>
      </c>
      <c r="AB766">
        <v>0</v>
      </c>
      <c r="AC766">
        <v>23.528846999999999</v>
      </c>
      <c r="AD766">
        <v>0</v>
      </c>
      <c r="AE766">
        <v>0</v>
      </c>
      <c r="AF766">
        <v>33.854205999999998</v>
      </c>
    </row>
    <row r="767" spans="1:32" x14ac:dyDescent="0.3">
      <c r="A767">
        <v>3006538</v>
      </c>
      <c r="B767">
        <v>1</v>
      </c>
      <c r="C767" t="s">
        <v>83</v>
      </c>
      <c r="D767" t="s">
        <v>130</v>
      </c>
      <c r="E767" t="s">
        <v>3108</v>
      </c>
      <c r="F767" t="s">
        <v>3109</v>
      </c>
      <c r="G767" t="s">
        <v>134</v>
      </c>
      <c r="H767" t="s">
        <v>367</v>
      </c>
      <c r="I767" t="s">
        <v>78</v>
      </c>
      <c r="J767" t="s">
        <v>136</v>
      </c>
      <c r="K767" t="s">
        <v>22</v>
      </c>
      <c r="L767" t="s">
        <v>177</v>
      </c>
      <c r="M767" t="s">
        <v>3110</v>
      </c>
      <c r="N767" t="s">
        <v>3111</v>
      </c>
      <c r="O767">
        <v>5.309082222222222</v>
      </c>
      <c r="P767">
        <v>0</v>
      </c>
      <c r="Q767">
        <v>4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2.8156940000000001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2.8156940000000001</v>
      </c>
    </row>
    <row r="768" spans="1:32" x14ac:dyDescent="0.3">
      <c r="A768">
        <v>3006251</v>
      </c>
      <c r="B768">
        <v>1</v>
      </c>
      <c r="C768" t="s">
        <v>82</v>
      </c>
      <c r="D768" t="s">
        <v>109</v>
      </c>
      <c r="E768" t="s">
        <v>3112</v>
      </c>
      <c r="F768" t="s">
        <v>3113</v>
      </c>
      <c r="G768" t="s">
        <v>134</v>
      </c>
      <c r="H768" t="s">
        <v>238</v>
      </c>
      <c r="I768" t="s">
        <v>78</v>
      </c>
      <c r="J768" t="s">
        <v>136</v>
      </c>
      <c r="K768" t="s">
        <v>22</v>
      </c>
      <c r="L768" t="s">
        <v>177</v>
      </c>
      <c r="M768" t="s">
        <v>3114</v>
      </c>
      <c r="N768" t="s">
        <v>3115</v>
      </c>
      <c r="O768">
        <v>2.6948749999999997</v>
      </c>
      <c r="P768">
        <v>0</v>
      </c>
      <c r="Q768">
        <v>1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2.5395531999999998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2.5395531999999998</v>
      </c>
    </row>
    <row r="769" spans="1:32" x14ac:dyDescent="0.3">
      <c r="A769">
        <v>3006106</v>
      </c>
      <c r="B769">
        <v>1</v>
      </c>
      <c r="C769" t="s">
        <v>83</v>
      </c>
      <c r="D769" t="s">
        <v>121</v>
      </c>
      <c r="E769" t="s">
        <v>3116</v>
      </c>
      <c r="F769" t="s">
        <v>3117</v>
      </c>
      <c r="G769" t="s">
        <v>134</v>
      </c>
      <c r="H769" t="s">
        <v>318</v>
      </c>
      <c r="I769" t="s">
        <v>79</v>
      </c>
      <c r="J769" t="s">
        <v>136</v>
      </c>
      <c r="K769" t="s">
        <v>22</v>
      </c>
      <c r="L769" t="s">
        <v>177</v>
      </c>
      <c r="M769" t="s">
        <v>3118</v>
      </c>
      <c r="N769" t="s">
        <v>3119</v>
      </c>
      <c r="O769">
        <v>4.4372199999999999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8.4972089999999998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8.4972089999999998</v>
      </c>
    </row>
    <row r="770" spans="1:32" x14ac:dyDescent="0.3">
      <c r="A770">
        <v>3005970</v>
      </c>
      <c r="B770">
        <v>1</v>
      </c>
      <c r="C770" t="s">
        <v>83</v>
      </c>
      <c r="D770" t="s">
        <v>126</v>
      </c>
      <c r="E770" t="s">
        <v>3120</v>
      </c>
      <c r="F770" t="s">
        <v>3121</v>
      </c>
      <c r="G770" t="s">
        <v>134</v>
      </c>
      <c r="H770" t="s">
        <v>211</v>
      </c>
      <c r="I770" t="s">
        <v>79</v>
      </c>
      <c r="J770" t="s">
        <v>136</v>
      </c>
      <c r="K770" t="s">
        <v>22</v>
      </c>
      <c r="L770" t="s">
        <v>177</v>
      </c>
      <c r="M770" t="s">
        <v>3122</v>
      </c>
      <c r="N770" t="s">
        <v>3123</v>
      </c>
      <c r="O770">
        <v>0.36472222222222223</v>
      </c>
      <c r="P770">
        <v>3</v>
      </c>
      <c r="Q770">
        <v>546</v>
      </c>
      <c r="R770">
        <v>0</v>
      </c>
      <c r="S770">
        <v>15</v>
      </c>
      <c r="T770">
        <v>2</v>
      </c>
      <c r="U770">
        <v>22</v>
      </c>
      <c r="V770">
        <v>0</v>
      </c>
      <c r="W770">
        <v>0</v>
      </c>
      <c r="X770">
        <v>6.4283137000000004</v>
      </c>
      <c r="Y770">
        <v>21.448326000000002</v>
      </c>
      <c r="Z770">
        <v>0</v>
      </c>
      <c r="AA770">
        <v>2.6115077000000002</v>
      </c>
      <c r="AB770">
        <v>1.0877401</v>
      </c>
      <c r="AC770">
        <v>2.0917327000000001</v>
      </c>
      <c r="AD770">
        <v>0</v>
      </c>
      <c r="AE770">
        <v>0</v>
      </c>
      <c r="AF770">
        <v>33.667617999999997</v>
      </c>
    </row>
    <row r="771" spans="1:32" x14ac:dyDescent="0.3">
      <c r="A771">
        <v>3005867</v>
      </c>
      <c r="B771">
        <v>1</v>
      </c>
      <c r="C771" t="s">
        <v>82</v>
      </c>
      <c r="D771" t="s">
        <v>92</v>
      </c>
      <c r="E771" t="s">
        <v>3124</v>
      </c>
      <c r="F771" t="s">
        <v>3125</v>
      </c>
      <c r="G771" t="s">
        <v>134</v>
      </c>
      <c r="H771" t="s">
        <v>211</v>
      </c>
      <c r="I771" t="s">
        <v>79</v>
      </c>
      <c r="J771" t="s">
        <v>136</v>
      </c>
      <c r="K771" t="s">
        <v>22</v>
      </c>
      <c r="L771" t="s">
        <v>177</v>
      </c>
      <c r="M771" t="s">
        <v>3126</v>
      </c>
      <c r="N771" t="s">
        <v>3127</v>
      </c>
      <c r="O771">
        <v>0.99027777777777781</v>
      </c>
      <c r="P771">
        <v>2</v>
      </c>
      <c r="Q771">
        <v>11</v>
      </c>
      <c r="R771">
        <v>14</v>
      </c>
      <c r="S771">
        <v>7</v>
      </c>
      <c r="T771">
        <v>5</v>
      </c>
      <c r="U771">
        <v>5</v>
      </c>
      <c r="V771">
        <v>0</v>
      </c>
      <c r="W771">
        <v>0</v>
      </c>
      <c r="X771">
        <v>3.2858106999999999</v>
      </c>
      <c r="Y771">
        <v>2.5416417</v>
      </c>
      <c r="Z771">
        <v>8.5054110000000005</v>
      </c>
      <c r="AA771">
        <v>2.2577332999999999</v>
      </c>
      <c r="AB771">
        <v>9.7889920000000004</v>
      </c>
      <c r="AC771">
        <v>1.5607013999999999</v>
      </c>
      <c r="AD771">
        <v>0</v>
      </c>
      <c r="AE771">
        <v>0</v>
      </c>
      <c r="AF771">
        <v>27.940290000000001</v>
      </c>
    </row>
    <row r="772" spans="1:32" x14ac:dyDescent="0.3">
      <c r="A772">
        <v>3005814</v>
      </c>
      <c r="B772">
        <v>1</v>
      </c>
      <c r="C772" t="s">
        <v>82</v>
      </c>
      <c r="D772" t="s">
        <v>112</v>
      </c>
      <c r="E772" t="s">
        <v>3128</v>
      </c>
      <c r="F772" t="s">
        <v>3129</v>
      </c>
      <c r="G772" t="s">
        <v>134</v>
      </c>
      <c r="H772" t="s">
        <v>835</v>
      </c>
      <c r="I772" t="s">
        <v>78</v>
      </c>
      <c r="J772" t="s">
        <v>136</v>
      </c>
      <c r="K772" t="s">
        <v>22</v>
      </c>
      <c r="L772" t="s">
        <v>177</v>
      </c>
      <c r="M772" t="s">
        <v>3130</v>
      </c>
      <c r="N772" t="s">
        <v>3131</v>
      </c>
      <c r="O772">
        <v>1.7889769444444446</v>
      </c>
      <c r="P772">
        <v>0</v>
      </c>
      <c r="Q772">
        <v>69</v>
      </c>
      <c r="R772">
        <v>0</v>
      </c>
      <c r="S772">
        <v>0</v>
      </c>
      <c r="T772">
        <v>0</v>
      </c>
      <c r="U772">
        <v>3</v>
      </c>
      <c r="V772">
        <v>0</v>
      </c>
      <c r="W772">
        <v>0</v>
      </c>
      <c r="X772">
        <v>0</v>
      </c>
      <c r="Y772">
        <v>33.230119999999999</v>
      </c>
      <c r="Z772">
        <v>0</v>
      </c>
      <c r="AA772">
        <v>0</v>
      </c>
      <c r="AB772">
        <v>0</v>
      </c>
      <c r="AC772">
        <v>3.164755</v>
      </c>
      <c r="AD772">
        <v>0</v>
      </c>
      <c r="AE772">
        <v>0</v>
      </c>
      <c r="AF772">
        <v>36.394880000000001</v>
      </c>
    </row>
    <row r="773" spans="1:32" x14ac:dyDescent="0.3">
      <c r="A773">
        <v>3005829</v>
      </c>
      <c r="B773">
        <v>1</v>
      </c>
      <c r="C773" t="s">
        <v>82</v>
      </c>
      <c r="D773" t="s">
        <v>112</v>
      </c>
      <c r="E773" t="s">
        <v>3132</v>
      </c>
      <c r="F773" t="s">
        <v>3133</v>
      </c>
      <c r="G773" t="s">
        <v>134</v>
      </c>
      <c r="H773" t="s">
        <v>610</v>
      </c>
      <c r="I773" t="s">
        <v>78</v>
      </c>
      <c r="J773" t="s">
        <v>136</v>
      </c>
      <c r="K773" t="s">
        <v>22</v>
      </c>
      <c r="L773" t="s">
        <v>177</v>
      </c>
      <c r="M773" t="s">
        <v>3134</v>
      </c>
      <c r="N773" t="s">
        <v>3135</v>
      </c>
      <c r="O773">
        <v>0.69425166666666671</v>
      </c>
      <c r="P773">
        <v>0</v>
      </c>
      <c r="Q773">
        <v>433</v>
      </c>
      <c r="R773">
        <v>0</v>
      </c>
      <c r="S773">
        <v>0</v>
      </c>
      <c r="T773">
        <v>0</v>
      </c>
      <c r="U773">
        <v>54</v>
      </c>
      <c r="V773">
        <v>0</v>
      </c>
      <c r="W773">
        <v>0</v>
      </c>
      <c r="X773">
        <v>0</v>
      </c>
      <c r="Y773">
        <v>60.562508000000001</v>
      </c>
      <c r="Z773">
        <v>0</v>
      </c>
      <c r="AA773">
        <v>0</v>
      </c>
      <c r="AB773">
        <v>0</v>
      </c>
      <c r="AC773">
        <v>25.827185</v>
      </c>
      <c r="AD773">
        <v>0</v>
      </c>
      <c r="AE773">
        <v>0</v>
      </c>
      <c r="AF773">
        <v>86.389694000000006</v>
      </c>
    </row>
    <row r="774" spans="1:32" x14ac:dyDescent="0.3">
      <c r="A774">
        <v>3005611</v>
      </c>
      <c r="B774">
        <v>1</v>
      </c>
      <c r="C774" t="s">
        <v>82</v>
      </c>
      <c r="D774" t="s">
        <v>90</v>
      </c>
      <c r="E774" t="s">
        <v>3136</v>
      </c>
      <c r="F774" t="s">
        <v>3137</v>
      </c>
      <c r="G774" t="s">
        <v>134</v>
      </c>
      <c r="H774" t="s">
        <v>367</v>
      </c>
      <c r="I774" t="s">
        <v>78</v>
      </c>
      <c r="J774" t="s">
        <v>136</v>
      </c>
      <c r="K774" t="s">
        <v>22</v>
      </c>
      <c r="L774" t="s">
        <v>177</v>
      </c>
      <c r="M774" t="s">
        <v>3138</v>
      </c>
      <c r="N774" t="s">
        <v>3139</v>
      </c>
      <c r="O774">
        <v>3.0812811111111107</v>
      </c>
      <c r="P774">
        <v>0</v>
      </c>
      <c r="Q774">
        <v>5</v>
      </c>
      <c r="R774">
        <v>0</v>
      </c>
      <c r="S774">
        <v>0</v>
      </c>
      <c r="T774">
        <v>0</v>
      </c>
      <c r="U774">
        <v>2</v>
      </c>
      <c r="V774">
        <v>0</v>
      </c>
      <c r="W774">
        <v>0</v>
      </c>
      <c r="X774">
        <v>0</v>
      </c>
      <c r="Y774">
        <v>1.2015358</v>
      </c>
      <c r="Z774">
        <v>0</v>
      </c>
      <c r="AA774">
        <v>0</v>
      </c>
      <c r="AB774">
        <v>0</v>
      </c>
      <c r="AC774">
        <v>11.543585</v>
      </c>
      <c r="AD774">
        <v>0</v>
      </c>
      <c r="AE774">
        <v>0</v>
      </c>
      <c r="AF774">
        <v>12.745120999999999</v>
      </c>
    </row>
    <row r="775" spans="1:32" x14ac:dyDescent="0.3">
      <c r="A775">
        <v>3005451</v>
      </c>
      <c r="B775">
        <v>1</v>
      </c>
      <c r="C775" t="s">
        <v>82</v>
      </c>
      <c r="D775" t="s">
        <v>91</v>
      </c>
      <c r="E775" t="s">
        <v>3140</v>
      </c>
      <c r="F775" t="s">
        <v>3141</v>
      </c>
      <c r="G775" t="s">
        <v>134</v>
      </c>
      <c r="H775" t="s">
        <v>327</v>
      </c>
      <c r="I775" t="s">
        <v>78</v>
      </c>
      <c r="J775" t="s">
        <v>136</v>
      </c>
      <c r="K775" t="s">
        <v>22</v>
      </c>
      <c r="L775" t="s">
        <v>177</v>
      </c>
      <c r="M775" t="s">
        <v>3142</v>
      </c>
      <c r="N775" t="s">
        <v>3143</v>
      </c>
      <c r="O775">
        <v>0.52416666666666667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3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2.7049335999999999</v>
      </c>
      <c r="AD775">
        <v>0</v>
      </c>
      <c r="AE775">
        <v>0</v>
      </c>
      <c r="AF775">
        <v>2.7049335999999999</v>
      </c>
    </row>
    <row r="776" spans="1:32" x14ac:dyDescent="0.3">
      <c r="A776">
        <v>3005189</v>
      </c>
      <c r="B776">
        <v>1</v>
      </c>
      <c r="C776" t="s">
        <v>82</v>
      </c>
      <c r="D776" t="s">
        <v>95</v>
      </c>
      <c r="E776" t="s">
        <v>3144</v>
      </c>
      <c r="F776" t="s">
        <v>3145</v>
      </c>
      <c r="G776" t="s">
        <v>134</v>
      </c>
      <c r="H776" t="s">
        <v>182</v>
      </c>
      <c r="I776" t="s">
        <v>79</v>
      </c>
      <c r="J776" t="s">
        <v>136</v>
      </c>
      <c r="K776" t="s">
        <v>22</v>
      </c>
      <c r="L776" t="s">
        <v>177</v>
      </c>
      <c r="M776" t="s">
        <v>3146</v>
      </c>
      <c r="N776" t="s">
        <v>3147</v>
      </c>
      <c r="O776">
        <v>3.475246666666667</v>
      </c>
      <c r="P776">
        <v>0</v>
      </c>
      <c r="Q776">
        <v>0</v>
      </c>
      <c r="R776">
        <v>0</v>
      </c>
      <c r="S776">
        <v>0</v>
      </c>
      <c r="T776">
        <v>4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29.265564000000001</v>
      </c>
      <c r="AC776">
        <v>0</v>
      </c>
      <c r="AD776">
        <v>0</v>
      </c>
      <c r="AE776">
        <v>0</v>
      </c>
      <c r="AF776">
        <v>29.265564000000001</v>
      </c>
    </row>
    <row r="777" spans="1:32" x14ac:dyDescent="0.3">
      <c r="A777">
        <v>3005154</v>
      </c>
      <c r="B777">
        <v>1</v>
      </c>
      <c r="C777" t="s">
        <v>83</v>
      </c>
      <c r="D777" t="s">
        <v>127</v>
      </c>
      <c r="E777" t="s">
        <v>3148</v>
      </c>
      <c r="F777" t="s">
        <v>3149</v>
      </c>
      <c r="G777" t="s">
        <v>134</v>
      </c>
      <c r="H777" t="s">
        <v>147</v>
      </c>
      <c r="I777" t="s">
        <v>78</v>
      </c>
      <c r="J777" t="s">
        <v>136</v>
      </c>
      <c r="K777" t="s">
        <v>22</v>
      </c>
      <c r="L777" t="s">
        <v>137</v>
      </c>
      <c r="M777" t="s">
        <v>3150</v>
      </c>
      <c r="N777" t="s">
        <v>3151</v>
      </c>
      <c r="O777">
        <v>2.1119444444444446</v>
      </c>
      <c r="P777">
        <v>0</v>
      </c>
      <c r="Q777">
        <v>285</v>
      </c>
      <c r="R777">
        <v>0</v>
      </c>
      <c r="S777">
        <v>7</v>
      </c>
      <c r="T777">
        <v>0</v>
      </c>
      <c r="U777">
        <v>9</v>
      </c>
      <c r="V777">
        <v>0</v>
      </c>
      <c r="W777">
        <v>0</v>
      </c>
      <c r="X777">
        <v>0</v>
      </c>
      <c r="Y777">
        <v>114.108116</v>
      </c>
      <c r="Z777">
        <v>0</v>
      </c>
      <c r="AA777">
        <v>0.55161099999999996</v>
      </c>
      <c r="AB777">
        <v>0</v>
      </c>
      <c r="AC777">
        <v>10.267683</v>
      </c>
      <c r="AD777">
        <v>0</v>
      </c>
      <c r="AE777">
        <v>0</v>
      </c>
      <c r="AF777">
        <v>124.927414</v>
      </c>
    </row>
    <row r="778" spans="1:32" x14ac:dyDescent="0.3">
      <c r="A778">
        <v>3005161</v>
      </c>
      <c r="B778">
        <v>1</v>
      </c>
      <c r="C778" t="s">
        <v>83</v>
      </c>
      <c r="D778" t="s">
        <v>125</v>
      </c>
      <c r="E778" t="s">
        <v>3152</v>
      </c>
      <c r="F778" t="s">
        <v>3153</v>
      </c>
      <c r="G778" t="s">
        <v>134</v>
      </c>
      <c r="H778" t="s">
        <v>211</v>
      </c>
      <c r="I778" t="s">
        <v>79</v>
      </c>
      <c r="J778" t="s">
        <v>346</v>
      </c>
      <c r="K778" t="s">
        <v>22</v>
      </c>
      <c r="L778" t="s">
        <v>177</v>
      </c>
      <c r="M778" t="s">
        <v>3154</v>
      </c>
      <c r="N778" t="s">
        <v>3155</v>
      </c>
      <c r="O778">
        <v>2.6666666666666668E-2</v>
      </c>
      <c r="P778">
        <v>5</v>
      </c>
      <c r="Q778">
        <v>792</v>
      </c>
      <c r="R778">
        <v>44</v>
      </c>
      <c r="S778">
        <v>24</v>
      </c>
      <c r="T778">
        <v>13</v>
      </c>
      <c r="U778">
        <v>57</v>
      </c>
      <c r="V778">
        <v>5</v>
      </c>
      <c r="W778">
        <v>0</v>
      </c>
      <c r="X778">
        <v>9.7584589999999999E-2</v>
      </c>
      <c r="Y778">
        <v>1.8036757999999999</v>
      </c>
      <c r="Z778">
        <v>5.2324123</v>
      </c>
      <c r="AA778">
        <v>6.7092486000000007E-2</v>
      </c>
      <c r="AB778">
        <v>1.4134871</v>
      </c>
      <c r="AC778">
        <v>0.28554173999999999</v>
      </c>
      <c r="AD778">
        <v>5.9012646999999996</v>
      </c>
      <c r="AE778">
        <v>0</v>
      </c>
      <c r="AF778">
        <v>14.801059</v>
      </c>
    </row>
    <row r="779" spans="1:32" x14ac:dyDescent="0.3">
      <c r="A779">
        <v>3004678</v>
      </c>
      <c r="B779">
        <v>1</v>
      </c>
      <c r="C779" t="s">
        <v>82</v>
      </c>
      <c r="D779" t="s">
        <v>91</v>
      </c>
      <c r="E779" t="s">
        <v>3156</v>
      </c>
      <c r="F779" t="s">
        <v>3157</v>
      </c>
      <c r="G779" t="s">
        <v>134</v>
      </c>
      <c r="H779" t="s">
        <v>182</v>
      </c>
      <c r="I779" t="s">
        <v>78</v>
      </c>
      <c r="J779" t="s">
        <v>136</v>
      </c>
      <c r="K779" t="s">
        <v>22</v>
      </c>
      <c r="L779" t="s">
        <v>177</v>
      </c>
      <c r="M779" t="s">
        <v>3158</v>
      </c>
      <c r="N779" t="s">
        <v>3159</v>
      </c>
      <c r="O779">
        <v>5.0609077777777776</v>
      </c>
      <c r="P779">
        <v>0</v>
      </c>
      <c r="Q779">
        <v>127</v>
      </c>
      <c r="R779">
        <v>0</v>
      </c>
      <c r="S779">
        <v>0</v>
      </c>
      <c r="T779">
        <v>0</v>
      </c>
      <c r="U779">
        <v>29</v>
      </c>
      <c r="V779">
        <v>0</v>
      </c>
      <c r="W779">
        <v>0</v>
      </c>
      <c r="X779">
        <v>0</v>
      </c>
      <c r="Y779">
        <v>143.96477999999999</v>
      </c>
      <c r="Z779">
        <v>0</v>
      </c>
      <c r="AA779">
        <v>0</v>
      </c>
      <c r="AB779">
        <v>0</v>
      </c>
      <c r="AC779">
        <v>177.30357000000001</v>
      </c>
      <c r="AD779">
        <v>0</v>
      </c>
      <c r="AE779">
        <v>0</v>
      </c>
      <c r="AF779">
        <v>321.26837</v>
      </c>
    </row>
    <row r="780" spans="1:32" x14ac:dyDescent="0.3">
      <c r="A780">
        <v>3004662</v>
      </c>
      <c r="B780">
        <v>1</v>
      </c>
      <c r="C780" t="s">
        <v>82</v>
      </c>
      <c r="D780" t="s">
        <v>104</v>
      </c>
      <c r="E780" t="s">
        <v>3160</v>
      </c>
      <c r="F780" t="s">
        <v>3161</v>
      </c>
      <c r="G780" t="s">
        <v>134</v>
      </c>
      <c r="H780" t="s">
        <v>135</v>
      </c>
      <c r="I780" t="s">
        <v>79</v>
      </c>
      <c r="J780" t="s">
        <v>136</v>
      </c>
      <c r="K780" t="s">
        <v>22</v>
      </c>
      <c r="L780" t="s">
        <v>137</v>
      </c>
      <c r="M780" t="s">
        <v>3162</v>
      </c>
      <c r="N780" t="s">
        <v>3163</v>
      </c>
      <c r="O780">
        <v>0.16694444444444445</v>
      </c>
      <c r="P780">
        <v>0</v>
      </c>
      <c r="Q780">
        <v>3219</v>
      </c>
      <c r="R780">
        <v>0</v>
      </c>
      <c r="S780">
        <v>0</v>
      </c>
      <c r="T780">
        <v>2</v>
      </c>
      <c r="U780">
        <v>736</v>
      </c>
      <c r="V780">
        <v>0</v>
      </c>
      <c r="W780">
        <v>0</v>
      </c>
      <c r="X780">
        <v>0</v>
      </c>
      <c r="Y780">
        <v>248.80620999999999</v>
      </c>
      <c r="Z780">
        <v>0</v>
      </c>
      <c r="AA780">
        <v>0</v>
      </c>
      <c r="AB780">
        <v>19.59845</v>
      </c>
      <c r="AC780">
        <v>48.353270000000002</v>
      </c>
      <c r="AD780">
        <v>0</v>
      </c>
      <c r="AE780">
        <v>0</v>
      </c>
      <c r="AF780">
        <v>316.75792999999999</v>
      </c>
    </row>
    <row r="781" spans="1:32" x14ac:dyDescent="0.3">
      <c r="A781">
        <v>3004486</v>
      </c>
      <c r="B781">
        <v>1</v>
      </c>
      <c r="C781" t="s">
        <v>82</v>
      </c>
      <c r="D781" t="s">
        <v>90</v>
      </c>
      <c r="E781" t="s">
        <v>3048</v>
      </c>
      <c r="F781" t="s">
        <v>3049</v>
      </c>
      <c r="G781" t="s">
        <v>134</v>
      </c>
      <c r="H781" t="s">
        <v>247</v>
      </c>
      <c r="I781" t="s">
        <v>78</v>
      </c>
      <c r="J781" t="s">
        <v>136</v>
      </c>
      <c r="K781" t="s">
        <v>22</v>
      </c>
      <c r="L781" t="s">
        <v>177</v>
      </c>
      <c r="M781" t="s">
        <v>3164</v>
      </c>
      <c r="N781" t="s">
        <v>3165</v>
      </c>
      <c r="O781">
        <v>0.78285583333333331</v>
      </c>
      <c r="P781">
        <v>0</v>
      </c>
      <c r="Q781">
        <v>1</v>
      </c>
      <c r="R781">
        <v>0</v>
      </c>
      <c r="S781">
        <v>0</v>
      </c>
      <c r="T781">
        <v>0</v>
      </c>
      <c r="U781">
        <v>31</v>
      </c>
      <c r="V781">
        <v>0</v>
      </c>
      <c r="W781">
        <v>0</v>
      </c>
      <c r="X781">
        <v>0</v>
      </c>
      <c r="Y781">
        <v>3.6285421999999999E-3</v>
      </c>
      <c r="Z781">
        <v>0</v>
      </c>
      <c r="AA781">
        <v>0</v>
      </c>
      <c r="AB781">
        <v>0</v>
      </c>
      <c r="AC781">
        <v>32.609096999999998</v>
      </c>
      <c r="AD781">
        <v>0</v>
      </c>
      <c r="AE781">
        <v>0</v>
      </c>
      <c r="AF781">
        <v>32.612724</v>
      </c>
    </row>
    <row r="782" spans="1:32" x14ac:dyDescent="0.3">
      <c r="A782">
        <v>3003857</v>
      </c>
      <c r="B782">
        <v>1</v>
      </c>
      <c r="C782" t="s">
        <v>82</v>
      </c>
      <c r="D782" t="s">
        <v>87</v>
      </c>
      <c r="E782" t="s">
        <v>3166</v>
      </c>
      <c r="F782" t="s">
        <v>3167</v>
      </c>
      <c r="G782" t="s">
        <v>134</v>
      </c>
      <c r="H782" t="s">
        <v>238</v>
      </c>
      <c r="I782" t="s">
        <v>78</v>
      </c>
      <c r="J782" t="s">
        <v>136</v>
      </c>
      <c r="K782" t="s">
        <v>22</v>
      </c>
      <c r="L782" t="s">
        <v>177</v>
      </c>
      <c r="M782" t="s">
        <v>3168</v>
      </c>
      <c r="N782" t="s">
        <v>3169</v>
      </c>
      <c r="O782">
        <v>3.1800458333333337</v>
      </c>
      <c r="P782">
        <v>0</v>
      </c>
      <c r="Q782">
        <v>4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3.4552437999999999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3.4552437999999999</v>
      </c>
    </row>
    <row r="783" spans="1:32" x14ac:dyDescent="0.3">
      <c r="A783">
        <v>3003867</v>
      </c>
      <c r="B783">
        <v>1</v>
      </c>
      <c r="C783" t="s">
        <v>82</v>
      </c>
      <c r="D783" t="s">
        <v>98</v>
      </c>
      <c r="E783" t="s">
        <v>3170</v>
      </c>
      <c r="F783" t="s">
        <v>3171</v>
      </c>
      <c r="G783" t="s">
        <v>134</v>
      </c>
      <c r="H783" t="s">
        <v>478</v>
      </c>
      <c r="I783" t="s">
        <v>78</v>
      </c>
      <c r="J783" t="s">
        <v>136</v>
      </c>
      <c r="K783" t="s">
        <v>22</v>
      </c>
      <c r="L783" t="s">
        <v>177</v>
      </c>
      <c r="M783" t="s">
        <v>3172</v>
      </c>
      <c r="N783" t="s">
        <v>3173</v>
      </c>
      <c r="O783">
        <v>2.1239941666666668</v>
      </c>
      <c r="P783">
        <v>0</v>
      </c>
      <c r="Q783">
        <v>14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11.734214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11.734214</v>
      </c>
    </row>
    <row r="784" spans="1:32" x14ac:dyDescent="0.3">
      <c r="A784">
        <v>3003631</v>
      </c>
      <c r="B784">
        <v>1</v>
      </c>
      <c r="C784" t="s">
        <v>82</v>
      </c>
      <c r="D784" t="s">
        <v>101</v>
      </c>
      <c r="E784" t="s">
        <v>3174</v>
      </c>
      <c r="F784" t="s">
        <v>3175</v>
      </c>
      <c r="G784" t="s">
        <v>134</v>
      </c>
      <c r="H784" t="s">
        <v>211</v>
      </c>
      <c r="I784" t="s">
        <v>79</v>
      </c>
      <c r="J784" t="s">
        <v>136</v>
      </c>
      <c r="K784" t="s">
        <v>22</v>
      </c>
      <c r="L784" t="s">
        <v>177</v>
      </c>
      <c r="M784" t="s">
        <v>3176</v>
      </c>
      <c r="N784" t="s">
        <v>3177</v>
      </c>
      <c r="O784">
        <v>2.2250000000000001</v>
      </c>
      <c r="P784">
        <v>0</v>
      </c>
      <c r="Q784">
        <v>21</v>
      </c>
      <c r="R784">
        <v>1</v>
      </c>
      <c r="S784">
        <v>0</v>
      </c>
      <c r="T784">
        <v>31</v>
      </c>
      <c r="U784">
        <v>21</v>
      </c>
      <c r="V784">
        <v>15</v>
      </c>
      <c r="W784">
        <v>0</v>
      </c>
      <c r="X784">
        <v>0</v>
      </c>
      <c r="Y784">
        <v>3.3021020000000001</v>
      </c>
      <c r="Z784">
        <v>8.5100350000000005E-2</v>
      </c>
      <c r="AA784">
        <v>0</v>
      </c>
      <c r="AB784">
        <v>364.9554</v>
      </c>
      <c r="AC784">
        <v>31.111086</v>
      </c>
      <c r="AD784">
        <v>1215.3635999999999</v>
      </c>
      <c r="AE784">
        <v>0</v>
      </c>
      <c r="AF784">
        <v>1614.8173999999999</v>
      </c>
    </row>
    <row r="785" spans="1:32" x14ac:dyDescent="0.3">
      <c r="A785">
        <v>3003525</v>
      </c>
      <c r="B785">
        <v>1</v>
      </c>
      <c r="C785" t="s">
        <v>82</v>
      </c>
      <c r="D785" t="s">
        <v>99</v>
      </c>
      <c r="E785" t="s">
        <v>3178</v>
      </c>
      <c r="F785" t="s">
        <v>3179</v>
      </c>
      <c r="G785" t="s">
        <v>134</v>
      </c>
      <c r="H785" t="s">
        <v>2058</v>
      </c>
      <c r="I785" t="s">
        <v>78</v>
      </c>
      <c r="J785" t="s">
        <v>136</v>
      </c>
      <c r="K785" t="s">
        <v>22</v>
      </c>
      <c r="L785" t="s">
        <v>177</v>
      </c>
      <c r="M785" t="s">
        <v>3180</v>
      </c>
      <c r="N785" t="s">
        <v>3181</v>
      </c>
      <c r="O785">
        <v>3.1849661111111112</v>
      </c>
      <c r="P785">
        <v>0</v>
      </c>
      <c r="Q785">
        <v>20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7.6959095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7.6959095</v>
      </c>
    </row>
    <row r="786" spans="1:32" x14ac:dyDescent="0.3">
      <c r="A786">
        <v>3003535</v>
      </c>
      <c r="B786">
        <v>1</v>
      </c>
      <c r="C786" t="s">
        <v>83</v>
      </c>
      <c r="D786" t="s">
        <v>130</v>
      </c>
      <c r="E786" t="s">
        <v>3182</v>
      </c>
      <c r="F786" t="s">
        <v>3183</v>
      </c>
      <c r="G786" t="s">
        <v>134</v>
      </c>
      <c r="H786" t="s">
        <v>367</v>
      </c>
      <c r="I786" t="s">
        <v>78</v>
      </c>
      <c r="J786" t="s">
        <v>136</v>
      </c>
      <c r="K786" t="s">
        <v>22</v>
      </c>
      <c r="L786" t="s">
        <v>177</v>
      </c>
      <c r="M786" t="s">
        <v>3184</v>
      </c>
      <c r="N786" t="s">
        <v>3185</v>
      </c>
      <c r="O786">
        <v>5.5469444444444447</v>
      </c>
      <c r="P786">
        <v>0</v>
      </c>
      <c r="Q786">
        <v>1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0.22756863999999999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0.22756863999999999</v>
      </c>
    </row>
    <row r="787" spans="1:32" x14ac:dyDescent="0.3">
      <c r="A787">
        <v>3003547</v>
      </c>
      <c r="B787">
        <v>1</v>
      </c>
      <c r="C787" t="s">
        <v>83</v>
      </c>
      <c r="D787" t="s">
        <v>129</v>
      </c>
      <c r="E787" t="s">
        <v>3186</v>
      </c>
      <c r="F787" t="s">
        <v>3187</v>
      </c>
      <c r="G787" t="s">
        <v>134</v>
      </c>
      <c r="H787" t="s">
        <v>478</v>
      </c>
      <c r="I787" t="s">
        <v>78</v>
      </c>
      <c r="J787" t="s">
        <v>136</v>
      </c>
      <c r="K787" t="s">
        <v>22</v>
      </c>
      <c r="L787" t="s">
        <v>177</v>
      </c>
      <c r="M787" t="s">
        <v>3188</v>
      </c>
      <c r="N787" t="s">
        <v>3189</v>
      </c>
      <c r="O787">
        <v>1.778963888888889</v>
      </c>
      <c r="P787">
        <v>0</v>
      </c>
      <c r="Q787">
        <v>9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2.3493586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2.3493586</v>
      </c>
    </row>
    <row r="788" spans="1:32" x14ac:dyDescent="0.3">
      <c r="A788">
        <v>3003515</v>
      </c>
      <c r="B788">
        <v>1</v>
      </c>
      <c r="C788" t="s">
        <v>83</v>
      </c>
      <c r="D788" t="s">
        <v>130</v>
      </c>
      <c r="E788" t="s">
        <v>3190</v>
      </c>
      <c r="F788" t="s">
        <v>3191</v>
      </c>
      <c r="G788" t="s">
        <v>134</v>
      </c>
      <c r="H788" t="s">
        <v>211</v>
      </c>
      <c r="I788" t="s">
        <v>79</v>
      </c>
      <c r="J788" t="s">
        <v>136</v>
      </c>
      <c r="K788" t="s">
        <v>22</v>
      </c>
      <c r="L788" t="s">
        <v>177</v>
      </c>
      <c r="M788" t="s">
        <v>3192</v>
      </c>
      <c r="N788" t="s">
        <v>3193</v>
      </c>
      <c r="O788">
        <v>2.7739483333333332</v>
      </c>
      <c r="P788">
        <v>0</v>
      </c>
      <c r="Q788">
        <v>0</v>
      </c>
      <c r="R788">
        <v>0</v>
      </c>
      <c r="S788">
        <v>0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36.274585999999999</v>
      </c>
      <c r="AC788">
        <v>0</v>
      </c>
      <c r="AD788">
        <v>0</v>
      </c>
      <c r="AE788">
        <v>0</v>
      </c>
      <c r="AF788">
        <v>36.274585999999999</v>
      </c>
    </row>
    <row r="789" spans="1:32" x14ac:dyDescent="0.3">
      <c r="A789">
        <v>3003189</v>
      </c>
      <c r="B789">
        <v>1</v>
      </c>
      <c r="C789" t="s">
        <v>82</v>
      </c>
      <c r="D789" t="s">
        <v>98</v>
      </c>
      <c r="E789" t="s">
        <v>3194</v>
      </c>
      <c r="F789" t="s">
        <v>3195</v>
      </c>
      <c r="G789" t="s">
        <v>134</v>
      </c>
      <c r="H789" t="s">
        <v>478</v>
      </c>
      <c r="I789" t="s">
        <v>78</v>
      </c>
      <c r="J789" t="s">
        <v>136</v>
      </c>
      <c r="K789" t="s">
        <v>22</v>
      </c>
      <c r="L789" t="s">
        <v>177</v>
      </c>
      <c r="M789" t="s">
        <v>3196</v>
      </c>
      <c r="N789" t="s">
        <v>3197</v>
      </c>
      <c r="O789">
        <v>2.3250102777777779</v>
      </c>
      <c r="P789">
        <v>0</v>
      </c>
      <c r="Q789">
        <v>24</v>
      </c>
      <c r="R789">
        <v>0</v>
      </c>
      <c r="S789">
        <v>0</v>
      </c>
      <c r="T789">
        <v>0</v>
      </c>
      <c r="U789">
        <v>4</v>
      </c>
      <c r="V789">
        <v>0</v>
      </c>
      <c r="W789">
        <v>0</v>
      </c>
      <c r="X789">
        <v>0</v>
      </c>
      <c r="Y789">
        <v>17.613427999999999</v>
      </c>
      <c r="Z789">
        <v>0</v>
      </c>
      <c r="AA789">
        <v>0</v>
      </c>
      <c r="AB789">
        <v>0</v>
      </c>
      <c r="AC789">
        <v>40.812828000000003</v>
      </c>
      <c r="AD789">
        <v>0</v>
      </c>
      <c r="AE789">
        <v>0</v>
      </c>
      <c r="AF789">
        <v>58.426257999999997</v>
      </c>
    </row>
    <row r="790" spans="1:32" x14ac:dyDescent="0.3">
      <c r="A790">
        <v>3003199</v>
      </c>
      <c r="B790">
        <v>1</v>
      </c>
      <c r="C790" t="s">
        <v>83</v>
      </c>
      <c r="D790" t="s">
        <v>123</v>
      </c>
      <c r="E790" t="s">
        <v>3198</v>
      </c>
      <c r="F790" t="s">
        <v>3199</v>
      </c>
      <c r="G790" t="s">
        <v>134</v>
      </c>
      <c r="H790" t="s">
        <v>247</v>
      </c>
      <c r="I790" t="s">
        <v>78</v>
      </c>
      <c r="J790" t="s">
        <v>136</v>
      </c>
      <c r="K790" t="s">
        <v>22</v>
      </c>
      <c r="L790" t="s">
        <v>177</v>
      </c>
      <c r="M790" t="s">
        <v>3200</v>
      </c>
      <c r="N790" t="s">
        <v>3201</v>
      </c>
      <c r="O790">
        <v>2.1171622222222219</v>
      </c>
      <c r="P790">
        <v>0</v>
      </c>
      <c r="Q790">
        <v>28</v>
      </c>
      <c r="R790">
        <v>0</v>
      </c>
      <c r="S790">
        <v>2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10.905802</v>
      </c>
      <c r="Z790">
        <v>0</v>
      </c>
      <c r="AA790">
        <v>0.68636273999999997</v>
      </c>
      <c r="AB790">
        <v>0</v>
      </c>
      <c r="AC790">
        <v>0</v>
      </c>
      <c r="AD790">
        <v>0</v>
      </c>
      <c r="AE790">
        <v>0</v>
      </c>
      <c r="AF790">
        <v>11.592164</v>
      </c>
    </row>
    <row r="791" spans="1:32" x14ac:dyDescent="0.3">
      <c r="A791">
        <v>3003086</v>
      </c>
      <c r="B791">
        <v>1</v>
      </c>
      <c r="C791" t="s">
        <v>83</v>
      </c>
      <c r="D791" t="s">
        <v>128</v>
      </c>
      <c r="E791" t="s">
        <v>3202</v>
      </c>
      <c r="F791" t="s">
        <v>3203</v>
      </c>
      <c r="G791" t="s">
        <v>134</v>
      </c>
      <c r="H791" t="s">
        <v>247</v>
      </c>
      <c r="I791" t="s">
        <v>78</v>
      </c>
      <c r="J791" t="s">
        <v>136</v>
      </c>
      <c r="K791" t="s">
        <v>22</v>
      </c>
      <c r="L791" t="s">
        <v>177</v>
      </c>
      <c r="M791" t="s">
        <v>3204</v>
      </c>
      <c r="N791" t="s">
        <v>3205</v>
      </c>
      <c r="O791">
        <v>1.0139391666666666</v>
      </c>
      <c r="P791">
        <v>0</v>
      </c>
      <c r="Q791">
        <v>106</v>
      </c>
      <c r="R791">
        <v>0</v>
      </c>
      <c r="S791">
        <v>0</v>
      </c>
      <c r="T791">
        <v>0</v>
      </c>
      <c r="U791">
        <v>8</v>
      </c>
      <c r="V791">
        <v>0</v>
      </c>
      <c r="W791">
        <v>0</v>
      </c>
      <c r="X791">
        <v>0</v>
      </c>
      <c r="Y791">
        <v>28.31758</v>
      </c>
      <c r="Z791">
        <v>0</v>
      </c>
      <c r="AA791">
        <v>0</v>
      </c>
      <c r="AB791">
        <v>0</v>
      </c>
      <c r="AC791">
        <v>2.2569560000000002</v>
      </c>
      <c r="AD791">
        <v>0</v>
      </c>
      <c r="AE791">
        <v>0</v>
      </c>
      <c r="AF791">
        <v>30.574535000000001</v>
      </c>
    </row>
    <row r="792" spans="1:32" x14ac:dyDescent="0.3">
      <c r="A792">
        <v>3003061</v>
      </c>
      <c r="B792">
        <v>1</v>
      </c>
      <c r="C792" t="s">
        <v>83</v>
      </c>
      <c r="D792" t="s">
        <v>115</v>
      </c>
      <c r="E792" t="s">
        <v>3206</v>
      </c>
      <c r="F792" t="s">
        <v>3207</v>
      </c>
      <c r="G792" t="s">
        <v>134</v>
      </c>
      <c r="H792" t="s">
        <v>247</v>
      </c>
      <c r="I792" t="s">
        <v>78</v>
      </c>
      <c r="J792" t="s">
        <v>136</v>
      </c>
      <c r="K792" t="s">
        <v>22</v>
      </c>
      <c r="L792" t="s">
        <v>177</v>
      </c>
      <c r="M792" t="s">
        <v>3208</v>
      </c>
      <c r="N792" t="s">
        <v>3209</v>
      </c>
      <c r="O792">
        <v>1.7684291666666667</v>
      </c>
      <c r="P792">
        <v>0</v>
      </c>
      <c r="Q792">
        <v>0</v>
      </c>
      <c r="R792">
        <v>0</v>
      </c>
      <c r="S792">
        <v>1</v>
      </c>
      <c r="T792">
        <v>0</v>
      </c>
      <c r="U792">
        <v>16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9.7207969999999992</v>
      </c>
      <c r="AB792">
        <v>0</v>
      </c>
      <c r="AC792">
        <v>29.193971999999999</v>
      </c>
      <c r="AD792">
        <v>0</v>
      </c>
      <c r="AE792">
        <v>0</v>
      </c>
      <c r="AF792">
        <v>38.914769999999997</v>
      </c>
    </row>
    <row r="793" spans="1:32" x14ac:dyDescent="0.3">
      <c r="A793">
        <v>3003017</v>
      </c>
      <c r="B793">
        <v>1</v>
      </c>
      <c r="C793" t="s">
        <v>82</v>
      </c>
      <c r="D793" t="s">
        <v>108</v>
      </c>
      <c r="E793" t="s">
        <v>3210</v>
      </c>
      <c r="F793" t="s">
        <v>3211</v>
      </c>
      <c r="G793" t="s">
        <v>134</v>
      </c>
      <c r="H793" t="s">
        <v>247</v>
      </c>
      <c r="I793" t="s">
        <v>78</v>
      </c>
      <c r="J793" t="s">
        <v>136</v>
      </c>
      <c r="K793" t="s">
        <v>22</v>
      </c>
      <c r="L793" t="s">
        <v>177</v>
      </c>
      <c r="M793" t="s">
        <v>3212</v>
      </c>
      <c r="N793" t="s">
        <v>3213</v>
      </c>
      <c r="O793">
        <v>2.9814091666666669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5.3746540000000004E-3</v>
      </c>
      <c r="AD793">
        <v>0</v>
      </c>
      <c r="AE793">
        <v>0</v>
      </c>
      <c r="AF793">
        <v>5.3746540000000004E-3</v>
      </c>
    </row>
    <row r="794" spans="1:32" x14ac:dyDescent="0.3">
      <c r="A794">
        <v>3003006</v>
      </c>
      <c r="B794">
        <v>1</v>
      </c>
      <c r="C794" t="s">
        <v>82</v>
      </c>
      <c r="D794" t="s">
        <v>109</v>
      </c>
      <c r="E794" t="s">
        <v>3214</v>
      </c>
      <c r="F794" t="s">
        <v>3215</v>
      </c>
      <c r="G794" t="s">
        <v>134</v>
      </c>
      <c r="H794" t="s">
        <v>211</v>
      </c>
      <c r="I794" t="s">
        <v>79</v>
      </c>
      <c r="J794" t="s">
        <v>136</v>
      </c>
      <c r="K794" t="s">
        <v>22</v>
      </c>
      <c r="L794" t="s">
        <v>177</v>
      </c>
      <c r="M794" t="s">
        <v>3216</v>
      </c>
      <c r="N794" t="s">
        <v>3217</v>
      </c>
      <c r="O794">
        <v>0.34694444444444444</v>
      </c>
      <c r="P794">
        <v>0</v>
      </c>
      <c r="Q794">
        <v>483</v>
      </c>
      <c r="R794">
        <v>0</v>
      </c>
      <c r="S794">
        <v>3</v>
      </c>
      <c r="T794">
        <v>8</v>
      </c>
      <c r="U794">
        <v>27</v>
      </c>
      <c r="V794">
        <v>0</v>
      </c>
      <c r="W794">
        <v>0</v>
      </c>
      <c r="X794">
        <v>0</v>
      </c>
      <c r="Y794">
        <v>61.116897999999999</v>
      </c>
      <c r="Z794">
        <v>0</v>
      </c>
      <c r="AA794">
        <v>0.23453565000000001</v>
      </c>
      <c r="AB794">
        <v>60.404366000000003</v>
      </c>
      <c r="AC794">
        <v>6.2850785</v>
      </c>
      <c r="AD794">
        <v>0</v>
      </c>
      <c r="AE794">
        <v>0</v>
      </c>
      <c r="AF794">
        <v>128.04087999999999</v>
      </c>
    </row>
    <row r="795" spans="1:32" x14ac:dyDescent="0.3">
      <c r="A795">
        <v>3002991</v>
      </c>
      <c r="B795">
        <v>1</v>
      </c>
      <c r="C795" t="s">
        <v>82</v>
      </c>
      <c r="D795" t="s">
        <v>105</v>
      </c>
      <c r="E795" t="s">
        <v>3218</v>
      </c>
      <c r="F795" t="s">
        <v>3219</v>
      </c>
      <c r="G795" t="s">
        <v>134</v>
      </c>
      <c r="H795" t="s">
        <v>692</v>
      </c>
      <c r="I795" t="s">
        <v>78</v>
      </c>
      <c r="J795" t="s">
        <v>136</v>
      </c>
      <c r="K795" t="s">
        <v>22</v>
      </c>
      <c r="L795" t="s">
        <v>177</v>
      </c>
      <c r="M795" t="s">
        <v>3220</v>
      </c>
      <c r="N795" t="s">
        <v>3221</v>
      </c>
      <c r="O795">
        <v>1.9280555555555556</v>
      </c>
      <c r="P795">
        <v>0</v>
      </c>
      <c r="Q795">
        <v>117</v>
      </c>
      <c r="R795">
        <v>0</v>
      </c>
      <c r="S795">
        <v>1</v>
      </c>
      <c r="T795">
        <v>0</v>
      </c>
      <c r="U795">
        <v>11</v>
      </c>
      <c r="V795">
        <v>0</v>
      </c>
      <c r="W795">
        <v>0</v>
      </c>
      <c r="X795">
        <v>0</v>
      </c>
      <c r="Y795">
        <v>74.223920000000007</v>
      </c>
      <c r="Z795">
        <v>0</v>
      </c>
      <c r="AA795">
        <v>1.917813</v>
      </c>
      <c r="AB795">
        <v>0</v>
      </c>
      <c r="AC795">
        <v>22.039072000000001</v>
      </c>
      <c r="AD795">
        <v>0</v>
      </c>
      <c r="AE795">
        <v>0</v>
      </c>
      <c r="AF795">
        <v>98.180809999999994</v>
      </c>
    </row>
    <row r="796" spans="1:32" x14ac:dyDescent="0.3">
      <c r="A796">
        <v>3011000</v>
      </c>
      <c r="B796">
        <v>1</v>
      </c>
      <c r="C796" t="s">
        <v>82</v>
      </c>
      <c r="D796" t="s">
        <v>84</v>
      </c>
      <c r="E796" t="s">
        <v>3222</v>
      </c>
      <c r="F796" t="s">
        <v>3223</v>
      </c>
      <c r="G796" t="s">
        <v>134</v>
      </c>
      <c r="H796" t="s">
        <v>318</v>
      </c>
      <c r="I796" t="s">
        <v>79</v>
      </c>
      <c r="J796" t="s">
        <v>136</v>
      </c>
      <c r="K796" t="s">
        <v>22</v>
      </c>
      <c r="L796" t="s">
        <v>177</v>
      </c>
      <c r="M796" t="s">
        <v>3224</v>
      </c>
      <c r="N796" t="s">
        <v>3225</v>
      </c>
      <c r="O796">
        <v>4.6911988888888887</v>
      </c>
      <c r="P796">
        <v>0</v>
      </c>
      <c r="Q796">
        <v>94</v>
      </c>
      <c r="R796">
        <v>0</v>
      </c>
      <c r="S796">
        <v>4</v>
      </c>
      <c r="T796">
        <v>0</v>
      </c>
      <c r="U796">
        <v>10</v>
      </c>
      <c r="V796">
        <v>0</v>
      </c>
      <c r="W796">
        <v>0</v>
      </c>
      <c r="X796">
        <v>0</v>
      </c>
      <c r="Y796">
        <v>79.743430000000004</v>
      </c>
      <c r="Z796">
        <v>0</v>
      </c>
      <c r="AA796">
        <v>2.8391468999999998</v>
      </c>
      <c r="AB796">
        <v>0</v>
      </c>
      <c r="AC796">
        <v>35.87856</v>
      </c>
      <c r="AD796">
        <v>0</v>
      </c>
      <c r="AE796">
        <v>0</v>
      </c>
      <c r="AF796">
        <v>118.46114</v>
      </c>
    </row>
    <row r="797" spans="1:32" x14ac:dyDescent="0.3">
      <c r="A797">
        <v>3010994</v>
      </c>
      <c r="B797">
        <v>1</v>
      </c>
      <c r="C797" t="s">
        <v>82</v>
      </c>
      <c r="D797" t="s">
        <v>90</v>
      </c>
      <c r="E797" t="s">
        <v>3226</v>
      </c>
      <c r="F797" t="s">
        <v>3227</v>
      </c>
      <c r="G797" t="s">
        <v>134</v>
      </c>
      <c r="H797" t="s">
        <v>247</v>
      </c>
      <c r="I797" t="s">
        <v>78</v>
      </c>
      <c r="J797" t="s">
        <v>136</v>
      </c>
      <c r="K797" t="s">
        <v>22</v>
      </c>
      <c r="L797" t="s">
        <v>177</v>
      </c>
      <c r="M797" t="s">
        <v>3228</v>
      </c>
      <c r="N797" t="s">
        <v>3229</v>
      </c>
      <c r="O797">
        <v>1.2593158333333334</v>
      </c>
      <c r="P797">
        <v>0</v>
      </c>
      <c r="Q797">
        <v>570</v>
      </c>
      <c r="R797">
        <v>0</v>
      </c>
      <c r="S797">
        <v>0</v>
      </c>
      <c r="T797">
        <v>0</v>
      </c>
      <c r="U797">
        <v>78</v>
      </c>
      <c r="V797">
        <v>0</v>
      </c>
      <c r="W797">
        <v>0</v>
      </c>
      <c r="X797">
        <v>0</v>
      </c>
      <c r="Y797">
        <v>204.42</v>
      </c>
      <c r="Z797">
        <v>0</v>
      </c>
      <c r="AA797">
        <v>0</v>
      </c>
      <c r="AB797">
        <v>0</v>
      </c>
      <c r="AC797">
        <v>45.052742000000002</v>
      </c>
      <c r="AD797">
        <v>0</v>
      </c>
      <c r="AE797">
        <v>0</v>
      </c>
      <c r="AF797">
        <v>249.47274999999999</v>
      </c>
    </row>
    <row r="798" spans="1:32" x14ac:dyDescent="0.3">
      <c r="A798">
        <v>3011034</v>
      </c>
      <c r="B798">
        <v>1</v>
      </c>
      <c r="C798" t="s">
        <v>82</v>
      </c>
      <c r="D798" t="s">
        <v>92</v>
      </c>
      <c r="E798" t="s">
        <v>3230</v>
      </c>
      <c r="F798" t="s">
        <v>3231</v>
      </c>
      <c r="G798" t="s">
        <v>134</v>
      </c>
      <c r="H798" t="s">
        <v>211</v>
      </c>
      <c r="I798" t="s">
        <v>79</v>
      </c>
      <c r="J798" t="s">
        <v>136</v>
      </c>
      <c r="K798" t="s">
        <v>22</v>
      </c>
      <c r="L798" t="s">
        <v>177</v>
      </c>
      <c r="M798" t="s">
        <v>3232</v>
      </c>
      <c r="N798" t="s">
        <v>3233</v>
      </c>
      <c r="O798">
        <v>0.24416666666666667</v>
      </c>
      <c r="P798">
        <v>2</v>
      </c>
      <c r="Q798">
        <v>1720</v>
      </c>
      <c r="R798">
        <v>0</v>
      </c>
      <c r="S798">
        <v>3</v>
      </c>
      <c r="T798">
        <v>7</v>
      </c>
      <c r="U798">
        <v>292</v>
      </c>
      <c r="V798">
        <v>0</v>
      </c>
      <c r="W798">
        <v>0</v>
      </c>
      <c r="X798">
        <v>4.3337602999999998</v>
      </c>
      <c r="Y798">
        <v>169.17683</v>
      </c>
      <c r="Z798">
        <v>0</v>
      </c>
      <c r="AA798">
        <v>0.31430350000000001</v>
      </c>
      <c r="AB798">
        <v>10.343477</v>
      </c>
      <c r="AC798">
        <v>56.092261999999998</v>
      </c>
      <c r="AD798">
        <v>0</v>
      </c>
      <c r="AE798">
        <v>0</v>
      </c>
      <c r="AF798">
        <v>240.26064</v>
      </c>
    </row>
    <row r="799" spans="1:32" x14ac:dyDescent="0.3">
      <c r="A799">
        <v>3010828</v>
      </c>
      <c r="B799">
        <v>1</v>
      </c>
      <c r="C799" t="s">
        <v>82</v>
      </c>
      <c r="D799" t="s">
        <v>92</v>
      </c>
      <c r="E799" t="s">
        <v>3234</v>
      </c>
      <c r="F799" t="s">
        <v>3235</v>
      </c>
      <c r="G799" t="s">
        <v>134</v>
      </c>
      <c r="H799" t="s">
        <v>247</v>
      </c>
      <c r="I799" t="s">
        <v>78</v>
      </c>
      <c r="J799" t="s">
        <v>136</v>
      </c>
      <c r="K799" t="s">
        <v>22</v>
      </c>
      <c r="L799" t="s">
        <v>177</v>
      </c>
      <c r="M799" t="s">
        <v>3236</v>
      </c>
      <c r="N799" t="s">
        <v>3237</v>
      </c>
      <c r="O799">
        <v>1.5037505555555557</v>
      </c>
      <c r="P799">
        <v>0</v>
      </c>
      <c r="Q799">
        <v>107</v>
      </c>
      <c r="R799">
        <v>0</v>
      </c>
      <c r="S799">
        <v>0</v>
      </c>
      <c r="T799">
        <v>0</v>
      </c>
      <c r="U799">
        <v>26</v>
      </c>
      <c r="V799">
        <v>0</v>
      </c>
      <c r="W799">
        <v>0</v>
      </c>
      <c r="X799">
        <v>0</v>
      </c>
      <c r="Y799">
        <v>71.562415999999999</v>
      </c>
      <c r="Z799">
        <v>0</v>
      </c>
      <c r="AA799">
        <v>0</v>
      </c>
      <c r="AB799">
        <v>0</v>
      </c>
      <c r="AC799">
        <v>47.538139999999999</v>
      </c>
      <c r="AD799">
        <v>0</v>
      </c>
      <c r="AE799">
        <v>0</v>
      </c>
      <c r="AF799">
        <v>119.100555</v>
      </c>
    </row>
    <row r="800" spans="1:32" x14ac:dyDescent="0.3">
      <c r="A800">
        <v>3010815</v>
      </c>
      <c r="B800">
        <v>1</v>
      </c>
      <c r="C800" t="s">
        <v>83</v>
      </c>
      <c r="D800" t="s">
        <v>125</v>
      </c>
      <c r="E800" t="s">
        <v>3238</v>
      </c>
      <c r="F800" t="s">
        <v>3239</v>
      </c>
      <c r="G800" t="s">
        <v>134</v>
      </c>
      <c r="H800" t="s">
        <v>327</v>
      </c>
      <c r="I800" t="s">
        <v>78</v>
      </c>
      <c r="J800" t="s">
        <v>136</v>
      </c>
      <c r="K800" t="s">
        <v>22</v>
      </c>
      <c r="L800" t="s">
        <v>177</v>
      </c>
      <c r="M800" t="s">
        <v>3240</v>
      </c>
      <c r="N800" t="s">
        <v>3241</v>
      </c>
      <c r="O800">
        <v>0.8914738888888889</v>
      </c>
      <c r="P800">
        <v>0</v>
      </c>
      <c r="Q800">
        <v>141</v>
      </c>
      <c r="R800">
        <v>0</v>
      </c>
      <c r="S800">
        <v>8</v>
      </c>
      <c r="T800">
        <v>0</v>
      </c>
      <c r="U800">
        <v>32</v>
      </c>
      <c r="V800">
        <v>0</v>
      </c>
      <c r="W800">
        <v>0</v>
      </c>
      <c r="X800">
        <v>0</v>
      </c>
      <c r="Y800">
        <v>21.889030000000002</v>
      </c>
      <c r="Z800">
        <v>0</v>
      </c>
      <c r="AA800">
        <v>1.9442923000000001</v>
      </c>
      <c r="AB800">
        <v>0</v>
      </c>
      <c r="AC800">
        <v>10.781340999999999</v>
      </c>
      <c r="AD800">
        <v>0</v>
      </c>
      <c r="AE800">
        <v>0</v>
      </c>
      <c r="AF800">
        <v>34.614662000000003</v>
      </c>
    </row>
    <row r="801" spans="1:32" x14ac:dyDescent="0.3">
      <c r="A801">
        <v>3010744</v>
      </c>
      <c r="B801">
        <v>1</v>
      </c>
      <c r="C801" t="s">
        <v>82</v>
      </c>
      <c r="D801" t="s">
        <v>97</v>
      </c>
      <c r="E801" t="s">
        <v>3242</v>
      </c>
      <c r="F801" t="s">
        <v>3243</v>
      </c>
      <c r="G801" t="s">
        <v>134</v>
      </c>
      <c r="H801" t="s">
        <v>610</v>
      </c>
      <c r="I801" t="s">
        <v>78</v>
      </c>
      <c r="J801" t="s">
        <v>136</v>
      </c>
      <c r="K801" t="s">
        <v>22</v>
      </c>
      <c r="L801" t="s">
        <v>177</v>
      </c>
      <c r="M801" t="s">
        <v>3244</v>
      </c>
      <c r="N801" t="s">
        <v>3245</v>
      </c>
      <c r="O801">
        <v>2.4655805555555554</v>
      </c>
      <c r="P801">
        <v>0</v>
      </c>
      <c r="Q801">
        <v>1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0.6583059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0.6583059</v>
      </c>
    </row>
    <row r="802" spans="1:32" x14ac:dyDescent="0.3">
      <c r="A802">
        <v>3010705</v>
      </c>
      <c r="B802">
        <v>1</v>
      </c>
      <c r="C802" t="s">
        <v>82</v>
      </c>
      <c r="D802" t="s">
        <v>111</v>
      </c>
      <c r="E802" t="s">
        <v>3246</v>
      </c>
      <c r="F802" t="s">
        <v>3247</v>
      </c>
      <c r="G802" t="s">
        <v>134</v>
      </c>
      <c r="H802" t="s">
        <v>216</v>
      </c>
      <c r="I802" t="s">
        <v>78</v>
      </c>
      <c r="J802" t="s">
        <v>136</v>
      </c>
      <c r="K802" t="s">
        <v>22</v>
      </c>
      <c r="L802" t="s">
        <v>177</v>
      </c>
      <c r="M802" t="s">
        <v>3248</v>
      </c>
      <c r="N802" t="s">
        <v>3249</v>
      </c>
      <c r="O802">
        <v>1.7332630555555557</v>
      </c>
      <c r="P802">
        <v>0</v>
      </c>
      <c r="Q802">
        <v>0</v>
      </c>
      <c r="R802">
        <v>0</v>
      </c>
      <c r="S802">
        <v>1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0.25744321999999997</v>
      </c>
      <c r="AB802">
        <v>0</v>
      </c>
      <c r="AC802">
        <v>0</v>
      </c>
      <c r="AD802">
        <v>0</v>
      </c>
      <c r="AE802">
        <v>0</v>
      </c>
      <c r="AF802">
        <v>0.25744321999999997</v>
      </c>
    </row>
    <row r="803" spans="1:32" x14ac:dyDescent="0.3">
      <c r="A803">
        <v>3010706</v>
      </c>
      <c r="B803">
        <v>1</v>
      </c>
      <c r="C803" t="s">
        <v>83</v>
      </c>
      <c r="D803" t="s">
        <v>123</v>
      </c>
      <c r="E803" t="s">
        <v>3250</v>
      </c>
      <c r="F803" t="s">
        <v>3251</v>
      </c>
      <c r="G803" t="s">
        <v>134</v>
      </c>
      <c r="H803" t="s">
        <v>238</v>
      </c>
      <c r="I803" t="s">
        <v>78</v>
      </c>
      <c r="J803" t="s">
        <v>136</v>
      </c>
      <c r="K803" t="s">
        <v>22</v>
      </c>
      <c r="L803" t="s">
        <v>177</v>
      </c>
      <c r="M803" t="s">
        <v>3252</v>
      </c>
      <c r="N803" t="s">
        <v>3253</v>
      </c>
      <c r="O803">
        <v>1.7694786111111109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0.15050416999999999</v>
      </c>
      <c r="AD803">
        <v>0</v>
      </c>
      <c r="AE803">
        <v>0</v>
      </c>
      <c r="AF803">
        <v>0.15050416999999999</v>
      </c>
    </row>
    <row r="804" spans="1:32" x14ac:dyDescent="0.3">
      <c r="A804">
        <v>3010692</v>
      </c>
      <c r="B804">
        <v>1</v>
      </c>
      <c r="C804" t="s">
        <v>82</v>
      </c>
      <c r="D804" t="s">
        <v>111</v>
      </c>
      <c r="E804" t="s">
        <v>3254</v>
      </c>
      <c r="F804" t="s">
        <v>3255</v>
      </c>
      <c r="G804" t="s">
        <v>134</v>
      </c>
      <c r="H804" t="s">
        <v>327</v>
      </c>
      <c r="I804" t="s">
        <v>78</v>
      </c>
      <c r="J804" t="s">
        <v>136</v>
      </c>
      <c r="K804" t="s">
        <v>22</v>
      </c>
      <c r="L804" t="s">
        <v>177</v>
      </c>
      <c r="M804" t="s">
        <v>3256</v>
      </c>
      <c r="N804" t="s">
        <v>3257</v>
      </c>
      <c r="O804">
        <v>0.84584083333333338</v>
      </c>
      <c r="P804">
        <v>0</v>
      </c>
      <c r="Q804">
        <v>47</v>
      </c>
      <c r="R804">
        <v>0</v>
      </c>
      <c r="S804">
        <v>11</v>
      </c>
      <c r="T804">
        <v>0</v>
      </c>
      <c r="U804">
        <v>16</v>
      </c>
      <c r="V804">
        <v>0</v>
      </c>
      <c r="W804">
        <v>0</v>
      </c>
      <c r="X804">
        <v>0</v>
      </c>
      <c r="Y804">
        <v>10.945565999999999</v>
      </c>
      <c r="Z804">
        <v>0</v>
      </c>
      <c r="AA804">
        <v>0.83279157000000004</v>
      </c>
      <c r="AB804">
        <v>0</v>
      </c>
      <c r="AC804">
        <v>8.6326970000000003</v>
      </c>
      <c r="AD804">
        <v>0</v>
      </c>
      <c r="AE804">
        <v>0</v>
      </c>
      <c r="AF804">
        <v>20.411055000000001</v>
      </c>
    </row>
    <row r="805" spans="1:32" x14ac:dyDescent="0.3">
      <c r="A805">
        <v>3010712</v>
      </c>
      <c r="B805">
        <v>1</v>
      </c>
      <c r="C805" t="s">
        <v>82</v>
      </c>
      <c r="D805" t="s">
        <v>105</v>
      </c>
      <c r="E805" t="s">
        <v>3258</v>
      </c>
      <c r="F805" t="s">
        <v>3259</v>
      </c>
      <c r="G805" t="s">
        <v>134</v>
      </c>
      <c r="H805" t="s">
        <v>487</v>
      </c>
      <c r="I805" t="s">
        <v>78</v>
      </c>
      <c r="J805" t="s">
        <v>136</v>
      </c>
      <c r="K805" t="s">
        <v>22</v>
      </c>
      <c r="L805" t="s">
        <v>177</v>
      </c>
      <c r="M805" t="s">
        <v>3260</v>
      </c>
      <c r="N805" t="s">
        <v>3261</v>
      </c>
      <c r="O805">
        <v>2.1131266666666666</v>
      </c>
      <c r="P805">
        <v>0</v>
      </c>
      <c r="Q805">
        <v>77</v>
      </c>
      <c r="R805">
        <v>0</v>
      </c>
      <c r="S805">
        <v>5</v>
      </c>
      <c r="T805">
        <v>0</v>
      </c>
      <c r="U805">
        <v>21</v>
      </c>
      <c r="V805">
        <v>0</v>
      </c>
      <c r="W805">
        <v>0</v>
      </c>
      <c r="X805">
        <v>0</v>
      </c>
      <c r="Y805">
        <v>27.280570999999998</v>
      </c>
      <c r="Z805">
        <v>0</v>
      </c>
      <c r="AA805">
        <v>2.2356277000000002</v>
      </c>
      <c r="AB805">
        <v>0</v>
      </c>
      <c r="AC805">
        <v>20.193850999999999</v>
      </c>
      <c r="AD805">
        <v>0</v>
      </c>
      <c r="AE805">
        <v>0</v>
      </c>
      <c r="AF805">
        <v>49.710050000000003</v>
      </c>
    </row>
    <row r="806" spans="1:32" x14ac:dyDescent="0.3">
      <c r="A806">
        <v>3010513</v>
      </c>
      <c r="B806">
        <v>1</v>
      </c>
      <c r="C806" t="s">
        <v>82</v>
      </c>
      <c r="D806" t="s">
        <v>97</v>
      </c>
      <c r="E806" t="s">
        <v>3262</v>
      </c>
      <c r="F806" t="s">
        <v>3263</v>
      </c>
      <c r="G806" t="s">
        <v>134</v>
      </c>
      <c r="H806" t="s">
        <v>247</v>
      </c>
      <c r="I806" t="s">
        <v>78</v>
      </c>
      <c r="J806" t="s">
        <v>136</v>
      </c>
      <c r="K806" t="s">
        <v>22</v>
      </c>
      <c r="L806" t="s">
        <v>177</v>
      </c>
      <c r="M806" t="s">
        <v>3264</v>
      </c>
      <c r="N806" t="s">
        <v>3265</v>
      </c>
      <c r="O806">
        <v>3.6885658333333331</v>
      </c>
      <c r="P806">
        <v>0</v>
      </c>
      <c r="Q806">
        <v>19</v>
      </c>
      <c r="R806">
        <v>0</v>
      </c>
      <c r="S806">
        <v>2</v>
      </c>
      <c r="T806">
        <v>0</v>
      </c>
      <c r="U806">
        <v>1</v>
      </c>
      <c r="V806">
        <v>0</v>
      </c>
      <c r="W806">
        <v>0</v>
      </c>
      <c r="X806">
        <v>0</v>
      </c>
      <c r="Y806">
        <v>19.283255</v>
      </c>
      <c r="Z806">
        <v>0</v>
      </c>
      <c r="AA806">
        <v>1.1214742999999999E-2</v>
      </c>
      <c r="AB806">
        <v>0</v>
      </c>
      <c r="AC806">
        <v>3.0046953000000001E-2</v>
      </c>
      <c r="AD806">
        <v>0</v>
      </c>
      <c r="AE806">
        <v>0</v>
      </c>
      <c r="AF806">
        <v>19.324515999999999</v>
      </c>
    </row>
    <row r="807" spans="1:32" x14ac:dyDescent="0.3">
      <c r="A807">
        <v>3010398</v>
      </c>
      <c r="B807">
        <v>1</v>
      </c>
      <c r="C807" t="s">
        <v>82</v>
      </c>
      <c r="D807" t="s">
        <v>106</v>
      </c>
      <c r="E807" t="s">
        <v>3266</v>
      </c>
      <c r="F807" t="s">
        <v>3267</v>
      </c>
      <c r="G807" t="s">
        <v>134</v>
      </c>
      <c r="H807" t="s">
        <v>142</v>
      </c>
      <c r="I807" t="s">
        <v>78</v>
      </c>
      <c r="J807" t="s">
        <v>136</v>
      </c>
      <c r="K807" t="s">
        <v>22</v>
      </c>
      <c r="L807" t="s">
        <v>137</v>
      </c>
      <c r="M807" t="s">
        <v>3268</v>
      </c>
      <c r="N807" t="s">
        <v>3269</v>
      </c>
      <c r="O807">
        <v>8.7122222222222216</v>
      </c>
      <c r="P807">
        <v>0</v>
      </c>
      <c r="Q807">
        <v>313</v>
      </c>
      <c r="R807">
        <v>0</v>
      </c>
      <c r="S807">
        <v>0</v>
      </c>
      <c r="T807">
        <v>0</v>
      </c>
      <c r="U807">
        <v>5</v>
      </c>
      <c r="V807">
        <v>0</v>
      </c>
      <c r="W807">
        <v>0</v>
      </c>
      <c r="X807">
        <v>0</v>
      </c>
      <c r="Y807">
        <v>634.97559999999999</v>
      </c>
      <c r="Z807">
        <v>0</v>
      </c>
      <c r="AA807">
        <v>0</v>
      </c>
      <c r="AB807">
        <v>0</v>
      </c>
      <c r="AC807">
        <v>8.7022499999999994</v>
      </c>
      <c r="AD807">
        <v>0</v>
      </c>
      <c r="AE807">
        <v>0</v>
      </c>
      <c r="AF807">
        <v>643.67786000000001</v>
      </c>
    </row>
    <row r="808" spans="1:32" x14ac:dyDescent="0.3">
      <c r="A808">
        <v>3010331</v>
      </c>
      <c r="B808">
        <v>1</v>
      </c>
      <c r="C808" t="s">
        <v>82</v>
      </c>
      <c r="D808" t="s">
        <v>113</v>
      </c>
      <c r="E808" t="s">
        <v>3270</v>
      </c>
      <c r="F808" t="s">
        <v>3271</v>
      </c>
      <c r="G808" t="s">
        <v>134</v>
      </c>
      <c r="H808" t="s">
        <v>404</v>
      </c>
      <c r="I808" t="s">
        <v>78</v>
      </c>
      <c r="J808" t="s">
        <v>136</v>
      </c>
      <c r="K808" t="s">
        <v>22</v>
      </c>
      <c r="L808" t="s">
        <v>177</v>
      </c>
      <c r="M808" t="s">
        <v>3272</v>
      </c>
      <c r="N808" t="s">
        <v>3273</v>
      </c>
      <c r="O808">
        <v>3.6525238888888887</v>
      </c>
      <c r="P808">
        <v>0</v>
      </c>
      <c r="Q808">
        <v>4</v>
      </c>
      <c r="R808">
        <v>0</v>
      </c>
      <c r="S808">
        <v>3</v>
      </c>
      <c r="T808">
        <v>0</v>
      </c>
      <c r="U808">
        <v>1</v>
      </c>
      <c r="V808">
        <v>0</v>
      </c>
      <c r="W808">
        <v>0</v>
      </c>
      <c r="X808">
        <v>0</v>
      </c>
      <c r="Y808">
        <v>20.880151999999999</v>
      </c>
      <c r="Z808">
        <v>0</v>
      </c>
      <c r="AA808">
        <v>0.39012940000000002</v>
      </c>
      <c r="AB808">
        <v>0</v>
      </c>
      <c r="AC808">
        <v>3.1754039999999999</v>
      </c>
      <c r="AD808">
        <v>0</v>
      </c>
      <c r="AE808">
        <v>0</v>
      </c>
      <c r="AF808">
        <v>24.445684</v>
      </c>
    </row>
    <row r="809" spans="1:32" x14ac:dyDescent="0.3">
      <c r="A809">
        <v>3010050</v>
      </c>
      <c r="B809">
        <v>1</v>
      </c>
      <c r="C809" t="s">
        <v>82</v>
      </c>
      <c r="D809" t="s">
        <v>112</v>
      </c>
      <c r="E809" t="s">
        <v>3274</v>
      </c>
      <c r="F809" t="s">
        <v>3275</v>
      </c>
      <c r="G809" t="s">
        <v>134</v>
      </c>
      <c r="H809" t="s">
        <v>211</v>
      </c>
      <c r="I809" t="s">
        <v>79</v>
      </c>
      <c r="J809" t="s">
        <v>136</v>
      </c>
      <c r="K809" t="s">
        <v>22</v>
      </c>
      <c r="L809" t="s">
        <v>177</v>
      </c>
      <c r="M809" t="s">
        <v>3276</v>
      </c>
      <c r="N809" t="s">
        <v>3277</v>
      </c>
      <c r="O809">
        <v>1.0769444444444445</v>
      </c>
      <c r="P809">
        <v>0</v>
      </c>
      <c r="Q809">
        <v>0</v>
      </c>
      <c r="R809">
        <v>0</v>
      </c>
      <c r="S809">
        <v>0</v>
      </c>
      <c r="T809">
        <v>7</v>
      </c>
      <c r="U809">
        <v>2</v>
      </c>
      <c r="V809">
        <v>18</v>
      </c>
      <c r="W809">
        <v>2</v>
      </c>
      <c r="X809">
        <v>0</v>
      </c>
      <c r="Y809">
        <v>0</v>
      </c>
      <c r="Z809">
        <v>0</v>
      </c>
      <c r="AA809">
        <v>0</v>
      </c>
      <c r="AB809">
        <v>43.658133999999997</v>
      </c>
      <c r="AC809">
        <v>4.4401374000000002</v>
      </c>
      <c r="AD809">
        <v>853.18444999999997</v>
      </c>
      <c r="AE809">
        <v>21.236473</v>
      </c>
      <c r="AF809">
        <v>922.51919999999996</v>
      </c>
    </row>
    <row r="810" spans="1:32" x14ac:dyDescent="0.3">
      <c r="A810">
        <v>3010038</v>
      </c>
      <c r="B810">
        <v>1</v>
      </c>
      <c r="C810" t="s">
        <v>82</v>
      </c>
      <c r="D810" t="s">
        <v>104</v>
      </c>
      <c r="E810" t="s">
        <v>3278</v>
      </c>
      <c r="F810" t="s">
        <v>3279</v>
      </c>
      <c r="G810" t="s">
        <v>134</v>
      </c>
      <c r="H810" t="s">
        <v>247</v>
      </c>
      <c r="I810" t="s">
        <v>78</v>
      </c>
      <c r="J810" t="s">
        <v>136</v>
      </c>
      <c r="K810" t="s">
        <v>22</v>
      </c>
      <c r="L810" t="s">
        <v>177</v>
      </c>
      <c r="M810" t="s">
        <v>3280</v>
      </c>
      <c r="N810" t="s">
        <v>3281</v>
      </c>
      <c r="O810">
        <v>1.7422044444444444</v>
      </c>
      <c r="P810">
        <v>0</v>
      </c>
      <c r="Q810">
        <v>97</v>
      </c>
      <c r="R810">
        <v>0</v>
      </c>
      <c r="S810">
        <v>0</v>
      </c>
      <c r="T810">
        <v>0</v>
      </c>
      <c r="U810">
        <v>79</v>
      </c>
      <c r="V810">
        <v>0</v>
      </c>
      <c r="W810">
        <v>0</v>
      </c>
      <c r="X810">
        <v>0</v>
      </c>
      <c r="Y810">
        <v>79.562039999999996</v>
      </c>
      <c r="Z810">
        <v>0</v>
      </c>
      <c r="AA810">
        <v>0</v>
      </c>
      <c r="AB810">
        <v>0</v>
      </c>
      <c r="AC810">
        <v>145.21527</v>
      </c>
      <c r="AD810">
        <v>0</v>
      </c>
      <c r="AE810">
        <v>0</v>
      </c>
      <c r="AF810">
        <v>224.77731</v>
      </c>
    </row>
    <row r="811" spans="1:32" x14ac:dyDescent="0.3">
      <c r="A811">
        <v>3009986</v>
      </c>
      <c r="B811">
        <v>1</v>
      </c>
      <c r="C811" t="s">
        <v>82</v>
      </c>
      <c r="D811" t="s">
        <v>113</v>
      </c>
      <c r="E811" t="s">
        <v>3282</v>
      </c>
      <c r="F811" t="s">
        <v>3283</v>
      </c>
      <c r="G811" t="s">
        <v>134</v>
      </c>
      <c r="H811" t="s">
        <v>478</v>
      </c>
      <c r="I811" t="s">
        <v>78</v>
      </c>
      <c r="J811" t="s">
        <v>136</v>
      </c>
      <c r="K811" t="s">
        <v>22</v>
      </c>
      <c r="L811" t="s">
        <v>177</v>
      </c>
      <c r="M811" t="s">
        <v>3284</v>
      </c>
      <c r="N811" t="s">
        <v>3285</v>
      </c>
      <c r="O811">
        <v>1.3878680555555556</v>
      </c>
      <c r="P811">
        <v>0</v>
      </c>
      <c r="Q811">
        <v>2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8.8929190000000009E-3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8.8929190000000009E-3</v>
      </c>
    </row>
    <row r="812" spans="1:32" x14ac:dyDescent="0.3">
      <c r="A812">
        <v>3009944</v>
      </c>
      <c r="B812">
        <v>1</v>
      </c>
      <c r="C812" t="s">
        <v>82</v>
      </c>
      <c r="D812" t="s">
        <v>84</v>
      </c>
      <c r="E812" t="s">
        <v>3286</v>
      </c>
      <c r="F812" t="s">
        <v>3287</v>
      </c>
      <c r="G812" t="s">
        <v>134</v>
      </c>
      <c r="H812" t="s">
        <v>478</v>
      </c>
      <c r="I812" t="s">
        <v>78</v>
      </c>
      <c r="J812" t="s">
        <v>136</v>
      </c>
      <c r="K812" t="s">
        <v>22</v>
      </c>
      <c r="L812" t="s">
        <v>177</v>
      </c>
      <c r="M812" t="s">
        <v>3288</v>
      </c>
      <c r="N812" t="s">
        <v>3289</v>
      </c>
      <c r="O812">
        <v>0.43624777777777779</v>
      </c>
      <c r="P812">
        <v>0</v>
      </c>
      <c r="Q812">
        <v>54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5.3383200000000004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5.3383200000000004</v>
      </c>
    </row>
    <row r="813" spans="1:32" x14ac:dyDescent="0.3">
      <c r="A813">
        <v>3009973</v>
      </c>
      <c r="B813">
        <v>1</v>
      </c>
      <c r="C813" t="s">
        <v>83</v>
      </c>
      <c r="D813" t="s">
        <v>128</v>
      </c>
      <c r="E813" t="s">
        <v>3290</v>
      </c>
      <c r="F813" t="s">
        <v>3291</v>
      </c>
      <c r="G813" t="s">
        <v>134</v>
      </c>
      <c r="H813" t="s">
        <v>327</v>
      </c>
      <c r="I813" t="s">
        <v>78</v>
      </c>
      <c r="J813" t="s">
        <v>136</v>
      </c>
      <c r="K813" t="s">
        <v>22</v>
      </c>
      <c r="L813" t="s">
        <v>177</v>
      </c>
      <c r="M813" t="s">
        <v>3292</v>
      </c>
      <c r="N813" t="s">
        <v>3293</v>
      </c>
      <c r="O813">
        <v>3.0464230555555556</v>
      </c>
      <c r="P813">
        <v>0</v>
      </c>
      <c r="Q813">
        <v>47</v>
      </c>
      <c r="R813">
        <v>0</v>
      </c>
      <c r="S813">
        <v>1</v>
      </c>
      <c r="T813">
        <v>0</v>
      </c>
      <c r="U813">
        <v>1</v>
      </c>
      <c r="V813">
        <v>0</v>
      </c>
      <c r="W813">
        <v>0</v>
      </c>
      <c r="X813">
        <v>0</v>
      </c>
      <c r="Y813">
        <v>41.469256999999999</v>
      </c>
      <c r="Z813">
        <v>0</v>
      </c>
      <c r="AA813">
        <v>2.7267066999999998</v>
      </c>
      <c r="AB813">
        <v>0</v>
      </c>
      <c r="AC813">
        <v>2.9796016000000001</v>
      </c>
      <c r="AD813">
        <v>0</v>
      </c>
      <c r="AE813">
        <v>0</v>
      </c>
      <c r="AF813">
        <v>47.175567999999998</v>
      </c>
    </row>
    <row r="814" spans="1:32" x14ac:dyDescent="0.3">
      <c r="A814">
        <v>3009967</v>
      </c>
      <c r="B814">
        <v>1</v>
      </c>
      <c r="C814" t="s">
        <v>83</v>
      </c>
      <c r="D814" t="s">
        <v>128</v>
      </c>
      <c r="E814" t="s">
        <v>3294</v>
      </c>
      <c r="F814" t="s">
        <v>3295</v>
      </c>
      <c r="G814" t="s">
        <v>134</v>
      </c>
      <c r="H814" t="s">
        <v>211</v>
      </c>
      <c r="I814" t="s">
        <v>79</v>
      </c>
      <c r="J814" t="s">
        <v>136</v>
      </c>
      <c r="K814" t="s">
        <v>22</v>
      </c>
      <c r="L814" t="s">
        <v>177</v>
      </c>
      <c r="M814" t="s">
        <v>3296</v>
      </c>
      <c r="N814" t="s">
        <v>3297</v>
      </c>
      <c r="O814">
        <v>0.60055555555555551</v>
      </c>
      <c r="P814">
        <v>0</v>
      </c>
      <c r="Q814">
        <v>10</v>
      </c>
      <c r="R814">
        <v>28</v>
      </c>
      <c r="S814">
        <v>27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0.70575060000000001</v>
      </c>
      <c r="Z814">
        <v>4.2187576</v>
      </c>
      <c r="AA814">
        <v>4.1012259999999996</v>
      </c>
      <c r="AB814">
        <v>0</v>
      </c>
      <c r="AC814">
        <v>3.5259242</v>
      </c>
      <c r="AD814">
        <v>0</v>
      </c>
      <c r="AE814">
        <v>0</v>
      </c>
      <c r="AF814">
        <v>12.551659000000001</v>
      </c>
    </row>
    <row r="815" spans="1:32" x14ac:dyDescent="0.3">
      <c r="A815">
        <v>3009989</v>
      </c>
      <c r="B815">
        <v>1</v>
      </c>
      <c r="C815" t="s">
        <v>83</v>
      </c>
      <c r="D815" t="s">
        <v>129</v>
      </c>
      <c r="E815" t="s">
        <v>3298</v>
      </c>
      <c r="F815" t="s">
        <v>3299</v>
      </c>
      <c r="G815" t="s">
        <v>134</v>
      </c>
      <c r="H815" t="s">
        <v>247</v>
      </c>
      <c r="I815" t="s">
        <v>78</v>
      </c>
      <c r="J815" t="s">
        <v>136</v>
      </c>
      <c r="K815" t="s">
        <v>22</v>
      </c>
      <c r="L815" t="s">
        <v>177</v>
      </c>
      <c r="M815" t="s">
        <v>3300</v>
      </c>
      <c r="N815" t="s">
        <v>3301</v>
      </c>
      <c r="O815">
        <v>1.4569702777777778</v>
      </c>
      <c r="P815">
        <v>0</v>
      </c>
      <c r="Q815">
        <v>396</v>
      </c>
      <c r="R815">
        <v>0</v>
      </c>
      <c r="S815">
        <v>0</v>
      </c>
      <c r="T815">
        <v>0</v>
      </c>
      <c r="U815">
        <v>12</v>
      </c>
      <c r="V815">
        <v>0</v>
      </c>
      <c r="W815">
        <v>0</v>
      </c>
      <c r="X815">
        <v>0</v>
      </c>
      <c r="Y815">
        <v>159.27117999999999</v>
      </c>
      <c r="Z815">
        <v>0</v>
      </c>
      <c r="AA815">
        <v>0</v>
      </c>
      <c r="AB815">
        <v>0</v>
      </c>
      <c r="AC815">
        <v>4.8674749999999998</v>
      </c>
      <c r="AD815">
        <v>0</v>
      </c>
      <c r="AE815">
        <v>0</v>
      </c>
      <c r="AF815">
        <v>164.13865999999999</v>
      </c>
    </row>
    <row r="816" spans="1:32" x14ac:dyDescent="0.3">
      <c r="A816">
        <v>3009972</v>
      </c>
      <c r="B816">
        <v>1</v>
      </c>
      <c r="C816" t="s">
        <v>82</v>
      </c>
      <c r="D816" t="s">
        <v>84</v>
      </c>
      <c r="E816" t="s">
        <v>3302</v>
      </c>
      <c r="F816" t="s">
        <v>3303</v>
      </c>
      <c r="G816" t="s">
        <v>134</v>
      </c>
      <c r="H816" t="s">
        <v>211</v>
      </c>
      <c r="I816" t="s">
        <v>79</v>
      </c>
      <c r="J816" t="s">
        <v>136</v>
      </c>
      <c r="K816" t="s">
        <v>22</v>
      </c>
      <c r="L816" t="s">
        <v>177</v>
      </c>
      <c r="M816" t="s">
        <v>3304</v>
      </c>
      <c r="N816" t="s">
        <v>3305</v>
      </c>
      <c r="O816">
        <v>1.466388888888889</v>
      </c>
      <c r="P816">
        <v>0</v>
      </c>
      <c r="Q816">
        <v>10586</v>
      </c>
      <c r="R816">
        <v>0</v>
      </c>
      <c r="S816">
        <v>2</v>
      </c>
      <c r="T816">
        <v>40</v>
      </c>
      <c r="U816">
        <v>608</v>
      </c>
      <c r="V816">
        <v>5</v>
      </c>
      <c r="W816">
        <v>0</v>
      </c>
      <c r="X816">
        <v>0</v>
      </c>
      <c r="Y816">
        <v>3889.4888000000001</v>
      </c>
      <c r="Z816">
        <v>0</v>
      </c>
      <c r="AA816">
        <v>1.1681801000000001</v>
      </c>
      <c r="AB816">
        <v>1330.1564000000001</v>
      </c>
      <c r="AC816">
        <v>1146.6249</v>
      </c>
      <c r="AD816">
        <v>3331.8679999999999</v>
      </c>
      <c r="AE816">
        <v>0</v>
      </c>
      <c r="AF816">
        <v>9699.3060000000005</v>
      </c>
    </row>
    <row r="817" spans="1:32" x14ac:dyDescent="0.3">
      <c r="A817">
        <v>3009692</v>
      </c>
      <c r="B817">
        <v>1</v>
      </c>
      <c r="C817" t="s">
        <v>82</v>
      </c>
      <c r="D817" t="s">
        <v>95</v>
      </c>
      <c r="E817" t="s">
        <v>3306</v>
      </c>
      <c r="F817" t="s">
        <v>3307</v>
      </c>
      <c r="G817" t="s">
        <v>134</v>
      </c>
      <c r="H817" t="s">
        <v>367</v>
      </c>
      <c r="I817" t="s">
        <v>78</v>
      </c>
      <c r="J817" t="s">
        <v>136</v>
      </c>
      <c r="K817" t="s">
        <v>22</v>
      </c>
      <c r="L817" t="s">
        <v>177</v>
      </c>
      <c r="M817" t="s">
        <v>3308</v>
      </c>
      <c r="N817" t="s">
        <v>3309</v>
      </c>
      <c r="O817">
        <v>3.9914469444444447</v>
      </c>
      <c r="P817">
        <v>0</v>
      </c>
      <c r="Q817">
        <v>4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4.5012720000000002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4.5012720000000002</v>
      </c>
    </row>
    <row r="818" spans="1:32" x14ac:dyDescent="0.3">
      <c r="A818">
        <v>3009694</v>
      </c>
      <c r="B818">
        <v>1</v>
      </c>
      <c r="C818" t="s">
        <v>82</v>
      </c>
      <c r="D818" t="s">
        <v>113</v>
      </c>
      <c r="E818" t="s">
        <v>3310</v>
      </c>
      <c r="F818" t="s">
        <v>3311</v>
      </c>
      <c r="G818" t="s">
        <v>134</v>
      </c>
      <c r="H818" t="s">
        <v>478</v>
      </c>
      <c r="I818" t="s">
        <v>78</v>
      </c>
      <c r="J818" t="s">
        <v>136</v>
      </c>
      <c r="K818" t="s">
        <v>22</v>
      </c>
      <c r="L818" t="s">
        <v>177</v>
      </c>
      <c r="M818" t="s">
        <v>3312</v>
      </c>
      <c r="N818" t="s">
        <v>3313</v>
      </c>
      <c r="O818">
        <v>2.6021672222222221</v>
      </c>
      <c r="P818">
        <v>0</v>
      </c>
      <c r="Q818">
        <v>10</v>
      </c>
      <c r="R818">
        <v>0</v>
      </c>
      <c r="S818">
        <v>8</v>
      </c>
      <c r="T818">
        <v>0</v>
      </c>
      <c r="U818">
        <v>6</v>
      </c>
      <c r="V818">
        <v>0</v>
      </c>
      <c r="W818">
        <v>0</v>
      </c>
      <c r="X818">
        <v>0</v>
      </c>
      <c r="Y818">
        <v>25.719566</v>
      </c>
      <c r="Z818">
        <v>0</v>
      </c>
      <c r="AA818">
        <v>19.387685999999999</v>
      </c>
      <c r="AB818">
        <v>0</v>
      </c>
      <c r="AC818">
        <v>86.529629999999997</v>
      </c>
      <c r="AD818">
        <v>0</v>
      </c>
      <c r="AE818">
        <v>0</v>
      </c>
      <c r="AF818">
        <v>131.63688999999999</v>
      </c>
    </row>
    <row r="819" spans="1:32" x14ac:dyDescent="0.3">
      <c r="A819">
        <v>3009411</v>
      </c>
      <c r="B819">
        <v>1</v>
      </c>
      <c r="C819" t="s">
        <v>82</v>
      </c>
      <c r="D819" t="s">
        <v>99</v>
      </c>
      <c r="E819" t="s">
        <v>2520</v>
      </c>
      <c r="F819" t="s">
        <v>2521</v>
      </c>
      <c r="G819" t="s">
        <v>134</v>
      </c>
      <c r="H819" t="s">
        <v>211</v>
      </c>
      <c r="I819" t="s">
        <v>79</v>
      </c>
      <c r="J819" t="s">
        <v>136</v>
      </c>
      <c r="K819" t="s">
        <v>22</v>
      </c>
      <c r="L819" t="s">
        <v>177</v>
      </c>
      <c r="M819" t="s">
        <v>3314</v>
      </c>
      <c r="N819" t="s">
        <v>3315</v>
      </c>
      <c r="O819">
        <v>1.2170397222222222</v>
      </c>
      <c r="P819">
        <v>0</v>
      </c>
      <c r="Q819">
        <v>0</v>
      </c>
      <c r="R819">
        <v>0</v>
      </c>
      <c r="S819">
        <v>0</v>
      </c>
      <c r="T819">
        <v>4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247.14336</v>
      </c>
      <c r="AC819">
        <v>0</v>
      </c>
      <c r="AD819">
        <v>0</v>
      </c>
      <c r="AE819">
        <v>0</v>
      </c>
      <c r="AF819">
        <v>247.14336</v>
      </c>
    </row>
    <row r="820" spans="1:32" x14ac:dyDescent="0.3">
      <c r="A820">
        <v>3009293</v>
      </c>
      <c r="B820">
        <v>1</v>
      </c>
      <c r="C820" t="s">
        <v>82</v>
      </c>
      <c r="D820" t="s">
        <v>86</v>
      </c>
      <c r="E820" t="s">
        <v>3316</v>
      </c>
      <c r="F820" t="s">
        <v>3317</v>
      </c>
      <c r="G820" t="s">
        <v>134</v>
      </c>
      <c r="H820" t="s">
        <v>238</v>
      </c>
      <c r="I820" t="s">
        <v>78</v>
      </c>
      <c r="J820" t="s">
        <v>136</v>
      </c>
      <c r="K820" t="s">
        <v>22</v>
      </c>
      <c r="L820" t="s">
        <v>177</v>
      </c>
      <c r="M820" t="s">
        <v>3318</v>
      </c>
      <c r="N820" t="s">
        <v>3319</v>
      </c>
      <c r="O820">
        <v>1.8486927777777777</v>
      </c>
      <c r="P820">
        <v>0</v>
      </c>
      <c r="Q820">
        <v>1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0.20503214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0.20503214</v>
      </c>
    </row>
    <row r="821" spans="1:32" x14ac:dyDescent="0.3">
      <c r="A821">
        <v>3009085</v>
      </c>
      <c r="B821">
        <v>1</v>
      </c>
      <c r="C821" t="s">
        <v>83</v>
      </c>
      <c r="D821" t="s">
        <v>126</v>
      </c>
      <c r="E821" t="s">
        <v>3320</v>
      </c>
      <c r="F821" t="s">
        <v>3321</v>
      </c>
      <c r="G821" t="s">
        <v>134</v>
      </c>
      <c r="H821" t="s">
        <v>238</v>
      </c>
      <c r="I821" t="s">
        <v>78</v>
      </c>
      <c r="J821" t="s">
        <v>136</v>
      </c>
      <c r="K821" t="s">
        <v>22</v>
      </c>
      <c r="L821" t="s">
        <v>177</v>
      </c>
      <c r="M821" t="s">
        <v>3322</v>
      </c>
      <c r="N821" t="s">
        <v>3323</v>
      </c>
      <c r="O821">
        <v>3.0138313888888888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4.8899635999999997</v>
      </c>
      <c r="AD821">
        <v>0</v>
      </c>
      <c r="AE821">
        <v>0</v>
      </c>
      <c r="AF821">
        <v>4.8899635999999997</v>
      </c>
    </row>
    <row r="822" spans="1:32" x14ac:dyDescent="0.3">
      <c r="A822">
        <v>3009092</v>
      </c>
      <c r="B822">
        <v>1</v>
      </c>
      <c r="C822" t="s">
        <v>82</v>
      </c>
      <c r="D822" t="s">
        <v>104</v>
      </c>
      <c r="E822" t="s">
        <v>3324</v>
      </c>
      <c r="F822" t="s">
        <v>3325</v>
      </c>
      <c r="G822" t="s">
        <v>134</v>
      </c>
      <c r="H822" t="s">
        <v>238</v>
      </c>
      <c r="I822" t="s">
        <v>78</v>
      </c>
      <c r="J822" t="s">
        <v>136</v>
      </c>
      <c r="K822" t="s">
        <v>22</v>
      </c>
      <c r="L822" t="s">
        <v>177</v>
      </c>
      <c r="M822" t="s">
        <v>3326</v>
      </c>
      <c r="N822" t="s">
        <v>3327</v>
      </c>
      <c r="O822">
        <v>2.9845380555555554</v>
      </c>
      <c r="P822">
        <v>0</v>
      </c>
      <c r="Q822">
        <v>1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2.4982614E-2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2.4982614E-2</v>
      </c>
    </row>
    <row r="823" spans="1:32" x14ac:dyDescent="0.3">
      <c r="A823">
        <v>3009082</v>
      </c>
      <c r="B823">
        <v>1</v>
      </c>
      <c r="C823" t="s">
        <v>82</v>
      </c>
      <c r="D823" t="s">
        <v>113</v>
      </c>
      <c r="E823" t="s">
        <v>3328</v>
      </c>
      <c r="F823" t="s">
        <v>3329</v>
      </c>
      <c r="G823" t="s">
        <v>134</v>
      </c>
      <c r="H823" t="s">
        <v>182</v>
      </c>
      <c r="I823" t="s">
        <v>78</v>
      </c>
      <c r="J823" t="s">
        <v>136</v>
      </c>
      <c r="K823" t="s">
        <v>22</v>
      </c>
      <c r="L823" t="s">
        <v>177</v>
      </c>
      <c r="M823" t="s">
        <v>3330</v>
      </c>
      <c r="N823" t="s">
        <v>3331</v>
      </c>
      <c r="O823">
        <v>1.6873177777777777</v>
      </c>
      <c r="P823">
        <v>0</v>
      </c>
      <c r="Q823">
        <v>14</v>
      </c>
      <c r="R823">
        <v>0</v>
      </c>
      <c r="S823">
        <v>0</v>
      </c>
      <c r="T823">
        <v>0</v>
      </c>
      <c r="U823">
        <v>2</v>
      </c>
      <c r="V823">
        <v>0</v>
      </c>
      <c r="W823">
        <v>0</v>
      </c>
      <c r="X823">
        <v>0</v>
      </c>
      <c r="Y823">
        <v>7.4697149999999999</v>
      </c>
      <c r="Z823">
        <v>0</v>
      </c>
      <c r="AA823">
        <v>0</v>
      </c>
      <c r="AB823">
        <v>0</v>
      </c>
      <c r="AC823">
        <v>0.12245436</v>
      </c>
      <c r="AD823">
        <v>0</v>
      </c>
      <c r="AE823">
        <v>0</v>
      </c>
      <c r="AF823">
        <v>7.5921693000000001</v>
      </c>
    </row>
    <row r="824" spans="1:32" x14ac:dyDescent="0.3">
      <c r="A824">
        <v>3009007</v>
      </c>
      <c r="B824">
        <v>1</v>
      </c>
      <c r="C824" t="s">
        <v>83</v>
      </c>
      <c r="D824" t="s">
        <v>115</v>
      </c>
      <c r="E824" t="s">
        <v>3332</v>
      </c>
      <c r="F824" t="s">
        <v>3333</v>
      </c>
      <c r="G824" t="s">
        <v>134</v>
      </c>
      <c r="H824" t="s">
        <v>247</v>
      </c>
      <c r="I824" t="s">
        <v>78</v>
      </c>
      <c r="J824" t="s">
        <v>136</v>
      </c>
      <c r="K824" t="s">
        <v>22</v>
      </c>
      <c r="L824" t="s">
        <v>177</v>
      </c>
      <c r="M824" t="s">
        <v>3334</v>
      </c>
      <c r="N824" t="s">
        <v>3335</v>
      </c>
      <c r="O824">
        <v>8.733978333333333</v>
      </c>
      <c r="P824">
        <v>0</v>
      </c>
      <c r="Q824">
        <v>7</v>
      </c>
      <c r="R824">
        <v>0</v>
      </c>
      <c r="S824">
        <v>7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4.4352336000000001</v>
      </c>
      <c r="Z824">
        <v>0</v>
      </c>
      <c r="AA824">
        <v>0.34857442999999999</v>
      </c>
      <c r="AB824">
        <v>0</v>
      </c>
      <c r="AC824">
        <v>0</v>
      </c>
      <c r="AD824">
        <v>0</v>
      </c>
      <c r="AE824">
        <v>0</v>
      </c>
      <c r="AF824">
        <v>4.7838077999999999</v>
      </c>
    </row>
    <row r="825" spans="1:32" x14ac:dyDescent="0.3">
      <c r="A825">
        <v>3008996</v>
      </c>
      <c r="B825">
        <v>1</v>
      </c>
      <c r="C825" t="s">
        <v>82</v>
      </c>
      <c r="D825" t="s">
        <v>92</v>
      </c>
      <c r="E825" t="s">
        <v>3336</v>
      </c>
      <c r="F825" t="s">
        <v>3337</v>
      </c>
      <c r="G825" t="s">
        <v>134</v>
      </c>
      <c r="H825" t="s">
        <v>367</v>
      </c>
      <c r="I825" t="s">
        <v>78</v>
      </c>
      <c r="J825" t="s">
        <v>136</v>
      </c>
      <c r="K825" t="s">
        <v>22</v>
      </c>
      <c r="L825" t="s">
        <v>177</v>
      </c>
      <c r="M825" t="s">
        <v>3338</v>
      </c>
      <c r="N825" t="s">
        <v>3339</v>
      </c>
      <c r="O825">
        <v>3.2734919444444444</v>
      </c>
      <c r="P825">
        <v>0</v>
      </c>
      <c r="Q825">
        <v>1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2.0556724000000002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2.0556724000000002</v>
      </c>
    </row>
    <row r="826" spans="1:32" x14ac:dyDescent="0.3">
      <c r="A826">
        <v>3008878</v>
      </c>
      <c r="B826">
        <v>1</v>
      </c>
      <c r="C826" t="s">
        <v>82</v>
      </c>
      <c r="D826" t="s">
        <v>93</v>
      </c>
      <c r="E826" t="s">
        <v>3340</v>
      </c>
      <c r="F826" t="s">
        <v>3341</v>
      </c>
      <c r="G826" t="s">
        <v>134</v>
      </c>
      <c r="H826" t="s">
        <v>182</v>
      </c>
      <c r="I826" t="s">
        <v>78</v>
      </c>
      <c r="J826" t="s">
        <v>136</v>
      </c>
      <c r="K826" t="s">
        <v>22</v>
      </c>
      <c r="L826" t="s">
        <v>177</v>
      </c>
      <c r="M826" t="s">
        <v>3342</v>
      </c>
      <c r="N826" t="s">
        <v>3343</v>
      </c>
      <c r="O826">
        <v>0.70193416666666675</v>
      </c>
      <c r="P826">
        <v>0</v>
      </c>
      <c r="Q826">
        <v>51</v>
      </c>
      <c r="R826">
        <v>0</v>
      </c>
      <c r="S826">
        <v>0</v>
      </c>
      <c r="T826">
        <v>0</v>
      </c>
      <c r="U826">
        <v>2</v>
      </c>
      <c r="V826">
        <v>0</v>
      </c>
      <c r="W826">
        <v>0</v>
      </c>
      <c r="X826">
        <v>0</v>
      </c>
      <c r="Y826">
        <v>6.6372059999999999</v>
      </c>
      <c r="Z826">
        <v>0</v>
      </c>
      <c r="AA826">
        <v>0</v>
      </c>
      <c r="AB826">
        <v>0</v>
      </c>
      <c r="AC826">
        <v>0.45509863</v>
      </c>
      <c r="AD826">
        <v>0</v>
      </c>
      <c r="AE826">
        <v>0</v>
      </c>
      <c r="AF826">
        <v>7.0923046999999997</v>
      </c>
    </row>
    <row r="827" spans="1:32" x14ac:dyDescent="0.3">
      <c r="A827">
        <v>3008850</v>
      </c>
      <c r="B827">
        <v>1</v>
      </c>
      <c r="C827" t="s">
        <v>83</v>
      </c>
      <c r="D827" t="s">
        <v>128</v>
      </c>
      <c r="E827" t="s">
        <v>3344</v>
      </c>
      <c r="F827" t="s">
        <v>3345</v>
      </c>
      <c r="G827" t="s">
        <v>134</v>
      </c>
      <c r="H827" t="s">
        <v>874</v>
      </c>
      <c r="I827" t="s">
        <v>79</v>
      </c>
      <c r="J827" t="s">
        <v>136</v>
      </c>
      <c r="K827" t="s">
        <v>3</v>
      </c>
      <c r="L827" t="s">
        <v>177</v>
      </c>
      <c r="M827" t="s">
        <v>3346</v>
      </c>
      <c r="N827" t="s">
        <v>3347</v>
      </c>
      <c r="O827">
        <v>0.91081583333333327</v>
      </c>
      <c r="P827">
        <v>0</v>
      </c>
      <c r="Q827">
        <v>5</v>
      </c>
      <c r="R827">
        <v>0</v>
      </c>
      <c r="S827">
        <v>0</v>
      </c>
      <c r="T827">
        <v>5</v>
      </c>
      <c r="U827">
        <v>74</v>
      </c>
      <c r="V827">
        <v>0</v>
      </c>
      <c r="W827">
        <v>0</v>
      </c>
      <c r="X827">
        <v>0</v>
      </c>
      <c r="Y827">
        <v>0.99890435</v>
      </c>
      <c r="Z827">
        <v>0</v>
      </c>
      <c r="AA827">
        <v>0</v>
      </c>
      <c r="AB827">
        <v>93.604225</v>
      </c>
      <c r="AC827">
        <v>57.723970000000001</v>
      </c>
      <c r="AD827">
        <v>0</v>
      </c>
      <c r="AE827">
        <v>0</v>
      </c>
      <c r="AF827">
        <v>152.3271</v>
      </c>
    </row>
    <row r="828" spans="1:32" x14ac:dyDescent="0.3">
      <c r="A828">
        <v>3008835</v>
      </c>
      <c r="B828">
        <v>1</v>
      </c>
      <c r="C828" t="s">
        <v>82</v>
      </c>
      <c r="D828" t="s">
        <v>102</v>
      </c>
      <c r="E828" t="s">
        <v>3348</v>
      </c>
      <c r="F828" t="s">
        <v>3349</v>
      </c>
      <c r="G828" t="s">
        <v>134</v>
      </c>
      <c r="H828" t="s">
        <v>211</v>
      </c>
      <c r="I828" t="s">
        <v>79</v>
      </c>
      <c r="J828" t="s">
        <v>136</v>
      </c>
      <c r="K828" t="s">
        <v>22</v>
      </c>
      <c r="L828" t="s">
        <v>177</v>
      </c>
      <c r="M828" t="s">
        <v>3350</v>
      </c>
      <c r="N828" t="s">
        <v>3351</v>
      </c>
      <c r="O828">
        <v>0.77777777777777779</v>
      </c>
      <c r="P828">
        <v>0</v>
      </c>
      <c r="Q828">
        <v>80</v>
      </c>
      <c r="R828">
        <v>0</v>
      </c>
      <c r="S828">
        <v>29</v>
      </c>
      <c r="T828">
        <v>0</v>
      </c>
      <c r="U828">
        <v>83</v>
      </c>
      <c r="V828">
        <v>0</v>
      </c>
      <c r="W828">
        <v>0</v>
      </c>
      <c r="X828">
        <v>0</v>
      </c>
      <c r="Y828">
        <v>13.5790205</v>
      </c>
      <c r="Z828">
        <v>0</v>
      </c>
      <c r="AA828">
        <v>2.6532499999999999</v>
      </c>
      <c r="AB828">
        <v>0</v>
      </c>
      <c r="AC828">
        <v>14.584377</v>
      </c>
      <c r="AD828">
        <v>0</v>
      </c>
      <c r="AE828">
        <v>0</v>
      </c>
      <c r="AF828">
        <v>30.816647</v>
      </c>
    </row>
    <row r="829" spans="1:32" x14ac:dyDescent="0.3">
      <c r="A829">
        <v>3008757</v>
      </c>
      <c r="B829">
        <v>1</v>
      </c>
      <c r="C829" t="s">
        <v>83</v>
      </c>
      <c r="D829" t="s">
        <v>115</v>
      </c>
      <c r="E829" t="s">
        <v>3352</v>
      </c>
      <c r="F829" t="s">
        <v>3353</v>
      </c>
      <c r="G829" t="s">
        <v>134</v>
      </c>
      <c r="H829" t="s">
        <v>247</v>
      </c>
      <c r="I829" t="s">
        <v>78</v>
      </c>
      <c r="J829" t="s">
        <v>136</v>
      </c>
      <c r="K829" t="s">
        <v>22</v>
      </c>
      <c r="L829" t="s">
        <v>177</v>
      </c>
      <c r="M829" t="s">
        <v>3354</v>
      </c>
      <c r="N829" t="s">
        <v>3355</v>
      </c>
      <c r="O829">
        <v>1.6734408333333333</v>
      </c>
      <c r="P829">
        <v>0</v>
      </c>
      <c r="Q829">
        <v>68</v>
      </c>
      <c r="R829">
        <v>0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23.623633999999999</v>
      </c>
      <c r="Z829">
        <v>0</v>
      </c>
      <c r="AA829">
        <v>0</v>
      </c>
      <c r="AB829">
        <v>0</v>
      </c>
      <c r="AC829">
        <v>9.4137585000000001E-4</v>
      </c>
      <c r="AD829">
        <v>0</v>
      </c>
      <c r="AE829">
        <v>0</v>
      </c>
      <c r="AF829">
        <v>23.624576999999999</v>
      </c>
    </row>
    <row r="830" spans="1:32" x14ac:dyDescent="0.3">
      <c r="A830">
        <v>3008745</v>
      </c>
      <c r="B830">
        <v>1</v>
      </c>
      <c r="C830" t="s">
        <v>82</v>
      </c>
      <c r="D830" t="s">
        <v>108</v>
      </c>
      <c r="E830" t="s">
        <v>2815</v>
      </c>
      <c r="F830" t="s">
        <v>2816</v>
      </c>
      <c r="G830" t="s">
        <v>134</v>
      </c>
      <c r="H830" t="s">
        <v>216</v>
      </c>
      <c r="I830" t="s">
        <v>78</v>
      </c>
      <c r="J830" t="s">
        <v>136</v>
      </c>
      <c r="K830" t="s">
        <v>22</v>
      </c>
      <c r="L830" t="s">
        <v>177</v>
      </c>
      <c r="M830" t="s">
        <v>3356</v>
      </c>
      <c r="N830" t="s">
        <v>3357</v>
      </c>
      <c r="O830">
        <v>0.88348111111111116</v>
      </c>
      <c r="P830">
        <v>0</v>
      </c>
      <c r="Q830">
        <v>8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1.6317322999999999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1.6317322999999999</v>
      </c>
    </row>
    <row r="831" spans="1:32" x14ac:dyDescent="0.3">
      <c r="A831">
        <v>3008742</v>
      </c>
      <c r="B831">
        <v>1</v>
      </c>
      <c r="C831" t="s">
        <v>82</v>
      </c>
      <c r="D831" t="s">
        <v>92</v>
      </c>
      <c r="E831" t="s">
        <v>3358</v>
      </c>
      <c r="F831" t="s">
        <v>3359</v>
      </c>
      <c r="G831" t="s">
        <v>134</v>
      </c>
      <c r="H831" t="s">
        <v>247</v>
      </c>
      <c r="I831" t="s">
        <v>78</v>
      </c>
      <c r="J831" t="s">
        <v>136</v>
      </c>
      <c r="K831" t="s">
        <v>22</v>
      </c>
      <c r="L831" t="s">
        <v>177</v>
      </c>
      <c r="M831" t="s">
        <v>3360</v>
      </c>
      <c r="N831" t="s">
        <v>3361</v>
      </c>
      <c r="O831">
        <v>4.4085655555555556</v>
      </c>
      <c r="P831">
        <v>0</v>
      </c>
      <c r="Q831">
        <v>35</v>
      </c>
      <c r="R831">
        <v>0</v>
      </c>
      <c r="S831">
        <v>4</v>
      </c>
      <c r="T831">
        <v>0</v>
      </c>
      <c r="U831">
        <v>2</v>
      </c>
      <c r="V831">
        <v>0</v>
      </c>
      <c r="W831">
        <v>0</v>
      </c>
      <c r="X831">
        <v>0</v>
      </c>
      <c r="Y831">
        <v>39.254269999999998</v>
      </c>
      <c r="Z831">
        <v>0</v>
      </c>
      <c r="AA831">
        <v>1.1765494000000001</v>
      </c>
      <c r="AB831">
        <v>0</v>
      </c>
      <c r="AC831">
        <v>0.109174125</v>
      </c>
      <c r="AD831">
        <v>0</v>
      </c>
      <c r="AE831">
        <v>0</v>
      </c>
      <c r="AF831">
        <v>40.539993000000003</v>
      </c>
    </row>
    <row r="832" spans="1:32" x14ac:dyDescent="0.3">
      <c r="A832">
        <v>3008561</v>
      </c>
      <c r="B832">
        <v>1</v>
      </c>
      <c r="C832" t="s">
        <v>83</v>
      </c>
      <c r="D832" t="s">
        <v>122</v>
      </c>
      <c r="E832" t="s">
        <v>3362</v>
      </c>
      <c r="F832" t="s">
        <v>3363</v>
      </c>
      <c r="G832" t="s">
        <v>134</v>
      </c>
      <c r="H832" t="s">
        <v>238</v>
      </c>
      <c r="I832" t="s">
        <v>78</v>
      </c>
      <c r="J832" t="s">
        <v>136</v>
      </c>
      <c r="K832" t="s">
        <v>22</v>
      </c>
      <c r="L832" t="s">
        <v>177</v>
      </c>
      <c r="M832" t="s">
        <v>3364</v>
      </c>
      <c r="N832" t="s">
        <v>3365</v>
      </c>
      <c r="O832">
        <v>2.1391727777777776</v>
      </c>
      <c r="P832">
        <v>0</v>
      </c>
      <c r="Q832">
        <v>1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0.25419693999999998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0.25419693999999998</v>
      </c>
    </row>
    <row r="833" spans="1:32" x14ac:dyDescent="0.3">
      <c r="A833">
        <v>3008498</v>
      </c>
      <c r="B833">
        <v>2</v>
      </c>
      <c r="C833" t="s">
        <v>82</v>
      </c>
      <c r="D833" t="s">
        <v>92</v>
      </c>
      <c r="E833" t="s">
        <v>3028</v>
      </c>
      <c r="F833" t="s">
        <v>3029</v>
      </c>
      <c r="G833" t="s">
        <v>134</v>
      </c>
      <c r="H833" t="s">
        <v>318</v>
      </c>
      <c r="I833" t="s">
        <v>79</v>
      </c>
      <c r="J833" t="s">
        <v>136</v>
      </c>
      <c r="K833" t="s">
        <v>22</v>
      </c>
      <c r="L833" t="s">
        <v>177</v>
      </c>
      <c r="M833" t="s">
        <v>3366</v>
      </c>
      <c r="N833" t="s">
        <v>3367</v>
      </c>
      <c r="O833">
        <v>1.0277608333333332</v>
      </c>
      <c r="P833">
        <v>0</v>
      </c>
      <c r="Q833">
        <v>271</v>
      </c>
      <c r="R833">
        <v>0</v>
      </c>
      <c r="S833">
        <v>3</v>
      </c>
      <c r="T833">
        <v>3</v>
      </c>
      <c r="U833">
        <v>37</v>
      </c>
      <c r="V833">
        <v>0</v>
      </c>
      <c r="W833">
        <v>0</v>
      </c>
      <c r="X833">
        <v>0</v>
      </c>
      <c r="Y833">
        <v>150.07712000000001</v>
      </c>
      <c r="Z833">
        <v>0</v>
      </c>
      <c r="AA833">
        <v>0.11623696</v>
      </c>
      <c r="AB833">
        <v>17.289346999999999</v>
      </c>
      <c r="AC833">
        <v>32.452370000000002</v>
      </c>
      <c r="AD833">
        <v>0</v>
      </c>
      <c r="AE833">
        <v>0</v>
      </c>
      <c r="AF833">
        <v>199.93507</v>
      </c>
    </row>
    <row r="834" spans="1:32" x14ac:dyDescent="0.3">
      <c r="A834">
        <v>3008390</v>
      </c>
      <c r="B834">
        <v>1</v>
      </c>
      <c r="C834" t="s">
        <v>82</v>
      </c>
      <c r="D834" t="s">
        <v>90</v>
      </c>
      <c r="E834" t="s">
        <v>3368</v>
      </c>
      <c r="F834" t="s">
        <v>3369</v>
      </c>
      <c r="G834" t="s">
        <v>134</v>
      </c>
      <c r="H834" t="s">
        <v>142</v>
      </c>
      <c r="I834" t="s">
        <v>78</v>
      </c>
      <c r="J834" t="s">
        <v>136</v>
      </c>
      <c r="K834" t="s">
        <v>22</v>
      </c>
      <c r="L834" t="s">
        <v>137</v>
      </c>
      <c r="M834" t="s">
        <v>3370</v>
      </c>
      <c r="N834" t="s">
        <v>3371</v>
      </c>
      <c r="O834">
        <v>6.9058333333333337</v>
      </c>
      <c r="P834">
        <v>0</v>
      </c>
      <c r="Q834">
        <v>87</v>
      </c>
      <c r="R834">
        <v>0</v>
      </c>
      <c r="S834">
        <v>0</v>
      </c>
      <c r="T834">
        <v>0</v>
      </c>
      <c r="U834">
        <v>9</v>
      </c>
      <c r="V834">
        <v>0</v>
      </c>
      <c r="W834">
        <v>0</v>
      </c>
      <c r="X834">
        <v>0</v>
      </c>
      <c r="Y834">
        <v>162.36623</v>
      </c>
      <c r="Z834">
        <v>0</v>
      </c>
      <c r="AA834">
        <v>0</v>
      </c>
      <c r="AB834">
        <v>0</v>
      </c>
      <c r="AC834">
        <v>8.9000380000000003</v>
      </c>
      <c r="AD834">
        <v>0</v>
      </c>
      <c r="AE834">
        <v>0</v>
      </c>
      <c r="AF834">
        <v>171.26625000000001</v>
      </c>
    </row>
    <row r="835" spans="1:32" x14ac:dyDescent="0.3">
      <c r="A835">
        <v>3008302</v>
      </c>
      <c r="B835">
        <v>1</v>
      </c>
      <c r="C835" t="s">
        <v>83</v>
      </c>
      <c r="D835" t="s">
        <v>117</v>
      </c>
      <c r="E835" t="s">
        <v>3372</v>
      </c>
      <c r="F835" t="s">
        <v>3373</v>
      </c>
      <c r="G835" t="s">
        <v>134</v>
      </c>
      <c r="H835" t="s">
        <v>216</v>
      </c>
      <c r="I835" t="s">
        <v>78</v>
      </c>
      <c r="J835" t="s">
        <v>136</v>
      </c>
      <c r="K835" t="s">
        <v>22</v>
      </c>
      <c r="L835" t="s">
        <v>177</v>
      </c>
      <c r="M835" t="s">
        <v>3374</v>
      </c>
      <c r="N835" t="s">
        <v>3375</v>
      </c>
      <c r="O835">
        <v>0.49993888888888888</v>
      </c>
      <c r="P835">
        <v>0</v>
      </c>
      <c r="Q835">
        <v>2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0.25893480000000002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0.25893480000000002</v>
      </c>
    </row>
    <row r="836" spans="1:32" x14ac:dyDescent="0.3">
      <c r="A836">
        <v>3008289</v>
      </c>
      <c r="B836">
        <v>1</v>
      </c>
      <c r="C836" t="s">
        <v>82</v>
      </c>
      <c r="D836" t="s">
        <v>106</v>
      </c>
      <c r="E836" t="s">
        <v>3376</v>
      </c>
      <c r="F836" t="s">
        <v>1495</v>
      </c>
      <c r="G836" t="s">
        <v>134</v>
      </c>
      <c r="H836" t="s">
        <v>182</v>
      </c>
      <c r="I836" t="s">
        <v>78</v>
      </c>
      <c r="J836" t="s">
        <v>136</v>
      </c>
      <c r="K836" t="s">
        <v>22</v>
      </c>
      <c r="L836" t="s">
        <v>177</v>
      </c>
      <c r="M836" t="s">
        <v>3377</v>
      </c>
      <c r="N836" t="s">
        <v>3378</v>
      </c>
      <c r="O836">
        <v>6.0118922222222224</v>
      </c>
      <c r="P836">
        <v>0</v>
      </c>
      <c r="Q836">
        <v>3</v>
      </c>
      <c r="R836">
        <v>0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0</v>
      </c>
      <c r="Y836">
        <v>8.5308550000000007</v>
      </c>
      <c r="Z836">
        <v>0</v>
      </c>
      <c r="AA836">
        <v>0</v>
      </c>
      <c r="AB836">
        <v>0</v>
      </c>
      <c r="AC836">
        <v>5.3850517</v>
      </c>
      <c r="AD836">
        <v>0</v>
      </c>
      <c r="AE836">
        <v>0</v>
      </c>
      <c r="AF836">
        <v>13.915907000000001</v>
      </c>
    </row>
    <row r="837" spans="1:32" x14ac:dyDescent="0.3">
      <c r="A837">
        <v>3008298</v>
      </c>
      <c r="B837">
        <v>1</v>
      </c>
      <c r="C837" t="s">
        <v>82</v>
      </c>
      <c r="D837" t="s">
        <v>90</v>
      </c>
      <c r="E837" t="s">
        <v>3379</v>
      </c>
      <c r="F837" t="s">
        <v>3380</v>
      </c>
      <c r="G837" t="s">
        <v>134</v>
      </c>
      <c r="H837" t="s">
        <v>336</v>
      </c>
      <c r="I837" t="s">
        <v>78</v>
      </c>
      <c r="J837" t="s">
        <v>136</v>
      </c>
      <c r="K837" t="s">
        <v>22</v>
      </c>
      <c r="L837" t="s">
        <v>137</v>
      </c>
      <c r="M837" t="s">
        <v>3381</v>
      </c>
      <c r="N837" t="s">
        <v>3382</v>
      </c>
      <c r="O837">
        <v>1.8607391666666666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1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33.53284</v>
      </c>
      <c r="AF837">
        <v>33.53284</v>
      </c>
    </row>
    <row r="838" spans="1:32" x14ac:dyDescent="0.3">
      <c r="A838">
        <v>3008307</v>
      </c>
      <c r="B838">
        <v>1</v>
      </c>
      <c r="C838" t="s">
        <v>82</v>
      </c>
      <c r="D838" t="s">
        <v>94</v>
      </c>
      <c r="E838" t="s">
        <v>3383</v>
      </c>
      <c r="F838" t="s">
        <v>3384</v>
      </c>
      <c r="G838" t="s">
        <v>134</v>
      </c>
      <c r="H838" t="s">
        <v>367</v>
      </c>
      <c r="I838" t="s">
        <v>78</v>
      </c>
      <c r="J838" t="s">
        <v>136</v>
      </c>
      <c r="K838" t="s">
        <v>22</v>
      </c>
      <c r="L838" t="s">
        <v>177</v>
      </c>
      <c r="M838" t="s">
        <v>3385</v>
      </c>
      <c r="N838" t="s">
        <v>3386</v>
      </c>
      <c r="O838">
        <v>1.1312794444444445</v>
      </c>
      <c r="P838">
        <v>0</v>
      </c>
      <c r="Q838">
        <v>11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4.5075088000000001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4.5075088000000001</v>
      </c>
    </row>
    <row r="839" spans="1:32" x14ac:dyDescent="0.3">
      <c r="A839">
        <v>3008278</v>
      </c>
      <c r="B839">
        <v>1</v>
      </c>
      <c r="C839" t="s">
        <v>83</v>
      </c>
      <c r="D839" t="s">
        <v>128</v>
      </c>
      <c r="E839" t="s">
        <v>2183</v>
      </c>
      <c r="F839" t="s">
        <v>2184</v>
      </c>
      <c r="G839" t="s">
        <v>134</v>
      </c>
      <c r="H839" t="s">
        <v>147</v>
      </c>
      <c r="I839" t="s">
        <v>79</v>
      </c>
      <c r="J839" t="s">
        <v>136</v>
      </c>
      <c r="K839" t="s">
        <v>22</v>
      </c>
      <c r="L839" t="s">
        <v>137</v>
      </c>
      <c r="M839" t="s">
        <v>3387</v>
      </c>
      <c r="N839" t="s">
        <v>3388</v>
      </c>
      <c r="O839">
        <v>8.6558333333333337</v>
      </c>
      <c r="P839">
        <v>5</v>
      </c>
      <c r="Q839">
        <v>12</v>
      </c>
      <c r="R839">
        <v>193</v>
      </c>
      <c r="S839">
        <v>118</v>
      </c>
      <c r="T839">
        <v>15</v>
      </c>
      <c r="U839">
        <v>8</v>
      </c>
      <c r="V839">
        <v>0</v>
      </c>
      <c r="W839">
        <v>0</v>
      </c>
      <c r="X839">
        <v>50.248013</v>
      </c>
      <c r="Y839">
        <v>3.2900952999999999</v>
      </c>
      <c r="Z839">
        <v>700.02549999999997</v>
      </c>
      <c r="AA839">
        <v>292.99869999999999</v>
      </c>
      <c r="AB839">
        <v>536.88946999999996</v>
      </c>
      <c r="AC839">
        <v>15.590246</v>
      </c>
      <c r="AD839">
        <v>0</v>
      </c>
      <c r="AE839">
        <v>0</v>
      </c>
      <c r="AF839">
        <v>1599.0419999999999</v>
      </c>
    </row>
    <row r="840" spans="1:32" x14ac:dyDescent="0.3">
      <c r="A840">
        <v>3008179</v>
      </c>
      <c r="B840">
        <v>1</v>
      </c>
      <c r="C840" t="s">
        <v>82</v>
      </c>
      <c r="D840" t="s">
        <v>87</v>
      </c>
      <c r="E840" t="s">
        <v>3389</v>
      </c>
      <c r="F840" t="s">
        <v>3390</v>
      </c>
      <c r="G840" t="s">
        <v>134</v>
      </c>
      <c r="H840" t="s">
        <v>216</v>
      </c>
      <c r="I840" t="s">
        <v>78</v>
      </c>
      <c r="J840" t="s">
        <v>136</v>
      </c>
      <c r="K840" t="s">
        <v>22</v>
      </c>
      <c r="L840" t="s">
        <v>177</v>
      </c>
      <c r="M840" t="s">
        <v>3391</v>
      </c>
      <c r="N840" t="s">
        <v>3392</v>
      </c>
      <c r="O840">
        <v>2.2350888888888889</v>
      </c>
      <c r="P840">
        <v>0</v>
      </c>
      <c r="Q840">
        <v>12</v>
      </c>
      <c r="R840">
        <v>0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6.1486299999999998</v>
      </c>
      <c r="Z840">
        <v>0</v>
      </c>
      <c r="AA840">
        <v>0</v>
      </c>
      <c r="AB840">
        <v>0</v>
      </c>
      <c r="AC840">
        <v>3.6122079999999999</v>
      </c>
      <c r="AD840">
        <v>0</v>
      </c>
      <c r="AE840">
        <v>0</v>
      </c>
      <c r="AF840">
        <v>9.7608379999999997</v>
      </c>
    </row>
    <row r="841" spans="1:32" x14ac:dyDescent="0.3">
      <c r="A841">
        <v>3007977</v>
      </c>
      <c r="B841">
        <v>1</v>
      </c>
      <c r="C841" t="s">
        <v>82</v>
      </c>
      <c r="D841" t="s">
        <v>88</v>
      </c>
      <c r="E841" t="s">
        <v>3393</v>
      </c>
      <c r="F841" t="s">
        <v>3394</v>
      </c>
      <c r="G841" t="s">
        <v>134</v>
      </c>
      <c r="H841" t="s">
        <v>211</v>
      </c>
      <c r="I841" t="s">
        <v>79</v>
      </c>
      <c r="J841" t="s">
        <v>136</v>
      </c>
      <c r="K841" t="s">
        <v>22</v>
      </c>
      <c r="L841" t="s">
        <v>177</v>
      </c>
      <c r="M841" t="s">
        <v>3395</v>
      </c>
      <c r="N841" t="s">
        <v>3396</v>
      </c>
      <c r="O841">
        <v>0.50555555555555554</v>
      </c>
      <c r="P841">
        <v>0</v>
      </c>
      <c r="Q841">
        <v>232</v>
      </c>
      <c r="R841">
        <v>0</v>
      </c>
      <c r="S841">
        <v>36</v>
      </c>
      <c r="T841">
        <v>1</v>
      </c>
      <c r="U841">
        <v>41</v>
      </c>
      <c r="V841">
        <v>1</v>
      </c>
      <c r="W841">
        <v>0</v>
      </c>
      <c r="X841">
        <v>0</v>
      </c>
      <c r="Y841">
        <v>35.177788</v>
      </c>
      <c r="Z841">
        <v>0</v>
      </c>
      <c r="AA841">
        <v>4.2909135999999997</v>
      </c>
      <c r="AB841">
        <v>0.61842379999999997</v>
      </c>
      <c r="AC841">
        <v>16.599309999999999</v>
      </c>
      <c r="AD841">
        <v>0.33405644000000001</v>
      </c>
      <c r="AE841">
        <v>0</v>
      </c>
      <c r="AF841">
        <v>57.020493000000002</v>
      </c>
    </row>
    <row r="842" spans="1:32" x14ac:dyDescent="0.3">
      <c r="A842">
        <v>3007985</v>
      </c>
      <c r="B842">
        <v>1</v>
      </c>
      <c r="C842" t="s">
        <v>82</v>
      </c>
      <c r="D842" t="s">
        <v>102</v>
      </c>
      <c r="E842" t="s">
        <v>3397</v>
      </c>
      <c r="F842" t="s">
        <v>3398</v>
      </c>
      <c r="G842" t="s">
        <v>134</v>
      </c>
      <c r="H842" t="s">
        <v>211</v>
      </c>
      <c r="I842" t="s">
        <v>79</v>
      </c>
      <c r="J842" t="s">
        <v>136</v>
      </c>
      <c r="K842" t="s">
        <v>22</v>
      </c>
      <c r="L842" t="s">
        <v>177</v>
      </c>
      <c r="M842" t="s">
        <v>3399</v>
      </c>
      <c r="N842" t="s">
        <v>3400</v>
      </c>
      <c r="O842">
        <v>0.41927527777777779</v>
      </c>
      <c r="P842">
        <v>0</v>
      </c>
      <c r="Q842">
        <v>38</v>
      </c>
      <c r="R842">
        <v>37</v>
      </c>
      <c r="S842">
        <v>448</v>
      </c>
      <c r="T842">
        <v>2</v>
      </c>
      <c r="U842">
        <v>111</v>
      </c>
      <c r="V842">
        <v>1</v>
      </c>
      <c r="W842">
        <v>0</v>
      </c>
      <c r="X842">
        <v>0</v>
      </c>
      <c r="Y842">
        <v>3.6552775</v>
      </c>
      <c r="Z842">
        <v>2.4540557999999999</v>
      </c>
      <c r="AA842">
        <v>44.970782999999997</v>
      </c>
      <c r="AB842">
        <v>4.768385E-2</v>
      </c>
      <c r="AC842">
        <v>22.141787999999998</v>
      </c>
      <c r="AD842">
        <v>2.8782268000000002</v>
      </c>
      <c r="AE842">
        <v>0</v>
      </c>
      <c r="AF842">
        <v>76.147819999999996</v>
      </c>
    </row>
    <row r="843" spans="1:32" x14ac:dyDescent="0.3">
      <c r="A843">
        <v>3007932</v>
      </c>
      <c r="B843">
        <v>2</v>
      </c>
      <c r="C843" t="s">
        <v>82</v>
      </c>
      <c r="D843" t="s">
        <v>107</v>
      </c>
      <c r="E843" t="s">
        <v>3401</v>
      </c>
      <c r="F843" t="s">
        <v>3402</v>
      </c>
      <c r="G843" t="s">
        <v>134</v>
      </c>
      <c r="H843" t="s">
        <v>211</v>
      </c>
      <c r="I843" t="s">
        <v>79</v>
      </c>
      <c r="J843" t="s">
        <v>136</v>
      </c>
      <c r="K843" t="s">
        <v>22</v>
      </c>
      <c r="L843" t="s">
        <v>177</v>
      </c>
      <c r="M843" t="s">
        <v>3403</v>
      </c>
      <c r="N843" t="s">
        <v>3404</v>
      </c>
      <c r="O843">
        <v>1.0881808333333334</v>
      </c>
      <c r="P843">
        <v>1</v>
      </c>
      <c r="Q843">
        <v>763</v>
      </c>
      <c r="R843">
        <v>0</v>
      </c>
      <c r="S843">
        <v>2</v>
      </c>
      <c r="T843">
        <v>3</v>
      </c>
      <c r="U843">
        <v>55</v>
      </c>
      <c r="V843">
        <v>0</v>
      </c>
      <c r="W843">
        <v>0</v>
      </c>
      <c r="X843">
        <v>33.003819999999997</v>
      </c>
      <c r="Y843">
        <v>340.70650000000001</v>
      </c>
      <c r="Z843">
        <v>0</v>
      </c>
      <c r="AA843">
        <v>0.8222969</v>
      </c>
      <c r="AB843">
        <v>245.58864</v>
      </c>
      <c r="AC843">
        <v>59.732669999999999</v>
      </c>
      <c r="AD843">
        <v>0</v>
      </c>
      <c r="AE843">
        <v>0</v>
      </c>
      <c r="AF843">
        <v>679.85393999999997</v>
      </c>
    </row>
    <row r="844" spans="1:32" x14ac:dyDescent="0.3">
      <c r="A844">
        <v>3012894</v>
      </c>
      <c r="B844">
        <v>1</v>
      </c>
      <c r="C844" t="s">
        <v>82</v>
      </c>
      <c r="D844" t="s">
        <v>84</v>
      </c>
      <c r="E844" t="s">
        <v>3405</v>
      </c>
      <c r="F844" t="s">
        <v>3406</v>
      </c>
      <c r="G844" t="s">
        <v>134</v>
      </c>
      <c r="H844" t="s">
        <v>211</v>
      </c>
      <c r="I844" t="s">
        <v>79</v>
      </c>
      <c r="J844" t="s">
        <v>136</v>
      </c>
      <c r="K844" t="s">
        <v>22</v>
      </c>
      <c r="L844" t="s">
        <v>177</v>
      </c>
      <c r="M844" t="s">
        <v>3407</v>
      </c>
      <c r="N844" t="s">
        <v>3408</v>
      </c>
      <c r="O844">
        <v>0.18305555555555555</v>
      </c>
      <c r="P844">
        <v>10</v>
      </c>
      <c r="Q844">
        <v>7293</v>
      </c>
      <c r="R844">
        <v>19</v>
      </c>
      <c r="S844">
        <v>59</v>
      </c>
      <c r="T844">
        <v>89</v>
      </c>
      <c r="U844">
        <v>677</v>
      </c>
      <c r="V844">
        <v>16</v>
      </c>
      <c r="W844">
        <v>0</v>
      </c>
      <c r="X844">
        <v>1.6920793000000001</v>
      </c>
      <c r="Y844">
        <v>326.6377</v>
      </c>
      <c r="Z844">
        <v>7.6432409999999997</v>
      </c>
      <c r="AA844">
        <v>2.8222765999999999</v>
      </c>
      <c r="AB844">
        <v>241.07509999999999</v>
      </c>
      <c r="AC844">
        <v>171.15281999999999</v>
      </c>
      <c r="AD844">
        <v>1668.1288999999999</v>
      </c>
      <c r="AE844">
        <v>0</v>
      </c>
      <c r="AF844">
        <v>2419.152</v>
      </c>
    </row>
    <row r="845" spans="1:32" x14ac:dyDescent="0.3">
      <c r="A845">
        <v>3007794</v>
      </c>
      <c r="B845">
        <v>1</v>
      </c>
      <c r="C845" t="s">
        <v>82</v>
      </c>
      <c r="D845" t="s">
        <v>113</v>
      </c>
      <c r="E845" t="s">
        <v>3409</v>
      </c>
      <c r="F845" t="s">
        <v>3410</v>
      </c>
      <c r="G845" t="s">
        <v>134</v>
      </c>
      <c r="H845" t="s">
        <v>135</v>
      </c>
      <c r="I845" t="s">
        <v>79</v>
      </c>
      <c r="J845" t="s">
        <v>136</v>
      </c>
      <c r="K845" t="s">
        <v>22</v>
      </c>
      <c r="L845" t="s">
        <v>177</v>
      </c>
      <c r="M845" t="s">
        <v>3411</v>
      </c>
      <c r="N845" t="s">
        <v>3412</v>
      </c>
      <c r="O845">
        <v>0.96861111111111109</v>
      </c>
      <c r="P845">
        <v>0</v>
      </c>
      <c r="Q845">
        <v>80</v>
      </c>
      <c r="R845">
        <v>0</v>
      </c>
      <c r="S845">
        <v>0</v>
      </c>
      <c r="T845">
        <v>0</v>
      </c>
      <c r="U845">
        <v>39</v>
      </c>
      <c r="V845">
        <v>0</v>
      </c>
      <c r="W845">
        <v>0</v>
      </c>
      <c r="X845">
        <v>0</v>
      </c>
      <c r="Y845">
        <v>23.25179</v>
      </c>
      <c r="Z845">
        <v>0</v>
      </c>
      <c r="AA845">
        <v>0</v>
      </c>
      <c r="AB845">
        <v>0</v>
      </c>
      <c r="AC845">
        <v>14.468577</v>
      </c>
      <c r="AD845">
        <v>0</v>
      </c>
      <c r="AE845">
        <v>0</v>
      </c>
      <c r="AF845">
        <v>37.720367000000003</v>
      </c>
    </row>
    <row r="846" spans="1:32" x14ac:dyDescent="0.3">
      <c r="A846">
        <v>3007446</v>
      </c>
      <c r="B846">
        <v>1</v>
      </c>
      <c r="C846" t="s">
        <v>83</v>
      </c>
      <c r="D846" t="s">
        <v>123</v>
      </c>
      <c r="E846" t="s">
        <v>3413</v>
      </c>
      <c r="F846" t="s">
        <v>3414</v>
      </c>
      <c r="G846" t="s">
        <v>134</v>
      </c>
      <c r="H846" t="s">
        <v>327</v>
      </c>
      <c r="I846" t="s">
        <v>78</v>
      </c>
      <c r="J846" t="s">
        <v>136</v>
      </c>
      <c r="K846" t="s">
        <v>22</v>
      </c>
      <c r="L846" t="s">
        <v>177</v>
      </c>
      <c r="M846" t="s">
        <v>3415</v>
      </c>
      <c r="N846" t="s">
        <v>3416</v>
      </c>
      <c r="O846">
        <v>2.3273899999999998</v>
      </c>
      <c r="P846">
        <v>0</v>
      </c>
      <c r="Q846">
        <v>233</v>
      </c>
      <c r="R846">
        <v>0</v>
      </c>
      <c r="S846">
        <v>21</v>
      </c>
      <c r="T846">
        <v>0</v>
      </c>
      <c r="U846">
        <v>21</v>
      </c>
      <c r="V846">
        <v>0</v>
      </c>
      <c r="W846">
        <v>0</v>
      </c>
      <c r="X846">
        <v>0</v>
      </c>
      <c r="Y846">
        <v>142.04854</v>
      </c>
      <c r="Z846">
        <v>0</v>
      </c>
      <c r="AA846">
        <v>23.945238</v>
      </c>
      <c r="AB846">
        <v>0</v>
      </c>
      <c r="AC846">
        <v>26.280104000000001</v>
      </c>
      <c r="AD846">
        <v>0</v>
      </c>
      <c r="AE846">
        <v>0</v>
      </c>
      <c r="AF846">
        <v>192.2739</v>
      </c>
    </row>
    <row r="847" spans="1:32" x14ac:dyDescent="0.3">
      <c r="A847">
        <v>3007500</v>
      </c>
      <c r="B847">
        <v>1</v>
      </c>
      <c r="C847" t="s">
        <v>82</v>
      </c>
      <c r="D847" t="s">
        <v>88</v>
      </c>
      <c r="E847" t="s">
        <v>3417</v>
      </c>
      <c r="F847" t="s">
        <v>3418</v>
      </c>
      <c r="G847" t="s">
        <v>134</v>
      </c>
      <c r="H847" t="s">
        <v>182</v>
      </c>
      <c r="I847" t="s">
        <v>78</v>
      </c>
      <c r="J847" t="s">
        <v>136</v>
      </c>
      <c r="K847" t="s">
        <v>22</v>
      </c>
      <c r="L847" t="s">
        <v>177</v>
      </c>
      <c r="M847" t="s">
        <v>3419</v>
      </c>
      <c r="N847" t="s">
        <v>3420</v>
      </c>
      <c r="O847">
        <v>0.54166666666666663</v>
      </c>
      <c r="P847">
        <v>0</v>
      </c>
      <c r="Q847">
        <v>123</v>
      </c>
      <c r="R847">
        <v>0</v>
      </c>
      <c r="S847">
        <v>1</v>
      </c>
      <c r="T847">
        <v>0</v>
      </c>
      <c r="U847">
        <v>20</v>
      </c>
      <c r="V847">
        <v>0</v>
      </c>
      <c r="W847">
        <v>0</v>
      </c>
      <c r="X847">
        <v>0</v>
      </c>
      <c r="Y847">
        <v>13.899445</v>
      </c>
      <c r="Z847">
        <v>0</v>
      </c>
      <c r="AA847">
        <v>0.21835262</v>
      </c>
      <c r="AB847">
        <v>0</v>
      </c>
      <c r="AC847">
        <v>5.8546743000000001</v>
      </c>
      <c r="AD847">
        <v>0</v>
      </c>
      <c r="AE847">
        <v>0</v>
      </c>
      <c r="AF847">
        <v>19.972470999999999</v>
      </c>
    </row>
    <row r="848" spans="1:32" x14ac:dyDescent="0.3">
      <c r="A848">
        <v>3007379</v>
      </c>
      <c r="B848">
        <v>1</v>
      </c>
      <c r="C848" t="s">
        <v>82</v>
      </c>
      <c r="D848" t="s">
        <v>106</v>
      </c>
      <c r="E848" t="s">
        <v>3421</v>
      </c>
      <c r="F848" t="s">
        <v>3422</v>
      </c>
      <c r="G848" t="s">
        <v>134</v>
      </c>
      <c r="H848" t="s">
        <v>211</v>
      </c>
      <c r="I848" t="s">
        <v>79</v>
      </c>
      <c r="J848" t="s">
        <v>136</v>
      </c>
      <c r="K848" t="s">
        <v>22</v>
      </c>
      <c r="L848" t="s">
        <v>177</v>
      </c>
      <c r="M848" t="s">
        <v>3423</v>
      </c>
      <c r="N848" t="s">
        <v>3424</v>
      </c>
      <c r="O848">
        <v>0.90361111111111114</v>
      </c>
      <c r="P848">
        <v>4</v>
      </c>
      <c r="Q848">
        <v>137</v>
      </c>
      <c r="R848">
        <v>6</v>
      </c>
      <c r="S848">
        <v>3</v>
      </c>
      <c r="T848">
        <v>14</v>
      </c>
      <c r="U848">
        <v>43</v>
      </c>
      <c r="V848">
        <v>0</v>
      </c>
      <c r="W848">
        <v>0</v>
      </c>
      <c r="X848">
        <v>1.0626252</v>
      </c>
      <c r="Y848">
        <v>40.679740000000002</v>
      </c>
      <c r="Z848">
        <v>25.984881999999999</v>
      </c>
      <c r="AA848">
        <v>0.10792768</v>
      </c>
      <c r="AB848">
        <v>74.730119999999999</v>
      </c>
      <c r="AC848">
        <v>22.920206</v>
      </c>
      <c r="AD848">
        <v>0</v>
      </c>
      <c r="AE848">
        <v>0</v>
      </c>
      <c r="AF848">
        <v>165.4855</v>
      </c>
    </row>
    <row r="849" spans="1:32" x14ac:dyDescent="0.3">
      <c r="A849">
        <v>3007375</v>
      </c>
      <c r="B849">
        <v>1</v>
      </c>
      <c r="C849" t="s">
        <v>82</v>
      </c>
      <c r="D849" t="s">
        <v>106</v>
      </c>
      <c r="E849" t="s">
        <v>3425</v>
      </c>
      <c r="F849" t="s">
        <v>3426</v>
      </c>
      <c r="G849" t="s">
        <v>134</v>
      </c>
      <c r="H849" t="s">
        <v>211</v>
      </c>
      <c r="I849" t="s">
        <v>79</v>
      </c>
      <c r="J849" t="s">
        <v>136</v>
      </c>
      <c r="K849" t="s">
        <v>22</v>
      </c>
      <c r="L849" t="s">
        <v>177</v>
      </c>
      <c r="M849" t="s">
        <v>3427</v>
      </c>
      <c r="N849" t="s">
        <v>3428</v>
      </c>
      <c r="O849">
        <v>0.11472222222222223</v>
      </c>
      <c r="P849">
        <v>2</v>
      </c>
      <c r="Q849">
        <v>579</v>
      </c>
      <c r="R849">
        <v>10</v>
      </c>
      <c r="S849">
        <v>39</v>
      </c>
      <c r="T849">
        <v>45</v>
      </c>
      <c r="U849">
        <v>76</v>
      </c>
      <c r="V849">
        <v>9</v>
      </c>
      <c r="W849">
        <v>0</v>
      </c>
      <c r="X849">
        <v>4.5659874000000003E-2</v>
      </c>
      <c r="Y849">
        <v>21.42183</v>
      </c>
      <c r="Z849">
        <v>1.4550737</v>
      </c>
      <c r="AA849">
        <v>1.219733</v>
      </c>
      <c r="AB849">
        <v>89.067809999999994</v>
      </c>
      <c r="AC849">
        <v>11.276116999999999</v>
      </c>
      <c r="AD849">
        <v>185.69471999999999</v>
      </c>
      <c r="AE849">
        <v>0</v>
      </c>
      <c r="AF849">
        <v>310.18094000000002</v>
      </c>
    </row>
    <row r="850" spans="1:32" x14ac:dyDescent="0.3">
      <c r="A850">
        <v>3007040</v>
      </c>
      <c r="B850">
        <v>1</v>
      </c>
      <c r="C850" t="s">
        <v>82</v>
      </c>
      <c r="D850" t="s">
        <v>113</v>
      </c>
      <c r="E850" t="s">
        <v>3429</v>
      </c>
      <c r="F850" t="s">
        <v>3430</v>
      </c>
      <c r="G850" t="s">
        <v>134</v>
      </c>
      <c r="H850" t="s">
        <v>247</v>
      </c>
      <c r="I850" t="s">
        <v>78</v>
      </c>
      <c r="J850" t="s">
        <v>136</v>
      </c>
      <c r="K850" t="s">
        <v>22</v>
      </c>
      <c r="L850" t="s">
        <v>177</v>
      </c>
      <c r="M850" t="s">
        <v>3431</v>
      </c>
      <c r="N850" t="s">
        <v>3432</v>
      </c>
      <c r="O850">
        <v>3.3745208333333334</v>
      </c>
      <c r="P850">
        <v>0</v>
      </c>
      <c r="Q850">
        <v>59</v>
      </c>
      <c r="R850">
        <v>0</v>
      </c>
      <c r="S850">
        <v>1</v>
      </c>
      <c r="T850">
        <v>0</v>
      </c>
      <c r="U850">
        <v>9</v>
      </c>
      <c r="V850">
        <v>0</v>
      </c>
      <c r="W850">
        <v>0</v>
      </c>
      <c r="X850">
        <v>0</v>
      </c>
      <c r="Y850">
        <v>48.242412999999999</v>
      </c>
      <c r="Z850">
        <v>0</v>
      </c>
      <c r="AA850">
        <v>3.6658040999999999</v>
      </c>
      <c r="AB850">
        <v>0</v>
      </c>
      <c r="AC850">
        <v>44.169384000000001</v>
      </c>
      <c r="AD850">
        <v>0</v>
      </c>
      <c r="AE850">
        <v>0</v>
      </c>
      <c r="AF850">
        <v>96.077600000000004</v>
      </c>
    </row>
    <row r="851" spans="1:32" x14ac:dyDescent="0.3">
      <c r="A851">
        <v>3007022</v>
      </c>
      <c r="B851">
        <v>1</v>
      </c>
      <c r="C851" t="s">
        <v>82</v>
      </c>
      <c r="D851" t="s">
        <v>95</v>
      </c>
      <c r="E851" t="s">
        <v>3433</v>
      </c>
      <c r="F851" t="s">
        <v>3434</v>
      </c>
      <c r="G851" t="s">
        <v>134</v>
      </c>
      <c r="H851" t="s">
        <v>404</v>
      </c>
      <c r="I851" t="s">
        <v>79</v>
      </c>
      <c r="J851" t="s">
        <v>136</v>
      </c>
      <c r="K851" t="s">
        <v>22</v>
      </c>
      <c r="L851" t="s">
        <v>177</v>
      </c>
      <c r="M851" t="s">
        <v>3435</v>
      </c>
      <c r="N851" t="s">
        <v>3436</v>
      </c>
      <c r="O851">
        <v>1.433888888888889</v>
      </c>
      <c r="P851">
        <v>0</v>
      </c>
      <c r="Q851">
        <v>0</v>
      </c>
      <c r="R851">
        <v>0</v>
      </c>
      <c r="S851">
        <v>0</v>
      </c>
      <c r="T851">
        <v>14</v>
      </c>
      <c r="U851">
        <v>44</v>
      </c>
      <c r="V851">
        <v>1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2444.6786999999999</v>
      </c>
      <c r="AC851">
        <v>9.9912270000000003</v>
      </c>
      <c r="AD851">
        <v>90.798584000000005</v>
      </c>
      <c r="AE851">
        <v>0</v>
      </c>
      <c r="AF851">
        <v>2545.4684999999999</v>
      </c>
    </row>
    <row r="852" spans="1:32" x14ac:dyDescent="0.3">
      <c r="A852">
        <v>3007020</v>
      </c>
      <c r="B852">
        <v>1</v>
      </c>
      <c r="C852" t="s">
        <v>83</v>
      </c>
      <c r="D852" t="s">
        <v>115</v>
      </c>
      <c r="E852" t="s">
        <v>3437</v>
      </c>
      <c r="F852" t="s">
        <v>3438</v>
      </c>
      <c r="G852" t="s">
        <v>134</v>
      </c>
      <c r="H852" t="s">
        <v>147</v>
      </c>
      <c r="I852" t="s">
        <v>79</v>
      </c>
      <c r="J852" t="s">
        <v>136</v>
      </c>
      <c r="K852" t="s">
        <v>22</v>
      </c>
      <c r="L852" t="s">
        <v>137</v>
      </c>
      <c r="M852" t="s">
        <v>3439</v>
      </c>
      <c r="N852" t="s">
        <v>3440</v>
      </c>
      <c r="O852">
        <v>1.4147222222222222</v>
      </c>
      <c r="P852">
        <v>0</v>
      </c>
      <c r="Q852">
        <v>329</v>
      </c>
      <c r="R852">
        <v>0</v>
      </c>
      <c r="S852">
        <v>0</v>
      </c>
      <c r="T852">
        <v>0</v>
      </c>
      <c r="U852">
        <v>127</v>
      </c>
      <c r="V852">
        <v>0</v>
      </c>
      <c r="W852">
        <v>0</v>
      </c>
      <c r="X852">
        <v>0</v>
      </c>
      <c r="Y852">
        <v>84.114789999999999</v>
      </c>
      <c r="Z852">
        <v>0</v>
      </c>
      <c r="AA852">
        <v>0</v>
      </c>
      <c r="AB852">
        <v>0</v>
      </c>
      <c r="AC852">
        <v>47.674675000000001</v>
      </c>
      <c r="AD852">
        <v>0</v>
      </c>
      <c r="AE852">
        <v>0</v>
      </c>
      <c r="AF852">
        <v>131.78946999999999</v>
      </c>
    </row>
    <row r="853" spans="1:32" x14ac:dyDescent="0.3">
      <c r="A853">
        <v>3006992</v>
      </c>
      <c r="B853">
        <v>1</v>
      </c>
      <c r="C853" t="s">
        <v>82</v>
      </c>
      <c r="D853" t="s">
        <v>102</v>
      </c>
      <c r="E853" t="s">
        <v>3441</v>
      </c>
      <c r="F853" t="s">
        <v>3442</v>
      </c>
      <c r="G853" t="s">
        <v>134</v>
      </c>
      <c r="H853" t="s">
        <v>216</v>
      </c>
      <c r="I853" t="s">
        <v>78</v>
      </c>
      <c r="J853" t="s">
        <v>136</v>
      </c>
      <c r="K853" t="s">
        <v>22</v>
      </c>
      <c r="L853" t="s">
        <v>177</v>
      </c>
      <c r="M853" t="s">
        <v>3443</v>
      </c>
      <c r="N853" t="s">
        <v>3444</v>
      </c>
      <c r="O853">
        <v>1.2242027777777778</v>
      </c>
      <c r="P853">
        <v>0</v>
      </c>
      <c r="Q853">
        <v>3</v>
      </c>
      <c r="R853">
        <v>0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0</v>
      </c>
      <c r="Y853">
        <v>0.88232639999999996</v>
      </c>
      <c r="Z853">
        <v>0</v>
      </c>
      <c r="AA853">
        <v>0</v>
      </c>
      <c r="AB853">
        <v>0</v>
      </c>
      <c r="AC853">
        <v>4.3770320000000002E-4</v>
      </c>
      <c r="AD853">
        <v>0</v>
      </c>
      <c r="AE853">
        <v>0</v>
      </c>
      <c r="AF853">
        <v>0.88276410000000005</v>
      </c>
    </row>
    <row r="854" spans="1:32" x14ac:dyDescent="0.3">
      <c r="A854">
        <v>3006937</v>
      </c>
      <c r="B854">
        <v>1</v>
      </c>
      <c r="C854" t="s">
        <v>82</v>
      </c>
      <c r="D854" t="s">
        <v>92</v>
      </c>
      <c r="E854" t="s">
        <v>3445</v>
      </c>
      <c r="F854" t="s">
        <v>3446</v>
      </c>
      <c r="G854" t="s">
        <v>134</v>
      </c>
      <c r="H854" t="s">
        <v>211</v>
      </c>
      <c r="I854" t="s">
        <v>79</v>
      </c>
      <c r="J854" t="s">
        <v>136</v>
      </c>
      <c r="K854" t="s">
        <v>22</v>
      </c>
      <c r="L854" t="s">
        <v>177</v>
      </c>
      <c r="M854" t="s">
        <v>3447</v>
      </c>
      <c r="N854" t="s">
        <v>3448</v>
      </c>
      <c r="O854">
        <v>2.9194444444444443</v>
      </c>
      <c r="P854">
        <v>0</v>
      </c>
      <c r="Q854">
        <v>0</v>
      </c>
      <c r="R854">
        <v>0</v>
      </c>
      <c r="S854">
        <v>0</v>
      </c>
      <c r="T854">
        <v>1</v>
      </c>
      <c r="U854">
        <v>0</v>
      </c>
      <c r="V854">
        <v>1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24.760023</v>
      </c>
      <c r="AC854">
        <v>0</v>
      </c>
      <c r="AD854">
        <v>82.783029999999997</v>
      </c>
      <c r="AE854">
        <v>0</v>
      </c>
      <c r="AF854">
        <v>107.54304999999999</v>
      </c>
    </row>
    <row r="855" spans="1:32" x14ac:dyDescent="0.3">
      <c r="A855">
        <v>3006941</v>
      </c>
      <c r="B855">
        <v>1</v>
      </c>
      <c r="C855" t="s">
        <v>82</v>
      </c>
      <c r="D855" t="s">
        <v>90</v>
      </c>
      <c r="E855" t="s">
        <v>3449</v>
      </c>
      <c r="F855" t="s">
        <v>3450</v>
      </c>
      <c r="G855" t="s">
        <v>134</v>
      </c>
      <c r="H855" t="s">
        <v>478</v>
      </c>
      <c r="I855" t="s">
        <v>78</v>
      </c>
      <c r="J855" t="s">
        <v>136</v>
      </c>
      <c r="K855" t="s">
        <v>22</v>
      </c>
      <c r="L855" t="s">
        <v>177</v>
      </c>
      <c r="M855" t="s">
        <v>3451</v>
      </c>
      <c r="N855" t="s">
        <v>3452</v>
      </c>
      <c r="O855">
        <v>1.1260002777777778</v>
      </c>
      <c r="P855">
        <v>0</v>
      </c>
      <c r="Q855">
        <v>3</v>
      </c>
      <c r="R855">
        <v>0</v>
      </c>
      <c r="S855">
        <v>0</v>
      </c>
      <c r="T855">
        <v>0</v>
      </c>
      <c r="U855">
        <v>68</v>
      </c>
      <c r="V855">
        <v>0</v>
      </c>
      <c r="W855">
        <v>0</v>
      </c>
      <c r="X855">
        <v>0</v>
      </c>
      <c r="Y855">
        <v>1.2106961000000001</v>
      </c>
      <c r="Z855">
        <v>0</v>
      </c>
      <c r="AA855">
        <v>0</v>
      </c>
      <c r="AB855">
        <v>0</v>
      </c>
      <c r="AC855">
        <v>31.917287999999999</v>
      </c>
      <c r="AD855">
        <v>0</v>
      </c>
      <c r="AE855">
        <v>0</v>
      </c>
      <c r="AF855">
        <v>33.127983</v>
      </c>
    </row>
    <row r="856" spans="1:32" x14ac:dyDescent="0.3">
      <c r="A856">
        <v>3006891</v>
      </c>
      <c r="B856">
        <v>1</v>
      </c>
      <c r="C856" t="s">
        <v>82</v>
      </c>
      <c r="D856" t="s">
        <v>99</v>
      </c>
      <c r="E856" t="s">
        <v>3453</v>
      </c>
      <c r="F856" t="s">
        <v>3454</v>
      </c>
      <c r="G856" t="s">
        <v>134</v>
      </c>
      <c r="H856" t="s">
        <v>211</v>
      </c>
      <c r="I856" t="s">
        <v>79</v>
      </c>
      <c r="J856" t="s">
        <v>136</v>
      </c>
      <c r="K856" t="s">
        <v>22</v>
      </c>
      <c r="L856" t="s">
        <v>177</v>
      </c>
      <c r="M856" t="s">
        <v>3455</v>
      </c>
      <c r="N856" t="s">
        <v>3456</v>
      </c>
      <c r="O856">
        <v>1.5386111111111112</v>
      </c>
      <c r="P856">
        <v>0</v>
      </c>
      <c r="Q856">
        <v>0</v>
      </c>
      <c r="R856">
        <v>0</v>
      </c>
      <c r="S856">
        <v>0</v>
      </c>
      <c r="T856">
        <v>7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364.63810000000001</v>
      </c>
      <c r="AC856">
        <v>0</v>
      </c>
      <c r="AD856">
        <v>0</v>
      </c>
      <c r="AE856">
        <v>0</v>
      </c>
      <c r="AF856">
        <v>364.63810000000001</v>
      </c>
    </row>
    <row r="857" spans="1:32" x14ac:dyDescent="0.3">
      <c r="A857">
        <v>3006850</v>
      </c>
      <c r="B857">
        <v>1</v>
      </c>
      <c r="C857" t="s">
        <v>82</v>
      </c>
      <c r="D857" t="s">
        <v>99</v>
      </c>
      <c r="E857" t="s">
        <v>3453</v>
      </c>
      <c r="F857" t="s">
        <v>3454</v>
      </c>
      <c r="G857" t="s">
        <v>134</v>
      </c>
      <c r="H857" t="s">
        <v>211</v>
      </c>
      <c r="I857" t="s">
        <v>79</v>
      </c>
      <c r="J857" t="s">
        <v>136</v>
      </c>
      <c r="K857" t="s">
        <v>22</v>
      </c>
      <c r="L857" t="s">
        <v>177</v>
      </c>
      <c r="M857" t="s">
        <v>3457</v>
      </c>
      <c r="N857" t="s">
        <v>3458</v>
      </c>
      <c r="O857">
        <v>1.2427777777777778</v>
      </c>
      <c r="P857">
        <v>0</v>
      </c>
      <c r="Q857">
        <v>0</v>
      </c>
      <c r="R857">
        <v>0</v>
      </c>
      <c r="S857">
        <v>0</v>
      </c>
      <c r="T857">
        <v>5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96.075550000000007</v>
      </c>
      <c r="AC857">
        <v>0</v>
      </c>
      <c r="AD857">
        <v>0</v>
      </c>
      <c r="AE857">
        <v>0</v>
      </c>
      <c r="AF857">
        <v>96.075550000000007</v>
      </c>
    </row>
    <row r="858" spans="1:32" x14ac:dyDescent="0.3">
      <c r="A858">
        <v>3006892</v>
      </c>
      <c r="B858">
        <v>1</v>
      </c>
      <c r="C858" t="s">
        <v>82</v>
      </c>
      <c r="D858" t="s">
        <v>98</v>
      </c>
      <c r="E858" t="s">
        <v>3459</v>
      </c>
      <c r="F858" t="s">
        <v>3460</v>
      </c>
      <c r="G858" t="s">
        <v>134</v>
      </c>
      <c r="H858" t="s">
        <v>247</v>
      </c>
      <c r="I858" t="s">
        <v>78</v>
      </c>
      <c r="J858" t="s">
        <v>136</v>
      </c>
      <c r="K858" t="s">
        <v>22</v>
      </c>
      <c r="L858" t="s">
        <v>177</v>
      </c>
      <c r="M858" t="s">
        <v>3461</v>
      </c>
      <c r="N858" t="s">
        <v>3462</v>
      </c>
      <c r="O858">
        <v>1.5953661111111113</v>
      </c>
      <c r="P858">
        <v>0</v>
      </c>
      <c r="Q858">
        <v>5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1.1911185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1.1911185</v>
      </c>
    </row>
    <row r="859" spans="1:32" x14ac:dyDescent="0.3">
      <c r="A859">
        <v>3006598</v>
      </c>
      <c r="B859">
        <v>1</v>
      </c>
      <c r="C859" t="s">
        <v>82</v>
      </c>
      <c r="D859" t="s">
        <v>91</v>
      </c>
      <c r="E859" t="s">
        <v>3463</v>
      </c>
      <c r="F859" t="s">
        <v>3464</v>
      </c>
      <c r="G859" t="s">
        <v>134</v>
      </c>
      <c r="H859" t="s">
        <v>247</v>
      </c>
      <c r="I859" t="s">
        <v>78</v>
      </c>
      <c r="J859" t="s">
        <v>136</v>
      </c>
      <c r="K859" t="s">
        <v>22</v>
      </c>
      <c r="L859" t="s">
        <v>177</v>
      </c>
      <c r="M859" t="s">
        <v>3465</v>
      </c>
      <c r="N859" t="s">
        <v>3466</v>
      </c>
      <c r="O859">
        <v>1.5931500000000001</v>
      </c>
      <c r="P859">
        <v>0</v>
      </c>
      <c r="Q859">
        <v>1</v>
      </c>
      <c r="R859">
        <v>0</v>
      </c>
      <c r="S859">
        <v>0</v>
      </c>
      <c r="T859">
        <v>0</v>
      </c>
      <c r="U859">
        <v>30</v>
      </c>
      <c r="V859">
        <v>0</v>
      </c>
      <c r="W859">
        <v>0</v>
      </c>
      <c r="X859">
        <v>0</v>
      </c>
      <c r="Y859">
        <v>0.63790809999999998</v>
      </c>
      <c r="Z859">
        <v>0</v>
      </c>
      <c r="AA859">
        <v>0</v>
      </c>
      <c r="AB859">
        <v>0</v>
      </c>
      <c r="AC859">
        <v>49.676273000000002</v>
      </c>
      <c r="AD859">
        <v>0</v>
      </c>
      <c r="AE859">
        <v>0</v>
      </c>
      <c r="AF859">
        <v>50.314182000000002</v>
      </c>
    </row>
    <row r="860" spans="1:32" x14ac:dyDescent="0.3">
      <c r="A860">
        <v>3006478</v>
      </c>
      <c r="B860">
        <v>1</v>
      </c>
      <c r="C860" t="s">
        <v>83</v>
      </c>
      <c r="D860" t="s">
        <v>123</v>
      </c>
      <c r="E860" t="s">
        <v>3467</v>
      </c>
      <c r="F860" t="s">
        <v>3468</v>
      </c>
      <c r="G860" t="s">
        <v>134</v>
      </c>
      <c r="H860" t="s">
        <v>318</v>
      </c>
      <c r="I860" t="s">
        <v>79</v>
      </c>
      <c r="J860" t="s">
        <v>136</v>
      </c>
      <c r="K860" t="s">
        <v>22</v>
      </c>
      <c r="L860" t="s">
        <v>177</v>
      </c>
      <c r="M860" t="s">
        <v>3469</v>
      </c>
      <c r="N860" t="s">
        <v>3470</v>
      </c>
      <c r="O860">
        <v>1.7635369444444444</v>
      </c>
      <c r="P860">
        <v>0</v>
      </c>
      <c r="Q860">
        <v>153</v>
      </c>
      <c r="R860">
        <v>1</v>
      </c>
      <c r="S860">
        <v>4</v>
      </c>
      <c r="T860">
        <v>0</v>
      </c>
      <c r="U860">
        <v>6</v>
      </c>
      <c r="V860">
        <v>0</v>
      </c>
      <c r="W860">
        <v>0</v>
      </c>
      <c r="X860">
        <v>0</v>
      </c>
      <c r="Y860">
        <v>34.725290000000001</v>
      </c>
      <c r="Z860">
        <v>0.97312419999999999</v>
      </c>
      <c r="AA860">
        <v>3.6424346000000001</v>
      </c>
      <c r="AB860">
        <v>0</v>
      </c>
      <c r="AC860">
        <v>5.7894730000000001</v>
      </c>
      <c r="AD860">
        <v>0</v>
      </c>
      <c r="AE860">
        <v>0</v>
      </c>
      <c r="AF860">
        <v>45.130319999999998</v>
      </c>
    </row>
    <row r="861" spans="1:32" x14ac:dyDescent="0.3">
      <c r="A861">
        <v>3006188</v>
      </c>
      <c r="B861">
        <v>1</v>
      </c>
      <c r="C861" t="s">
        <v>83</v>
      </c>
      <c r="D861" t="s">
        <v>116</v>
      </c>
      <c r="E861" t="s">
        <v>3471</v>
      </c>
      <c r="F861" t="s">
        <v>3472</v>
      </c>
      <c r="G861" t="s">
        <v>134</v>
      </c>
      <c r="H861" t="s">
        <v>247</v>
      </c>
      <c r="I861" t="s">
        <v>78</v>
      </c>
      <c r="J861" t="s">
        <v>136</v>
      </c>
      <c r="K861" t="s">
        <v>22</v>
      </c>
      <c r="L861" t="s">
        <v>177</v>
      </c>
      <c r="M861" t="s">
        <v>3473</v>
      </c>
      <c r="N861" t="s">
        <v>3474</v>
      </c>
      <c r="O861">
        <v>5.6202733333333335</v>
      </c>
      <c r="P861">
        <v>0</v>
      </c>
      <c r="Q861">
        <v>6</v>
      </c>
      <c r="R861">
        <v>0</v>
      </c>
      <c r="S861">
        <v>3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2.2616656000000002</v>
      </c>
      <c r="Z861">
        <v>0</v>
      </c>
      <c r="AA861">
        <v>1.1932563</v>
      </c>
      <c r="AB861">
        <v>0</v>
      </c>
      <c r="AC861">
        <v>0</v>
      </c>
      <c r="AD861">
        <v>0</v>
      </c>
      <c r="AE861">
        <v>0</v>
      </c>
      <c r="AF861">
        <v>3.4549216999999999</v>
      </c>
    </row>
    <row r="862" spans="1:32" x14ac:dyDescent="0.3">
      <c r="A862">
        <v>3006112</v>
      </c>
      <c r="B862">
        <v>1</v>
      </c>
      <c r="C862" t="s">
        <v>82</v>
      </c>
      <c r="D862" t="s">
        <v>98</v>
      </c>
      <c r="E862" t="s">
        <v>3475</v>
      </c>
      <c r="F862" t="s">
        <v>3476</v>
      </c>
      <c r="G862" t="s">
        <v>134</v>
      </c>
      <c r="H862" t="s">
        <v>135</v>
      </c>
      <c r="I862" t="s">
        <v>79</v>
      </c>
      <c r="J862" t="s">
        <v>136</v>
      </c>
      <c r="K862" t="s">
        <v>22</v>
      </c>
      <c r="L862" t="s">
        <v>137</v>
      </c>
      <c r="M862" t="s">
        <v>3477</v>
      </c>
      <c r="N862" t="s">
        <v>3478</v>
      </c>
      <c r="O862">
        <v>0.18277416666666665</v>
      </c>
      <c r="P862">
        <v>0</v>
      </c>
      <c r="Q862">
        <v>452</v>
      </c>
      <c r="R862">
        <v>0</v>
      </c>
      <c r="S862">
        <v>0</v>
      </c>
      <c r="T862">
        <v>0</v>
      </c>
      <c r="U862">
        <v>27</v>
      </c>
      <c r="V862">
        <v>0</v>
      </c>
      <c r="W862">
        <v>0</v>
      </c>
      <c r="X862">
        <v>0</v>
      </c>
      <c r="Y862">
        <v>28.614346999999999</v>
      </c>
      <c r="Z862">
        <v>0</v>
      </c>
      <c r="AA862">
        <v>0</v>
      </c>
      <c r="AB862">
        <v>0</v>
      </c>
      <c r="AC862">
        <v>8.0709099999999996</v>
      </c>
      <c r="AD862">
        <v>0</v>
      </c>
      <c r="AE862">
        <v>0</v>
      </c>
      <c r="AF862">
        <v>36.685257</v>
      </c>
    </row>
    <row r="863" spans="1:32" x14ac:dyDescent="0.3">
      <c r="A863">
        <v>3005968</v>
      </c>
      <c r="B863">
        <v>1</v>
      </c>
      <c r="C863" t="s">
        <v>82</v>
      </c>
      <c r="D863" t="s">
        <v>106</v>
      </c>
      <c r="E863" t="s">
        <v>3479</v>
      </c>
      <c r="F863" t="s">
        <v>3480</v>
      </c>
      <c r="G863" t="s">
        <v>134</v>
      </c>
      <c r="H863" t="s">
        <v>367</v>
      </c>
      <c r="I863" t="s">
        <v>78</v>
      </c>
      <c r="J863" t="s">
        <v>136</v>
      </c>
      <c r="K863" t="s">
        <v>22</v>
      </c>
      <c r="L863" t="s">
        <v>177</v>
      </c>
      <c r="M863" t="s">
        <v>3481</v>
      </c>
      <c r="N863" t="s">
        <v>3482</v>
      </c>
      <c r="O863">
        <v>1.4549202777777777</v>
      </c>
      <c r="P863">
        <v>0</v>
      </c>
      <c r="Q863">
        <v>4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1.2975942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1.2975942</v>
      </c>
    </row>
    <row r="864" spans="1:32" x14ac:dyDescent="0.3">
      <c r="A864">
        <v>3005880</v>
      </c>
      <c r="B864">
        <v>1</v>
      </c>
      <c r="C864" t="s">
        <v>82</v>
      </c>
      <c r="D864" t="s">
        <v>91</v>
      </c>
      <c r="E864" t="s">
        <v>3483</v>
      </c>
      <c r="F864" t="s">
        <v>3484</v>
      </c>
      <c r="G864" t="s">
        <v>134</v>
      </c>
      <c r="H864" t="s">
        <v>247</v>
      </c>
      <c r="I864" t="s">
        <v>78</v>
      </c>
      <c r="J864" t="s">
        <v>136</v>
      </c>
      <c r="K864" t="s">
        <v>22</v>
      </c>
      <c r="L864" t="s">
        <v>177</v>
      </c>
      <c r="M864" t="s">
        <v>3485</v>
      </c>
      <c r="N864" t="s">
        <v>3486</v>
      </c>
      <c r="O864">
        <v>4.9370466666666664</v>
      </c>
      <c r="P864">
        <v>0</v>
      </c>
      <c r="Q864">
        <v>743</v>
      </c>
      <c r="R864">
        <v>0</v>
      </c>
      <c r="S864">
        <v>0</v>
      </c>
      <c r="T864">
        <v>0</v>
      </c>
      <c r="U864">
        <v>48</v>
      </c>
      <c r="V864">
        <v>0</v>
      </c>
      <c r="W864">
        <v>0</v>
      </c>
      <c r="X864">
        <v>0</v>
      </c>
      <c r="Y864">
        <v>838.61566000000005</v>
      </c>
      <c r="Z864">
        <v>0</v>
      </c>
      <c r="AA864">
        <v>0</v>
      </c>
      <c r="AB864">
        <v>0</v>
      </c>
      <c r="AC864">
        <v>88.588165000000004</v>
      </c>
      <c r="AD864">
        <v>0</v>
      </c>
      <c r="AE864">
        <v>0</v>
      </c>
      <c r="AF864">
        <v>927.20385999999996</v>
      </c>
    </row>
    <row r="865" spans="1:32" x14ac:dyDescent="0.3">
      <c r="A865">
        <v>3005852</v>
      </c>
      <c r="B865">
        <v>1</v>
      </c>
      <c r="C865" t="s">
        <v>82</v>
      </c>
      <c r="D865" t="s">
        <v>98</v>
      </c>
      <c r="E865" t="s">
        <v>3487</v>
      </c>
      <c r="F865" t="s">
        <v>3488</v>
      </c>
      <c r="G865" t="s">
        <v>134</v>
      </c>
      <c r="H865" t="s">
        <v>182</v>
      </c>
      <c r="I865" t="s">
        <v>78</v>
      </c>
      <c r="J865" t="s">
        <v>136</v>
      </c>
      <c r="K865" t="s">
        <v>22</v>
      </c>
      <c r="L865" t="s">
        <v>177</v>
      </c>
      <c r="M865" t="s">
        <v>3489</v>
      </c>
      <c r="N865" t="s">
        <v>3490</v>
      </c>
      <c r="O865">
        <v>0.18361111111111111</v>
      </c>
      <c r="P865">
        <v>0</v>
      </c>
      <c r="Q865">
        <v>359</v>
      </c>
      <c r="R865">
        <v>0</v>
      </c>
      <c r="S865">
        <v>0</v>
      </c>
      <c r="T865">
        <v>0</v>
      </c>
      <c r="U865">
        <v>2</v>
      </c>
      <c r="V865">
        <v>0</v>
      </c>
      <c r="W865">
        <v>0</v>
      </c>
      <c r="X865">
        <v>0</v>
      </c>
      <c r="Y865">
        <v>20.956268000000001</v>
      </c>
      <c r="Z865">
        <v>0</v>
      </c>
      <c r="AA865">
        <v>0</v>
      </c>
      <c r="AB865">
        <v>0</v>
      </c>
      <c r="AC865">
        <v>0.64432409999999996</v>
      </c>
      <c r="AD865">
        <v>0</v>
      </c>
      <c r="AE865">
        <v>0</v>
      </c>
      <c r="AF865">
        <v>21.600591999999999</v>
      </c>
    </row>
    <row r="866" spans="1:32" x14ac:dyDescent="0.3">
      <c r="A866">
        <v>3005628</v>
      </c>
      <c r="B866">
        <v>1</v>
      </c>
      <c r="C866" t="s">
        <v>82</v>
      </c>
      <c r="D866" t="s">
        <v>84</v>
      </c>
      <c r="E866" t="s">
        <v>3491</v>
      </c>
      <c r="F866" t="s">
        <v>3492</v>
      </c>
      <c r="G866" t="s">
        <v>134</v>
      </c>
      <c r="H866" t="s">
        <v>211</v>
      </c>
      <c r="I866" t="s">
        <v>79</v>
      </c>
      <c r="J866" t="s">
        <v>136</v>
      </c>
      <c r="K866" t="s">
        <v>22</v>
      </c>
      <c r="L866" t="s">
        <v>177</v>
      </c>
      <c r="M866" t="s">
        <v>3493</v>
      </c>
      <c r="N866" t="s">
        <v>3494</v>
      </c>
      <c r="O866">
        <v>0.59333333333333338</v>
      </c>
      <c r="P866">
        <v>0</v>
      </c>
      <c r="Q866">
        <v>102</v>
      </c>
      <c r="R866">
        <v>1</v>
      </c>
      <c r="S866">
        <v>0</v>
      </c>
      <c r="T866">
        <v>8</v>
      </c>
      <c r="U866">
        <v>9</v>
      </c>
      <c r="V866">
        <v>2</v>
      </c>
      <c r="W866">
        <v>0</v>
      </c>
      <c r="X866">
        <v>0</v>
      </c>
      <c r="Y866">
        <v>21.055005999999999</v>
      </c>
      <c r="Z866">
        <v>0.31512996999999998</v>
      </c>
      <c r="AA866">
        <v>0</v>
      </c>
      <c r="AB866">
        <v>123.19670000000001</v>
      </c>
      <c r="AC866">
        <v>5.5081005000000003</v>
      </c>
      <c r="AD866">
        <v>219.75912</v>
      </c>
      <c r="AE866">
        <v>0</v>
      </c>
      <c r="AF866">
        <v>369.83407999999997</v>
      </c>
    </row>
    <row r="867" spans="1:32" x14ac:dyDescent="0.3">
      <c r="A867">
        <v>3005182</v>
      </c>
      <c r="B867">
        <v>1</v>
      </c>
      <c r="C867" t="s">
        <v>83</v>
      </c>
      <c r="D867" t="s">
        <v>119</v>
      </c>
      <c r="E867" t="s">
        <v>3495</v>
      </c>
      <c r="F867" t="s">
        <v>3496</v>
      </c>
      <c r="G867" t="s">
        <v>134</v>
      </c>
      <c r="H867" t="s">
        <v>247</v>
      </c>
      <c r="I867" t="s">
        <v>78</v>
      </c>
      <c r="J867" t="s">
        <v>136</v>
      </c>
      <c r="K867" t="s">
        <v>22</v>
      </c>
      <c r="L867" t="s">
        <v>177</v>
      </c>
      <c r="M867" t="s">
        <v>3497</v>
      </c>
      <c r="N867" t="s">
        <v>3498</v>
      </c>
      <c r="O867">
        <v>2.5701188888888891</v>
      </c>
      <c r="P867">
        <v>0</v>
      </c>
      <c r="Q867">
        <v>6</v>
      </c>
      <c r="R867">
        <v>0</v>
      </c>
      <c r="S867">
        <v>2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1.1207491999999999</v>
      </c>
      <c r="Z867">
        <v>0</v>
      </c>
      <c r="AA867">
        <v>0.15961702</v>
      </c>
      <c r="AB867">
        <v>0</v>
      </c>
      <c r="AC867">
        <v>0</v>
      </c>
      <c r="AD867">
        <v>0</v>
      </c>
      <c r="AE867">
        <v>0</v>
      </c>
      <c r="AF867">
        <v>1.2803663000000001</v>
      </c>
    </row>
    <row r="868" spans="1:32" x14ac:dyDescent="0.3">
      <c r="A868">
        <v>3005160</v>
      </c>
      <c r="B868">
        <v>1</v>
      </c>
      <c r="C868" t="s">
        <v>83</v>
      </c>
      <c r="D868" t="s">
        <v>128</v>
      </c>
      <c r="E868" t="s">
        <v>3499</v>
      </c>
      <c r="F868" t="s">
        <v>3500</v>
      </c>
      <c r="G868" t="s">
        <v>134</v>
      </c>
      <c r="H868" t="s">
        <v>211</v>
      </c>
      <c r="I868" t="s">
        <v>79</v>
      </c>
      <c r="J868" t="s">
        <v>136</v>
      </c>
      <c r="K868" t="s">
        <v>22</v>
      </c>
      <c r="L868" t="s">
        <v>177</v>
      </c>
      <c r="M868" t="s">
        <v>3501</v>
      </c>
      <c r="N868" t="s">
        <v>3502</v>
      </c>
      <c r="O868">
        <v>1.0313888888888889</v>
      </c>
      <c r="P868">
        <v>0</v>
      </c>
      <c r="Q868">
        <v>347</v>
      </c>
      <c r="R868">
        <v>0</v>
      </c>
      <c r="S868">
        <v>2</v>
      </c>
      <c r="T868">
        <v>2</v>
      </c>
      <c r="U868">
        <v>13</v>
      </c>
      <c r="V868">
        <v>1</v>
      </c>
      <c r="W868">
        <v>0</v>
      </c>
      <c r="X868">
        <v>0</v>
      </c>
      <c r="Y868">
        <v>62.101439999999997</v>
      </c>
      <c r="Z868">
        <v>0</v>
      </c>
      <c r="AA868">
        <v>2.259473E-2</v>
      </c>
      <c r="AB868">
        <v>34.397219999999997</v>
      </c>
      <c r="AC868">
        <v>52.94744</v>
      </c>
      <c r="AD868">
        <v>30.198270000000001</v>
      </c>
      <c r="AE868">
        <v>0</v>
      </c>
      <c r="AF868">
        <v>179.66695999999999</v>
      </c>
    </row>
    <row r="869" spans="1:32" x14ac:dyDescent="0.3">
      <c r="A869">
        <v>3004983</v>
      </c>
      <c r="B869">
        <v>1</v>
      </c>
      <c r="C869" t="s">
        <v>83</v>
      </c>
      <c r="D869" t="s">
        <v>130</v>
      </c>
      <c r="E869" t="s">
        <v>3503</v>
      </c>
      <c r="F869" t="s">
        <v>3504</v>
      </c>
      <c r="G869" t="s">
        <v>134</v>
      </c>
      <c r="H869" t="s">
        <v>182</v>
      </c>
      <c r="I869" t="s">
        <v>78</v>
      </c>
      <c r="J869" t="s">
        <v>136</v>
      </c>
      <c r="K869" t="s">
        <v>22</v>
      </c>
      <c r="L869" t="s">
        <v>177</v>
      </c>
      <c r="M869" t="s">
        <v>3505</v>
      </c>
      <c r="N869" t="s">
        <v>3506</v>
      </c>
      <c r="O869">
        <v>1.5844444444444445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3</v>
      </c>
      <c r="V869">
        <v>0</v>
      </c>
      <c r="W869">
        <v>3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108.65156</v>
      </c>
      <c r="AD869">
        <v>0</v>
      </c>
      <c r="AE869">
        <v>344.29455999999999</v>
      </c>
      <c r="AF869">
        <v>452.9461</v>
      </c>
    </row>
    <row r="870" spans="1:32" x14ac:dyDescent="0.3">
      <c r="A870">
        <v>3004955</v>
      </c>
      <c r="B870">
        <v>1</v>
      </c>
      <c r="C870" t="s">
        <v>83</v>
      </c>
      <c r="D870" t="s">
        <v>127</v>
      </c>
      <c r="E870" t="s">
        <v>3507</v>
      </c>
      <c r="F870" t="s">
        <v>3508</v>
      </c>
      <c r="G870" t="s">
        <v>134</v>
      </c>
      <c r="H870" t="s">
        <v>247</v>
      </c>
      <c r="I870" t="s">
        <v>78</v>
      </c>
      <c r="J870" t="s">
        <v>136</v>
      </c>
      <c r="K870" t="s">
        <v>22</v>
      </c>
      <c r="L870" t="s">
        <v>177</v>
      </c>
      <c r="M870" t="s">
        <v>3509</v>
      </c>
      <c r="N870" t="s">
        <v>3510</v>
      </c>
      <c r="O870">
        <v>2.2838175000000001</v>
      </c>
      <c r="P870">
        <v>0</v>
      </c>
      <c r="Q870">
        <v>63</v>
      </c>
      <c r="R870">
        <v>0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0</v>
      </c>
      <c r="Y870">
        <v>31.593154999999999</v>
      </c>
      <c r="Z870">
        <v>0</v>
      </c>
      <c r="AA870">
        <v>0</v>
      </c>
      <c r="AB870">
        <v>0</v>
      </c>
      <c r="AC870">
        <v>4.260472</v>
      </c>
      <c r="AD870">
        <v>0</v>
      </c>
      <c r="AE870">
        <v>0</v>
      </c>
      <c r="AF870">
        <v>35.853625999999998</v>
      </c>
    </row>
    <row r="871" spans="1:32" x14ac:dyDescent="0.3">
      <c r="A871">
        <v>3004763</v>
      </c>
      <c r="B871">
        <v>1</v>
      </c>
      <c r="C871" t="s">
        <v>82</v>
      </c>
      <c r="D871" t="s">
        <v>111</v>
      </c>
      <c r="E871" t="s">
        <v>3511</v>
      </c>
      <c r="F871" t="s">
        <v>3512</v>
      </c>
      <c r="G871" t="s">
        <v>134</v>
      </c>
      <c r="H871" t="s">
        <v>247</v>
      </c>
      <c r="I871" t="s">
        <v>78</v>
      </c>
      <c r="J871" t="s">
        <v>136</v>
      </c>
      <c r="K871" t="s">
        <v>22</v>
      </c>
      <c r="L871" t="s">
        <v>177</v>
      </c>
      <c r="M871" t="s">
        <v>3513</v>
      </c>
      <c r="N871" t="s">
        <v>3514</v>
      </c>
      <c r="O871">
        <v>1.8595586111111111</v>
      </c>
      <c r="P871">
        <v>0</v>
      </c>
      <c r="Q871">
        <v>6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2.1548512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2.1548512</v>
      </c>
    </row>
    <row r="872" spans="1:32" x14ac:dyDescent="0.3">
      <c r="A872">
        <v>3004681</v>
      </c>
      <c r="B872">
        <v>1</v>
      </c>
      <c r="C872" t="s">
        <v>82</v>
      </c>
      <c r="D872" t="s">
        <v>100</v>
      </c>
      <c r="E872" t="s">
        <v>3515</v>
      </c>
      <c r="F872" t="s">
        <v>3516</v>
      </c>
      <c r="G872" t="s">
        <v>134</v>
      </c>
      <c r="H872" t="s">
        <v>238</v>
      </c>
      <c r="I872" t="s">
        <v>78</v>
      </c>
      <c r="J872" t="s">
        <v>136</v>
      </c>
      <c r="K872" t="s">
        <v>22</v>
      </c>
      <c r="L872" t="s">
        <v>177</v>
      </c>
      <c r="M872" t="s">
        <v>3517</v>
      </c>
      <c r="N872" t="s">
        <v>3518</v>
      </c>
      <c r="O872">
        <v>1.0103500000000001</v>
      </c>
      <c r="P872">
        <v>0</v>
      </c>
      <c r="Q872">
        <v>1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0.22650029999999999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0.22650029999999999</v>
      </c>
    </row>
    <row r="873" spans="1:32" x14ac:dyDescent="0.3">
      <c r="A873">
        <v>3004508</v>
      </c>
      <c r="B873">
        <v>1</v>
      </c>
      <c r="C873" t="s">
        <v>82</v>
      </c>
      <c r="D873" t="s">
        <v>105</v>
      </c>
      <c r="E873" t="s">
        <v>3519</v>
      </c>
      <c r="F873" t="s">
        <v>3520</v>
      </c>
      <c r="G873" t="s">
        <v>134</v>
      </c>
      <c r="H873" t="s">
        <v>367</v>
      </c>
      <c r="I873" t="s">
        <v>78</v>
      </c>
      <c r="J873" t="s">
        <v>136</v>
      </c>
      <c r="K873" t="s">
        <v>22</v>
      </c>
      <c r="L873" t="s">
        <v>177</v>
      </c>
      <c r="M873" t="s">
        <v>3521</v>
      </c>
      <c r="N873" t="s">
        <v>3522</v>
      </c>
      <c r="O873">
        <v>2.3718744444444444</v>
      </c>
      <c r="P873">
        <v>0</v>
      </c>
      <c r="Q873">
        <v>3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1.6277626000000001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1.6277626000000001</v>
      </c>
    </row>
    <row r="874" spans="1:32" x14ac:dyDescent="0.3">
      <c r="A874">
        <v>3003921</v>
      </c>
      <c r="B874">
        <v>1</v>
      </c>
      <c r="C874" t="s">
        <v>82</v>
      </c>
      <c r="D874" t="s">
        <v>105</v>
      </c>
      <c r="E874" t="s">
        <v>3523</v>
      </c>
      <c r="F874" t="s">
        <v>3524</v>
      </c>
      <c r="G874" t="s">
        <v>134</v>
      </c>
      <c r="H874" t="s">
        <v>404</v>
      </c>
      <c r="I874" t="s">
        <v>78</v>
      </c>
      <c r="J874" t="s">
        <v>136</v>
      </c>
      <c r="K874" t="s">
        <v>22</v>
      </c>
      <c r="L874" t="s">
        <v>177</v>
      </c>
      <c r="M874" t="s">
        <v>3525</v>
      </c>
      <c r="N874" t="s">
        <v>3526</v>
      </c>
      <c r="O874">
        <v>2.6495094444444445</v>
      </c>
      <c r="P874">
        <v>0</v>
      </c>
      <c r="Q874">
        <v>152</v>
      </c>
      <c r="R874">
        <v>0</v>
      </c>
      <c r="S874">
        <v>7</v>
      </c>
      <c r="T874">
        <v>0</v>
      </c>
      <c r="U874">
        <v>5</v>
      </c>
      <c r="V874">
        <v>0</v>
      </c>
      <c r="W874">
        <v>0</v>
      </c>
      <c r="X874">
        <v>0</v>
      </c>
      <c r="Y874">
        <v>165.08150000000001</v>
      </c>
      <c r="Z874">
        <v>0</v>
      </c>
      <c r="AA874">
        <v>14.529642000000001</v>
      </c>
      <c r="AB874">
        <v>0</v>
      </c>
      <c r="AC874">
        <v>9.8500499999999995</v>
      </c>
      <c r="AD874">
        <v>0</v>
      </c>
      <c r="AE874">
        <v>0</v>
      </c>
      <c r="AF874">
        <v>189.46119999999999</v>
      </c>
    </row>
    <row r="875" spans="1:32" x14ac:dyDescent="0.3">
      <c r="A875">
        <v>3003706</v>
      </c>
      <c r="B875">
        <v>1</v>
      </c>
      <c r="C875" t="s">
        <v>82</v>
      </c>
      <c r="D875" t="s">
        <v>104</v>
      </c>
      <c r="E875" t="s">
        <v>3527</v>
      </c>
      <c r="F875" t="s">
        <v>3528</v>
      </c>
      <c r="G875" t="s">
        <v>134</v>
      </c>
      <c r="H875" t="s">
        <v>367</v>
      </c>
      <c r="I875" t="s">
        <v>78</v>
      </c>
      <c r="J875" t="s">
        <v>136</v>
      </c>
      <c r="K875" t="s">
        <v>22</v>
      </c>
      <c r="L875" t="s">
        <v>177</v>
      </c>
      <c r="M875" t="s">
        <v>3529</v>
      </c>
      <c r="N875" t="s">
        <v>3530</v>
      </c>
      <c r="O875">
        <v>6.2448327777777779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2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7.4719233999999997</v>
      </c>
      <c r="AD875">
        <v>0</v>
      </c>
      <c r="AE875">
        <v>0</v>
      </c>
      <c r="AF875">
        <v>7.4719233999999997</v>
      </c>
    </row>
    <row r="876" spans="1:32" x14ac:dyDescent="0.3">
      <c r="A876">
        <v>3003731</v>
      </c>
      <c r="B876">
        <v>1</v>
      </c>
      <c r="C876" t="s">
        <v>82</v>
      </c>
      <c r="D876" t="s">
        <v>102</v>
      </c>
      <c r="E876" t="s">
        <v>3531</v>
      </c>
      <c r="F876" t="s">
        <v>3532</v>
      </c>
      <c r="G876" t="s">
        <v>134</v>
      </c>
      <c r="H876" t="s">
        <v>327</v>
      </c>
      <c r="I876" t="s">
        <v>78</v>
      </c>
      <c r="J876" t="s">
        <v>136</v>
      </c>
      <c r="K876" t="s">
        <v>22</v>
      </c>
      <c r="L876" t="s">
        <v>177</v>
      </c>
      <c r="M876" t="s">
        <v>3533</v>
      </c>
      <c r="N876" t="s">
        <v>3534</v>
      </c>
      <c r="O876">
        <v>2.0730758333333332</v>
      </c>
      <c r="P876">
        <v>0</v>
      </c>
      <c r="Q876">
        <v>2</v>
      </c>
      <c r="R876">
        <v>0</v>
      </c>
      <c r="S876">
        <v>7</v>
      </c>
      <c r="T876">
        <v>0</v>
      </c>
      <c r="U876">
        <v>1</v>
      </c>
      <c r="V876">
        <v>0</v>
      </c>
      <c r="W876">
        <v>0</v>
      </c>
      <c r="X876">
        <v>0</v>
      </c>
      <c r="Y876">
        <v>0.30335936000000002</v>
      </c>
      <c r="Z876">
        <v>0</v>
      </c>
      <c r="AA876">
        <v>7.7517230000000001</v>
      </c>
      <c r="AB876">
        <v>0</v>
      </c>
      <c r="AC876">
        <v>1.8652934999999999</v>
      </c>
      <c r="AD876">
        <v>0</v>
      </c>
      <c r="AE876">
        <v>0</v>
      </c>
      <c r="AF876">
        <v>9.9203759999999992</v>
      </c>
    </row>
    <row r="877" spans="1:32" x14ac:dyDescent="0.3">
      <c r="A877">
        <v>3010751</v>
      </c>
      <c r="B877">
        <v>1</v>
      </c>
      <c r="C877" t="s">
        <v>82</v>
      </c>
      <c r="D877" t="s">
        <v>90</v>
      </c>
      <c r="E877" t="s">
        <v>3048</v>
      </c>
      <c r="F877" t="s">
        <v>3049</v>
      </c>
      <c r="G877" t="s">
        <v>134</v>
      </c>
      <c r="H877" t="s">
        <v>247</v>
      </c>
      <c r="I877" t="s">
        <v>78</v>
      </c>
      <c r="J877" t="s">
        <v>136</v>
      </c>
      <c r="K877" t="s">
        <v>22</v>
      </c>
      <c r="L877" t="s">
        <v>177</v>
      </c>
      <c r="M877" t="s">
        <v>3535</v>
      </c>
      <c r="N877" t="s">
        <v>3536</v>
      </c>
      <c r="O877">
        <v>0.62568694444444439</v>
      </c>
      <c r="P877">
        <v>0</v>
      </c>
      <c r="Q877">
        <v>1</v>
      </c>
      <c r="R877">
        <v>0</v>
      </c>
      <c r="S877">
        <v>0</v>
      </c>
      <c r="T877">
        <v>0</v>
      </c>
      <c r="U877">
        <v>31</v>
      </c>
      <c r="V877">
        <v>0</v>
      </c>
      <c r="W877">
        <v>0</v>
      </c>
      <c r="X877">
        <v>0</v>
      </c>
      <c r="Y877">
        <v>5.8255963000000001E-2</v>
      </c>
      <c r="Z877">
        <v>0</v>
      </c>
      <c r="AA877">
        <v>0</v>
      </c>
      <c r="AB877">
        <v>0</v>
      </c>
      <c r="AC877">
        <v>60.947580000000002</v>
      </c>
      <c r="AD877">
        <v>0</v>
      </c>
      <c r="AE877">
        <v>0</v>
      </c>
      <c r="AF877">
        <v>61.005836000000002</v>
      </c>
    </row>
    <row r="878" spans="1:32" x14ac:dyDescent="0.3">
      <c r="A878">
        <v>3010752</v>
      </c>
      <c r="B878">
        <v>1</v>
      </c>
      <c r="C878" t="s">
        <v>82</v>
      </c>
      <c r="D878" t="s">
        <v>113</v>
      </c>
      <c r="E878" t="s">
        <v>3537</v>
      </c>
      <c r="F878" t="s">
        <v>3538</v>
      </c>
      <c r="G878" t="s">
        <v>134</v>
      </c>
      <c r="H878" t="s">
        <v>247</v>
      </c>
      <c r="I878" t="s">
        <v>78</v>
      </c>
      <c r="J878" t="s">
        <v>136</v>
      </c>
      <c r="K878" t="s">
        <v>22</v>
      </c>
      <c r="L878" t="s">
        <v>177</v>
      </c>
      <c r="M878" t="s">
        <v>3539</v>
      </c>
      <c r="N878" t="s">
        <v>3540</v>
      </c>
      <c r="O878">
        <v>2.8432730555555552</v>
      </c>
      <c r="P878">
        <v>0</v>
      </c>
      <c r="Q878">
        <v>54</v>
      </c>
      <c r="R878">
        <v>0</v>
      </c>
      <c r="S878">
        <v>7</v>
      </c>
      <c r="T878">
        <v>0</v>
      </c>
      <c r="U878">
        <v>6</v>
      </c>
      <c r="V878">
        <v>0</v>
      </c>
      <c r="W878">
        <v>0</v>
      </c>
      <c r="X878">
        <v>0</v>
      </c>
      <c r="Y878">
        <v>53.818863</v>
      </c>
      <c r="Z878">
        <v>0</v>
      </c>
      <c r="AA878">
        <v>2.5311197999999999</v>
      </c>
      <c r="AB878">
        <v>0</v>
      </c>
      <c r="AC878">
        <v>25.924809</v>
      </c>
      <c r="AD878">
        <v>0</v>
      </c>
      <c r="AE878">
        <v>0</v>
      </c>
      <c r="AF878">
        <v>82.274789999999996</v>
      </c>
    </row>
    <row r="879" spans="1:32" x14ac:dyDescent="0.3">
      <c r="A879">
        <v>3010768</v>
      </c>
      <c r="B879">
        <v>1</v>
      </c>
      <c r="C879" t="s">
        <v>82</v>
      </c>
      <c r="D879" t="s">
        <v>93</v>
      </c>
      <c r="E879" t="s">
        <v>3541</v>
      </c>
      <c r="F879" t="s">
        <v>3542</v>
      </c>
      <c r="G879" t="s">
        <v>134</v>
      </c>
      <c r="H879" t="s">
        <v>211</v>
      </c>
      <c r="I879" t="s">
        <v>79</v>
      </c>
      <c r="J879" t="s">
        <v>136</v>
      </c>
      <c r="K879" t="s">
        <v>22</v>
      </c>
      <c r="L879" t="s">
        <v>177</v>
      </c>
      <c r="M879" t="s">
        <v>3543</v>
      </c>
      <c r="N879" t="s">
        <v>3544</v>
      </c>
      <c r="O879">
        <v>0.28444444444444444</v>
      </c>
      <c r="P879">
        <v>0</v>
      </c>
      <c r="Q879">
        <v>0</v>
      </c>
      <c r="R879">
        <v>0</v>
      </c>
      <c r="S879">
        <v>0</v>
      </c>
      <c r="T879">
        <v>2</v>
      </c>
      <c r="U879">
        <v>0</v>
      </c>
      <c r="V879">
        <v>1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11.253223</v>
      </c>
      <c r="AC879">
        <v>0</v>
      </c>
      <c r="AD879">
        <v>48.046309999999998</v>
      </c>
      <c r="AE879">
        <v>0</v>
      </c>
      <c r="AF879">
        <v>59.299534000000001</v>
      </c>
    </row>
    <row r="880" spans="1:32" x14ac:dyDescent="0.3">
      <c r="A880">
        <v>3010759</v>
      </c>
      <c r="B880">
        <v>1</v>
      </c>
      <c r="C880" t="s">
        <v>82</v>
      </c>
      <c r="D880" t="s">
        <v>106</v>
      </c>
      <c r="E880" t="s">
        <v>3545</v>
      </c>
      <c r="F880" t="s">
        <v>3546</v>
      </c>
      <c r="G880" t="s">
        <v>134</v>
      </c>
      <c r="H880" t="s">
        <v>211</v>
      </c>
      <c r="I880" t="s">
        <v>79</v>
      </c>
      <c r="J880" t="s">
        <v>136</v>
      </c>
      <c r="K880" t="s">
        <v>22</v>
      </c>
      <c r="L880" t="s">
        <v>177</v>
      </c>
      <c r="M880" t="s">
        <v>3547</v>
      </c>
      <c r="N880" t="s">
        <v>3548</v>
      </c>
      <c r="O880">
        <v>7.3485266666666664</v>
      </c>
      <c r="P880">
        <v>1</v>
      </c>
      <c r="Q880">
        <v>198</v>
      </c>
      <c r="R880">
        <v>0</v>
      </c>
      <c r="S880">
        <v>7</v>
      </c>
      <c r="T880">
        <v>0</v>
      </c>
      <c r="U880">
        <v>34</v>
      </c>
      <c r="V880">
        <v>0</v>
      </c>
      <c r="W880">
        <v>0</v>
      </c>
      <c r="X880">
        <v>44.209859999999999</v>
      </c>
      <c r="Y880">
        <v>451.08483999999999</v>
      </c>
      <c r="Z880">
        <v>0</v>
      </c>
      <c r="AA880">
        <v>0.29512432</v>
      </c>
      <c r="AB880">
        <v>0</v>
      </c>
      <c r="AC880">
        <v>218.44191000000001</v>
      </c>
      <c r="AD880">
        <v>0</v>
      </c>
      <c r="AE880">
        <v>0</v>
      </c>
      <c r="AF880">
        <v>714.03174000000001</v>
      </c>
    </row>
    <row r="881" spans="1:32" x14ac:dyDescent="0.3">
      <c r="A881">
        <v>3010761</v>
      </c>
      <c r="B881">
        <v>1</v>
      </c>
      <c r="C881" t="s">
        <v>82</v>
      </c>
      <c r="D881" t="s">
        <v>112</v>
      </c>
      <c r="E881" t="s">
        <v>3549</v>
      </c>
      <c r="F881" t="s">
        <v>3550</v>
      </c>
      <c r="G881" t="s">
        <v>134</v>
      </c>
      <c r="H881" t="s">
        <v>211</v>
      </c>
      <c r="I881" t="s">
        <v>79</v>
      </c>
      <c r="J881" t="s">
        <v>136</v>
      </c>
      <c r="K881" t="s">
        <v>22</v>
      </c>
      <c r="L881" t="s">
        <v>177</v>
      </c>
      <c r="M881" t="s">
        <v>3551</v>
      </c>
      <c r="N881" t="s">
        <v>3552</v>
      </c>
      <c r="O881">
        <v>4.1603130555555561</v>
      </c>
      <c r="P881">
        <v>0</v>
      </c>
      <c r="Q881">
        <v>90</v>
      </c>
      <c r="R881">
        <v>17</v>
      </c>
      <c r="S881">
        <v>40</v>
      </c>
      <c r="T881">
        <v>3</v>
      </c>
      <c r="U881">
        <v>14</v>
      </c>
      <c r="V881">
        <v>0</v>
      </c>
      <c r="W881">
        <v>0</v>
      </c>
      <c r="X881">
        <v>0</v>
      </c>
      <c r="Y881">
        <v>91.974900000000005</v>
      </c>
      <c r="Z881">
        <v>61.973014999999997</v>
      </c>
      <c r="AA881">
        <v>390.89776999999998</v>
      </c>
      <c r="AB881">
        <v>6.7419130000000003</v>
      </c>
      <c r="AC881">
        <v>48.361274999999999</v>
      </c>
      <c r="AD881">
        <v>0</v>
      </c>
      <c r="AE881">
        <v>0</v>
      </c>
      <c r="AF881">
        <v>599.94884999999999</v>
      </c>
    </row>
    <row r="882" spans="1:32" x14ac:dyDescent="0.3">
      <c r="A882">
        <v>3010696</v>
      </c>
      <c r="B882">
        <v>1</v>
      </c>
      <c r="C882" t="s">
        <v>83</v>
      </c>
      <c r="D882" t="s">
        <v>125</v>
      </c>
      <c r="E882" t="s">
        <v>3553</v>
      </c>
      <c r="F882" t="s">
        <v>3554</v>
      </c>
      <c r="G882" t="s">
        <v>134</v>
      </c>
      <c r="H882" t="s">
        <v>211</v>
      </c>
      <c r="I882" t="s">
        <v>79</v>
      </c>
      <c r="J882" t="s">
        <v>136</v>
      </c>
      <c r="K882" t="s">
        <v>22</v>
      </c>
      <c r="L882" t="s">
        <v>177</v>
      </c>
      <c r="M882" t="s">
        <v>3555</v>
      </c>
      <c r="N882" t="s">
        <v>3556</v>
      </c>
      <c r="O882">
        <v>0.20196499999999998</v>
      </c>
      <c r="P882">
        <v>0</v>
      </c>
      <c r="Q882">
        <v>0</v>
      </c>
      <c r="R882">
        <v>18</v>
      </c>
      <c r="S882">
        <v>43</v>
      </c>
      <c r="T882">
        <v>13</v>
      </c>
      <c r="U882">
        <v>11</v>
      </c>
      <c r="V882">
        <v>1</v>
      </c>
      <c r="W882">
        <v>0</v>
      </c>
      <c r="X882">
        <v>0</v>
      </c>
      <c r="Y882">
        <v>0</v>
      </c>
      <c r="Z882">
        <v>4.8083805999999996</v>
      </c>
      <c r="AA882">
        <v>3.9534813999999998</v>
      </c>
      <c r="AB882">
        <v>0.49150126999999999</v>
      </c>
      <c r="AC882">
        <v>0.35208735000000002</v>
      </c>
      <c r="AD882">
        <v>1.216944</v>
      </c>
      <c r="AE882">
        <v>0</v>
      </c>
      <c r="AF882">
        <v>10.822393999999999</v>
      </c>
    </row>
    <row r="883" spans="1:32" x14ac:dyDescent="0.3">
      <c r="A883">
        <v>3010697</v>
      </c>
      <c r="B883">
        <v>1</v>
      </c>
      <c r="C883" t="s">
        <v>83</v>
      </c>
      <c r="D883" t="s">
        <v>125</v>
      </c>
      <c r="E883" t="s">
        <v>582</v>
      </c>
      <c r="F883" t="s">
        <v>583</v>
      </c>
      <c r="G883" t="s">
        <v>134</v>
      </c>
      <c r="H883" t="s">
        <v>327</v>
      </c>
      <c r="I883" t="s">
        <v>78</v>
      </c>
      <c r="J883" t="s">
        <v>136</v>
      </c>
      <c r="K883" t="s">
        <v>22</v>
      </c>
      <c r="L883" t="s">
        <v>177</v>
      </c>
      <c r="M883" t="s">
        <v>3557</v>
      </c>
      <c r="N883" t="s">
        <v>3558</v>
      </c>
      <c r="O883">
        <v>1.9602777777777778</v>
      </c>
      <c r="P883">
        <v>0</v>
      </c>
      <c r="Q883">
        <v>97</v>
      </c>
      <c r="R883">
        <v>0</v>
      </c>
      <c r="S883">
        <v>7</v>
      </c>
      <c r="T883">
        <v>0</v>
      </c>
      <c r="U883">
        <v>4</v>
      </c>
      <c r="V883">
        <v>0</v>
      </c>
      <c r="W883">
        <v>0</v>
      </c>
      <c r="X883">
        <v>0</v>
      </c>
      <c r="Y883">
        <v>21.835160999999999</v>
      </c>
      <c r="Z883">
        <v>0</v>
      </c>
      <c r="AA883">
        <v>1.6171911000000001</v>
      </c>
      <c r="AB883">
        <v>0</v>
      </c>
      <c r="AC883">
        <v>25.309474999999999</v>
      </c>
      <c r="AD883">
        <v>0</v>
      </c>
      <c r="AE883">
        <v>0</v>
      </c>
      <c r="AF883">
        <v>48.761830000000003</v>
      </c>
    </row>
    <row r="884" spans="1:32" x14ac:dyDescent="0.3">
      <c r="A884">
        <v>3010711</v>
      </c>
      <c r="B884">
        <v>1</v>
      </c>
      <c r="C884" t="s">
        <v>82</v>
      </c>
      <c r="D884" t="s">
        <v>92</v>
      </c>
      <c r="E884" t="s">
        <v>3230</v>
      </c>
      <c r="F884" t="s">
        <v>3231</v>
      </c>
      <c r="G884" t="s">
        <v>134</v>
      </c>
      <c r="H884" t="s">
        <v>211</v>
      </c>
      <c r="I884" t="s">
        <v>79</v>
      </c>
      <c r="J884" t="s">
        <v>136</v>
      </c>
      <c r="K884" t="s">
        <v>22</v>
      </c>
      <c r="L884" t="s">
        <v>177</v>
      </c>
      <c r="M884" t="s">
        <v>3559</v>
      </c>
      <c r="N884" t="s">
        <v>3560</v>
      </c>
      <c r="O884">
        <v>0.19972222222222222</v>
      </c>
      <c r="P884">
        <v>2</v>
      </c>
      <c r="Q884">
        <v>1720</v>
      </c>
      <c r="R884">
        <v>0</v>
      </c>
      <c r="S884">
        <v>3</v>
      </c>
      <c r="T884">
        <v>6</v>
      </c>
      <c r="U884">
        <v>292</v>
      </c>
      <c r="V884">
        <v>0</v>
      </c>
      <c r="W884">
        <v>0</v>
      </c>
      <c r="X884">
        <v>3.0778979999999998</v>
      </c>
      <c r="Y884">
        <v>119.99160000000001</v>
      </c>
      <c r="Z884">
        <v>0</v>
      </c>
      <c r="AA884">
        <v>0.30819479999999999</v>
      </c>
      <c r="AB884">
        <v>13.041439</v>
      </c>
      <c r="AC884">
        <v>79.321309999999997</v>
      </c>
      <c r="AD884">
        <v>0</v>
      </c>
      <c r="AE884">
        <v>0</v>
      </c>
      <c r="AF884">
        <v>215.74043</v>
      </c>
    </row>
    <row r="885" spans="1:32" x14ac:dyDescent="0.3">
      <c r="A885">
        <v>3010642</v>
      </c>
      <c r="B885">
        <v>1</v>
      </c>
      <c r="C885" t="s">
        <v>83</v>
      </c>
      <c r="D885" t="s">
        <v>116</v>
      </c>
      <c r="E885" t="s">
        <v>3561</v>
      </c>
      <c r="F885" t="s">
        <v>3562</v>
      </c>
      <c r="G885" t="s">
        <v>134</v>
      </c>
      <c r="H885" t="s">
        <v>327</v>
      </c>
      <c r="I885" t="s">
        <v>78</v>
      </c>
      <c r="J885" t="s">
        <v>136</v>
      </c>
      <c r="K885" t="s">
        <v>22</v>
      </c>
      <c r="L885" t="s">
        <v>177</v>
      </c>
      <c r="M885" t="s">
        <v>3563</v>
      </c>
      <c r="N885" t="s">
        <v>3564</v>
      </c>
      <c r="O885">
        <v>2.090618333333333</v>
      </c>
      <c r="P885">
        <v>0</v>
      </c>
      <c r="Q885">
        <v>54</v>
      </c>
      <c r="R885">
        <v>0</v>
      </c>
      <c r="S885">
        <v>1</v>
      </c>
      <c r="T885">
        <v>0</v>
      </c>
      <c r="U885">
        <v>1</v>
      </c>
      <c r="V885">
        <v>0</v>
      </c>
      <c r="W885">
        <v>0</v>
      </c>
      <c r="X885">
        <v>0</v>
      </c>
      <c r="Y885">
        <v>25.232406999999998</v>
      </c>
      <c r="Z885">
        <v>0</v>
      </c>
      <c r="AA885">
        <v>0</v>
      </c>
      <c r="AB885">
        <v>0</v>
      </c>
      <c r="AC885">
        <v>3.9229238</v>
      </c>
      <c r="AD885">
        <v>0</v>
      </c>
      <c r="AE885">
        <v>0</v>
      </c>
      <c r="AF885">
        <v>29.155329999999999</v>
      </c>
    </row>
    <row r="886" spans="1:32" x14ac:dyDescent="0.3">
      <c r="A886">
        <v>3010515</v>
      </c>
      <c r="B886">
        <v>1</v>
      </c>
      <c r="C886" t="s">
        <v>83</v>
      </c>
      <c r="D886" t="s">
        <v>130</v>
      </c>
      <c r="E886" t="s">
        <v>3565</v>
      </c>
      <c r="F886" t="s">
        <v>3566</v>
      </c>
      <c r="G886" t="s">
        <v>134</v>
      </c>
      <c r="H886" t="s">
        <v>367</v>
      </c>
      <c r="I886" t="s">
        <v>78</v>
      </c>
      <c r="J886" t="s">
        <v>136</v>
      </c>
      <c r="K886" t="s">
        <v>22</v>
      </c>
      <c r="L886" t="s">
        <v>177</v>
      </c>
      <c r="M886" t="s">
        <v>3567</v>
      </c>
      <c r="N886" t="s">
        <v>2904</v>
      </c>
      <c r="O886">
        <v>3.4327547222222221</v>
      </c>
      <c r="P886">
        <v>0</v>
      </c>
      <c r="Q886">
        <v>1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1.1676423999999999E-3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1.1676423999999999E-3</v>
      </c>
    </row>
    <row r="887" spans="1:32" x14ac:dyDescent="0.3">
      <c r="A887">
        <v>3010462</v>
      </c>
      <c r="B887">
        <v>1</v>
      </c>
      <c r="C887" t="s">
        <v>82</v>
      </c>
      <c r="D887" t="s">
        <v>90</v>
      </c>
      <c r="E887" t="s">
        <v>3568</v>
      </c>
      <c r="F887" t="s">
        <v>3569</v>
      </c>
      <c r="G887" t="s">
        <v>134</v>
      </c>
      <c r="H887" t="s">
        <v>367</v>
      </c>
      <c r="I887" t="s">
        <v>78</v>
      </c>
      <c r="J887" t="s">
        <v>136</v>
      </c>
      <c r="K887" t="s">
        <v>22</v>
      </c>
      <c r="L887" t="s">
        <v>177</v>
      </c>
      <c r="M887" t="s">
        <v>3570</v>
      </c>
      <c r="N887" t="s">
        <v>3571</v>
      </c>
      <c r="O887">
        <v>1.0747269444444445</v>
      </c>
      <c r="P887">
        <v>0</v>
      </c>
      <c r="Q887">
        <v>3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1.8263621000000001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1.8263621000000001</v>
      </c>
    </row>
    <row r="888" spans="1:32" x14ac:dyDescent="0.3">
      <c r="A888">
        <v>3010478</v>
      </c>
      <c r="B888">
        <v>1</v>
      </c>
      <c r="C888" t="s">
        <v>82</v>
      </c>
      <c r="D888" t="s">
        <v>109</v>
      </c>
      <c r="E888" t="s">
        <v>3572</v>
      </c>
      <c r="F888" t="s">
        <v>3573</v>
      </c>
      <c r="G888" t="s">
        <v>134</v>
      </c>
      <c r="H888" t="s">
        <v>404</v>
      </c>
      <c r="I888" t="s">
        <v>78</v>
      </c>
      <c r="J888" t="s">
        <v>136</v>
      </c>
      <c r="K888" t="s">
        <v>22</v>
      </c>
      <c r="L888" t="s">
        <v>177</v>
      </c>
      <c r="M888" t="s">
        <v>3574</v>
      </c>
      <c r="N888" t="s">
        <v>3575</v>
      </c>
      <c r="O888">
        <v>1.6138083333333333</v>
      </c>
      <c r="P888">
        <v>0</v>
      </c>
      <c r="Q888">
        <v>69</v>
      </c>
      <c r="R888">
        <v>0</v>
      </c>
      <c r="S888">
        <v>2</v>
      </c>
      <c r="T888">
        <v>0</v>
      </c>
      <c r="U888">
        <v>8</v>
      </c>
      <c r="V888">
        <v>0</v>
      </c>
      <c r="W888">
        <v>0</v>
      </c>
      <c r="X888">
        <v>0</v>
      </c>
      <c r="Y888">
        <v>79.843000000000004</v>
      </c>
      <c r="Z888">
        <v>0</v>
      </c>
      <c r="AA888">
        <v>0.66005860000000005</v>
      </c>
      <c r="AB888">
        <v>0</v>
      </c>
      <c r="AC888">
        <v>10.790265</v>
      </c>
      <c r="AD888">
        <v>0</v>
      </c>
      <c r="AE888">
        <v>0</v>
      </c>
      <c r="AF888">
        <v>91.293329999999997</v>
      </c>
    </row>
    <row r="889" spans="1:32" x14ac:dyDescent="0.3">
      <c r="A889">
        <v>3010392</v>
      </c>
      <c r="B889">
        <v>1</v>
      </c>
      <c r="C889" t="s">
        <v>83</v>
      </c>
      <c r="D889" t="s">
        <v>122</v>
      </c>
      <c r="E889" t="s">
        <v>3576</v>
      </c>
      <c r="F889" t="s">
        <v>3577</v>
      </c>
      <c r="G889" t="s">
        <v>134</v>
      </c>
      <c r="H889" t="s">
        <v>182</v>
      </c>
      <c r="I889" t="s">
        <v>78</v>
      </c>
      <c r="J889" t="s">
        <v>136</v>
      </c>
      <c r="K889" t="s">
        <v>22</v>
      </c>
      <c r="L889" t="s">
        <v>177</v>
      </c>
      <c r="M889" t="s">
        <v>3578</v>
      </c>
      <c r="N889" t="s">
        <v>3579</v>
      </c>
      <c r="O889">
        <v>0.12058777777777778</v>
      </c>
      <c r="P889">
        <v>0</v>
      </c>
      <c r="Q889">
        <v>17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0.25059772000000002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0.25059772000000002</v>
      </c>
    </row>
    <row r="890" spans="1:32" x14ac:dyDescent="0.3">
      <c r="A890">
        <v>3010102</v>
      </c>
      <c r="B890">
        <v>2</v>
      </c>
      <c r="C890" t="s">
        <v>83</v>
      </c>
      <c r="D890" t="s">
        <v>114</v>
      </c>
      <c r="E890" t="s">
        <v>3580</v>
      </c>
      <c r="F890" t="s">
        <v>3581</v>
      </c>
      <c r="G890" t="s">
        <v>134</v>
      </c>
      <c r="H890" t="s">
        <v>182</v>
      </c>
      <c r="I890" t="s">
        <v>79</v>
      </c>
      <c r="J890" t="s">
        <v>136</v>
      </c>
      <c r="K890" t="s">
        <v>22</v>
      </c>
      <c r="L890" t="s">
        <v>177</v>
      </c>
      <c r="M890" t="s">
        <v>204</v>
      </c>
      <c r="N890" t="s">
        <v>3582</v>
      </c>
      <c r="O890">
        <v>1.8080555555555555</v>
      </c>
      <c r="P890">
        <v>2</v>
      </c>
      <c r="Q890">
        <v>63</v>
      </c>
      <c r="R890">
        <v>5</v>
      </c>
      <c r="S890">
        <v>25</v>
      </c>
      <c r="T890">
        <v>6</v>
      </c>
      <c r="U890">
        <v>2</v>
      </c>
      <c r="V890">
        <v>0</v>
      </c>
      <c r="W890">
        <v>0</v>
      </c>
      <c r="X890">
        <v>3.7384439999999999</v>
      </c>
      <c r="Y890">
        <v>11.837348</v>
      </c>
      <c r="Z890">
        <v>2.4480252</v>
      </c>
      <c r="AA890">
        <v>4.2565780000000002</v>
      </c>
      <c r="AB890">
        <v>3.4668510000000001</v>
      </c>
      <c r="AC890">
        <v>0.22841679000000001</v>
      </c>
      <c r="AD890">
        <v>0</v>
      </c>
      <c r="AE890">
        <v>0</v>
      </c>
      <c r="AF890">
        <v>25.975662</v>
      </c>
    </row>
    <row r="891" spans="1:32" x14ac:dyDescent="0.3">
      <c r="A891">
        <v>3010386</v>
      </c>
      <c r="B891">
        <v>1</v>
      </c>
      <c r="C891" t="s">
        <v>82</v>
      </c>
      <c r="D891" t="s">
        <v>97</v>
      </c>
      <c r="E891" t="s">
        <v>3583</v>
      </c>
      <c r="F891" t="s">
        <v>3584</v>
      </c>
      <c r="G891" t="s">
        <v>134</v>
      </c>
      <c r="H891" t="s">
        <v>211</v>
      </c>
      <c r="I891" t="s">
        <v>79</v>
      </c>
      <c r="J891" t="s">
        <v>136</v>
      </c>
      <c r="K891" t="s">
        <v>22</v>
      </c>
      <c r="L891" t="s">
        <v>177</v>
      </c>
      <c r="M891" t="s">
        <v>3585</v>
      </c>
      <c r="N891" t="s">
        <v>3586</v>
      </c>
      <c r="O891">
        <v>0.98444444444444446</v>
      </c>
      <c r="P891">
        <v>3</v>
      </c>
      <c r="Q891">
        <v>1074</v>
      </c>
      <c r="R891">
        <v>2</v>
      </c>
      <c r="S891">
        <v>16</v>
      </c>
      <c r="T891">
        <v>12</v>
      </c>
      <c r="U891">
        <v>94</v>
      </c>
      <c r="V891">
        <v>4</v>
      </c>
      <c r="W891">
        <v>1</v>
      </c>
      <c r="X891">
        <v>43.417700000000004</v>
      </c>
      <c r="Y891">
        <v>608.83794999999998</v>
      </c>
      <c r="Z891">
        <v>13.141781999999999</v>
      </c>
      <c r="AA891">
        <v>1.7472760000000001</v>
      </c>
      <c r="AB891">
        <v>190.96088</v>
      </c>
      <c r="AC891">
        <v>191.86850000000001</v>
      </c>
      <c r="AD891">
        <v>226.81569999999999</v>
      </c>
      <c r="AE891">
        <v>3.5906794</v>
      </c>
      <c r="AF891">
        <v>1280.3805</v>
      </c>
    </row>
    <row r="892" spans="1:32" x14ac:dyDescent="0.3">
      <c r="A892">
        <v>3010353</v>
      </c>
      <c r="B892">
        <v>1</v>
      </c>
      <c r="C892" t="s">
        <v>82</v>
      </c>
      <c r="D892" t="s">
        <v>88</v>
      </c>
      <c r="E892" t="s">
        <v>3587</v>
      </c>
      <c r="F892" t="s">
        <v>3588</v>
      </c>
      <c r="G892" t="s">
        <v>134</v>
      </c>
      <c r="H892" t="s">
        <v>247</v>
      </c>
      <c r="I892" t="s">
        <v>78</v>
      </c>
      <c r="J892" t="s">
        <v>136</v>
      </c>
      <c r="K892" t="s">
        <v>22</v>
      </c>
      <c r="L892" t="s">
        <v>177</v>
      </c>
      <c r="M892" t="s">
        <v>3589</v>
      </c>
      <c r="N892" t="s">
        <v>3590</v>
      </c>
      <c r="O892">
        <v>1.8585083333333334</v>
      </c>
      <c r="P892">
        <v>0</v>
      </c>
      <c r="Q892">
        <v>12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1.4969237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1.4969237</v>
      </c>
    </row>
    <row r="893" spans="1:32" x14ac:dyDescent="0.3">
      <c r="A893">
        <v>3010319</v>
      </c>
      <c r="B893">
        <v>1</v>
      </c>
      <c r="C893" t="s">
        <v>82</v>
      </c>
      <c r="D893" t="s">
        <v>111</v>
      </c>
      <c r="E893" t="s">
        <v>3591</v>
      </c>
      <c r="F893" t="s">
        <v>3592</v>
      </c>
      <c r="G893" t="s">
        <v>134</v>
      </c>
      <c r="H893" t="s">
        <v>247</v>
      </c>
      <c r="I893" t="s">
        <v>78</v>
      </c>
      <c r="J893" t="s">
        <v>136</v>
      </c>
      <c r="K893" t="s">
        <v>22</v>
      </c>
      <c r="L893" t="s">
        <v>177</v>
      </c>
      <c r="M893" t="s">
        <v>3593</v>
      </c>
      <c r="N893" t="s">
        <v>3594</v>
      </c>
      <c r="O893">
        <v>1.2094058333333333</v>
      </c>
      <c r="P893">
        <v>0</v>
      </c>
      <c r="Q893">
        <v>18</v>
      </c>
      <c r="R893">
        <v>0</v>
      </c>
      <c r="S893">
        <v>2</v>
      </c>
      <c r="T893">
        <v>0</v>
      </c>
      <c r="U893">
        <v>4</v>
      </c>
      <c r="V893">
        <v>0</v>
      </c>
      <c r="W893">
        <v>0</v>
      </c>
      <c r="X893">
        <v>0</v>
      </c>
      <c r="Y893">
        <v>5.3809031999999997</v>
      </c>
      <c r="Z893">
        <v>0</v>
      </c>
      <c r="AA893">
        <v>0.90048592999999999</v>
      </c>
      <c r="AB893">
        <v>0</v>
      </c>
      <c r="AC893">
        <v>1.1927269</v>
      </c>
      <c r="AD893">
        <v>0</v>
      </c>
      <c r="AE893">
        <v>0</v>
      </c>
      <c r="AF893">
        <v>7.4741160000000004</v>
      </c>
    </row>
    <row r="894" spans="1:32" x14ac:dyDescent="0.3">
      <c r="A894">
        <v>3010321</v>
      </c>
      <c r="B894">
        <v>1</v>
      </c>
      <c r="C894" t="s">
        <v>82</v>
      </c>
      <c r="D894" t="s">
        <v>92</v>
      </c>
      <c r="E894" t="s">
        <v>3595</v>
      </c>
      <c r="F894" t="s">
        <v>3596</v>
      </c>
      <c r="G894" t="s">
        <v>134</v>
      </c>
      <c r="H894" t="s">
        <v>247</v>
      </c>
      <c r="I894" t="s">
        <v>78</v>
      </c>
      <c r="J894" t="s">
        <v>136</v>
      </c>
      <c r="K894" t="s">
        <v>22</v>
      </c>
      <c r="L894" t="s">
        <v>177</v>
      </c>
      <c r="M894" t="s">
        <v>3597</v>
      </c>
      <c r="N894" t="s">
        <v>3598</v>
      </c>
      <c r="O894">
        <v>0.82677638888888894</v>
      </c>
      <c r="P894">
        <v>0</v>
      </c>
      <c r="Q894">
        <v>2</v>
      </c>
      <c r="R894">
        <v>0</v>
      </c>
      <c r="S894">
        <v>1</v>
      </c>
      <c r="T894">
        <v>0</v>
      </c>
      <c r="U894">
        <v>1</v>
      </c>
      <c r="V894">
        <v>0</v>
      </c>
      <c r="W894">
        <v>0</v>
      </c>
      <c r="X894">
        <v>0</v>
      </c>
      <c r="Y894">
        <v>0.38261735000000002</v>
      </c>
      <c r="Z894">
        <v>0</v>
      </c>
      <c r="AA894">
        <v>0</v>
      </c>
      <c r="AB894">
        <v>0</v>
      </c>
      <c r="AC894">
        <v>0.30865714</v>
      </c>
      <c r="AD894">
        <v>0</v>
      </c>
      <c r="AE894">
        <v>0</v>
      </c>
      <c r="AF894">
        <v>0.69127446000000004</v>
      </c>
    </row>
    <row r="895" spans="1:32" x14ac:dyDescent="0.3">
      <c r="A895">
        <v>3010282</v>
      </c>
      <c r="B895">
        <v>1</v>
      </c>
      <c r="C895" t="s">
        <v>82</v>
      </c>
      <c r="D895" t="s">
        <v>90</v>
      </c>
      <c r="E895" t="s">
        <v>3599</v>
      </c>
      <c r="F895" t="s">
        <v>3600</v>
      </c>
      <c r="G895" t="s">
        <v>134</v>
      </c>
      <c r="H895" t="s">
        <v>216</v>
      </c>
      <c r="I895" t="s">
        <v>78</v>
      </c>
      <c r="J895" t="s">
        <v>136</v>
      </c>
      <c r="K895" t="s">
        <v>22</v>
      </c>
      <c r="L895" t="s">
        <v>177</v>
      </c>
      <c r="M895" t="s">
        <v>3601</v>
      </c>
      <c r="N895" t="s">
        <v>3602</v>
      </c>
      <c r="O895">
        <v>0.67761222222222217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35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14.382116999999999</v>
      </c>
      <c r="AD895">
        <v>0</v>
      </c>
      <c r="AE895">
        <v>0</v>
      </c>
      <c r="AF895">
        <v>14.382116999999999</v>
      </c>
    </row>
    <row r="896" spans="1:32" x14ac:dyDescent="0.3">
      <c r="A896">
        <v>3010281</v>
      </c>
      <c r="B896">
        <v>1</v>
      </c>
      <c r="C896" t="s">
        <v>82</v>
      </c>
      <c r="D896" t="s">
        <v>90</v>
      </c>
      <c r="E896" t="s">
        <v>3603</v>
      </c>
      <c r="F896" t="s">
        <v>3604</v>
      </c>
      <c r="G896" t="s">
        <v>134</v>
      </c>
      <c r="H896" t="s">
        <v>367</v>
      </c>
      <c r="I896" t="s">
        <v>78</v>
      </c>
      <c r="J896" t="s">
        <v>136</v>
      </c>
      <c r="K896" t="s">
        <v>22</v>
      </c>
      <c r="L896" t="s">
        <v>177</v>
      </c>
      <c r="M896" t="s">
        <v>3605</v>
      </c>
      <c r="N896" t="s">
        <v>3606</v>
      </c>
      <c r="O896">
        <v>3.5658836111111114</v>
      </c>
      <c r="P896">
        <v>0</v>
      </c>
      <c r="Q896">
        <v>8</v>
      </c>
      <c r="R896">
        <v>0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0</v>
      </c>
      <c r="Y896">
        <v>6.2642144999999996</v>
      </c>
      <c r="Z896">
        <v>0</v>
      </c>
      <c r="AA896">
        <v>0</v>
      </c>
      <c r="AB896">
        <v>0</v>
      </c>
      <c r="AC896">
        <v>4.594468</v>
      </c>
      <c r="AD896">
        <v>0</v>
      </c>
      <c r="AE896">
        <v>0</v>
      </c>
      <c r="AF896">
        <v>10.858682999999999</v>
      </c>
    </row>
    <row r="897" spans="1:32" x14ac:dyDescent="0.3">
      <c r="A897">
        <v>3010265</v>
      </c>
      <c r="B897">
        <v>1</v>
      </c>
      <c r="C897" t="s">
        <v>82</v>
      </c>
      <c r="D897" t="s">
        <v>92</v>
      </c>
      <c r="E897" t="s">
        <v>3607</v>
      </c>
      <c r="F897" t="s">
        <v>3608</v>
      </c>
      <c r="G897" t="s">
        <v>134</v>
      </c>
      <c r="H897" t="s">
        <v>147</v>
      </c>
      <c r="I897" t="s">
        <v>78</v>
      </c>
      <c r="J897" t="s">
        <v>136</v>
      </c>
      <c r="K897" t="s">
        <v>22</v>
      </c>
      <c r="L897" t="s">
        <v>137</v>
      </c>
      <c r="M897" t="s">
        <v>3609</v>
      </c>
      <c r="N897" t="s">
        <v>3610</v>
      </c>
      <c r="O897">
        <v>1.0096566666666666</v>
      </c>
      <c r="P897">
        <v>0</v>
      </c>
      <c r="Q897">
        <v>77</v>
      </c>
      <c r="R897">
        <v>0</v>
      </c>
      <c r="S897">
        <v>0</v>
      </c>
      <c r="T897">
        <v>0</v>
      </c>
      <c r="U897">
        <v>13</v>
      </c>
      <c r="V897">
        <v>0</v>
      </c>
      <c r="W897">
        <v>0</v>
      </c>
      <c r="X897">
        <v>0</v>
      </c>
      <c r="Y897">
        <v>29.045147</v>
      </c>
      <c r="Z897">
        <v>0</v>
      </c>
      <c r="AA897">
        <v>0</v>
      </c>
      <c r="AB897">
        <v>0</v>
      </c>
      <c r="AC897">
        <v>11.019145999999999</v>
      </c>
      <c r="AD897">
        <v>0</v>
      </c>
      <c r="AE897">
        <v>0</v>
      </c>
      <c r="AF897">
        <v>40.064292999999999</v>
      </c>
    </row>
    <row r="898" spans="1:32" x14ac:dyDescent="0.3">
      <c r="A898">
        <v>3010152</v>
      </c>
      <c r="B898">
        <v>1</v>
      </c>
      <c r="C898" t="s">
        <v>82</v>
      </c>
      <c r="D898" t="s">
        <v>91</v>
      </c>
      <c r="E898" t="s">
        <v>3611</v>
      </c>
      <c r="F898" t="s">
        <v>3612</v>
      </c>
      <c r="G898" t="s">
        <v>134</v>
      </c>
      <c r="H898" t="s">
        <v>238</v>
      </c>
      <c r="I898" t="s">
        <v>78</v>
      </c>
      <c r="J898" t="s">
        <v>136</v>
      </c>
      <c r="K898" t="s">
        <v>22</v>
      </c>
      <c r="L898" t="s">
        <v>177</v>
      </c>
      <c r="M898" t="s">
        <v>3613</v>
      </c>
      <c r="N898" t="s">
        <v>3614</v>
      </c>
      <c r="O898">
        <v>5.3577300000000001</v>
      </c>
      <c r="P898">
        <v>0</v>
      </c>
      <c r="Q898">
        <v>4</v>
      </c>
      <c r="R898">
        <v>0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0</v>
      </c>
      <c r="Y898">
        <v>3.7027397</v>
      </c>
      <c r="Z898">
        <v>0</v>
      </c>
      <c r="AA898">
        <v>0</v>
      </c>
      <c r="AB898">
        <v>0</v>
      </c>
      <c r="AC898">
        <v>3.4417480999999999</v>
      </c>
      <c r="AD898">
        <v>0</v>
      </c>
      <c r="AE898">
        <v>0</v>
      </c>
      <c r="AF898">
        <v>7.1444879999999999</v>
      </c>
    </row>
    <row r="899" spans="1:32" x14ac:dyDescent="0.3">
      <c r="A899">
        <v>3010108</v>
      </c>
      <c r="B899">
        <v>1</v>
      </c>
      <c r="C899" t="s">
        <v>82</v>
      </c>
      <c r="D899" t="s">
        <v>103</v>
      </c>
      <c r="E899" t="s">
        <v>3615</v>
      </c>
      <c r="F899" t="s">
        <v>3616</v>
      </c>
      <c r="G899" t="s">
        <v>134</v>
      </c>
      <c r="H899" t="s">
        <v>3617</v>
      </c>
      <c r="I899" t="s">
        <v>79</v>
      </c>
      <c r="J899" t="s">
        <v>136</v>
      </c>
      <c r="K899" t="s">
        <v>22</v>
      </c>
      <c r="L899" t="s">
        <v>177</v>
      </c>
      <c r="M899" t="s">
        <v>3618</v>
      </c>
      <c r="N899" t="s">
        <v>3619</v>
      </c>
      <c r="O899">
        <v>8.5789255555555552</v>
      </c>
      <c r="P899">
        <v>0</v>
      </c>
      <c r="Q899">
        <v>53</v>
      </c>
      <c r="R899">
        <v>0</v>
      </c>
      <c r="S899">
        <v>3</v>
      </c>
      <c r="T899">
        <v>0</v>
      </c>
      <c r="U899">
        <v>9</v>
      </c>
      <c r="V899">
        <v>0</v>
      </c>
      <c r="W899">
        <v>0</v>
      </c>
      <c r="X899">
        <v>0</v>
      </c>
      <c r="Y899">
        <v>57.955154</v>
      </c>
      <c r="Z899">
        <v>0</v>
      </c>
      <c r="AA899">
        <v>0.36316272999999999</v>
      </c>
      <c r="AB899">
        <v>0</v>
      </c>
      <c r="AC899">
        <v>18.397849999999998</v>
      </c>
      <c r="AD899">
        <v>0</v>
      </c>
      <c r="AE899">
        <v>0</v>
      </c>
      <c r="AF899">
        <v>76.716160000000002</v>
      </c>
    </row>
    <row r="900" spans="1:32" x14ac:dyDescent="0.3">
      <c r="A900">
        <v>3010139</v>
      </c>
      <c r="B900">
        <v>1</v>
      </c>
      <c r="C900" t="s">
        <v>83</v>
      </c>
      <c r="D900" t="s">
        <v>123</v>
      </c>
      <c r="E900" t="s">
        <v>3620</v>
      </c>
      <c r="F900" t="s">
        <v>3621</v>
      </c>
      <c r="G900" t="s">
        <v>134</v>
      </c>
      <c r="H900" t="s">
        <v>147</v>
      </c>
      <c r="I900" t="s">
        <v>78</v>
      </c>
      <c r="J900" t="s">
        <v>136</v>
      </c>
      <c r="K900" t="s">
        <v>22</v>
      </c>
      <c r="L900" t="s">
        <v>137</v>
      </c>
      <c r="M900" t="s">
        <v>3622</v>
      </c>
      <c r="N900" t="s">
        <v>3623</v>
      </c>
      <c r="O900">
        <v>5.7494444444444444</v>
      </c>
      <c r="P900">
        <v>0</v>
      </c>
      <c r="Q900">
        <v>465</v>
      </c>
      <c r="R900">
        <v>0</v>
      </c>
      <c r="S900">
        <v>2</v>
      </c>
      <c r="T900">
        <v>0</v>
      </c>
      <c r="U900">
        <v>9</v>
      </c>
      <c r="V900">
        <v>0</v>
      </c>
      <c r="W900">
        <v>0</v>
      </c>
      <c r="X900">
        <v>0</v>
      </c>
      <c r="Y900">
        <v>581.69680000000005</v>
      </c>
      <c r="Z900">
        <v>0</v>
      </c>
      <c r="AA900">
        <v>2.5216818000000001</v>
      </c>
      <c r="AB900">
        <v>0</v>
      </c>
      <c r="AC900">
        <v>35.369995000000003</v>
      </c>
      <c r="AD900">
        <v>0</v>
      </c>
      <c r="AE900">
        <v>0</v>
      </c>
      <c r="AF900">
        <v>619.58843999999999</v>
      </c>
    </row>
    <row r="901" spans="1:32" x14ac:dyDescent="0.3">
      <c r="A901">
        <v>3009959</v>
      </c>
      <c r="B901">
        <v>1</v>
      </c>
      <c r="C901" t="s">
        <v>83</v>
      </c>
      <c r="D901" t="s">
        <v>116</v>
      </c>
      <c r="E901" t="s">
        <v>3624</v>
      </c>
      <c r="F901" t="s">
        <v>3625</v>
      </c>
      <c r="G901" t="s">
        <v>134</v>
      </c>
      <c r="H901" t="s">
        <v>247</v>
      </c>
      <c r="I901" t="s">
        <v>78</v>
      </c>
      <c r="J901" t="s">
        <v>136</v>
      </c>
      <c r="K901" t="s">
        <v>22</v>
      </c>
      <c r="L901" t="s">
        <v>177</v>
      </c>
      <c r="M901" t="s">
        <v>3626</v>
      </c>
      <c r="N901" t="s">
        <v>3627</v>
      </c>
      <c r="O901">
        <v>0.79605638888888886</v>
      </c>
      <c r="P901">
        <v>0</v>
      </c>
      <c r="Q901">
        <v>44</v>
      </c>
      <c r="R901">
        <v>0</v>
      </c>
      <c r="S901">
        <v>0</v>
      </c>
      <c r="T901">
        <v>0</v>
      </c>
      <c r="U901">
        <v>7</v>
      </c>
      <c r="V901">
        <v>0</v>
      </c>
      <c r="W901">
        <v>0</v>
      </c>
      <c r="X901">
        <v>0</v>
      </c>
      <c r="Y901">
        <v>16.619216999999999</v>
      </c>
      <c r="Z901">
        <v>0</v>
      </c>
      <c r="AA901">
        <v>0</v>
      </c>
      <c r="AB901">
        <v>0</v>
      </c>
      <c r="AC901">
        <v>4.9770612999999999</v>
      </c>
      <c r="AD901">
        <v>0</v>
      </c>
      <c r="AE901">
        <v>0</v>
      </c>
      <c r="AF901">
        <v>21.596277000000001</v>
      </c>
    </row>
    <row r="902" spans="1:32" x14ac:dyDescent="0.3">
      <c r="A902">
        <v>3009952</v>
      </c>
      <c r="B902">
        <v>1</v>
      </c>
      <c r="C902" t="s">
        <v>82</v>
      </c>
      <c r="D902" t="s">
        <v>90</v>
      </c>
      <c r="E902" t="s">
        <v>3628</v>
      </c>
      <c r="F902" t="s">
        <v>3629</v>
      </c>
      <c r="G902" t="s">
        <v>134</v>
      </c>
      <c r="H902" t="s">
        <v>247</v>
      </c>
      <c r="I902" t="s">
        <v>78</v>
      </c>
      <c r="J902" t="s">
        <v>136</v>
      </c>
      <c r="K902" t="s">
        <v>22</v>
      </c>
      <c r="L902" t="s">
        <v>177</v>
      </c>
      <c r="M902" t="s">
        <v>3630</v>
      </c>
      <c r="N902" t="s">
        <v>3631</v>
      </c>
      <c r="O902">
        <v>0.69372694444444438</v>
      </c>
      <c r="P902">
        <v>0</v>
      </c>
      <c r="Q902">
        <v>80</v>
      </c>
      <c r="R902">
        <v>0</v>
      </c>
      <c r="S902">
        <v>0</v>
      </c>
      <c r="T902">
        <v>0</v>
      </c>
      <c r="U902">
        <v>10</v>
      </c>
      <c r="V902">
        <v>0</v>
      </c>
      <c r="W902">
        <v>0</v>
      </c>
      <c r="X902">
        <v>0</v>
      </c>
      <c r="Y902">
        <v>10.654639</v>
      </c>
      <c r="Z902">
        <v>0</v>
      </c>
      <c r="AA902">
        <v>0</v>
      </c>
      <c r="AB902">
        <v>0</v>
      </c>
      <c r="AC902">
        <v>1.4673232</v>
      </c>
      <c r="AD902">
        <v>0</v>
      </c>
      <c r="AE902">
        <v>0</v>
      </c>
      <c r="AF902">
        <v>12.121962</v>
      </c>
    </row>
    <row r="903" spans="1:32" x14ac:dyDescent="0.3">
      <c r="A903">
        <v>3009879</v>
      </c>
      <c r="B903">
        <v>1</v>
      </c>
      <c r="C903" t="s">
        <v>82</v>
      </c>
      <c r="D903" t="s">
        <v>111</v>
      </c>
      <c r="E903" t="s">
        <v>3632</v>
      </c>
      <c r="F903" t="s">
        <v>3633</v>
      </c>
      <c r="G903" t="s">
        <v>134</v>
      </c>
      <c r="H903" t="s">
        <v>216</v>
      </c>
      <c r="I903" t="s">
        <v>78</v>
      </c>
      <c r="J903" t="s">
        <v>136</v>
      </c>
      <c r="K903" t="s">
        <v>22</v>
      </c>
      <c r="L903" t="s">
        <v>177</v>
      </c>
      <c r="M903" t="s">
        <v>3634</v>
      </c>
      <c r="N903" t="s">
        <v>3635</v>
      </c>
      <c r="O903">
        <v>1.3134119444444445</v>
      </c>
      <c r="P903">
        <v>0</v>
      </c>
      <c r="Q903">
        <v>1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0.53612329999999997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0.53612329999999997</v>
      </c>
    </row>
    <row r="904" spans="1:32" x14ac:dyDescent="0.3">
      <c r="A904">
        <v>3009888</v>
      </c>
      <c r="B904">
        <v>1</v>
      </c>
      <c r="C904" t="s">
        <v>83</v>
      </c>
      <c r="D904" t="s">
        <v>117</v>
      </c>
      <c r="E904" t="s">
        <v>3636</v>
      </c>
      <c r="F904" t="s">
        <v>3637</v>
      </c>
      <c r="G904" t="s">
        <v>134</v>
      </c>
      <c r="H904" t="s">
        <v>247</v>
      </c>
      <c r="I904" t="s">
        <v>78</v>
      </c>
      <c r="J904" t="s">
        <v>136</v>
      </c>
      <c r="K904" t="s">
        <v>22</v>
      </c>
      <c r="L904" t="s">
        <v>177</v>
      </c>
      <c r="M904" t="s">
        <v>3638</v>
      </c>
      <c r="N904" t="s">
        <v>3639</v>
      </c>
      <c r="O904">
        <v>1.0755333333333335</v>
      </c>
      <c r="P904">
        <v>0</v>
      </c>
      <c r="Q904">
        <v>32</v>
      </c>
      <c r="R904">
        <v>0</v>
      </c>
      <c r="S904">
        <v>0</v>
      </c>
      <c r="T904">
        <v>0</v>
      </c>
      <c r="U904">
        <v>2</v>
      </c>
      <c r="V904">
        <v>0</v>
      </c>
      <c r="W904">
        <v>0</v>
      </c>
      <c r="X904">
        <v>0</v>
      </c>
      <c r="Y904">
        <v>2.3501382</v>
      </c>
      <c r="Z904">
        <v>0</v>
      </c>
      <c r="AA904">
        <v>0</v>
      </c>
      <c r="AB904">
        <v>0</v>
      </c>
      <c r="AC904">
        <v>0.14775190999999999</v>
      </c>
      <c r="AD904">
        <v>0</v>
      </c>
      <c r="AE904">
        <v>0</v>
      </c>
      <c r="AF904">
        <v>2.4978902000000001</v>
      </c>
    </row>
    <row r="905" spans="1:32" x14ac:dyDescent="0.3">
      <c r="A905">
        <v>3009874</v>
      </c>
      <c r="B905">
        <v>1</v>
      </c>
      <c r="C905" t="s">
        <v>82</v>
      </c>
      <c r="D905" t="s">
        <v>104</v>
      </c>
      <c r="E905" t="s">
        <v>3640</v>
      </c>
      <c r="F905" t="s">
        <v>3641</v>
      </c>
      <c r="G905" t="s">
        <v>134</v>
      </c>
      <c r="H905" t="s">
        <v>404</v>
      </c>
      <c r="I905" t="s">
        <v>78</v>
      </c>
      <c r="J905" t="s">
        <v>136</v>
      </c>
      <c r="K905" t="s">
        <v>22</v>
      </c>
      <c r="L905" t="s">
        <v>177</v>
      </c>
      <c r="M905" t="s">
        <v>3642</v>
      </c>
      <c r="N905" t="s">
        <v>3643</v>
      </c>
      <c r="O905">
        <v>0.54670888888888891</v>
      </c>
      <c r="P905">
        <v>0</v>
      </c>
      <c r="Q905">
        <v>480</v>
      </c>
      <c r="R905">
        <v>0</v>
      </c>
      <c r="S905">
        <v>0</v>
      </c>
      <c r="T905">
        <v>0</v>
      </c>
      <c r="U905">
        <v>83</v>
      </c>
      <c r="V905">
        <v>0</v>
      </c>
      <c r="W905">
        <v>0</v>
      </c>
      <c r="X905">
        <v>0</v>
      </c>
      <c r="Y905">
        <v>73.138405000000006</v>
      </c>
      <c r="Z905">
        <v>0</v>
      </c>
      <c r="AA905">
        <v>0</v>
      </c>
      <c r="AB905">
        <v>0</v>
      </c>
      <c r="AC905">
        <v>18.967134000000001</v>
      </c>
      <c r="AD905">
        <v>0</v>
      </c>
      <c r="AE905">
        <v>0</v>
      </c>
      <c r="AF905">
        <v>92.105540000000005</v>
      </c>
    </row>
    <row r="906" spans="1:32" x14ac:dyDescent="0.3">
      <c r="A906">
        <v>3009716</v>
      </c>
      <c r="B906">
        <v>1</v>
      </c>
      <c r="C906" t="s">
        <v>82</v>
      </c>
      <c r="D906" t="s">
        <v>104</v>
      </c>
      <c r="E906" t="s">
        <v>3644</v>
      </c>
      <c r="F906" t="s">
        <v>3645</v>
      </c>
      <c r="G906" t="s">
        <v>134</v>
      </c>
      <c r="H906" t="s">
        <v>367</v>
      </c>
      <c r="I906" t="s">
        <v>78</v>
      </c>
      <c r="J906" t="s">
        <v>136</v>
      </c>
      <c r="K906" t="s">
        <v>22</v>
      </c>
      <c r="L906" t="s">
        <v>177</v>
      </c>
      <c r="M906" t="s">
        <v>3646</v>
      </c>
      <c r="N906" t="s">
        <v>3647</v>
      </c>
      <c r="O906">
        <v>2.0972516666666667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45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21.579022999999999</v>
      </c>
      <c r="AD906">
        <v>0</v>
      </c>
      <c r="AE906">
        <v>0</v>
      </c>
      <c r="AF906">
        <v>21.579022999999999</v>
      </c>
    </row>
    <row r="907" spans="1:32" x14ac:dyDescent="0.3">
      <c r="A907">
        <v>3009706</v>
      </c>
      <c r="B907">
        <v>1</v>
      </c>
      <c r="C907" t="s">
        <v>82</v>
      </c>
      <c r="D907" t="s">
        <v>90</v>
      </c>
      <c r="E907" t="s">
        <v>3648</v>
      </c>
      <c r="F907" t="s">
        <v>3649</v>
      </c>
      <c r="G907" t="s">
        <v>134</v>
      </c>
      <c r="H907" t="s">
        <v>216</v>
      </c>
      <c r="I907" t="s">
        <v>78</v>
      </c>
      <c r="J907" t="s">
        <v>136</v>
      </c>
      <c r="K907" t="s">
        <v>22</v>
      </c>
      <c r="L907" t="s">
        <v>177</v>
      </c>
      <c r="M907" t="s">
        <v>3650</v>
      </c>
      <c r="N907" t="s">
        <v>3651</v>
      </c>
      <c r="O907">
        <v>1.2145566666666667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27</v>
      </c>
      <c r="V907">
        <v>0</v>
      </c>
      <c r="W907">
        <v>1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30.050898</v>
      </c>
      <c r="AD907">
        <v>0</v>
      </c>
      <c r="AE907">
        <v>1.9543672000000001</v>
      </c>
      <c r="AF907">
        <v>32.005263999999997</v>
      </c>
    </row>
    <row r="908" spans="1:32" x14ac:dyDescent="0.3">
      <c r="A908">
        <v>3009696</v>
      </c>
      <c r="B908">
        <v>1</v>
      </c>
      <c r="C908" t="s">
        <v>83</v>
      </c>
      <c r="D908" t="s">
        <v>127</v>
      </c>
      <c r="E908" t="s">
        <v>3652</v>
      </c>
      <c r="F908" t="s">
        <v>3653</v>
      </c>
      <c r="G908" t="s">
        <v>134</v>
      </c>
      <c r="H908" t="s">
        <v>211</v>
      </c>
      <c r="I908" t="s">
        <v>79</v>
      </c>
      <c r="J908" t="s">
        <v>136</v>
      </c>
      <c r="K908" t="s">
        <v>22</v>
      </c>
      <c r="L908" t="s">
        <v>177</v>
      </c>
      <c r="M908" t="s">
        <v>3654</v>
      </c>
      <c r="N908" t="s">
        <v>3655</v>
      </c>
      <c r="O908">
        <v>0.99027777777777781</v>
      </c>
      <c r="P908">
        <v>1</v>
      </c>
      <c r="Q908">
        <v>46</v>
      </c>
      <c r="R908">
        <v>0</v>
      </c>
      <c r="S908">
        <v>0</v>
      </c>
      <c r="T908">
        <v>7</v>
      </c>
      <c r="U908">
        <v>0</v>
      </c>
      <c r="V908">
        <v>4</v>
      </c>
      <c r="W908">
        <v>0</v>
      </c>
      <c r="X908">
        <v>0.2715842</v>
      </c>
      <c r="Y908">
        <v>11.925806</v>
      </c>
      <c r="Z908">
        <v>0</v>
      </c>
      <c r="AA908">
        <v>0</v>
      </c>
      <c r="AB908">
        <v>146.54357999999999</v>
      </c>
      <c r="AC908">
        <v>0</v>
      </c>
      <c r="AD908">
        <v>802.12932999999998</v>
      </c>
      <c r="AE908">
        <v>0</v>
      </c>
      <c r="AF908">
        <v>960.87030000000004</v>
      </c>
    </row>
    <row r="909" spans="1:32" x14ac:dyDescent="0.3">
      <c r="A909">
        <v>3009583</v>
      </c>
      <c r="B909">
        <v>1</v>
      </c>
      <c r="C909" t="s">
        <v>82</v>
      </c>
      <c r="D909" t="s">
        <v>99</v>
      </c>
      <c r="E909" t="s">
        <v>2978</v>
      </c>
      <c r="F909" t="s">
        <v>2979</v>
      </c>
      <c r="G909" t="s">
        <v>134</v>
      </c>
      <c r="H909" t="s">
        <v>252</v>
      </c>
      <c r="I909" t="s">
        <v>79</v>
      </c>
      <c r="J909" t="s">
        <v>136</v>
      </c>
      <c r="K909" t="s">
        <v>22</v>
      </c>
      <c r="L909" t="s">
        <v>177</v>
      </c>
      <c r="M909" t="s">
        <v>3656</v>
      </c>
      <c r="N909" t="s">
        <v>3657</v>
      </c>
      <c r="O909">
        <v>1.8090541666666666</v>
      </c>
      <c r="P909">
        <v>0</v>
      </c>
      <c r="Q909">
        <v>0</v>
      </c>
      <c r="R909">
        <v>0</v>
      </c>
      <c r="S909">
        <v>0</v>
      </c>
      <c r="T909">
        <v>4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364.24853999999999</v>
      </c>
      <c r="AC909">
        <v>0</v>
      </c>
      <c r="AD909">
        <v>0</v>
      </c>
      <c r="AE909">
        <v>0</v>
      </c>
      <c r="AF909">
        <v>364.24853999999999</v>
      </c>
    </row>
    <row r="910" spans="1:32" x14ac:dyDescent="0.3">
      <c r="A910">
        <v>3009612</v>
      </c>
      <c r="B910">
        <v>1</v>
      </c>
      <c r="C910" t="s">
        <v>82</v>
      </c>
      <c r="D910" t="s">
        <v>98</v>
      </c>
      <c r="E910" t="s">
        <v>3658</v>
      </c>
      <c r="F910" t="s">
        <v>3659</v>
      </c>
      <c r="G910" t="s">
        <v>134</v>
      </c>
      <c r="H910" t="s">
        <v>247</v>
      </c>
      <c r="I910" t="s">
        <v>78</v>
      </c>
      <c r="J910" t="s">
        <v>136</v>
      </c>
      <c r="K910" t="s">
        <v>22</v>
      </c>
      <c r="L910" t="s">
        <v>177</v>
      </c>
      <c r="M910" t="s">
        <v>3660</v>
      </c>
      <c r="N910" t="s">
        <v>3661</v>
      </c>
      <c r="O910">
        <v>2.0151202777777777</v>
      </c>
      <c r="P910">
        <v>0</v>
      </c>
      <c r="Q910">
        <v>175</v>
      </c>
      <c r="R910">
        <v>0</v>
      </c>
      <c r="S910">
        <v>0</v>
      </c>
      <c r="T910">
        <v>0</v>
      </c>
      <c r="U910">
        <v>6</v>
      </c>
      <c r="V910">
        <v>0</v>
      </c>
      <c r="W910">
        <v>0</v>
      </c>
      <c r="X910">
        <v>0</v>
      </c>
      <c r="Y910">
        <v>81.363265999999996</v>
      </c>
      <c r="Z910">
        <v>0</v>
      </c>
      <c r="AA910">
        <v>0</v>
      </c>
      <c r="AB910">
        <v>0</v>
      </c>
      <c r="AC910">
        <v>1.2451296999999999</v>
      </c>
      <c r="AD910">
        <v>0</v>
      </c>
      <c r="AE910">
        <v>0</v>
      </c>
      <c r="AF910">
        <v>82.608400000000003</v>
      </c>
    </row>
    <row r="911" spans="1:32" x14ac:dyDescent="0.3">
      <c r="A911">
        <v>3009618</v>
      </c>
      <c r="B911">
        <v>1</v>
      </c>
      <c r="C911" t="s">
        <v>83</v>
      </c>
      <c r="D911" t="s">
        <v>117</v>
      </c>
      <c r="E911" t="s">
        <v>3662</v>
      </c>
      <c r="F911" t="s">
        <v>3663</v>
      </c>
      <c r="G911" t="s">
        <v>134</v>
      </c>
      <c r="H911" t="s">
        <v>211</v>
      </c>
      <c r="I911" t="s">
        <v>79</v>
      </c>
      <c r="J911" t="s">
        <v>136</v>
      </c>
      <c r="K911" t="s">
        <v>22</v>
      </c>
      <c r="L911" t="s">
        <v>177</v>
      </c>
      <c r="M911" t="s">
        <v>3664</v>
      </c>
      <c r="N911" t="s">
        <v>3665</v>
      </c>
      <c r="O911">
        <v>0.28638888888888892</v>
      </c>
      <c r="P911">
        <v>1</v>
      </c>
      <c r="Q911">
        <v>275</v>
      </c>
      <c r="R911">
        <v>0</v>
      </c>
      <c r="S911">
        <v>7</v>
      </c>
      <c r="T911">
        <v>3</v>
      </c>
      <c r="U911">
        <v>33</v>
      </c>
      <c r="V911">
        <v>0</v>
      </c>
      <c r="W911">
        <v>0</v>
      </c>
      <c r="X911">
        <v>1.635785</v>
      </c>
      <c r="Y911">
        <v>4.5295323999999999</v>
      </c>
      <c r="Z911">
        <v>0</v>
      </c>
      <c r="AA911">
        <v>6.1191995999999999E-3</v>
      </c>
      <c r="AB911">
        <v>0.49557414999999999</v>
      </c>
      <c r="AC911">
        <v>0.8672917</v>
      </c>
      <c r="AD911">
        <v>0</v>
      </c>
      <c r="AE911">
        <v>0</v>
      </c>
      <c r="AF911">
        <v>7.5343026999999996</v>
      </c>
    </row>
    <row r="912" spans="1:32" x14ac:dyDescent="0.3">
      <c r="A912">
        <v>3009599</v>
      </c>
      <c r="B912">
        <v>1</v>
      </c>
      <c r="C912" t="s">
        <v>83</v>
      </c>
      <c r="D912" t="s">
        <v>129</v>
      </c>
      <c r="E912" t="s">
        <v>3666</v>
      </c>
      <c r="F912" t="s">
        <v>3667</v>
      </c>
      <c r="G912" t="s">
        <v>134</v>
      </c>
      <c r="H912" t="s">
        <v>211</v>
      </c>
      <c r="I912" t="s">
        <v>79</v>
      </c>
      <c r="J912" t="s">
        <v>136</v>
      </c>
      <c r="K912" t="s">
        <v>22</v>
      </c>
      <c r="L912" t="s">
        <v>177</v>
      </c>
      <c r="M912" t="s">
        <v>3668</v>
      </c>
      <c r="N912" t="s">
        <v>3669</v>
      </c>
      <c r="O912">
        <v>0.35916666666666669</v>
      </c>
      <c r="P912">
        <v>7</v>
      </c>
      <c r="Q912">
        <v>1364</v>
      </c>
      <c r="R912">
        <v>93</v>
      </c>
      <c r="S912">
        <v>189</v>
      </c>
      <c r="T912">
        <v>29</v>
      </c>
      <c r="U912">
        <v>131</v>
      </c>
      <c r="V912">
        <v>7</v>
      </c>
      <c r="W912">
        <v>0</v>
      </c>
      <c r="X912">
        <v>0.94532835000000004</v>
      </c>
      <c r="Y912">
        <v>71.871300000000005</v>
      </c>
      <c r="Z912">
        <v>25.681543000000001</v>
      </c>
      <c r="AA912">
        <v>24.608065</v>
      </c>
      <c r="AB912">
        <v>23.666060999999999</v>
      </c>
      <c r="AC912">
        <v>17.597376000000001</v>
      </c>
      <c r="AD912">
        <v>137.69315</v>
      </c>
      <c r="AE912">
        <v>0</v>
      </c>
      <c r="AF912">
        <v>302.06279999999998</v>
      </c>
    </row>
    <row r="913" spans="1:32" x14ac:dyDescent="0.3">
      <c r="A913">
        <v>3009501</v>
      </c>
      <c r="B913">
        <v>1</v>
      </c>
      <c r="C913" t="s">
        <v>82</v>
      </c>
      <c r="D913" t="s">
        <v>90</v>
      </c>
      <c r="E913" t="s">
        <v>3670</v>
      </c>
      <c r="F913" t="s">
        <v>3671</v>
      </c>
      <c r="G913" t="s">
        <v>134</v>
      </c>
      <c r="H913" t="s">
        <v>367</v>
      </c>
      <c r="I913" t="s">
        <v>78</v>
      </c>
      <c r="J913" t="s">
        <v>136</v>
      </c>
      <c r="K913" t="s">
        <v>22</v>
      </c>
      <c r="L913" t="s">
        <v>177</v>
      </c>
      <c r="M913" t="s">
        <v>3672</v>
      </c>
      <c r="N913" t="s">
        <v>3673</v>
      </c>
      <c r="O913">
        <v>2.0415791666666667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2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3.3606107000000001</v>
      </c>
      <c r="AD913">
        <v>0</v>
      </c>
      <c r="AE913">
        <v>0</v>
      </c>
      <c r="AF913">
        <v>3.3606107000000001</v>
      </c>
    </row>
    <row r="914" spans="1:32" x14ac:dyDescent="0.3">
      <c r="A914">
        <v>3009385</v>
      </c>
      <c r="B914">
        <v>1</v>
      </c>
      <c r="C914" t="s">
        <v>82</v>
      </c>
      <c r="D914" t="s">
        <v>105</v>
      </c>
      <c r="E914" t="s">
        <v>3674</v>
      </c>
      <c r="F914" t="s">
        <v>3675</v>
      </c>
      <c r="G914" t="s">
        <v>134</v>
      </c>
      <c r="H914" t="s">
        <v>238</v>
      </c>
      <c r="I914" t="s">
        <v>78</v>
      </c>
      <c r="J914" t="s">
        <v>136</v>
      </c>
      <c r="K914" t="s">
        <v>22</v>
      </c>
      <c r="L914" t="s">
        <v>177</v>
      </c>
      <c r="M914" t="s">
        <v>3676</v>
      </c>
      <c r="N914" t="s">
        <v>3677</v>
      </c>
      <c r="O914">
        <v>1.0313797222222223</v>
      </c>
      <c r="P914">
        <v>0</v>
      </c>
      <c r="Q914">
        <v>1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4.8938077000000003E-2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4.8938077000000003E-2</v>
      </c>
    </row>
    <row r="915" spans="1:32" x14ac:dyDescent="0.3">
      <c r="A915">
        <v>3009197</v>
      </c>
      <c r="B915">
        <v>1</v>
      </c>
      <c r="C915" t="s">
        <v>83</v>
      </c>
      <c r="D915" t="s">
        <v>115</v>
      </c>
      <c r="E915" t="s">
        <v>3678</v>
      </c>
      <c r="F915" t="s">
        <v>3679</v>
      </c>
      <c r="G915" t="s">
        <v>134</v>
      </c>
      <c r="H915" t="s">
        <v>211</v>
      </c>
      <c r="I915" t="s">
        <v>79</v>
      </c>
      <c r="J915" t="s">
        <v>136</v>
      </c>
      <c r="K915" t="s">
        <v>22</v>
      </c>
      <c r="L915" t="s">
        <v>177</v>
      </c>
      <c r="M915" t="s">
        <v>3680</v>
      </c>
      <c r="N915" t="s">
        <v>3681</v>
      </c>
      <c r="O915">
        <v>0.39500000000000002</v>
      </c>
      <c r="P915">
        <v>3</v>
      </c>
      <c r="Q915">
        <v>0</v>
      </c>
      <c r="R915">
        <v>29</v>
      </c>
      <c r="S915">
        <v>11</v>
      </c>
      <c r="T915">
        <v>6</v>
      </c>
      <c r="U915">
        <v>1</v>
      </c>
      <c r="V915">
        <v>2</v>
      </c>
      <c r="W915">
        <v>0</v>
      </c>
      <c r="X915">
        <v>2.2001621999999998</v>
      </c>
      <c r="Y915">
        <v>0</v>
      </c>
      <c r="Z915">
        <v>7.5009836999999999</v>
      </c>
      <c r="AA915">
        <v>0.79982465999999997</v>
      </c>
      <c r="AB915">
        <v>8.8420690000000004</v>
      </c>
      <c r="AC915">
        <v>0</v>
      </c>
      <c r="AD915">
        <v>4.450323</v>
      </c>
      <c r="AE915">
        <v>0</v>
      </c>
      <c r="AF915">
        <v>23.793361999999998</v>
      </c>
    </row>
    <row r="916" spans="1:32" x14ac:dyDescent="0.3">
      <c r="A916">
        <v>3009203</v>
      </c>
      <c r="B916">
        <v>1</v>
      </c>
      <c r="C916" t="s">
        <v>82</v>
      </c>
      <c r="D916" t="s">
        <v>98</v>
      </c>
      <c r="E916" t="s">
        <v>3682</v>
      </c>
      <c r="F916" t="s">
        <v>3683</v>
      </c>
      <c r="G916" t="s">
        <v>134</v>
      </c>
      <c r="H916" t="s">
        <v>216</v>
      </c>
      <c r="I916" t="s">
        <v>78</v>
      </c>
      <c r="J916" t="s">
        <v>136</v>
      </c>
      <c r="K916" t="s">
        <v>22</v>
      </c>
      <c r="L916" t="s">
        <v>177</v>
      </c>
      <c r="M916" t="s">
        <v>3684</v>
      </c>
      <c r="N916" t="s">
        <v>3685</v>
      </c>
      <c r="O916">
        <v>1.6024030555555555</v>
      </c>
      <c r="P916">
        <v>0</v>
      </c>
      <c r="Q916">
        <v>2</v>
      </c>
      <c r="R916">
        <v>0</v>
      </c>
      <c r="S916">
        <v>0</v>
      </c>
      <c r="T916">
        <v>0</v>
      </c>
      <c r="U916">
        <v>2</v>
      </c>
      <c r="V916">
        <v>0</v>
      </c>
      <c r="W916">
        <v>0</v>
      </c>
      <c r="X916">
        <v>0</v>
      </c>
      <c r="Y916">
        <v>0.5170032</v>
      </c>
      <c r="Z916">
        <v>0</v>
      </c>
      <c r="AA916">
        <v>0</v>
      </c>
      <c r="AB916">
        <v>0</v>
      </c>
      <c r="AC916">
        <v>5.0347676000000003</v>
      </c>
      <c r="AD916">
        <v>0</v>
      </c>
      <c r="AE916">
        <v>0</v>
      </c>
      <c r="AF916">
        <v>5.5517706999999996</v>
      </c>
    </row>
    <row r="917" spans="1:32" x14ac:dyDescent="0.3">
      <c r="A917">
        <v>3009097</v>
      </c>
      <c r="B917">
        <v>2</v>
      </c>
      <c r="C917" t="s">
        <v>82</v>
      </c>
      <c r="D917" t="s">
        <v>92</v>
      </c>
      <c r="E917" t="s">
        <v>3686</v>
      </c>
      <c r="F917" t="s">
        <v>3687</v>
      </c>
      <c r="G917" t="s">
        <v>134</v>
      </c>
      <c r="H917" t="s">
        <v>1131</v>
      </c>
      <c r="I917" t="s">
        <v>79</v>
      </c>
      <c r="J917" t="s">
        <v>136</v>
      </c>
      <c r="K917" t="s">
        <v>22</v>
      </c>
      <c r="L917" t="s">
        <v>177</v>
      </c>
      <c r="M917" t="s">
        <v>3688</v>
      </c>
      <c r="N917" t="s">
        <v>3689</v>
      </c>
      <c r="O917">
        <v>5.1763888888888889</v>
      </c>
      <c r="P917">
        <v>0</v>
      </c>
      <c r="Q917">
        <v>367</v>
      </c>
      <c r="R917">
        <v>0</v>
      </c>
      <c r="S917">
        <v>0</v>
      </c>
      <c r="T917">
        <v>0</v>
      </c>
      <c r="U917">
        <v>39</v>
      </c>
      <c r="V917">
        <v>0</v>
      </c>
      <c r="W917">
        <v>0</v>
      </c>
      <c r="X917">
        <v>0</v>
      </c>
      <c r="Y917">
        <v>274.49520000000001</v>
      </c>
      <c r="Z917">
        <v>0</v>
      </c>
      <c r="AA917">
        <v>0</v>
      </c>
      <c r="AB917">
        <v>0</v>
      </c>
      <c r="AC917">
        <v>89.436049999999994</v>
      </c>
      <c r="AD917">
        <v>0</v>
      </c>
      <c r="AE917">
        <v>0</v>
      </c>
      <c r="AF917">
        <v>363.93124</v>
      </c>
    </row>
    <row r="918" spans="1:32" x14ac:dyDescent="0.3">
      <c r="A918">
        <v>3008833</v>
      </c>
      <c r="B918">
        <v>1</v>
      </c>
      <c r="C918" t="s">
        <v>82</v>
      </c>
      <c r="D918" t="s">
        <v>90</v>
      </c>
      <c r="E918" t="s">
        <v>3670</v>
      </c>
      <c r="F918" t="s">
        <v>3671</v>
      </c>
      <c r="G918" t="s">
        <v>134</v>
      </c>
      <c r="H918" t="s">
        <v>216</v>
      </c>
      <c r="I918" t="s">
        <v>78</v>
      </c>
      <c r="J918" t="s">
        <v>136</v>
      </c>
      <c r="K918" t="s">
        <v>22</v>
      </c>
      <c r="L918" t="s">
        <v>177</v>
      </c>
      <c r="M918" t="s">
        <v>3690</v>
      </c>
      <c r="N918" t="s">
        <v>3691</v>
      </c>
      <c r="O918">
        <v>1.6076652777777778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2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2.6884112</v>
      </c>
      <c r="AD918">
        <v>0</v>
      </c>
      <c r="AE918">
        <v>0</v>
      </c>
      <c r="AF918">
        <v>2.6884112</v>
      </c>
    </row>
    <row r="919" spans="1:32" x14ac:dyDescent="0.3">
      <c r="A919">
        <v>3008842</v>
      </c>
      <c r="B919">
        <v>1</v>
      </c>
      <c r="C919" t="s">
        <v>82</v>
      </c>
      <c r="D919" t="s">
        <v>90</v>
      </c>
      <c r="E919" t="s">
        <v>3692</v>
      </c>
      <c r="F919" t="s">
        <v>3693</v>
      </c>
      <c r="G919" t="s">
        <v>134</v>
      </c>
      <c r="H919" t="s">
        <v>404</v>
      </c>
      <c r="I919" t="s">
        <v>78</v>
      </c>
      <c r="J919" t="s">
        <v>136</v>
      </c>
      <c r="K919" t="s">
        <v>22</v>
      </c>
      <c r="L919" t="s">
        <v>177</v>
      </c>
      <c r="M919" t="s">
        <v>3694</v>
      </c>
      <c r="N919" t="s">
        <v>3695</v>
      </c>
      <c r="O919">
        <v>2.483339722222222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11</v>
      </c>
      <c r="V919">
        <v>0</v>
      </c>
      <c r="W919">
        <v>1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68.479095000000001</v>
      </c>
      <c r="AD919">
        <v>0</v>
      </c>
      <c r="AE919">
        <v>11.676152999999999</v>
      </c>
      <c r="AF919">
        <v>80.155240000000006</v>
      </c>
    </row>
    <row r="920" spans="1:32" x14ac:dyDescent="0.3">
      <c r="A920">
        <v>3008832</v>
      </c>
      <c r="B920">
        <v>1</v>
      </c>
      <c r="C920" t="s">
        <v>83</v>
      </c>
      <c r="D920" t="s">
        <v>118</v>
      </c>
      <c r="E920" t="s">
        <v>3696</v>
      </c>
      <c r="F920" t="s">
        <v>3697</v>
      </c>
      <c r="G920" t="s">
        <v>134</v>
      </c>
      <c r="H920" t="s">
        <v>182</v>
      </c>
      <c r="I920" t="s">
        <v>78</v>
      </c>
      <c r="J920" t="s">
        <v>136</v>
      </c>
      <c r="K920" t="s">
        <v>22</v>
      </c>
      <c r="L920" t="s">
        <v>177</v>
      </c>
      <c r="M920" t="s">
        <v>3698</v>
      </c>
      <c r="N920" t="s">
        <v>3699</v>
      </c>
      <c r="O920">
        <v>0.90903361111111114</v>
      </c>
      <c r="P920">
        <v>0</v>
      </c>
      <c r="Q920">
        <v>122</v>
      </c>
      <c r="R920">
        <v>0</v>
      </c>
      <c r="S920">
        <v>0</v>
      </c>
      <c r="T920">
        <v>0</v>
      </c>
      <c r="U920">
        <v>4</v>
      </c>
      <c r="V920">
        <v>0</v>
      </c>
      <c r="W920">
        <v>0</v>
      </c>
      <c r="X920">
        <v>0</v>
      </c>
      <c r="Y920">
        <v>17.013034999999999</v>
      </c>
      <c r="Z920">
        <v>0</v>
      </c>
      <c r="AA920">
        <v>0</v>
      </c>
      <c r="AB920">
        <v>0</v>
      </c>
      <c r="AC920">
        <v>2.9991777000000002</v>
      </c>
      <c r="AD920">
        <v>0</v>
      </c>
      <c r="AE920">
        <v>0</v>
      </c>
      <c r="AF920">
        <v>20.012212999999999</v>
      </c>
    </row>
    <row r="921" spans="1:32" x14ac:dyDescent="0.3">
      <c r="A921">
        <v>3008834</v>
      </c>
      <c r="B921">
        <v>1</v>
      </c>
      <c r="C921" t="s">
        <v>83</v>
      </c>
      <c r="D921" t="s">
        <v>125</v>
      </c>
      <c r="E921" t="s">
        <v>444</v>
      </c>
      <c r="F921" t="s">
        <v>445</v>
      </c>
      <c r="G921" t="s">
        <v>134</v>
      </c>
      <c r="H921" t="s">
        <v>211</v>
      </c>
      <c r="I921" t="s">
        <v>79</v>
      </c>
      <c r="J921" t="s">
        <v>136</v>
      </c>
      <c r="K921" t="s">
        <v>22</v>
      </c>
      <c r="L921" t="s">
        <v>177</v>
      </c>
      <c r="M921" t="s">
        <v>3700</v>
      </c>
      <c r="N921" t="s">
        <v>3701</v>
      </c>
      <c r="O921">
        <v>0.39666666666666667</v>
      </c>
      <c r="P921">
        <v>0</v>
      </c>
      <c r="Q921">
        <v>387</v>
      </c>
      <c r="R921">
        <v>0</v>
      </c>
      <c r="S921">
        <v>4</v>
      </c>
      <c r="T921">
        <v>0</v>
      </c>
      <c r="U921">
        <v>51</v>
      </c>
      <c r="V921">
        <v>0</v>
      </c>
      <c r="W921">
        <v>0</v>
      </c>
      <c r="X921">
        <v>0</v>
      </c>
      <c r="Y921">
        <v>32.203372999999999</v>
      </c>
      <c r="Z921">
        <v>0</v>
      </c>
      <c r="AA921">
        <v>0.48357928</v>
      </c>
      <c r="AB921">
        <v>0</v>
      </c>
      <c r="AC921">
        <v>4.3966002</v>
      </c>
      <c r="AD921">
        <v>0</v>
      </c>
      <c r="AE921">
        <v>0</v>
      </c>
      <c r="AF921">
        <v>37.083553000000002</v>
      </c>
    </row>
    <row r="922" spans="1:32" x14ac:dyDescent="0.3">
      <c r="A922">
        <v>3008422</v>
      </c>
      <c r="B922">
        <v>1</v>
      </c>
      <c r="C922" t="s">
        <v>83</v>
      </c>
      <c r="D922" t="s">
        <v>121</v>
      </c>
      <c r="E922" t="s">
        <v>3702</v>
      </c>
      <c r="F922" t="s">
        <v>3703</v>
      </c>
      <c r="G922" t="s">
        <v>134</v>
      </c>
      <c r="H922" t="s">
        <v>247</v>
      </c>
      <c r="I922" t="s">
        <v>78</v>
      </c>
      <c r="J922" t="s">
        <v>136</v>
      </c>
      <c r="K922" t="s">
        <v>22</v>
      </c>
      <c r="L922" t="s">
        <v>177</v>
      </c>
      <c r="M922" t="s">
        <v>3704</v>
      </c>
      <c r="N922" t="s">
        <v>3705</v>
      </c>
      <c r="O922">
        <v>1.3573247222222222</v>
      </c>
      <c r="P922">
        <v>0</v>
      </c>
      <c r="Q922">
        <v>2</v>
      </c>
      <c r="R922">
        <v>0</v>
      </c>
      <c r="S922">
        <v>1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7.9722260000000003E-2</v>
      </c>
      <c r="Z922">
        <v>0</v>
      </c>
      <c r="AA922">
        <v>0.13391739999999999</v>
      </c>
      <c r="AB922">
        <v>0</v>
      </c>
      <c r="AC922">
        <v>0</v>
      </c>
      <c r="AD922">
        <v>0</v>
      </c>
      <c r="AE922">
        <v>0</v>
      </c>
      <c r="AF922">
        <v>0.21363966000000001</v>
      </c>
    </row>
    <row r="923" spans="1:32" x14ac:dyDescent="0.3">
      <c r="A923">
        <v>3008399</v>
      </c>
      <c r="B923">
        <v>1</v>
      </c>
      <c r="C923" t="s">
        <v>82</v>
      </c>
      <c r="D923" t="s">
        <v>91</v>
      </c>
      <c r="E923" t="s">
        <v>3706</v>
      </c>
      <c r="F923" t="s">
        <v>3707</v>
      </c>
      <c r="G923" t="s">
        <v>134</v>
      </c>
      <c r="H923" t="s">
        <v>404</v>
      </c>
      <c r="I923" t="s">
        <v>78</v>
      </c>
      <c r="J923" t="s">
        <v>136</v>
      </c>
      <c r="K923" t="s">
        <v>22</v>
      </c>
      <c r="L923" t="s">
        <v>177</v>
      </c>
      <c r="M923" t="s">
        <v>3708</v>
      </c>
      <c r="N923" t="s">
        <v>3709</v>
      </c>
      <c r="O923">
        <v>2.1391163888888891</v>
      </c>
      <c r="P923">
        <v>0</v>
      </c>
      <c r="Q923">
        <v>352</v>
      </c>
      <c r="R923">
        <v>0</v>
      </c>
      <c r="S923">
        <v>0</v>
      </c>
      <c r="T923">
        <v>0</v>
      </c>
      <c r="U923">
        <v>4</v>
      </c>
      <c r="V923">
        <v>0</v>
      </c>
      <c r="W923">
        <v>0</v>
      </c>
      <c r="X923">
        <v>0</v>
      </c>
      <c r="Y923">
        <v>200.88533000000001</v>
      </c>
      <c r="Z923">
        <v>0</v>
      </c>
      <c r="AA923">
        <v>0</v>
      </c>
      <c r="AB923">
        <v>0</v>
      </c>
      <c r="AC923">
        <v>9.0997959999999996</v>
      </c>
      <c r="AD923">
        <v>0</v>
      </c>
      <c r="AE923">
        <v>0</v>
      </c>
      <c r="AF923">
        <v>209.98511999999999</v>
      </c>
    </row>
    <row r="924" spans="1:32" x14ac:dyDescent="0.3">
      <c r="A924">
        <v>3008181</v>
      </c>
      <c r="B924">
        <v>1</v>
      </c>
      <c r="C924" t="s">
        <v>82</v>
      </c>
      <c r="D924" t="s">
        <v>98</v>
      </c>
      <c r="E924" t="s">
        <v>3710</v>
      </c>
      <c r="F924" t="s">
        <v>3711</v>
      </c>
      <c r="G924" t="s">
        <v>134</v>
      </c>
      <c r="H924" t="s">
        <v>182</v>
      </c>
      <c r="I924" t="s">
        <v>78</v>
      </c>
      <c r="J924" t="s">
        <v>136</v>
      </c>
      <c r="K924" t="s">
        <v>22</v>
      </c>
      <c r="L924" t="s">
        <v>177</v>
      </c>
      <c r="M924" t="s">
        <v>3712</v>
      </c>
      <c r="N924" t="s">
        <v>3713</v>
      </c>
      <c r="O924">
        <v>0.96878194444444443</v>
      </c>
      <c r="P924">
        <v>0</v>
      </c>
      <c r="Q924">
        <v>29</v>
      </c>
      <c r="R924">
        <v>0</v>
      </c>
      <c r="S924">
        <v>0</v>
      </c>
      <c r="T924">
        <v>0</v>
      </c>
      <c r="U924">
        <v>7</v>
      </c>
      <c r="V924">
        <v>0</v>
      </c>
      <c r="W924">
        <v>0</v>
      </c>
      <c r="X924">
        <v>0</v>
      </c>
      <c r="Y924">
        <v>7.1920843000000003</v>
      </c>
      <c r="Z924">
        <v>0</v>
      </c>
      <c r="AA924">
        <v>0</v>
      </c>
      <c r="AB924">
        <v>0</v>
      </c>
      <c r="AC924">
        <v>18.115600000000001</v>
      </c>
      <c r="AD924">
        <v>0</v>
      </c>
      <c r="AE924">
        <v>0</v>
      </c>
      <c r="AF924">
        <v>25.307686</v>
      </c>
    </row>
    <row r="925" spans="1:32" x14ac:dyDescent="0.3">
      <c r="A925">
        <v>3008125</v>
      </c>
      <c r="B925">
        <v>1</v>
      </c>
      <c r="C925" t="s">
        <v>82</v>
      </c>
      <c r="D925" t="s">
        <v>87</v>
      </c>
      <c r="E925" t="s">
        <v>3714</v>
      </c>
      <c r="F925" t="s">
        <v>3715</v>
      </c>
      <c r="G925" t="s">
        <v>134</v>
      </c>
      <c r="H925" t="s">
        <v>238</v>
      </c>
      <c r="I925" t="s">
        <v>78</v>
      </c>
      <c r="J925" t="s">
        <v>136</v>
      </c>
      <c r="K925" t="s">
        <v>22</v>
      </c>
      <c r="L925" t="s">
        <v>177</v>
      </c>
      <c r="M925" t="s">
        <v>3716</v>
      </c>
      <c r="N925" t="s">
        <v>3717</v>
      </c>
      <c r="O925">
        <v>2.5072063888888887</v>
      </c>
      <c r="P925">
        <v>0</v>
      </c>
      <c r="Q925">
        <v>5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2.7444057000000002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2.7444057000000002</v>
      </c>
    </row>
    <row r="926" spans="1:32" x14ac:dyDescent="0.3">
      <c r="A926">
        <v>3008126</v>
      </c>
      <c r="B926">
        <v>1</v>
      </c>
      <c r="C926" t="s">
        <v>82</v>
      </c>
      <c r="D926" t="s">
        <v>100</v>
      </c>
      <c r="E926" t="s">
        <v>3718</v>
      </c>
      <c r="F926" t="s">
        <v>3719</v>
      </c>
      <c r="G926" t="s">
        <v>134</v>
      </c>
      <c r="H926" t="s">
        <v>367</v>
      </c>
      <c r="I926" t="s">
        <v>78</v>
      </c>
      <c r="J926" t="s">
        <v>136</v>
      </c>
      <c r="K926" t="s">
        <v>22</v>
      </c>
      <c r="L926" t="s">
        <v>177</v>
      </c>
      <c r="M926" t="s">
        <v>3720</v>
      </c>
      <c r="N926" t="s">
        <v>3721</v>
      </c>
      <c r="O926">
        <v>2.4207077777777779</v>
      </c>
      <c r="P926">
        <v>0</v>
      </c>
      <c r="Q926">
        <v>19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9.9952640000000006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9.9952640000000006</v>
      </c>
    </row>
    <row r="927" spans="1:32" x14ac:dyDescent="0.3">
      <c r="A927">
        <v>3002651</v>
      </c>
      <c r="B927">
        <v>1</v>
      </c>
      <c r="C927" t="s">
        <v>82</v>
      </c>
      <c r="D927" t="s">
        <v>104</v>
      </c>
      <c r="E927" t="s">
        <v>3722</v>
      </c>
      <c r="F927" t="s">
        <v>3723</v>
      </c>
      <c r="G927" t="s">
        <v>134</v>
      </c>
      <c r="H927" t="s">
        <v>247</v>
      </c>
      <c r="I927" t="s">
        <v>78</v>
      </c>
      <c r="J927" t="s">
        <v>136</v>
      </c>
      <c r="K927" t="s">
        <v>22</v>
      </c>
      <c r="L927" t="s">
        <v>177</v>
      </c>
      <c r="M927" t="s">
        <v>3724</v>
      </c>
      <c r="N927" t="s">
        <v>3725</v>
      </c>
      <c r="O927">
        <v>1.7434566666666669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4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75.392030000000005</v>
      </c>
      <c r="AD927">
        <v>0</v>
      </c>
      <c r="AE927">
        <v>0</v>
      </c>
      <c r="AF927">
        <v>75.392030000000005</v>
      </c>
    </row>
    <row r="928" spans="1:32" x14ac:dyDescent="0.3">
      <c r="A928">
        <v>3007513</v>
      </c>
      <c r="B928">
        <v>1</v>
      </c>
      <c r="C928" t="s">
        <v>83</v>
      </c>
      <c r="D928" t="s">
        <v>129</v>
      </c>
      <c r="E928" t="s">
        <v>3726</v>
      </c>
      <c r="F928" t="s">
        <v>3727</v>
      </c>
      <c r="G928" t="s">
        <v>134</v>
      </c>
      <c r="H928" t="s">
        <v>211</v>
      </c>
      <c r="I928" t="s">
        <v>79</v>
      </c>
      <c r="J928" t="s">
        <v>136</v>
      </c>
      <c r="K928" t="s">
        <v>22</v>
      </c>
      <c r="L928" t="s">
        <v>177</v>
      </c>
      <c r="M928" t="s">
        <v>3728</v>
      </c>
      <c r="N928" t="s">
        <v>3729</v>
      </c>
      <c r="O928">
        <v>0.55262055555555556</v>
      </c>
      <c r="P928">
        <v>0</v>
      </c>
      <c r="Q928">
        <v>9</v>
      </c>
      <c r="R928">
        <v>0</v>
      </c>
      <c r="S928">
        <v>116</v>
      </c>
      <c r="T928">
        <v>0</v>
      </c>
      <c r="U928">
        <v>11</v>
      </c>
      <c r="V928">
        <v>0</v>
      </c>
      <c r="W928">
        <v>0</v>
      </c>
      <c r="X928">
        <v>0</v>
      </c>
      <c r="Y928">
        <v>0.72770959999999996</v>
      </c>
      <c r="Z928">
        <v>0</v>
      </c>
      <c r="AA928">
        <v>17.80179</v>
      </c>
      <c r="AB928">
        <v>0</v>
      </c>
      <c r="AC928">
        <v>2.3949769000000001</v>
      </c>
      <c r="AD928">
        <v>0</v>
      </c>
      <c r="AE928">
        <v>0</v>
      </c>
      <c r="AF928">
        <v>20.924477</v>
      </c>
    </row>
    <row r="929" spans="1:32" x14ac:dyDescent="0.3">
      <c r="A929">
        <v>3007443</v>
      </c>
      <c r="B929">
        <v>1</v>
      </c>
      <c r="C929" t="s">
        <v>82</v>
      </c>
      <c r="D929" t="s">
        <v>90</v>
      </c>
      <c r="E929" t="s">
        <v>3730</v>
      </c>
      <c r="F929" t="s">
        <v>3731</v>
      </c>
      <c r="G929" t="s">
        <v>134</v>
      </c>
      <c r="H929" t="s">
        <v>478</v>
      </c>
      <c r="I929" t="s">
        <v>78</v>
      </c>
      <c r="J929" t="s">
        <v>136</v>
      </c>
      <c r="K929" t="s">
        <v>22</v>
      </c>
      <c r="L929" t="s">
        <v>177</v>
      </c>
      <c r="M929" t="s">
        <v>3732</v>
      </c>
      <c r="N929" t="s">
        <v>3733</v>
      </c>
      <c r="O929">
        <v>1.5700991666666666</v>
      </c>
      <c r="P929">
        <v>0</v>
      </c>
      <c r="Q929">
        <v>57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24.858302999999999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24.858302999999999</v>
      </c>
    </row>
    <row r="930" spans="1:32" x14ac:dyDescent="0.3">
      <c r="A930">
        <v>3007501</v>
      </c>
      <c r="B930">
        <v>1</v>
      </c>
      <c r="C930" t="s">
        <v>82</v>
      </c>
      <c r="D930" t="s">
        <v>96</v>
      </c>
      <c r="E930" t="s">
        <v>3734</v>
      </c>
      <c r="F930" t="s">
        <v>3735</v>
      </c>
      <c r="G930" t="s">
        <v>134</v>
      </c>
      <c r="H930" t="s">
        <v>182</v>
      </c>
      <c r="I930" t="s">
        <v>78</v>
      </c>
      <c r="J930" t="s">
        <v>136</v>
      </c>
      <c r="K930" t="s">
        <v>22</v>
      </c>
      <c r="L930" t="s">
        <v>177</v>
      </c>
      <c r="M930" t="s">
        <v>3736</v>
      </c>
      <c r="N930" t="s">
        <v>3737</v>
      </c>
      <c r="O930">
        <v>0.66349416666666672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106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67.579899999999995</v>
      </c>
      <c r="AD930">
        <v>0</v>
      </c>
      <c r="AE930">
        <v>0</v>
      </c>
      <c r="AF930">
        <v>67.579899999999995</v>
      </c>
    </row>
    <row r="931" spans="1:32" x14ac:dyDescent="0.3">
      <c r="A931">
        <v>3007354</v>
      </c>
      <c r="B931">
        <v>1</v>
      </c>
      <c r="C931" t="s">
        <v>82</v>
      </c>
      <c r="D931" t="s">
        <v>94</v>
      </c>
      <c r="E931" t="s">
        <v>3738</v>
      </c>
      <c r="F931" t="s">
        <v>3739</v>
      </c>
      <c r="G931" t="s">
        <v>134</v>
      </c>
      <c r="H931" t="s">
        <v>404</v>
      </c>
      <c r="I931" t="s">
        <v>78</v>
      </c>
      <c r="J931" t="s">
        <v>136</v>
      </c>
      <c r="K931" t="s">
        <v>22</v>
      </c>
      <c r="L931" t="s">
        <v>177</v>
      </c>
      <c r="M931" t="s">
        <v>3740</v>
      </c>
      <c r="N931" t="s">
        <v>3741</v>
      </c>
      <c r="O931">
        <v>8.3246011111111109</v>
      </c>
      <c r="P931">
        <v>0</v>
      </c>
      <c r="Q931">
        <v>3</v>
      </c>
      <c r="R931">
        <v>0</v>
      </c>
      <c r="S931">
        <v>1</v>
      </c>
      <c r="T931">
        <v>0</v>
      </c>
      <c r="U931">
        <v>7</v>
      </c>
      <c r="V931">
        <v>0</v>
      </c>
      <c r="W931">
        <v>0</v>
      </c>
      <c r="X931">
        <v>0</v>
      </c>
      <c r="Y931">
        <v>8.7711839999999999</v>
      </c>
      <c r="Z931">
        <v>0</v>
      </c>
      <c r="AA931">
        <v>3.3521554</v>
      </c>
      <c r="AB931">
        <v>0</v>
      </c>
      <c r="AC931">
        <v>46.734454999999997</v>
      </c>
      <c r="AD931">
        <v>0</v>
      </c>
      <c r="AE931">
        <v>0</v>
      </c>
      <c r="AF931">
        <v>58.857796</v>
      </c>
    </row>
    <row r="932" spans="1:32" x14ac:dyDescent="0.3">
      <c r="A932">
        <v>3007382</v>
      </c>
      <c r="B932">
        <v>1</v>
      </c>
      <c r="C932" t="s">
        <v>82</v>
      </c>
      <c r="D932" t="s">
        <v>104</v>
      </c>
      <c r="E932" t="s">
        <v>3742</v>
      </c>
      <c r="F932" t="s">
        <v>3743</v>
      </c>
      <c r="G932" t="s">
        <v>134</v>
      </c>
      <c r="H932" t="s">
        <v>216</v>
      </c>
      <c r="I932" t="s">
        <v>78</v>
      </c>
      <c r="J932" t="s">
        <v>136</v>
      </c>
      <c r="K932" t="s">
        <v>22</v>
      </c>
      <c r="L932" t="s">
        <v>177</v>
      </c>
      <c r="M932" t="s">
        <v>3744</v>
      </c>
      <c r="N932" t="s">
        <v>3745</v>
      </c>
      <c r="O932">
        <v>1.9316158333333333</v>
      </c>
      <c r="P932">
        <v>0</v>
      </c>
      <c r="Q932">
        <v>2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1.1174626000000001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1.1174626000000001</v>
      </c>
    </row>
    <row r="933" spans="1:32" x14ac:dyDescent="0.3">
      <c r="A933">
        <v>3007380</v>
      </c>
      <c r="B933">
        <v>1</v>
      </c>
      <c r="C933" t="s">
        <v>82</v>
      </c>
      <c r="D933" t="s">
        <v>101</v>
      </c>
      <c r="E933" t="s">
        <v>3746</v>
      </c>
      <c r="F933" t="s">
        <v>3747</v>
      </c>
      <c r="G933" t="s">
        <v>134</v>
      </c>
      <c r="H933" t="s">
        <v>211</v>
      </c>
      <c r="I933" t="s">
        <v>79</v>
      </c>
      <c r="J933" t="s">
        <v>136</v>
      </c>
      <c r="K933" t="s">
        <v>22</v>
      </c>
      <c r="L933" t="s">
        <v>177</v>
      </c>
      <c r="M933" t="s">
        <v>3748</v>
      </c>
      <c r="N933" t="s">
        <v>3749</v>
      </c>
      <c r="O933">
        <v>0.63361111111111112</v>
      </c>
      <c r="P933">
        <v>17</v>
      </c>
      <c r="Q933">
        <v>54</v>
      </c>
      <c r="R933">
        <v>17</v>
      </c>
      <c r="S933">
        <v>22</v>
      </c>
      <c r="T933">
        <v>42</v>
      </c>
      <c r="U933">
        <v>22</v>
      </c>
      <c r="V933">
        <v>9</v>
      </c>
      <c r="W933">
        <v>0</v>
      </c>
      <c r="X933">
        <v>12.398011</v>
      </c>
      <c r="Y933">
        <v>15.7384615</v>
      </c>
      <c r="Z933">
        <v>9.7572659999999996</v>
      </c>
      <c r="AA933">
        <v>14.156793</v>
      </c>
      <c r="AB933">
        <v>382.62045000000001</v>
      </c>
      <c r="AC933">
        <v>31.818966</v>
      </c>
      <c r="AD933">
        <v>947.40985000000001</v>
      </c>
      <c r="AE933">
        <v>0</v>
      </c>
      <c r="AF933">
        <v>1413.8997999999999</v>
      </c>
    </row>
    <row r="934" spans="1:32" x14ac:dyDescent="0.3">
      <c r="A934">
        <v>3007359</v>
      </c>
      <c r="B934">
        <v>1</v>
      </c>
      <c r="C934" t="s">
        <v>82</v>
      </c>
      <c r="D934" t="s">
        <v>106</v>
      </c>
      <c r="E934" t="s">
        <v>3750</v>
      </c>
      <c r="F934" t="s">
        <v>3751</v>
      </c>
      <c r="G934" t="s">
        <v>134</v>
      </c>
      <c r="H934" t="s">
        <v>211</v>
      </c>
      <c r="I934" t="s">
        <v>79</v>
      </c>
      <c r="J934" t="s">
        <v>136</v>
      </c>
      <c r="K934" t="s">
        <v>22</v>
      </c>
      <c r="L934" t="s">
        <v>177</v>
      </c>
      <c r="M934" t="s">
        <v>3752</v>
      </c>
      <c r="N934" t="s">
        <v>3753</v>
      </c>
      <c r="O934">
        <v>0.21638888888888888</v>
      </c>
      <c r="P934">
        <v>1</v>
      </c>
      <c r="Q934">
        <v>398</v>
      </c>
      <c r="R934">
        <v>1</v>
      </c>
      <c r="S934">
        <v>2</v>
      </c>
      <c r="T934">
        <v>7</v>
      </c>
      <c r="U934">
        <v>49</v>
      </c>
      <c r="V934">
        <v>0</v>
      </c>
      <c r="W934">
        <v>0</v>
      </c>
      <c r="X934">
        <v>0.51764370000000004</v>
      </c>
      <c r="Y934">
        <v>33.117645000000003</v>
      </c>
      <c r="Z934">
        <v>0.58925709999999998</v>
      </c>
      <c r="AA934">
        <v>6.1014507000000003E-5</v>
      </c>
      <c r="AB934">
        <v>8.8953369999999996</v>
      </c>
      <c r="AC934">
        <v>14.16508</v>
      </c>
      <c r="AD934">
        <v>0</v>
      </c>
      <c r="AE934">
        <v>0</v>
      </c>
      <c r="AF934">
        <v>57.285023000000002</v>
      </c>
    </row>
    <row r="935" spans="1:32" x14ac:dyDescent="0.3">
      <c r="A935">
        <v>3007349</v>
      </c>
      <c r="B935">
        <v>1</v>
      </c>
      <c r="C935" t="s">
        <v>82</v>
      </c>
      <c r="D935" t="s">
        <v>113</v>
      </c>
      <c r="E935" t="s">
        <v>3754</v>
      </c>
      <c r="F935" t="s">
        <v>3755</v>
      </c>
      <c r="G935" t="s">
        <v>134</v>
      </c>
      <c r="H935" t="s">
        <v>135</v>
      </c>
      <c r="I935" t="s">
        <v>79</v>
      </c>
      <c r="J935" t="s">
        <v>136</v>
      </c>
      <c r="K935" t="s">
        <v>22</v>
      </c>
      <c r="L935" t="s">
        <v>137</v>
      </c>
      <c r="M935" t="s">
        <v>3756</v>
      </c>
      <c r="N935" t="s">
        <v>3757</v>
      </c>
      <c r="O935">
        <v>0.64722222222222225</v>
      </c>
      <c r="P935">
        <v>5</v>
      </c>
      <c r="Q935">
        <v>1978</v>
      </c>
      <c r="R935">
        <v>3</v>
      </c>
      <c r="S935">
        <v>250</v>
      </c>
      <c r="T935">
        <v>14</v>
      </c>
      <c r="U935">
        <v>275</v>
      </c>
      <c r="V935">
        <v>0</v>
      </c>
      <c r="W935">
        <v>0</v>
      </c>
      <c r="X935">
        <v>202.65053</v>
      </c>
      <c r="Y935">
        <v>431.97394000000003</v>
      </c>
      <c r="Z935">
        <v>3.1408839999999998</v>
      </c>
      <c r="AA935">
        <v>56.250244000000002</v>
      </c>
      <c r="AB935">
        <v>153.00700000000001</v>
      </c>
      <c r="AC935">
        <v>79.888953999999998</v>
      </c>
      <c r="AD935">
        <v>0</v>
      </c>
      <c r="AE935">
        <v>0</v>
      </c>
      <c r="AF935">
        <v>926.91156000000001</v>
      </c>
    </row>
    <row r="936" spans="1:32" x14ac:dyDescent="0.3">
      <c r="A936">
        <v>3007018</v>
      </c>
      <c r="B936">
        <v>1</v>
      </c>
      <c r="C936" t="s">
        <v>82</v>
      </c>
      <c r="D936" t="s">
        <v>84</v>
      </c>
      <c r="E936" t="s">
        <v>3758</v>
      </c>
      <c r="F936" t="s">
        <v>3759</v>
      </c>
      <c r="G936" t="s">
        <v>134</v>
      </c>
      <c r="H936" t="s">
        <v>182</v>
      </c>
      <c r="I936" t="s">
        <v>79</v>
      </c>
      <c r="J936" t="s">
        <v>136</v>
      </c>
      <c r="K936" t="s">
        <v>22</v>
      </c>
      <c r="L936" t="s">
        <v>177</v>
      </c>
      <c r="M936" t="s">
        <v>3760</v>
      </c>
      <c r="N936" t="s">
        <v>3761</v>
      </c>
      <c r="O936">
        <v>1.477526388888889</v>
      </c>
      <c r="P936">
        <v>1</v>
      </c>
      <c r="Q936">
        <v>0</v>
      </c>
      <c r="R936">
        <v>4</v>
      </c>
      <c r="S936">
        <v>0</v>
      </c>
      <c r="T936">
        <v>2</v>
      </c>
      <c r="U936">
        <v>0</v>
      </c>
      <c r="V936">
        <v>0</v>
      </c>
      <c r="W936">
        <v>0</v>
      </c>
      <c r="X936">
        <v>3.8585894000000001</v>
      </c>
      <c r="Y936">
        <v>0</v>
      </c>
      <c r="Z936">
        <v>1.4615388</v>
      </c>
      <c r="AA936">
        <v>0</v>
      </c>
      <c r="AB936">
        <v>13.632382</v>
      </c>
      <c r="AC936">
        <v>0</v>
      </c>
      <c r="AD936">
        <v>0</v>
      </c>
      <c r="AE936">
        <v>0</v>
      </c>
      <c r="AF936">
        <v>18.95251</v>
      </c>
    </row>
    <row r="937" spans="1:32" x14ac:dyDescent="0.3">
      <c r="A937">
        <v>3006904</v>
      </c>
      <c r="B937">
        <v>1</v>
      </c>
      <c r="C937" t="s">
        <v>82</v>
      </c>
      <c r="D937" t="s">
        <v>104</v>
      </c>
      <c r="E937" t="s">
        <v>3762</v>
      </c>
      <c r="F937" t="s">
        <v>3763</v>
      </c>
      <c r="G937" t="s">
        <v>134</v>
      </c>
      <c r="H937" t="s">
        <v>216</v>
      </c>
      <c r="I937" t="s">
        <v>78</v>
      </c>
      <c r="J937" t="s">
        <v>136</v>
      </c>
      <c r="K937" t="s">
        <v>22</v>
      </c>
      <c r="L937" t="s">
        <v>177</v>
      </c>
      <c r="M937" t="s">
        <v>3764</v>
      </c>
      <c r="N937" t="s">
        <v>3765</v>
      </c>
      <c r="O937">
        <v>2.338557777777778</v>
      </c>
      <c r="P937">
        <v>0</v>
      </c>
      <c r="Q937">
        <v>3</v>
      </c>
      <c r="R937">
        <v>0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0</v>
      </c>
      <c r="Y937">
        <v>5.3755949999999997</v>
      </c>
      <c r="Z937">
        <v>0</v>
      </c>
      <c r="AA937">
        <v>0</v>
      </c>
      <c r="AB937">
        <v>0</v>
      </c>
      <c r="AC937">
        <v>1.8969152</v>
      </c>
      <c r="AD937">
        <v>0</v>
      </c>
      <c r="AE937">
        <v>0</v>
      </c>
      <c r="AF937">
        <v>7.2725099999999996</v>
      </c>
    </row>
    <row r="938" spans="1:32" x14ac:dyDescent="0.3">
      <c r="A938">
        <v>3006903</v>
      </c>
      <c r="B938">
        <v>1</v>
      </c>
      <c r="C938" t="s">
        <v>83</v>
      </c>
      <c r="D938" t="s">
        <v>125</v>
      </c>
      <c r="E938" t="s">
        <v>3766</v>
      </c>
      <c r="F938" t="s">
        <v>3767</v>
      </c>
      <c r="G938" t="s">
        <v>134</v>
      </c>
      <c r="H938" t="s">
        <v>216</v>
      </c>
      <c r="I938" t="s">
        <v>78</v>
      </c>
      <c r="J938" t="s">
        <v>136</v>
      </c>
      <c r="K938" t="s">
        <v>22</v>
      </c>
      <c r="L938" t="s">
        <v>177</v>
      </c>
      <c r="M938" t="s">
        <v>3768</v>
      </c>
      <c r="N938" t="s">
        <v>3769</v>
      </c>
      <c r="O938">
        <v>3.2172475</v>
      </c>
      <c r="P938">
        <v>0</v>
      </c>
      <c r="Q938">
        <v>9</v>
      </c>
      <c r="R938">
        <v>0</v>
      </c>
      <c r="S938">
        <v>0</v>
      </c>
      <c r="T938">
        <v>0</v>
      </c>
      <c r="U938">
        <v>2</v>
      </c>
      <c r="V938">
        <v>0</v>
      </c>
      <c r="W938">
        <v>0</v>
      </c>
      <c r="X938">
        <v>0</v>
      </c>
      <c r="Y938">
        <v>4.4235134</v>
      </c>
      <c r="Z938">
        <v>0</v>
      </c>
      <c r="AA938">
        <v>0</v>
      </c>
      <c r="AB938">
        <v>0</v>
      </c>
      <c r="AC938">
        <v>1.3930439999999999</v>
      </c>
      <c r="AD938">
        <v>0</v>
      </c>
      <c r="AE938">
        <v>0</v>
      </c>
      <c r="AF938">
        <v>5.8165573999999998</v>
      </c>
    </row>
    <row r="939" spans="1:32" x14ac:dyDescent="0.3">
      <c r="A939">
        <v>3006879</v>
      </c>
      <c r="B939">
        <v>1</v>
      </c>
      <c r="C939" t="s">
        <v>82</v>
      </c>
      <c r="D939" t="s">
        <v>91</v>
      </c>
      <c r="E939" t="s">
        <v>3770</v>
      </c>
      <c r="F939" t="s">
        <v>3771</v>
      </c>
      <c r="G939" t="s">
        <v>134</v>
      </c>
      <c r="H939" t="s">
        <v>367</v>
      </c>
      <c r="I939" t="s">
        <v>78</v>
      </c>
      <c r="J939" t="s">
        <v>136</v>
      </c>
      <c r="K939" t="s">
        <v>22</v>
      </c>
      <c r="L939" t="s">
        <v>177</v>
      </c>
      <c r="M939" t="s">
        <v>3772</v>
      </c>
      <c r="N939" t="s">
        <v>3773</v>
      </c>
      <c r="O939">
        <v>1.0490950000000001</v>
      </c>
      <c r="P939">
        <v>0</v>
      </c>
      <c r="Q939">
        <v>6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2.9214389999999999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2.9214389999999999</v>
      </c>
    </row>
    <row r="940" spans="1:32" x14ac:dyDescent="0.3">
      <c r="A940">
        <v>3006874</v>
      </c>
      <c r="B940">
        <v>1</v>
      </c>
      <c r="C940" t="s">
        <v>82</v>
      </c>
      <c r="D940" t="s">
        <v>84</v>
      </c>
      <c r="E940" t="s">
        <v>3774</v>
      </c>
      <c r="F940" t="s">
        <v>3775</v>
      </c>
      <c r="G940" t="s">
        <v>134</v>
      </c>
      <c r="H940" t="s">
        <v>247</v>
      </c>
      <c r="I940" t="s">
        <v>78</v>
      </c>
      <c r="J940" t="s">
        <v>136</v>
      </c>
      <c r="K940" t="s">
        <v>22</v>
      </c>
      <c r="L940" t="s">
        <v>177</v>
      </c>
      <c r="M940" t="s">
        <v>3776</v>
      </c>
      <c r="N940" t="s">
        <v>3777</v>
      </c>
      <c r="O940">
        <v>0.41676388888888888</v>
      </c>
      <c r="P940">
        <v>0</v>
      </c>
      <c r="Q940">
        <v>174</v>
      </c>
      <c r="R940">
        <v>0</v>
      </c>
      <c r="S940">
        <v>0</v>
      </c>
      <c r="T940">
        <v>0</v>
      </c>
      <c r="U940">
        <v>5</v>
      </c>
      <c r="V940">
        <v>0</v>
      </c>
      <c r="W940">
        <v>0</v>
      </c>
      <c r="X940">
        <v>0</v>
      </c>
      <c r="Y940">
        <v>22.755624999999998</v>
      </c>
      <c r="Z940">
        <v>0</v>
      </c>
      <c r="AA940">
        <v>0</v>
      </c>
      <c r="AB940">
        <v>0</v>
      </c>
      <c r="AC940">
        <v>0.3636085</v>
      </c>
      <c r="AD940">
        <v>0</v>
      </c>
      <c r="AE940">
        <v>0</v>
      </c>
      <c r="AF940">
        <v>23.119232</v>
      </c>
    </row>
    <row r="941" spans="1:32" x14ac:dyDescent="0.3">
      <c r="A941">
        <v>3006893</v>
      </c>
      <c r="B941">
        <v>1</v>
      </c>
      <c r="C941" t="s">
        <v>82</v>
      </c>
      <c r="D941" t="s">
        <v>103</v>
      </c>
      <c r="E941" t="s">
        <v>3778</v>
      </c>
      <c r="F941" t="s">
        <v>3779</v>
      </c>
      <c r="G941" t="s">
        <v>134</v>
      </c>
      <c r="H941" t="s">
        <v>211</v>
      </c>
      <c r="I941" t="s">
        <v>79</v>
      </c>
      <c r="J941" t="s">
        <v>136</v>
      </c>
      <c r="K941" t="s">
        <v>22</v>
      </c>
      <c r="L941" t="s">
        <v>177</v>
      </c>
      <c r="M941" t="s">
        <v>3780</v>
      </c>
      <c r="N941" t="s">
        <v>3781</v>
      </c>
      <c r="O941">
        <v>0.1463888888888889</v>
      </c>
      <c r="P941">
        <v>0</v>
      </c>
      <c r="Q941">
        <v>364</v>
      </c>
      <c r="R941">
        <v>0</v>
      </c>
      <c r="S941">
        <v>87</v>
      </c>
      <c r="T941">
        <v>2</v>
      </c>
      <c r="U941">
        <v>31</v>
      </c>
      <c r="V941">
        <v>0</v>
      </c>
      <c r="W941">
        <v>0</v>
      </c>
      <c r="X941">
        <v>0</v>
      </c>
      <c r="Y941">
        <v>6.6195044999999997</v>
      </c>
      <c r="Z941">
        <v>0</v>
      </c>
      <c r="AA941">
        <v>0.70637859999999997</v>
      </c>
      <c r="AB941">
        <v>2.9673805</v>
      </c>
      <c r="AC941">
        <v>1.4210594000000001</v>
      </c>
      <c r="AD941">
        <v>0</v>
      </c>
      <c r="AE941">
        <v>0</v>
      </c>
      <c r="AF941">
        <v>11.714323</v>
      </c>
    </row>
    <row r="942" spans="1:32" x14ac:dyDescent="0.3">
      <c r="A942">
        <v>3006699</v>
      </c>
      <c r="B942">
        <v>1</v>
      </c>
      <c r="C942" t="s">
        <v>82</v>
      </c>
      <c r="D942" t="s">
        <v>112</v>
      </c>
      <c r="E942" t="s">
        <v>3782</v>
      </c>
      <c r="F942" t="s">
        <v>3783</v>
      </c>
      <c r="G942" t="s">
        <v>134</v>
      </c>
      <c r="H942" t="s">
        <v>211</v>
      </c>
      <c r="I942" t="s">
        <v>79</v>
      </c>
      <c r="J942" t="s">
        <v>136</v>
      </c>
      <c r="K942" t="s">
        <v>22</v>
      </c>
      <c r="L942" t="s">
        <v>177</v>
      </c>
      <c r="M942" t="s">
        <v>3784</v>
      </c>
      <c r="N942" t="s">
        <v>3785</v>
      </c>
      <c r="O942">
        <v>0.35305555555555557</v>
      </c>
      <c r="P942">
        <v>2</v>
      </c>
      <c r="Q942">
        <v>0</v>
      </c>
      <c r="R942">
        <v>3</v>
      </c>
      <c r="S942">
        <v>0</v>
      </c>
      <c r="T942">
        <v>7</v>
      </c>
      <c r="U942">
        <v>0</v>
      </c>
      <c r="V942">
        <v>3</v>
      </c>
      <c r="W942">
        <v>0</v>
      </c>
      <c r="X942">
        <v>3.1178056999999999</v>
      </c>
      <c r="Y942">
        <v>0</v>
      </c>
      <c r="Z942">
        <v>0.58061563999999999</v>
      </c>
      <c r="AA942">
        <v>0</v>
      </c>
      <c r="AB942">
        <v>36.865352999999999</v>
      </c>
      <c r="AC942">
        <v>0</v>
      </c>
      <c r="AD942">
        <v>83.493350000000007</v>
      </c>
      <c r="AE942">
        <v>0</v>
      </c>
      <c r="AF942">
        <v>124.05712</v>
      </c>
    </row>
    <row r="943" spans="1:32" x14ac:dyDescent="0.3">
      <c r="A943">
        <v>3006488</v>
      </c>
      <c r="B943">
        <v>1</v>
      </c>
      <c r="C943" t="s">
        <v>83</v>
      </c>
      <c r="D943" t="s">
        <v>116</v>
      </c>
      <c r="E943" t="s">
        <v>3786</v>
      </c>
      <c r="F943" t="s">
        <v>3787</v>
      </c>
      <c r="G943" t="s">
        <v>134</v>
      </c>
      <c r="H943" t="s">
        <v>318</v>
      </c>
      <c r="I943" t="s">
        <v>79</v>
      </c>
      <c r="J943" t="s">
        <v>136</v>
      </c>
      <c r="K943" t="s">
        <v>22</v>
      </c>
      <c r="L943" t="s">
        <v>177</v>
      </c>
      <c r="M943" t="s">
        <v>3788</v>
      </c>
      <c r="N943" t="s">
        <v>3789</v>
      </c>
      <c r="O943">
        <v>1.9380227777777776</v>
      </c>
      <c r="P943">
        <v>0</v>
      </c>
      <c r="Q943">
        <v>312</v>
      </c>
      <c r="R943">
        <v>0</v>
      </c>
      <c r="S943">
        <v>115</v>
      </c>
      <c r="T943">
        <v>0</v>
      </c>
      <c r="U943">
        <v>16</v>
      </c>
      <c r="V943">
        <v>0</v>
      </c>
      <c r="W943">
        <v>0</v>
      </c>
      <c r="X943">
        <v>0</v>
      </c>
      <c r="Y943">
        <v>113.11825</v>
      </c>
      <c r="Z943">
        <v>0</v>
      </c>
      <c r="AA943">
        <v>45.481403</v>
      </c>
      <c r="AB943">
        <v>0</v>
      </c>
      <c r="AC943">
        <v>25.300663</v>
      </c>
      <c r="AD943">
        <v>0</v>
      </c>
      <c r="AE943">
        <v>0</v>
      </c>
      <c r="AF943">
        <v>183.90030999999999</v>
      </c>
    </row>
    <row r="944" spans="1:32" x14ac:dyDescent="0.3">
      <c r="A944">
        <v>3006265</v>
      </c>
      <c r="B944">
        <v>1</v>
      </c>
      <c r="C944" t="s">
        <v>82</v>
      </c>
      <c r="D944" t="s">
        <v>104</v>
      </c>
      <c r="E944" t="s">
        <v>3790</v>
      </c>
      <c r="F944" t="s">
        <v>3791</v>
      </c>
      <c r="G944" t="s">
        <v>134</v>
      </c>
      <c r="H944" t="s">
        <v>238</v>
      </c>
      <c r="I944" t="s">
        <v>78</v>
      </c>
      <c r="J944" t="s">
        <v>136</v>
      </c>
      <c r="K944" t="s">
        <v>22</v>
      </c>
      <c r="L944" t="s">
        <v>177</v>
      </c>
      <c r="M944" t="s">
        <v>3792</v>
      </c>
      <c r="N944" t="s">
        <v>3793</v>
      </c>
      <c r="O944">
        <v>2.3159855555555557</v>
      </c>
      <c r="P944">
        <v>0</v>
      </c>
      <c r="Q944">
        <v>2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1.753782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1.753782</v>
      </c>
    </row>
    <row r="945" spans="1:32" x14ac:dyDescent="0.3">
      <c r="A945">
        <v>3006254</v>
      </c>
      <c r="B945">
        <v>1</v>
      </c>
      <c r="C945" t="s">
        <v>83</v>
      </c>
      <c r="D945" t="s">
        <v>121</v>
      </c>
      <c r="E945" t="s">
        <v>3794</v>
      </c>
      <c r="F945" t="s">
        <v>3795</v>
      </c>
      <c r="G945" t="s">
        <v>134</v>
      </c>
      <c r="H945" t="s">
        <v>147</v>
      </c>
      <c r="I945" t="s">
        <v>79</v>
      </c>
      <c r="J945" t="s">
        <v>136</v>
      </c>
      <c r="K945" t="s">
        <v>22</v>
      </c>
      <c r="L945" t="s">
        <v>137</v>
      </c>
      <c r="M945" t="s">
        <v>3796</v>
      </c>
      <c r="N945" t="s">
        <v>3797</v>
      </c>
      <c r="O945">
        <v>4.1633333333333331</v>
      </c>
      <c r="P945">
        <v>0</v>
      </c>
      <c r="Q945">
        <v>45</v>
      </c>
      <c r="R945">
        <v>6</v>
      </c>
      <c r="S945">
        <v>36</v>
      </c>
      <c r="T945">
        <v>0</v>
      </c>
      <c r="U945">
        <v>1</v>
      </c>
      <c r="V945">
        <v>0</v>
      </c>
      <c r="W945">
        <v>0</v>
      </c>
      <c r="X945">
        <v>0</v>
      </c>
      <c r="Y945">
        <v>23.258198</v>
      </c>
      <c r="Z945">
        <v>24.370190000000001</v>
      </c>
      <c r="AA945">
        <v>25.190003999999998</v>
      </c>
      <c r="AB945">
        <v>0</v>
      </c>
      <c r="AC945">
        <v>0</v>
      </c>
      <c r="AD945">
        <v>0</v>
      </c>
      <c r="AE945">
        <v>0</v>
      </c>
      <c r="AF945">
        <v>72.818389999999994</v>
      </c>
    </row>
    <row r="946" spans="1:32" x14ac:dyDescent="0.3">
      <c r="A946">
        <v>3006271</v>
      </c>
      <c r="B946">
        <v>1</v>
      </c>
      <c r="C946" t="s">
        <v>83</v>
      </c>
      <c r="D946" t="s">
        <v>116</v>
      </c>
      <c r="E946" t="s">
        <v>3798</v>
      </c>
      <c r="F946" t="s">
        <v>3799</v>
      </c>
      <c r="G946" t="s">
        <v>134</v>
      </c>
      <c r="H946" t="s">
        <v>147</v>
      </c>
      <c r="I946" t="s">
        <v>79</v>
      </c>
      <c r="J946" t="s">
        <v>136</v>
      </c>
      <c r="K946" t="s">
        <v>22</v>
      </c>
      <c r="L946" t="s">
        <v>137</v>
      </c>
      <c r="M946" t="s">
        <v>3800</v>
      </c>
      <c r="N946" t="s">
        <v>3801</v>
      </c>
      <c r="O946">
        <v>3.7158333333333333</v>
      </c>
      <c r="P946">
        <v>2</v>
      </c>
      <c r="Q946">
        <v>0</v>
      </c>
      <c r="R946">
        <v>15</v>
      </c>
      <c r="S946">
        <v>90</v>
      </c>
      <c r="T946">
        <v>4</v>
      </c>
      <c r="U946">
        <v>6</v>
      </c>
      <c r="V946">
        <v>1</v>
      </c>
      <c r="W946">
        <v>0</v>
      </c>
      <c r="X946">
        <v>2.5094661999999999</v>
      </c>
      <c r="Y946">
        <v>0</v>
      </c>
      <c r="Z946">
        <v>185.16401999999999</v>
      </c>
      <c r="AA946">
        <v>278.48820000000001</v>
      </c>
      <c r="AB946">
        <v>9.7304119999999994</v>
      </c>
      <c r="AC946">
        <v>7.9059309999999998</v>
      </c>
      <c r="AD946">
        <v>1.7243459000000001</v>
      </c>
      <c r="AE946">
        <v>0</v>
      </c>
      <c r="AF946">
        <v>485.52237000000002</v>
      </c>
    </row>
    <row r="947" spans="1:32" x14ac:dyDescent="0.3">
      <c r="A947">
        <v>3006260</v>
      </c>
      <c r="B947">
        <v>1</v>
      </c>
      <c r="C947" t="s">
        <v>83</v>
      </c>
      <c r="D947" t="s">
        <v>129</v>
      </c>
      <c r="E947" t="s">
        <v>3802</v>
      </c>
      <c r="F947" t="s">
        <v>3803</v>
      </c>
      <c r="G947" t="s">
        <v>134</v>
      </c>
      <c r="H947" t="s">
        <v>252</v>
      </c>
      <c r="I947" t="s">
        <v>79</v>
      </c>
      <c r="J947" t="s">
        <v>136</v>
      </c>
      <c r="K947" t="s">
        <v>22</v>
      </c>
      <c r="L947" t="s">
        <v>177</v>
      </c>
      <c r="M947" t="s">
        <v>3804</v>
      </c>
      <c r="N947" t="s">
        <v>3805</v>
      </c>
      <c r="O947">
        <v>3.3284822222222221</v>
      </c>
      <c r="P947">
        <v>0</v>
      </c>
      <c r="Q947">
        <v>237</v>
      </c>
      <c r="R947">
        <v>0</v>
      </c>
      <c r="S947">
        <v>7</v>
      </c>
      <c r="T947">
        <v>0</v>
      </c>
      <c r="U947">
        <v>92</v>
      </c>
      <c r="V947">
        <v>0</v>
      </c>
      <c r="W947">
        <v>0</v>
      </c>
      <c r="X947">
        <v>0</v>
      </c>
      <c r="Y947">
        <v>175.48192</v>
      </c>
      <c r="Z947">
        <v>0</v>
      </c>
      <c r="AA947">
        <v>8.8444804999999995</v>
      </c>
      <c r="AB947">
        <v>0</v>
      </c>
      <c r="AC947">
        <v>161.70609999999999</v>
      </c>
      <c r="AD947">
        <v>0</v>
      </c>
      <c r="AE947">
        <v>0</v>
      </c>
      <c r="AF947">
        <v>346.03250000000003</v>
      </c>
    </row>
    <row r="948" spans="1:32" x14ac:dyDescent="0.3">
      <c r="A948">
        <v>3006268</v>
      </c>
      <c r="B948">
        <v>1</v>
      </c>
      <c r="C948" t="s">
        <v>83</v>
      </c>
      <c r="D948" t="s">
        <v>124</v>
      </c>
      <c r="E948" t="s">
        <v>3806</v>
      </c>
      <c r="F948" t="s">
        <v>3807</v>
      </c>
      <c r="G948" t="s">
        <v>134</v>
      </c>
      <c r="H948" t="s">
        <v>147</v>
      </c>
      <c r="I948" t="s">
        <v>79</v>
      </c>
      <c r="J948" t="s">
        <v>136</v>
      </c>
      <c r="K948" t="s">
        <v>22</v>
      </c>
      <c r="L948" t="s">
        <v>137</v>
      </c>
      <c r="M948" t="s">
        <v>3808</v>
      </c>
      <c r="N948" t="s">
        <v>3809</v>
      </c>
      <c r="O948">
        <v>2.4575</v>
      </c>
      <c r="P948">
        <v>2</v>
      </c>
      <c r="Q948">
        <v>494</v>
      </c>
      <c r="R948">
        <v>55</v>
      </c>
      <c r="S948">
        <v>70</v>
      </c>
      <c r="T948">
        <v>1</v>
      </c>
      <c r="U948">
        <v>33</v>
      </c>
      <c r="V948">
        <v>0</v>
      </c>
      <c r="W948">
        <v>0</v>
      </c>
      <c r="X948">
        <v>37.065407</v>
      </c>
      <c r="Y948">
        <v>148.48429999999999</v>
      </c>
      <c r="Z948">
        <v>31.084772000000001</v>
      </c>
      <c r="AA948">
        <v>23.918558000000001</v>
      </c>
      <c r="AB948">
        <v>0.49303520000000001</v>
      </c>
      <c r="AC948">
        <v>23.920038000000002</v>
      </c>
      <c r="AD948">
        <v>0</v>
      </c>
      <c r="AE948">
        <v>0</v>
      </c>
      <c r="AF948">
        <v>264.96609999999998</v>
      </c>
    </row>
    <row r="949" spans="1:32" x14ac:dyDescent="0.3">
      <c r="A949">
        <v>3006258</v>
      </c>
      <c r="B949">
        <v>1</v>
      </c>
      <c r="C949" t="s">
        <v>82</v>
      </c>
      <c r="D949" t="s">
        <v>101</v>
      </c>
      <c r="E949" t="s">
        <v>3810</v>
      </c>
      <c r="F949" t="s">
        <v>3811</v>
      </c>
      <c r="G949" t="s">
        <v>134</v>
      </c>
      <c r="H949" t="s">
        <v>211</v>
      </c>
      <c r="I949" t="s">
        <v>79</v>
      </c>
      <c r="J949" t="s">
        <v>136</v>
      </c>
      <c r="K949" t="s">
        <v>22</v>
      </c>
      <c r="L949" t="s">
        <v>177</v>
      </c>
      <c r="M949" t="s">
        <v>3812</v>
      </c>
      <c r="N949" t="s">
        <v>3813</v>
      </c>
      <c r="O949">
        <v>2.9525000000000001</v>
      </c>
      <c r="P949">
        <v>5</v>
      </c>
      <c r="Q949">
        <v>1452</v>
      </c>
      <c r="R949">
        <v>0</v>
      </c>
      <c r="S949">
        <v>4</v>
      </c>
      <c r="T949">
        <v>1</v>
      </c>
      <c r="U949">
        <v>107</v>
      </c>
      <c r="V949">
        <v>0</v>
      </c>
      <c r="W949">
        <v>0</v>
      </c>
      <c r="X949">
        <v>10.178457999999999</v>
      </c>
      <c r="Y949">
        <v>1161.1732999999999</v>
      </c>
      <c r="Z949">
        <v>0</v>
      </c>
      <c r="AA949">
        <v>1.2324964</v>
      </c>
      <c r="AB949">
        <v>72.851759999999999</v>
      </c>
      <c r="AC949">
        <v>455.46838000000002</v>
      </c>
      <c r="AD949">
        <v>0</v>
      </c>
      <c r="AE949">
        <v>0</v>
      </c>
      <c r="AF949">
        <v>1700.9043999999999</v>
      </c>
    </row>
    <row r="950" spans="1:32" x14ac:dyDescent="0.3">
      <c r="A950">
        <v>3006145</v>
      </c>
      <c r="B950">
        <v>1</v>
      </c>
      <c r="C950" t="s">
        <v>82</v>
      </c>
      <c r="D950" t="s">
        <v>90</v>
      </c>
      <c r="E950" t="s">
        <v>3814</v>
      </c>
      <c r="F950" t="s">
        <v>3815</v>
      </c>
      <c r="G950" t="s">
        <v>134</v>
      </c>
      <c r="H950" t="s">
        <v>211</v>
      </c>
      <c r="I950" t="s">
        <v>79</v>
      </c>
      <c r="J950" t="s">
        <v>136</v>
      </c>
      <c r="K950" t="s">
        <v>22</v>
      </c>
      <c r="L950" t="s">
        <v>177</v>
      </c>
      <c r="M950" t="s">
        <v>3816</v>
      </c>
      <c r="N950" t="s">
        <v>3817</v>
      </c>
      <c r="O950">
        <v>1.2161111111111111</v>
      </c>
      <c r="P950">
        <v>0</v>
      </c>
      <c r="Q950">
        <v>0</v>
      </c>
      <c r="R950">
        <v>0</v>
      </c>
      <c r="S950">
        <v>0</v>
      </c>
      <c r="T950">
        <v>14</v>
      </c>
      <c r="U950">
        <v>0</v>
      </c>
      <c r="V950">
        <v>2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204.90559999999999</v>
      </c>
      <c r="AC950">
        <v>0</v>
      </c>
      <c r="AD950">
        <v>42.323642999999997</v>
      </c>
      <c r="AE950">
        <v>0</v>
      </c>
      <c r="AF950">
        <v>247.22925000000001</v>
      </c>
    </row>
    <row r="951" spans="1:32" x14ac:dyDescent="0.3">
      <c r="A951">
        <v>3006151</v>
      </c>
      <c r="B951">
        <v>1</v>
      </c>
      <c r="C951" t="s">
        <v>82</v>
      </c>
      <c r="D951" t="s">
        <v>109</v>
      </c>
      <c r="E951" t="s">
        <v>3818</v>
      </c>
      <c r="F951" t="s">
        <v>3819</v>
      </c>
      <c r="G951" t="s">
        <v>134</v>
      </c>
      <c r="H951" t="s">
        <v>238</v>
      </c>
      <c r="I951" t="s">
        <v>78</v>
      </c>
      <c r="J951" t="s">
        <v>136</v>
      </c>
      <c r="K951" t="s">
        <v>22</v>
      </c>
      <c r="L951" t="s">
        <v>177</v>
      </c>
      <c r="M951" t="s">
        <v>3820</v>
      </c>
      <c r="N951" t="s">
        <v>3821</v>
      </c>
      <c r="O951">
        <v>2.6836261111111113</v>
      </c>
      <c r="P951">
        <v>0</v>
      </c>
      <c r="Q951">
        <v>1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8.4170400000000006E-2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8.4170400000000006E-2</v>
      </c>
    </row>
    <row r="952" spans="1:32" x14ac:dyDescent="0.3">
      <c r="A952">
        <v>3006149</v>
      </c>
      <c r="B952">
        <v>1</v>
      </c>
      <c r="C952" t="s">
        <v>82</v>
      </c>
      <c r="D952" t="s">
        <v>106</v>
      </c>
      <c r="E952" t="s">
        <v>3822</v>
      </c>
      <c r="F952" t="s">
        <v>3823</v>
      </c>
      <c r="G952" t="s">
        <v>134</v>
      </c>
      <c r="H952" t="s">
        <v>247</v>
      </c>
      <c r="I952" t="s">
        <v>78</v>
      </c>
      <c r="J952" t="s">
        <v>136</v>
      </c>
      <c r="K952" t="s">
        <v>22</v>
      </c>
      <c r="L952" t="s">
        <v>177</v>
      </c>
      <c r="M952" t="s">
        <v>3824</v>
      </c>
      <c r="N952" t="s">
        <v>3825</v>
      </c>
      <c r="O952">
        <v>9.5226044444444433</v>
      </c>
      <c r="P952">
        <v>0</v>
      </c>
      <c r="Q952">
        <v>1</v>
      </c>
      <c r="R952">
        <v>0</v>
      </c>
      <c r="S952">
        <v>0</v>
      </c>
      <c r="T952">
        <v>0</v>
      </c>
      <c r="U952">
        <v>2</v>
      </c>
      <c r="V952">
        <v>0</v>
      </c>
      <c r="W952">
        <v>0</v>
      </c>
      <c r="X952">
        <v>0</v>
      </c>
      <c r="Y952">
        <v>0.20537825000000001</v>
      </c>
      <c r="Z952">
        <v>0</v>
      </c>
      <c r="AA952">
        <v>0</v>
      </c>
      <c r="AB952">
        <v>0</v>
      </c>
      <c r="AC952">
        <v>9.9974249999999998</v>
      </c>
      <c r="AD952">
        <v>0</v>
      </c>
      <c r="AE952">
        <v>0</v>
      </c>
      <c r="AF952">
        <v>10.202804</v>
      </c>
    </row>
    <row r="953" spans="1:32" x14ac:dyDescent="0.3">
      <c r="A953">
        <v>3006164</v>
      </c>
      <c r="B953">
        <v>1</v>
      </c>
      <c r="C953" t="s">
        <v>82</v>
      </c>
      <c r="D953" t="s">
        <v>88</v>
      </c>
      <c r="E953" t="s">
        <v>3826</v>
      </c>
      <c r="F953" t="s">
        <v>3827</v>
      </c>
      <c r="G953" t="s">
        <v>134</v>
      </c>
      <c r="H953" t="s">
        <v>367</v>
      </c>
      <c r="I953" t="s">
        <v>78</v>
      </c>
      <c r="J953" t="s">
        <v>136</v>
      </c>
      <c r="K953" t="s">
        <v>22</v>
      </c>
      <c r="L953" t="s">
        <v>177</v>
      </c>
      <c r="M953" t="s">
        <v>3828</v>
      </c>
      <c r="N953" t="s">
        <v>3829</v>
      </c>
      <c r="O953">
        <v>5.1149211111111113</v>
      </c>
      <c r="P953">
        <v>0</v>
      </c>
      <c r="Q953">
        <v>1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0.24777204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0.24777204</v>
      </c>
    </row>
    <row r="954" spans="1:32" x14ac:dyDescent="0.3">
      <c r="A954">
        <v>3006086</v>
      </c>
      <c r="B954">
        <v>1</v>
      </c>
      <c r="C954" t="s">
        <v>83</v>
      </c>
      <c r="D954" t="s">
        <v>116</v>
      </c>
      <c r="E954" t="s">
        <v>3830</v>
      </c>
      <c r="F954" t="s">
        <v>3831</v>
      </c>
      <c r="G954" t="s">
        <v>134</v>
      </c>
      <c r="H954" t="s">
        <v>216</v>
      </c>
      <c r="I954" t="s">
        <v>78</v>
      </c>
      <c r="J954" t="s">
        <v>136</v>
      </c>
      <c r="K954" t="s">
        <v>22</v>
      </c>
      <c r="L954" t="s">
        <v>177</v>
      </c>
      <c r="M954" t="s">
        <v>3832</v>
      </c>
      <c r="N954" t="s">
        <v>3833</v>
      </c>
      <c r="O954">
        <v>2.073917777777778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1.8852100000000001</v>
      </c>
      <c r="AD954">
        <v>0</v>
      </c>
      <c r="AE954">
        <v>0</v>
      </c>
      <c r="AF954">
        <v>1.8852100000000001</v>
      </c>
    </row>
    <row r="955" spans="1:32" x14ac:dyDescent="0.3">
      <c r="A955">
        <v>3006076</v>
      </c>
      <c r="B955">
        <v>1</v>
      </c>
      <c r="C955" t="s">
        <v>82</v>
      </c>
      <c r="D955" t="s">
        <v>84</v>
      </c>
      <c r="E955" t="s">
        <v>3491</v>
      </c>
      <c r="F955" t="s">
        <v>3492</v>
      </c>
      <c r="G955" t="s">
        <v>134</v>
      </c>
      <c r="H955" t="s">
        <v>211</v>
      </c>
      <c r="I955" t="s">
        <v>79</v>
      </c>
      <c r="J955" t="s">
        <v>136</v>
      </c>
      <c r="K955" t="s">
        <v>22</v>
      </c>
      <c r="L955" t="s">
        <v>177</v>
      </c>
      <c r="M955" t="s">
        <v>3834</v>
      </c>
      <c r="N955" t="s">
        <v>3835</v>
      </c>
      <c r="O955">
        <v>1.5338888888888889</v>
      </c>
      <c r="P955">
        <v>0</v>
      </c>
      <c r="Q955">
        <v>102</v>
      </c>
      <c r="R955">
        <v>1</v>
      </c>
      <c r="S955">
        <v>0</v>
      </c>
      <c r="T955">
        <v>8</v>
      </c>
      <c r="U955">
        <v>9</v>
      </c>
      <c r="V955">
        <v>2</v>
      </c>
      <c r="W955">
        <v>0</v>
      </c>
      <c r="X955">
        <v>0</v>
      </c>
      <c r="Y955">
        <v>58.488567000000003</v>
      </c>
      <c r="Z955">
        <v>0.89130366000000005</v>
      </c>
      <c r="AA955">
        <v>0</v>
      </c>
      <c r="AB955">
        <v>215.47373999999999</v>
      </c>
      <c r="AC955">
        <v>8.2170039999999993</v>
      </c>
      <c r="AD955">
        <v>249.74803</v>
      </c>
      <c r="AE955">
        <v>0</v>
      </c>
      <c r="AF955">
        <v>532.81866000000002</v>
      </c>
    </row>
    <row r="956" spans="1:32" x14ac:dyDescent="0.3">
      <c r="A956">
        <v>3006078</v>
      </c>
      <c r="B956">
        <v>1</v>
      </c>
      <c r="C956" t="s">
        <v>82</v>
      </c>
      <c r="D956" t="s">
        <v>98</v>
      </c>
      <c r="E956" t="s">
        <v>3836</v>
      </c>
      <c r="F956" t="s">
        <v>3837</v>
      </c>
      <c r="G956" t="s">
        <v>134</v>
      </c>
      <c r="H956" t="s">
        <v>327</v>
      </c>
      <c r="I956" t="s">
        <v>78</v>
      </c>
      <c r="J956" t="s">
        <v>136</v>
      </c>
      <c r="K956" t="s">
        <v>22</v>
      </c>
      <c r="L956" t="s">
        <v>177</v>
      </c>
      <c r="M956" t="s">
        <v>3838</v>
      </c>
      <c r="N956" t="s">
        <v>3839</v>
      </c>
      <c r="O956">
        <v>0.57166666666666666</v>
      </c>
      <c r="P956">
        <v>0</v>
      </c>
      <c r="Q956">
        <v>845</v>
      </c>
      <c r="R956">
        <v>0</v>
      </c>
      <c r="S956">
        <v>0</v>
      </c>
      <c r="T956">
        <v>0</v>
      </c>
      <c r="U956">
        <v>74</v>
      </c>
      <c r="V956">
        <v>0</v>
      </c>
      <c r="W956">
        <v>0</v>
      </c>
      <c r="X956">
        <v>0</v>
      </c>
      <c r="Y956">
        <v>127.22852</v>
      </c>
      <c r="Z956">
        <v>0</v>
      </c>
      <c r="AA956">
        <v>0</v>
      </c>
      <c r="AB956">
        <v>0</v>
      </c>
      <c r="AC956">
        <v>20.329097999999998</v>
      </c>
      <c r="AD956">
        <v>0</v>
      </c>
      <c r="AE956">
        <v>0</v>
      </c>
      <c r="AF956">
        <v>147.55761999999999</v>
      </c>
    </row>
    <row r="957" spans="1:32" x14ac:dyDescent="0.3">
      <c r="A957">
        <v>3006103</v>
      </c>
      <c r="B957">
        <v>1</v>
      </c>
      <c r="C957" t="s">
        <v>82</v>
      </c>
      <c r="D957" t="s">
        <v>109</v>
      </c>
      <c r="E957" t="s">
        <v>3840</v>
      </c>
      <c r="F957" t="s">
        <v>3841</v>
      </c>
      <c r="G957" t="s">
        <v>134</v>
      </c>
      <c r="H957" t="s">
        <v>211</v>
      </c>
      <c r="I957" t="s">
        <v>79</v>
      </c>
      <c r="J957" t="s">
        <v>136</v>
      </c>
      <c r="K957" t="s">
        <v>22</v>
      </c>
      <c r="L957" t="s">
        <v>177</v>
      </c>
      <c r="M957" t="s">
        <v>3842</v>
      </c>
      <c r="N957" t="s">
        <v>3843</v>
      </c>
      <c r="O957">
        <v>0.41</v>
      </c>
      <c r="P957">
        <v>1</v>
      </c>
      <c r="Q957">
        <v>612</v>
      </c>
      <c r="R957">
        <v>0</v>
      </c>
      <c r="S957">
        <v>20</v>
      </c>
      <c r="T957">
        <v>1</v>
      </c>
      <c r="U957">
        <v>42</v>
      </c>
      <c r="V957">
        <v>0</v>
      </c>
      <c r="W957">
        <v>0</v>
      </c>
      <c r="X957">
        <v>0</v>
      </c>
      <c r="Y957">
        <v>105.17735</v>
      </c>
      <c r="Z957">
        <v>0</v>
      </c>
      <c r="AA957">
        <v>0.85621290000000005</v>
      </c>
      <c r="AB957">
        <v>11.873025</v>
      </c>
      <c r="AC957">
        <v>11.250204999999999</v>
      </c>
      <c r="AD957">
        <v>0</v>
      </c>
      <c r="AE957">
        <v>0</v>
      </c>
      <c r="AF957">
        <v>129.1568</v>
      </c>
    </row>
    <row r="958" spans="1:32" x14ac:dyDescent="0.3">
      <c r="A958">
        <v>3006082</v>
      </c>
      <c r="B958">
        <v>1</v>
      </c>
      <c r="C958" t="s">
        <v>82</v>
      </c>
      <c r="D958" t="s">
        <v>106</v>
      </c>
      <c r="E958" t="s">
        <v>3844</v>
      </c>
      <c r="F958" t="s">
        <v>3845</v>
      </c>
      <c r="G958" t="s">
        <v>134</v>
      </c>
      <c r="H958" t="s">
        <v>211</v>
      </c>
      <c r="I958" t="s">
        <v>79</v>
      </c>
      <c r="J958" t="s">
        <v>136</v>
      </c>
      <c r="K958" t="s">
        <v>22</v>
      </c>
      <c r="L958" t="s">
        <v>177</v>
      </c>
      <c r="M958" t="s">
        <v>3846</v>
      </c>
      <c r="N958" t="s">
        <v>3847</v>
      </c>
      <c r="O958">
        <v>0.54305555555555551</v>
      </c>
      <c r="P958">
        <v>0</v>
      </c>
      <c r="Q958">
        <v>680</v>
      </c>
      <c r="R958">
        <v>0</v>
      </c>
      <c r="S958">
        <v>0</v>
      </c>
      <c r="T958">
        <v>0</v>
      </c>
      <c r="U958">
        <v>23</v>
      </c>
      <c r="V958">
        <v>0</v>
      </c>
      <c r="W958">
        <v>0</v>
      </c>
      <c r="X958">
        <v>0</v>
      </c>
      <c r="Y958">
        <v>86.336585999999997</v>
      </c>
      <c r="Z958">
        <v>0</v>
      </c>
      <c r="AA958">
        <v>0</v>
      </c>
      <c r="AB958">
        <v>0</v>
      </c>
      <c r="AC958">
        <v>10.303383</v>
      </c>
      <c r="AD958">
        <v>0</v>
      </c>
      <c r="AE958">
        <v>0</v>
      </c>
      <c r="AF958">
        <v>96.639970000000005</v>
      </c>
    </row>
    <row r="959" spans="1:32" x14ac:dyDescent="0.3">
      <c r="A959">
        <v>3005581</v>
      </c>
      <c r="B959">
        <v>1</v>
      </c>
      <c r="C959" t="s">
        <v>82</v>
      </c>
      <c r="D959" t="s">
        <v>84</v>
      </c>
      <c r="E959" t="s">
        <v>852</v>
      </c>
      <c r="F959" t="s">
        <v>853</v>
      </c>
      <c r="G959" t="s">
        <v>134</v>
      </c>
      <c r="H959" t="s">
        <v>182</v>
      </c>
      <c r="I959" t="s">
        <v>78</v>
      </c>
      <c r="J959" t="s">
        <v>136</v>
      </c>
      <c r="K959" t="s">
        <v>22</v>
      </c>
      <c r="L959" t="s">
        <v>177</v>
      </c>
      <c r="M959" t="s">
        <v>3848</v>
      </c>
      <c r="N959" t="s">
        <v>3849</v>
      </c>
      <c r="O959">
        <v>0.75360944444444444</v>
      </c>
      <c r="P959">
        <v>0</v>
      </c>
      <c r="Q959">
        <v>230</v>
      </c>
      <c r="R959">
        <v>0</v>
      </c>
      <c r="S959">
        <v>0</v>
      </c>
      <c r="T959">
        <v>0</v>
      </c>
      <c r="U959">
        <v>19</v>
      </c>
      <c r="V959">
        <v>0</v>
      </c>
      <c r="W959">
        <v>0</v>
      </c>
      <c r="X959">
        <v>0</v>
      </c>
      <c r="Y959">
        <v>39.317360000000001</v>
      </c>
      <c r="Z959">
        <v>0</v>
      </c>
      <c r="AA959">
        <v>0</v>
      </c>
      <c r="AB959">
        <v>0</v>
      </c>
      <c r="AC959">
        <v>15.790279999999999</v>
      </c>
      <c r="AD959">
        <v>0</v>
      </c>
      <c r="AE959">
        <v>0</v>
      </c>
      <c r="AF959">
        <v>55.107640000000004</v>
      </c>
    </row>
    <row r="960" spans="1:32" x14ac:dyDescent="0.3">
      <c r="A960">
        <v>3005416</v>
      </c>
      <c r="B960">
        <v>1</v>
      </c>
      <c r="C960" t="s">
        <v>83</v>
      </c>
      <c r="D960" t="s">
        <v>128</v>
      </c>
      <c r="E960" t="s">
        <v>3850</v>
      </c>
      <c r="F960" t="s">
        <v>3851</v>
      </c>
      <c r="G960" t="s">
        <v>134</v>
      </c>
      <c r="H960" t="s">
        <v>367</v>
      </c>
      <c r="I960" t="s">
        <v>78</v>
      </c>
      <c r="J960" t="s">
        <v>136</v>
      </c>
      <c r="K960" t="s">
        <v>22</v>
      </c>
      <c r="L960" t="s">
        <v>177</v>
      </c>
      <c r="M960" t="s">
        <v>3852</v>
      </c>
      <c r="N960" t="s">
        <v>3853</v>
      </c>
      <c r="O960">
        <v>1.3919038888888891</v>
      </c>
      <c r="P960">
        <v>0</v>
      </c>
      <c r="Q960">
        <v>15</v>
      </c>
      <c r="R960">
        <v>0</v>
      </c>
      <c r="S960">
        <v>0</v>
      </c>
      <c r="T960">
        <v>0</v>
      </c>
      <c r="U960">
        <v>2</v>
      </c>
      <c r="V960">
        <v>0</v>
      </c>
      <c r="W960">
        <v>0</v>
      </c>
      <c r="X960">
        <v>0</v>
      </c>
      <c r="Y960">
        <v>5.7176539999999996</v>
      </c>
      <c r="Z960">
        <v>0</v>
      </c>
      <c r="AA960">
        <v>0</v>
      </c>
      <c r="AB960">
        <v>0</v>
      </c>
      <c r="AC960">
        <v>2.2633239999999999E-2</v>
      </c>
      <c r="AD960">
        <v>0</v>
      </c>
      <c r="AE960">
        <v>0</v>
      </c>
      <c r="AF960">
        <v>5.7402873000000003</v>
      </c>
    </row>
    <row r="961" spans="1:32" x14ac:dyDescent="0.3">
      <c r="A961">
        <v>3007143</v>
      </c>
      <c r="B961">
        <v>1</v>
      </c>
      <c r="C961" t="s">
        <v>82</v>
      </c>
      <c r="D961" t="s">
        <v>88</v>
      </c>
      <c r="E961" t="s">
        <v>3854</v>
      </c>
      <c r="F961" t="s">
        <v>3855</v>
      </c>
      <c r="G961" t="s">
        <v>134</v>
      </c>
      <c r="H961" t="s">
        <v>327</v>
      </c>
      <c r="I961" t="s">
        <v>78</v>
      </c>
      <c r="J961" t="s">
        <v>136</v>
      </c>
      <c r="K961" t="s">
        <v>22</v>
      </c>
      <c r="L961" t="s">
        <v>177</v>
      </c>
      <c r="M961" t="s">
        <v>3856</v>
      </c>
      <c r="N961" t="s">
        <v>3857</v>
      </c>
      <c r="O961">
        <v>0.51556083333333336</v>
      </c>
      <c r="P961">
        <v>0</v>
      </c>
      <c r="Q961">
        <v>584</v>
      </c>
      <c r="R961">
        <v>0</v>
      </c>
      <c r="S961">
        <v>0</v>
      </c>
      <c r="T961">
        <v>0</v>
      </c>
      <c r="U961">
        <v>29</v>
      </c>
      <c r="V961">
        <v>0</v>
      </c>
      <c r="W961">
        <v>0</v>
      </c>
      <c r="X961">
        <v>0</v>
      </c>
      <c r="Y961">
        <v>69.895484999999994</v>
      </c>
      <c r="Z961">
        <v>0</v>
      </c>
      <c r="AA961">
        <v>0</v>
      </c>
      <c r="AB961">
        <v>0</v>
      </c>
      <c r="AC961">
        <v>14.915281999999999</v>
      </c>
      <c r="AD961">
        <v>0</v>
      </c>
      <c r="AE961">
        <v>0</v>
      </c>
      <c r="AF961">
        <v>84.810770000000005</v>
      </c>
    </row>
    <row r="962" spans="1:32" x14ac:dyDescent="0.3">
      <c r="A962">
        <v>3010977</v>
      </c>
      <c r="B962">
        <v>1</v>
      </c>
      <c r="C962" t="s">
        <v>82</v>
      </c>
      <c r="D962" t="s">
        <v>108</v>
      </c>
      <c r="E962" t="s">
        <v>3858</v>
      </c>
      <c r="F962" t="s">
        <v>3859</v>
      </c>
      <c r="G962" t="s">
        <v>134</v>
      </c>
      <c r="H962" t="s">
        <v>211</v>
      </c>
      <c r="I962" t="s">
        <v>79</v>
      </c>
      <c r="J962" t="s">
        <v>136</v>
      </c>
      <c r="K962" t="s">
        <v>22</v>
      </c>
      <c r="L962" t="s">
        <v>177</v>
      </c>
      <c r="M962" t="s">
        <v>3860</v>
      </c>
      <c r="N962" t="s">
        <v>3861</v>
      </c>
      <c r="O962">
        <v>0.22027777777777777</v>
      </c>
      <c r="P962">
        <v>0</v>
      </c>
      <c r="Q962">
        <v>789</v>
      </c>
      <c r="R962">
        <v>0</v>
      </c>
      <c r="S962">
        <v>147</v>
      </c>
      <c r="T962">
        <v>3</v>
      </c>
      <c r="U962">
        <v>176</v>
      </c>
      <c r="V962">
        <v>0</v>
      </c>
      <c r="W962">
        <v>0</v>
      </c>
      <c r="X962">
        <v>0</v>
      </c>
      <c r="Y962">
        <v>36.085872999999999</v>
      </c>
      <c r="Z962">
        <v>0</v>
      </c>
      <c r="AA962">
        <v>9.4479089999999992</v>
      </c>
      <c r="AB962">
        <v>2.622134</v>
      </c>
      <c r="AC962">
        <v>21.481895000000002</v>
      </c>
      <c r="AD962">
        <v>0</v>
      </c>
      <c r="AE962">
        <v>0</v>
      </c>
      <c r="AF962">
        <v>69.637820000000005</v>
      </c>
    </row>
    <row r="963" spans="1:32" x14ac:dyDescent="0.3">
      <c r="A963">
        <v>3010985</v>
      </c>
      <c r="B963">
        <v>1</v>
      </c>
      <c r="C963" t="s">
        <v>83</v>
      </c>
      <c r="D963" t="s">
        <v>129</v>
      </c>
      <c r="E963" t="s">
        <v>3862</v>
      </c>
      <c r="F963" t="s">
        <v>3863</v>
      </c>
      <c r="G963" t="s">
        <v>134</v>
      </c>
      <c r="H963" t="s">
        <v>211</v>
      </c>
      <c r="I963" t="s">
        <v>79</v>
      </c>
      <c r="J963" t="s">
        <v>136</v>
      </c>
      <c r="K963" t="s">
        <v>22</v>
      </c>
      <c r="L963" t="s">
        <v>177</v>
      </c>
      <c r="M963" t="s">
        <v>3864</v>
      </c>
      <c r="N963" t="s">
        <v>3865</v>
      </c>
      <c r="O963">
        <v>0.91089333333333333</v>
      </c>
      <c r="P963">
        <v>4</v>
      </c>
      <c r="Q963">
        <v>64</v>
      </c>
      <c r="R963">
        <v>131</v>
      </c>
      <c r="S963">
        <v>336</v>
      </c>
      <c r="T963">
        <v>16</v>
      </c>
      <c r="U963">
        <v>76</v>
      </c>
      <c r="V963">
        <v>0</v>
      </c>
      <c r="W963">
        <v>0</v>
      </c>
      <c r="X963">
        <v>0.29568781999999999</v>
      </c>
      <c r="Y963">
        <v>12.457646</v>
      </c>
      <c r="Z963">
        <v>27.218972999999998</v>
      </c>
      <c r="AA963">
        <v>58.193485000000003</v>
      </c>
      <c r="AB963">
        <v>5.7821813000000004</v>
      </c>
      <c r="AC963">
        <v>44.125410000000002</v>
      </c>
      <c r="AD963">
        <v>0</v>
      </c>
      <c r="AE963">
        <v>0</v>
      </c>
      <c r="AF963">
        <v>148.07337999999999</v>
      </c>
    </row>
    <row r="964" spans="1:32" x14ac:dyDescent="0.3">
      <c r="A964">
        <v>3010922</v>
      </c>
      <c r="B964">
        <v>1</v>
      </c>
      <c r="C964" t="s">
        <v>82</v>
      </c>
      <c r="D964" t="s">
        <v>86</v>
      </c>
      <c r="E964" t="s">
        <v>3866</v>
      </c>
      <c r="F964" t="s">
        <v>3867</v>
      </c>
      <c r="G964" t="s">
        <v>134</v>
      </c>
      <c r="H964" t="s">
        <v>247</v>
      </c>
      <c r="I964" t="s">
        <v>78</v>
      </c>
      <c r="J964" t="s">
        <v>136</v>
      </c>
      <c r="K964" t="s">
        <v>22</v>
      </c>
      <c r="L964" t="s">
        <v>177</v>
      </c>
      <c r="M964" t="s">
        <v>3868</v>
      </c>
      <c r="N964" t="s">
        <v>3869</v>
      </c>
      <c r="O964">
        <v>2.1295705555555555</v>
      </c>
      <c r="P964">
        <v>0</v>
      </c>
      <c r="Q964">
        <v>16</v>
      </c>
      <c r="R964">
        <v>0</v>
      </c>
      <c r="S964">
        <v>2</v>
      </c>
      <c r="T964">
        <v>0</v>
      </c>
      <c r="U964">
        <v>6</v>
      </c>
      <c r="V964">
        <v>0</v>
      </c>
      <c r="W964">
        <v>0</v>
      </c>
      <c r="X964">
        <v>0</v>
      </c>
      <c r="Y964">
        <v>13.25672</v>
      </c>
      <c r="Z964">
        <v>0</v>
      </c>
      <c r="AA964">
        <v>0.78875804000000005</v>
      </c>
      <c r="AB964">
        <v>0</v>
      </c>
      <c r="AC964">
        <v>6.0278195999999999</v>
      </c>
      <c r="AD964">
        <v>0</v>
      </c>
      <c r="AE964">
        <v>0</v>
      </c>
      <c r="AF964">
        <v>20.073298000000001</v>
      </c>
    </row>
    <row r="965" spans="1:32" x14ac:dyDescent="0.3">
      <c r="A965">
        <v>3010925</v>
      </c>
      <c r="B965">
        <v>1</v>
      </c>
      <c r="C965" t="s">
        <v>82</v>
      </c>
      <c r="D965" t="s">
        <v>113</v>
      </c>
      <c r="E965" t="s">
        <v>3870</v>
      </c>
      <c r="F965" t="s">
        <v>3871</v>
      </c>
      <c r="G965" t="s">
        <v>134</v>
      </c>
      <c r="H965" t="s">
        <v>692</v>
      </c>
      <c r="I965" t="s">
        <v>78</v>
      </c>
      <c r="J965" t="s">
        <v>136</v>
      </c>
      <c r="K965" t="s">
        <v>22</v>
      </c>
      <c r="L965" t="s">
        <v>177</v>
      </c>
      <c r="M965" t="s">
        <v>3872</v>
      </c>
      <c r="N965" t="s">
        <v>3873</v>
      </c>
      <c r="O965">
        <v>6.8408411111111107</v>
      </c>
      <c r="P965">
        <v>0</v>
      </c>
      <c r="Q965">
        <v>41</v>
      </c>
      <c r="R965">
        <v>0</v>
      </c>
      <c r="S965">
        <v>1</v>
      </c>
      <c r="T965">
        <v>0</v>
      </c>
      <c r="U965">
        <v>2</v>
      </c>
      <c r="V965">
        <v>0</v>
      </c>
      <c r="W965">
        <v>0</v>
      </c>
      <c r="X965">
        <v>0</v>
      </c>
      <c r="Y965">
        <v>301.06563999999997</v>
      </c>
      <c r="Z965">
        <v>0</v>
      </c>
      <c r="AA965">
        <v>0.14979817000000001</v>
      </c>
      <c r="AB965">
        <v>0</v>
      </c>
      <c r="AC965">
        <v>17.099561999999999</v>
      </c>
      <c r="AD965">
        <v>0</v>
      </c>
      <c r="AE965">
        <v>0</v>
      </c>
      <c r="AF965">
        <v>318.315</v>
      </c>
    </row>
    <row r="966" spans="1:32" x14ac:dyDescent="0.3">
      <c r="A966">
        <v>3010719</v>
      </c>
      <c r="B966">
        <v>1</v>
      </c>
      <c r="C966" t="s">
        <v>82</v>
      </c>
      <c r="D966" t="s">
        <v>89</v>
      </c>
      <c r="E966" t="s">
        <v>3874</v>
      </c>
      <c r="F966" t="s">
        <v>3875</v>
      </c>
      <c r="G966" t="s">
        <v>134</v>
      </c>
      <c r="H966" t="s">
        <v>247</v>
      </c>
      <c r="I966" t="s">
        <v>78</v>
      </c>
      <c r="J966" t="s">
        <v>136</v>
      </c>
      <c r="K966" t="s">
        <v>22</v>
      </c>
      <c r="L966" t="s">
        <v>177</v>
      </c>
      <c r="M966" t="s">
        <v>3876</v>
      </c>
      <c r="N966" t="s">
        <v>3877</v>
      </c>
      <c r="O966">
        <v>3.1127580555555556</v>
      </c>
      <c r="P966">
        <v>0</v>
      </c>
      <c r="Q966">
        <v>18</v>
      </c>
      <c r="R966">
        <v>0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0</v>
      </c>
      <c r="Y966">
        <v>3.1974811999999999</v>
      </c>
      <c r="Z966">
        <v>0</v>
      </c>
      <c r="AA966">
        <v>0</v>
      </c>
      <c r="AB966">
        <v>0</v>
      </c>
      <c r="AC966">
        <v>0.27244279999999998</v>
      </c>
      <c r="AD966">
        <v>0</v>
      </c>
      <c r="AE966">
        <v>0</v>
      </c>
      <c r="AF966">
        <v>3.4699239999999998</v>
      </c>
    </row>
    <row r="967" spans="1:32" x14ac:dyDescent="0.3">
      <c r="A967">
        <v>3010724</v>
      </c>
      <c r="B967">
        <v>1</v>
      </c>
      <c r="C967" t="s">
        <v>82</v>
      </c>
      <c r="D967" t="s">
        <v>101</v>
      </c>
      <c r="E967" t="s">
        <v>3878</v>
      </c>
      <c r="F967" t="s">
        <v>3879</v>
      </c>
      <c r="G967" t="s">
        <v>134</v>
      </c>
      <c r="H967" t="s">
        <v>247</v>
      </c>
      <c r="I967" t="s">
        <v>78</v>
      </c>
      <c r="J967" t="s">
        <v>136</v>
      </c>
      <c r="K967" t="s">
        <v>22</v>
      </c>
      <c r="L967" t="s">
        <v>177</v>
      </c>
      <c r="M967" t="s">
        <v>3880</v>
      </c>
      <c r="N967" t="s">
        <v>3881</v>
      </c>
      <c r="O967">
        <v>0.99878722222222227</v>
      </c>
      <c r="P967">
        <v>0</v>
      </c>
      <c r="Q967">
        <v>12</v>
      </c>
      <c r="R967">
        <v>0</v>
      </c>
      <c r="S967">
        <v>22</v>
      </c>
      <c r="T967">
        <v>0</v>
      </c>
      <c r="U967">
        <v>14</v>
      </c>
      <c r="V967">
        <v>0</v>
      </c>
      <c r="W967">
        <v>0</v>
      </c>
      <c r="X967">
        <v>0</v>
      </c>
      <c r="Y967">
        <v>1.7313352</v>
      </c>
      <c r="Z967">
        <v>0</v>
      </c>
      <c r="AA967">
        <v>8.7689970000000006</v>
      </c>
      <c r="AB967">
        <v>0</v>
      </c>
      <c r="AC967">
        <v>4.3012442999999996</v>
      </c>
      <c r="AD967">
        <v>0</v>
      </c>
      <c r="AE967">
        <v>0</v>
      </c>
      <c r="AF967">
        <v>14.801577</v>
      </c>
    </row>
    <row r="968" spans="1:32" x14ac:dyDescent="0.3">
      <c r="A968">
        <v>3010740</v>
      </c>
      <c r="B968">
        <v>1</v>
      </c>
      <c r="C968" t="s">
        <v>82</v>
      </c>
      <c r="D968" t="s">
        <v>106</v>
      </c>
      <c r="E968" t="s">
        <v>3882</v>
      </c>
      <c r="F968" t="s">
        <v>3883</v>
      </c>
      <c r="G968" t="s">
        <v>134</v>
      </c>
      <c r="H968" t="s">
        <v>247</v>
      </c>
      <c r="I968" t="s">
        <v>78</v>
      </c>
      <c r="J968" t="s">
        <v>136</v>
      </c>
      <c r="K968" t="s">
        <v>22</v>
      </c>
      <c r="L968" t="s">
        <v>177</v>
      </c>
      <c r="M968" t="s">
        <v>3884</v>
      </c>
      <c r="N968" t="s">
        <v>3885</v>
      </c>
      <c r="O968">
        <v>1.0511755555555555</v>
      </c>
      <c r="P968">
        <v>0</v>
      </c>
      <c r="Q968">
        <v>107</v>
      </c>
      <c r="R968">
        <v>0</v>
      </c>
      <c r="S968">
        <v>0</v>
      </c>
      <c r="T968">
        <v>0</v>
      </c>
      <c r="U968">
        <v>14</v>
      </c>
      <c r="V968">
        <v>0</v>
      </c>
      <c r="W968">
        <v>0</v>
      </c>
      <c r="X968">
        <v>0</v>
      </c>
      <c r="Y968">
        <v>27.175688000000001</v>
      </c>
      <c r="Z968">
        <v>0</v>
      </c>
      <c r="AA968">
        <v>0</v>
      </c>
      <c r="AB968">
        <v>0</v>
      </c>
      <c r="AC968">
        <v>12.744723</v>
      </c>
      <c r="AD968">
        <v>0</v>
      </c>
      <c r="AE968">
        <v>0</v>
      </c>
      <c r="AF968">
        <v>39.920414000000001</v>
      </c>
    </row>
    <row r="969" spans="1:32" x14ac:dyDescent="0.3">
      <c r="A969">
        <v>3010720</v>
      </c>
      <c r="B969">
        <v>1</v>
      </c>
      <c r="C969" t="s">
        <v>83</v>
      </c>
      <c r="D969" t="s">
        <v>115</v>
      </c>
      <c r="E969" t="s">
        <v>3886</v>
      </c>
      <c r="F969" t="s">
        <v>3887</v>
      </c>
      <c r="G969" t="s">
        <v>134</v>
      </c>
      <c r="H969" t="s">
        <v>211</v>
      </c>
      <c r="I969" t="s">
        <v>79</v>
      </c>
      <c r="J969" t="s">
        <v>136</v>
      </c>
      <c r="K969" t="s">
        <v>22</v>
      </c>
      <c r="L969" t="s">
        <v>177</v>
      </c>
      <c r="M969" t="s">
        <v>3888</v>
      </c>
      <c r="N969" t="s">
        <v>3889</v>
      </c>
      <c r="O969">
        <v>0.24472222222222223</v>
      </c>
      <c r="P969">
        <v>3</v>
      </c>
      <c r="Q969">
        <v>1306</v>
      </c>
      <c r="R969">
        <v>5</v>
      </c>
      <c r="S969">
        <v>40</v>
      </c>
      <c r="T969">
        <v>7</v>
      </c>
      <c r="U969">
        <v>62</v>
      </c>
      <c r="V969">
        <v>0</v>
      </c>
      <c r="W969">
        <v>0</v>
      </c>
      <c r="X969">
        <v>1.2526543000000001</v>
      </c>
      <c r="Y969">
        <v>23.570822</v>
      </c>
      <c r="Z969">
        <v>2.5602697999999999</v>
      </c>
      <c r="AA969">
        <v>1.7954302</v>
      </c>
      <c r="AB969">
        <v>13.128468</v>
      </c>
      <c r="AC969">
        <v>4.2684709999999999</v>
      </c>
      <c r="AD969">
        <v>0</v>
      </c>
      <c r="AE969">
        <v>0</v>
      </c>
      <c r="AF969">
        <v>46.576115000000001</v>
      </c>
    </row>
    <row r="970" spans="1:32" x14ac:dyDescent="0.3">
      <c r="A970">
        <v>3010443</v>
      </c>
      <c r="B970">
        <v>1</v>
      </c>
      <c r="C970" t="s">
        <v>82</v>
      </c>
      <c r="D970" t="s">
        <v>84</v>
      </c>
      <c r="E970" t="s">
        <v>3890</v>
      </c>
      <c r="F970" t="s">
        <v>3891</v>
      </c>
      <c r="G970" t="s">
        <v>134</v>
      </c>
      <c r="H970" t="s">
        <v>238</v>
      </c>
      <c r="I970" t="s">
        <v>78</v>
      </c>
      <c r="J970" t="s">
        <v>136</v>
      </c>
      <c r="K970" t="s">
        <v>22</v>
      </c>
      <c r="L970" t="s">
        <v>177</v>
      </c>
      <c r="M970" t="s">
        <v>3892</v>
      </c>
      <c r="N970" t="s">
        <v>3893</v>
      </c>
      <c r="O970">
        <v>1.0722269444444443</v>
      </c>
      <c r="P970">
        <v>0</v>
      </c>
      <c r="Q970">
        <v>1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8.4733665E-2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8.4733665E-2</v>
      </c>
    </row>
    <row r="971" spans="1:32" x14ac:dyDescent="0.3">
      <c r="A971">
        <v>3010308</v>
      </c>
      <c r="B971">
        <v>1</v>
      </c>
      <c r="C971" t="s">
        <v>82</v>
      </c>
      <c r="D971" t="s">
        <v>91</v>
      </c>
      <c r="E971" t="s">
        <v>3894</v>
      </c>
      <c r="F971" t="s">
        <v>3895</v>
      </c>
      <c r="G971" t="s">
        <v>134</v>
      </c>
      <c r="H971" t="s">
        <v>147</v>
      </c>
      <c r="I971" t="s">
        <v>79</v>
      </c>
      <c r="J971" t="s">
        <v>136</v>
      </c>
      <c r="K971" t="s">
        <v>22</v>
      </c>
      <c r="L971" t="s">
        <v>137</v>
      </c>
      <c r="M971" t="s">
        <v>3896</v>
      </c>
      <c r="N971" t="s">
        <v>3897</v>
      </c>
      <c r="O971">
        <v>0.54916666666666669</v>
      </c>
      <c r="P971">
        <v>3</v>
      </c>
      <c r="Q971">
        <v>1407</v>
      </c>
      <c r="R971">
        <v>1</v>
      </c>
      <c r="S971">
        <v>170</v>
      </c>
      <c r="T971">
        <v>8</v>
      </c>
      <c r="U971">
        <v>202</v>
      </c>
      <c r="V971">
        <v>0</v>
      </c>
      <c r="W971">
        <v>0</v>
      </c>
      <c r="X971">
        <v>0.59850669999999995</v>
      </c>
      <c r="Y971">
        <v>254.15093999999999</v>
      </c>
      <c r="Z971">
        <v>6.737158</v>
      </c>
      <c r="AA971">
        <v>31.824497000000001</v>
      </c>
      <c r="AB971">
        <v>10.695891</v>
      </c>
      <c r="AC971">
        <v>61.096584</v>
      </c>
      <c r="AD971">
        <v>0</v>
      </c>
      <c r="AE971">
        <v>0</v>
      </c>
      <c r="AF971">
        <v>365.10358000000002</v>
      </c>
    </row>
    <row r="972" spans="1:32" x14ac:dyDescent="0.3">
      <c r="A972">
        <v>3010208</v>
      </c>
      <c r="B972">
        <v>1</v>
      </c>
      <c r="C972" t="s">
        <v>82</v>
      </c>
      <c r="D972" t="s">
        <v>100</v>
      </c>
      <c r="E972" t="s">
        <v>3898</v>
      </c>
      <c r="F972" t="s">
        <v>3899</v>
      </c>
      <c r="G972" t="s">
        <v>134</v>
      </c>
      <c r="H972" t="s">
        <v>293</v>
      </c>
      <c r="I972" t="s">
        <v>78</v>
      </c>
      <c r="J972" t="s">
        <v>136</v>
      </c>
      <c r="K972" t="s">
        <v>22</v>
      </c>
      <c r="L972" t="s">
        <v>177</v>
      </c>
      <c r="M972" t="s">
        <v>3900</v>
      </c>
      <c r="N972" t="s">
        <v>3901</v>
      </c>
      <c r="O972">
        <v>0.76136555555555563</v>
      </c>
      <c r="P972">
        <v>0</v>
      </c>
      <c r="Q972">
        <v>102</v>
      </c>
      <c r="R972">
        <v>0</v>
      </c>
      <c r="S972">
        <v>0</v>
      </c>
      <c r="T972">
        <v>0</v>
      </c>
      <c r="U972">
        <v>13</v>
      </c>
      <c r="V972">
        <v>0</v>
      </c>
      <c r="W972">
        <v>0</v>
      </c>
      <c r="X972">
        <v>0</v>
      </c>
      <c r="Y972">
        <v>15.009537999999999</v>
      </c>
      <c r="Z972">
        <v>0</v>
      </c>
      <c r="AA972">
        <v>0</v>
      </c>
      <c r="AB972">
        <v>0</v>
      </c>
      <c r="AC972">
        <v>4.2714733999999996</v>
      </c>
      <c r="AD972">
        <v>0</v>
      </c>
      <c r="AE972">
        <v>0</v>
      </c>
      <c r="AF972">
        <v>19.281012</v>
      </c>
    </row>
    <row r="973" spans="1:32" x14ac:dyDescent="0.3">
      <c r="A973">
        <v>3010205</v>
      </c>
      <c r="B973">
        <v>1</v>
      </c>
      <c r="C973" t="s">
        <v>82</v>
      </c>
      <c r="D973" t="s">
        <v>104</v>
      </c>
      <c r="E973" t="s">
        <v>2858</v>
      </c>
      <c r="F973" t="s">
        <v>2859</v>
      </c>
      <c r="G973" t="s">
        <v>134</v>
      </c>
      <c r="H973" t="s">
        <v>216</v>
      </c>
      <c r="I973" t="s">
        <v>78</v>
      </c>
      <c r="J973" t="s">
        <v>136</v>
      </c>
      <c r="K973" t="s">
        <v>22</v>
      </c>
      <c r="L973" t="s">
        <v>177</v>
      </c>
      <c r="M973" t="s">
        <v>3902</v>
      </c>
      <c r="N973" t="s">
        <v>3903</v>
      </c>
      <c r="O973">
        <v>2.3609624999999999</v>
      </c>
      <c r="P973">
        <v>0</v>
      </c>
      <c r="Q973">
        <v>11</v>
      </c>
      <c r="R973">
        <v>0</v>
      </c>
      <c r="S973">
        <v>0</v>
      </c>
      <c r="T973">
        <v>0</v>
      </c>
      <c r="U973">
        <v>6</v>
      </c>
      <c r="V973">
        <v>0</v>
      </c>
      <c r="W973">
        <v>0</v>
      </c>
      <c r="X973">
        <v>0</v>
      </c>
      <c r="Y973">
        <v>9.6916895000000007</v>
      </c>
      <c r="Z973">
        <v>0</v>
      </c>
      <c r="AA973">
        <v>0</v>
      </c>
      <c r="AB973">
        <v>0</v>
      </c>
      <c r="AC973">
        <v>7.9702789999999997</v>
      </c>
      <c r="AD973">
        <v>0</v>
      </c>
      <c r="AE973">
        <v>0</v>
      </c>
      <c r="AF973">
        <v>17.661968000000002</v>
      </c>
    </row>
    <row r="974" spans="1:32" x14ac:dyDescent="0.3">
      <c r="A974">
        <v>3010175</v>
      </c>
      <c r="B974">
        <v>1</v>
      </c>
      <c r="C974" t="s">
        <v>82</v>
      </c>
      <c r="D974" t="s">
        <v>90</v>
      </c>
      <c r="E974" t="s">
        <v>3904</v>
      </c>
      <c r="F974" t="s">
        <v>3905</v>
      </c>
      <c r="G974" t="s">
        <v>134</v>
      </c>
      <c r="H974" t="s">
        <v>367</v>
      </c>
      <c r="I974" t="s">
        <v>78</v>
      </c>
      <c r="J974" t="s">
        <v>136</v>
      </c>
      <c r="K974" t="s">
        <v>22</v>
      </c>
      <c r="L974" t="s">
        <v>177</v>
      </c>
      <c r="M974" t="s">
        <v>3906</v>
      </c>
      <c r="N974" t="s">
        <v>3907</v>
      </c>
      <c r="O974">
        <v>1.5595569444444444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5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4.9893045000000003</v>
      </c>
      <c r="AD974">
        <v>0</v>
      </c>
      <c r="AE974">
        <v>0</v>
      </c>
      <c r="AF974">
        <v>4.9893045000000003</v>
      </c>
    </row>
    <row r="975" spans="1:32" x14ac:dyDescent="0.3">
      <c r="A975">
        <v>3010187</v>
      </c>
      <c r="B975">
        <v>1</v>
      </c>
      <c r="C975" t="s">
        <v>83</v>
      </c>
      <c r="D975" t="s">
        <v>116</v>
      </c>
      <c r="E975" t="s">
        <v>3908</v>
      </c>
      <c r="F975" t="s">
        <v>3909</v>
      </c>
      <c r="G975" t="s">
        <v>134</v>
      </c>
      <c r="H975" t="s">
        <v>182</v>
      </c>
      <c r="I975" t="s">
        <v>78</v>
      </c>
      <c r="J975" t="s">
        <v>136</v>
      </c>
      <c r="K975" t="s">
        <v>22</v>
      </c>
      <c r="L975" t="s">
        <v>177</v>
      </c>
      <c r="M975" t="s">
        <v>3910</v>
      </c>
      <c r="N975" t="s">
        <v>3911</v>
      </c>
      <c r="O975">
        <v>4.1000494444444442</v>
      </c>
      <c r="P975">
        <v>0</v>
      </c>
      <c r="Q975">
        <v>8</v>
      </c>
      <c r="R975">
        <v>0</v>
      </c>
      <c r="S975">
        <v>1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2.4900627000000002</v>
      </c>
      <c r="Z975">
        <v>0</v>
      </c>
      <c r="AA975">
        <v>3.2257280000000002</v>
      </c>
      <c r="AB975">
        <v>0</v>
      </c>
      <c r="AC975">
        <v>0</v>
      </c>
      <c r="AD975">
        <v>0</v>
      </c>
      <c r="AE975">
        <v>0</v>
      </c>
      <c r="AF975">
        <v>5.7157907000000003</v>
      </c>
    </row>
    <row r="976" spans="1:32" x14ac:dyDescent="0.3">
      <c r="A976">
        <v>3010179</v>
      </c>
      <c r="B976">
        <v>1</v>
      </c>
      <c r="C976" t="s">
        <v>82</v>
      </c>
      <c r="D976" t="s">
        <v>84</v>
      </c>
      <c r="E976" t="s">
        <v>3912</v>
      </c>
      <c r="F976" t="s">
        <v>3913</v>
      </c>
      <c r="G976" t="s">
        <v>134</v>
      </c>
      <c r="H976" t="s">
        <v>211</v>
      </c>
      <c r="I976" t="s">
        <v>79</v>
      </c>
      <c r="J976" t="s">
        <v>136</v>
      </c>
      <c r="K976" t="s">
        <v>22</v>
      </c>
      <c r="L976" t="s">
        <v>177</v>
      </c>
      <c r="M976" t="s">
        <v>3914</v>
      </c>
      <c r="N976" t="s">
        <v>3915</v>
      </c>
      <c r="O976">
        <v>0.35231555555555555</v>
      </c>
      <c r="P976">
        <v>0</v>
      </c>
      <c r="Q976">
        <v>181</v>
      </c>
      <c r="R976">
        <v>0</v>
      </c>
      <c r="S976">
        <v>3</v>
      </c>
      <c r="T976">
        <v>1</v>
      </c>
      <c r="U976">
        <v>10</v>
      </c>
      <c r="V976">
        <v>2</v>
      </c>
      <c r="W976">
        <v>0</v>
      </c>
      <c r="X976">
        <v>0</v>
      </c>
      <c r="Y976">
        <v>13.944857000000001</v>
      </c>
      <c r="Z976">
        <v>0</v>
      </c>
      <c r="AA976">
        <v>0.11030595999999999</v>
      </c>
      <c r="AB976">
        <v>11.247406</v>
      </c>
      <c r="AC976">
        <v>2.3304619999999998</v>
      </c>
      <c r="AD976">
        <v>38.649830000000001</v>
      </c>
      <c r="AE976">
        <v>0</v>
      </c>
      <c r="AF976">
        <v>66.282859999999999</v>
      </c>
    </row>
    <row r="977" spans="1:32" x14ac:dyDescent="0.3">
      <c r="A977">
        <v>3010165</v>
      </c>
      <c r="B977">
        <v>1</v>
      </c>
      <c r="C977" t="s">
        <v>83</v>
      </c>
      <c r="D977" t="s">
        <v>125</v>
      </c>
      <c r="E977" t="s">
        <v>444</v>
      </c>
      <c r="F977" t="s">
        <v>445</v>
      </c>
      <c r="G977" t="s">
        <v>134</v>
      </c>
      <c r="H977" t="s">
        <v>147</v>
      </c>
      <c r="I977" t="s">
        <v>79</v>
      </c>
      <c r="J977" t="s">
        <v>136</v>
      </c>
      <c r="K977" t="s">
        <v>22</v>
      </c>
      <c r="L977" t="s">
        <v>137</v>
      </c>
      <c r="M977" t="s">
        <v>3916</v>
      </c>
      <c r="N977" t="s">
        <v>3917</v>
      </c>
      <c r="O977">
        <v>2.3011111111111111</v>
      </c>
      <c r="P977">
        <v>0</v>
      </c>
      <c r="Q977">
        <v>387</v>
      </c>
      <c r="R977">
        <v>0</v>
      </c>
      <c r="S977">
        <v>4</v>
      </c>
      <c r="T977">
        <v>0</v>
      </c>
      <c r="U977">
        <v>51</v>
      </c>
      <c r="V977">
        <v>0</v>
      </c>
      <c r="W977">
        <v>0</v>
      </c>
      <c r="X977">
        <v>0</v>
      </c>
      <c r="Y977">
        <v>221.00809000000001</v>
      </c>
      <c r="Z977">
        <v>0</v>
      </c>
      <c r="AA977">
        <v>4.0047025999999999</v>
      </c>
      <c r="AB977">
        <v>0</v>
      </c>
      <c r="AC977">
        <v>61.288403000000002</v>
      </c>
      <c r="AD977">
        <v>0</v>
      </c>
      <c r="AE977">
        <v>0</v>
      </c>
      <c r="AF977">
        <v>286.30119999999999</v>
      </c>
    </row>
    <row r="978" spans="1:32" x14ac:dyDescent="0.3">
      <c r="A978">
        <v>3009901</v>
      </c>
      <c r="B978">
        <v>1</v>
      </c>
      <c r="C978" t="s">
        <v>82</v>
      </c>
      <c r="D978" t="s">
        <v>106</v>
      </c>
      <c r="E978" t="s">
        <v>3918</v>
      </c>
      <c r="F978" t="s">
        <v>3919</v>
      </c>
      <c r="G978" t="s">
        <v>134</v>
      </c>
      <c r="H978" t="s">
        <v>327</v>
      </c>
      <c r="I978" t="s">
        <v>78</v>
      </c>
      <c r="J978" t="s">
        <v>136</v>
      </c>
      <c r="K978" t="s">
        <v>22</v>
      </c>
      <c r="L978" t="s">
        <v>177</v>
      </c>
      <c r="M978" t="s">
        <v>3920</v>
      </c>
      <c r="N978" t="s">
        <v>3921</v>
      </c>
      <c r="O978">
        <v>1.29</v>
      </c>
      <c r="P978">
        <v>0</v>
      </c>
      <c r="Q978">
        <v>282</v>
      </c>
      <c r="R978">
        <v>0</v>
      </c>
      <c r="S978">
        <v>8</v>
      </c>
      <c r="T978">
        <v>0</v>
      </c>
      <c r="U978">
        <v>30</v>
      </c>
      <c r="V978">
        <v>0</v>
      </c>
      <c r="W978">
        <v>0</v>
      </c>
      <c r="X978">
        <v>0</v>
      </c>
      <c r="Y978">
        <v>125.18038</v>
      </c>
      <c r="Z978">
        <v>0</v>
      </c>
      <c r="AA978">
        <v>2.0923493</v>
      </c>
      <c r="AB978">
        <v>0</v>
      </c>
      <c r="AC978">
        <v>26.667415999999999</v>
      </c>
      <c r="AD978">
        <v>0</v>
      </c>
      <c r="AE978">
        <v>0</v>
      </c>
      <c r="AF978">
        <v>153.94014000000001</v>
      </c>
    </row>
    <row r="979" spans="1:32" x14ac:dyDescent="0.3">
      <c r="A979">
        <v>3009347</v>
      </c>
      <c r="B979">
        <v>1</v>
      </c>
      <c r="C979" t="s">
        <v>82</v>
      </c>
      <c r="D979" t="s">
        <v>92</v>
      </c>
      <c r="E979" t="s">
        <v>3922</v>
      </c>
      <c r="F979" t="s">
        <v>3923</v>
      </c>
      <c r="G979" t="s">
        <v>134</v>
      </c>
      <c r="H979" t="s">
        <v>367</v>
      </c>
      <c r="I979" t="s">
        <v>78</v>
      </c>
      <c r="J979" t="s">
        <v>136</v>
      </c>
      <c r="K979" t="s">
        <v>22</v>
      </c>
      <c r="L979" t="s">
        <v>177</v>
      </c>
      <c r="M979" t="s">
        <v>3924</v>
      </c>
      <c r="N979" t="s">
        <v>3925</v>
      </c>
      <c r="O979">
        <v>4.1955069444444444</v>
      </c>
      <c r="P979">
        <v>0</v>
      </c>
      <c r="Q979">
        <v>1</v>
      </c>
      <c r="R979">
        <v>0</v>
      </c>
      <c r="S979">
        <v>1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1.1696403</v>
      </c>
      <c r="Z979">
        <v>0</v>
      </c>
      <c r="AA979">
        <v>1.9983797999999999</v>
      </c>
      <c r="AB979">
        <v>0</v>
      </c>
      <c r="AC979">
        <v>0</v>
      </c>
      <c r="AD979">
        <v>0</v>
      </c>
      <c r="AE979">
        <v>0</v>
      </c>
      <c r="AF979">
        <v>3.1680199999999998</v>
      </c>
    </row>
    <row r="980" spans="1:32" x14ac:dyDescent="0.3">
      <c r="A980">
        <v>3009110</v>
      </c>
      <c r="B980">
        <v>1</v>
      </c>
      <c r="C980" t="s">
        <v>82</v>
      </c>
      <c r="D980" t="s">
        <v>103</v>
      </c>
      <c r="E980" t="s">
        <v>3926</v>
      </c>
      <c r="F980" t="s">
        <v>3927</v>
      </c>
      <c r="G980" t="s">
        <v>134</v>
      </c>
      <c r="H980" t="s">
        <v>238</v>
      </c>
      <c r="I980" t="s">
        <v>78</v>
      </c>
      <c r="J980" t="s">
        <v>136</v>
      </c>
      <c r="K980" t="s">
        <v>22</v>
      </c>
      <c r="L980" t="s">
        <v>177</v>
      </c>
      <c r="M980" t="s">
        <v>3928</v>
      </c>
      <c r="N980" t="s">
        <v>3929</v>
      </c>
      <c r="O980">
        <v>2.5072466666666666</v>
      </c>
      <c r="P980">
        <v>0</v>
      </c>
      <c r="Q980">
        <v>0</v>
      </c>
      <c r="R980">
        <v>0</v>
      </c>
      <c r="S980">
        <v>1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0.43149092999999999</v>
      </c>
      <c r="AB980">
        <v>0</v>
      </c>
      <c r="AC980">
        <v>0</v>
      </c>
      <c r="AD980">
        <v>0</v>
      </c>
      <c r="AE980">
        <v>0</v>
      </c>
      <c r="AF980">
        <v>0.43149092999999999</v>
      </c>
    </row>
    <row r="981" spans="1:32" x14ac:dyDescent="0.3">
      <c r="A981">
        <v>3009123</v>
      </c>
      <c r="B981">
        <v>1</v>
      </c>
      <c r="C981" t="s">
        <v>82</v>
      </c>
      <c r="D981" t="s">
        <v>98</v>
      </c>
      <c r="E981" t="s">
        <v>3930</v>
      </c>
      <c r="F981" t="s">
        <v>3931</v>
      </c>
      <c r="G981" t="s">
        <v>134</v>
      </c>
      <c r="H981" t="s">
        <v>238</v>
      </c>
      <c r="I981" t="s">
        <v>78</v>
      </c>
      <c r="J981" t="s">
        <v>136</v>
      </c>
      <c r="K981" t="s">
        <v>22</v>
      </c>
      <c r="L981" t="s">
        <v>177</v>
      </c>
      <c r="M981" t="s">
        <v>3932</v>
      </c>
      <c r="N981" t="s">
        <v>3933</v>
      </c>
      <c r="O981">
        <v>3.4242202777777777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5.4500865999999997</v>
      </c>
      <c r="AD981">
        <v>0</v>
      </c>
      <c r="AE981">
        <v>0</v>
      </c>
      <c r="AF981">
        <v>5.4500865999999997</v>
      </c>
    </row>
    <row r="982" spans="1:32" x14ac:dyDescent="0.3">
      <c r="A982">
        <v>3009094</v>
      </c>
      <c r="B982">
        <v>1</v>
      </c>
      <c r="C982" t="s">
        <v>82</v>
      </c>
      <c r="D982" t="s">
        <v>107</v>
      </c>
      <c r="E982" t="s">
        <v>3934</v>
      </c>
      <c r="F982" t="s">
        <v>3935</v>
      </c>
      <c r="G982" t="s">
        <v>134</v>
      </c>
      <c r="H982" t="s">
        <v>238</v>
      </c>
      <c r="I982" t="s">
        <v>78</v>
      </c>
      <c r="J982" t="s">
        <v>136</v>
      </c>
      <c r="K982" t="s">
        <v>22</v>
      </c>
      <c r="L982" t="s">
        <v>177</v>
      </c>
      <c r="M982" t="s">
        <v>3936</v>
      </c>
      <c r="N982" t="s">
        <v>3937</v>
      </c>
      <c r="O982">
        <v>1.227665</v>
      </c>
      <c r="P982">
        <v>0</v>
      </c>
      <c r="Q982">
        <v>1</v>
      </c>
      <c r="R982">
        <v>0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0</v>
      </c>
      <c r="Y982">
        <v>0.4075646</v>
      </c>
      <c r="Z982">
        <v>0</v>
      </c>
      <c r="AA982">
        <v>0</v>
      </c>
      <c r="AB982">
        <v>0</v>
      </c>
      <c r="AC982">
        <v>0.43412492000000003</v>
      </c>
      <c r="AD982">
        <v>0</v>
      </c>
      <c r="AE982">
        <v>0</v>
      </c>
      <c r="AF982">
        <v>0.84168949999999998</v>
      </c>
    </row>
    <row r="983" spans="1:32" x14ac:dyDescent="0.3">
      <c r="A983">
        <v>3008945</v>
      </c>
      <c r="B983">
        <v>1</v>
      </c>
      <c r="C983" t="s">
        <v>82</v>
      </c>
      <c r="D983" t="s">
        <v>92</v>
      </c>
      <c r="E983" t="s">
        <v>3938</v>
      </c>
      <c r="F983" t="s">
        <v>3939</v>
      </c>
      <c r="G983" t="s">
        <v>134</v>
      </c>
      <c r="H983" t="s">
        <v>252</v>
      </c>
      <c r="I983" t="s">
        <v>79</v>
      </c>
      <c r="J983" t="s">
        <v>136</v>
      </c>
      <c r="K983" t="s">
        <v>22</v>
      </c>
      <c r="L983" t="s">
        <v>177</v>
      </c>
      <c r="M983" t="s">
        <v>3940</v>
      </c>
      <c r="N983" t="s">
        <v>3941</v>
      </c>
      <c r="O983">
        <v>5.0253316666666663</v>
      </c>
      <c r="P983">
        <v>0</v>
      </c>
      <c r="Q983">
        <v>0</v>
      </c>
      <c r="R983">
        <v>0</v>
      </c>
      <c r="S983">
        <v>0</v>
      </c>
      <c r="T983">
        <v>1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16.406685</v>
      </c>
      <c r="AC983">
        <v>0</v>
      </c>
      <c r="AD983">
        <v>0</v>
      </c>
      <c r="AE983">
        <v>0</v>
      </c>
      <c r="AF983">
        <v>16.406685</v>
      </c>
    </row>
    <row r="984" spans="1:32" x14ac:dyDescent="0.3">
      <c r="A984">
        <v>3008966</v>
      </c>
      <c r="B984">
        <v>1</v>
      </c>
      <c r="C984" t="s">
        <v>83</v>
      </c>
      <c r="D984" t="s">
        <v>119</v>
      </c>
      <c r="E984" t="s">
        <v>3942</v>
      </c>
      <c r="F984" t="s">
        <v>3943</v>
      </c>
      <c r="G984" t="s">
        <v>134</v>
      </c>
      <c r="H984" t="s">
        <v>247</v>
      </c>
      <c r="I984" t="s">
        <v>78</v>
      </c>
      <c r="J984" t="s">
        <v>136</v>
      </c>
      <c r="K984" t="s">
        <v>22</v>
      </c>
      <c r="L984" t="s">
        <v>177</v>
      </c>
      <c r="M984" t="s">
        <v>3944</v>
      </c>
      <c r="N984" t="s">
        <v>3945</v>
      </c>
      <c r="O984">
        <v>1.5643030555555555</v>
      </c>
      <c r="P984">
        <v>0</v>
      </c>
      <c r="Q984">
        <v>19</v>
      </c>
      <c r="R984">
        <v>0</v>
      </c>
      <c r="S984">
        <v>2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2.1075868999999998</v>
      </c>
      <c r="Z984">
        <v>0</v>
      </c>
      <c r="AA984">
        <v>0.27210653000000001</v>
      </c>
      <c r="AB984">
        <v>0</v>
      </c>
      <c r="AC984">
        <v>0</v>
      </c>
      <c r="AD984">
        <v>0</v>
      </c>
      <c r="AE984">
        <v>0</v>
      </c>
      <c r="AF984">
        <v>2.3796933</v>
      </c>
    </row>
    <row r="985" spans="1:32" x14ac:dyDescent="0.3">
      <c r="A985">
        <v>3008863</v>
      </c>
      <c r="B985">
        <v>1</v>
      </c>
      <c r="C985" t="s">
        <v>82</v>
      </c>
      <c r="D985" t="s">
        <v>92</v>
      </c>
      <c r="E985" t="s">
        <v>3946</v>
      </c>
      <c r="F985" t="s">
        <v>3947</v>
      </c>
      <c r="G985" t="s">
        <v>134</v>
      </c>
      <c r="H985" t="s">
        <v>216</v>
      </c>
      <c r="I985" t="s">
        <v>78</v>
      </c>
      <c r="J985" t="s">
        <v>136</v>
      </c>
      <c r="K985" t="s">
        <v>22</v>
      </c>
      <c r="L985" t="s">
        <v>177</v>
      </c>
      <c r="M985" t="s">
        <v>3948</v>
      </c>
      <c r="N985" t="s">
        <v>3949</v>
      </c>
      <c r="O985">
        <v>5.4112366666666674</v>
      </c>
      <c r="P985">
        <v>0</v>
      </c>
      <c r="Q985">
        <v>4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0</v>
      </c>
      <c r="Y985">
        <v>13.111268000000001</v>
      </c>
      <c r="Z985">
        <v>0</v>
      </c>
      <c r="AA985">
        <v>0</v>
      </c>
      <c r="AB985">
        <v>0</v>
      </c>
      <c r="AC985">
        <v>2.9460150000000001</v>
      </c>
      <c r="AD985">
        <v>0</v>
      </c>
      <c r="AE985">
        <v>0</v>
      </c>
      <c r="AF985">
        <v>16.057283000000002</v>
      </c>
    </row>
    <row r="986" spans="1:32" x14ac:dyDescent="0.3">
      <c r="A986">
        <v>3008869</v>
      </c>
      <c r="B986">
        <v>1</v>
      </c>
      <c r="C986" t="s">
        <v>82</v>
      </c>
      <c r="D986" t="s">
        <v>107</v>
      </c>
      <c r="E986" t="s">
        <v>3950</v>
      </c>
      <c r="F986" t="s">
        <v>3951</v>
      </c>
      <c r="G986" t="s">
        <v>134</v>
      </c>
      <c r="H986" t="s">
        <v>211</v>
      </c>
      <c r="I986" t="s">
        <v>79</v>
      </c>
      <c r="J986" t="s">
        <v>136</v>
      </c>
      <c r="K986" t="s">
        <v>22</v>
      </c>
      <c r="L986" t="s">
        <v>177</v>
      </c>
      <c r="M986" t="s">
        <v>3952</v>
      </c>
      <c r="N986" t="s">
        <v>3953</v>
      </c>
      <c r="O986">
        <v>1.4587388888888888</v>
      </c>
      <c r="P986">
        <v>0</v>
      </c>
      <c r="Q986">
        <v>0</v>
      </c>
      <c r="R986">
        <v>0</v>
      </c>
      <c r="S986">
        <v>0</v>
      </c>
      <c r="T986">
        <v>1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20.003665999999999</v>
      </c>
      <c r="AC986">
        <v>0</v>
      </c>
      <c r="AD986">
        <v>0</v>
      </c>
      <c r="AE986">
        <v>0</v>
      </c>
      <c r="AF986">
        <v>20.003665999999999</v>
      </c>
    </row>
    <row r="987" spans="1:32" x14ac:dyDescent="0.3">
      <c r="A987">
        <v>3008698</v>
      </c>
      <c r="B987">
        <v>1</v>
      </c>
      <c r="C987" t="s">
        <v>83</v>
      </c>
      <c r="D987" t="s">
        <v>119</v>
      </c>
      <c r="E987" t="s">
        <v>3954</v>
      </c>
      <c r="F987" t="s">
        <v>3955</v>
      </c>
      <c r="G987" t="s">
        <v>134</v>
      </c>
      <c r="H987" t="s">
        <v>182</v>
      </c>
      <c r="I987" t="s">
        <v>78</v>
      </c>
      <c r="J987" t="s">
        <v>136</v>
      </c>
      <c r="K987" t="s">
        <v>22</v>
      </c>
      <c r="L987" t="s">
        <v>177</v>
      </c>
      <c r="M987" t="s">
        <v>3956</v>
      </c>
      <c r="N987" t="s">
        <v>3957</v>
      </c>
      <c r="O987">
        <v>0.85054083333333341</v>
      </c>
      <c r="P987">
        <v>0</v>
      </c>
      <c r="Q987">
        <v>39</v>
      </c>
      <c r="R987">
        <v>0</v>
      </c>
      <c r="S987">
        <v>0</v>
      </c>
      <c r="T987">
        <v>0</v>
      </c>
      <c r="U987">
        <v>2</v>
      </c>
      <c r="V987">
        <v>0</v>
      </c>
      <c r="W987">
        <v>0</v>
      </c>
      <c r="X987">
        <v>0</v>
      </c>
      <c r="Y987">
        <v>3.229644</v>
      </c>
      <c r="Z987">
        <v>0</v>
      </c>
      <c r="AA987">
        <v>0</v>
      </c>
      <c r="AB987">
        <v>0</v>
      </c>
      <c r="AC987">
        <v>8.6424639999999997E-2</v>
      </c>
      <c r="AD987">
        <v>0</v>
      </c>
      <c r="AE987">
        <v>0</v>
      </c>
      <c r="AF987">
        <v>3.3160685999999999</v>
      </c>
    </row>
    <row r="988" spans="1:32" x14ac:dyDescent="0.3">
      <c r="A988">
        <v>3008716</v>
      </c>
      <c r="B988">
        <v>1</v>
      </c>
      <c r="C988" t="s">
        <v>82</v>
      </c>
      <c r="D988" t="s">
        <v>97</v>
      </c>
      <c r="E988" t="s">
        <v>3958</v>
      </c>
      <c r="F988" t="s">
        <v>3959</v>
      </c>
      <c r="G988" t="s">
        <v>134</v>
      </c>
      <c r="H988" t="s">
        <v>211</v>
      </c>
      <c r="I988" t="s">
        <v>79</v>
      </c>
      <c r="J988" t="s">
        <v>136</v>
      </c>
      <c r="K988" t="s">
        <v>22</v>
      </c>
      <c r="L988" t="s">
        <v>177</v>
      </c>
      <c r="M988" t="s">
        <v>3960</v>
      </c>
      <c r="N988" t="s">
        <v>3961</v>
      </c>
      <c r="O988">
        <v>2.1324999999999998</v>
      </c>
      <c r="P988">
        <v>0</v>
      </c>
      <c r="Q988">
        <v>2697</v>
      </c>
      <c r="R988">
        <v>0</v>
      </c>
      <c r="S988">
        <v>7</v>
      </c>
      <c r="T988">
        <v>0</v>
      </c>
      <c r="U988">
        <v>313</v>
      </c>
      <c r="V988">
        <v>0</v>
      </c>
      <c r="W988">
        <v>0</v>
      </c>
      <c r="X988">
        <v>0</v>
      </c>
      <c r="Y988">
        <v>2526.2782999999999</v>
      </c>
      <c r="Z988">
        <v>0</v>
      </c>
      <c r="AA988">
        <v>6.0237284000000004</v>
      </c>
      <c r="AB988">
        <v>0</v>
      </c>
      <c r="AC988">
        <v>771.65160000000003</v>
      </c>
      <c r="AD988">
        <v>0</v>
      </c>
      <c r="AE988">
        <v>0</v>
      </c>
      <c r="AF988">
        <v>3303.9535999999998</v>
      </c>
    </row>
    <row r="989" spans="1:32" x14ac:dyDescent="0.3">
      <c r="A989">
        <v>3008492</v>
      </c>
      <c r="B989">
        <v>1</v>
      </c>
      <c r="C989" t="s">
        <v>83</v>
      </c>
      <c r="D989" t="s">
        <v>130</v>
      </c>
      <c r="E989" t="s">
        <v>3962</v>
      </c>
      <c r="F989" t="s">
        <v>3963</v>
      </c>
      <c r="G989" t="s">
        <v>134</v>
      </c>
      <c r="H989" t="s">
        <v>367</v>
      </c>
      <c r="I989" t="s">
        <v>78</v>
      </c>
      <c r="J989" t="s">
        <v>136</v>
      </c>
      <c r="K989" t="s">
        <v>22</v>
      </c>
      <c r="L989" t="s">
        <v>177</v>
      </c>
      <c r="M989" t="s">
        <v>3964</v>
      </c>
      <c r="N989" t="s">
        <v>3965</v>
      </c>
      <c r="O989">
        <v>1.1615138888888887</v>
      </c>
      <c r="P989">
        <v>0</v>
      </c>
      <c r="Q989">
        <v>11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3.1871417000000002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3.1871417000000002</v>
      </c>
    </row>
    <row r="990" spans="1:32" x14ac:dyDescent="0.3">
      <c r="A990">
        <v>3008452</v>
      </c>
      <c r="B990">
        <v>1</v>
      </c>
      <c r="C990" t="s">
        <v>82</v>
      </c>
      <c r="D990" t="s">
        <v>88</v>
      </c>
      <c r="E990" t="s">
        <v>3966</v>
      </c>
      <c r="F990" t="s">
        <v>3967</v>
      </c>
      <c r="G990" t="s">
        <v>134</v>
      </c>
      <c r="H990" t="s">
        <v>318</v>
      </c>
      <c r="I990" t="s">
        <v>79</v>
      </c>
      <c r="J990" t="s">
        <v>136</v>
      </c>
      <c r="K990" t="s">
        <v>22</v>
      </c>
      <c r="L990" t="s">
        <v>177</v>
      </c>
      <c r="M990" t="s">
        <v>3968</v>
      </c>
      <c r="N990" t="s">
        <v>3969</v>
      </c>
      <c r="O990">
        <v>1.0947672222222222</v>
      </c>
      <c r="P990">
        <v>0</v>
      </c>
      <c r="Q990">
        <v>14</v>
      </c>
      <c r="R990">
        <v>4</v>
      </c>
      <c r="S990">
        <v>98</v>
      </c>
      <c r="T990">
        <v>0</v>
      </c>
      <c r="U990">
        <v>21</v>
      </c>
      <c r="V990">
        <v>0</v>
      </c>
      <c r="W990">
        <v>0</v>
      </c>
      <c r="X990">
        <v>0</v>
      </c>
      <c r="Y990">
        <v>4.6010045999999996</v>
      </c>
      <c r="Z990">
        <v>2.5440135000000001</v>
      </c>
      <c r="AA990">
        <v>39.229014999999997</v>
      </c>
      <c r="AB990">
        <v>0</v>
      </c>
      <c r="AC990">
        <v>16.236162</v>
      </c>
      <c r="AD990">
        <v>0</v>
      </c>
      <c r="AE990">
        <v>0</v>
      </c>
      <c r="AF990">
        <v>62.610199999999999</v>
      </c>
    </row>
    <row r="991" spans="1:32" x14ac:dyDescent="0.3">
      <c r="A991">
        <v>3008439</v>
      </c>
      <c r="B991">
        <v>1</v>
      </c>
      <c r="C991" t="s">
        <v>82</v>
      </c>
      <c r="D991" t="s">
        <v>90</v>
      </c>
      <c r="E991" t="s">
        <v>3970</v>
      </c>
      <c r="F991" t="s">
        <v>3971</v>
      </c>
      <c r="G991" t="s">
        <v>134</v>
      </c>
      <c r="H991" t="s">
        <v>211</v>
      </c>
      <c r="I991" t="s">
        <v>79</v>
      </c>
      <c r="J991" t="s">
        <v>136</v>
      </c>
      <c r="K991" t="s">
        <v>22</v>
      </c>
      <c r="L991" t="s">
        <v>177</v>
      </c>
      <c r="M991" t="s">
        <v>3972</v>
      </c>
      <c r="N991" t="s">
        <v>3973</v>
      </c>
      <c r="O991">
        <v>0.14333333333333334</v>
      </c>
      <c r="P991">
        <v>0</v>
      </c>
      <c r="Q991">
        <v>0</v>
      </c>
      <c r="R991">
        <v>0</v>
      </c>
      <c r="S991">
        <v>0</v>
      </c>
      <c r="T991">
        <v>4</v>
      </c>
      <c r="U991">
        <v>0</v>
      </c>
      <c r="V991">
        <v>5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7.7634543999999996</v>
      </c>
      <c r="AC991">
        <v>0</v>
      </c>
      <c r="AD991">
        <v>74.208039999999997</v>
      </c>
      <c r="AE991">
        <v>0</v>
      </c>
      <c r="AF991">
        <v>81.971500000000006</v>
      </c>
    </row>
    <row r="992" spans="1:32" x14ac:dyDescent="0.3">
      <c r="A992">
        <v>3008460</v>
      </c>
      <c r="B992">
        <v>1</v>
      </c>
      <c r="C992" t="s">
        <v>82</v>
      </c>
      <c r="D992" t="s">
        <v>107</v>
      </c>
      <c r="E992" t="s">
        <v>3974</v>
      </c>
      <c r="F992" t="s">
        <v>3975</v>
      </c>
      <c r="G992" t="s">
        <v>134</v>
      </c>
      <c r="H992" t="s">
        <v>216</v>
      </c>
      <c r="I992" t="s">
        <v>78</v>
      </c>
      <c r="J992" t="s">
        <v>136</v>
      </c>
      <c r="K992" t="s">
        <v>22</v>
      </c>
      <c r="L992" t="s">
        <v>177</v>
      </c>
      <c r="M992" t="s">
        <v>3976</v>
      </c>
      <c r="N992" t="s">
        <v>3977</v>
      </c>
      <c r="O992">
        <v>3.6823036111111112</v>
      </c>
      <c r="P992">
        <v>0</v>
      </c>
      <c r="Q992">
        <v>1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0.95339227000000004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0.95339227000000004</v>
      </c>
    </row>
    <row r="993" spans="1:32" x14ac:dyDescent="0.3">
      <c r="A993">
        <v>3008443</v>
      </c>
      <c r="B993">
        <v>1</v>
      </c>
      <c r="C993" t="s">
        <v>82</v>
      </c>
      <c r="D993" t="s">
        <v>110</v>
      </c>
      <c r="E993" t="s">
        <v>3978</v>
      </c>
      <c r="F993" t="s">
        <v>3979</v>
      </c>
      <c r="G993" t="s">
        <v>134</v>
      </c>
      <c r="H993" t="s">
        <v>211</v>
      </c>
      <c r="I993" t="s">
        <v>79</v>
      </c>
      <c r="J993" t="s">
        <v>136</v>
      </c>
      <c r="K993" t="s">
        <v>22</v>
      </c>
      <c r="L993" t="s">
        <v>177</v>
      </c>
      <c r="M993" t="s">
        <v>3980</v>
      </c>
      <c r="N993" t="s">
        <v>3981</v>
      </c>
      <c r="O993">
        <v>0.4</v>
      </c>
      <c r="P993">
        <v>0</v>
      </c>
      <c r="Q993">
        <v>788</v>
      </c>
      <c r="R993">
        <v>0</v>
      </c>
      <c r="S993">
        <v>20</v>
      </c>
      <c r="T993">
        <v>0</v>
      </c>
      <c r="U993">
        <v>115</v>
      </c>
      <c r="V993">
        <v>0</v>
      </c>
      <c r="W993">
        <v>0</v>
      </c>
      <c r="X993">
        <v>0</v>
      </c>
      <c r="Y993">
        <v>78.130936000000005</v>
      </c>
      <c r="Z993">
        <v>0</v>
      </c>
      <c r="AA993">
        <v>3.0198762000000001</v>
      </c>
      <c r="AB993">
        <v>0</v>
      </c>
      <c r="AC993">
        <v>37.101894000000001</v>
      </c>
      <c r="AD993">
        <v>0</v>
      </c>
      <c r="AE993">
        <v>0</v>
      </c>
      <c r="AF993">
        <v>118.25270999999999</v>
      </c>
    </row>
    <row r="994" spans="1:32" x14ac:dyDescent="0.3">
      <c r="A994">
        <v>3008349</v>
      </c>
      <c r="B994">
        <v>1</v>
      </c>
      <c r="C994" t="s">
        <v>83</v>
      </c>
      <c r="D994" t="s">
        <v>130</v>
      </c>
      <c r="E994" t="s">
        <v>3982</v>
      </c>
      <c r="F994" t="s">
        <v>3983</v>
      </c>
      <c r="G994" t="s">
        <v>134</v>
      </c>
      <c r="H994" t="s">
        <v>367</v>
      </c>
      <c r="I994" t="s">
        <v>78</v>
      </c>
      <c r="J994" t="s">
        <v>136</v>
      </c>
      <c r="K994" t="s">
        <v>22</v>
      </c>
      <c r="L994" t="s">
        <v>177</v>
      </c>
      <c r="M994" t="s">
        <v>3984</v>
      </c>
      <c r="N994" t="s">
        <v>3985</v>
      </c>
      <c r="O994">
        <v>3.4320391666666668</v>
      </c>
      <c r="P994">
        <v>0</v>
      </c>
      <c r="Q994">
        <v>4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8.0802479999999992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8.0802479999999992</v>
      </c>
    </row>
    <row r="995" spans="1:32" x14ac:dyDescent="0.3">
      <c r="A995">
        <v>3008267</v>
      </c>
      <c r="B995">
        <v>1</v>
      </c>
      <c r="C995" t="s">
        <v>82</v>
      </c>
      <c r="D995" t="s">
        <v>100</v>
      </c>
      <c r="E995" t="s">
        <v>3986</v>
      </c>
      <c r="F995" t="s">
        <v>3987</v>
      </c>
      <c r="G995" t="s">
        <v>134</v>
      </c>
      <c r="H995" t="s">
        <v>367</v>
      </c>
      <c r="I995" t="s">
        <v>78</v>
      </c>
      <c r="J995" t="s">
        <v>136</v>
      </c>
      <c r="K995" t="s">
        <v>22</v>
      </c>
      <c r="L995" t="s">
        <v>177</v>
      </c>
      <c r="M995" t="s">
        <v>3988</v>
      </c>
      <c r="N995" t="s">
        <v>3989</v>
      </c>
      <c r="O995">
        <v>3.4837258333333336</v>
      </c>
      <c r="P995">
        <v>0</v>
      </c>
      <c r="Q995">
        <v>14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10.902943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10.902943</v>
      </c>
    </row>
    <row r="996" spans="1:32" x14ac:dyDescent="0.3">
      <c r="A996">
        <v>3008260</v>
      </c>
      <c r="B996">
        <v>1</v>
      </c>
      <c r="C996" t="s">
        <v>82</v>
      </c>
      <c r="D996" t="s">
        <v>90</v>
      </c>
      <c r="E996" t="s">
        <v>3990</v>
      </c>
      <c r="F996" t="s">
        <v>3991</v>
      </c>
      <c r="G996" t="s">
        <v>134</v>
      </c>
      <c r="H996" t="s">
        <v>147</v>
      </c>
      <c r="I996" t="s">
        <v>79</v>
      </c>
      <c r="J996" t="s">
        <v>136</v>
      </c>
      <c r="K996" t="s">
        <v>22</v>
      </c>
      <c r="L996" t="s">
        <v>137</v>
      </c>
      <c r="M996" t="s">
        <v>3992</v>
      </c>
      <c r="N996" t="s">
        <v>3993</v>
      </c>
      <c r="O996">
        <v>5.7663888888888888</v>
      </c>
      <c r="P996">
        <v>0</v>
      </c>
      <c r="Q996">
        <v>273</v>
      </c>
      <c r="R996">
        <v>0</v>
      </c>
      <c r="S996">
        <v>0</v>
      </c>
      <c r="T996">
        <v>0</v>
      </c>
      <c r="U996">
        <v>42</v>
      </c>
      <c r="V996">
        <v>0</v>
      </c>
      <c r="W996">
        <v>0</v>
      </c>
      <c r="X996">
        <v>0</v>
      </c>
      <c r="Y996">
        <v>431.26038</v>
      </c>
      <c r="Z996">
        <v>0</v>
      </c>
      <c r="AA996">
        <v>0</v>
      </c>
      <c r="AB996">
        <v>0</v>
      </c>
      <c r="AC996">
        <v>295.4162</v>
      </c>
      <c r="AD996">
        <v>0</v>
      </c>
      <c r="AE996">
        <v>0</v>
      </c>
      <c r="AF996">
        <v>726.67660000000001</v>
      </c>
    </row>
    <row r="997" spans="1:32" x14ac:dyDescent="0.3">
      <c r="A997">
        <v>3008263</v>
      </c>
      <c r="B997">
        <v>1</v>
      </c>
      <c r="C997" t="s">
        <v>82</v>
      </c>
      <c r="D997" t="s">
        <v>87</v>
      </c>
      <c r="E997" t="s">
        <v>3994</v>
      </c>
      <c r="F997" t="s">
        <v>3995</v>
      </c>
      <c r="G997" t="s">
        <v>134</v>
      </c>
      <c r="H997" t="s">
        <v>147</v>
      </c>
      <c r="I997" t="s">
        <v>79</v>
      </c>
      <c r="J997" t="s">
        <v>136</v>
      </c>
      <c r="K997" t="s">
        <v>22</v>
      </c>
      <c r="L997" t="s">
        <v>137</v>
      </c>
      <c r="M997" t="s">
        <v>3996</v>
      </c>
      <c r="N997" t="s">
        <v>3997</v>
      </c>
      <c r="O997">
        <v>6.1</v>
      </c>
      <c r="P997">
        <v>0</v>
      </c>
      <c r="Q997">
        <v>354</v>
      </c>
      <c r="R997">
        <v>0</v>
      </c>
      <c r="S997">
        <v>0</v>
      </c>
      <c r="T997">
        <v>0</v>
      </c>
      <c r="U997">
        <v>53</v>
      </c>
      <c r="V997">
        <v>0</v>
      </c>
      <c r="W997">
        <v>0</v>
      </c>
      <c r="X997">
        <v>0</v>
      </c>
      <c r="Y997">
        <v>510.40487999999999</v>
      </c>
      <c r="Z997">
        <v>0</v>
      </c>
      <c r="AA997">
        <v>0</v>
      </c>
      <c r="AB997">
        <v>0</v>
      </c>
      <c r="AC997">
        <v>452.16973999999999</v>
      </c>
      <c r="AD997">
        <v>0</v>
      </c>
      <c r="AE997">
        <v>0</v>
      </c>
      <c r="AF997">
        <v>962.57465000000002</v>
      </c>
    </row>
    <row r="998" spans="1:32" x14ac:dyDescent="0.3">
      <c r="A998">
        <v>3008208</v>
      </c>
      <c r="B998">
        <v>1</v>
      </c>
      <c r="C998" t="s">
        <v>82</v>
      </c>
      <c r="D998" t="s">
        <v>99</v>
      </c>
      <c r="E998" t="s">
        <v>3998</v>
      </c>
      <c r="F998" t="s">
        <v>3999</v>
      </c>
      <c r="G998" t="s">
        <v>134</v>
      </c>
      <c r="H998" t="s">
        <v>367</v>
      </c>
      <c r="I998" t="s">
        <v>78</v>
      </c>
      <c r="J998" t="s">
        <v>136</v>
      </c>
      <c r="K998" t="s">
        <v>22</v>
      </c>
      <c r="L998" t="s">
        <v>177</v>
      </c>
      <c r="M998" t="s">
        <v>4000</v>
      </c>
      <c r="N998" t="s">
        <v>4001</v>
      </c>
      <c r="O998">
        <v>2.6982780555555554</v>
      </c>
      <c r="P998">
        <v>0</v>
      </c>
      <c r="Q998">
        <v>1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5.0957072999999999E-2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5.0957072999999999E-2</v>
      </c>
    </row>
    <row r="999" spans="1:32" x14ac:dyDescent="0.3">
      <c r="A999">
        <v>3008194</v>
      </c>
      <c r="B999">
        <v>1</v>
      </c>
      <c r="C999" t="s">
        <v>82</v>
      </c>
      <c r="D999" t="s">
        <v>111</v>
      </c>
      <c r="E999" t="s">
        <v>4002</v>
      </c>
      <c r="F999" t="s">
        <v>4003</v>
      </c>
      <c r="G999" t="s">
        <v>134</v>
      </c>
      <c r="H999" t="s">
        <v>216</v>
      </c>
      <c r="I999" t="s">
        <v>78</v>
      </c>
      <c r="J999" t="s">
        <v>136</v>
      </c>
      <c r="K999" t="s">
        <v>22</v>
      </c>
      <c r="L999" t="s">
        <v>177</v>
      </c>
      <c r="M999" t="s">
        <v>4004</v>
      </c>
      <c r="N999" t="s">
        <v>4005</v>
      </c>
      <c r="O999">
        <v>2.9019411111111109</v>
      </c>
      <c r="P999">
        <v>0</v>
      </c>
      <c r="Q999">
        <v>1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0.17878548999999999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0.17878548999999999</v>
      </c>
    </row>
    <row r="1000" spans="1:32" x14ac:dyDescent="0.3">
      <c r="A1000">
        <v>3008210</v>
      </c>
      <c r="B1000">
        <v>1</v>
      </c>
      <c r="C1000" t="s">
        <v>83</v>
      </c>
      <c r="D1000" t="s">
        <v>115</v>
      </c>
      <c r="E1000" t="s">
        <v>4006</v>
      </c>
      <c r="F1000" t="s">
        <v>4007</v>
      </c>
      <c r="G1000" t="s">
        <v>134</v>
      </c>
      <c r="H1000" t="s">
        <v>247</v>
      </c>
      <c r="I1000" t="s">
        <v>78</v>
      </c>
      <c r="J1000" t="s">
        <v>136</v>
      </c>
      <c r="K1000" t="s">
        <v>22</v>
      </c>
      <c r="L1000" t="s">
        <v>177</v>
      </c>
      <c r="M1000" t="s">
        <v>4008</v>
      </c>
      <c r="N1000" t="s">
        <v>4009</v>
      </c>
      <c r="O1000">
        <v>0.77523416666666667</v>
      </c>
      <c r="P1000">
        <v>0</v>
      </c>
      <c r="Q1000">
        <v>0</v>
      </c>
      <c r="R1000">
        <v>0</v>
      </c>
      <c r="S1000">
        <v>2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0.81633129999999998</v>
      </c>
      <c r="AB1000">
        <v>0</v>
      </c>
      <c r="AC1000">
        <v>0</v>
      </c>
      <c r="AD1000">
        <v>0</v>
      </c>
      <c r="AE1000">
        <v>0</v>
      </c>
      <c r="AF1000">
        <v>0.81633129999999998</v>
      </c>
    </row>
    <row r="1001" spans="1:32" x14ac:dyDescent="0.3">
      <c r="A1001">
        <v>3008202</v>
      </c>
      <c r="B1001">
        <v>1</v>
      </c>
      <c r="C1001" t="s">
        <v>83</v>
      </c>
      <c r="D1001" t="s">
        <v>121</v>
      </c>
      <c r="E1001" t="s">
        <v>798</v>
      </c>
      <c r="F1001" t="s">
        <v>799</v>
      </c>
      <c r="G1001" t="s">
        <v>134</v>
      </c>
      <c r="H1001" t="s">
        <v>211</v>
      </c>
      <c r="I1001" t="s">
        <v>79</v>
      </c>
      <c r="J1001" t="s">
        <v>136</v>
      </c>
      <c r="K1001" t="s">
        <v>22</v>
      </c>
      <c r="L1001" t="s">
        <v>177</v>
      </c>
      <c r="M1001" t="s">
        <v>4010</v>
      </c>
      <c r="N1001" t="s">
        <v>4011</v>
      </c>
      <c r="O1001">
        <v>0.55722222222222217</v>
      </c>
      <c r="P1001">
        <v>7</v>
      </c>
      <c r="Q1001">
        <v>922</v>
      </c>
      <c r="R1001">
        <v>51</v>
      </c>
      <c r="S1001">
        <v>131</v>
      </c>
      <c r="T1001">
        <v>3</v>
      </c>
      <c r="U1001">
        <v>56</v>
      </c>
      <c r="V1001">
        <v>1</v>
      </c>
      <c r="W1001">
        <v>0</v>
      </c>
      <c r="X1001">
        <v>17.564786999999999</v>
      </c>
      <c r="Y1001">
        <v>44.643852000000003</v>
      </c>
      <c r="Z1001">
        <v>51.026336999999998</v>
      </c>
      <c r="AA1001">
        <v>5.3396496999999998</v>
      </c>
      <c r="AB1001">
        <v>10.672885000000001</v>
      </c>
      <c r="AC1001">
        <v>9.6407819999999997</v>
      </c>
      <c r="AD1001">
        <v>64.935813999999993</v>
      </c>
      <c r="AE1001">
        <v>0</v>
      </c>
      <c r="AF1001">
        <v>203.82410999999999</v>
      </c>
    </row>
    <row r="1002" spans="1:32" x14ac:dyDescent="0.3">
      <c r="A1002">
        <v>3007571</v>
      </c>
      <c r="B1002">
        <v>1</v>
      </c>
      <c r="C1002" t="s">
        <v>82</v>
      </c>
      <c r="D1002" t="s">
        <v>113</v>
      </c>
      <c r="E1002" t="s">
        <v>4012</v>
      </c>
      <c r="F1002" t="s">
        <v>4013</v>
      </c>
      <c r="G1002" t="s">
        <v>134</v>
      </c>
      <c r="H1002" t="s">
        <v>367</v>
      </c>
      <c r="I1002" t="s">
        <v>78</v>
      </c>
      <c r="J1002" t="s">
        <v>136</v>
      </c>
      <c r="K1002" t="s">
        <v>22</v>
      </c>
      <c r="L1002" t="s">
        <v>177</v>
      </c>
      <c r="M1002" t="s">
        <v>4014</v>
      </c>
      <c r="N1002" t="s">
        <v>4015</v>
      </c>
      <c r="O1002">
        <v>0.93066611111111119</v>
      </c>
      <c r="P1002">
        <v>0</v>
      </c>
      <c r="Q1002">
        <v>1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0.22897716000000001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0.22897716000000001</v>
      </c>
    </row>
    <row r="1003" spans="1:32" x14ac:dyDescent="0.3">
      <c r="A1003">
        <v>3007594</v>
      </c>
      <c r="B1003">
        <v>1</v>
      </c>
      <c r="C1003" t="s">
        <v>82</v>
      </c>
      <c r="D1003" t="s">
        <v>105</v>
      </c>
      <c r="E1003" t="s">
        <v>4016</v>
      </c>
      <c r="F1003" t="s">
        <v>4017</v>
      </c>
      <c r="G1003" t="s">
        <v>134</v>
      </c>
      <c r="H1003" t="s">
        <v>247</v>
      </c>
      <c r="I1003" t="s">
        <v>78</v>
      </c>
      <c r="J1003" t="s">
        <v>136</v>
      </c>
      <c r="K1003" t="s">
        <v>22</v>
      </c>
      <c r="L1003" t="s">
        <v>177</v>
      </c>
      <c r="M1003" t="s">
        <v>4018</v>
      </c>
      <c r="N1003" t="s">
        <v>4019</v>
      </c>
      <c r="O1003">
        <v>1.0439952777777777</v>
      </c>
      <c r="P1003">
        <v>0</v>
      </c>
      <c r="Q1003">
        <v>9</v>
      </c>
      <c r="R1003">
        <v>0</v>
      </c>
      <c r="S1003">
        <v>1</v>
      </c>
      <c r="T1003">
        <v>0</v>
      </c>
      <c r="U1003">
        <v>2</v>
      </c>
      <c r="V1003">
        <v>0</v>
      </c>
      <c r="W1003">
        <v>0</v>
      </c>
      <c r="X1003">
        <v>0</v>
      </c>
      <c r="Y1003">
        <v>3.7197032000000001</v>
      </c>
      <c r="Z1003">
        <v>0</v>
      </c>
      <c r="AA1003">
        <v>0.34972540000000002</v>
      </c>
      <c r="AB1003">
        <v>0</v>
      </c>
      <c r="AC1003">
        <v>0.65585046999999996</v>
      </c>
      <c r="AD1003">
        <v>0</v>
      </c>
      <c r="AE1003">
        <v>0</v>
      </c>
      <c r="AF1003">
        <v>4.7252789999999996</v>
      </c>
    </row>
    <row r="1004" spans="1:32" x14ac:dyDescent="0.3">
      <c r="A1004">
        <v>3007539</v>
      </c>
      <c r="B1004">
        <v>1</v>
      </c>
      <c r="C1004" t="s">
        <v>83</v>
      </c>
      <c r="D1004" t="s">
        <v>125</v>
      </c>
      <c r="E1004" t="s">
        <v>4020</v>
      </c>
      <c r="F1004" t="s">
        <v>4021</v>
      </c>
      <c r="G1004" t="s">
        <v>134</v>
      </c>
      <c r="H1004" t="s">
        <v>211</v>
      </c>
      <c r="I1004" t="s">
        <v>79</v>
      </c>
      <c r="J1004" t="s">
        <v>136</v>
      </c>
      <c r="K1004" t="s">
        <v>22</v>
      </c>
      <c r="L1004" t="s">
        <v>177</v>
      </c>
      <c r="M1004" t="s">
        <v>4022</v>
      </c>
      <c r="N1004" t="s">
        <v>4023</v>
      </c>
      <c r="O1004">
        <v>0.69138888888888894</v>
      </c>
      <c r="P1004">
        <v>2</v>
      </c>
      <c r="Q1004">
        <v>77</v>
      </c>
      <c r="R1004">
        <v>98</v>
      </c>
      <c r="S1004">
        <v>1</v>
      </c>
      <c r="T1004">
        <v>14</v>
      </c>
      <c r="U1004">
        <v>11</v>
      </c>
      <c r="V1004">
        <v>3</v>
      </c>
      <c r="W1004">
        <v>0</v>
      </c>
      <c r="X1004">
        <v>1.1775031</v>
      </c>
      <c r="Y1004">
        <v>11.093271</v>
      </c>
      <c r="Z1004">
        <v>104.20438</v>
      </c>
      <c r="AA1004">
        <v>0</v>
      </c>
      <c r="AB1004">
        <v>30.684038000000001</v>
      </c>
      <c r="AC1004">
        <v>1.8427047999999999</v>
      </c>
      <c r="AD1004">
        <v>21.071982999999999</v>
      </c>
      <c r="AE1004">
        <v>0</v>
      </c>
      <c r="AF1004">
        <v>170.07387</v>
      </c>
    </row>
    <row r="1005" spans="1:32" x14ac:dyDescent="0.3">
      <c r="A1005">
        <v>3007595</v>
      </c>
      <c r="B1005">
        <v>1</v>
      </c>
      <c r="C1005" t="s">
        <v>82</v>
      </c>
      <c r="D1005" t="s">
        <v>101</v>
      </c>
      <c r="E1005" t="s">
        <v>4024</v>
      </c>
      <c r="F1005" t="s">
        <v>4025</v>
      </c>
      <c r="G1005" t="s">
        <v>134</v>
      </c>
      <c r="H1005" t="s">
        <v>211</v>
      </c>
      <c r="I1005" t="s">
        <v>79</v>
      </c>
      <c r="J1005" t="s">
        <v>136</v>
      </c>
      <c r="K1005" t="s">
        <v>22</v>
      </c>
      <c r="L1005" t="s">
        <v>177</v>
      </c>
      <c r="M1005" t="s">
        <v>4026</v>
      </c>
      <c r="N1005" t="s">
        <v>4027</v>
      </c>
      <c r="O1005">
        <v>1.7969444444444445</v>
      </c>
      <c r="P1005">
        <v>0</v>
      </c>
      <c r="Q1005">
        <v>383</v>
      </c>
      <c r="R1005">
        <v>1</v>
      </c>
      <c r="S1005">
        <v>1</v>
      </c>
      <c r="T1005">
        <v>4</v>
      </c>
      <c r="U1005">
        <v>37</v>
      </c>
      <c r="V1005">
        <v>2</v>
      </c>
      <c r="W1005">
        <v>0</v>
      </c>
      <c r="X1005">
        <v>0</v>
      </c>
      <c r="Y1005">
        <v>168.67319000000001</v>
      </c>
      <c r="Z1005">
        <v>24.345662999999998</v>
      </c>
      <c r="AA1005">
        <v>1.8023977999999999E-3</v>
      </c>
      <c r="AB1005">
        <v>55.895699999999998</v>
      </c>
      <c r="AC1005">
        <v>38.394959999999998</v>
      </c>
      <c r="AD1005">
        <v>482.27382999999998</v>
      </c>
      <c r="AE1005">
        <v>0</v>
      </c>
      <c r="AF1005">
        <v>769.58514000000002</v>
      </c>
    </row>
    <row r="1006" spans="1:32" x14ac:dyDescent="0.3">
      <c r="A1006">
        <v>3007576</v>
      </c>
      <c r="B1006">
        <v>1</v>
      </c>
      <c r="C1006" t="s">
        <v>82</v>
      </c>
      <c r="D1006" t="s">
        <v>95</v>
      </c>
      <c r="E1006" t="s">
        <v>4028</v>
      </c>
      <c r="F1006" t="s">
        <v>4029</v>
      </c>
      <c r="G1006" t="s">
        <v>134</v>
      </c>
      <c r="H1006" t="s">
        <v>182</v>
      </c>
      <c r="I1006" t="s">
        <v>78</v>
      </c>
      <c r="J1006" t="s">
        <v>136</v>
      </c>
      <c r="K1006" t="s">
        <v>22</v>
      </c>
      <c r="L1006" t="s">
        <v>177</v>
      </c>
      <c r="M1006" t="s">
        <v>4030</v>
      </c>
      <c r="N1006" t="s">
        <v>4031</v>
      </c>
      <c r="O1006">
        <v>0.62061666666666659</v>
      </c>
      <c r="P1006">
        <v>0</v>
      </c>
      <c r="Q1006">
        <v>169</v>
      </c>
      <c r="R1006">
        <v>0</v>
      </c>
      <c r="S1006">
        <v>0</v>
      </c>
      <c r="T1006">
        <v>0</v>
      </c>
      <c r="U1006">
        <v>2</v>
      </c>
      <c r="V1006">
        <v>0</v>
      </c>
      <c r="W1006">
        <v>0</v>
      </c>
      <c r="X1006">
        <v>0</v>
      </c>
      <c r="Y1006">
        <v>15.370272999999999</v>
      </c>
      <c r="Z1006">
        <v>0</v>
      </c>
      <c r="AA1006">
        <v>0</v>
      </c>
      <c r="AB1006">
        <v>0</v>
      </c>
      <c r="AC1006">
        <v>12.2880535</v>
      </c>
      <c r="AD1006">
        <v>0</v>
      </c>
      <c r="AE1006">
        <v>0</v>
      </c>
      <c r="AF1006">
        <v>27.658327</v>
      </c>
    </row>
    <row r="1007" spans="1:32" x14ac:dyDescent="0.3">
      <c r="A1007">
        <v>3007650</v>
      </c>
      <c r="B1007">
        <v>1</v>
      </c>
      <c r="C1007" t="s">
        <v>83</v>
      </c>
      <c r="D1007" t="s">
        <v>130</v>
      </c>
      <c r="E1007" t="s">
        <v>4032</v>
      </c>
      <c r="F1007" t="s">
        <v>4033</v>
      </c>
      <c r="G1007" t="s">
        <v>134</v>
      </c>
      <c r="H1007" t="s">
        <v>182</v>
      </c>
      <c r="I1007" t="s">
        <v>78</v>
      </c>
      <c r="J1007" t="s">
        <v>136</v>
      </c>
      <c r="K1007" t="s">
        <v>22</v>
      </c>
      <c r="L1007" t="s">
        <v>177</v>
      </c>
      <c r="M1007" t="s">
        <v>4034</v>
      </c>
      <c r="N1007" t="s">
        <v>4035</v>
      </c>
      <c r="O1007">
        <v>0.93816083333333333</v>
      </c>
      <c r="P1007">
        <v>0</v>
      </c>
      <c r="Q1007">
        <v>522</v>
      </c>
      <c r="R1007">
        <v>0</v>
      </c>
      <c r="S1007">
        <v>0</v>
      </c>
      <c r="T1007">
        <v>0</v>
      </c>
      <c r="U1007">
        <v>42</v>
      </c>
      <c r="V1007">
        <v>0</v>
      </c>
      <c r="W1007">
        <v>0</v>
      </c>
      <c r="X1007">
        <v>0</v>
      </c>
      <c r="Y1007">
        <v>108.62009399999999</v>
      </c>
      <c r="Z1007">
        <v>0</v>
      </c>
      <c r="AA1007">
        <v>0</v>
      </c>
      <c r="AB1007">
        <v>0</v>
      </c>
      <c r="AC1007">
        <v>20.430181999999999</v>
      </c>
      <c r="AD1007">
        <v>0</v>
      </c>
      <c r="AE1007">
        <v>0</v>
      </c>
      <c r="AF1007">
        <v>129.05027999999999</v>
      </c>
    </row>
    <row r="1008" spans="1:32" x14ac:dyDescent="0.3">
      <c r="A1008">
        <v>3007398</v>
      </c>
      <c r="B1008">
        <v>1</v>
      </c>
      <c r="C1008" t="s">
        <v>82</v>
      </c>
      <c r="D1008" t="s">
        <v>93</v>
      </c>
      <c r="E1008" t="s">
        <v>4036</v>
      </c>
      <c r="F1008" t="s">
        <v>4037</v>
      </c>
      <c r="G1008" t="s">
        <v>134</v>
      </c>
      <c r="H1008" t="s">
        <v>367</v>
      </c>
      <c r="I1008" t="s">
        <v>78</v>
      </c>
      <c r="J1008" t="s">
        <v>136</v>
      </c>
      <c r="K1008" t="s">
        <v>22</v>
      </c>
      <c r="L1008" t="s">
        <v>177</v>
      </c>
      <c r="M1008" t="s">
        <v>4038</v>
      </c>
      <c r="N1008" t="s">
        <v>4039</v>
      </c>
      <c r="O1008">
        <v>4.1624833333333333</v>
      </c>
      <c r="P1008">
        <v>0</v>
      </c>
      <c r="Q1008">
        <v>2</v>
      </c>
      <c r="R1008">
        <v>0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0</v>
      </c>
      <c r="Y1008">
        <v>2.4449174</v>
      </c>
      <c r="Z1008">
        <v>0</v>
      </c>
      <c r="AA1008">
        <v>0</v>
      </c>
      <c r="AB1008">
        <v>0</v>
      </c>
      <c r="AC1008">
        <v>66.864289999999997</v>
      </c>
      <c r="AD1008">
        <v>0</v>
      </c>
      <c r="AE1008">
        <v>0</v>
      </c>
      <c r="AF1008">
        <v>69.309203999999994</v>
      </c>
    </row>
    <row r="1009" spans="1:32" x14ac:dyDescent="0.3">
      <c r="A1009">
        <v>3007388</v>
      </c>
      <c r="B1009">
        <v>1</v>
      </c>
      <c r="C1009" t="s">
        <v>83</v>
      </c>
      <c r="D1009" t="s">
        <v>123</v>
      </c>
      <c r="E1009" t="s">
        <v>4040</v>
      </c>
      <c r="F1009" t="s">
        <v>4041</v>
      </c>
      <c r="G1009" t="s">
        <v>134</v>
      </c>
      <c r="H1009" t="s">
        <v>252</v>
      </c>
      <c r="I1009" t="s">
        <v>79</v>
      </c>
      <c r="J1009" t="s">
        <v>136</v>
      </c>
      <c r="K1009" t="s">
        <v>22</v>
      </c>
      <c r="L1009" t="s">
        <v>177</v>
      </c>
      <c r="M1009" t="s">
        <v>4042</v>
      </c>
      <c r="N1009" t="s">
        <v>4043</v>
      </c>
      <c r="O1009">
        <v>2.6108333333333333</v>
      </c>
      <c r="P1009">
        <v>0</v>
      </c>
      <c r="Q1009">
        <v>12</v>
      </c>
      <c r="R1009">
        <v>0</v>
      </c>
      <c r="S1009">
        <v>1</v>
      </c>
      <c r="T1009">
        <v>0</v>
      </c>
      <c r="U1009">
        <v>1</v>
      </c>
      <c r="V1009">
        <v>0</v>
      </c>
      <c r="W1009">
        <v>0</v>
      </c>
      <c r="X1009">
        <v>0</v>
      </c>
      <c r="Y1009">
        <v>6.9766450000000004</v>
      </c>
      <c r="Z1009">
        <v>0</v>
      </c>
      <c r="AA1009">
        <v>5.8647949999999997E-2</v>
      </c>
      <c r="AB1009">
        <v>0</v>
      </c>
      <c r="AC1009">
        <v>0</v>
      </c>
      <c r="AD1009">
        <v>0</v>
      </c>
      <c r="AE1009">
        <v>0</v>
      </c>
      <c r="AF1009">
        <v>7.0352926</v>
      </c>
    </row>
    <row r="1010" spans="1:32" x14ac:dyDescent="0.3">
      <c r="A1010">
        <v>3007333</v>
      </c>
      <c r="B1010">
        <v>1</v>
      </c>
      <c r="C1010" t="s">
        <v>82</v>
      </c>
      <c r="D1010" t="s">
        <v>90</v>
      </c>
      <c r="E1010" t="s">
        <v>4044</v>
      </c>
      <c r="F1010" t="s">
        <v>4045</v>
      </c>
      <c r="G1010" t="s">
        <v>134</v>
      </c>
      <c r="H1010" t="s">
        <v>142</v>
      </c>
      <c r="I1010" t="s">
        <v>78</v>
      </c>
      <c r="J1010" t="s">
        <v>136</v>
      </c>
      <c r="K1010" t="s">
        <v>22</v>
      </c>
      <c r="L1010" t="s">
        <v>137</v>
      </c>
      <c r="M1010" t="s">
        <v>4046</v>
      </c>
      <c r="N1010" t="s">
        <v>4047</v>
      </c>
      <c r="O1010">
        <v>7.5672222222222221</v>
      </c>
      <c r="P1010">
        <v>0</v>
      </c>
      <c r="Q1010">
        <v>29</v>
      </c>
      <c r="R1010">
        <v>0</v>
      </c>
      <c r="S1010">
        <v>0</v>
      </c>
      <c r="T1010">
        <v>0</v>
      </c>
      <c r="U1010">
        <v>9</v>
      </c>
      <c r="V1010">
        <v>0</v>
      </c>
      <c r="W1010">
        <v>1</v>
      </c>
      <c r="X1010">
        <v>0</v>
      </c>
      <c r="Y1010">
        <v>68.894319999999993</v>
      </c>
      <c r="Z1010">
        <v>0</v>
      </c>
      <c r="AA1010">
        <v>0</v>
      </c>
      <c r="AB1010">
        <v>0</v>
      </c>
      <c r="AC1010">
        <v>154.34838999999999</v>
      </c>
      <c r="AD1010">
        <v>0</v>
      </c>
      <c r="AE1010">
        <v>130.06783999999999</v>
      </c>
      <c r="AF1010">
        <v>353.31054999999998</v>
      </c>
    </row>
    <row r="1011" spans="1:32" x14ac:dyDescent="0.3">
      <c r="A1011">
        <v>3007316</v>
      </c>
      <c r="B1011">
        <v>1</v>
      </c>
      <c r="C1011" t="s">
        <v>82</v>
      </c>
      <c r="D1011" t="s">
        <v>91</v>
      </c>
      <c r="E1011" t="s">
        <v>4048</v>
      </c>
      <c r="F1011" t="s">
        <v>4049</v>
      </c>
      <c r="G1011" t="s">
        <v>134</v>
      </c>
      <c r="H1011" t="s">
        <v>247</v>
      </c>
      <c r="I1011" t="s">
        <v>78</v>
      </c>
      <c r="J1011" t="s">
        <v>136</v>
      </c>
      <c r="K1011" t="s">
        <v>22</v>
      </c>
      <c r="L1011" t="s">
        <v>177</v>
      </c>
      <c r="M1011" t="s">
        <v>4050</v>
      </c>
      <c r="N1011" t="s">
        <v>4051</v>
      </c>
      <c r="O1011">
        <v>1.4040233333333334</v>
      </c>
      <c r="P1011">
        <v>0</v>
      </c>
      <c r="Q1011">
        <v>200</v>
      </c>
      <c r="R1011">
        <v>0</v>
      </c>
      <c r="S1011">
        <v>0</v>
      </c>
      <c r="T1011">
        <v>0</v>
      </c>
      <c r="U1011">
        <v>32</v>
      </c>
      <c r="V1011">
        <v>0</v>
      </c>
      <c r="W1011">
        <v>0</v>
      </c>
      <c r="X1011">
        <v>0</v>
      </c>
      <c r="Y1011">
        <v>71.229150000000004</v>
      </c>
      <c r="Z1011">
        <v>0</v>
      </c>
      <c r="AA1011">
        <v>0</v>
      </c>
      <c r="AB1011">
        <v>0</v>
      </c>
      <c r="AC1011">
        <v>60.837288000000001</v>
      </c>
      <c r="AD1011">
        <v>0</v>
      </c>
      <c r="AE1011">
        <v>0</v>
      </c>
      <c r="AF1011">
        <v>132.06644</v>
      </c>
    </row>
    <row r="1012" spans="1:32" x14ac:dyDescent="0.3">
      <c r="A1012">
        <v>3007274</v>
      </c>
      <c r="B1012">
        <v>1</v>
      </c>
      <c r="C1012" t="s">
        <v>82</v>
      </c>
      <c r="D1012" t="s">
        <v>85</v>
      </c>
      <c r="E1012" t="s">
        <v>4052</v>
      </c>
      <c r="F1012" t="s">
        <v>4053</v>
      </c>
      <c r="G1012" t="s">
        <v>134</v>
      </c>
      <c r="H1012" t="s">
        <v>238</v>
      </c>
      <c r="I1012" t="s">
        <v>78</v>
      </c>
      <c r="J1012" t="s">
        <v>136</v>
      </c>
      <c r="K1012" t="s">
        <v>22</v>
      </c>
      <c r="L1012" t="s">
        <v>177</v>
      </c>
      <c r="M1012" t="s">
        <v>4054</v>
      </c>
      <c r="N1012" t="s">
        <v>4055</v>
      </c>
      <c r="O1012">
        <v>1.895119722222222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3.8813404999999999</v>
      </c>
      <c r="AD1012">
        <v>0</v>
      </c>
      <c r="AE1012">
        <v>0</v>
      </c>
      <c r="AF1012">
        <v>3.8813404999999999</v>
      </c>
    </row>
    <row r="1013" spans="1:32" x14ac:dyDescent="0.3">
      <c r="A1013">
        <v>3007222</v>
      </c>
      <c r="B1013">
        <v>1</v>
      </c>
      <c r="C1013" t="s">
        <v>82</v>
      </c>
      <c r="D1013" t="s">
        <v>87</v>
      </c>
      <c r="E1013" t="s">
        <v>4056</v>
      </c>
      <c r="F1013" t="s">
        <v>4057</v>
      </c>
      <c r="G1013" t="s">
        <v>134</v>
      </c>
      <c r="H1013" t="s">
        <v>147</v>
      </c>
      <c r="I1013" t="s">
        <v>79</v>
      </c>
      <c r="J1013" t="s">
        <v>136</v>
      </c>
      <c r="K1013" t="s">
        <v>22</v>
      </c>
      <c r="L1013" t="s">
        <v>137</v>
      </c>
      <c r="M1013" t="s">
        <v>4058</v>
      </c>
      <c r="N1013" t="s">
        <v>4059</v>
      </c>
      <c r="O1013">
        <v>4.7988888888888885</v>
      </c>
      <c r="P1013">
        <v>0</v>
      </c>
      <c r="Q1013">
        <v>0</v>
      </c>
      <c r="R1013">
        <v>0</v>
      </c>
      <c r="S1013">
        <v>0</v>
      </c>
      <c r="T1013">
        <v>1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1822.0829000000001</v>
      </c>
      <c r="AC1013">
        <v>0</v>
      </c>
      <c r="AD1013">
        <v>0</v>
      </c>
      <c r="AE1013">
        <v>0</v>
      </c>
      <c r="AF1013">
        <v>1822.0829000000001</v>
      </c>
    </row>
    <row r="1014" spans="1:32" x14ac:dyDescent="0.3">
      <c r="A1014">
        <v>3007211</v>
      </c>
      <c r="B1014">
        <v>1</v>
      </c>
      <c r="C1014" t="s">
        <v>82</v>
      </c>
      <c r="D1014" t="s">
        <v>110</v>
      </c>
      <c r="E1014" t="s">
        <v>4060</v>
      </c>
      <c r="F1014" t="s">
        <v>4061</v>
      </c>
      <c r="G1014" t="s">
        <v>134</v>
      </c>
      <c r="H1014" t="s">
        <v>211</v>
      </c>
      <c r="I1014" t="s">
        <v>79</v>
      </c>
      <c r="J1014" t="s">
        <v>136</v>
      </c>
      <c r="K1014" t="s">
        <v>22</v>
      </c>
      <c r="L1014" t="s">
        <v>177</v>
      </c>
      <c r="M1014" t="s">
        <v>4062</v>
      </c>
      <c r="N1014" t="s">
        <v>4063</v>
      </c>
      <c r="O1014">
        <v>1.1276127777777778</v>
      </c>
      <c r="P1014">
        <v>3</v>
      </c>
      <c r="Q1014">
        <v>0</v>
      </c>
      <c r="R1014">
        <v>1</v>
      </c>
      <c r="S1014">
        <v>0</v>
      </c>
      <c r="T1014">
        <v>1</v>
      </c>
      <c r="U1014">
        <v>0</v>
      </c>
      <c r="V1014">
        <v>0</v>
      </c>
      <c r="W1014">
        <v>0</v>
      </c>
      <c r="X1014">
        <v>0.92171276000000002</v>
      </c>
      <c r="Y1014">
        <v>0</v>
      </c>
      <c r="Z1014">
        <v>0.90244584999999999</v>
      </c>
      <c r="AA1014">
        <v>0</v>
      </c>
      <c r="AB1014">
        <v>6.3267660000000003E-2</v>
      </c>
      <c r="AC1014">
        <v>0</v>
      </c>
      <c r="AD1014">
        <v>0</v>
      </c>
      <c r="AE1014">
        <v>0</v>
      </c>
      <c r="AF1014">
        <v>1.8874263</v>
      </c>
    </row>
    <row r="1015" spans="1:32" x14ac:dyDescent="0.3">
      <c r="A1015">
        <v>3007206</v>
      </c>
      <c r="B1015">
        <v>1</v>
      </c>
      <c r="C1015" t="s">
        <v>82</v>
      </c>
      <c r="D1015" t="s">
        <v>113</v>
      </c>
      <c r="E1015" t="s">
        <v>4064</v>
      </c>
      <c r="F1015" t="s">
        <v>4065</v>
      </c>
      <c r="G1015" t="s">
        <v>134</v>
      </c>
      <c r="H1015" t="s">
        <v>367</v>
      </c>
      <c r="I1015" t="s">
        <v>78</v>
      </c>
      <c r="J1015" t="s">
        <v>136</v>
      </c>
      <c r="K1015" t="s">
        <v>22</v>
      </c>
      <c r="L1015" t="s">
        <v>177</v>
      </c>
      <c r="M1015" t="s">
        <v>4066</v>
      </c>
      <c r="N1015" t="s">
        <v>4067</v>
      </c>
      <c r="O1015">
        <v>3.0110013888888889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0.55039139999999998</v>
      </c>
      <c r="AD1015">
        <v>0</v>
      </c>
      <c r="AE1015">
        <v>0</v>
      </c>
      <c r="AF1015">
        <v>0.55039139999999998</v>
      </c>
    </row>
    <row r="1016" spans="1:32" x14ac:dyDescent="0.3">
      <c r="A1016">
        <v>3007203</v>
      </c>
      <c r="B1016">
        <v>1</v>
      </c>
      <c r="C1016" t="s">
        <v>83</v>
      </c>
      <c r="D1016" t="s">
        <v>115</v>
      </c>
      <c r="E1016" t="s">
        <v>4068</v>
      </c>
      <c r="F1016" t="s">
        <v>4069</v>
      </c>
      <c r="G1016" t="s">
        <v>134</v>
      </c>
      <c r="H1016" t="s">
        <v>211</v>
      </c>
      <c r="I1016" t="s">
        <v>79</v>
      </c>
      <c r="J1016" t="s">
        <v>136</v>
      </c>
      <c r="K1016" t="s">
        <v>22</v>
      </c>
      <c r="L1016" t="s">
        <v>177</v>
      </c>
      <c r="M1016" t="s">
        <v>4070</v>
      </c>
      <c r="N1016" t="s">
        <v>4071</v>
      </c>
      <c r="O1016">
        <v>3.1135352777777778</v>
      </c>
      <c r="P1016">
        <v>0</v>
      </c>
      <c r="Q1016">
        <v>0</v>
      </c>
      <c r="R1016">
        <v>25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14.512097000000001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14.512097000000001</v>
      </c>
    </row>
    <row r="1017" spans="1:32" x14ac:dyDescent="0.3">
      <c r="A1017">
        <v>3007212</v>
      </c>
      <c r="B1017">
        <v>1</v>
      </c>
      <c r="C1017" t="s">
        <v>83</v>
      </c>
      <c r="D1017" t="s">
        <v>130</v>
      </c>
      <c r="E1017" t="s">
        <v>1526</v>
      </c>
      <c r="F1017" t="s">
        <v>1527</v>
      </c>
      <c r="G1017" t="s">
        <v>134</v>
      </c>
      <c r="H1017" t="s">
        <v>182</v>
      </c>
      <c r="I1017" t="s">
        <v>78</v>
      </c>
      <c r="J1017" t="s">
        <v>136</v>
      </c>
      <c r="K1017" t="s">
        <v>22</v>
      </c>
      <c r="L1017" t="s">
        <v>177</v>
      </c>
      <c r="M1017" t="s">
        <v>4072</v>
      </c>
      <c r="N1017" t="s">
        <v>4073</v>
      </c>
      <c r="O1017">
        <v>0.91222222222222227</v>
      </c>
      <c r="P1017">
        <v>0</v>
      </c>
      <c r="Q1017">
        <v>100</v>
      </c>
      <c r="R1017">
        <v>0</v>
      </c>
      <c r="S1017">
        <v>1</v>
      </c>
      <c r="T1017">
        <v>0</v>
      </c>
      <c r="U1017">
        <v>11</v>
      </c>
      <c r="V1017">
        <v>0</v>
      </c>
      <c r="W1017">
        <v>0</v>
      </c>
      <c r="X1017">
        <v>0</v>
      </c>
      <c r="Y1017">
        <v>9.9242080000000001</v>
      </c>
      <c r="Z1017">
        <v>0</v>
      </c>
      <c r="AA1017">
        <v>0.13242443000000001</v>
      </c>
      <c r="AB1017">
        <v>0</v>
      </c>
      <c r="AC1017">
        <v>12.971945</v>
      </c>
      <c r="AD1017">
        <v>0</v>
      </c>
      <c r="AE1017">
        <v>0</v>
      </c>
      <c r="AF1017">
        <v>23.028578</v>
      </c>
    </row>
    <row r="1018" spans="1:32" x14ac:dyDescent="0.3">
      <c r="A1018">
        <v>3007205</v>
      </c>
      <c r="B1018">
        <v>1</v>
      </c>
      <c r="C1018" t="s">
        <v>82</v>
      </c>
      <c r="D1018" t="s">
        <v>99</v>
      </c>
      <c r="E1018" t="s">
        <v>4074</v>
      </c>
      <c r="F1018" t="s">
        <v>4075</v>
      </c>
      <c r="G1018" t="s">
        <v>134</v>
      </c>
      <c r="H1018" t="s">
        <v>182</v>
      </c>
      <c r="I1018" t="s">
        <v>79</v>
      </c>
      <c r="J1018" t="s">
        <v>136</v>
      </c>
      <c r="K1018" t="s">
        <v>22</v>
      </c>
      <c r="L1018" t="s">
        <v>177</v>
      </c>
      <c r="M1018" t="s">
        <v>4076</v>
      </c>
      <c r="N1018" t="s">
        <v>4077</v>
      </c>
      <c r="O1018">
        <v>0.72166666666666668</v>
      </c>
      <c r="P1018">
        <v>0</v>
      </c>
      <c r="Q1018">
        <v>952</v>
      </c>
      <c r="R1018">
        <v>0</v>
      </c>
      <c r="S1018">
        <v>13</v>
      </c>
      <c r="T1018">
        <v>1</v>
      </c>
      <c r="U1018">
        <v>99</v>
      </c>
      <c r="V1018">
        <v>0</v>
      </c>
      <c r="W1018">
        <v>2</v>
      </c>
      <c r="X1018">
        <v>0</v>
      </c>
      <c r="Y1018">
        <v>150.74403000000001</v>
      </c>
      <c r="Z1018">
        <v>0</v>
      </c>
      <c r="AA1018">
        <v>1.7088772000000001</v>
      </c>
      <c r="AB1018">
        <v>0.56658505999999997</v>
      </c>
      <c r="AC1018">
        <v>35.140472000000003</v>
      </c>
      <c r="AD1018">
        <v>0</v>
      </c>
      <c r="AE1018">
        <v>2.3022676</v>
      </c>
      <c r="AF1018">
        <v>190.46223000000001</v>
      </c>
    </row>
    <row r="1019" spans="1:32" x14ac:dyDescent="0.3">
      <c r="A1019">
        <v>3007128</v>
      </c>
      <c r="B1019">
        <v>1</v>
      </c>
      <c r="C1019" t="s">
        <v>82</v>
      </c>
      <c r="D1019" t="s">
        <v>92</v>
      </c>
      <c r="E1019" t="s">
        <v>4078</v>
      </c>
      <c r="F1019" t="s">
        <v>4079</v>
      </c>
      <c r="G1019" t="s">
        <v>134</v>
      </c>
      <c r="H1019" t="s">
        <v>238</v>
      </c>
      <c r="I1019" t="s">
        <v>78</v>
      </c>
      <c r="J1019" t="s">
        <v>136</v>
      </c>
      <c r="K1019" t="s">
        <v>22</v>
      </c>
      <c r="L1019" t="s">
        <v>177</v>
      </c>
      <c r="M1019" t="s">
        <v>4080</v>
      </c>
      <c r="N1019" t="s">
        <v>4081</v>
      </c>
      <c r="O1019">
        <v>6.7010022222222219</v>
      </c>
      <c r="P1019">
        <v>0</v>
      </c>
      <c r="Q1019">
        <v>1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0.47809088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0.47809088</v>
      </c>
    </row>
    <row r="1020" spans="1:32" x14ac:dyDescent="0.3">
      <c r="A1020">
        <v>3007066</v>
      </c>
      <c r="B1020">
        <v>1</v>
      </c>
      <c r="C1020" t="s">
        <v>83</v>
      </c>
      <c r="D1020" t="s">
        <v>130</v>
      </c>
      <c r="E1020" t="s">
        <v>4082</v>
      </c>
      <c r="F1020" t="s">
        <v>4083</v>
      </c>
      <c r="G1020" t="s">
        <v>134</v>
      </c>
      <c r="H1020" t="s">
        <v>142</v>
      </c>
      <c r="I1020" t="s">
        <v>79</v>
      </c>
      <c r="J1020" t="s">
        <v>136</v>
      </c>
      <c r="K1020" t="s">
        <v>22</v>
      </c>
      <c r="L1020" t="s">
        <v>137</v>
      </c>
      <c r="M1020" t="s">
        <v>4084</v>
      </c>
      <c r="N1020" t="s">
        <v>4085</v>
      </c>
      <c r="O1020">
        <v>4.4775</v>
      </c>
      <c r="P1020">
        <v>0</v>
      </c>
      <c r="Q1020">
        <v>21</v>
      </c>
      <c r="R1020">
        <v>0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0</v>
      </c>
      <c r="Y1020">
        <v>43.630879999999998</v>
      </c>
      <c r="Z1020">
        <v>0</v>
      </c>
      <c r="AA1020">
        <v>0</v>
      </c>
      <c r="AB1020">
        <v>0</v>
      </c>
      <c r="AC1020">
        <v>7.1428766000000001</v>
      </c>
      <c r="AD1020">
        <v>0</v>
      </c>
      <c r="AE1020">
        <v>0</v>
      </c>
      <c r="AF1020">
        <v>50.773753999999997</v>
      </c>
    </row>
    <row r="1021" spans="1:32" x14ac:dyDescent="0.3">
      <c r="A1021">
        <v>3006910</v>
      </c>
      <c r="B1021">
        <v>1</v>
      </c>
      <c r="C1021" t="s">
        <v>82</v>
      </c>
      <c r="D1021" t="s">
        <v>100</v>
      </c>
      <c r="E1021" t="s">
        <v>4086</v>
      </c>
      <c r="F1021" t="s">
        <v>4087</v>
      </c>
      <c r="G1021" t="s">
        <v>134</v>
      </c>
      <c r="H1021" t="s">
        <v>367</v>
      </c>
      <c r="I1021" t="s">
        <v>78</v>
      </c>
      <c r="J1021" t="s">
        <v>136</v>
      </c>
      <c r="K1021" t="s">
        <v>22</v>
      </c>
      <c r="L1021" t="s">
        <v>177</v>
      </c>
      <c r="M1021" t="s">
        <v>4088</v>
      </c>
      <c r="N1021" t="s">
        <v>4089</v>
      </c>
      <c r="O1021">
        <v>6.0851411111111116</v>
      </c>
      <c r="P1021">
        <v>0</v>
      </c>
      <c r="Q1021">
        <v>8</v>
      </c>
      <c r="R1021">
        <v>0</v>
      </c>
      <c r="S1021">
        <v>0</v>
      </c>
      <c r="T1021">
        <v>0</v>
      </c>
      <c r="U1021">
        <v>2</v>
      </c>
      <c r="V1021">
        <v>0</v>
      </c>
      <c r="W1021">
        <v>0</v>
      </c>
      <c r="X1021">
        <v>0</v>
      </c>
      <c r="Y1021">
        <v>11.619532</v>
      </c>
      <c r="Z1021">
        <v>0</v>
      </c>
      <c r="AA1021">
        <v>0</v>
      </c>
      <c r="AB1021">
        <v>0</v>
      </c>
      <c r="AC1021">
        <v>7.0546680000000004</v>
      </c>
      <c r="AD1021">
        <v>0</v>
      </c>
      <c r="AE1021">
        <v>0</v>
      </c>
      <c r="AF1021">
        <v>18.674199999999999</v>
      </c>
    </row>
    <row r="1022" spans="1:32" x14ac:dyDescent="0.3">
      <c r="A1022">
        <v>3006920</v>
      </c>
      <c r="B1022">
        <v>1</v>
      </c>
      <c r="C1022" t="s">
        <v>82</v>
      </c>
      <c r="D1022" t="s">
        <v>100</v>
      </c>
      <c r="E1022" t="s">
        <v>4090</v>
      </c>
      <c r="F1022" t="s">
        <v>4091</v>
      </c>
      <c r="G1022" t="s">
        <v>134</v>
      </c>
      <c r="H1022" t="s">
        <v>238</v>
      </c>
      <c r="I1022" t="s">
        <v>78</v>
      </c>
      <c r="J1022" t="s">
        <v>136</v>
      </c>
      <c r="K1022" t="s">
        <v>22</v>
      </c>
      <c r="L1022" t="s">
        <v>177</v>
      </c>
      <c r="M1022" t="s">
        <v>4092</v>
      </c>
      <c r="N1022" t="s">
        <v>4093</v>
      </c>
      <c r="O1022">
        <v>3.7247272222222221</v>
      </c>
      <c r="P1022">
        <v>0</v>
      </c>
      <c r="Q1022">
        <v>11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11.385664999999999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11.385664999999999</v>
      </c>
    </row>
    <row r="1023" spans="1:32" x14ac:dyDescent="0.3">
      <c r="A1023">
        <v>3006930</v>
      </c>
      <c r="B1023">
        <v>1</v>
      </c>
      <c r="C1023" t="s">
        <v>83</v>
      </c>
      <c r="D1023" t="s">
        <v>123</v>
      </c>
      <c r="E1023" t="s">
        <v>4094</v>
      </c>
      <c r="F1023" t="s">
        <v>4095</v>
      </c>
      <c r="G1023" t="s">
        <v>134</v>
      </c>
      <c r="H1023" t="s">
        <v>147</v>
      </c>
      <c r="I1023" t="s">
        <v>79</v>
      </c>
      <c r="J1023" t="s">
        <v>136</v>
      </c>
      <c r="K1023" t="s">
        <v>22</v>
      </c>
      <c r="L1023" t="s">
        <v>137</v>
      </c>
      <c r="M1023" t="s">
        <v>4096</v>
      </c>
      <c r="N1023" t="s">
        <v>4097</v>
      </c>
      <c r="O1023">
        <v>1.3386111111111112</v>
      </c>
      <c r="P1023">
        <v>1</v>
      </c>
      <c r="Q1023">
        <v>0</v>
      </c>
      <c r="R1023">
        <v>14</v>
      </c>
      <c r="S1023">
        <v>3</v>
      </c>
      <c r="T1023">
        <v>7</v>
      </c>
      <c r="U1023">
        <v>26</v>
      </c>
      <c r="V1023">
        <v>1</v>
      </c>
      <c r="W1023">
        <v>0</v>
      </c>
      <c r="X1023">
        <v>1.3373581000000001</v>
      </c>
      <c r="Y1023">
        <v>0</v>
      </c>
      <c r="Z1023">
        <v>6.1772156000000003</v>
      </c>
      <c r="AA1023">
        <v>3.9420701999999999</v>
      </c>
      <c r="AB1023">
        <v>53.281796</v>
      </c>
      <c r="AC1023">
        <v>10.042111</v>
      </c>
      <c r="AD1023">
        <v>3.2397195999999999</v>
      </c>
      <c r="AE1023">
        <v>0</v>
      </c>
      <c r="AF1023">
        <v>78.020269999999996</v>
      </c>
    </row>
    <row r="1024" spans="1:32" x14ac:dyDescent="0.3">
      <c r="A1024">
        <v>3006917</v>
      </c>
      <c r="B1024">
        <v>1</v>
      </c>
      <c r="C1024" t="s">
        <v>82</v>
      </c>
      <c r="D1024" t="s">
        <v>100</v>
      </c>
      <c r="E1024" t="s">
        <v>4098</v>
      </c>
      <c r="F1024" t="s">
        <v>4099</v>
      </c>
      <c r="G1024" t="s">
        <v>134</v>
      </c>
      <c r="H1024" t="s">
        <v>182</v>
      </c>
      <c r="I1024" t="s">
        <v>78</v>
      </c>
      <c r="J1024" t="s">
        <v>136</v>
      </c>
      <c r="K1024" t="s">
        <v>22</v>
      </c>
      <c r="L1024" t="s">
        <v>177</v>
      </c>
      <c r="M1024" t="s">
        <v>4100</v>
      </c>
      <c r="N1024" t="s">
        <v>4101</v>
      </c>
      <c r="O1024">
        <v>3.1886788888888891</v>
      </c>
      <c r="P1024">
        <v>0</v>
      </c>
      <c r="Q1024">
        <v>141</v>
      </c>
      <c r="R1024">
        <v>0</v>
      </c>
      <c r="S1024">
        <v>0</v>
      </c>
      <c r="T1024">
        <v>0</v>
      </c>
      <c r="U1024">
        <v>16</v>
      </c>
      <c r="V1024">
        <v>0</v>
      </c>
      <c r="W1024">
        <v>0</v>
      </c>
      <c r="X1024">
        <v>0</v>
      </c>
      <c r="Y1024">
        <v>97.938575999999998</v>
      </c>
      <c r="Z1024">
        <v>0</v>
      </c>
      <c r="AA1024">
        <v>0</v>
      </c>
      <c r="AB1024">
        <v>0</v>
      </c>
      <c r="AC1024">
        <v>27.449438000000001</v>
      </c>
      <c r="AD1024">
        <v>0</v>
      </c>
      <c r="AE1024">
        <v>0</v>
      </c>
      <c r="AF1024">
        <v>125.38801599999999</v>
      </c>
    </row>
    <row r="1025" spans="1:32" x14ac:dyDescent="0.3">
      <c r="A1025">
        <v>3006756</v>
      </c>
      <c r="B1025">
        <v>1</v>
      </c>
      <c r="C1025" t="s">
        <v>82</v>
      </c>
      <c r="D1025" t="s">
        <v>105</v>
      </c>
      <c r="E1025" t="s">
        <v>4102</v>
      </c>
      <c r="F1025" t="s">
        <v>4103</v>
      </c>
      <c r="G1025" t="s">
        <v>134</v>
      </c>
      <c r="H1025" t="s">
        <v>835</v>
      </c>
      <c r="I1025" t="s">
        <v>78</v>
      </c>
      <c r="J1025" t="s">
        <v>136</v>
      </c>
      <c r="K1025" t="s">
        <v>22</v>
      </c>
      <c r="L1025" t="s">
        <v>177</v>
      </c>
      <c r="M1025" t="s">
        <v>4104</v>
      </c>
      <c r="N1025" t="s">
        <v>4105</v>
      </c>
      <c r="O1025">
        <v>1.040205</v>
      </c>
      <c r="P1025">
        <v>0</v>
      </c>
      <c r="Q1025">
        <v>23</v>
      </c>
      <c r="R1025">
        <v>0</v>
      </c>
      <c r="S1025">
        <v>0</v>
      </c>
      <c r="T1025">
        <v>0</v>
      </c>
      <c r="U1025">
        <v>2</v>
      </c>
      <c r="V1025">
        <v>0</v>
      </c>
      <c r="W1025">
        <v>1</v>
      </c>
      <c r="X1025">
        <v>0</v>
      </c>
      <c r="Y1025">
        <v>7.5061855</v>
      </c>
      <c r="Z1025">
        <v>0</v>
      </c>
      <c r="AA1025">
        <v>0</v>
      </c>
      <c r="AB1025">
        <v>0</v>
      </c>
      <c r="AC1025">
        <v>3.5548027000000002</v>
      </c>
      <c r="AD1025">
        <v>0</v>
      </c>
      <c r="AE1025">
        <v>69.676865000000006</v>
      </c>
      <c r="AF1025">
        <v>80.737853999999999</v>
      </c>
    </row>
    <row r="1026" spans="1:32" x14ac:dyDescent="0.3">
      <c r="A1026">
        <v>3006768</v>
      </c>
      <c r="B1026">
        <v>1</v>
      </c>
      <c r="C1026" t="s">
        <v>82</v>
      </c>
      <c r="D1026" t="s">
        <v>94</v>
      </c>
      <c r="E1026" t="s">
        <v>3738</v>
      </c>
      <c r="F1026" t="s">
        <v>3739</v>
      </c>
      <c r="G1026" t="s">
        <v>134</v>
      </c>
      <c r="H1026" t="s">
        <v>247</v>
      </c>
      <c r="I1026" t="s">
        <v>78</v>
      </c>
      <c r="J1026" t="s">
        <v>136</v>
      </c>
      <c r="K1026" t="s">
        <v>22</v>
      </c>
      <c r="L1026" t="s">
        <v>177</v>
      </c>
      <c r="M1026" t="s">
        <v>4106</v>
      </c>
      <c r="N1026" t="s">
        <v>4107</v>
      </c>
      <c r="O1026">
        <v>2.1509024999999999</v>
      </c>
      <c r="P1026">
        <v>0</v>
      </c>
      <c r="Q1026">
        <v>3</v>
      </c>
      <c r="R1026">
        <v>0</v>
      </c>
      <c r="S1026">
        <v>1</v>
      </c>
      <c r="T1026">
        <v>0</v>
      </c>
      <c r="U1026">
        <v>7</v>
      </c>
      <c r="V1026">
        <v>0</v>
      </c>
      <c r="W1026">
        <v>0</v>
      </c>
      <c r="X1026">
        <v>0</v>
      </c>
      <c r="Y1026">
        <v>2.1577424999999999</v>
      </c>
      <c r="Z1026">
        <v>0</v>
      </c>
      <c r="AA1026">
        <v>0.70617395999999999</v>
      </c>
      <c r="AB1026">
        <v>0</v>
      </c>
      <c r="AC1026">
        <v>12.461746</v>
      </c>
      <c r="AD1026">
        <v>0</v>
      </c>
      <c r="AE1026">
        <v>0</v>
      </c>
      <c r="AF1026">
        <v>15.325663</v>
      </c>
    </row>
    <row r="1027" spans="1:32" x14ac:dyDescent="0.3">
      <c r="A1027">
        <v>3006434</v>
      </c>
      <c r="B1027">
        <v>1</v>
      </c>
      <c r="C1027" t="s">
        <v>83</v>
      </c>
      <c r="D1027" t="s">
        <v>128</v>
      </c>
      <c r="E1027" t="s">
        <v>4108</v>
      </c>
      <c r="F1027" t="s">
        <v>4109</v>
      </c>
      <c r="G1027" t="s">
        <v>134</v>
      </c>
      <c r="H1027" t="s">
        <v>247</v>
      </c>
      <c r="I1027" t="s">
        <v>78</v>
      </c>
      <c r="J1027" t="s">
        <v>136</v>
      </c>
      <c r="K1027" t="s">
        <v>22</v>
      </c>
      <c r="L1027" t="s">
        <v>177</v>
      </c>
      <c r="M1027" t="s">
        <v>4110</v>
      </c>
      <c r="N1027" t="s">
        <v>4111</v>
      </c>
      <c r="O1027">
        <v>2.0428236111111109</v>
      </c>
      <c r="P1027">
        <v>0</v>
      </c>
      <c r="Q1027">
        <v>17</v>
      </c>
      <c r="R1027">
        <v>0</v>
      </c>
      <c r="S1027">
        <v>4</v>
      </c>
      <c r="T1027">
        <v>0</v>
      </c>
      <c r="U1027">
        <v>8</v>
      </c>
      <c r="V1027">
        <v>0</v>
      </c>
      <c r="W1027">
        <v>0</v>
      </c>
      <c r="X1027">
        <v>0</v>
      </c>
      <c r="Y1027">
        <v>5.0233574000000001</v>
      </c>
      <c r="Z1027">
        <v>0</v>
      </c>
      <c r="AA1027">
        <v>5.2297715000000002E-2</v>
      </c>
      <c r="AB1027">
        <v>0</v>
      </c>
      <c r="AC1027">
        <v>8.2132740000000002</v>
      </c>
      <c r="AD1027">
        <v>0</v>
      </c>
      <c r="AE1027">
        <v>0</v>
      </c>
      <c r="AF1027">
        <v>13.288928</v>
      </c>
    </row>
    <row r="1028" spans="1:32" x14ac:dyDescent="0.3">
      <c r="A1028">
        <v>3006431</v>
      </c>
      <c r="B1028">
        <v>1</v>
      </c>
      <c r="C1028" t="s">
        <v>83</v>
      </c>
      <c r="D1028" t="s">
        <v>129</v>
      </c>
      <c r="E1028" t="s">
        <v>4112</v>
      </c>
      <c r="F1028" t="s">
        <v>4113</v>
      </c>
      <c r="G1028" t="s">
        <v>134</v>
      </c>
      <c r="H1028" t="s">
        <v>182</v>
      </c>
      <c r="I1028" t="s">
        <v>79</v>
      </c>
      <c r="J1028" t="s">
        <v>136</v>
      </c>
      <c r="K1028" t="s">
        <v>22</v>
      </c>
      <c r="L1028" t="s">
        <v>177</v>
      </c>
      <c r="M1028" t="s">
        <v>4114</v>
      </c>
      <c r="N1028" t="s">
        <v>4115</v>
      </c>
      <c r="O1028">
        <v>0.36222222222222222</v>
      </c>
      <c r="P1028">
        <v>5</v>
      </c>
      <c r="Q1028">
        <v>10</v>
      </c>
      <c r="R1028">
        <v>83</v>
      </c>
      <c r="S1028">
        <v>91</v>
      </c>
      <c r="T1028">
        <v>11</v>
      </c>
      <c r="U1028">
        <v>11</v>
      </c>
      <c r="V1028">
        <v>0</v>
      </c>
      <c r="W1028">
        <v>0</v>
      </c>
      <c r="X1028">
        <v>0.26132222999999999</v>
      </c>
      <c r="Y1028">
        <v>0.3177257</v>
      </c>
      <c r="Z1028">
        <v>11.096442</v>
      </c>
      <c r="AA1028">
        <v>12.974311999999999</v>
      </c>
      <c r="AB1028">
        <v>11.63485</v>
      </c>
      <c r="AC1028">
        <v>11.400993</v>
      </c>
      <c r="AD1028">
        <v>0</v>
      </c>
      <c r="AE1028">
        <v>0</v>
      </c>
      <c r="AF1028">
        <v>47.685645999999998</v>
      </c>
    </row>
    <row r="1029" spans="1:32" x14ac:dyDescent="0.3">
      <c r="A1029">
        <v>3006357</v>
      </c>
      <c r="B1029">
        <v>1</v>
      </c>
      <c r="C1029" t="s">
        <v>82</v>
      </c>
      <c r="D1029" t="s">
        <v>88</v>
      </c>
      <c r="E1029" t="s">
        <v>4116</v>
      </c>
      <c r="F1029" t="s">
        <v>4117</v>
      </c>
      <c r="G1029" t="s">
        <v>134</v>
      </c>
      <c r="H1029" t="s">
        <v>142</v>
      </c>
      <c r="I1029" t="s">
        <v>79</v>
      </c>
      <c r="J1029" t="s">
        <v>136</v>
      </c>
      <c r="K1029" t="s">
        <v>22</v>
      </c>
      <c r="L1029" t="s">
        <v>137</v>
      </c>
      <c r="M1029" t="s">
        <v>4118</v>
      </c>
      <c r="N1029" t="s">
        <v>4119</v>
      </c>
      <c r="O1029">
        <v>6.5635233333333334</v>
      </c>
      <c r="P1029">
        <v>0</v>
      </c>
      <c r="Q1029">
        <v>1</v>
      </c>
      <c r="R1029">
        <v>2</v>
      </c>
      <c r="S1029">
        <v>16</v>
      </c>
      <c r="T1029">
        <v>1</v>
      </c>
      <c r="U1029">
        <v>2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19.221142</v>
      </c>
      <c r="AB1029">
        <v>38.741675999999998</v>
      </c>
      <c r="AC1029">
        <v>9.2523800000000005</v>
      </c>
      <c r="AD1029">
        <v>0</v>
      </c>
      <c r="AE1029">
        <v>0</v>
      </c>
      <c r="AF1029">
        <v>67.215199999999996</v>
      </c>
    </row>
    <row r="1030" spans="1:32" x14ac:dyDescent="0.3">
      <c r="A1030">
        <v>3006329</v>
      </c>
      <c r="B1030">
        <v>1</v>
      </c>
      <c r="C1030" t="s">
        <v>83</v>
      </c>
      <c r="D1030" t="s">
        <v>121</v>
      </c>
      <c r="E1030" t="s">
        <v>4120</v>
      </c>
      <c r="F1030" t="s">
        <v>4121</v>
      </c>
      <c r="G1030" t="s">
        <v>134</v>
      </c>
      <c r="H1030" t="s">
        <v>252</v>
      </c>
      <c r="I1030" t="s">
        <v>79</v>
      </c>
      <c r="J1030" t="s">
        <v>136</v>
      </c>
      <c r="K1030" t="s">
        <v>22</v>
      </c>
      <c r="L1030" t="s">
        <v>177</v>
      </c>
      <c r="M1030" t="s">
        <v>4122</v>
      </c>
      <c r="N1030" t="s">
        <v>4123</v>
      </c>
      <c r="O1030">
        <v>3.8244444444444445</v>
      </c>
      <c r="P1030">
        <v>1</v>
      </c>
      <c r="Q1030">
        <v>23</v>
      </c>
      <c r="R1030">
        <v>3</v>
      </c>
      <c r="S1030">
        <v>7</v>
      </c>
      <c r="T1030">
        <v>0</v>
      </c>
      <c r="U1030">
        <v>0</v>
      </c>
      <c r="V1030">
        <v>0</v>
      </c>
      <c r="W1030">
        <v>0</v>
      </c>
      <c r="X1030">
        <v>23.749863000000001</v>
      </c>
      <c r="Y1030">
        <v>17.580348999999998</v>
      </c>
      <c r="Z1030">
        <v>61.459263</v>
      </c>
      <c r="AA1030">
        <v>5.395613</v>
      </c>
      <c r="AB1030">
        <v>0</v>
      </c>
      <c r="AC1030">
        <v>0</v>
      </c>
      <c r="AD1030">
        <v>0</v>
      </c>
      <c r="AE1030">
        <v>0</v>
      </c>
      <c r="AF1030">
        <v>108.18508</v>
      </c>
    </row>
    <row r="1031" spans="1:32" x14ac:dyDescent="0.3">
      <c r="A1031">
        <v>3006288</v>
      </c>
      <c r="B1031">
        <v>1</v>
      </c>
      <c r="C1031" t="s">
        <v>82</v>
      </c>
      <c r="D1031" t="s">
        <v>107</v>
      </c>
      <c r="E1031" t="s">
        <v>4124</v>
      </c>
      <c r="F1031" t="s">
        <v>4125</v>
      </c>
      <c r="G1031" t="s">
        <v>134</v>
      </c>
      <c r="H1031" t="s">
        <v>318</v>
      </c>
      <c r="I1031" t="s">
        <v>79</v>
      </c>
      <c r="J1031" t="s">
        <v>136</v>
      </c>
      <c r="K1031" t="s">
        <v>22</v>
      </c>
      <c r="L1031" t="s">
        <v>177</v>
      </c>
      <c r="M1031" t="s">
        <v>4126</v>
      </c>
      <c r="N1031" t="s">
        <v>4127</v>
      </c>
      <c r="O1031">
        <v>4.6138888888888889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3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0.62470239999999999</v>
      </c>
      <c r="AD1031">
        <v>0</v>
      </c>
      <c r="AE1031">
        <v>0</v>
      </c>
      <c r="AF1031">
        <v>0.62470239999999999</v>
      </c>
    </row>
    <row r="1032" spans="1:32" x14ac:dyDescent="0.3">
      <c r="A1032">
        <v>3006313</v>
      </c>
      <c r="B1032">
        <v>1</v>
      </c>
      <c r="C1032" t="s">
        <v>82</v>
      </c>
      <c r="D1032" t="s">
        <v>92</v>
      </c>
      <c r="E1032" t="s">
        <v>4128</v>
      </c>
      <c r="F1032" t="s">
        <v>4129</v>
      </c>
      <c r="G1032" t="s">
        <v>134</v>
      </c>
      <c r="H1032" t="s">
        <v>238</v>
      </c>
      <c r="I1032" t="s">
        <v>78</v>
      </c>
      <c r="J1032" t="s">
        <v>136</v>
      </c>
      <c r="K1032" t="s">
        <v>22</v>
      </c>
      <c r="L1032" t="s">
        <v>177</v>
      </c>
      <c r="M1032" t="s">
        <v>4130</v>
      </c>
      <c r="N1032" t="s">
        <v>4131</v>
      </c>
      <c r="O1032">
        <v>4.6128355555555549</v>
      </c>
      <c r="P1032">
        <v>0</v>
      </c>
      <c r="Q1032">
        <v>1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0.38961901999999998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0.38961901999999998</v>
      </c>
    </row>
    <row r="1033" spans="1:32" x14ac:dyDescent="0.3">
      <c r="A1033">
        <v>3006295</v>
      </c>
      <c r="B1033">
        <v>1</v>
      </c>
      <c r="C1033" t="s">
        <v>83</v>
      </c>
      <c r="D1033" t="s">
        <v>130</v>
      </c>
      <c r="E1033" t="s">
        <v>4132</v>
      </c>
      <c r="F1033" t="s">
        <v>4133</v>
      </c>
      <c r="G1033" t="s">
        <v>134</v>
      </c>
      <c r="H1033" t="s">
        <v>142</v>
      </c>
      <c r="I1033" t="s">
        <v>79</v>
      </c>
      <c r="J1033" t="s">
        <v>136</v>
      </c>
      <c r="K1033" t="s">
        <v>22</v>
      </c>
      <c r="L1033" t="s">
        <v>137</v>
      </c>
      <c r="M1033" t="s">
        <v>4134</v>
      </c>
      <c r="N1033" t="s">
        <v>4135</v>
      </c>
      <c r="O1033">
        <v>7.1016666666666666</v>
      </c>
      <c r="P1033">
        <v>0</v>
      </c>
      <c r="Q1033">
        <v>0</v>
      </c>
      <c r="R1033">
        <v>0</v>
      </c>
      <c r="S1033">
        <v>0</v>
      </c>
      <c r="T1033">
        <v>8</v>
      </c>
      <c r="U1033">
        <v>69</v>
      </c>
      <c r="V1033">
        <v>12</v>
      </c>
      <c r="W1033">
        <v>42</v>
      </c>
      <c r="X1033">
        <v>0</v>
      </c>
      <c r="Y1033">
        <v>0</v>
      </c>
      <c r="Z1033">
        <v>0</v>
      </c>
      <c r="AA1033">
        <v>0</v>
      </c>
      <c r="AB1033">
        <v>855.9171</v>
      </c>
      <c r="AC1033">
        <v>2444.7919999999999</v>
      </c>
      <c r="AD1033">
        <v>4949.1265000000003</v>
      </c>
      <c r="AE1033">
        <v>5749.5820000000003</v>
      </c>
      <c r="AF1033">
        <v>13999.418</v>
      </c>
    </row>
    <row r="1034" spans="1:32" x14ac:dyDescent="0.3">
      <c r="A1034">
        <v>3005924</v>
      </c>
      <c r="B1034">
        <v>1</v>
      </c>
      <c r="C1034" t="s">
        <v>82</v>
      </c>
      <c r="D1034" t="s">
        <v>112</v>
      </c>
      <c r="E1034" t="s">
        <v>4136</v>
      </c>
      <c r="F1034" t="s">
        <v>4137</v>
      </c>
      <c r="G1034" t="s">
        <v>134</v>
      </c>
      <c r="H1034" t="s">
        <v>318</v>
      </c>
      <c r="I1034" t="s">
        <v>79</v>
      </c>
      <c r="J1034" t="s">
        <v>136</v>
      </c>
      <c r="K1034" t="s">
        <v>22</v>
      </c>
      <c r="L1034" t="s">
        <v>177</v>
      </c>
      <c r="M1034" t="s">
        <v>4138</v>
      </c>
      <c r="N1034" t="s">
        <v>4139</v>
      </c>
      <c r="O1034">
        <v>0.66966527777777785</v>
      </c>
      <c r="P1034">
        <v>0</v>
      </c>
      <c r="Q1034">
        <v>440</v>
      </c>
      <c r="R1034">
        <v>0</v>
      </c>
      <c r="S1034">
        <v>0</v>
      </c>
      <c r="T1034">
        <v>0</v>
      </c>
      <c r="U1034">
        <v>10</v>
      </c>
      <c r="V1034">
        <v>0</v>
      </c>
      <c r="W1034">
        <v>0</v>
      </c>
      <c r="X1034">
        <v>0</v>
      </c>
      <c r="Y1034">
        <v>69.041740000000004</v>
      </c>
      <c r="Z1034">
        <v>0</v>
      </c>
      <c r="AA1034">
        <v>0</v>
      </c>
      <c r="AB1034">
        <v>0</v>
      </c>
      <c r="AC1034">
        <v>8.1180889999999994</v>
      </c>
      <c r="AD1034">
        <v>0</v>
      </c>
      <c r="AE1034">
        <v>0</v>
      </c>
      <c r="AF1034">
        <v>77.159829999999999</v>
      </c>
    </row>
    <row r="1035" spans="1:32" x14ac:dyDescent="0.3">
      <c r="A1035">
        <v>3005811</v>
      </c>
      <c r="B1035">
        <v>1</v>
      </c>
      <c r="C1035" t="s">
        <v>83</v>
      </c>
      <c r="D1035" t="s">
        <v>130</v>
      </c>
      <c r="E1035" t="s">
        <v>4140</v>
      </c>
      <c r="F1035" t="s">
        <v>4141</v>
      </c>
      <c r="G1035" t="s">
        <v>134</v>
      </c>
      <c r="H1035" t="s">
        <v>247</v>
      </c>
      <c r="I1035" t="s">
        <v>78</v>
      </c>
      <c r="J1035" t="s">
        <v>136</v>
      </c>
      <c r="K1035" t="s">
        <v>22</v>
      </c>
      <c r="L1035" t="s">
        <v>177</v>
      </c>
      <c r="M1035" t="s">
        <v>4142</v>
      </c>
      <c r="N1035" t="s">
        <v>4143</v>
      </c>
      <c r="O1035">
        <v>1.5779011111111112</v>
      </c>
      <c r="P1035">
        <v>0</v>
      </c>
      <c r="Q1035">
        <v>15</v>
      </c>
      <c r="R1035">
        <v>0</v>
      </c>
      <c r="S1035">
        <v>0</v>
      </c>
      <c r="T1035">
        <v>0</v>
      </c>
      <c r="U1035">
        <v>3</v>
      </c>
      <c r="V1035">
        <v>0</v>
      </c>
      <c r="W1035">
        <v>0</v>
      </c>
      <c r="X1035">
        <v>0</v>
      </c>
      <c r="Y1035">
        <v>2.4815879999999999</v>
      </c>
      <c r="Z1035">
        <v>0</v>
      </c>
      <c r="AA1035">
        <v>0</v>
      </c>
      <c r="AB1035">
        <v>0</v>
      </c>
      <c r="AC1035">
        <v>0.58746993999999997</v>
      </c>
      <c r="AD1035">
        <v>0</v>
      </c>
      <c r="AE1035">
        <v>0</v>
      </c>
      <c r="AF1035">
        <v>3.0690580000000001</v>
      </c>
    </row>
    <row r="1036" spans="1:32" x14ac:dyDescent="0.3">
      <c r="A1036">
        <v>3005805</v>
      </c>
      <c r="B1036">
        <v>1</v>
      </c>
      <c r="C1036" t="s">
        <v>83</v>
      </c>
      <c r="D1036" t="s">
        <v>129</v>
      </c>
      <c r="E1036" t="s">
        <v>4144</v>
      </c>
      <c r="F1036" t="s">
        <v>4145</v>
      </c>
      <c r="G1036" t="s">
        <v>134</v>
      </c>
      <c r="H1036" t="s">
        <v>247</v>
      </c>
      <c r="I1036" t="s">
        <v>78</v>
      </c>
      <c r="J1036" t="s">
        <v>136</v>
      </c>
      <c r="K1036" t="s">
        <v>22</v>
      </c>
      <c r="L1036" t="s">
        <v>177</v>
      </c>
      <c r="M1036" t="s">
        <v>4146</v>
      </c>
      <c r="N1036" t="s">
        <v>4147</v>
      </c>
      <c r="O1036">
        <v>1.5717402777777778</v>
      </c>
      <c r="P1036">
        <v>0</v>
      </c>
      <c r="Q1036">
        <v>404</v>
      </c>
      <c r="R1036">
        <v>0</v>
      </c>
      <c r="S1036">
        <v>0</v>
      </c>
      <c r="T1036">
        <v>0</v>
      </c>
      <c r="U1036">
        <v>4</v>
      </c>
      <c r="V1036">
        <v>0</v>
      </c>
      <c r="W1036">
        <v>0</v>
      </c>
      <c r="X1036">
        <v>0</v>
      </c>
      <c r="Y1036">
        <v>106.02876999999999</v>
      </c>
      <c r="Z1036">
        <v>0</v>
      </c>
      <c r="AA1036">
        <v>0</v>
      </c>
      <c r="AB1036">
        <v>0</v>
      </c>
      <c r="AC1036">
        <v>0.51044434000000005</v>
      </c>
      <c r="AD1036">
        <v>0</v>
      </c>
      <c r="AE1036">
        <v>0</v>
      </c>
      <c r="AF1036">
        <v>106.539215</v>
      </c>
    </row>
    <row r="1037" spans="1:32" x14ac:dyDescent="0.3">
      <c r="A1037">
        <v>3005780</v>
      </c>
      <c r="B1037">
        <v>1</v>
      </c>
      <c r="C1037" t="s">
        <v>82</v>
      </c>
      <c r="D1037" t="s">
        <v>93</v>
      </c>
      <c r="E1037" t="s">
        <v>4148</v>
      </c>
      <c r="F1037" t="s">
        <v>4149</v>
      </c>
      <c r="G1037" t="s">
        <v>134</v>
      </c>
      <c r="H1037" t="s">
        <v>211</v>
      </c>
      <c r="I1037" t="s">
        <v>79</v>
      </c>
      <c r="J1037" t="s">
        <v>136</v>
      </c>
      <c r="K1037" t="s">
        <v>22</v>
      </c>
      <c r="L1037" t="s">
        <v>177</v>
      </c>
      <c r="M1037" t="s">
        <v>4150</v>
      </c>
      <c r="N1037" t="s">
        <v>4151</v>
      </c>
      <c r="O1037">
        <v>0.69612611111111111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1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2655.9602</v>
      </c>
      <c r="AE1037">
        <v>0</v>
      </c>
      <c r="AF1037">
        <v>2655.9602</v>
      </c>
    </row>
    <row r="1038" spans="1:32" x14ac:dyDescent="0.3">
      <c r="A1038">
        <v>3005596</v>
      </c>
      <c r="B1038">
        <v>1</v>
      </c>
      <c r="C1038" t="s">
        <v>82</v>
      </c>
      <c r="D1038" t="s">
        <v>95</v>
      </c>
      <c r="E1038" t="s">
        <v>1451</v>
      </c>
      <c r="F1038" t="s">
        <v>1452</v>
      </c>
      <c r="G1038" t="s">
        <v>134</v>
      </c>
      <c r="H1038" t="s">
        <v>182</v>
      </c>
      <c r="I1038" t="s">
        <v>78</v>
      </c>
      <c r="J1038" t="s">
        <v>136</v>
      </c>
      <c r="K1038" t="s">
        <v>22</v>
      </c>
      <c r="L1038" t="s">
        <v>177</v>
      </c>
      <c r="M1038" t="s">
        <v>4152</v>
      </c>
      <c r="N1038" t="s">
        <v>4153</v>
      </c>
      <c r="O1038">
        <v>0.50143388888888885</v>
      </c>
      <c r="P1038">
        <v>0</v>
      </c>
      <c r="Q1038">
        <v>112</v>
      </c>
      <c r="R1038">
        <v>0</v>
      </c>
      <c r="S1038">
        <v>0</v>
      </c>
      <c r="T1038">
        <v>0</v>
      </c>
      <c r="U1038">
        <v>9</v>
      </c>
      <c r="V1038">
        <v>0</v>
      </c>
      <c r="W1038">
        <v>0</v>
      </c>
      <c r="X1038">
        <v>0</v>
      </c>
      <c r="Y1038">
        <v>22.001056999999999</v>
      </c>
      <c r="Z1038">
        <v>0</v>
      </c>
      <c r="AA1038">
        <v>0</v>
      </c>
      <c r="AB1038">
        <v>0</v>
      </c>
      <c r="AC1038">
        <v>3.5728637999999999</v>
      </c>
      <c r="AD1038">
        <v>0</v>
      </c>
      <c r="AE1038">
        <v>0</v>
      </c>
      <c r="AF1038">
        <v>25.573920999999999</v>
      </c>
    </row>
    <row r="1039" spans="1:32" x14ac:dyDescent="0.3">
      <c r="A1039">
        <v>3005636</v>
      </c>
      <c r="B1039">
        <v>1</v>
      </c>
      <c r="C1039" t="s">
        <v>82</v>
      </c>
      <c r="D1039" t="s">
        <v>112</v>
      </c>
      <c r="E1039" t="s">
        <v>4154</v>
      </c>
      <c r="F1039" t="s">
        <v>4155</v>
      </c>
      <c r="G1039" t="s">
        <v>134</v>
      </c>
      <c r="H1039" t="s">
        <v>610</v>
      </c>
      <c r="I1039" t="s">
        <v>78</v>
      </c>
      <c r="J1039" t="s">
        <v>136</v>
      </c>
      <c r="K1039" t="s">
        <v>22</v>
      </c>
      <c r="L1039" t="s">
        <v>177</v>
      </c>
      <c r="M1039" t="s">
        <v>4156</v>
      </c>
      <c r="N1039" t="s">
        <v>4157</v>
      </c>
      <c r="O1039">
        <v>2.1337947222222224</v>
      </c>
      <c r="P1039">
        <v>0</v>
      </c>
      <c r="Q1039">
        <v>107</v>
      </c>
      <c r="R1039">
        <v>0</v>
      </c>
      <c r="S1039">
        <v>0</v>
      </c>
      <c r="T1039">
        <v>0</v>
      </c>
      <c r="U1039">
        <v>11</v>
      </c>
      <c r="V1039">
        <v>0</v>
      </c>
      <c r="W1039">
        <v>0</v>
      </c>
      <c r="X1039">
        <v>0</v>
      </c>
      <c r="Y1039">
        <v>45.728386</v>
      </c>
      <c r="Z1039">
        <v>0</v>
      </c>
      <c r="AA1039">
        <v>0</v>
      </c>
      <c r="AB1039">
        <v>0</v>
      </c>
      <c r="AC1039">
        <v>16.425287000000001</v>
      </c>
      <c r="AD1039">
        <v>0</v>
      </c>
      <c r="AE1039">
        <v>0</v>
      </c>
      <c r="AF1039">
        <v>62.153669999999998</v>
      </c>
    </row>
    <row r="1040" spans="1:32" x14ac:dyDescent="0.3">
      <c r="A1040">
        <v>3005603</v>
      </c>
      <c r="B1040">
        <v>1</v>
      </c>
      <c r="C1040" t="s">
        <v>83</v>
      </c>
      <c r="D1040" t="s">
        <v>116</v>
      </c>
      <c r="E1040" t="s">
        <v>2134</v>
      </c>
      <c r="F1040" t="s">
        <v>2135</v>
      </c>
      <c r="G1040" t="s">
        <v>134</v>
      </c>
      <c r="H1040" t="s">
        <v>211</v>
      </c>
      <c r="I1040" t="s">
        <v>79</v>
      </c>
      <c r="J1040" t="s">
        <v>136</v>
      </c>
      <c r="K1040" t="s">
        <v>22</v>
      </c>
      <c r="L1040" t="s">
        <v>177</v>
      </c>
      <c r="M1040" t="s">
        <v>4158</v>
      </c>
      <c r="N1040" t="s">
        <v>4159</v>
      </c>
      <c r="O1040">
        <v>1.0183333333333333</v>
      </c>
      <c r="P1040">
        <v>3</v>
      </c>
      <c r="Q1040">
        <v>375</v>
      </c>
      <c r="R1040">
        <v>13</v>
      </c>
      <c r="S1040">
        <v>3</v>
      </c>
      <c r="T1040">
        <v>8</v>
      </c>
      <c r="U1040">
        <v>9</v>
      </c>
      <c r="V1040">
        <v>2</v>
      </c>
      <c r="W1040">
        <v>0</v>
      </c>
      <c r="X1040">
        <v>10.162955</v>
      </c>
      <c r="Y1040">
        <v>64.142234999999999</v>
      </c>
      <c r="Z1040">
        <v>18.152049999999999</v>
      </c>
      <c r="AA1040">
        <v>0.65895769999999998</v>
      </c>
      <c r="AB1040">
        <v>19.15681</v>
      </c>
      <c r="AC1040">
        <v>7.7072687000000002</v>
      </c>
      <c r="AD1040">
        <v>32.900539999999999</v>
      </c>
      <c r="AE1040">
        <v>0</v>
      </c>
      <c r="AF1040">
        <v>152.88081</v>
      </c>
    </row>
    <row r="1041" spans="1:32" x14ac:dyDescent="0.3">
      <c r="A1041">
        <v>3005615</v>
      </c>
      <c r="B1041">
        <v>1</v>
      </c>
      <c r="C1041" t="s">
        <v>83</v>
      </c>
      <c r="D1041" t="s">
        <v>124</v>
      </c>
      <c r="E1041" t="s">
        <v>4160</v>
      </c>
      <c r="F1041" t="s">
        <v>4161</v>
      </c>
      <c r="G1041" t="s">
        <v>134</v>
      </c>
      <c r="H1041" t="s">
        <v>182</v>
      </c>
      <c r="I1041" t="s">
        <v>78</v>
      </c>
      <c r="J1041" t="s">
        <v>136</v>
      </c>
      <c r="K1041" t="s">
        <v>22</v>
      </c>
      <c r="L1041" t="s">
        <v>177</v>
      </c>
      <c r="M1041" t="s">
        <v>4162</v>
      </c>
      <c r="N1041" t="s">
        <v>4163</v>
      </c>
      <c r="O1041">
        <v>0.93645583333333338</v>
      </c>
      <c r="P1041">
        <v>0</v>
      </c>
      <c r="Q1041">
        <v>326</v>
      </c>
      <c r="R1041">
        <v>0</v>
      </c>
      <c r="S1041">
        <v>3</v>
      </c>
      <c r="T1041">
        <v>0</v>
      </c>
      <c r="U1041">
        <v>31</v>
      </c>
      <c r="V1041">
        <v>0</v>
      </c>
      <c r="W1041">
        <v>0</v>
      </c>
      <c r="X1041">
        <v>0</v>
      </c>
      <c r="Y1041">
        <v>74.129720000000006</v>
      </c>
      <c r="Z1041">
        <v>0</v>
      </c>
      <c r="AA1041">
        <v>0.60937244000000002</v>
      </c>
      <c r="AB1041">
        <v>0</v>
      </c>
      <c r="AC1041">
        <v>18.145648999999999</v>
      </c>
      <c r="AD1041">
        <v>0</v>
      </c>
      <c r="AE1041">
        <v>0</v>
      </c>
      <c r="AF1041">
        <v>92.884739999999994</v>
      </c>
    </row>
    <row r="1042" spans="1:32" x14ac:dyDescent="0.3">
      <c r="A1042">
        <v>3005162</v>
      </c>
      <c r="B1042">
        <v>1</v>
      </c>
      <c r="C1042" t="s">
        <v>83</v>
      </c>
      <c r="D1042" t="s">
        <v>130</v>
      </c>
      <c r="E1042" t="s">
        <v>4164</v>
      </c>
      <c r="F1042" t="s">
        <v>4165</v>
      </c>
      <c r="G1042" t="s">
        <v>134</v>
      </c>
      <c r="H1042" t="s">
        <v>211</v>
      </c>
      <c r="I1042" t="s">
        <v>79</v>
      </c>
      <c r="J1042" t="s">
        <v>136</v>
      </c>
      <c r="K1042" t="s">
        <v>22</v>
      </c>
      <c r="L1042" t="s">
        <v>177</v>
      </c>
      <c r="M1042" t="s">
        <v>4166</v>
      </c>
      <c r="N1042" t="s">
        <v>4167</v>
      </c>
      <c r="O1042">
        <v>0.74055555555555552</v>
      </c>
      <c r="P1042">
        <v>0</v>
      </c>
      <c r="Q1042">
        <v>2459</v>
      </c>
      <c r="R1042">
        <v>0</v>
      </c>
      <c r="S1042">
        <v>28</v>
      </c>
      <c r="T1042">
        <v>0</v>
      </c>
      <c r="U1042">
        <v>121</v>
      </c>
      <c r="V1042">
        <v>0</v>
      </c>
      <c r="W1042">
        <v>0</v>
      </c>
      <c r="X1042">
        <v>0</v>
      </c>
      <c r="Y1042">
        <v>376.38634999999999</v>
      </c>
      <c r="Z1042">
        <v>0</v>
      </c>
      <c r="AA1042">
        <v>2.6622598000000002</v>
      </c>
      <c r="AB1042">
        <v>0</v>
      </c>
      <c r="AC1042">
        <v>43.375163999999998</v>
      </c>
      <c r="AD1042">
        <v>0</v>
      </c>
      <c r="AE1042">
        <v>0</v>
      </c>
      <c r="AF1042">
        <v>422.42376999999999</v>
      </c>
    </row>
    <row r="1043" spans="1:32" x14ac:dyDescent="0.3">
      <c r="A1043">
        <v>3004975</v>
      </c>
      <c r="B1043">
        <v>1</v>
      </c>
      <c r="C1043" t="s">
        <v>83</v>
      </c>
      <c r="D1043" t="s">
        <v>129</v>
      </c>
      <c r="E1043" t="s">
        <v>4168</v>
      </c>
      <c r="F1043" t="s">
        <v>4169</v>
      </c>
      <c r="G1043" t="s">
        <v>134</v>
      </c>
      <c r="H1043" t="s">
        <v>238</v>
      </c>
      <c r="I1043" t="s">
        <v>78</v>
      </c>
      <c r="J1043" t="s">
        <v>136</v>
      </c>
      <c r="K1043" t="s">
        <v>22</v>
      </c>
      <c r="L1043" t="s">
        <v>177</v>
      </c>
      <c r="M1043" t="s">
        <v>4170</v>
      </c>
      <c r="N1043" t="s">
        <v>4171</v>
      </c>
      <c r="O1043">
        <v>2.8168977777777777</v>
      </c>
      <c r="P1043">
        <v>0</v>
      </c>
      <c r="Q1043">
        <v>1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0.16411157000000001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0.16411157000000001</v>
      </c>
    </row>
    <row r="1044" spans="1:32" x14ac:dyDescent="0.3">
      <c r="A1044">
        <v>3004595</v>
      </c>
      <c r="B1044">
        <v>1</v>
      </c>
      <c r="C1044" t="s">
        <v>82</v>
      </c>
      <c r="D1044" t="s">
        <v>92</v>
      </c>
      <c r="E1044" t="s">
        <v>4172</v>
      </c>
      <c r="F1044" t="s">
        <v>4173</v>
      </c>
      <c r="G1044" t="s">
        <v>134</v>
      </c>
      <c r="H1044" t="s">
        <v>404</v>
      </c>
      <c r="I1044" t="s">
        <v>78</v>
      </c>
      <c r="J1044" t="s">
        <v>136</v>
      </c>
      <c r="K1044" t="s">
        <v>22</v>
      </c>
      <c r="L1044" t="s">
        <v>177</v>
      </c>
      <c r="M1044" t="s">
        <v>4174</v>
      </c>
      <c r="N1044" t="s">
        <v>4175</v>
      </c>
      <c r="O1044">
        <v>3.8061483333333332</v>
      </c>
      <c r="P1044">
        <v>0</v>
      </c>
      <c r="Q1044">
        <v>13</v>
      </c>
      <c r="R1044">
        <v>0</v>
      </c>
      <c r="S1044">
        <v>0</v>
      </c>
      <c r="T1044">
        <v>0</v>
      </c>
      <c r="U1044">
        <v>2</v>
      </c>
      <c r="V1044">
        <v>0</v>
      </c>
      <c r="W1044">
        <v>0</v>
      </c>
      <c r="X1044">
        <v>0</v>
      </c>
      <c r="Y1044">
        <v>3.9215677000000002</v>
      </c>
      <c r="Z1044">
        <v>0</v>
      </c>
      <c r="AA1044">
        <v>0</v>
      </c>
      <c r="AB1044">
        <v>0</v>
      </c>
      <c r="AC1044">
        <v>9.6270659999999992</v>
      </c>
      <c r="AD1044">
        <v>0</v>
      </c>
      <c r="AE1044">
        <v>0</v>
      </c>
      <c r="AF1044">
        <v>13.548633000000001</v>
      </c>
    </row>
    <row r="1045" spans="1:32" x14ac:dyDescent="0.3">
      <c r="A1045">
        <v>3004598</v>
      </c>
      <c r="B1045">
        <v>1</v>
      </c>
      <c r="C1045" t="s">
        <v>82</v>
      </c>
      <c r="D1045" t="s">
        <v>101</v>
      </c>
      <c r="E1045" t="s">
        <v>4176</v>
      </c>
      <c r="F1045" t="s">
        <v>4177</v>
      </c>
      <c r="G1045" t="s">
        <v>134</v>
      </c>
      <c r="H1045" t="s">
        <v>247</v>
      </c>
      <c r="I1045" t="s">
        <v>78</v>
      </c>
      <c r="J1045" t="s">
        <v>136</v>
      </c>
      <c r="K1045" t="s">
        <v>22</v>
      </c>
      <c r="L1045" t="s">
        <v>177</v>
      </c>
      <c r="M1045" t="s">
        <v>4178</v>
      </c>
      <c r="N1045" t="s">
        <v>4179</v>
      </c>
      <c r="O1045">
        <v>3.0509130555555557</v>
      </c>
      <c r="P1045">
        <v>0</v>
      </c>
      <c r="Q1045">
        <v>177</v>
      </c>
      <c r="R1045">
        <v>0</v>
      </c>
      <c r="S1045">
        <v>0</v>
      </c>
      <c r="T1045">
        <v>0</v>
      </c>
      <c r="U1045">
        <v>9</v>
      </c>
      <c r="V1045">
        <v>0</v>
      </c>
      <c r="W1045">
        <v>0</v>
      </c>
      <c r="X1045">
        <v>0</v>
      </c>
      <c r="Y1045">
        <v>113.15455</v>
      </c>
      <c r="Z1045">
        <v>0</v>
      </c>
      <c r="AA1045">
        <v>0</v>
      </c>
      <c r="AB1045">
        <v>0</v>
      </c>
      <c r="AC1045">
        <v>39.00714</v>
      </c>
      <c r="AD1045">
        <v>0</v>
      </c>
      <c r="AE1045">
        <v>0</v>
      </c>
      <c r="AF1045">
        <v>152.16167999999999</v>
      </c>
    </row>
    <row r="1046" spans="1:32" x14ac:dyDescent="0.3">
      <c r="A1046">
        <v>3010980</v>
      </c>
      <c r="B1046">
        <v>1</v>
      </c>
      <c r="C1046" t="s">
        <v>83</v>
      </c>
      <c r="D1046" t="s">
        <v>116</v>
      </c>
      <c r="E1046" t="s">
        <v>4180</v>
      </c>
      <c r="F1046" t="s">
        <v>4181</v>
      </c>
      <c r="G1046" t="s">
        <v>134</v>
      </c>
      <c r="H1046" t="s">
        <v>211</v>
      </c>
      <c r="I1046" t="s">
        <v>79</v>
      </c>
      <c r="J1046" t="s">
        <v>136</v>
      </c>
      <c r="K1046" t="s">
        <v>22</v>
      </c>
      <c r="L1046" t="s">
        <v>177</v>
      </c>
      <c r="M1046" t="s">
        <v>4182</v>
      </c>
      <c r="N1046" t="s">
        <v>4183</v>
      </c>
      <c r="O1046">
        <v>1.8441666666666667</v>
      </c>
      <c r="P1046">
        <v>0</v>
      </c>
      <c r="Q1046">
        <v>176</v>
      </c>
      <c r="R1046">
        <v>0</v>
      </c>
      <c r="S1046">
        <v>55</v>
      </c>
      <c r="T1046">
        <v>0</v>
      </c>
      <c r="U1046">
        <v>11</v>
      </c>
      <c r="V1046">
        <v>0</v>
      </c>
      <c r="W1046">
        <v>0</v>
      </c>
      <c r="X1046">
        <v>0</v>
      </c>
      <c r="Y1046">
        <v>51.149610000000003</v>
      </c>
      <c r="Z1046">
        <v>0</v>
      </c>
      <c r="AA1046">
        <v>10.340699000000001</v>
      </c>
      <c r="AB1046">
        <v>0</v>
      </c>
      <c r="AC1046">
        <v>39.920555</v>
      </c>
      <c r="AD1046">
        <v>0</v>
      </c>
      <c r="AE1046">
        <v>0</v>
      </c>
      <c r="AF1046">
        <v>101.410866</v>
      </c>
    </row>
    <row r="1047" spans="1:32" x14ac:dyDescent="0.3">
      <c r="A1047">
        <v>3010979</v>
      </c>
      <c r="B1047">
        <v>1</v>
      </c>
      <c r="C1047" t="s">
        <v>82</v>
      </c>
      <c r="D1047" t="s">
        <v>108</v>
      </c>
      <c r="E1047" t="s">
        <v>4184</v>
      </c>
      <c r="F1047" t="s">
        <v>4185</v>
      </c>
      <c r="G1047" t="s">
        <v>134</v>
      </c>
      <c r="H1047" t="s">
        <v>211</v>
      </c>
      <c r="I1047" t="s">
        <v>79</v>
      </c>
      <c r="J1047" t="s">
        <v>136</v>
      </c>
      <c r="K1047" t="s">
        <v>22</v>
      </c>
      <c r="L1047" t="s">
        <v>177</v>
      </c>
      <c r="M1047" t="s">
        <v>4186</v>
      </c>
      <c r="N1047" t="s">
        <v>4187</v>
      </c>
      <c r="O1047">
        <v>0.18722222222222223</v>
      </c>
      <c r="P1047">
        <v>0</v>
      </c>
      <c r="Q1047">
        <v>433</v>
      </c>
      <c r="R1047">
        <v>25</v>
      </c>
      <c r="S1047">
        <v>49</v>
      </c>
      <c r="T1047">
        <v>9</v>
      </c>
      <c r="U1047">
        <v>124</v>
      </c>
      <c r="V1047">
        <v>0</v>
      </c>
      <c r="W1047">
        <v>0</v>
      </c>
      <c r="X1047">
        <v>0</v>
      </c>
      <c r="Y1047">
        <v>17.348837</v>
      </c>
      <c r="Z1047">
        <v>14.138391499999999</v>
      </c>
      <c r="AA1047">
        <v>7.3078640000000004</v>
      </c>
      <c r="AB1047">
        <v>8.9166439999999998</v>
      </c>
      <c r="AC1047">
        <v>11.018188</v>
      </c>
      <c r="AD1047">
        <v>0</v>
      </c>
      <c r="AE1047">
        <v>0</v>
      </c>
      <c r="AF1047">
        <v>58.729927000000004</v>
      </c>
    </row>
    <row r="1048" spans="1:32" x14ac:dyDescent="0.3">
      <c r="A1048">
        <v>3010734</v>
      </c>
      <c r="B1048">
        <v>1</v>
      </c>
      <c r="C1048" t="s">
        <v>83</v>
      </c>
      <c r="D1048" t="s">
        <v>124</v>
      </c>
      <c r="E1048" t="s">
        <v>4188</v>
      </c>
      <c r="F1048" t="s">
        <v>4189</v>
      </c>
      <c r="G1048" t="s">
        <v>134</v>
      </c>
      <c r="H1048" t="s">
        <v>182</v>
      </c>
      <c r="I1048" t="s">
        <v>78</v>
      </c>
      <c r="J1048" t="s">
        <v>136</v>
      </c>
      <c r="K1048" t="s">
        <v>22</v>
      </c>
      <c r="L1048" t="s">
        <v>177</v>
      </c>
      <c r="M1048" t="s">
        <v>4190</v>
      </c>
      <c r="N1048" t="s">
        <v>4191</v>
      </c>
      <c r="O1048">
        <v>1.0413969444444444</v>
      </c>
      <c r="P1048">
        <v>0</v>
      </c>
      <c r="Q1048">
        <v>27</v>
      </c>
      <c r="R1048">
        <v>0</v>
      </c>
      <c r="S1048">
        <v>1</v>
      </c>
      <c r="T1048">
        <v>0</v>
      </c>
      <c r="U1048">
        <v>1</v>
      </c>
      <c r="V1048">
        <v>0</v>
      </c>
      <c r="W1048">
        <v>0</v>
      </c>
      <c r="X1048">
        <v>0</v>
      </c>
      <c r="Y1048">
        <v>6.8382125</v>
      </c>
      <c r="Z1048">
        <v>0</v>
      </c>
      <c r="AA1048">
        <v>7.3392299999999994E-2</v>
      </c>
      <c r="AB1048">
        <v>0</v>
      </c>
      <c r="AC1048">
        <v>2.0222635000000002</v>
      </c>
      <c r="AD1048">
        <v>0</v>
      </c>
      <c r="AE1048">
        <v>0</v>
      </c>
      <c r="AF1048">
        <v>8.9338680000000004</v>
      </c>
    </row>
    <row r="1049" spans="1:32" x14ac:dyDescent="0.3">
      <c r="A1049">
        <v>3010718</v>
      </c>
      <c r="B1049">
        <v>1</v>
      </c>
      <c r="C1049" t="s">
        <v>83</v>
      </c>
      <c r="D1049" t="s">
        <v>123</v>
      </c>
      <c r="E1049" t="s">
        <v>4192</v>
      </c>
      <c r="F1049" t="s">
        <v>4193</v>
      </c>
      <c r="G1049" t="s">
        <v>134</v>
      </c>
      <c r="H1049" t="s">
        <v>211</v>
      </c>
      <c r="I1049" t="s">
        <v>79</v>
      </c>
      <c r="J1049" t="s">
        <v>136</v>
      </c>
      <c r="K1049" t="s">
        <v>22</v>
      </c>
      <c r="L1049" t="s">
        <v>177</v>
      </c>
      <c r="M1049" t="s">
        <v>4194</v>
      </c>
      <c r="N1049" t="s">
        <v>4195</v>
      </c>
      <c r="O1049">
        <v>0.5755555555555556</v>
      </c>
      <c r="P1049">
        <v>0</v>
      </c>
      <c r="Q1049">
        <v>1</v>
      </c>
      <c r="R1049">
        <v>20</v>
      </c>
      <c r="S1049">
        <v>8</v>
      </c>
      <c r="T1049">
        <v>12</v>
      </c>
      <c r="U1049">
        <v>0</v>
      </c>
      <c r="V1049">
        <v>10</v>
      </c>
      <c r="W1049">
        <v>0</v>
      </c>
      <c r="X1049">
        <v>0</v>
      </c>
      <c r="Y1049">
        <v>2.9427909000000001E-5</v>
      </c>
      <c r="Z1049">
        <v>16.239595000000001</v>
      </c>
      <c r="AA1049">
        <v>3.6159667999999998</v>
      </c>
      <c r="AB1049">
        <v>63.622855999999999</v>
      </c>
      <c r="AC1049">
        <v>0</v>
      </c>
      <c r="AD1049">
        <v>872.03769999999997</v>
      </c>
      <c r="AE1049">
        <v>0</v>
      </c>
      <c r="AF1049">
        <v>955.51620000000003</v>
      </c>
    </row>
    <row r="1050" spans="1:32" x14ac:dyDescent="0.3">
      <c r="A1050">
        <v>3010680</v>
      </c>
      <c r="B1050">
        <v>1</v>
      </c>
      <c r="C1050" t="s">
        <v>82</v>
      </c>
      <c r="D1050" t="s">
        <v>108</v>
      </c>
      <c r="E1050" t="s">
        <v>2199</v>
      </c>
      <c r="F1050" t="s">
        <v>2200</v>
      </c>
      <c r="G1050" t="s">
        <v>134</v>
      </c>
      <c r="H1050" t="s">
        <v>247</v>
      </c>
      <c r="I1050" t="s">
        <v>78</v>
      </c>
      <c r="J1050" t="s">
        <v>136</v>
      </c>
      <c r="K1050" t="s">
        <v>22</v>
      </c>
      <c r="L1050" t="s">
        <v>177</v>
      </c>
      <c r="M1050" t="s">
        <v>4196</v>
      </c>
      <c r="N1050" t="s">
        <v>4197</v>
      </c>
      <c r="O1050">
        <v>1.5228055555555557</v>
      </c>
      <c r="P1050">
        <v>0</v>
      </c>
      <c r="Q1050">
        <v>23</v>
      </c>
      <c r="R1050">
        <v>0</v>
      </c>
      <c r="S1050">
        <v>1</v>
      </c>
      <c r="T1050">
        <v>0</v>
      </c>
      <c r="U1050">
        <v>3</v>
      </c>
      <c r="V1050">
        <v>0</v>
      </c>
      <c r="W1050">
        <v>0</v>
      </c>
      <c r="X1050">
        <v>0</v>
      </c>
      <c r="Y1050">
        <v>6.3783463999999999</v>
      </c>
      <c r="Z1050">
        <v>0</v>
      </c>
      <c r="AA1050">
        <v>0</v>
      </c>
      <c r="AB1050">
        <v>0</v>
      </c>
      <c r="AC1050">
        <v>0.39143899999999998</v>
      </c>
      <c r="AD1050">
        <v>0</v>
      </c>
      <c r="AE1050">
        <v>0</v>
      </c>
      <c r="AF1050">
        <v>6.7697859999999999</v>
      </c>
    </row>
    <row r="1051" spans="1:32" x14ac:dyDescent="0.3">
      <c r="A1051">
        <v>3010686</v>
      </c>
      <c r="B1051">
        <v>1</v>
      </c>
      <c r="C1051" t="s">
        <v>82</v>
      </c>
      <c r="D1051" t="s">
        <v>92</v>
      </c>
      <c r="E1051" t="s">
        <v>4198</v>
      </c>
      <c r="F1051" t="s">
        <v>4199</v>
      </c>
      <c r="G1051" t="s">
        <v>134</v>
      </c>
      <c r="H1051" t="s">
        <v>247</v>
      </c>
      <c r="I1051" t="s">
        <v>78</v>
      </c>
      <c r="J1051" t="s">
        <v>136</v>
      </c>
      <c r="K1051" t="s">
        <v>22</v>
      </c>
      <c r="L1051" t="s">
        <v>177</v>
      </c>
      <c r="M1051" t="s">
        <v>4200</v>
      </c>
      <c r="N1051" t="s">
        <v>4201</v>
      </c>
      <c r="O1051">
        <v>6.4988972222222223</v>
      </c>
      <c r="P1051">
        <v>0</v>
      </c>
      <c r="Q1051">
        <v>104</v>
      </c>
      <c r="R1051">
        <v>0</v>
      </c>
      <c r="S1051">
        <v>0</v>
      </c>
      <c r="T1051">
        <v>0</v>
      </c>
      <c r="U1051">
        <v>7</v>
      </c>
      <c r="V1051">
        <v>0</v>
      </c>
      <c r="W1051">
        <v>0</v>
      </c>
      <c r="X1051">
        <v>0</v>
      </c>
      <c r="Y1051">
        <v>312.56137000000001</v>
      </c>
      <c r="Z1051">
        <v>0</v>
      </c>
      <c r="AA1051">
        <v>0</v>
      </c>
      <c r="AB1051">
        <v>0</v>
      </c>
      <c r="AC1051">
        <v>27.201065</v>
      </c>
      <c r="AD1051">
        <v>0</v>
      </c>
      <c r="AE1051">
        <v>0</v>
      </c>
      <c r="AF1051">
        <v>339.76242000000002</v>
      </c>
    </row>
    <row r="1052" spans="1:32" x14ac:dyDescent="0.3">
      <c r="A1052">
        <v>3010626</v>
      </c>
      <c r="B1052">
        <v>1</v>
      </c>
      <c r="C1052" t="s">
        <v>83</v>
      </c>
      <c r="D1052" t="s">
        <v>130</v>
      </c>
      <c r="E1052" t="s">
        <v>4202</v>
      </c>
      <c r="F1052" t="s">
        <v>4203</v>
      </c>
      <c r="G1052" t="s">
        <v>134</v>
      </c>
      <c r="H1052" t="s">
        <v>247</v>
      </c>
      <c r="I1052" t="s">
        <v>78</v>
      </c>
      <c r="J1052" t="s">
        <v>136</v>
      </c>
      <c r="K1052" t="s">
        <v>22</v>
      </c>
      <c r="L1052" t="s">
        <v>177</v>
      </c>
      <c r="M1052" t="s">
        <v>4204</v>
      </c>
      <c r="N1052" t="s">
        <v>4205</v>
      </c>
      <c r="O1052">
        <v>9.9194344444444447</v>
      </c>
      <c r="P1052">
        <v>0</v>
      </c>
      <c r="Q1052">
        <v>23</v>
      </c>
      <c r="R1052">
        <v>0</v>
      </c>
      <c r="S1052">
        <v>6</v>
      </c>
      <c r="T1052">
        <v>0</v>
      </c>
      <c r="U1052">
        <v>2</v>
      </c>
      <c r="V1052">
        <v>0</v>
      </c>
      <c r="W1052">
        <v>0</v>
      </c>
      <c r="X1052">
        <v>0</v>
      </c>
      <c r="Y1052">
        <v>104.58277</v>
      </c>
      <c r="Z1052">
        <v>0</v>
      </c>
      <c r="AA1052">
        <v>30.339943000000002</v>
      </c>
      <c r="AB1052">
        <v>0</v>
      </c>
      <c r="AC1052">
        <v>0.88692610000000005</v>
      </c>
      <c r="AD1052">
        <v>0</v>
      </c>
      <c r="AE1052">
        <v>0</v>
      </c>
      <c r="AF1052">
        <v>135.80963</v>
      </c>
    </row>
    <row r="1053" spans="1:32" x14ac:dyDescent="0.3">
      <c r="A1053">
        <v>3010619</v>
      </c>
      <c r="B1053">
        <v>1</v>
      </c>
      <c r="C1053" t="s">
        <v>83</v>
      </c>
      <c r="D1053" t="s">
        <v>130</v>
      </c>
      <c r="E1053" t="s">
        <v>4206</v>
      </c>
      <c r="F1053" t="s">
        <v>4207</v>
      </c>
      <c r="G1053" t="s">
        <v>134</v>
      </c>
      <c r="H1053" t="s">
        <v>327</v>
      </c>
      <c r="I1053" t="s">
        <v>78</v>
      </c>
      <c r="J1053" t="s">
        <v>136</v>
      </c>
      <c r="K1053" t="s">
        <v>22</v>
      </c>
      <c r="L1053" t="s">
        <v>177</v>
      </c>
      <c r="M1053" t="s">
        <v>4208</v>
      </c>
      <c r="N1053" t="s">
        <v>4209</v>
      </c>
      <c r="O1053">
        <v>1.7405555555555556</v>
      </c>
      <c r="P1053">
        <v>0</v>
      </c>
      <c r="Q1053">
        <v>234</v>
      </c>
      <c r="R1053">
        <v>0</v>
      </c>
      <c r="S1053">
        <v>0</v>
      </c>
      <c r="T1053">
        <v>0</v>
      </c>
      <c r="U1053">
        <v>4</v>
      </c>
      <c r="V1053">
        <v>0</v>
      </c>
      <c r="W1053">
        <v>0</v>
      </c>
      <c r="X1053">
        <v>0</v>
      </c>
      <c r="Y1053">
        <v>81.406120000000001</v>
      </c>
      <c r="Z1053">
        <v>0</v>
      </c>
      <c r="AA1053">
        <v>0</v>
      </c>
      <c r="AB1053">
        <v>0</v>
      </c>
      <c r="AC1053">
        <v>11.093612</v>
      </c>
      <c r="AD1053">
        <v>0</v>
      </c>
      <c r="AE1053">
        <v>0</v>
      </c>
      <c r="AF1053">
        <v>92.49973</v>
      </c>
    </row>
    <row r="1054" spans="1:32" x14ac:dyDescent="0.3">
      <c r="A1054">
        <v>3010628</v>
      </c>
      <c r="B1054">
        <v>1</v>
      </c>
      <c r="C1054" t="s">
        <v>82</v>
      </c>
      <c r="D1054" t="s">
        <v>98</v>
      </c>
      <c r="E1054" t="s">
        <v>4210</v>
      </c>
      <c r="F1054" t="s">
        <v>4211</v>
      </c>
      <c r="G1054" t="s">
        <v>134</v>
      </c>
      <c r="H1054" t="s">
        <v>182</v>
      </c>
      <c r="I1054" t="s">
        <v>78</v>
      </c>
      <c r="J1054" t="s">
        <v>136</v>
      </c>
      <c r="K1054" t="s">
        <v>22</v>
      </c>
      <c r="L1054" t="s">
        <v>177</v>
      </c>
      <c r="M1054" t="s">
        <v>4212</v>
      </c>
      <c r="N1054" t="s">
        <v>4213</v>
      </c>
      <c r="O1054">
        <v>2.4670361111111112</v>
      </c>
      <c r="P1054">
        <v>0</v>
      </c>
      <c r="Q1054">
        <v>175</v>
      </c>
      <c r="R1054">
        <v>0</v>
      </c>
      <c r="S1054">
        <v>0</v>
      </c>
      <c r="T1054">
        <v>0</v>
      </c>
      <c r="U1054">
        <v>6</v>
      </c>
      <c r="V1054">
        <v>0</v>
      </c>
      <c r="W1054">
        <v>0</v>
      </c>
      <c r="X1054">
        <v>0</v>
      </c>
      <c r="Y1054">
        <v>98.297295000000005</v>
      </c>
      <c r="Z1054">
        <v>0</v>
      </c>
      <c r="AA1054">
        <v>0</v>
      </c>
      <c r="AB1054">
        <v>0</v>
      </c>
      <c r="AC1054">
        <v>5.105747</v>
      </c>
      <c r="AD1054">
        <v>0</v>
      </c>
      <c r="AE1054">
        <v>0</v>
      </c>
      <c r="AF1054">
        <v>103.403046</v>
      </c>
    </row>
    <row r="1055" spans="1:32" x14ac:dyDescent="0.3">
      <c r="A1055">
        <v>3010624</v>
      </c>
      <c r="B1055">
        <v>1</v>
      </c>
      <c r="C1055" t="s">
        <v>82</v>
      </c>
      <c r="D1055" t="s">
        <v>103</v>
      </c>
      <c r="E1055" t="s">
        <v>4214</v>
      </c>
      <c r="F1055" t="s">
        <v>4215</v>
      </c>
      <c r="G1055" t="s">
        <v>134</v>
      </c>
      <c r="H1055" t="s">
        <v>211</v>
      </c>
      <c r="I1055" t="s">
        <v>79</v>
      </c>
      <c r="J1055" t="s">
        <v>136</v>
      </c>
      <c r="K1055" t="s">
        <v>22</v>
      </c>
      <c r="L1055" t="s">
        <v>177</v>
      </c>
      <c r="M1055" t="s">
        <v>4216</v>
      </c>
      <c r="N1055" t="s">
        <v>4217</v>
      </c>
      <c r="O1055">
        <v>0.6086111111111111</v>
      </c>
      <c r="P1055">
        <v>0</v>
      </c>
      <c r="Q1055">
        <v>402</v>
      </c>
      <c r="R1055">
        <v>1</v>
      </c>
      <c r="S1055">
        <v>124</v>
      </c>
      <c r="T1055">
        <v>3</v>
      </c>
      <c r="U1055">
        <v>65</v>
      </c>
      <c r="V1055">
        <v>0</v>
      </c>
      <c r="W1055">
        <v>0</v>
      </c>
      <c r="X1055">
        <v>0</v>
      </c>
      <c r="Y1055">
        <v>28.428723999999999</v>
      </c>
      <c r="Z1055">
        <v>6.5034622999999998</v>
      </c>
      <c r="AA1055">
        <v>24.828019999999999</v>
      </c>
      <c r="AB1055">
        <v>19.041682999999999</v>
      </c>
      <c r="AC1055">
        <v>29.148036999999999</v>
      </c>
      <c r="AD1055">
        <v>0</v>
      </c>
      <c r="AE1055">
        <v>0</v>
      </c>
      <c r="AF1055">
        <v>107.94992999999999</v>
      </c>
    </row>
    <row r="1056" spans="1:32" x14ac:dyDescent="0.3">
      <c r="A1056">
        <v>3010451</v>
      </c>
      <c r="B1056">
        <v>1</v>
      </c>
      <c r="C1056" t="s">
        <v>82</v>
      </c>
      <c r="D1056" t="s">
        <v>92</v>
      </c>
      <c r="E1056" t="s">
        <v>4218</v>
      </c>
      <c r="F1056" t="s">
        <v>4219</v>
      </c>
      <c r="G1056" t="s">
        <v>134</v>
      </c>
      <c r="H1056" t="s">
        <v>318</v>
      </c>
      <c r="I1056" t="s">
        <v>79</v>
      </c>
      <c r="J1056" t="s">
        <v>136</v>
      </c>
      <c r="K1056" t="s">
        <v>22</v>
      </c>
      <c r="L1056" t="s">
        <v>177</v>
      </c>
      <c r="M1056" t="s">
        <v>4220</v>
      </c>
      <c r="N1056" t="s">
        <v>4221</v>
      </c>
      <c r="O1056">
        <v>4.9274555555555555</v>
      </c>
      <c r="P1056">
        <v>0</v>
      </c>
      <c r="Q1056">
        <v>22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23.07554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23.07554</v>
      </c>
    </row>
    <row r="1057" spans="1:32" x14ac:dyDescent="0.3">
      <c r="A1057">
        <v>3010305</v>
      </c>
      <c r="B1057">
        <v>1</v>
      </c>
      <c r="C1057" t="s">
        <v>82</v>
      </c>
      <c r="D1057" t="s">
        <v>109</v>
      </c>
      <c r="E1057" t="s">
        <v>4222</v>
      </c>
      <c r="F1057" t="s">
        <v>4223</v>
      </c>
      <c r="G1057" t="s">
        <v>134</v>
      </c>
      <c r="H1057" t="s">
        <v>404</v>
      </c>
      <c r="I1057" t="s">
        <v>78</v>
      </c>
      <c r="J1057" t="s">
        <v>136</v>
      </c>
      <c r="K1057" t="s">
        <v>22</v>
      </c>
      <c r="L1057" t="s">
        <v>177</v>
      </c>
      <c r="M1057" t="s">
        <v>4224</v>
      </c>
      <c r="N1057" t="s">
        <v>4225</v>
      </c>
      <c r="O1057">
        <v>2.6394113888888886</v>
      </c>
      <c r="P1057">
        <v>0</v>
      </c>
      <c r="Q1057">
        <v>99</v>
      </c>
      <c r="R1057">
        <v>0</v>
      </c>
      <c r="S1057">
        <v>0</v>
      </c>
      <c r="T1057">
        <v>0</v>
      </c>
      <c r="U1057">
        <v>15</v>
      </c>
      <c r="V1057">
        <v>0</v>
      </c>
      <c r="W1057">
        <v>0</v>
      </c>
      <c r="X1057">
        <v>0</v>
      </c>
      <c r="Y1057">
        <v>19.149180999999999</v>
      </c>
      <c r="Z1057">
        <v>0</v>
      </c>
      <c r="AA1057">
        <v>0</v>
      </c>
      <c r="AB1057">
        <v>0</v>
      </c>
      <c r="AC1057">
        <v>5.9137630000000003</v>
      </c>
      <c r="AD1057">
        <v>0</v>
      </c>
      <c r="AE1057">
        <v>0</v>
      </c>
      <c r="AF1057">
        <v>25.062944000000002</v>
      </c>
    </row>
    <row r="1058" spans="1:32" x14ac:dyDescent="0.3">
      <c r="A1058">
        <v>3010094</v>
      </c>
      <c r="B1058">
        <v>1</v>
      </c>
      <c r="C1058" t="s">
        <v>82</v>
      </c>
      <c r="D1058" t="s">
        <v>99</v>
      </c>
      <c r="E1058" t="s">
        <v>4226</v>
      </c>
      <c r="F1058" t="s">
        <v>4227</v>
      </c>
      <c r="G1058" t="s">
        <v>134</v>
      </c>
      <c r="H1058" t="s">
        <v>247</v>
      </c>
      <c r="I1058" t="s">
        <v>78</v>
      </c>
      <c r="J1058" t="s">
        <v>136</v>
      </c>
      <c r="K1058" t="s">
        <v>22</v>
      </c>
      <c r="L1058" t="s">
        <v>177</v>
      </c>
      <c r="M1058" t="s">
        <v>4228</v>
      </c>
      <c r="N1058" t="s">
        <v>4229</v>
      </c>
      <c r="O1058">
        <v>1.6118913888888891</v>
      </c>
      <c r="P1058">
        <v>0</v>
      </c>
      <c r="Q1058">
        <v>2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7.9886890000000002E-2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7.9886890000000002E-2</v>
      </c>
    </row>
    <row r="1059" spans="1:32" x14ac:dyDescent="0.3">
      <c r="A1059">
        <v>3010104</v>
      </c>
      <c r="B1059">
        <v>1</v>
      </c>
      <c r="C1059" t="s">
        <v>82</v>
      </c>
      <c r="D1059" t="s">
        <v>95</v>
      </c>
      <c r="E1059" t="s">
        <v>4230</v>
      </c>
      <c r="F1059" t="s">
        <v>4231</v>
      </c>
      <c r="G1059" t="s">
        <v>134</v>
      </c>
      <c r="H1059" t="s">
        <v>487</v>
      </c>
      <c r="I1059" t="s">
        <v>78</v>
      </c>
      <c r="J1059" t="s">
        <v>136</v>
      </c>
      <c r="K1059" t="s">
        <v>22</v>
      </c>
      <c r="L1059" t="s">
        <v>177</v>
      </c>
      <c r="M1059" t="s">
        <v>4232</v>
      </c>
      <c r="N1059" t="s">
        <v>4233</v>
      </c>
      <c r="O1059">
        <v>2.8706158333333334</v>
      </c>
      <c r="P1059">
        <v>0</v>
      </c>
      <c r="Q1059">
        <v>82</v>
      </c>
      <c r="R1059">
        <v>0</v>
      </c>
      <c r="S1059">
        <v>0</v>
      </c>
      <c r="T1059">
        <v>0</v>
      </c>
      <c r="U1059">
        <v>3</v>
      </c>
      <c r="V1059">
        <v>0</v>
      </c>
      <c r="W1059">
        <v>0</v>
      </c>
      <c r="X1059">
        <v>0</v>
      </c>
      <c r="Y1059">
        <v>29.607932999999999</v>
      </c>
      <c r="Z1059">
        <v>0</v>
      </c>
      <c r="AA1059">
        <v>0</v>
      </c>
      <c r="AB1059">
        <v>0</v>
      </c>
      <c r="AC1059">
        <v>1.2392083</v>
      </c>
      <c r="AD1059">
        <v>0</v>
      </c>
      <c r="AE1059">
        <v>0</v>
      </c>
      <c r="AF1059">
        <v>30.847141000000001</v>
      </c>
    </row>
    <row r="1060" spans="1:32" x14ac:dyDescent="0.3">
      <c r="A1060">
        <v>3009786</v>
      </c>
      <c r="B1060">
        <v>1</v>
      </c>
      <c r="C1060" t="s">
        <v>82</v>
      </c>
      <c r="D1060" t="s">
        <v>87</v>
      </c>
      <c r="E1060" t="s">
        <v>4234</v>
      </c>
      <c r="F1060" t="s">
        <v>4235</v>
      </c>
      <c r="G1060" t="s">
        <v>134</v>
      </c>
      <c r="H1060" t="s">
        <v>327</v>
      </c>
      <c r="I1060" t="s">
        <v>78</v>
      </c>
      <c r="J1060" t="s">
        <v>136</v>
      </c>
      <c r="K1060" t="s">
        <v>22</v>
      </c>
      <c r="L1060" t="s">
        <v>177</v>
      </c>
      <c r="M1060" t="s">
        <v>4236</v>
      </c>
      <c r="N1060" t="s">
        <v>4237</v>
      </c>
      <c r="O1060">
        <v>2.0212508333333332</v>
      </c>
      <c r="P1060">
        <v>0</v>
      </c>
      <c r="Q1060">
        <v>177</v>
      </c>
      <c r="R1060">
        <v>0</v>
      </c>
      <c r="S1060">
        <v>7</v>
      </c>
      <c r="T1060">
        <v>0</v>
      </c>
      <c r="U1060">
        <v>24</v>
      </c>
      <c r="V1060">
        <v>0</v>
      </c>
      <c r="W1060">
        <v>0</v>
      </c>
      <c r="X1060">
        <v>0</v>
      </c>
      <c r="Y1060">
        <v>127.248634</v>
      </c>
      <c r="Z1060">
        <v>0</v>
      </c>
      <c r="AA1060">
        <v>1.1842668000000001</v>
      </c>
      <c r="AB1060">
        <v>0</v>
      </c>
      <c r="AC1060">
        <v>44.766975000000002</v>
      </c>
      <c r="AD1060">
        <v>0</v>
      </c>
      <c r="AE1060">
        <v>0</v>
      </c>
      <c r="AF1060">
        <v>173.19987</v>
      </c>
    </row>
    <row r="1061" spans="1:32" x14ac:dyDescent="0.3">
      <c r="A1061">
        <v>3009240</v>
      </c>
      <c r="B1061">
        <v>1</v>
      </c>
      <c r="C1061" t="s">
        <v>82</v>
      </c>
      <c r="D1061" t="s">
        <v>86</v>
      </c>
      <c r="E1061" t="s">
        <v>4238</v>
      </c>
      <c r="F1061" t="s">
        <v>4239</v>
      </c>
      <c r="G1061" t="s">
        <v>134</v>
      </c>
      <c r="H1061" t="s">
        <v>182</v>
      </c>
      <c r="I1061" t="s">
        <v>78</v>
      </c>
      <c r="J1061" t="s">
        <v>136</v>
      </c>
      <c r="K1061" t="s">
        <v>22</v>
      </c>
      <c r="L1061" t="s">
        <v>177</v>
      </c>
      <c r="M1061" t="s">
        <v>4240</v>
      </c>
      <c r="N1061" t="s">
        <v>4241</v>
      </c>
      <c r="O1061">
        <v>1.5243227777777777</v>
      </c>
      <c r="P1061">
        <v>0</v>
      </c>
      <c r="Q1061">
        <v>38</v>
      </c>
      <c r="R1061">
        <v>0</v>
      </c>
      <c r="S1061">
        <v>1</v>
      </c>
      <c r="T1061">
        <v>0</v>
      </c>
      <c r="U1061">
        <v>5</v>
      </c>
      <c r="V1061">
        <v>0</v>
      </c>
      <c r="W1061">
        <v>0</v>
      </c>
      <c r="X1061">
        <v>0</v>
      </c>
      <c r="Y1061">
        <v>8.4285540000000001</v>
      </c>
      <c r="Z1061">
        <v>0</v>
      </c>
      <c r="AA1061">
        <v>3.6697539999999999E-3</v>
      </c>
      <c r="AB1061">
        <v>0</v>
      </c>
      <c r="AC1061">
        <v>5.7964640000000003</v>
      </c>
      <c r="AD1061">
        <v>0</v>
      </c>
      <c r="AE1061">
        <v>0</v>
      </c>
      <c r="AF1061">
        <v>14.228687000000001</v>
      </c>
    </row>
    <row r="1062" spans="1:32" x14ac:dyDescent="0.3">
      <c r="A1062">
        <v>3009290</v>
      </c>
      <c r="B1062">
        <v>1</v>
      </c>
      <c r="C1062" t="s">
        <v>82</v>
      </c>
      <c r="D1062" t="s">
        <v>109</v>
      </c>
      <c r="E1062" t="s">
        <v>4242</v>
      </c>
      <c r="F1062" t="s">
        <v>4243</v>
      </c>
      <c r="G1062" t="s">
        <v>134</v>
      </c>
      <c r="H1062" t="s">
        <v>367</v>
      </c>
      <c r="I1062" t="s">
        <v>78</v>
      </c>
      <c r="J1062" t="s">
        <v>136</v>
      </c>
      <c r="K1062" t="s">
        <v>22</v>
      </c>
      <c r="L1062" t="s">
        <v>177</v>
      </c>
      <c r="M1062" t="s">
        <v>4244</v>
      </c>
      <c r="N1062" t="s">
        <v>4245</v>
      </c>
      <c r="O1062">
        <v>2.2088152777777776</v>
      </c>
      <c r="P1062">
        <v>0</v>
      </c>
      <c r="Q1062">
        <v>1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0.24673709999999999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0.24673709999999999</v>
      </c>
    </row>
    <row r="1063" spans="1:32" x14ac:dyDescent="0.3">
      <c r="A1063">
        <v>3008870</v>
      </c>
      <c r="B1063">
        <v>1</v>
      </c>
      <c r="C1063" t="s">
        <v>83</v>
      </c>
      <c r="D1063" t="s">
        <v>115</v>
      </c>
      <c r="E1063" t="s">
        <v>4246</v>
      </c>
      <c r="F1063" t="s">
        <v>4247</v>
      </c>
      <c r="G1063" t="s">
        <v>134</v>
      </c>
      <c r="H1063" t="s">
        <v>247</v>
      </c>
      <c r="I1063" t="s">
        <v>78</v>
      </c>
      <c r="J1063" t="s">
        <v>136</v>
      </c>
      <c r="K1063" t="s">
        <v>22</v>
      </c>
      <c r="L1063" t="s">
        <v>177</v>
      </c>
      <c r="M1063" t="s">
        <v>4248</v>
      </c>
      <c r="N1063" t="s">
        <v>4249</v>
      </c>
      <c r="O1063">
        <v>9.4327488888888897</v>
      </c>
      <c r="P1063">
        <v>0</v>
      </c>
      <c r="Q1063">
        <v>6</v>
      </c>
      <c r="R1063">
        <v>0</v>
      </c>
      <c r="S1063">
        <v>5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6.3988769999999997</v>
      </c>
      <c r="Z1063">
        <v>0</v>
      </c>
      <c r="AA1063">
        <v>1.2931432E-2</v>
      </c>
      <c r="AB1063">
        <v>0</v>
      </c>
      <c r="AC1063">
        <v>0</v>
      </c>
      <c r="AD1063">
        <v>0</v>
      </c>
      <c r="AE1063">
        <v>0</v>
      </c>
      <c r="AF1063">
        <v>6.4118085000000002</v>
      </c>
    </row>
    <row r="1064" spans="1:32" x14ac:dyDescent="0.3">
      <c r="A1064">
        <v>3008807</v>
      </c>
      <c r="B1064">
        <v>1</v>
      </c>
      <c r="C1064" t="s">
        <v>82</v>
      </c>
      <c r="D1064" t="s">
        <v>93</v>
      </c>
      <c r="E1064" t="s">
        <v>4250</v>
      </c>
      <c r="F1064" t="s">
        <v>4251</v>
      </c>
      <c r="G1064" t="s">
        <v>134</v>
      </c>
      <c r="H1064" t="s">
        <v>182</v>
      </c>
      <c r="I1064" t="s">
        <v>78</v>
      </c>
      <c r="J1064" t="s">
        <v>136</v>
      </c>
      <c r="K1064" t="s">
        <v>22</v>
      </c>
      <c r="L1064" t="s">
        <v>177</v>
      </c>
      <c r="M1064" t="s">
        <v>4252</v>
      </c>
      <c r="N1064" t="s">
        <v>4253</v>
      </c>
      <c r="O1064">
        <v>0.29148972222222225</v>
      </c>
      <c r="P1064">
        <v>0</v>
      </c>
      <c r="Q1064">
        <v>16</v>
      </c>
      <c r="R1064">
        <v>0</v>
      </c>
      <c r="S1064">
        <v>0</v>
      </c>
      <c r="T1064">
        <v>0</v>
      </c>
      <c r="U1064">
        <v>2</v>
      </c>
      <c r="V1064">
        <v>0</v>
      </c>
      <c r="W1064">
        <v>0</v>
      </c>
      <c r="X1064">
        <v>0</v>
      </c>
      <c r="Y1064">
        <v>1.5335276</v>
      </c>
      <c r="Z1064">
        <v>0</v>
      </c>
      <c r="AA1064">
        <v>0</v>
      </c>
      <c r="AB1064">
        <v>0</v>
      </c>
      <c r="AC1064">
        <v>0.25652194</v>
      </c>
      <c r="AD1064">
        <v>0</v>
      </c>
      <c r="AE1064">
        <v>0</v>
      </c>
      <c r="AF1064">
        <v>1.7900495999999999</v>
      </c>
    </row>
    <row r="1065" spans="1:32" x14ac:dyDescent="0.3">
      <c r="A1065">
        <v>3008504</v>
      </c>
      <c r="B1065">
        <v>1</v>
      </c>
      <c r="C1065" t="s">
        <v>82</v>
      </c>
      <c r="D1065" t="s">
        <v>91</v>
      </c>
      <c r="E1065" t="s">
        <v>4254</v>
      </c>
      <c r="F1065" t="s">
        <v>4255</v>
      </c>
      <c r="G1065" t="s">
        <v>134</v>
      </c>
      <c r="H1065" t="s">
        <v>478</v>
      </c>
      <c r="I1065" t="s">
        <v>78</v>
      </c>
      <c r="J1065" t="s">
        <v>136</v>
      </c>
      <c r="K1065" t="s">
        <v>22</v>
      </c>
      <c r="L1065" t="s">
        <v>177</v>
      </c>
      <c r="M1065" t="s">
        <v>4256</v>
      </c>
      <c r="N1065" t="s">
        <v>4257</v>
      </c>
      <c r="O1065">
        <v>2.1594311111111111</v>
      </c>
      <c r="P1065">
        <v>0</v>
      </c>
      <c r="Q1065">
        <v>119</v>
      </c>
      <c r="R1065">
        <v>0</v>
      </c>
      <c r="S1065">
        <v>0</v>
      </c>
      <c r="T1065">
        <v>0</v>
      </c>
      <c r="U1065">
        <v>4</v>
      </c>
      <c r="V1065">
        <v>0</v>
      </c>
      <c r="W1065">
        <v>0</v>
      </c>
      <c r="X1065">
        <v>0</v>
      </c>
      <c r="Y1065">
        <v>68.370549999999994</v>
      </c>
      <c r="Z1065">
        <v>0</v>
      </c>
      <c r="AA1065">
        <v>0</v>
      </c>
      <c r="AB1065">
        <v>0</v>
      </c>
      <c r="AC1065">
        <v>26.27788</v>
      </c>
      <c r="AD1065">
        <v>0</v>
      </c>
      <c r="AE1065">
        <v>0</v>
      </c>
      <c r="AF1065">
        <v>94.648430000000005</v>
      </c>
    </row>
    <row r="1066" spans="1:32" x14ac:dyDescent="0.3">
      <c r="A1066">
        <v>3008359</v>
      </c>
      <c r="B1066">
        <v>1</v>
      </c>
      <c r="C1066" t="s">
        <v>83</v>
      </c>
      <c r="D1066" t="s">
        <v>127</v>
      </c>
      <c r="E1066" t="s">
        <v>4258</v>
      </c>
      <c r="F1066" t="s">
        <v>4259</v>
      </c>
      <c r="G1066" t="s">
        <v>134</v>
      </c>
      <c r="H1066" t="s">
        <v>367</v>
      </c>
      <c r="I1066" t="s">
        <v>78</v>
      </c>
      <c r="J1066" t="s">
        <v>136</v>
      </c>
      <c r="K1066" t="s">
        <v>22</v>
      </c>
      <c r="L1066" t="s">
        <v>177</v>
      </c>
      <c r="M1066" t="s">
        <v>4260</v>
      </c>
      <c r="N1066" t="s">
        <v>4261</v>
      </c>
      <c r="O1066">
        <v>2.4634944444444442</v>
      </c>
      <c r="P1066">
        <v>0</v>
      </c>
      <c r="Q1066">
        <v>11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7.0041447000000003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7.0041447000000003</v>
      </c>
    </row>
    <row r="1067" spans="1:32" x14ac:dyDescent="0.3">
      <c r="A1067">
        <v>3008211</v>
      </c>
      <c r="B1067">
        <v>1</v>
      </c>
      <c r="C1067" t="s">
        <v>82</v>
      </c>
      <c r="D1067" t="s">
        <v>90</v>
      </c>
      <c r="E1067" t="s">
        <v>4262</v>
      </c>
      <c r="F1067" t="s">
        <v>4263</v>
      </c>
      <c r="G1067" t="s">
        <v>134</v>
      </c>
      <c r="H1067" t="s">
        <v>238</v>
      </c>
      <c r="I1067" t="s">
        <v>78</v>
      </c>
      <c r="J1067" t="s">
        <v>136</v>
      </c>
      <c r="K1067" t="s">
        <v>22</v>
      </c>
      <c r="L1067" t="s">
        <v>177</v>
      </c>
      <c r="M1067" t="s">
        <v>4264</v>
      </c>
      <c r="N1067" t="s">
        <v>4265</v>
      </c>
      <c r="O1067">
        <v>2.4846730555555556</v>
      </c>
      <c r="P1067">
        <v>0</v>
      </c>
      <c r="Q1067">
        <v>1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1.8377203E-4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1.8377203E-4</v>
      </c>
    </row>
    <row r="1068" spans="1:32" x14ac:dyDescent="0.3">
      <c r="A1068">
        <v>3007335</v>
      </c>
      <c r="B1068">
        <v>1</v>
      </c>
      <c r="C1068" t="s">
        <v>82</v>
      </c>
      <c r="D1068" t="s">
        <v>89</v>
      </c>
      <c r="E1068" t="s">
        <v>4266</v>
      </c>
      <c r="F1068" t="s">
        <v>4267</v>
      </c>
      <c r="G1068" t="s">
        <v>134</v>
      </c>
      <c r="H1068" t="s">
        <v>247</v>
      </c>
      <c r="I1068" t="s">
        <v>78</v>
      </c>
      <c r="J1068" t="s">
        <v>136</v>
      </c>
      <c r="K1068" t="s">
        <v>22</v>
      </c>
      <c r="L1068" t="s">
        <v>177</v>
      </c>
      <c r="M1068" t="s">
        <v>4268</v>
      </c>
      <c r="N1068" t="s">
        <v>4269</v>
      </c>
      <c r="O1068">
        <v>1.2152044444444443</v>
      </c>
      <c r="P1068">
        <v>0</v>
      </c>
      <c r="Q1068">
        <v>16</v>
      </c>
      <c r="R1068">
        <v>0</v>
      </c>
      <c r="S1068">
        <v>4</v>
      </c>
      <c r="T1068">
        <v>0</v>
      </c>
      <c r="U1068">
        <v>5</v>
      </c>
      <c r="V1068">
        <v>0</v>
      </c>
      <c r="W1068">
        <v>0</v>
      </c>
      <c r="X1068">
        <v>0</v>
      </c>
      <c r="Y1068">
        <v>4.5513329999999996</v>
      </c>
      <c r="Z1068">
        <v>0</v>
      </c>
      <c r="AA1068">
        <v>0.78113429999999995</v>
      </c>
      <c r="AB1068">
        <v>0</v>
      </c>
      <c r="AC1068">
        <v>1.7777149999999999</v>
      </c>
      <c r="AD1068">
        <v>0</v>
      </c>
      <c r="AE1068">
        <v>0</v>
      </c>
      <c r="AF1068">
        <v>7.1101823</v>
      </c>
    </row>
    <row r="1069" spans="1:32" x14ac:dyDescent="0.3">
      <c r="A1069">
        <v>3007347</v>
      </c>
      <c r="B1069">
        <v>1</v>
      </c>
      <c r="C1069" t="s">
        <v>82</v>
      </c>
      <c r="D1069" t="s">
        <v>111</v>
      </c>
      <c r="E1069" t="s">
        <v>2635</v>
      </c>
      <c r="F1069" t="s">
        <v>2636</v>
      </c>
      <c r="G1069" t="s">
        <v>134</v>
      </c>
      <c r="H1069" t="s">
        <v>211</v>
      </c>
      <c r="I1069" t="s">
        <v>79</v>
      </c>
      <c r="J1069" t="s">
        <v>136</v>
      </c>
      <c r="K1069" t="s">
        <v>22</v>
      </c>
      <c r="L1069" t="s">
        <v>177</v>
      </c>
      <c r="M1069" t="s">
        <v>4270</v>
      </c>
      <c r="N1069" t="s">
        <v>4271</v>
      </c>
      <c r="O1069">
        <v>0.80888888888888888</v>
      </c>
      <c r="P1069">
        <v>1</v>
      </c>
      <c r="Q1069">
        <v>2</v>
      </c>
      <c r="R1069">
        <v>12</v>
      </c>
      <c r="S1069">
        <v>150</v>
      </c>
      <c r="T1069">
        <v>7</v>
      </c>
      <c r="U1069">
        <v>37</v>
      </c>
      <c r="V1069">
        <v>0</v>
      </c>
      <c r="W1069">
        <v>0</v>
      </c>
      <c r="X1069">
        <v>5.5165052000000001</v>
      </c>
      <c r="Y1069">
        <v>0.13761638000000001</v>
      </c>
      <c r="Z1069">
        <v>3.3031107999999998</v>
      </c>
      <c r="AA1069">
        <v>95.536410000000004</v>
      </c>
      <c r="AB1069">
        <v>58.674529999999997</v>
      </c>
      <c r="AC1069">
        <v>49.893497000000004</v>
      </c>
      <c r="AD1069">
        <v>0</v>
      </c>
      <c r="AE1069">
        <v>0</v>
      </c>
      <c r="AF1069">
        <v>213.06168</v>
      </c>
    </row>
    <row r="1070" spans="1:32" x14ac:dyDescent="0.3">
      <c r="A1070">
        <v>3007334</v>
      </c>
      <c r="B1070">
        <v>1</v>
      </c>
      <c r="C1070" t="s">
        <v>82</v>
      </c>
      <c r="D1070" t="s">
        <v>90</v>
      </c>
      <c r="E1070" t="s">
        <v>4272</v>
      </c>
      <c r="F1070" t="s">
        <v>4273</v>
      </c>
      <c r="G1070" t="s">
        <v>134</v>
      </c>
      <c r="H1070" t="s">
        <v>142</v>
      </c>
      <c r="I1070" t="s">
        <v>78</v>
      </c>
      <c r="J1070" t="s">
        <v>136</v>
      </c>
      <c r="K1070" t="s">
        <v>22</v>
      </c>
      <c r="L1070" t="s">
        <v>137</v>
      </c>
      <c r="M1070" t="s">
        <v>4274</v>
      </c>
      <c r="N1070" t="s">
        <v>4275</v>
      </c>
      <c r="O1070">
        <v>8.0086111111111116</v>
      </c>
      <c r="P1070">
        <v>0</v>
      </c>
      <c r="Q1070">
        <v>180</v>
      </c>
      <c r="R1070">
        <v>0</v>
      </c>
      <c r="S1070">
        <v>0</v>
      </c>
      <c r="T1070">
        <v>0</v>
      </c>
      <c r="U1070">
        <v>69</v>
      </c>
      <c r="V1070">
        <v>0</v>
      </c>
      <c r="W1070">
        <v>0</v>
      </c>
      <c r="X1070">
        <v>0</v>
      </c>
      <c r="Y1070">
        <v>299.20102000000003</v>
      </c>
      <c r="Z1070">
        <v>0</v>
      </c>
      <c r="AA1070">
        <v>0</v>
      </c>
      <c r="AB1070">
        <v>0</v>
      </c>
      <c r="AC1070">
        <v>390.10413</v>
      </c>
      <c r="AD1070">
        <v>0</v>
      </c>
      <c r="AE1070">
        <v>0</v>
      </c>
      <c r="AF1070">
        <v>689.30510000000004</v>
      </c>
    </row>
    <row r="1071" spans="1:32" x14ac:dyDescent="0.3">
      <c r="A1071">
        <v>3007339</v>
      </c>
      <c r="B1071">
        <v>1</v>
      </c>
      <c r="C1071" t="s">
        <v>83</v>
      </c>
      <c r="D1071" t="s">
        <v>123</v>
      </c>
      <c r="E1071" t="s">
        <v>4276</v>
      </c>
      <c r="F1071" t="s">
        <v>4277</v>
      </c>
      <c r="G1071" t="s">
        <v>134</v>
      </c>
      <c r="H1071" t="s">
        <v>211</v>
      </c>
      <c r="I1071" t="s">
        <v>79</v>
      </c>
      <c r="J1071" t="s">
        <v>136</v>
      </c>
      <c r="K1071" t="s">
        <v>22</v>
      </c>
      <c r="L1071" t="s">
        <v>177</v>
      </c>
      <c r="M1071" t="s">
        <v>4278</v>
      </c>
      <c r="N1071" t="s">
        <v>4279</v>
      </c>
      <c r="O1071">
        <v>0.72166666666666668</v>
      </c>
      <c r="P1071">
        <v>15</v>
      </c>
      <c r="Q1071">
        <v>3350</v>
      </c>
      <c r="R1071">
        <v>104</v>
      </c>
      <c r="S1071">
        <v>174</v>
      </c>
      <c r="T1071">
        <v>9</v>
      </c>
      <c r="U1071">
        <v>251</v>
      </c>
      <c r="V1071">
        <v>0</v>
      </c>
      <c r="W1071">
        <v>0</v>
      </c>
      <c r="X1071">
        <v>82.485114999999993</v>
      </c>
      <c r="Y1071">
        <v>519.34810000000004</v>
      </c>
      <c r="Z1071">
        <v>35.629691999999999</v>
      </c>
      <c r="AA1071">
        <v>64.237819999999999</v>
      </c>
      <c r="AB1071">
        <v>46.773090000000003</v>
      </c>
      <c r="AC1071">
        <v>113.528824</v>
      </c>
      <c r="AD1071">
        <v>0</v>
      </c>
      <c r="AE1071">
        <v>0</v>
      </c>
      <c r="AF1071">
        <v>862.00260000000003</v>
      </c>
    </row>
    <row r="1072" spans="1:32" x14ac:dyDescent="0.3">
      <c r="A1072">
        <v>3007060</v>
      </c>
      <c r="B1072">
        <v>1</v>
      </c>
      <c r="C1072" t="s">
        <v>83</v>
      </c>
      <c r="D1072" t="s">
        <v>123</v>
      </c>
      <c r="E1072" t="s">
        <v>4280</v>
      </c>
      <c r="F1072" t="s">
        <v>4281</v>
      </c>
      <c r="G1072" t="s">
        <v>134</v>
      </c>
      <c r="H1072" t="s">
        <v>318</v>
      </c>
      <c r="I1072" t="s">
        <v>79</v>
      </c>
      <c r="J1072" t="s">
        <v>136</v>
      </c>
      <c r="K1072" t="s">
        <v>22</v>
      </c>
      <c r="L1072" t="s">
        <v>177</v>
      </c>
      <c r="M1072" t="s">
        <v>4282</v>
      </c>
      <c r="N1072" t="s">
        <v>4283</v>
      </c>
      <c r="O1072">
        <v>2.2581158333333331</v>
      </c>
      <c r="P1072">
        <v>1</v>
      </c>
      <c r="Q1072">
        <v>0</v>
      </c>
      <c r="R1072">
        <v>1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0.58538674999999996</v>
      </c>
      <c r="Y1072">
        <v>0</v>
      </c>
      <c r="Z1072">
        <v>9.6469660000000008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10.232352000000001</v>
      </c>
    </row>
    <row r="1073" spans="1:32" x14ac:dyDescent="0.3">
      <c r="A1073">
        <v>3006828</v>
      </c>
      <c r="B1073">
        <v>1</v>
      </c>
      <c r="C1073" t="s">
        <v>83</v>
      </c>
      <c r="D1073" t="s">
        <v>116</v>
      </c>
      <c r="E1073" t="s">
        <v>4284</v>
      </c>
      <c r="F1073" t="s">
        <v>4285</v>
      </c>
      <c r="G1073" t="s">
        <v>134</v>
      </c>
      <c r="H1073" t="s">
        <v>327</v>
      </c>
      <c r="I1073" t="s">
        <v>78</v>
      </c>
      <c r="J1073" t="s">
        <v>136</v>
      </c>
      <c r="K1073" t="s">
        <v>22</v>
      </c>
      <c r="L1073" t="s">
        <v>177</v>
      </c>
      <c r="M1073" t="s">
        <v>4286</v>
      </c>
      <c r="N1073" t="s">
        <v>4287</v>
      </c>
      <c r="O1073">
        <v>2.6478941666666667</v>
      </c>
      <c r="P1073">
        <v>0</v>
      </c>
      <c r="Q1073">
        <v>29</v>
      </c>
      <c r="R1073">
        <v>0</v>
      </c>
      <c r="S1073">
        <v>5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9.177816</v>
      </c>
      <c r="Z1073">
        <v>0</v>
      </c>
      <c r="AA1073">
        <v>0.86049556999999999</v>
      </c>
      <c r="AB1073">
        <v>0</v>
      </c>
      <c r="AC1073">
        <v>0</v>
      </c>
      <c r="AD1073">
        <v>0</v>
      </c>
      <c r="AE1073">
        <v>0</v>
      </c>
      <c r="AF1073">
        <v>10.038311999999999</v>
      </c>
    </row>
    <row r="1074" spans="1:32" x14ac:dyDescent="0.3">
      <c r="A1074">
        <v>3006376</v>
      </c>
      <c r="B1074">
        <v>2</v>
      </c>
      <c r="C1074" t="s">
        <v>82</v>
      </c>
      <c r="D1074" t="s">
        <v>98</v>
      </c>
      <c r="E1074" t="s">
        <v>747</v>
      </c>
      <c r="F1074" t="s">
        <v>748</v>
      </c>
      <c r="G1074" t="s">
        <v>134</v>
      </c>
      <c r="H1074" t="s">
        <v>247</v>
      </c>
      <c r="I1074" t="s">
        <v>78</v>
      </c>
      <c r="J1074" t="s">
        <v>136</v>
      </c>
      <c r="K1074" t="s">
        <v>22</v>
      </c>
      <c r="L1074" t="s">
        <v>177</v>
      </c>
      <c r="M1074" t="s">
        <v>4288</v>
      </c>
      <c r="N1074" t="s">
        <v>4289</v>
      </c>
      <c r="O1074">
        <v>0.31555555555555553</v>
      </c>
      <c r="P1074">
        <v>0</v>
      </c>
      <c r="Q1074">
        <v>22</v>
      </c>
      <c r="R1074">
        <v>0</v>
      </c>
      <c r="S1074">
        <v>0</v>
      </c>
      <c r="T1074">
        <v>0</v>
      </c>
      <c r="U1074">
        <v>200</v>
      </c>
      <c r="V1074">
        <v>0</v>
      </c>
      <c r="W1074">
        <v>4</v>
      </c>
      <c r="X1074">
        <v>0</v>
      </c>
      <c r="Y1074">
        <v>2.5116900000000002</v>
      </c>
      <c r="Z1074">
        <v>0</v>
      </c>
      <c r="AA1074">
        <v>0</v>
      </c>
      <c r="AB1074">
        <v>0</v>
      </c>
      <c r="AC1074">
        <v>65.438500000000005</v>
      </c>
      <c r="AD1074">
        <v>0</v>
      </c>
      <c r="AE1074">
        <v>40.715470000000003</v>
      </c>
      <c r="AF1074">
        <v>108.665665</v>
      </c>
    </row>
    <row r="1075" spans="1:32" x14ac:dyDescent="0.3">
      <c r="A1075">
        <v>3006459</v>
      </c>
      <c r="B1075">
        <v>1</v>
      </c>
      <c r="C1075" t="s">
        <v>82</v>
      </c>
      <c r="D1075" t="s">
        <v>108</v>
      </c>
      <c r="E1075" t="s">
        <v>4290</v>
      </c>
      <c r="F1075" t="s">
        <v>4291</v>
      </c>
      <c r="G1075" t="s">
        <v>134</v>
      </c>
      <c r="H1075" t="s">
        <v>247</v>
      </c>
      <c r="I1075" t="s">
        <v>78</v>
      </c>
      <c r="J1075" t="s">
        <v>136</v>
      </c>
      <c r="K1075" t="s">
        <v>22</v>
      </c>
      <c r="L1075" t="s">
        <v>177</v>
      </c>
      <c r="M1075" t="s">
        <v>4292</v>
      </c>
      <c r="N1075" t="s">
        <v>4293</v>
      </c>
      <c r="O1075">
        <v>5.3773311111111113</v>
      </c>
      <c r="P1075">
        <v>0</v>
      </c>
      <c r="Q1075">
        <v>51</v>
      </c>
      <c r="R1075">
        <v>0</v>
      </c>
      <c r="S1075">
        <v>4</v>
      </c>
      <c r="T1075">
        <v>0</v>
      </c>
      <c r="U1075">
        <v>3</v>
      </c>
      <c r="V1075">
        <v>0</v>
      </c>
      <c r="W1075">
        <v>0</v>
      </c>
      <c r="X1075">
        <v>0</v>
      </c>
      <c r="Y1075">
        <v>70.769859999999994</v>
      </c>
      <c r="Z1075">
        <v>0</v>
      </c>
      <c r="AA1075">
        <v>2.0636033999999999</v>
      </c>
      <c r="AB1075">
        <v>0</v>
      </c>
      <c r="AC1075">
        <v>4.6498489999999997</v>
      </c>
      <c r="AD1075">
        <v>0</v>
      </c>
      <c r="AE1075">
        <v>0</v>
      </c>
      <c r="AF1075">
        <v>77.483315000000005</v>
      </c>
    </row>
    <row r="1076" spans="1:32" x14ac:dyDescent="0.3">
      <c r="A1076">
        <v>3006410</v>
      </c>
      <c r="B1076">
        <v>1</v>
      </c>
      <c r="C1076" t="s">
        <v>83</v>
      </c>
      <c r="D1076" t="s">
        <v>123</v>
      </c>
      <c r="E1076" t="s">
        <v>4294</v>
      </c>
      <c r="F1076" t="s">
        <v>4295</v>
      </c>
      <c r="G1076" t="s">
        <v>134</v>
      </c>
      <c r="H1076" t="s">
        <v>182</v>
      </c>
      <c r="I1076" t="s">
        <v>78</v>
      </c>
      <c r="J1076" t="s">
        <v>136</v>
      </c>
      <c r="K1076" t="s">
        <v>22</v>
      </c>
      <c r="L1076" t="s">
        <v>177</v>
      </c>
      <c r="M1076" t="s">
        <v>4296</v>
      </c>
      <c r="N1076" t="s">
        <v>4297</v>
      </c>
      <c r="O1076">
        <v>0.38722222222222225</v>
      </c>
      <c r="P1076">
        <v>0</v>
      </c>
      <c r="Q1076">
        <v>40</v>
      </c>
      <c r="R1076">
        <v>0</v>
      </c>
      <c r="S1076">
        <v>5</v>
      </c>
      <c r="T1076">
        <v>0</v>
      </c>
      <c r="U1076">
        <v>5</v>
      </c>
      <c r="V1076">
        <v>0</v>
      </c>
      <c r="W1076">
        <v>1</v>
      </c>
      <c r="X1076">
        <v>0</v>
      </c>
      <c r="Y1076">
        <v>3.3058375999999998</v>
      </c>
      <c r="Z1076">
        <v>0</v>
      </c>
      <c r="AA1076">
        <v>0.22358624999999999</v>
      </c>
      <c r="AB1076">
        <v>0</v>
      </c>
      <c r="AC1076">
        <v>2.8692945999999999</v>
      </c>
      <c r="AD1076">
        <v>0</v>
      </c>
      <c r="AE1076">
        <v>19.892384</v>
      </c>
      <c r="AF1076">
        <v>26.291101000000001</v>
      </c>
    </row>
    <row r="1077" spans="1:32" x14ac:dyDescent="0.3">
      <c r="A1077">
        <v>3005811</v>
      </c>
      <c r="B1077">
        <v>2</v>
      </c>
      <c r="C1077" t="s">
        <v>83</v>
      </c>
      <c r="D1077" t="s">
        <v>130</v>
      </c>
      <c r="E1077" t="s">
        <v>4298</v>
      </c>
      <c r="F1077" t="s">
        <v>4299</v>
      </c>
      <c r="G1077" t="s">
        <v>134</v>
      </c>
      <c r="H1077" t="s">
        <v>247</v>
      </c>
      <c r="I1077" t="s">
        <v>78</v>
      </c>
      <c r="J1077" t="s">
        <v>136</v>
      </c>
      <c r="K1077" t="s">
        <v>22</v>
      </c>
      <c r="L1077" t="s">
        <v>177</v>
      </c>
      <c r="M1077" t="s">
        <v>4143</v>
      </c>
      <c r="N1077" t="s">
        <v>4300</v>
      </c>
      <c r="O1077">
        <v>0.47583333333333333</v>
      </c>
      <c r="P1077">
        <v>0</v>
      </c>
      <c r="Q1077">
        <v>89</v>
      </c>
      <c r="R1077">
        <v>0</v>
      </c>
      <c r="S1077">
        <v>0</v>
      </c>
      <c r="T1077">
        <v>0</v>
      </c>
      <c r="U1077">
        <v>8</v>
      </c>
      <c r="V1077">
        <v>0</v>
      </c>
      <c r="W1077">
        <v>0</v>
      </c>
      <c r="X1077">
        <v>0</v>
      </c>
      <c r="Y1077">
        <v>5.0019054000000001</v>
      </c>
      <c r="Z1077">
        <v>0</v>
      </c>
      <c r="AA1077">
        <v>0</v>
      </c>
      <c r="AB1077">
        <v>0</v>
      </c>
      <c r="AC1077">
        <v>0.52175605000000003</v>
      </c>
      <c r="AD1077">
        <v>0</v>
      </c>
      <c r="AE1077">
        <v>0</v>
      </c>
      <c r="AF1077">
        <v>5.5236615999999996</v>
      </c>
    </row>
    <row r="1078" spans="1:32" x14ac:dyDescent="0.3">
      <c r="A1078">
        <v>3005809</v>
      </c>
      <c r="B1078">
        <v>1</v>
      </c>
      <c r="C1078" t="s">
        <v>82</v>
      </c>
      <c r="D1078" t="s">
        <v>98</v>
      </c>
      <c r="E1078" t="s">
        <v>4301</v>
      </c>
      <c r="F1078" t="s">
        <v>4302</v>
      </c>
      <c r="G1078" t="s">
        <v>134</v>
      </c>
      <c r="H1078" t="s">
        <v>247</v>
      </c>
      <c r="I1078" t="s">
        <v>78</v>
      </c>
      <c r="J1078" t="s">
        <v>136</v>
      </c>
      <c r="K1078" t="s">
        <v>22</v>
      </c>
      <c r="L1078" t="s">
        <v>177</v>
      </c>
      <c r="M1078" t="s">
        <v>4303</v>
      </c>
      <c r="N1078" t="s">
        <v>4304</v>
      </c>
      <c r="O1078">
        <v>0.35007944444444444</v>
      </c>
      <c r="P1078">
        <v>0</v>
      </c>
      <c r="Q1078">
        <v>380</v>
      </c>
      <c r="R1078">
        <v>0</v>
      </c>
      <c r="S1078">
        <v>0</v>
      </c>
      <c r="T1078">
        <v>0</v>
      </c>
      <c r="U1078">
        <v>34</v>
      </c>
      <c r="V1078">
        <v>0</v>
      </c>
      <c r="W1078">
        <v>0</v>
      </c>
      <c r="X1078">
        <v>0</v>
      </c>
      <c r="Y1078">
        <v>29.527864000000001</v>
      </c>
      <c r="Z1078">
        <v>0</v>
      </c>
      <c r="AA1078">
        <v>0</v>
      </c>
      <c r="AB1078">
        <v>0</v>
      </c>
      <c r="AC1078">
        <v>5.7329749999999997</v>
      </c>
      <c r="AD1078">
        <v>0</v>
      </c>
      <c r="AE1078">
        <v>0</v>
      </c>
      <c r="AF1078">
        <v>35.260840000000002</v>
      </c>
    </row>
    <row r="1079" spans="1:32" x14ac:dyDescent="0.3">
      <c r="A1079">
        <v>3005809</v>
      </c>
      <c r="B1079">
        <v>2</v>
      </c>
      <c r="C1079" t="s">
        <v>82</v>
      </c>
      <c r="D1079" t="s">
        <v>98</v>
      </c>
      <c r="E1079" t="s">
        <v>4305</v>
      </c>
      <c r="F1079" t="s">
        <v>4306</v>
      </c>
      <c r="G1079" t="s">
        <v>134</v>
      </c>
      <c r="H1079" t="s">
        <v>247</v>
      </c>
      <c r="I1079" t="s">
        <v>78</v>
      </c>
      <c r="J1079" t="s">
        <v>136</v>
      </c>
      <c r="K1079" t="s">
        <v>22</v>
      </c>
      <c r="L1079" t="s">
        <v>177</v>
      </c>
      <c r="M1079" t="s">
        <v>4304</v>
      </c>
      <c r="N1079" t="s">
        <v>4307</v>
      </c>
      <c r="O1079">
        <v>0.57138888888888884</v>
      </c>
      <c r="P1079">
        <v>0</v>
      </c>
      <c r="Q1079">
        <v>974</v>
      </c>
      <c r="R1079">
        <v>0</v>
      </c>
      <c r="S1079">
        <v>0</v>
      </c>
      <c r="T1079">
        <v>0</v>
      </c>
      <c r="U1079">
        <v>142</v>
      </c>
      <c r="V1079">
        <v>0</v>
      </c>
      <c r="W1079">
        <v>0</v>
      </c>
      <c r="X1079">
        <v>0</v>
      </c>
      <c r="Y1079">
        <v>135.68239</v>
      </c>
      <c r="Z1079">
        <v>0</v>
      </c>
      <c r="AA1079">
        <v>0</v>
      </c>
      <c r="AB1079">
        <v>0</v>
      </c>
      <c r="AC1079">
        <v>76.022949999999994</v>
      </c>
      <c r="AD1079">
        <v>0</v>
      </c>
      <c r="AE1079">
        <v>0</v>
      </c>
      <c r="AF1079">
        <v>211.70534000000001</v>
      </c>
    </row>
    <row r="1080" spans="1:32" x14ac:dyDescent="0.3">
      <c r="A1080">
        <v>3005619</v>
      </c>
      <c r="B1080">
        <v>1</v>
      </c>
      <c r="C1080" t="s">
        <v>82</v>
      </c>
      <c r="D1080" t="s">
        <v>95</v>
      </c>
      <c r="E1080" t="s">
        <v>4308</v>
      </c>
      <c r="F1080" t="s">
        <v>4309</v>
      </c>
      <c r="G1080" t="s">
        <v>134</v>
      </c>
      <c r="H1080" t="s">
        <v>211</v>
      </c>
      <c r="I1080" t="s">
        <v>79</v>
      </c>
      <c r="J1080" t="s">
        <v>136</v>
      </c>
      <c r="K1080" t="s">
        <v>22</v>
      </c>
      <c r="L1080" t="s">
        <v>177</v>
      </c>
      <c r="M1080" t="s">
        <v>4310</v>
      </c>
      <c r="N1080" t="s">
        <v>4311</v>
      </c>
      <c r="O1080">
        <v>0.59638888888888886</v>
      </c>
      <c r="P1080">
        <v>5</v>
      </c>
      <c r="Q1080">
        <v>0</v>
      </c>
      <c r="R1080">
        <v>2</v>
      </c>
      <c r="S1080">
        <v>0</v>
      </c>
      <c r="T1080">
        <v>20</v>
      </c>
      <c r="U1080">
        <v>0</v>
      </c>
      <c r="V1080">
        <v>0</v>
      </c>
      <c r="W1080">
        <v>0</v>
      </c>
      <c r="X1080">
        <v>23.626852</v>
      </c>
      <c r="Y1080">
        <v>0</v>
      </c>
      <c r="Z1080">
        <v>0.83016970000000001</v>
      </c>
      <c r="AA1080">
        <v>0</v>
      </c>
      <c r="AB1080">
        <v>24.579039999999999</v>
      </c>
      <c r="AC1080">
        <v>0</v>
      </c>
      <c r="AD1080">
        <v>0</v>
      </c>
      <c r="AE1080">
        <v>0</v>
      </c>
      <c r="AF1080">
        <v>49.036059999999999</v>
      </c>
    </row>
    <row r="1081" spans="1:32" x14ac:dyDescent="0.3">
      <c r="A1081">
        <v>3005355</v>
      </c>
      <c r="B1081">
        <v>1</v>
      </c>
      <c r="C1081" t="s">
        <v>82</v>
      </c>
      <c r="D1081" t="s">
        <v>90</v>
      </c>
      <c r="E1081" t="s">
        <v>4312</v>
      </c>
      <c r="F1081" t="s">
        <v>4313</v>
      </c>
      <c r="G1081" t="s">
        <v>134</v>
      </c>
      <c r="H1081" t="s">
        <v>182</v>
      </c>
      <c r="I1081" t="s">
        <v>78</v>
      </c>
      <c r="J1081" t="s">
        <v>136</v>
      </c>
      <c r="K1081" t="s">
        <v>22</v>
      </c>
      <c r="L1081" t="s">
        <v>177</v>
      </c>
      <c r="M1081" t="s">
        <v>4314</v>
      </c>
      <c r="N1081" t="s">
        <v>4315</v>
      </c>
      <c r="O1081">
        <v>2.1079666666666665</v>
      </c>
      <c r="P1081">
        <v>0</v>
      </c>
      <c r="Q1081">
        <v>97</v>
      </c>
      <c r="R1081">
        <v>0</v>
      </c>
      <c r="S1081">
        <v>0</v>
      </c>
      <c r="T1081">
        <v>0</v>
      </c>
      <c r="U1081">
        <v>7</v>
      </c>
      <c r="V1081">
        <v>0</v>
      </c>
      <c r="W1081">
        <v>0</v>
      </c>
      <c r="X1081">
        <v>0</v>
      </c>
      <c r="Y1081">
        <v>70.885390000000001</v>
      </c>
      <c r="Z1081">
        <v>0</v>
      </c>
      <c r="AA1081">
        <v>0</v>
      </c>
      <c r="AB1081">
        <v>0</v>
      </c>
      <c r="AC1081">
        <v>10.709656000000001</v>
      </c>
      <c r="AD1081">
        <v>0</v>
      </c>
      <c r="AE1081">
        <v>0</v>
      </c>
      <c r="AF1081">
        <v>81.595050000000001</v>
      </c>
    </row>
    <row r="1082" spans="1:32" x14ac:dyDescent="0.3">
      <c r="A1082">
        <v>3005341</v>
      </c>
      <c r="B1082">
        <v>1</v>
      </c>
      <c r="C1082" t="s">
        <v>83</v>
      </c>
      <c r="D1082" t="s">
        <v>128</v>
      </c>
      <c r="E1082" t="s">
        <v>1358</v>
      </c>
      <c r="F1082" t="s">
        <v>1359</v>
      </c>
      <c r="G1082" t="s">
        <v>134</v>
      </c>
      <c r="H1082" t="s">
        <v>211</v>
      </c>
      <c r="I1082" t="s">
        <v>79</v>
      </c>
      <c r="J1082" t="s">
        <v>136</v>
      </c>
      <c r="K1082" t="s">
        <v>22</v>
      </c>
      <c r="L1082" t="s">
        <v>177</v>
      </c>
      <c r="M1082" t="s">
        <v>4316</v>
      </c>
      <c r="N1082" t="s">
        <v>4317</v>
      </c>
      <c r="O1082">
        <v>2.7639969444444441</v>
      </c>
      <c r="P1082">
        <v>1</v>
      </c>
      <c r="Q1082">
        <v>0</v>
      </c>
      <c r="R1082">
        <v>137</v>
      </c>
      <c r="S1082">
        <v>6</v>
      </c>
      <c r="T1082">
        <v>5</v>
      </c>
      <c r="U1082">
        <v>0</v>
      </c>
      <c r="V1082">
        <v>0</v>
      </c>
      <c r="W1082">
        <v>0</v>
      </c>
      <c r="X1082">
        <v>0.35274339999999998</v>
      </c>
      <c r="Y1082">
        <v>0</v>
      </c>
      <c r="Z1082">
        <v>118.55022</v>
      </c>
      <c r="AA1082">
        <v>3.4790854000000002</v>
      </c>
      <c r="AB1082">
        <v>1.5428909</v>
      </c>
      <c r="AC1082">
        <v>0</v>
      </c>
      <c r="AD1082">
        <v>0</v>
      </c>
      <c r="AE1082">
        <v>0</v>
      </c>
      <c r="AF1082">
        <v>123.92493399999999</v>
      </c>
    </row>
    <row r="1083" spans="1:32" x14ac:dyDescent="0.3">
      <c r="A1083">
        <v>3005175</v>
      </c>
      <c r="B1083">
        <v>1</v>
      </c>
      <c r="C1083" t="s">
        <v>82</v>
      </c>
      <c r="D1083" t="s">
        <v>94</v>
      </c>
      <c r="E1083" t="s">
        <v>4318</v>
      </c>
      <c r="F1083" t="s">
        <v>4319</v>
      </c>
      <c r="G1083" t="s">
        <v>134</v>
      </c>
      <c r="H1083" t="s">
        <v>367</v>
      </c>
      <c r="I1083" t="s">
        <v>78</v>
      </c>
      <c r="J1083" t="s">
        <v>136</v>
      </c>
      <c r="K1083" t="s">
        <v>22</v>
      </c>
      <c r="L1083" t="s">
        <v>177</v>
      </c>
      <c r="M1083" t="s">
        <v>4320</v>
      </c>
      <c r="N1083" t="s">
        <v>4321</v>
      </c>
      <c r="O1083">
        <v>0.8445516666666667</v>
      </c>
      <c r="P1083">
        <v>0</v>
      </c>
      <c r="Q1083">
        <v>1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7.4287284999999996E-3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7.4287284999999996E-3</v>
      </c>
    </row>
    <row r="1084" spans="1:32" x14ac:dyDescent="0.3">
      <c r="A1084">
        <v>3005185</v>
      </c>
      <c r="B1084">
        <v>1</v>
      </c>
      <c r="C1084" t="s">
        <v>82</v>
      </c>
      <c r="D1084" t="s">
        <v>84</v>
      </c>
      <c r="E1084" t="s">
        <v>4322</v>
      </c>
      <c r="F1084" t="s">
        <v>4323</v>
      </c>
      <c r="G1084" t="s">
        <v>134</v>
      </c>
      <c r="H1084" t="s">
        <v>182</v>
      </c>
      <c r="I1084" t="s">
        <v>78</v>
      </c>
      <c r="J1084" t="s">
        <v>136</v>
      </c>
      <c r="K1084" t="s">
        <v>22</v>
      </c>
      <c r="L1084" t="s">
        <v>177</v>
      </c>
      <c r="M1084" t="s">
        <v>4324</v>
      </c>
      <c r="N1084" t="s">
        <v>4325</v>
      </c>
      <c r="O1084">
        <v>2.3599216666666667</v>
      </c>
      <c r="P1084">
        <v>0</v>
      </c>
      <c r="Q1084">
        <v>111</v>
      </c>
      <c r="R1084">
        <v>0</v>
      </c>
      <c r="S1084">
        <v>0</v>
      </c>
      <c r="T1084">
        <v>0</v>
      </c>
      <c r="U1084">
        <v>6</v>
      </c>
      <c r="V1084">
        <v>0</v>
      </c>
      <c r="W1084">
        <v>0</v>
      </c>
      <c r="X1084">
        <v>0</v>
      </c>
      <c r="Y1084">
        <v>62.226129999999998</v>
      </c>
      <c r="Z1084">
        <v>0</v>
      </c>
      <c r="AA1084">
        <v>0</v>
      </c>
      <c r="AB1084">
        <v>0</v>
      </c>
      <c r="AC1084">
        <v>41.860686999999999</v>
      </c>
      <c r="AD1084">
        <v>0</v>
      </c>
      <c r="AE1084">
        <v>0</v>
      </c>
      <c r="AF1084">
        <v>104.08682</v>
      </c>
    </row>
    <row r="1085" spans="1:32" x14ac:dyDescent="0.3">
      <c r="A1085">
        <v>3004863</v>
      </c>
      <c r="B1085">
        <v>1</v>
      </c>
      <c r="C1085" t="s">
        <v>83</v>
      </c>
      <c r="D1085" t="s">
        <v>129</v>
      </c>
      <c r="E1085" t="s">
        <v>4326</v>
      </c>
      <c r="F1085" t="s">
        <v>4327</v>
      </c>
      <c r="G1085" t="s">
        <v>134</v>
      </c>
      <c r="H1085" t="s">
        <v>211</v>
      </c>
      <c r="I1085" t="s">
        <v>79</v>
      </c>
      <c r="J1085" t="s">
        <v>136</v>
      </c>
      <c r="K1085" t="s">
        <v>22</v>
      </c>
      <c r="L1085" t="s">
        <v>177</v>
      </c>
      <c r="M1085" t="s">
        <v>4328</v>
      </c>
      <c r="N1085" t="s">
        <v>4329</v>
      </c>
      <c r="O1085">
        <v>0.63500000000000001</v>
      </c>
      <c r="P1085">
        <v>3</v>
      </c>
      <c r="Q1085">
        <v>91</v>
      </c>
      <c r="R1085">
        <v>140</v>
      </c>
      <c r="S1085">
        <v>37</v>
      </c>
      <c r="T1085">
        <v>11</v>
      </c>
      <c r="U1085">
        <v>9</v>
      </c>
      <c r="V1085">
        <v>0</v>
      </c>
      <c r="W1085">
        <v>0</v>
      </c>
      <c r="X1085">
        <v>2.8110390000000001</v>
      </c>
      <c r="Y1085">
        <v>8.7404119999999992</v>
      </c>
      <c r="Z1085">
        <v>38.598103000000002</v>
      </c>
      <c r="AA1085">
        <v>3.9356482000000002</v>
      </c>
      <c r="AB1085">
        <v>9.1883800000000004</v>
      </c>
      <c r="AC1085">
        <v>2.7346007999999999</v>
      </c>
      <c r="AD1085">
        <v>0</v>
      </c>
      <c r="AE1085">
        <v>0</v>
      </c>
      <c r="AF1085">
        <v>66.008179999999996</v>
      </c>
    </row>
    <row r="1086" spans="1:32" x14ac:dyDescent="0.3">
      <c r="A1086">
        <v>3004509</v>
      </c>
      <c r="B1086">
        <v>2</v>
      </c>
      <c r="C1086" t="s">
        <v>82</v>
      </c>
      <c r="D1086" t="s">
        <v>106</v>
      </c>
      <c r="E1086" t="s">
        <v>4330</v>
      </c>
      <c r="F1086" t="s">
        <v>4331</v>
      </c>
      <c r="G1086" t="s">
        <v>134</v>
      </c>
      <c r="H1086" t="s">
        <v>318</v>
      </c>
      <c r="I1086" t="s">
        <v>79</v>
      </c>
      <c r="J1086" t="s">
        <v>136</v>
      </c>
      <c r="K1086" t="s">
        <v>22</v>
      </c>
      <c r="L1086" t="s">
        <v>177</v>
      </c>
      <c r="M1086" t="s">
        <v>4332</v>
      </c>
      <c r="N1086" t="s">
        <v>4333</v>
      </c>
      <c r="O1086">
        <v>0.58583333333333332</v>
      </c>
      <c r="P1086">
        <v>0</v>
      </c>
      <c r="Q1086">
        <v>12</v>
      </c>
      <c r="R1086">
        <v>0</v>
      </c>
      <c r="S1086">
        <v>17</v>
      </c>
      <c r="T1086">
        <v>0</v>
      </c>
      <c r="U1086">
        <v>2</v>
      </c>
      <c r="V1086">
        <v>0</v>
      </c>
      <c r="W1086">
        <v>0</v>
      </c>
      <c r="X1086">
        <v>0</v>
      </c>
      <c r="Y1086">
        <v>1.2512873</v>
      </c>
      <c r="Z1086">
        <v>0</v>
      </c>
      <c r="AA1086">
        <v>1.4689391999999999</v>
      </c>
      <c r="AB1086">
        <v>0</v>
      </c>
      <c r="AC1086">
        <v>1.3171208999999999</v>
      </c>
      <c r="AD1086">
        <v>0</v>
      </c>
      <c r="AE1086">
        <v>0</v>
      </c>
      <c r="AF1086">
        <v>4.0373479999999997</v>
      </c>
    </row>
    <row r="1087" spans="1:32" x14ac:dyDescent="0.3">
      <c r="A1087">
        <v>3004382</v>
      </c>
      <c r="B1087">
        <v>1</v>
      </c>
      <c r="C1087" t="s">
        <v>82</v>
      </c>
      <c r="D1087" t="s">
        <v>100</v>
      </c>
      <c r="E1087" t="s">
        <v>4334</v>
      </c>
      <c r="F1087" t="s">
        <v>4335</v>
      </c>
      <c r="G1087" t="s">
        <v>134</v>
      </c>
      <c r="H1087" t="s">
        <v>247</v>
      </c>
      <c r="I1087" t="s">
        <v>78</v>
      </c>
      <c r="J1087" t="s">
        <v>136</v>
      </c>
      <c r="K1087" t="s">
        <v>22</v>
      </c>
      <c r="L1087" t="s">
        <v>177</v>
      </c>
      <c r="M1087" t="s">
        <v>4336</v>
      </c>
      <c r="N1087" t="s">
        <v>4337</v>
      </c>
      <c r="O1087">
        <v>2.9509186111111112</v>
      </c>
      <c r="P1087">
        <v>0</v>
      </c>
      <c r="Q1087">
        <v>173</v>
      </c>
      <c r="R1087">
        <v>0</v>
      </c>
      <c r="S1087">
        <v>0</v>
      </c>
      <c r="T1087">
        <v>0</v>
      </c>
      <c r="U1087">
        <v>14</v>
      </c>
      <c r="V1087">
        <v>0</v>
      </c>
      <c r="W1087">
        <v>0</v>
      </c>
      <c r="X1087">
        <v>0</v>
      </c>
      <c r="Y1087">
        <v>102.73218</v>
      </c>
      <c r="Z1087">
        <v>0</v>
      </c>
      <c r="AA1087">
        <v>0</v>
      </c>
      <c r="AB1087">
        <v>0</v>
      </c>
      <c r="AC1087">
        <v>23.308710000000001</v>
      </c>
      <c r="AD1087">
        <v>0</v>
      </c>
      <c r="AE1087">
        <v>0</v>
      </c>
      <c r="AF1087">
        <v>126.040886</v>
      </c>
    </row>
    <row r="1088" spans="1:32" x14ac:dyDescent="0.3">
      <c r="A1088">
        <v>3004398</v>
      </c>
      <c r="B1088">
        <v>1</v>
      </c>
      <c r="C1088" t="s">
        <v>82</v>
      </c>
      <c r="D1088" t="s">
        <v>112</v>
      </c>
      <c r="E1088" t="s">
        <v>4338</v>
      </c>
      <c r="F1088" t="s">
        <v>4339</v>
      </c>
      <c r="G1088" t="s">
        <v>134</v>
      </c>
      <c r="H1088" t="s">
        <v>211</v>
      </c>
      <c r="I1088" t="s">
        <v>79</v>
      </c>
      <c r="J1088" t="s">
        <v>136</v>
      </c>
      <c r="K1088" t="s">
        <v>22</v>
      </c>
      <c r="L1088" t="s">
        <v>177</v>
      </c>
      <c r="M1088" t="s">
        <v>4340</v>
      </c>
      <c r="N1088" t="s">
        <v>4341</v>
      </c>
      <c r="O1088">
        <v>0.96055555555555561</v>
      </c>
      <c r="P1088">
        <v>0</v>
      </c>
      <c r="Q1088">
        <v>0</v>
      </c>
      <c r="R1088">
        <v>0</v>
      </c>
      <c r="S1088">
        <v>0</v>
      </c>
      <c r="T1088">
        <v>36</v>
      </c>
      <c r="U1088">
        <v>0</v>
      </c>
      <c r="V1088">
        <v>34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163.92359999999999</v>
      </c>
      <c r="AC1088">
        <v>0</v>
      </c>
      <c r="AD1088">
        <v>868.08307000000002</v>
      </c>
      <c r="AE1088">
        <v>0</v>
      </c>
      <c r="AF1088">
        <v>1032.0066999999999</v>
      </c>
    </row>
    <row r="1089" spans="1:32" x14ac:dyDescent="0.3">
      <c r="A1089">
        <v>3004355</v>
      </c>
      <c r="B1089">
        <v>2</v>
      </c>
      <c r="C1089" t="s">
        <v>83</v>
      </c>
      <c r="D1089" t="s">
        <v>127</v>
      </c>
      <c r="E1089" t="s">
        <v>4342</v>
      </c>
      <c r="F1089" t="s">
        <v>4343</v>
      </c>
      <c r="G1089" t="s">
        <v>134</v>
      </c>
      <c r="H1089" t="s">
        <v>692</v>
      </c>
      <c r="I1089" t="s">
        <v>78</v>
      </c>
      <c r="J1089" t="s">
        <v>136</v>
      </c>
      <c r="K1089" t="s">
        <v>22</v>
      </c>
      <c r="L1089" t="s">
        <v>177</v>
      </c>
      <c r="M1089" t="s">
        <v>4344</v>
      </c>
      <c r="N1089" t="s">
        <v>4345</v>
      </c>
      <c r="O1089">
        <v>0.60138888888888886</v>
      </c>
      <c r="P1089">
        <v>0</v>
      </c>
      <c r="Q1089">
        <v>607</v>
      </c>
      <c r="R1089">
        <v>0</v>
      </c>
      <c r="S1089">
        <v>0</v>
      </c>
      <c r="T1089">
        <v>0</v>
      </c>
      <c r="U1089">
        <v>32</v>
      </c>
      <c r="V1089">
        <v>0</v>
      </c>
      <c r="W1089">
        <v>0</v>
      </c>
      <c r="X1089">
        <v>0</v>
      </c>
      <c r="Y1089">
        <v>99.266684999999995</v>
      </c>
      <c r="Z1089">
        <v>0</v>
      </c>
      <c r="AA1089">
        <v>0</v>
      </c>
      <c r="AB1089">
        <v>0</v>
      </c>
      <c r="AC1089">
        <v>6.9790890000000001</v>
      </c>
      <c r="AD1089">
        <v>0</v>
      </c>
      <c r="AE1089">
        <v>0</v>
      </c>
      <c r="AF1089">
        <v>106.24576999999999</v>
      </c>
    </row>
    <row r="1090" spans="1:32" x14ac:dyDescent="0.3">
      <c r="A1090">
        <v>3004369</v>
      </c>
      <c r="B1090">
        <v>1</v>
      </c>
      <c r="C1090" t="s">
        <v>83</v>
      </c>
      <c r="D1090" t="s">
        <v>116</v>
      </c>
      <c r="E1090" t="s">
        <v>4346</v>
      </c>
      <c r="F1090" t="s">
        <v>4347</v>
      </c>
      <c r="G1090" t="s">
        <v>134</v>
      </c>
      <c r="H1090" t="s">
        <v>211</v>
      </c>
      <c r="I1090" t="s">
        <v>79</v>
      </c>
      <c r="J1090" t="s">
        <v>136</v>
      </c>
      <c r="K1090" t="s">
        <v>22</v>
      </c>
      <c r="L1090" t="s">
        <v>177</v>
      </c>
      <c r="M1090" t="s">
        <v>4348</v>
      </c>
      <c r="N1090" t="s">
        <v>4349</v>
      </c>
      <c r="O1090">
        <v>0.92804638888888891</v>
      </c>
      <c r="P1090">
        <v>0</v>
      </c>
      <c r="Q1090">
        <v>1014</v>
      </c>
      <c r="R1090">
        <v>0</v>
      </c>
      <c r="S1090">
        <v>0</v>
      </c>
      <c r="T1090">
        <v>0</v>
      </c>
      <c r="U1090">
        <v>52</v>
      </c>
      <c r="V1090">
        <v>0</v>
      </c>
      <c r="W1090">
        <v>0</v>
      </c>
      <c r="X1090">
        <v>0</v>
      </c>
      <c r="Y1090">
        <v>341.512</v>
      </c>
      <c r="Z1090">
        <v>0</v>
      </c>
      <c r="AA1090">
        <v>0</v>
      </c>
      <c r="AB1090">
        <v>0</v>
      </c>
      <c r="AC1090">
        <v>20.421697999999999</v>
      </c>
      <c r="AD1090">
        <v>0</v>
      </c>
      <c r="AE1090">
        <v>0</v>
      </c>
      <c r="AF1090">
        <v>361.93369999999999</v>
      </c>
    </row>
    <row r="1091" spans="1:32" x14ac:dyDescent="0.3">
      <c r="A1091">
        <v>3004397</v>
      </c>
      <c r="B1091">
        <v>1</v>
      </c>
      <c r="C1091" t="s">
        <v>82</v>
      </c>
      <c r="D1091" t="s">
        <v>112</v>
      </c>
      <c r="E1091" t="s">
        <v>4350</v>
      </c>
      <c r="F1091" t="s">
        <v>4351</v>
      </c>
      <c r="G1091" t="s">
        <v>134</v>
      </c>
      <c r="H1091" t="s">
        <v>211</v>
      </c>
      <c r="I1091" t="s">
        <v>79</v>
      </c>
      <c r="J1091" t="s">
        <v>136</v>
      </c>
      <c r="K1091" t="s">
        <v>22</v>
      </c>
      <c r="L1091" t="s">
        <v>177</v>
      </c>
      <c r="M1091" t="s">
        <v>4352</v>
      </c>
      <c r="N1091" t="s">
        <v>4353</v>
      </c>
      <c r="O1091">
        <v>3.2380555555555555</v>
      </c>
      <c r="P1091">
        <v>1</v>
      </c>
      <c r="Q1091">
        <v>1743</v>
      </c>
      <c r="R1091">
        <v>38</v>
      </c>
      <c r="S1091">
        <v>186</v>
      </c>
      <c r="T1091">
        <v>19</v>
      </c>
      <c r="U1091">
        <v>233</v>
      </c>
      <c r="V1091">
        <v>1</v>
      </c>
      <c r="W1091">
        <v>1</v>
      </c>
      <c r="X1091">
        <v>0.18958069999999999</v>
      </c>
      <c r="Y1091">
        <v>1444.1411000000001</v>
      </c>
      <c r="Z1091">
        <v>27.956236000000001</v>
      </c>
      <c r="AA1091">
        <v>240.06245000000001</v>
      </c>
      <c r="AB1091">
        <v>88.864429999999999</v>
      </c>
      <c r="AC1091">
        <v>445.54640000000001</v>
      </c>
      <c r="AD1091">
        <v>103.61063</v>
      </c>
      <c r="AE1091">
        <v>3.9064684000000001</v>
      </c>
      <c r="AF1091">
        <v>2354.2773000000002</v>
      </c>
    </row>
    <row r="1092" spans="1:32" x14ac:dyDescent="0.3">
      <c r="A1092">
        <v>3003856</v>
      </c>
      <c r="B1092">
        <v>1</v>
      </c>
      <c r="C1092" t="s">
        <v>82</v>
      </c>
      <c r="D1092" t="s">
        <v>91</v>
      </c>
      <c r="E1092" t="s">
        <v>4354</v>
      </c>
      <c r="F1092" t="s">
        <v>4355</v>
      </c>
      <c r="G1092" t="s">
        <v>134</v>
      </c>
      <c r="H1092" t="s">
        <v>478</v>
      </c>
      <c r="I1092" t="s">
        <v>78</v>
      </c>
      <c r="J1092" t="s">
        <v>136</v>
      </c>
      <c r="K1092" t="s">
        <v>22</v>
      </c>
      <c r="L1092" t="s">
        <v>177</v>
      </c>
      <c r="M1092" t="s">
        <v>4356</v>
      </c>
      <c r="N1092" t="s">
        <v>4357</v>
      </c>
      <c r="O1092">
        <v>2.5642658333333332</v>
      </c>
      <c r="P1092">
        <v>0</v>
      </c>
      <c r="Q1092">
        <v>67</v>
      </c>
      <c r="R1092">
        <v>0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0</v>
      </c>
      <c r="Y1092">
        <v>44.4373</v>
      </c>
      <c r="Z1092">
        <v>0</v>
      </c>
      <c r="AA1092">
        <v>0</v>
      </c>
      <c r="AB1092">
        <v>0</v>
      </c>
      <c r="AC1092">
        <v>9.3331549999999996</v>
      </c>
      <c r="AD1092">
        <v>0</v>
      </c>
      <c r="AE1092">
        <v>0</v>
      </c>
      <c r="AF1092">
        <v>53.770454000000001</v>
      </c>
    </row>
    <row r="1093" spans="1:32" x14ac:dyDescent="0.3">
      <c r="A1093">
        <v>3003772</v>
      </c>
      <c r="B1093">
        <v>1</v>
      </c>
      <c r="C1093" t="s">
        <v>82</v>
      </c>
      <c r="D1093" t="s">
        <v>101</v>
      </c>
      <c r="E1093" t="s">
        <v>3174</v>
      </c>
      <c r="F1093" t="s">
        <v>3175</v>
      </c>
      <c r="G1093" t="s">
        <v>134</v>
      </c>
      <c r="H1093" t="s">
        <v>211</v>
      </c>
      <c r="I1093" t="s">
        <v>79</v>
      </c>
      <c r="J1093" t="s">
        <v>136</v>
      </c>
      <c r="K1093" t="s">
        <v>22</v>
      </c>
      <c r="L1093" t="s">
        <v>177</v>
      </c>
      <c r="M1093" t="s">
        <v>4358</v>
      </c>
      <c r="N1093" t="s">
        <v>4359</v>
      </c>
      <c r="O1093">
        <v>0.63965277777777774</v>
      </c>
      <c r="P1093">
        <v>0</v>
      </c>
      <c r="Q1093">
        <v>21</v>
      </c>
      <c r="R1093">
        <v>1</v>
      </c>
      <c r="S1093">
        <v>0</v>
      </c>
      <c r="T1093">
        <v>31</v>
      </c>
      <c r="U1093">
        <v>21</v>
      </c>
      <c r="V1093">
        <v>15</v>
      </c>
      <c r="W1093">
        <v>0</v>
      </c>
      <c r="X1093">
        <v>0</v>
      </c>
      <c r="Y1093">
        <v>1.0429390999999999</v>
      </c>
      <c r="Z1093">
        <v>3.1488802000000003E-2</v>
      </c>
      <c r="AA1093">
        <v>0</v>
      </c>
      <c r="AB1093">
        <v>113.251915</v>
      </c>
      <c r="AC1093">
        <v>11.061989000000001</v>
      </c>
      <c r="AD1093">
        <v>369.30957000000001</v>
      </c>
      <c r="AE1093">
        <v>0</v>
      </c>
      <c r="AF1093">
        <v>494.6979</v>
      </c>
    </row>
    <row r="1094" spans="1:32" x14ac:dyDescent="0.3">
      <c r="A1094">
        <v>3003605</v>
      </c>
      <c r="B1094">
        <v>1</v>
      </c>
      <c r="C1094" t="s">
        <v>82</v>
      </c>
      <c r="D1094" t="s">
        <v>100</v>
      </c>
      <c r="E1094" t="s">
        <v>4360</v>
      </c>
      <c r="F1094" t="s">
        <v>4361</v>
      </c>
      <c r="G1094" t="s">
        <v>134</v>
      </c>
      <c r="H1094" t="s">
        <v>247</v>
      </c>
      <c r="I1094" t="s">
        <v>78</v>
      </c>
      <c r="J1094" t="s">
        <v>136</v>
      </c>
      <c r="K1094" t="s">
        <v>22</v>
      </c>
      <c r="L1094" t="s">
        <v>177</v>
      </c>
      <c r="M1094" t="s">
        <v>4362</v>
      </c>
      <c r="N1094" t="s">
        <v>4363</v>
      </c>
      <c r="O1094">
        <v>1.0769591666666667</v>
      </c>
      <c r="P1094">
        <v>0</v>
      </c>
      <c r="Q1094">
        <v>88</v>
      </c>
      <c r="R1094">
        <v>0</v>
      </c>
      <c r="S1094">
        <v>0</v>
      </c>
      <c r="T1094">
        <v>0</v>
      </c>
      <c r="U1094">
        <v>23</v>
      </c>
      <c r="V1094">
        <v>0</v>
      </c>
      <c r="W1094">
        <v>0</v>
      </c>
      <c r="X1094">
        <v>0</v>
      </c>
      <c r="Y1094">
        <v>43.944996000000003</v>
      </c>
      <c r="Z1094">
        <v>0</v>
      </c>
      <c r="AA1094">
        <v>0</v>
      </c>
      <c r="AB1094">
        <v>0</v>
      </c>
      <c r="AC1094">
        <v>55.372204000000004</v>
      </c>
      <c r="AD1094">
        <v>0</v>
      </c>
      <c r="AE1094">
        <v>0</v>
      </c>
      <c r="AF1094">
        <v>99.3172</v>
      </c>
    </row>
    <row r="1095" spans="1:32" x14ac:dyDescent="0.3">
      <c r="A1095">
        <v>3003448</v>
      </c>
      <c r="B1095">
        <v>1</v>
      </c>
      <c r="C1095" t="s">
        <v>82</v>
      </c>
      <c r="D1095" t="s">
        <v>113</v>
      </c>
      <c r="E1095" t="s">
        <v>4364</v>
      </c>
      <c r="F1095" t="s">
        <v>4365</v>
      </c>
      <c r="G1095" t="s">
        <v>134</v>
      </c>
      <c r="H1095" t="s">
        <v>478</v>
      </c>
      <c r="I1095" t="s">
        <v>78</v>
      </c>
      <c r="J1095" t="s">
        <v>136</v>
      </c>
      <c r="K1095" t="s">
        <v>22</v>
      </c>
      <c r="L1095" t="s">
        <v>177</v>
      </c>
      <c r="M1095" t="s">
        <v>4366</v>
      </c>
      <c r="N1095" t="s">
        <v>4367</v>
      </c>
      <c r="O1095">
        <v>1.6892522222222222</v>
      </c>
      <c r="P1095">
        <v>0</v>
      </c>
      <c r="Q1095">
        <v>23</v>
      </c>
      <c r="R1095">
        <v>0</v>
      </c>
      <c r="S1095">
        <v>0</v>
      </c>
      <c r="T1095">
        <v>0</v>
      </c>
      <c r="U1095">
        <v>16</v>
      </c>
      <c r="V1095">
        <v>0</v>
      </c>
      <c r="W1095">
        <v>0</v>
      </c>
      <c r="X1095">
        <v>0</v>
      </c>
      <c r="Y1095">
        <v>19.92079</v>
      </c>
      <c r="Z1095">
        <v>0</v>
      </c>
      <c r="AA1095">
        <v>0</v>
      </c>
      <c r="AB1095">
        <v>0</v>
      </c>
      <c r="AC1095">
        <v>165.36554000000001</v>
      </c>
      <c r="AD1095">
        <v>0</v>
      </c>
      <c r="AE1095">
        <v>0</v>
      </c>
      <c r="AF1095">
        <v>185.28632999999999</v>
      </c>
    </row>
    <row r="1096" spans="1:32" x14ac:dyDescent="0.3">
      <c r="A1096">
        <v>3003502</v>
      </c>
      <c r="B1096">
        <v>1</v>
      </c>
      <c r="C1096" t="s">
        <v>82</v>
      </c>
      <c r="D1096" t="s">
        <v>104</v>
      </c>
      <c r="E1096" t="s">
        <v>4368</v>
      </c>
      <c r="F1096" t="s">
        <v>4369</v>
      </c>
      <c r="G1096" t="s">
        <v>134</v>
      </c>
      <c r="H1096" t="s">
        <v>478</v>
      </c>
      <c r="I1096" t="s">
        <v>78</v>
      </c>
      <c r="J1096" t="s">
        <v>136</v>
      </c>
      <c r="K1096" t="s">
        <v>22</v>
      </c>
      <c r="L1096" t="s">
        <v>177</v>
      </c>
      <c r="M1096" t="s">
        <v>4370</v>
      </c>
      <c r="N1096" t="s">
        <v>4371</v>
      </c>
      <c r="O1096">
        <v>1.6031708333333334</v>
      </c>
      <c r="P1096">
        <v>0</v>
      </c>
      <c r="Q1096">
        <v>5</v>
      </c>
      <c r="R1096">
        <v>0</v>
      </c>
      <c r="S1096">
        <v>0</v>
      </c>
      <c r="T1096">
        <v>0</v>
      </c>
      <c r="U1096">
        <v>2</v>
      </c>
      <c r="V1096">
        <v>0</v>
      </c>
      <c r="W1096">
        <v>0</v>
      </c>
      <c r="X1096">
        <v>0</v>
      </c>
      <c r="Y1096">
        <v>1.3642231</v>
      </c>
      <c r="Z1096">
        <v>0</v>
      </c>
      <c r="AA1096">
        <v>0</v>
      </c>
      <c r="AB1096">
        <v>0</v>
      </c>
      <c r="AC1096">
        <v>1.6861744000000001</v>
      </c>
      <c r="AD1096">
        <v>0</v>
      </c>
      <c r="AE1096">
        <v>0</v>
      </c>
      <c r="AF1096">
        <v>3.0503976000000002</v>
      </c>
    </row>
    <row r="1097" spans="1:32" x14ac:dyDescent="0.3">
      <c r="A1097">
        <v>3003424</v>
      </c>
      <c r="B1097">
        <v>1</v>
      </c>
      <c r="C1097" t="s">
        <v>82</v>
      </c>
      <c r="D1097" t="s">
        <v>108</v>
      </c>
      <c r="E1097" t="s">
        <v>4372</v>
      </c>
      <c r="F1097" t="s">
        <v>4373</v>
      </c>
      <c r="G1097" t="s">
        <v>134</v>
      </c>
      <c r="H1097" t="s">
        <v>247</v>
      </c>
      <c r="I1097" t="s">
        <v>78</v>
      </c>
      <c r="J1097" t="s">
        <v>136</v>
      </c>
      <c r="K1097" t="s">
        <v>22</v>
      </c>
      <c r="L1097" t="s">
        <v>177</v>
      </c>
      <c r="M1097" t="s">
        <v>4374</v>
      </c>
      <c r="N1097" t="s">
        <v>4375</v>
      </c>
      <c r="O1097">
        <v>1.4913558333333334</v>
      </c>
      <c r="P1097">
        <v>0</v>
      </c>
      <c r="Q1097">
        <v>1</v>
      </c>
      <c r="R1097">
        <v>0</v>
      </c>
      <c r="S1097">
        <v>1</v>
      </c>
      <c r="T1097">
        <v>0</v>
      </c>
      <c r="U1097">
        <v>1</v>
      </c>
      <c r="V1097">
        <v>0</v>
      </c>
      <c r="W1097">
        <v>0</v>
      </c>
      <c r="X1097">
        <v>0</v>
      </c>
      <c r="Y1097">
        <v>6.5772193000000001E-3</v>
      </c>
      <c r="Z1097">
        <v>0</v>
      </c>
      <c r="AA1097">
        <v>4.2341437000000003E-2</v>
      </c>
      <c r="AB1097">
        <v>0</v>
      </c>
      <c r="AC1097">
        <v>0.22929374999999999</v>
      </c>
      <c r="AD1097">
        <v>0</v>
      </c>
      <c r="AE1097">
        <v>0</v>
      </c>
      <c r="AF1097">
        <v>0.27821240000000003</v>
      </c>
    </row>
    <row r="1098" spans="1:32" x14ac:dyDescent="0.3">
      <c r="A1098">
        <v>3003394</v>
      </c>
      <c r="B1098">
        <v>1</v>
      </c>
      <c r="C1098" t="s">
        <v>82</v>
      </c>
      <c r="D1098" t="s">
        <v>91</v>
      </c>
      <c r="E1098" t="s">
        <v>4376</v>
      </c>
      <c r="F1098" t="s">
        <v>4377</v>
      </c>
      <c r="G1098" t="s">
        <v>134</v>
      </c>
      <c r="H1098" t="s">
        <v>247</v>
      </c>
      <c r="I1098" t="s">
        <v>78</v>
      </c>
      <c r="J1098" t="s">
        <v>136</v>
      </c>
      <c r="K1098" t="s">
        <v>22</v>
      </c>
      <c r="L1098" t="s">
        <v>177</v>
      </c>
      <c r="M1098" t="s">
        <v>4378</v>
      </c>
      <c r="N1098" t="s">
        <v>4379</v>
      </c>
      <c r="O1098">
        <v>3.2728866666666665</v>
      </c>
      <c r="P1098">
        <v>0</v>
      </c>
      <c r="Q1098">
        <v>63</v>
      </c>
      <c r="R1098">
        <v>0</v>
      </c>
      <c r="S1098">
        <v>0</v>
      </c>
      <c r="T1098">
        <v>0</v>
      </c>
      <c r="U1098">
        <v>4</v>
      </c>
      <c r="V1098">
        <v>0</v>
      </c>
      <c r="W1098">
        <v>0</v>
      </c>
      <c r="X1098">
        <v>0</v>
      </c>
      <c r="Y1098">
        <v>52.244</v>
      </c>
      <c r="Z1098">
        <v>0</v>
      </c>
      <c r="AA1098">
        <v>0</v>
      </c>
      <c r="AB1098">
        <v>0</v>
      </c>
      <c r="AC1098">
        <v>5.9917883999999999</v>
      </c>
      <c r="AD1098">
        <v>0</v>
      </c>
      <c r="AE1098">
        <v>0</v>
      </c>
      <c r="AF1098">
        <v>58.235785999999997</v>
      </c>
    </row>
    <row r="1099" spans="1:32" x14ac:dyDescent="0.3">
      <c r="A1099">
        <v>3003152</v>
      </c>
      <c r="B1099">
        <v>1</v>
      </c>
      <c r="C1099" t="s">
        <v>82</v>
      </c>
      <c r="D1099" t="s">
        <v>108</v>
      </c>
      <c r="E1099" t="s">
        <v>4380</v>
      </c>
      <c r="F1099" t="s">
        <v>4381</v>
      </c>
      <c r="G1099" t="s">
        <v>134</v>
      </c>
      <c r="H1099" t="s">
        <v>182</v>
      </c>
      <c r="I1099" t="s">
        <v>78</v>
      </c>
      <c r="J1099" t="s">
        <v>136</v>
      </c>
      <c r="K1099" t="s">
        <v>22</v>
      </c>
      <c r="L1099" t="s">
        <v>177</v>
      </c>
      <c r="M1099" t="s">
        <v>4382</v>
      </c>
      <c r="N1099" t="s">
        <v>4383</v>
      </c>
      <c r="O1099">
        <v>0.99305555555555558</v>
      </c>
      <c r="P1099">
        <v>0</v>
      </c>
      <c r="Q1099">
        <v>6</v>
      </c>
      <c r="R1099">
        <v>0</v>
      </c>
      <c r="S1099">
        <v>2</v>
      </c>
      <c r="T1099">
        <v>0</v>
      </c>
      <c r="U1099">
        <v>6</v>
      </c>
      <c r="V1099">
        <v>0</v>
      </c>
      <c r="W1099">
        <v>0</v>
      </c>
      <c r="X1099">
        <v>0</v>
      </c>
      <c r="Y1099">
        <v>0.67781469999999999</v>
      </c>
      <c r="Z1099">
        <v>0</v>
      </c>
      <c r="AA1099">
        <v>7.115792E-2</v>
      </c>
      <c r="AB1099">
        <v>0</v>
      </c>
      <c r="AC1099">
        <v>4.7335469999999997</v>
      </c>
      <c r="AD1099">
        <v>0</v>
      </c>
      <c r="AE1099">
        <v>0</v>
      </c>
      <c r="AF1099">
        <v>5.4825195999999998</v>
      </c>
    </row>
    <row r="1100" spans="1:32" x14ac:dyDescent="0.3">
      <c r="A1100">
        <v>3003059</v>
      </c>
      <c r="B1100">
        <v>1</v>
      </c>
      <c r="C1100" t="s">
        <v>82</v>
      </c>
      <c r="D1100" t="s">
        <v>86</v>
      </c>
      <c r="E1100" t="s">
        <v>4384</v>
      </c>
      <c r="F1100" t="s">
        <v>4385</v>
      </c>
      <c r="G1100" t="s">
        <v>134</v>
      </c>
      <c r="H1100" t="s">
        <v>247</v>
      </c>
      <c r="I1100" t="s">
        <v>78</v>
      </c>
      <c r="J1100" t="s">
        <v>136</v>
      </c>
      <c r="K1100" t="s">
        <v>22</v>
      </c>
      <c r="L1100" t="s">
        <v>177</v>
      </c>
      <c r="M1100" t="s">
        <v>4386</v>
      </c>
      <c r="N1100" t="s">
        <v>4387</v>
      </c>
      <c r="O1100">
        <v>4.2627980555555558</v>
      </c>
      <c r="P1100">
        <v>0</v>
      </c>
      <c r="Q1100">
        <v>53</v>
      </c>
      <c r="R1100">
        <v>0</v>
      </c>
      <c r="S1100">
        <v>1</v>
      </c>
      <c r="T1100">
        <v>0</v>
      </c>
      <c r="U1100">
        <v>8</v>
      </c>
      <c r="V1100">
        <v>0</v>
      </c>
      <c r="W1100">
        <v>0</v>
      </c>
      <c r="X1100">
        <v>0</v>
      </c>
      <c r="Y1100">
        <v>46.509149999999998</v>
      </c>
      <c r="Z1100">
        <v>0</v>
      </c>
      <c r="AA1100">
        <v>9.8174500000000001E-3</v>
      </c>
      <c r="AB1100">
        <v>0</v>
      </c>
      <c r="AC1100">
        <v>13.004324</v>
      </c>
      <c r="AD1100">
        <v>0</v>
      </c>
      <c r="AE1100">
        <v>0</v>
      </c>
      <c r="AF1100">
        <v>59.523293000000002</v>
      </c>
    </row>
    <row r="1101" spans="1:32" x14ac:dyDescent="0.3">
      <c r="A1101">
        <v>3003031</v>
      </c>
      <c r="B1101">
        <v>1</v>
      </c>
      <c r="C1101" t="s">
        <v>82</v>
      </c>
      <c r="D1101" t="s">
        <v>103</v>
      </c>
      <c r="E1101" t="s">
        <v>4388</v>
      </c>
      <c r="F1101" t="s">
        <v>4389</v>
      </c>
      <c r="G1101" t="s">
        <v>134</v>
      </c>
      <c r="H1101" t="s">
        <v>874</v>
      </c>
      <c r="I1101" t="s">
        <v>78</v>
      </c>
      <c r="J1101" t="s">
        <v>136</v>
      </c>
      <c r="K1101" t="s">
        <v>22</v>
      </c>
      <c r="L1101" t="s">
        <v>177</v>
      </c>
      <c r="M1101" t="s">
        <v>4390</v>
      </c>
      <c r="N1101" t="s">
        <v>4391</v>
      </c>
      <c r="O1101">
        <v>1.0129391666666667</v>
      </c>
      <c r="P1101">
        <v>0</v>
      </c>
      <c r="Q1101">
        <v>6</v>
      </c>
      <c r="R1101">
        <v>0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0</v>
      </c>
      <c r="Y1101">
        <v>0.97518190000000005</v>
      </c>
      <c r="Z1101">
        <v>0</v>
      </c>
      <c r="AA1101">
        <v>0</v>
      </c>
      <c r="AB1101">
        <v>0</v>
      </c>
      <c r="AC1101">
        <v>0.40723598</v>
      </c>
      <c r="AD1101">
        <v>0</v>
      </c>
      <c r="AE1101">
        <v>0</v>
      </c>
      <c r="AF1101">
        <v>1.3824178</v>
      </c>
    </row>
    <row r="1102" spans="1:32" x14ac:dyDescent="0.3">
      <c r="A1102">
        <v>3002847</v>
      </c>
      <c r="B1102">
        <v>1</v>
      </c>
      <c r="C1102" t="s">
        <v>82</v>
      </c>
      <c r="D1102" t="s">
        <v>106</v>
      </c>
      <c r="E1102" t="s">
        <v>4392</v>
      </c>
      <c r="F1102" t="s">
        <v>4393</v>
      </c>
      <c r="G1102" t="s">
        <v>134</v>
      </c>
      <c r="H1102" t="s">
        <v>367</v>
      </c>
      <c r="I1102" t="s">
        <v>78</v>
      </c>
      <c r="J1102" t="s">
        <v>136</v>
      </c>
      <c r="K1102" t="s">
        <v>22</v>
      </c>
      <c r="L1102" t="s">
        <v>177</v>
      </c>
      <c r="M1102" t="s">
        <v>4394</v>
      </c>
      <c r="N1102" t="s">
        <v>4395</v>
      </c>
      <c r="O1102">
        <v>2.6117730555555556</v>
      </c>
      <c r="P1102">
        <v>0</v>
      </c>
      <c r="Q1102">
        <v>14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6.8755845999999998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6.8755845999999998</v>
      </c>
    </row>
    <row r="1103" spans="1:32" x14ac:dyDescent="0.3">
      <c r="A1103">
        <v>3002825</v>
      </c>
      <c r="B1103">
        <v>2</v>
      </c>
      <c r="C1103" t="s">
        <v>83</v>
      </c>
      <c r="D1103" t="s">
        <v>115</v>
      </c>
      <c r="E1103" t="s">
        <v>4396</v>
      </c>
      <c r="F1103" t="s">
        <v>4397</v>
      </c>
      <c r="G1103" t="s">
        <v>134</v>
      </c>
      <c r="H1103" t="s">
        <v>874</v>
      </c>
      <c r="I1103" t="s">
        <v>78</v>
      </c>
      <c r="J1103" t="s">
        <v>136</v>
      </c>
      <c r="K1103" t="s">
        <v>3</v>
      </c>
      <c r="L1103" t="s">
        <v>177</v>
      </c>
      <c r="M1103" t="s">
        <v>4398</v>
      </c>
      <c r="N1103" t="s">
        <v>4399</v>
      </c>
      <c r="O1103">
        <v>2.9314038888888887</v>
      </c>
      <c r="P1103">
        <v>0</v>
      </c>
      <c r="Q1103">
        <v>29</v>
      </c>
      <c r="R1103">
        <v>0</v>
      </c>
      <c r="S1103">
        <v>0</v>
      </c>
      <c r="T1103">
        <v>0</v>
      </c>
      <c r="U1103">
        <v>6</v>
      </c>
      <c r="V1103">
        <v>0</v>
      </c>
      <c r="W1103">
        <v>0</v>
      </c>
      <c r="X1103">
        <v>0</v>
      </c>
      <c r="Y1103">
        <v>22.636907999999998</v>
      </c>
      <c r="Z1103">
        <v>0</v>
      </c>
      <c r="AA1103">
        <v>0</v>
      </c>
      <c r="AB1103">
        <v>0</v>
      </c>
      <c r="AC1103">
        <v>7.3244230000000003</v>
      </c>
      <c r="AD1103">
        <v>0</v>
      </c>
      <c r="AE1103">
        <v>0</v>
      </c>
      <c r="AF1103">
        <v>29.96133</v>
      </c>
    </row>
    <row r="1104" spans="1:32" x14ac:dyDescent="0.3">
      <c r="A1104">
        <v>3002825</v>
      </c>
      <c r="B1104">
        <v>1</v>
      </c>
      <c r="C1104" t="s">
        <v>83</v>
      </c>
      <c r="D1104" t="s">
        <v>115</v>
      </c>
      <c r="E1104" t="s">
        <v>4400</v>
      </c>
      <c r="F1104" t="s">
        <v>4401</v>
      </c>
      <c r="G1104" t="s">
        <v>134</v>
      </c>
      <c r="H1104" t="s">
        <v>874</v>
      </c>
      <c r="I1104" t="s">
        <v>78</v>
      </c>
      <c r="J1104" t="s">
        <v>136</v>
      </c>
      <c r="K1104" t="s">
        <v>3</v>
      </c>
      <c r="L1104" t="s">
        <v>177</v>
      </c>
      <c r="M1104" t="s">
        <v>4402</v>
      </c>
      <c r="N1104" t="s">
        <v>4398</v>
      </c>
      <c r="O1104">
        <v>1.6178744444444444</v>
      </c>
      <c r="P1104">
        <v>0</v>
      </c>
      <c r="Q1104">
        <v>87</v>
      </c>
      <c r="R1104">
        <v>0</v>
      </c>
      <c r="S1104">
        <v>0</v>
      </c>
      <c r="T1104">
        <v>0</v>
      </c>
      <c r="U1104">
        <v>16</v>
      </c>
      <c r="V1104">
        <v>0</v>
      </c>
      <c r="W1104">
        <v>0</v>
      </c>
      <c r="X1104">
        <v>0</v>
      </c>
      <c r="Y1104">
        <v>43.807453000000002</v>
      </c>
      <c r="Z1104">
        <v>0</v>
      </c>
      <c r="AA1104">
        <v>0</v>
      </c>
      <c r="AB1104">
        <v>0</v>
      </c>
      <c r="AC1104">
        <v>14.701356000000001</v>
      </c>
      <c r="AD1104">
        <v>0</v>
      </c>
      <c r="AE1104">
        <v>0</v>
      </c>
      <c r="AF1104">
        <v>58.508809999999997</v>
      </c>
    </row>
    <row r="1105" spans="1:32" x14ac:dyDescent="0.3">
      <c r="A1105">
        <v>3002683</v>
      </c>
      <c r="B1105">
        <v>1</v>
      </c>
      <c r="C1105" t="s">
        <v>83</v>
      </c>
      <c r="D1105" t="s">
        <v>127</v>
      </c>
      <c r="E1105" t="s">
        <v>4403</v>
      </c>
      <c r="F1105" t="s">
        <v>4404</v>
      </c>
      <c r="G1105" t="s">
        <v>134</v>
      </c>
      <c r="H1105" t="s">
        <v>182</v>
      </c>
      <c r="I1105" t="s">
        <v>78</v>
      </c>
      <c r="J1105" t="s">
        <v>136</v>
      </c>
      <c r="K1105" t="s">
        <v>22</v>
      </c>
      <c r="L1105" t="s">
        <v>177</v>
      </c>
      <c r="M1105" t="s">
        <v>4405</v>
      </c>
      <c r="N1105" t="s">
        <v>4406</v>
      </c>
      <c r="O1105">
        <v>0.82214555555555557</v>
      </c>
      <c r="P1105">
        <v>0</v>
      </c>
      <c r="Q1105">
        <v>36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6.6843184999999998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6.6843184999999998</v>
      </c>
    </row>
    <row r="1106" spans="1:32" x14ac:dyDescent="0.3">
      <c r="A1106">
        <v>3002605</v>
      </c>
      <c r="B1106">
        <v>2</v>
      </c>
      <c r="C1106" t="s">
        <v>82</v>
      </c>
      <c r="D1106" t="s">
        <v>108</v>
      </c>
      <c r="E1106" t="s">
        <v>4407</v>
      </c>
      <c r="F1106" t="s">
        <v>4408</v>
      </c>
      <c r="G1106" t="s">
        <v>134</v>
      </c>
      <c r="H1106" t="s">
        <v>247</v>
      </c>
      <c r="I1106" t="s">
        <v>78</v>
      </c>
      <c r="J1106" t="s">
        <v>136</v>
      </c>
      <c r="K1106" t="s">
        <v>22</v>
      </c>
      <c r="L1106" t="s">
        <v>177</v>
      </c>
      <c r="M1106" t="s">
        <v>4409</v>
      </c>
      <c r="N1106" t="s">
        <v>4410</v>
      </c>
      <c r="O1106">
        <v>0.58777777777777773</v>
      </c>
      <c r="P1106">
        <v>0</v>
      </c>
      <c r="Q1106">
        <v>47</v>
      </c>
      <c r="R1106">
        <v>0</v>
      </c>
      <c r="S1106">
        <v>13</v>
      </c>
      <c r="T1106">
        <v>0</v>
      </c>
      <c r="U1106">
        <v>7</v>
      </c>
      <c r="V1106">
        <v>0</v>
      </c>
      <c r="W1106">
        <v>0</v>
      </c>
      <c r="X1106">
        <v>0</v>
      </c>
      <c r="Y1106">
        <v>3.9331005000000001</v>
      </c>
      <c r="Z1106">
        <v>0</v>
      </c>
      <c r="AA1106">
        <v>0.83904575999999997</v>
      </c>
      <c r="AB1106">
        <v>0</v>
      </c>
      <c r="AC1106">
        <v>1.4511286999999999</v>
      </c>
      <c r="AD1106">
        <v>0</v>
      </c>
      <c r="AE1106">
        <v>0</v>
      </c>
      <c r="AF1106">
        <v>6.2232750000000001</v>
      </c>
    </row>
    <row r="1107" spans="1:32" x14ac:dyDescent="0.3">
      <c r="A1107">
        <v>3002708</v>
      </c>
      <c r="B1107">
        <v>1</v>
      </c>
      <c r="C1107" t="s">
        <v>82</v>
      </c>
      <c r="D1107" t="s">
        <v>106</v>
      </c>
      <c r="E1107" t="s">
        <v>4411</v>
      </c>
      <c r="F1107" t="s">
        <v>4412</v>
      </c>
      <c r="G1107" t="s">
        <v>134</v>
      </c>
      <c r="H1107" t="s">
        <v>182</v>
      </c>
      <c r="I1107" t="s">
        <v>78</v>
      </c>
      <c r="J1107" t="s">
        <v>136</v>
      </c>
      <c r="K1107" t="s">
        <v>22</v>
      </c>
      <c r="L1107" t="s">
        <v>177</v>
      </c>
      <c r="M1107" t="s">
        <v>4413</v>
      </c>
      <c r="N1107" t="s">
        <v>4414</v>
      </c>
      <c r="O1107">
        <v>3.1929827777777775</v>
      </c>
      <c r="P1107">
        <v>0</v>
      </c>
      <c r="Q1107">
        <v>148</v>
      </c>
      <c r="R1107">
        <v>0</v>
      </c>
      <c r="S1107">
        <v>0</v>
      </c>
      <c r="T1107">
        <v>0</v>
      </c>
      <c r="U1107">
        <v>32</v>
      </c>
      <c r="V1107">
        <v>0</v>
      </c>
      <c r="W1107">
        <v>0</v>
      </c>
      <c r="X1107">
        <v>0</v>
      </c>
      <c r="Y1107">
        <v>108.33103</v>
      </c>
      <c r="Z1107">
        <v>0</v>
      </c>
      <c r="AA1107">
        <v>0</v>
      </c>
      <c r="AB1107">
        <v>0</v>
      </c>
      <c r="AC1107">
        <v>68.359139999999996</v>
      </c>
      <c r="AD1107">
        <v>0</v>
      </c>
      <c r="AE1107">
        <v>0</v>
      </c>
      <c r="AF1107">
        <v>176.69016999999999</v>
      </c>
    </row>
    <row r="1108" spans="1:32" x14ac:dyDescent="0.3">
      <c r="A1108">
        <v>3002669</v>
      </c>
      <c r="B1108">
        <v>1</v>
      </c>
      <c r="C1108" t="s">
        <v>82</v>
      </c>
      <c r="D1108" t="s">
        <v>100</v>
      </c>
      <c r="E1108" t="s">
        <v>4415</v>
      </c>
      <c r="F1108" t="s">
        <v>4416</v>
      </c>
      <c r="G1108" t="s">
        <v>134</v>
      </c>
      <c r="H1108" t="s">
        <v>247</v>
      </c>
      <c r="I1108" t="s">
        <v>78</v>
      </c>
      <c r="J1108" t="s">
        <v>136</v>
      </c>
      <c r="K1108" t="s">
        <v>22</v>
      </c>
      <c r="L1108" t="s">
        <v>177</v>
      </c>
      <c r="M1108" t="s">
        <v>4417</v>
      </c>
      <c r="N1108" t="s">
        <v>4418</v>
      </c>
      <c r="O1108">
        <v>1.5068422222222222</v>
      </c>
      <c r="P1108">
        <v>0</v>
      </c>
      <c r="Q1108">
        <v>95</v>
      </c>
      <c r="R1108">
        <v>0</v>
      </c>
      <c r="S1108">
        <v>0</v>
      </c>
      <c r="T1108">
        <v>0</v>
      </c>
      <c r="U1108">
        <v>12</v>
      </c>
      <c r="V1108">
        <v>0</v>
      </c>
      <c r="W1108">
        <v>0</v>
      </c>
      <c r="X1108">
        <v>0</v>
      </c>
      <c r="Y1108">
        <v>35.145125999999998</v>
      </c>
      <c r="Z1108">
        <v>0</v>
      </c>
      <c r="AA1108">
        <v>0</v>
      </c>
      <c r="AB1108">
        <v>0</v>
      </c>
      <c r="AC1108">
        <v>23.678432000000001</v>
      </c>
      <c r="AD1108">
        <v>0</v>
      </c>
      <c r="AE1108">
        <v>0</v>
      </c>
      <c r="AF1108">
        <v>58.823563</v>
      </c>
    </row>
    <row r="1109" spans="1:32" x14ac:dyDescent="0.3">
      <c r="A1109">
        <v>3002654</v>
      </c>
      <c r="B1109">
        <v>1</v>
      </c>
      <c r="C1109" t="s">
        <v>82</v>
      </c>
      <c r="D1109" t="s">
        <v>91</v>
      </c>
      <c r="E1109" t="s">
        <v>4419</v>
      </c>
      <c r="F1109" t="s">
        <v>4420</v>
      </c>
      <c r="G1109" t="s">
        <v>134</v>
      </c>
      <c r="H1109" t="s">
        <v>404</v>
      </c>
      <c r="I1109" t="s">
        <v>78</v>
      </c>
      <c r="J1109" t="s">
        <v>136</v>
      </c>
      <c r="K1109" t="s">
        <v>22</v>
      </c>
      <c r="L1109" t="s">
        <v>177</v>
      </c>
      <c r="M1109" t="s">
        <v>4421</v>
      </c>
      <c r="N1109" t="s">
        <v>4422</v>
      </c>
      <c r="O1109">
        <v>3.2016505555555552</v>
      </c>
      <c r="P1109">
        <v>0</v>
      </c>
      <c r="Q1109">
        <v>1</v>
      </c>
      <c r="R1109">
        <v>0</v>
      </c>
      <c r="S1109">
        <v>0</v>
      </c>
      <c r="T1109">
        <v>0</v>
      </c>
      <c r="U1109">
        <v>28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145.31102000000001</v>
      </c>
      <c r="AD1109">
        <v>0</v>
      </c>
      <c r="AE1109">
        <v>0</v>
      </c>
      <c r="AF1109">
        <v>145.31102000000001</v>
      </c>
    </row>
    <row r="1110" spans="1:32" x14ac:dyDescent="0.3">
      <c r="A1110">
        <v>3002625</v>
      </c>
      <c r="B1110">
        <v>1</v>
      </c>
      <c r="C1110" t="s">
        <v>82</v>
      </c>
      <c r="D1110" t="s">
        <v>92</v>
      </c>
      <c r="E1110" t="s">
        <v>4423</v>
      </c>
      <c r="F1110" t="s">
        <v>4424</v>
      </c>
      <c r="G1110" t="s">
        <v>134</v>
      </c>
      <c r="H1110" t="s">
        <v>293</v>
      </c>
      <c r="I1110" t="s">
        <v>78</v>
      </c>
      <c r="J1110" t="s">
        <v>136</v>
      </c>
      <c r="K1110" t="s">
        <v>22</v>
      </c>
      <c r="L1110" t="s">
        <v>177</v>
      </c>
      <c r="M1110" t="s">
        <v>4425</v>
      </c>
      <c r="N1110" t="s">
        <v>4426</v>
      </c>
      <c r="O1110">
        <v>3.9036199999999996</v>
      </c>
      <c r="P1110">
        <v>0</v>
      </c>
      <c r="Q1110">
        <v>17</v>
      </c>
      <c r="R1110">
        <v>0</v>
      </c>
      <c r="S1110">
        <v>0</v>
      </c>
      <c r="T1110">
        <v>0</v>
      </c>
      <c r="U1110">
        <v>5</v>
      </c>
      <c r="V1110">
        <v>0</v>
      </c>
      <c r="W1110">
        <v>0</v>
      </c>
      <c r="X1110">
        <v>0</v>
      </c>
      <c r="Y1110">
        <v>26.834271999999999</v>
      </c>
      <c r="Z1110">
        <v>0</v>
      </c>
      <c r="AA1110">
        <v>0</v>
      </c>
      <c r="AB1110">
        <v>0</v>
      </c>
      <c r="AC1110">
        <v>57.025005</v>
      </c>
      <c r="AD1110">
        <v>0</v>
      </c>
      <c r="AE1110">
        <v>0</v>
      </c>
      <c r="AF1110">
        <v>83.859275999999994</v>
      </c>
    </row>
    <row r="1111" spans="1:32" x14ac:dyDescent="0.3">
      <c r="A1111">
        <v>3002656</v>
      </c>
      <c r="B1111">
        <v>1</v>
      </c>
      <c r="C1111" t="s">
        <v>82</v>
      </c>
      <c r="D1111" t="s">
        <v>101</v>
      </c>
      <c r="E1111" t="s">
        <v>4427</v>
      </c>
      <c r="F1111" t="s">
        <v>4428</v>
      </c>
      <c r="G1111" t="s">
        <v>134</v>
      </c>
      <c r="H1111" t="s">
        <v>327</v>
      </c>
      <c r="I1111" t="s">
        <v>78</v>
      </c>
      <c r="J1111" t="s">
        <v>136</v>
      </c>
      <c r="K1111" t="s">
        <v>22</v>
      </c>
      <c r="L1111" t="s">
        <v>177</v>
      </c>
      <c r="M1111" t="s">
        <v>4429</v>
      </c>
      <c r="N1111" t="s">
        <v>4430</v>
      </c>
      <c r="O1111">
        <v>1.4630669444444444</v>
      </c>
      <c r="P1111">
        <v>0</v>
      </c>
      <c r="Q1111">
        <v>437</v>
      </c>
      <c r="R1111">
        <v>0</v>
      </c>
      <c r="S1111">
        <v>1</v>
      </c>
      <c r="T1111">
        <v>0</v>
      </c>
      <c r="U1111">
        <v>8</v>
      </c>
      <c r="V1111">
        <v>0</v>
      </c>
      <c r="W1111">
        <v>0</v>
      </c>
      <c r="X1111">
        <v>0</v>
      </c>
      <c r="Y1111">
        <v>176.39178000000001</v>
      </c>
      <c r="Z1111">
        <v>0</v>
      </c>
      <c r="AA1111">
        <v>8.7856259999999995E-3</v>
      </c>
      <c r="AB1111">
        <v>0</v>
      </c>
      <c r="AC1111">
        <v>8.7160320000000002</v>
      </c>
      <c r="AD1111">
        <v>0</v>
      </c>
      <c r="AE1111">
        <v>0</v>
      </c>
      <c r="AF1111">
        <v>185.11660000000001</v>
      </c>
    </row>
    <row r="1112" spans="1:32" x14ac:dyDescent="0.3">
      <c r="A1112">
        <v>3002636</v>
      </c>
      <c r="B1112">
        <v>1</v>
      </c>
      <c r="C1112" t="s">
        <v>82</v>
      </c>
      <c r="D1112" t="s">
        <v>100</v>
      </c>
      <c r="E1112" t="s">
        <v>4431</v>
      </c>
      <c r="F1112" t="s">
        <v>4432</v>
      </c>
      <c r="G1112" t="s">
        <v>134</v>
      </c>
      <c r="H1112" t="s">
        <v>478</v>
      </c>
      <c r="I1112" t="s">
        <v>78</v>
      </c>
      <c r="J1112" t="s">
        <v>136</v>
      </c>
      <c r="K1112" t="s">
        <v>22</v>
      </c>
      <c r="L1112" t="s">
        <v>177</v>
      </c>
      <c r="M1112" t="s">
        <v>4433</v>
      </c>
      <c r="N1112" t="s">
        <v>4434</v>
      </c>
      <c r="O1112">
        <v>4.1820213888888889</v>
      </c>
      <c r="P1112">
        <v>0</v>
      </c>
      <c r="Q1112">
        <v>97</v>
      </c>
      <c r="R1112">
        <v>0</v>
      </c>
      <c r="S1112">
        <v>0</v>
      </c>
      <c r="T1112">
        <v>0</v>
      </c>
      <c r="U1112">
        <v>18</v>
      </c>
      <c r="V1112">
        <v>0</v>
      </c>
      <c r="W1112">
        <v>0</v>
      </c>
      <c r="X1112">
        <v>0</v>
      </c>
      <c r="Y1112">
        <v>97.210160000000002</v>
      </c>
      <c r="Z1112">
        <v>0</v>
      </c>
      <c r="AA1112">
        <v>0</v>
      </c>
      <c r="AB1112">
        <v>0</v>
      </c>
      <c r="AC1112">
        <v>52.6676</v>
      </c>
      <c r="AD1112">
        <v>0</v>
      </c>
      <c r="AE1112">
        <v>0</v>
      </c>
      <c r="AF1112">
        <v>149.87775999999999</v>
      </c>
    </row>
    <row r="1113" spans="1:32" x14ac:dyDescent="0.3">
      <c r="A1113">
        <v>3002642</v>
      </c>
      <c r="B1113">
        <v>1</v>
      </c>
      <c r="C1113" t="s">
        <v>82</v>
      </c>
      <c r="D1113" t="s">
        <v>113</v>
      </c>
      <c r="E1113" t="s">
        <v>4435</v>
      </c>
      <c r="F1113" t="s">
        <v>4436</v>
      </c>
      <c r="G1113" t="s">
        <v>134</v>
      </c>
      <c r="H1113" t="s">
        <v>4437</v>
      </c>
      <c r="I1113" t="s">
        <v>79</v>
      </c>
      <c r="J1113" t="s">
        <v>136</v>
      </c>
      <c r="K1113" t="s">
        <v>22</v>
      </c>
      <c r="L1113" t="s">
        <v>177</v>
      </c>
      <c r="M1113" t="s">
        <v>4438</v>
      </c>
      <c r="N1113" t="s">
        <v>4439</v>
      </c>
      <c r="O1113">
        <v>0.45500861111111107</v>
      </c>
      <c r="P1113">
        <v>0</v>
      </c>
      <c r="Q1113">
        <v>133</v>
      </c>
      <c r="R1113">
        <v>0</v>
      </c>
      <c r="S1113">
        <v>0</v>
      </c>
      <c r="T1113">
        <v>0</v>
      </c>
      <c r="U1113">
        <v>5</v>
      </c>
      <c r="V1113">
        <v>0</v>
      </c>
      <c r="W1113">
        <v>0</v>
      </c>
      <c r="X1113">
        <v>0</v>
      </c>
      <c r="Y1113">
        <v>37.389744</v>
      </c>
      <c r="Z1113">
        <v>0</v>
      </c>
      <c r="AA1113">
        <v>0</v>
      </c>
      <c r="AB1113">
        <v>0</v>
      </c>
      <c r="AC1113">
        <v>2.2652019999999999</v>
      </c>
      <c r="AD1113">
        <v>0</v>
      </c>
      <c r="AE1113">
        <v>0</v>
      </c>
      <c r="AF1113">
        <v>39.654944999999998</v>
      </c>
    </row>
    <row r="1114" spans="1:32" x14ac:dyDescent="0.3">
      <c r="A1114">
        <v>3002667</v>
      </c>
      <c r="B1114">
        <v>1</v>
      </c>
      <c r="C1114" t="s">
        <v>82</v>
      </c>
      <c r="D1114" t="s">
        <v>100</v>
      </c>
      <c r="E1114" t="s">
        <v>4440</v>
      </c>
      <c r="F1114" t="s">
        <v>4441</v>
      </c>
      <c r="G1114" t="s">
        <v>134</v>
      </c>
      <c r="H1114" t="s">
        <v>327</v>
      </c>
      <c r="I1114" t="s">
        <v>78</v>
      </c>
      <c r="J1114" t="s">
        <v>136</v>
      </c>
      <c r="K1114" t="s">
        <v>22</v>
      </c>
      <c r="L1114" t="s">
        <v>177</v>
      </c>
      <c r="M1114" t="s">
        <v>4442</v>
      </c>
      <c r="N1114" t="s">
        <v>4443</v>
      </c>
      <c r="O1114">
        <v>0.61083333333333334</v>
      </c>
      <c r="P1114">
        <v>0</v>
      </c>
      <c r="Q1114">
        <v>536</v>
      </c>
      <c r="R1114">
        <v>0</v>
      </c>
      <c r="S1114">
        <v>0</v>
      </c>
      <c r="T1114">
        <v>0</v>
      </c>
      <c r="U1114">
        <v>60</v>
      </c>
      <c r="V1114">
        <v>0</v>
      </c>
      <c r="W1114">
        <v>0</v>
      </c>
      <c r="X1114">
        <v>0</v>
      </c>
      <c r="Y1114">
        <v>79.465739999999997</v>
      </c>
      <c r="Z1114">
        <v>0</v>
      </c>
      <c r="AA1114">
        <v>0</v>
      </c>
      <c r="AB1114">
        <v>0</v>
      </c>
      <c r="AC1114">
        <v>50.330196000000001</v>
      </c>
      <c r="AD1114">
        <v>0</v>
      </c>
      <c r="AE1114">
        <v>0</v>
      </c>
      <c r="AF1114">
        <v>129.79594</v>
      </c>
    </row>
    <row r="1115" spans="1:32" x14ac:dyDescent="0.3">
      <c r="A1115">
        <v>3002681</v>
      </c>
      <c r="B1115">
        <v>1</v>
      </c>
      <c r="C1115" t="s">
        <v>83</v>
      </c>
      <c r="D1115" t="s">
        <v>127</v>
      </c>
      <c r="E1115" t="s">
        <v>4444</v>
      </c>
      <c r="F1115" t="s">
        <v>4445</v>
      </c>
      <c r="G1115" t="s">
        <v>134</v>
      </c>
      <c r="H1115" t="s">
        <v>327</v>
      </c>
      <c r="I1115" t="s">
        <v>78</v>
      </c>
      <c r="J1115" t="s">
        <v>136</v>
      </c>
      <c r="K1115" t="s">
        <v>22</v>
      </c>
      <c r="L1115" t="s">
        <v>177</v>
      </c>
      <c r="M1115" t="s">
        <v>4446</v>
      </c>
      <c r="N1115" t="s">
        <v>4447</v>
      </c>
      <c r="O1115">
        <v>3.5042886111111113</v>
      </c>
      <c r="P1115">
        <v>0</v>
      </c>
      <c r="Q1115">
        <v>655</v>
      </c>
      <c r="R1115">
        <v>0</v>
      </c>
      <c r="S1115">
        <v>0</v>
      </c>
      <c r="T1115">
        <v>0</v>
      </c>
      <c r="U1115">
        <v>54</v>
      </c>
      <c r="V1115">
        <v>0</v>
      </c>
      <c r="W1115">
        <v>0</v>
      </c>
      <c r="X1115">
        <v>0</v>
      </c>
      <c r="Y1115">
        <v>536.90350000000001</v>
      </c>
      <c r="Z1115">
        <v>0</v>
      </c>
      <c r="AA1115">
        <v>0</v>
      </c>
      <c r="AB1115">
        <v>0</v>
      </c>
      <c r="AC1115">
        <v>95.883210000000005</v>
      </c>
      <c r="AD1115">
        <v>0</v>
      </c>
      <c r="AE1115">
        <v>0</v>
      </c>
      <c r="AF1115">
        <v>632.78674000000001</v>
      </c>
    </row>
    <row r="1116" spans="1:32" x14ac:dyDescent="0.3">
      <c r="A1116">
        <v>3002713</v>
      </c>
      <c r="B1116">
        <v>1</v>
      </c>
      <c r="C1116" t="s">
        <v>83</v>
      </c>
      <c r="D1116" t="s">
        <v>130</v>
      </c>
      <c r="E1116" t="s">
        <v>4448</v>
      </c>
      <c r="F1116" t="s">
        <v>4449</v>
      </c>
      <c r="G1116" t="s">
        <v>134</v>
      </c>
      <c r="H1116" t="s">
        <v>211</v>
      </c>
      <c r="I1116" t="s">
        <v>79</v>
      </c>
      <c r="J1116" t="s">
        <v>136</v>
      </c>
      <c r="K1116" t="s">
        <v>22</v>
      </c>
      <c r="L1116" t="s">
        <v>177</v>
      </c>
      <c r="M1116" t="s">
        <v>4450</v>
      </c>
      <c r="N1116" t="s">
        <v>4451</v>
      </c>
      <c r="O1116">
        <v>0.24444444444444444</v>
      </c>
      <c r="P1116">
        <v>19</v>
      </c>
      <c r="Q1116">
        <v>1823</v>
      </c>
      <c r="R1116">
        <v>77</v>
      </c>
      <c r="S1116">
        <v>110</v>
      </c>
      <c r="T1116">
        <v>11</v>
      </c>
      <c r="U1116">
        <v>159</v>
      </c>
      <c r="V1116">
        <v>3</v>
      </c>
      <c r="W1116">
        <v>0</v>
      </c>
      <c r="X1116">
        <v>4.2761984000000002</v>
      </c>
      <c r="Y1116">
        <v>61.108820000000001</v>
      </c>
      <c r="Z1116">
        <v>9.0810630000000003</v>
      </c>
      <c r="AA1116">
        <v>4.1713180000000003</v>
      </c>
      <c r="AB1116">
        <v>89.5488</v>
      </c>
      <c r="AC1116">
        <v>23.896702000000001</v>
      </c>
      <c r="AD1116">
        <v>42.018005000000002</v>
      </c>
      <c r="AE1116">
        <v>0</v>
      </c>
      <c r="AF1116">
        <v>234.1009</v>
      </c>
    </row>
    <row r="1117" spans="1:32" x14ac:dyDescent="0.3">
      <c r="A1117">
        <v>3002605</v>
      </c>
      <c r="B1117">
        <v>1</v>
      </c>
      <c r="C1117" t="s">
        <v>82</v>
      </c>
      <c r="D1117" t="s">
        <v>108</v>
      </c>
      <c r="E1117" t="s">
        <v>4452</v>
      </c>
      <c r="F1117" t="s">
        <v>4453</v>
      </c>
      <c r="G1117" t="s">
        <v>134</v>
      </c>
      <c r="H1117" t="s">
        <v>216</v>
      </c>
      <c r="I1117" t="s">
        <v>78</v>
      </c>
      <c r="J1117" t="s">
        <v>136</v>
      </c>
      <c r="K1117" t="s">
        <v>22</v>
      </c>
      <c r="L1117" t="s">
        <v>177</v>
      </c>
      <c r="M1117" t="s">
        <v>4454</v>
      </c>
      <c r="N1117" t="s">
        <v>4409</v>
      </c>
      <c r="O1117">
        <v>2.0291088888888891</v>
      </c>
      <c r="P1117">
        <v>0</v>
      </c>
      <c r="Q1117">
        <v>1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0.59769139999999998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0.59769139999999998</v>
      </c>
    </row>
    <row r="1118" spans="1:32" x14ac:dyDescent="0.3">
      <c r="A1118">
        <v>3002556</v>
      </c>
      <c r="B1118">
        <v>1</v>
      </c>
      <c r="C1118" t="s">
        <v>82</v>
      </c>
      <c r="D1118" t="s">
        <v>93</v>
      </c>
      <c r="E1118" t="s">
        <v>4455</v>
      </c>
      <c r="F1118" t="s">
        <v>4456</v>
      </c>
      <c r="G1118" t="s">
        <v>134</v>
      </c>
      <c r="H1118" t="s">
        <v>404</v>
      </c>
      <c r="I1118" t="s">
        <v>78</v>
      </c>
      <c r="J1118" t="s">
        <v>136</v>
      </c>
      <c r="K1118" t="s">
        <v>22</v>
      </c>
      <c r="L1118" t="s">
        <v>177</v>
      </c>
      <c r="M1118" t="s">
        <v>4457</v>
      </c>
      <c r="N1118" t="s">
        <v>4458</v>
      </c>
      <c r="O1118">
        <v>2.1630291666666666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8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19.338608000000001</v>
      </c>
      <c r="AD1118">
        <v>0</v>
      </c>
      <c r="AE1118">
        <v>0</v>
      </c>
      <c r="AF1118">
        <v>19.338608000000001</v>
      </c>
    </row>
    <row r="1119" spans="1:32" x14ac:dyDescent="0.3">
      <c r="A1119">
        <v>3002587</v>
      </c>
      <c r="B1119">
        <v>1</v>
      </c>
      <c r="C1119" t="s">
        <v>83</v>
      </c>
      <c r="D1119" t="s">
        <v>128</v>
      </c>
      <c r="E1119" t="s">
        <v>4459</v>
      </c>
      <c r="F1119" t="s">
        <v>4460</v>
      </c>
      <c r="G1119" t="s">
        <v>134</v>
      </c>
      <c r="H1119" t="s">
        <v>247</v>
      </c>
      <c r="I1119" t="s">
        <v>78</v>
      </c>
      <c r="J1119" t="s">
        <v>136</v>
      </c>
      <c r="K1119" t="s">
        <v>22</v>
      </c>
      <c r="L1119" t="s">
        <v>177</v>
      </c>
      <c r="M1119" t="s">
        <v>4461</v>
      </c>
      <c r="N1119" t="s">
        <v>4462</v>
      </c>
      <c r="O1119">
        <v>1.1895566666666668</v>
      </c>
      <c r="P1119">
        <v>0</v>
      </c>
      <c r="Q1119">
        <v>130</v>
      </c>
      <c r="R1119">
        <v>0</v>
      </c>
      <c r="S1119">
        <v>0</v>
      </c>
      <c r="T1119">
        <v>0</v>
      </c>
      <c r="U1119">
        <v>2</v>
      </c>
      <c r="V1119">
        <v>0</v>
      </c>
      <c r="W1119">
        <v>0</v>
      </c>
      <c r="X1119">
        <v>0</v>
      </c>
      <c r="Y1119">
        <v>33.678049999999999</v>
      </c>
      <c r="Z1119">
        <v>0</v>
      </c>
      <c r="AA1119">
        <v>0</v>
      </c>
      <c r="AB1119">
        <v>0</v>
      </c>
      <c r="AC1119">
        <v>6.9164409999999998</v>
      </c>
      <c r="AD1119">
        <v>0</v>
      </c>
      <c r="AE1119">
        <v>0</v>
      </c>
      <c r="AF1119">
        <v>40.594493999999997</v>
      </c>
    </row>
    <row r="1120" spans="1:32" x14ac:dyDescent="0.3">
      <c r="A1120">
        <v>3002616</v>
      </c>
      <c r="B1120">
        <v>1</v>
      </c>
      <c r="C1120" t="s">
        <v>83</v>
      </c>
      <c r="D1120" t="s">
        <v>128</v>
      </c>
      <c r="E1120" t="s">
        <v>4463</v>
      </c>
      <c r="F1120" t="s">
        <v>4464</v>
      </c>
      <c r="G1120" t="s">
        <v>134</v>
      </c>
      <c r="H1120" t="s">
        <v>318</v>
      </c>
      <c r="I1120" t="s">
        <v>79</v>
      </c>
      <c r="J1120" t="s">
        <v>136</v>
      </c>
      <c r="K1120" t="s">
        <v>22</v>
      </c>
      <c r="L1120" t="s">
        <v>177</v>
      </c>
      <c r="M1120" t="s">
        <v>4465</v>
      </c>
      <c r="N1120" t="s">
        <v>4466</v>
      </c>
      <c r="O1120">
        <v>4.3497922222222227</v>
      </c>
      <c r="P1120">
        <v>0</v>
      </c>
      <c r="Q1120">
        <v>242</v>
      </c>
      <c r="R1120">
        <v>0</v>
      </c>
      <c r="S1120">
        <v>49</v>
      </c>
      <c r="T1120">
        <v>0</v>
      </c>
      <c r="U1120">
        <v>38</v>
      </c>
      <c r="V1120">
        <v>0</v>
      </c>
      <c r="W1120">
        <v>0</v>
      </c>
      <c r="X1120">
        <v>0</v>
      </c>
      <c r="Y1120">
        <v>211.59036</v>
      </c>
      <c r="Z1120">
        <v>0</v>
      </c>
      <c r="AA1120">
        <v>39.212704000000002</v>
      </c>
      <c r="AB1120">
        <v>0</v>
      </c>
      <c r="AC1120">
        <v>119.30775</v>
      </c>
      <c r="AD1120">
        <v>0</v>
      </c>
      <c r="AE1120">
        <v>0</v>
      </c>
      <c r="AF1120">
        <v>370.11079999999998</v>
      </c>
    </row>
    <row r="1121" spans="1:32" x14ac:dyDescent="0.3">
      <c r="A1121">
        <v>3002589</v>
      </c>
      <c r="B1121">
        <v>1</v>
      </c>
      <c r="C1121" t="s">
        <v>82</v>
      </c>
      <c r="D1121" t="s">
        <v>96</v>
      </c>
      <c r="E1121" t="s">
        <v>4467</v>
      </c>
      <c r="F1121" t="s">
        <v>4468</v>
      </c>
      <c r="G1121" t="s">
        <v>134</v>
      </c>
      <c r="H1121" t="s">
        <v>182</v>
      </c>
      <c r="I1121" t="s">
        <v>78</v>
      </c>
      <c r="J1121" t="s">
        <v>136</v>
      </c>
      <c r="K1121" t="s">
        <v>22</v>
      </c>
      <c r="L1121" t="s">
        <v>177</v>
      </c>
      <c r="M1121" t="s">
        <v>4469</v>
      </c>
      <c r="N1121" t="s">
        <v>4470</v>
      </c>
      <c r="O1121">
        <v>0.46599638888888889</v>
      </c>
      <c r="P1121">
        <v>0</v>
      </c>
      <c r="Q1121">
        <v>195</v>
      </c>
      <c r="R1121">
        <v>0</v>
      </c>
      <c r="S1121">
        <v>0</v>
      </c>
      <c r="T1121">
        <v>0</v>
      </c>
      <c r="U1121">
        <v>7</v>
      </c>
      <c r="V1121">
        <v>0</v>
      </c>
      <c r="W1121">
        <v>0</v>
      </c>
      <c r="X1121">
        <v>0</v>
      </c>
      <c r="Y1121">
        <v>26.750574</v>
      </c>
      <c r="Z1121">
        <v>0</v>
      </c>
      <c r="AA1121">
        <v>0</v>
      </c>
      <c r="AB1121">
        <v>0</v>
      </c>
      <c r="AC1121">
        <v>3.284462</v>
      </c>
      <c r="AD1121">
        <v>0</v>
      </c>
      <c r="AE1121">
        <v>0</v>
      </c>
      <c r="AF1121">
        <v>30.035036000000002</v>
      </c>
    </row>
    <row r="1122" spans="1:32" x14ac:dyDescent="0.3">
      <c r="A1122">
        <v>3002564</v>
      </c>
      <c r="B1122">
        <v>1</v>
      </c>
      <c r="C1122" t="s">
        <v>83</v>
      </c>
      <c r="D1122" t="s">
        <v>129</v>
      </c>
      <c r="E1122" t="s">
        <v>4471</v>
      </c>
      <c r="F1122" t="s">
        <v>4472</v>
      </c>
      <c r="G1122" t="s">
        <v>134</v>
      </c>
      <c r="H1122" t="s">
        <v>147</v>
      </c>
      <c r="I1122" t="s">
        <v>79</v>
      </c>
      <c r="J1122" t="s">
        <v>136</v>
      </c>
      <c r="K1122" t="s">
        <v>22</v>
      </c>
      <c r="L1122" t="s">
        <v>137</v>
      </c>
      <c r="M1122" t="s">
        <v>4473</v>
      </c>
      <c r="N1122" t="s">
        <v>4474</v>
      </c>
      <c r="O1122">
        <v>3.8630555555555555</v>
      </c>
      <c r="P1122">
        <v>3</v>
      </c>
      <c r="Q1122">
        <v>0</v>
      </c>
      <c r="R1122">
        <v>112</v>
      </c>
      <c r="S1122">
        <v>52</v>
      </c>
      <c r="T1122">
        <v>12</v>
      </c>
      <c r="U1122">
        <v>5</v>
      </c>
      <c r="V1122">
        <v>0</v>
      </c>
      <c r="W1122">
        <v>0</v>
      </c>
      <c r="X1122">
        <v>2.4404469</v>
      </c>
      <c r="Y1122">
        <v>0</v>
      </c>
      <c r="Z1122">
        <v>170.61852999999999</v>
      </c>
      <c r="AA1122">
        <v>67.328190000000006</v>
      </c>
      <c r="AB1122">
        <v>16.875277000000001</v>
      </c>
      <c r="AC1122">
        <v>20.847473000000001</v>
      </c>
      <c r="AD1122">
        <v>0</v>
      </c>
      <c r="AE1122">
        <v>0</v>
      </c>
      <c r="AF1122">
        <v>278.10991999999999</v>
      </c>
    </row>
    <row r="1123" spans="1:32" x14ac:dyDescent="0.3">
      <c r="A1123">
        <v>3002637</v>
      </c>
      <c r="B1123">
        <v>1</v>
      </c>
      <c r="C1123" t="s">
        <v>82</v>
      </c>
      <c r="D1123" t="s">
        <v>104</v>
      </c>
      <c r="E1123" t="s">
        <v>4475</v>
      </c>
      <c r="F1123" t="s">
        <v>4476</v>
      </c>
      <c r="G1123" t="s">
        <v>134</v>
      </c>
      <c r="H1123" t="s">
        <v>327</v>
      </c>
      <c r="I1123" t="s">
        <v>78</v>
      </c>
      <c r="J1123" t="s">
        <v>136</v>
      </c>
      <c r="K1123" t="s">
        <v>22</v>
      </c>
      <c r="L1123" t="s">
        <v>177</v>
      </c>
      <c r="M1123" t="s">
        <v>4477</v>
      </c>
      <c r="N1123" t="s">
        <v>4478</v>
      </c>
      <c r="O1123">
        <v>4.3888975000000006</v>
      </c>
      <c r="P1123">
        <v>0</v>
      </c>
      <c r="Q1123">
        <v>1406</v>
      </c>
      <c r="R1123">
        <v>0</v>
      </c>
      <c r="S1123">
        <v>0</v>
      </c>
      <c r="T1123">
        <v>0</v>
      </c>
      <c r="U1123">
        <v>62</v>
      </c>
      <c r="V1123">
        <v>0</v>
      </c>
      <c r="W1123">
        <v>0</v>
      </c>
      <c r="X1123">
        <v>0</v>
      </c>
      <c r="Y1123">
        <v>1425.5972999999999</v>
      </c>
      <c r="Z1123">
        <v>0</v>
      </c>
      <c r="AA1123">
        <v>0</v>
      </c>
      <c r="AB1123">
        <v>0</v>
      </c>
      <c r="AC1123">
        <v>354.52017000000001</v>
      </c>
      <c r="AD1123">
        <v>0</v>
      </c>
      <c r="AE1123">
        <v>0</v>
      </c>
      <c r="AF1123">
        <v>1780.1174000000001</v>
      </c>
    </row>
    <row r="1124" spans="1:32" x14ac:dyDescent="0.3">
      <c r="A1124">
        <v>3002482</v>
      </c>
      <c r="B1124">
        <v>1</v>
      </c>
      <c r="C1124" t="s">
        <v>82</v>
      </c>
      <c r="D1124" t="s">
        <v>94</v>
      </c>
      <c r="E1124" t="s">
        <v>4479</v>
      </c>
      <c r="F1124" t="s">
        <v>4480</v>
      </c>
      <c r="G1124" t="s">
        <v>134</v>
      </c>
      <c r="H1124" t="s">
        <v>367</v>
      </c>
      <c r="I1124" t="s">
        <v>78</v>
      </c>
      <c r="J1124" t="s">
        <v>136</v>
      </c>
      <c r="K1124" t="s">
        <v>22</v>
      </c>
      <c r="L1124" t="s">
        <v>177</v>
      </c>
      <c r="M1124" t="s">
        <v>4481</v>
      </c>
      <c r="N1124" t="s">
        <v>4482</v>
      </c>
      <c r="O1124">
        <v>7.5567188888888888</v>
      </c>
      <c r="P1124">
        <v>0</v>
      </c>
      <c r="Q1124">
        <v>2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1.9459027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1.9459027</v>
      </c>
    </row>
    <row r="1125" spans="1:32" x14ac:dyDescent="0.3">
      <c r="A1125">
        <v>3002499</v>
      </c>
      <c r="B1125">
        <v>1</v>
      </c>
      <c r="C1125" t="s">
        <v>83</v>
      </c>
      <c r="D1125" t="s">
        <v>115</v>
      </c>
      <c r="E1125" t="s">
        <v>4483</v>
      </c>
      <c r="F1125" t="s">
        <v>4484</v>
      </c>
      <c r="G1125" t="s">
        <v>134</v>
      </c>
      <c r="H1125" t="s">
        <v>142</v>
      </c>
      <c r="I1125" t="s">
        <v>79</v>
      </c>
      <c r="J1125" t="s">
        <v>136</v>
      </c>
      <c r="K1125" t="s">
        <v>22</v>
      </c>
      <c r="L1125" t="s">
        <v>137</v>
      </c>
      <c r="M1125" t="s">
        <v>4485</v>
      </c>
      <c r="N1125" t="s">
        <v>4486</v>
      </c>
      <c r="O1125">
        <v>7.9916666666666663</v>
      </c>
      <c r="P1125">
        <v>3</v>
      </c>
      <c r="Q1125">
        <v>0</v>
      </c>
      <c r="R1125">
        <v>29</v>
      </c>
      <c r="S1125">
        <v>11</v>
      </c>
      <c r="T1125">
        <v>6</v>
      </c>
      <c r="U1125">
        <v>1</v>
      </c>
      <c r="V1125">
        <v>2</v>
      </c>
      <c r="W1125">
        <v>0</v>
      </c>
      <c r="X1125">
        <v>36.197594000000002</v>
      </c>
      <c r="Y1125">
        <v>0</v>
      </c>
      <c r="Z1125">
        <v>167.6163</v>
      </c>
      <c r="AA1125">
        <v>18.517980000000001</v>
      </c>
      <c r="AB1125">
        <v>193.17131000000001</v>
      </c>
      <c r="AC1125">
        <v>0</v>
      </c>
      <c r="AD1125">
        <v>112.70656</v>
      </c>
      <c r="AE1125">
        <v>0</v>
      </c>
      <c r="AF1125">
        <v>528.20979999999997</v>
      </c>
    </row>
    <row r="1126" spans="1:32" x14ac:dyDescent="0.3">
      <c r="A1126">
        <v>3002524</v>
      </c>
      <c r="B1126">
        <v>1</v>
      </c>
      <c r="C1126" t="s">
        <v>82</v>
      </c>
      <c r="D1126" t="s">
        <v>92</v>
      </c>
      <c r="E1126" t="s">
        <v>3052</v>
      </c>
      <c r="F1126" t="s">
        <v>3053</v>
      </c>
      <c r="G1126" t="s">
        <v>134</v>
      </c>
      <c r="H1126" t="s">
        <v>327</v>
      </c>
      <c r="I1126" t="s">
        <v>78</v>
      </c>
      <c r="J1126" t="s">
        <v>136</v>
      </c>
      <c r="K1126" t="s">
        <v>22</v>
      </c>
      <c r="L1126" t="s">
        <v>177</v>
      </c>
      <c r="M1126" t="s">
        <v>4487</v>
      </c>
      <c r="N1126" t="s">
        <v>4488</v>
      </c>
      <c r="O1126">
        <v>1.1091666666666666</v>
      </c>
      <c r="P1126">
        <v>0</v>
      </c>
      <c r="Q1126">
        <v>202</v>
      </c>
      <c r="R1126">
        <v>0</v>
      </c>
      <c r="S1126">
        <v>1</v>
      </c>
      <c r="T1126">
        <v>0</v>
      </c>
      <c r="U1126">
        <v>29</v>
      </c>
      <c r="V1126">
        <v>0</v>
      </c>
      <c r="W1126">
        <v>0</v>
      </c>
      <c r="X1126">
        <v>0</v>
      </c>
      <c r="Y1126">
        <v>100.362976</v>
      </c>
      <c r="Z1126">
        <v>0</v>
      </c>
      <c r="AA1126">
        <v>0</v>
      </c>
      <c r="AB1126">
        <v>0</v>
      </c>
      <c r="AC1126">
        <v>32.826453999999998</v>
      </c>
      <c r="AD1126">
        <v>0</v>
      </c>
      <c r="AE1126">
        <v>0</v>
      </c>
      <c r="AF1126">
        <v>133.18942000000001</v>
      </c>
    </row>
    <row r="1127" spans="1:32" x14ac:dyDescent="0.3">
      <c r="A1127">
        <v>3002476</v>
      </c>
      <c r="B1127">
        <v>1</v>
      </c>
      <c r="C1127" t="s">
        <v>83</v>
      </c>
      <c r="D1127" t="s">
        <v>130</v>
      </c>
      <c r="E1127" t="s">
        <v>4489</v>
      </c>
      <c r="F1127" t="s">
        <v>4490</v>
      </c>
      <c r="G1127" t="s">
        <v>134</v>
      </c>
      <c r="H1127" t="s">
        <v>182</v>
      </c>
      <c r="I1127" t="s">
        <v>79</v>
      </c>
      <c r="J1127" t="s">
        <v>136</v>
      </c>
      <c r="K1127" t="s">
        <v>22</v>
      </c>
      <c r="L1127" t="s">
        <v>177</v>
      </c>
      <c r="M1127" t="s">
        <v>4491</v>
      </c>
      <c r="N1127" t="s">
        <v>4492</v>
      </c>
      <c r="O1127">
        <v>0.87777777777777777</v>
      </c>
      <c r="P1127">
        <v>16</v>
      </c>
      <c r="Q1127">
        <v>108</v>
      </c>
      <c r="R1127">
        <v>35</v>
      </c>
      <c r="S1127">
        <v>17</v>
      </c>
      <c r="T1127">
        <v>4</v>
      </c>
      <c r="U1127">
        <v>9</v>
      </c>
      <c r="V1127">
        <v>0</v>
      </c>
      <c r="W1127">
        <v>0</v>
      </c>
      <c r="X1127">
        <v>3.6364481</v>
      </c>
      <c r="Y1127">
        <v>13.178240000000001</v>
      </c>
      <c r="Z1127">
        <v>9.9568729999999999</v>
      </c>
      <c r="AA1127">
        <v>8.3443649999999998</v>
      </c>
      <c r="AB1127">
        <v>4.9641919999999997</v>
      </c>
      <c r="AC1127">
        <v>1.6211310999999999</v>
      </c>
      <c r="AD1127">
        <v>0</v>
      </c>
      <c r="AE1127">
        <v>0</v>
      </c>
      <c r="AF1127">
        <v>41.701250000000002</v>
      </c>
    </row>
    <row r="1128" spans="1:32" x14ac:dyDescent="0.3">
      <c r="A1128">
        <v>3002488</v>
      </c>
      <c r="B1128">
        <v>1</v>
      </c>
      <c r="C1128" t="s">
        <v>83</v>
      </c>
      <c r="D1128" t="s">
        <v>125</v>
      </c>
      <c r="E1128" t="s">
        <v>4493</v>
      </c>
      <c r="F1128" t="s">
        <v>4494</v>
      </c>
      <c r="G1128" t="s">
        <v>134</v>
      </c>
      <c r="H1128" t="s">
        <v>327</v>
      </c>
      <c r="I1128" t="s">
        <v>78</v>
      </c>
      <c r="J1128" t="s">
        <v>136</v>
      </c>
      <c r="K1128" t="s">
        <v>22</v>
      </c>
      <c r="L1128" t="s">
        <v>177</v>
      </c>
      <c r="M1128" t="s">
        <v>4495</v>
      </c>
      <c r="N1128" t="s">
        <v>4496</v>
      </c>
      <c r="O1128">
        <v>1.1731705555555554</v>
      </c>
      <c r="P1128">
        <v>0</v>
      </c>
      <c r="Q1128">
        <v>176</v>
      </c>
      <c r="R1128">
        <v>0</v>
      </c>
      <c r="S1128">
        <v>2</v>
      </c>
      <c r="T1128">
        <v>0</v>
      </c>
      <c r="U1128">
        <v>25</v>
      </c>
      <c r="V1128">
        <v>0</v>
      </c>
      <c r="W1128">
        <v>0</v>
      </c>
      <c r="X1128">
        <v>0</v>
      </c>
      <c r="Y1128">
        <v>70.245410000000007</v>
      </c>
      <c r="Z1128">
        <v>0</v>
      </c>
      <c r="AA1128">
        <v>0.34139985</v>
      </c>
      <c r="AB1128">
        <v>0</v>
      </c>
      <c r="AC1128">
        <v>10.446699000000001</v>
      </c>
      <c r="AD1128">
        <v>0</v>
      </c>
      <c r="AE1128">
        <v>0</v>
      </c>
      <c r="AF1128">
        <v>81.033510000000007</v>
      </c>
    </row>
    <row r="1129" spans="1:32" x14ac:dyDescent="0.3">
      <c r="A1129">
        <v>3002505</v>
      </c>
      <c r="B1129">
        <v>1</v>
      </c>
      <c r="C1129" t="s">
        <v>83</v>
      </c>
      <c r="D1129" t="s">
        <v>128</v>
      </c>
      <c r="E1129" t="s">
        <v>2183</v>
      </c>
      <c r="F1129" t="s">
        <v>2184</v>
      </c>
      <c r="G1129" t="s">
        <v>134</v>
      </c>
      <c r="H1129" t="s">
        <v>147</v>
      </c>
      <c r="I1129" t="s">
        <v>79</v>
      </c>
      <c r="J1129" t="s">
        <v>136</v>
      </c>
      <c r="K1129" t="s">
        <v>22</v>
      </c>
      <c r="L1129" t="s">
        <v>137</v>
      </c>
      <c r="M1129" t="s">
        <v>4497</v>
      </c>
      <c r="N1129" t="s">
        <v>4498</v>
      </c>
      <c r="O1129">
        <v>7.7008333333333336</v>
      </c>
      <c r="P1129">
        <v>4</v>
      </c>
      <c r="Q1129">
        <v>12</v>
      </c>
      <c r="R1129">
        <v>185</v>
      </c>
      <c r="S1129">
        <v>118</v>
      </c>
      <c r="T1129">
        <v>15</v>
      </c>
      <c r="U1129">
        <v>8</v>
      </c>
      <c r="V1129">
        <v>0</v>
      </c>
      <c r="W1129">
        <v>0</v>
      </c>
      <c r="X1129">
        <v>6.0187488</v>
      </c>
      <c r="Y1129">
        <v>2.9331128999999998</v>
      </c>
      <c r="Z1129">
        <v>582.10720000000003</v>
      </c>
      <c r="AA1129">
        <v>261.9169</v>
      </c>
      <c r="AB1129">
        <v>474.45987000000002</v>
      </c>
      <c r="AC1129">
        <v>13.689425999999999</v>
      </c>
      <c r="AD1129">
        <v>0</v>
      </c>
      <c r="AE1129">
        <v>0</v>
      </c>
      <c r="AF1129">
        <v>1341.1251999999999</v>
      </c>
    </row>
    <row r="1130" spans="1:32" x14ac:dyDescent="0.3">
      <c r="A1130">
        <v>3002491</v>
      </c>
      <c r="B1130">
        <v>1</v>
      </c>
      <c r="C1130" t="s">
        <v>83</v>
      </c>
      <c r="D1130" t="s">
        <v>128</v>
      </c>
      <c r="E1130" t="s">
        <v>2183</v>
      </c>
      <c r="F1130" t="s">
        <v>2184</v>
      </c>
      <c r="G1130" t="s">
        <v>134</v>
      </c>
      <c r="H1130" t="s">
        <v>147</v>
      </c>
      <c r="I1130" t="s">
        <v>79</v>
      </c>
      <c r="J1130" t="s">
        <v>136</v>
      </c>
      <c r="K1130" t="s">
        <v>22</v>
      </c>
      <c r="L1130" t="s">
        <v>137</v>
      </c>
      <c r="M1130" t="s">
        <v>4499</v>
      </c>
      <c r="N1130" t="s">
        <v>4500</v>
      </c>
      <c r="O1130">
        <v>7.964722222222222</v>
      </c>
      <c r="P1130">
        <v>6</v>
      </c>
      <c r="Q1130">
        <v>12</v>
      </c>
      <c r="R1130">
        <v>189</v>
      </c>
      <c r="S1130">
        <v>118</v>
      </c>
      <c r="T1130">
        <v>15</v>
      </c>
      <c r="U1130">
        <v>8</v>
      </c>
      <c r="V1130">
        <v>0</v>
      </c>
      <c r="W1130">
        <v>0</v>
      </c>
      <c r="X1130">
        <v>44.515304999999998</v>
      </c>
      <c r="Y1130">
        <v>2.8223506999999999</v>
      </c>
      <c r="Z1130">
        <v>613.74850000000004</v>
      </c>
      <c r="AA1130">
        <v>266.56790000000001</v>
      </c>
      <c r="AB1130">
        <v>497.8023</v>
      </c>
      <c r="AC1130">
        <v>14.521229999999999</v>
      </c>
      <c r="AD1130">
        <v>0</v>
      </c>
      <c r="AE1130">
        <v>0</v>
      </c>
      <c r="AF1130">
        <v>1439.9775</v>
      </c>
    </row>
    <row r="1131" spans="1:32" x14ac:dyDescent="0.3">
      <c r="A1131">
        <v>3002493</v>
      </c>
      <c r="B1131">
        <v>1</v>
      </c>
      <c r="C1131" t="s">
        <v>83</v>
      </c>
      <c r="D1131" t="s">
        <v>128</v>
      </c>
      <c r="E1131" t="s">
        <v>2183</v>
      </c>
      <c r="F1131" t="s">
        <v>2184</v>
      </c>
      <c r="G1131" t="s">
        <v>134</v>
      </c>
      <c r="H1131" t="s">
        <v>147</v>
      </c>
      <c r="I1131" t="s">
        <v>79</v>
      </c>
      <c r="J1131" t="s">
        <v>136</v>
      </c>
      <c r="K1131" t="s">
        <v>22</v>
      </c>
      <c r="L1131" t="s">
        <v>137</v>
      </c>
      <c r="M1131" t="s">
        <v>4501</v>
      </c>
      <c r="N1131" t="s">
        <v>4502</v>
      </c>
      <c r="O1131">
        <v>7.9344444444444449</v>
      </c>
      <c r="P1131">
        <v>6</v>
      </c>
      <c r="Q1131">
        <v>12</v>
      </c>
      <c r="R1131">
        <v>189</v>
      </c>
      <c r="S1131">
        <v>118</v>
      </c>
      <c r="T1131">
        <v>15</v>
      </c>
      <c r="U1131">
        <v>8</v>
      </c>
      <c r="V1131">
        <v>0</v>
      </c>
      <c r="W1131">
        <v>0</v>
      </c>
      <c r="X1131">
        <v>44.204833999999998</v>
      </c>
      <c r="Y1131">
        <v>2.7693036000000002</v>
      </c>
      <c r="Z1131">
        <v>622.41454999999996</v>
      </c>
      <c r="AA1131">
        <v>295.654</v>
      </c>
      <c r="AB1131">
        <v>475.04640000000001</v>
      </c>
      <c r="AC1131">
        <v>13.596863000000001</v>
      </c>
      <c r="AD1131">
        <v>0</v>
      </c>
      <c r="AE1131">
        <v>0</v>
      </c>
      <c r="AF1131">
        <v>1453.6858999999999</v>
      </c>
    </row>
    <row r="1132" spans="1:32" x14ac:dyDescent="0.3">
      <c r="A1132">
        <v>3002484</v>
      </c>
      <c r="B1132">
        <v>1</v>
      </c>
      <c r="C1132" t="s">
        <v>82</v>
      </c>
      <c r="D1132" t="s">
        <v>112</v>
      </c>
      <c r="E1132" t="s">
        <v>4503</v>
      </c>
      <c r="F1132" t="s">
        <v>4504</v>
      </c>
      <c r="G1132" t="s">
        <v>134</v>
      </c>
      <c r="H1132" t="s">
        <v>211</v>
      </c>
      <c r="I1132" t="s">
        <v>79</v>
      </c>
      <c r="J1132" t="s">
        <v>136</v>
      </c>
      <c r="K1132" t="s">
        <v>22</v>
      </c>
      <c r="L1132" t="s">
        <v>177</v>
      </c>
      <c r="M1132" t="s">
        <v>4505</v>
      </c>
      <c r="N1132" t="s">
        <v>4506</v>
      </c>
      <c r="O1132">
        <v>0.68611111111111112</v>
      </c>
      <c r="P1132">
        <v>0</v>
      </c>
      <c r="Q1132">
        <v>679</v>
      </c>
      <c r="R1132">
        <v>2</v>
      </c>
      <c r="S1132">
        <v>11</v>
      </c>
      <c r="T1132">
        <v>4</v>
      </c>
      <c r="U1132">
        <v>90</v>
      </c>
      <c r="V1132">
        <v>12</v>
      </c>
      <c r="W1132">
        <v>0</v>
      </c>
      <c r="X1132">
        <v>0</v>
      </c>
      <c r="Y1132">
        <v>146.38802000000001</v>
      </c>
      <c r="Z1132">
        <v>14.587638999999999</v>
      </c>
      <c r="AA1132">
        <v>1.9367274000000001</v>
      </c>
      <c r="AB1132">
        <v>16.221975</v>
      </c>
      <c r="AC1132">
        <v>103.974335</v>
      </c>
      <c r="AD1132">
        <v>955.32150000000001</v>
      </c>
      <c r="AE1132">
        <v>0</v>
      </c>
      <c r="AF1132">
        <v>1238.4302</v>
      </c>
    </row>
    <row r="1133" spans="1:32" x14ac:dyDescent="0.3">
      <c r="A1133">
        <v>3010968</v>
      </c>
      <c r="B1133">
        <v>1</v>
      </c>
      <c r="C1133" t="s">
        <v>82</v>
      </c>
      <c r="D1133" t="s">
        <v>86</v>
      </c>
      <c r="E1133" t="s">
        <v>4507</v>
      </c>
      <c r="F1133" t="s">
        <v>4508</v>
      </c>
      <c r="G1133" t="s">
        <v>134</v>
      </c>
      <c r="H1133" t="s">
        <v>211</v>
      </c>
      <c r="I1133" t="s">
        <v>79</v>
      </c>
      <c r="J1133" t="s">
        <v>136</v>
      </c>
      <c r="K1133" t="s">
        <v>22</v>
      </c>
      <c r="L1133" t="s">
        <v>177</v>
      </c>
      <c r="M1133" t="s">
        <v>4509</v>
      </c>
      <c r="N1133" t="s">
        <v>4510</v>
      </c>
      <c r="O1133">
        <v>0.76067194444444441</v>
      </c>
      <c r="P1133">
        <v>0</v>
      </c>
      <c r="Q1133">
        <v>505</v>
      </c>
      <c r="R1133">
        <v>0</v>
      </c>
      <c r="S1133">
        <v>6</v>
      </c>
      <c r="T1133">
        <v>0</v>
      </c>
      <c r="U1133">
        <v>113</v>
      </c>
      <c r="V1133">
        <v>1</v>
      </c>
      <c r="W1133">
        <v>0</v>
      </c>
      <c r="X1133">
        <v>0</v>
      </c>
      <c r="Y1133">
        <v>60.7532</v>
      </c>
      <c r="Z1133">
        <v>0</v>
      </c>
      <c r="AA1133">
        <v>1.1499178000000001</v>
      </c>
      <c r="AB1133">
        <v>0</v>
      </c>
      <c r="AC1133">
        <v>48.285133000000002</v>
      </c>
      <c r="AD1133">
        <v>44.144832999999998</v>
      </c>
      <c r="AE1133">
        <v>0</v>
      </c>
      <c r="AF1133">
        <v>154.33308</v>
      </c>
    </row>
    <row r="1134" spans="1:32" x14ac:dyDescent="0.3">
      <c r="A1134">
        <v>3010513</v>
      </c>
      <c r="B1134">
        <v>2</v>
      </c>
      <c r="C1134" t="s">
        <v>82</v>
      </c>
      <c r="D1134" t="s">
        <v>97</v>
      </c>
      <c r="E1134" t="s">
        <v>4511</v>
      </c>
      <c r="F1134" t="s">
        <v>4512</v>
      </c>
      <c r="G1134" t="s">
        <v>134</v>
      </c>
      <c r="H1134" t="s">
        <v>247</v>
      </c>
      <c r="I1134" t="s">
        <v>78</v>
      </c>
      <c r="J1134" t="s">
        <v>136</v>
      </c>
      <c r="K1134" t="s">
        <v>22</v>
      </c>
      <c r="L1134" t="s">
        <v>177</v>
      </c>
      <c r="M1134" t="s">
        <v>3265</v>
      </c>
      <c r="N1134" t="s">
        <v>4513</v>
      </c>
      <c r="O1134">
        <v>0.22027777777777777</v>
      </c>
      <c r="P1134">
        <v>0</v>
      </c>
      <c r="Q1134">
        <v>58</v>
      </c>
      <c r="R1134">
        <v>0</v>
      </c>
      <c r="S1134">
        <v>10</v>
      </c>
      <c r="T1134">
        <v>0</v>
      </c>
      <c r="U1134">
        <v>6</v>
      </c>
      <c r="V1134">
        <v>0</v>
      </c>
      <c r="W1134">
        <v>0</v>
      </c>
      <c r="X1134">
        <v>0</v>
      </c>
      <c r="Y1134">
        <v>3.8021769999999999</v>
      </c>
      <c r="Z1134">
        <v>0</v>
      </c>
      <c r="AA1134">
        <v>0.31305873000000001</v>
      </c>
      <c r="AB1134">
        <v>0</v>
      </c>
      <c r="AC1134">
        <v>0.50668570000000002</v>
      </c>
      <c r="AD1134">
        <v>0</v>
      </c>
      <c r="AE1134">
        <v>0</v>
      </c>
      <c r="AF1134">
        <v>4.6219215</v>
      </c>
    </row>
    <row r="1135" spans="1:32" x14ac:dyDescent="0.3">
      <c r="A1135">
        <v>3010727</v>
      </c>
      <c r="B1135">
        <v>1</v>
      </c>
      <c r="C1135" t="s">
        <v>82</v>
      </c>
      <c r="D1135" t="s">
        <v>106</v>
      </c>
      <c r="E1135" t="s">
        <v>4514</v>
      </c>
      <c r="F1135" t="s">
        <v>4515</v>
      </c>
      <c r="G1135" t="s">
        <v>134</v>
      </c>
      <c r="H1135" t="s">
        <v>247</v>
      </c>
      <c r="I1135" t="s">
        <v>78</v>
      </c>
      <c r="J1135" t="s">
        <v>136</v>
      </c>
      <c r="K1135" t="s">
        <v>22</v>
      </c>
      <c r="L1135" t="s">
        <v>177</v>
      </c>
      <c r="M1135" t="s">
        <v>4516</v>
      </c>
      <c r="N1135" t="s">
        <v>4517</v>
      </c>
      <c r="O1135">
        <v>3.3906291666666664</v>
      </c>
      <c r="P1135">
        <v>0</v>
      </c>
      <c r="Q1135">
        <v>25</v>
      </c>
      <c r="R1135">
        <v>0</v>
      </c>
      <c r="S1135">
        <v>2</v>
      </c>
      <c r="T1135">
        <v>0</v>
      </c>
      <c r="U1135">
        <v>3</v>
      </c>
      <c r="V1135">
        <v>0</v>
      </c>
      <c r="W1135">
        <v>0</v>
      </c>
      <c r="X1135">
        <v>0</v>
      </c>
      <c r="Y1135">
        <v>19.378124</v>
      </c>
      <c r="Z1135">
        <v>0</v>
      </c>
      <c r="AA1135">
        <v>8.2422644000000003E-2</v>
      </c>
      <c r="AB1135">
        <v>0</v>
      </c>
      <c r="AC1135">
        <v>35.732677000000002</v>
      </c>
      <c r="AD1135">
        <v>0</v>
      </c>
      <c r="AE1135">
        <v>0</v>
      </c>
      <c r="AF1135">
        <v>55.193226000000003</v>
      </c>
    </row>
    <row r="1136" spans="1:32" x14ac:dyDescent="0.3">
      <c r="A1136">
        <v>3010616</v>
      </c>
      <c r="B1136">
        <v>1</v>
      </c>
      <c r="C1136" t="s">
        <v>83</v>
      </c>
      <c r="D1136" t="s">
        <v>128</v>
      </c>
      <c r="E1136" t="s">
        <v>4518</v>
      </c>
      <c r="F1136" t="s">
        <v>4519</v>
      </c>
      <c r="G1136" t="s">
        <v>134</v>
      </c>
      <c r="H1136" t="s">
        <v>404</v>
      </c>
      <c r="I1136" t="s">
        <v>78</v>
      </c>
      <c r="J1136" t="s">
        <v>136</v>
      </c>
      <c r="K1136" t="s">
        <v>22</v>
      </c>
      <c r="L1136" t="s">
        <v>177</v>
      </c>
      <c r="M1136" t="s">
        <v>4520</v>
      </c>
      <c r="N1136" t="s">
        <v>4521</v>
      </c>
      <c r="O1136">
        <v>6.5910399999999996</v>
      </c>
      <c r="P1136">
        <v>0</v>
      </c>
      <c r="Q1136">
        <v>40</v>
      </c>
      <c r="R1136">
        <v>0</v>
      </c>
      <c r="S1136">
        <v>1</v>
      </c>
      <c r="T1136">
        <v>0</v>
      </c>
      <c r="U1136">
        <v>1</v>
      </c>
      <c r="V1136">
        <v>0</v>
      </c>
      <c r="W1136">
        <v>0</v>
      </c>
      <c r="X1136">
        <v>0</v>
      </c>
      <c r="Y1136">
        <v>65.419780000000003</v>
      </c>
      <c r="Z1136">
        <v>0</v>
      </c>
      <c r="AA1136">
        <v>0</v>
      </c>
      <c r="AB1136">
        <v>0</v>
      </c>
      <c r="AC1136">
        <v>0.65286909999999998</v>
      </c>
      <c r="AD1136">
        <v>0</v>
      </c>
      <c r="AE1136">
        <v>0</v>
      </c>
      <c r="AF1136">
        <v>66.072649999999996</v>
      </c>
    </row>
    <row r="1137" spans="1:32" x14ac:dyDescent="0.3">
      <c r="A1137">
        <v>3010635</v>
      </c>
      <c r="B1137">
        <v>1</v>
      </c>
      <c r="C1137" t="s">
        <v>83</v>
      </c>
      <c r="D1137" t="s">
        <v>128</v>
      </c>
      <c r="E1137" t="s">
        <v>4522</v>
      </c>
      <c r="F1137" t="s">
        <v>4523</v>
      </c>
      <c r="G1137" t="s">
        <v>134</v>
      </c>
      <c r="H1137" t="s">
        <v>211</v>
      </c>
      <c r="I1137" t="s">
        <v>79</v>
      </c>
      <c r="J1137" t="s">
        <v>136</v>
      </c>
      <c r="K1137" t="s">
        <v>22</v>
      </c>
      <c r="L1137" t="s">
        <v>177</v>
      </c>
      <c r="M1137" t="s">
        <v>4524</v>
      </c>
      <c r="N1137" t="s">
        <v>4525</v>
      </c>
      <c r="O1137">
        <v>3.4063888888888889</v>
      </c>
      <c r="P1137">
        <v>0</v>
      </c>
      <c r="Q1137">
        <v>0</v>
      </c>
      <c r="R1137">
        <v>10</v>
      </c>
      <c r="S1137">
        <v>25</v>
      </c>
      <c r="T1137">
        <v>9</v>
      </c>
      <c r="U1137">
        <v>1</v>
      </c>
      <c r="V1137">
        <v>3</v>
      </c>
      <c r="W1137">
        <v>0</v>
      </c>
      <c r="X1137">
        <v>0</v>
      </c>
      <c r="Y1137">
        <v>0</v>
      </c>
      <c r="Z1137">
        <v>7.2663330000000004</v>
      </c>
      <c r="AA1137">
        <v>24.529995</v>
      </c>
      <c r="AB1137">
        <v>353.96190000000001</v>
      </c>
      <c r="AC1137">
        <v>11.686501</v>
      </c>
      <c r="AD1137">
        <v>717.31039999999996</v>
      </c>
      <c r="AE1137">
        <v>0</v>
      </c>
      <c r="AF1137">
        <v>1114.7551000000001</v>
      </c>
    </row>
    <row r="1138" spans="1:32" x14ac:dyDescent="0.3">
      <c r="A1138">
        <v>3010606</v>
      </c>
      <c r="B1138">
        <v>1</v>
      </c>
      <c r="C1138" t="s">
        <v>82</v>
      </c>
      <c r="D1138" t="s">
        <v>112</v>
      </c>
      <c r="E1138" t="s">
        <v>4526</v>
      </c>
      <c r="F1138" t="s">
        <v>4527</v>
      </c>
      <c r="G1138" t="s">
        <v>134</v>
      </c>
      <c r="H1138" t="s">
        <v>247</v>
      </c>
      <c r="I1138" t="s">
        <v>78</v>
      </c>
      <c r="J1138" t="s">
        <v>136</v>
      </c>
      <c r="K1138" t="s">
        <v>22</v>
      </c>
      <c r="L1138" t="s">
        <v>177</v>
      </c>
      <c r="M1138" t="s">
        <v>4528</v>
      </c>
      <c r="N1138" t="s">
        <v>4529</v>
      </c>
      <c r="O1138">
        <v>1.2262719444444443</v>
      </c>
      <c r="P1138">
        <v>0</v>
      </c>
      <c r="Q1138">
        <v>201</v>
      </c>
      <c r="R1138">
        <v>0</v>
      </c>
      <c r="S1138">
        <v>3</v>
      </c>
      <c r="T1138">
        <v>0</v>
      </c>
      <c r="U1138">
        <v>49</v>
      </c>
      <c r="V1138">
        <v>0</v>
      </c>
      <c r="W1138">
        <v>0</v>
      </c>
      <c r="X1138">
        <v>0</v>
      </c>
      <c r="Y1138">
        <v>78.051659999999998</v>
      </c>
      <c r="Z1138">
        <v>0</v>
      </c>
      <c r="AA1138">
        <v>0.1743565</v>
      </c>
      <c r="AB1138">
        <v>0</v>
      </c>
      <c r="AC1138">
        <v>52.643680000000003</v>
      </c>
      <c r="AD1138">
        <v>0</v>
      </c>
      <c r="AE1138">
        <v>0</v>
      </c>
      <c r="AF1138">
        <v>130.86968999999999</v>
      </c>
    </row>
    <row r="1139" spans="1:32" x14ac:dyDescent="0.3">
      <c r="A1139">
        <v>3010239</v>
      </c>
      <c r="B1139">
        <v>1</v>
      </c>
      <c r="C1139" t="s">
        <v>82</v>
      </c>
      <c r="D1139" t="s">
        <v>103</v>
      </c>
      <c r="E1139" t="s">
        <v>4530</v>
      </c>
      <c r="F1139" t="s">
        <v>4531</v>
      </c>
      <c r="G1139" t="s">
        <v>134</v>
      </c>
      <c r="H1139" t="s">
        <v>147</v>
      </c>
      <c r="I1139" t="s">
        <v>78</v>
      </c>
      <c r="J1139" t="s">
        <v>136</v>
      </c>
      <c r="K1139" t="s">
        <v>22</v>
      </c>
      <c r="L1139" t="s">
        <v>137</v>
      </c>
      <c r="M1139" t="s">
        <v>4532</v>
      </c>
      <c r="N1139" t="s">
        <v>4533</v>
      </c>
      <c r="O1139">
        <v>5.5530555555555559</v>
      </c>
      <c r="P1139">
        <v>0</v>
      </c>
      <c r="Q1139">
        <v>26</v>
      </c>
      <c r="R1139">
        <v>0</v>
      </c>
      <c r="S1139">
        <v>8</v>
      </c>
      <c r="T1139">
        <v>0</v>
      </c>
      <c r="U1139">
        <v>5</v>
      </c>
      <c r="V1139">
        <v>0</v>
      </c>
      <c r="W1139">
        <v>0</v>
      </c>
      <c r="X1139">
        <v>0</v>
      </c>
      <c r="Y1139">
        <v>28.919065</v>
      </c>
      <c r="Z1139">
        <v>0</v>
      </c>
      <c r="AA1139">
        <v>18.331999</v>
      </c>
      <c r="AB1139">
        <v>0</v>
      </c>
      <c r="AC1139">
        <v>8.9566859999999995</v>
      </c>
      <c r="AD1139">
        <v>0</v>
      </c>
      <c r="AE1139">
        <v>0</v>
      </c>
      <c r="AF1139">
        <v>56.207751999999999</v>
      </c>
    </row>
    <row r="1140" spans="1:32" x14ac:dyDescent="0.3">
      <c r="A1140">
        <v>3010203</v>
      </c>
      <c r="B1140">
        <v>1</v>
      </c>
      <c r="C1140" t="s">
        <v>82</v>
      </c>
      <c r="D1140" t="s">
        <v>104</v>
      </c>
      <c r="E1140" t="s">
        <v>4534</v>
      </c>
      <c r="F1140" t="s">
        <v>4535</v>
      </c>
      <c r="G1140" t="s">
        <v>134</v>
      </c>
      <c r="H1140" t="s">
        <v>176</v>
      </c>
      <c r="I1140" t="s">
        <v>78</v>
      </c>
      <c r="J1140" t="s">
        <v>136</v>
      </c>
      <c r="K1140" t="s">
        <v>22</v>
      </c>
      <c r="L1140" t="s">
        <v>177</v>
      </c>
      <c r="M1140" t="s">
        <v>4536</v>
      </c>
      <c r="N1140" t="s">
        <v>4537</v>
      </c>
      <c r="O1140">
        <v>0.79125611111111105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7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5.8745729999999998</v>
      </c>
      <c r="AD1140">
        <v>0</v>
      </c>
      <c r="AE1140">
        <v>0</v>
      </c>
      <c r="AF1140">
        <v>5.8745729999999998</v>
      </c>
    </row>
    <row r="1141" spans="1:32" x14ac:dyDescent="0.3">
      <c r="A1141">
        <v>3010196</v>
      </c>
      <c r="B1141">
        <v>1</v>
      </c>
      <c r="C1141" t="s">
        <v>82</v>
      </c>
      <c r="D1141" t="s">
        <v>108</v>
      </c>
      <c r="E1141" t="s">
        <v>4538</v>
      </c>
      <c r="F1141" t="s">
        <v>4539</v>
      </c>
      <c r="G1141" t="s">
        <v>134</v>
      </c>
      <c r="H1141" t="s">
        <v>404</v>
      </c>
      <c r="I1141" t="s">
        <v>78</v>
      </c>
      <c r="J1141" t="s">
        <v>136</v>
      </c>
      <c r="K1141" t="s">
        <v>22</v>
      </c>
      <c r="L1141" t="s">
        <v>177</v>
      </c>
      <c r="M1141" t="s">
        <v>4540</v>
      </c>
      <c r="N1141" t="s">
        <v>4541</v>
      </c>
      <c r="O1141">
        <v>2.9827358333333334</v>
      </c>
      <c r="P1141">
        <v>0</v>
      </c>
      <c r="Q1141">
        <v>0</v>
      </c>
      <c r="R1141">
        <v>0</v>
      </c>
      <c r="S1141">
        <v>11</v>
      </c>
      <c r="T1141">
        <v>0</v>
      </c>
      <c r="U1141">
        <v>2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3.8391606999999999</v>
      </c>
      <c r="AB1141">
        <v>0</v>
      </c>
      <c r="AC1141">
        <v>0.13982098000000001</v>
      </c>
      <c r="AD1141">
        <v>0</v>
      </c>
      <c r="AE1141">
        <v>0</v>
      </c>
      <c r="AF1141">
        <v>3.9789815000000002</v>
      </c>
    </row>
    <row r="1142" spans="1:32" x14ac:dyDescent="0.3">
      <c r="A1142">
        <v>3010199</v>
      </c>
      <c r="B1142">
        <v>1</v>
      </c>
      <c r="C1142" t="s">
        <v>82</v>
      </c>
      <c r="D1142" t="s">
        <v>111</v>
      </c>
      <c r="E1142" t="s">
        <v>4542</v>
      </c>
      <c r="F1142" t="s">
        <v>4543</v>
      </c>
      <c r="G1142" t="s">
        <v>134</v>
      </c>
      <c r="H1142" t="s">
        <v>211</v>
      </c>
      <c r="I1142" t="s">
        <v>79</v>
      </c>
      <c r="J1142" t="s">
        <v>136</v>
      </c>
      <c r="K1142" t="s">
        <v>22</v>
      </c>
      <c r="L1142" t="s">
        <v>177</v>
      </c>
      <c r="M1142" t="s">
        <v>4544</v>
      </c>
      <c r="N1142" t="s">
        <v>4545</v>
      </c>
      <c r="O1142">
        <v>0.58499999999999996</v>
      </c>
      <c r="P1142">
        <v>0</v>
      </c>
      <c r="Q1142">
        <v>594</v>
      </c>
      <c r="R1142">
        <v>0</v>
      </c>
      <c r="S1142">
        <v>15</v>
      </c>
      <c r="T1142">
        <v>3</v>
      </c>
      <c r="U1142">
        <v>73</v>
      </c>
      <c r="V1142">
        <v>0</v>
      </c>
      <c r="W1142">
        <v>0</v>
      </c>
      <c r="X1142">
        <v>0</v>
      </c>
      <c r="Y1142">
        <v>26.03471</v>
      </c>
      <c r="Z1142">
        <v>0</v>
      </c>
      <c r="AA1142">
        <v>0.87720690000000001</v>
      </c>
      <c r="AB1142">
        <v>5.6250505000000004</v>
      </c>
      <c r="AC1142">
        <v>9.5004600000000003</v>
      </c>
      <c r="AD1142">
        <v>0</v>
      </c>
      <c r="AE1142">
        <v>0</v>
      </c>
      <c r="AF1142">
        <v>42.037426000000004</v>
      </c>
    </row>
    <row r="1143" spans="1:32" x14ac:dyDescent="0.3">
      <c r="A1143">
        <v>3009931</v>
      </c>
      <c r="B1143">
        <v>1</v>
      </c>
      <c r="C1143" t="s">
        <v>83</v>
      </c>
      <c r="D1143" t="s">
        <v>116</v>
      </c>
      <c r="E1143" t="s">
        <v>4546</v>
      </c>
      <c r="F1143" t="s">
        <v>4547</v>
      </c>
      <c r="G1143" t="s">
        <v>134</v>
      </c>
      <c r="H1143" t="s">
        <v>247</v>
      </c>
      <c r="I1143" t="s">
        <v>78</v>
      </c>
      <c r="J1143" t="s">
        <v>136</v>
      </c>
      <c r="K1143" t="s">
        <v>22</v>
      </c>
      <c r="L1143" t="s">
        <v>177</v>
      </c>
      <c r="M1143" t="s">
        <v>4548</v>
      </c>
      <c r="N1143" t="s">
        <v>4549</v>
      </c>
      <c r="O1143">
        <v>0.47863527777777776</v>
      </c>
      <c r="P1143">
        <v>0</v>
      </c>
      <c r="Q1143">
        <v>7</v>
      </c>
      <c r="R1143">
        <v>0</v>
      </c>
      <c r="S1143">
        <v>8</v>
      </c>
      <c r="T1143">
        <v>0</v>
      </c>
      <c r="U1143">
        <v>2</v>
      </c>
      <c r="V1143">
        <v>0</v>
      </c>
      <c r="W1143">
        <v>0</v>
      </c>
      <c r="X1143">
        <v>0</v>
      </c>
      <c r="Y1143">
        <v>1.0142154999999999</v>
      </c>
      <c r="Z1143">
        <v>0</v>
      </c>
      <c r="AA1143">
        <v>0.38473420000000003</v>
      </c>
      <c r="AB1143">
        <v>0</v>
      </c>
      <c r="AC1143">
        <v>2.8466792000000001</v>
      </c>
      <c r="AD1143">
        <v>0</v>
      </c>
      <c r="AE1143">
        <v>0</v>
      </c>
      <c r="AF1143">
        <v>4.2456290000000001</v>
      </c>
    </row>
    <row r="1144" spans="1:32" x14ac:dyDescent="0.3">
      <c r="A1144">
        <v>3009933</v>
      </c>
      <c r="B1144">
        <v>1</v>
      </c>
      <c r="C1144" t="s">
        <v>83</v>
      </c>
      <c r="D1144" t="s">
        <v>122</v>
      </c>
      <c r="E1144" t="s">
        <v>4550</v>
      </c>
      <c r="F1144" t="s">
        <v>4551</v>
      </c>
      <c r="G1144" t="s">
        <v>134</v>
      </c>
      <c r="H1144" t="s">
        <v>238</v>
      </c>
      <c r="I1144" t="s">
        <v>78</v>
      </c>
      <c r="J1144" t="s">
        <v>136</v>
      </c>
      <c r="K1144" t="s">
        <v>22</v>
      </c>
      <c r="L1144" t="s">
        <v>177</v>
      </c>
      <c r="M1144" t="s">
        <v>4552</v>
      </c>
      <c r="N1144" t="s">
        <v>4553</v>
      </c>
      <c r="O1144">
        <v>1.4243908333333333</v>
      </c>
      <c r="P1144">
        <v>0</v>
      </c>
      <c r="Q1144">
        <v>1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0.20737791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0.20737791</v>
      </c>
    </row>
    <row r="1145" spans="1:32" x14ac:dyDescent="0.3">
      <c r="A1145">
        <v>3009928</v>
      </c>
      <c r="B1145">
        <v>1</v>
      </c>
      <c r="C1145" t="s">
        <v>83</v>
      </c>
      <c r="D1145" t="s">
        <v>128</v>
      </c>
      <c r="E1145" t="s">
        <v>4554</v>
      </c>
      <c r="F1145" t="s">
        <v>4555</v>
      </c>
      <c r="G1145" t="s">
        <v>134</v>
      </c>
      <c r="H1145" t="s">
        <v>211</v>
      </c>
      <c r="I1145" t="s">
        <v>79</v>
      </c>
      <c r="J1145" t="s">
        <v>136</v>
      </c>
      <c r="K1145" t="s">
        <v>22</v>
      </c>
      <c r="L1145" t="s">
        <v>177</v>
      </c>
      <c r="M1145" t="s">
        <v>4556</v>
      </c>
      <c r="N1145" t="s">
        <v>4557</v>
      </c>
      <c r="O1145">
        <v>0.36805555555555558</v>
      </c>
      <c r="P1145">
        <v>0</v>
      </c>
      <c r="Q1145">
        <v>19</v>
      </c>
      <c r="R1145">
        <v>0</v>
      </c>
      <c r="S1145">
        <v>4</v>
      </c>
      <c r="T1145">
        <v>5</v>
      </c>
      <c r="U1145">
        <v>11</v>
      </c>
      <c r="V1145">
        <v>0</v>
      </c>
      <c r="W1145">
        <v>0</v>
      </c>
      <c r="X1145">
        <v>0</v>
      </c>
      <c r="Y1145">
        <v>1.7726103</v>
      </c>
      <c r="Z1145">
        <v>0</v>
      </c>
      <c r="AA1145">
        <v>0.12392773</v>
      </c>
      <c r="AB1145">
        <v>19.392406000000001</v>
      </c>
      <c r="AC1145">
        <v>7.7743897000000004</v>
      </c>
      <c r="AD1145">
        <v>0</v>
      </c>
      <c r="AE1145">
        <v>0</v>
      </c>
      <c r="AF1145">
        <v>29.063334000000001</v>
      </c>
    </row>
    <row r="1146" spans="1:32" x14ac:dyDescent="0.3">
      <c r="A1146">
        <v>3009909</v>
      </c>
      <c r="B1146">
        <v>1</v>
      </c>
      <c r="C1146" t="s">
        <v>82</v>
      </c>
      <c r="D1146" t="s">
        <v>98</v>
      </c>
      <c r="E1146" t="s">
        <v>4558</v>
      </c>
      <c r="F1146" t="s">
        <v>4559</v>
      </c>
      <c r="G1146" t="s">
        <v>134</v>
      </c>
      <c r="H1146" t="s">
        <v>238</v>
      </c>
      <c r="I1146" t="s">
        <v>78</v>
      </c>
      <c r="J1146" t="s">
        <v>136</v>
      </c>
      <c r="K1146" t="s">
        <v>22</v>
      </c>
      <c r="L1146" t="s">
        <v>177</v>
      </c>
      <c r="M1146" t="s">
        <v>4560</v>
      </c>
      <c r="N1146" t="s">
        <v>4561</v>
      </c>
      <c r="O1146">
        <v>3.4512424999999998</v>
      </c>
      <c r="P1146">
        <v>0</v>
      </c>
      <c r="Q1146">
        <v>2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2.606093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2.606093</v>
      </c>
    </row>
    <row r="1147" spans="1:32" x14ac:dyDescent="0.3">
      <c r="A1147">
        <v>3009918</v>
      </c>
      <c r="B1147">
        <v>1</v>
      </c>
      <c r="C1147" t="s">
        <v>82</v>
      </c>
      <c r="D1147" t="s">
        <v>94</v>
      </c>
      <c r="E1147" t="s">
        <v>4562</v>
      </c>
      <c r="F1147" t="s">
        <v>4563</v>
      </c>
      <c r="G1147" t="s">
        <v>134</v>
      </c>
      <c r="H1147" t="s">
        <v>1835</v>
      </c>
      <c r="I1147" t="s">
        <v>79</v>
      </c>
      <c r="J1147" t="s">
        <v>136</v>
      </c>
      <c r="K1147" t="s">
        <v>22</v>
      </c>
      <c r="L1147" t="s">
        <v>177</v>
      </c>
      <c r="M1147" t="s">
        <v>4564</v>
      </c>
      <c r="N1147" t="s">
        <v>4565</v>
      </c>
      <c r="O1147">
        <v>2.0368705555555557</v>
      </c>
      <c r="P1147">
        <v>2</v>
      </c>
      <c r="Q1147">
        <v>1016</v>
      </c>
      <c r="R1147">
        <v>5</v>
      </c>
      <c r="S1147">
        <v>15</v>
      </c>
      <c r="T1147">
        <v>10</v>
      </c>
      <c r="U1147">
        <v>221</v>
      </c>
      <c r="V1147">
        <v>0</v>
      </c>
      <c r="W1147">
        <v>0</v>
      </c>
      <c r="X1147">
        <v>1.6553663999999999</v>
      </c>
      <c r="Y1147">
        <v>327.30806999999999</v>
      </c>
      <c r="Z1147">
        <v>1661.568</v>
      </c>
      <c r="AA1147">
        <v>4.8278656</v>
      </c>
      <c r="AB1147">
        <v>187.85990000000001</v>
      </c>
      <c r="AC1147">
        <v>146.71360000000001</v>
      </c>
      <c r="AD1147">
        <v>0</v>
      </c>
      <c r="AE1147">
        <v>0</v>
      </c>
      <c r="AF1147">
        <v>2329.9326000000001</v>
      </c>
    </row>
    <row r="1148" spans="1:32" x14ac:dyDescent="0.3">
      <c r="A1148">
        <v>3009531</v>
      </c>
      <c r="B1148">
        <v>1</v>
      </c>
      <c r="C1148" t="s">
        <v>82</v>
      </c>
      <c r="D1148" t="s">
        <v>84</v>
      </c>
      <c r="E1148" t="s">
        <v>4566</v>
      </c>
      <c r="F1148" t="s">
        <v>4567</v>
      </c>
      <c r="G1148" t="s">
        <v>134</v>
      </c>
      <c r="H1148" t="s">
        <v>367</v>
      </c>
      <c r="I1148" t="s">
        <v>78</v>
      </c>
      <c r="J1148" t="s">
        <v>136</v>
      </c>
      <c r="K1148" t="s">
        <v>22</v>
      </c>
      <c r="L1148" t="s">
        <v>177</v>
      </c>
      <c r="M1148" t="s">
        <v>4568</v>
      </c>
      <c r="N1148" t="s">
        <v>4569</v>
      </c>
      <c r="O1148">
        <v>5.0638677777777774</v>
      </c>
      <c r="P1148">
        <v>0</v>
      </c>
      <c r="Q1148">
        <v>1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0.49653934999999999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0.49653934999999999</v>
      </c>
    </row>
    <row r="1149" spans="1:32" x14ac:dyDescent="0.3">
      <c r="A1149">
        <v>3009429</v>
      </c>
      <c r="B1149">
        <v>2</v>
      </c>
      <c r="C1149" t="s">
        <v>83</v>
      </c>
      <c r="D1149" t="s">
        <v>128</v>
      </c>
      <c r="E1149" t="s">
        <v>4570</v>
      </c>
      <c r="F1149" t="s">
        <v>4571</v>
      </c>
      <c r="G1149" t="s">
        <v>134</v>
      </c>
      <c r="H1149" t="s">
        <v>318</v>
      </c>
      <c r="I1149" t="s">
        <v>79</v>
      </c>
      <c r="J1149" t="s">
        <v>136</v>
      </c>
      <c r="K1149" t="s">
        <v>22</v>
      </c>
      <c r="L1149" t="s">
        <v>177</v>
      </c>
      <c r="M1149" t="s">
        <v>4572</v>
      </c>
      <c r="N1149" t="s">
        <v>4573</v>
      </c>
      <c r="O1149">
        <v>0.98212027777777777</v>
      </c>
      <c r="P1149">
        <v>4</v>
      </c>
      <c r="Q1149">
        <v>86</v>
      </c>
      <c r="R1149">
        <v>100</v>
      </c>
      <c r="S1149">
        <v>101</v>
      </c>
      <c r="T1149">
        <v>2</v>
      </c>
      <c r="U1149">
        <v>9</v>
      </c>
      <c r="V1149">
        <v>0</v>
      </c>
      <c r="W1149">
        <v>0</v>
      </c>
      <c r="X1149">
        <v>0.66211989999999998</v>
      </c>
      <c r="Y1149">
        <v>13.399857000000001</v>
      </c>
      <c r="Z1149">
        <v>16.945844999999998</v>
      </c>
      <c r="AA1149">
        <v>17.561654999999998</v>
      </c>
      <c r="AB1149">
        <v>6.16066</v>
      </c>
      <c r="AC1149">
        <v>2.8500101999999998</v>
      </c>
      <c r="AD1149">
        <v>0</v>
      </c>
      <c r="AE1149">
        <v>0</v>
      </c>
      <c r="AF1149">
        <v>57.580146999999997</v>
      </c>
    </row>
    <row r="1150" spans="1:32" x14ac:dyDescent="0.3">
      <c r="A1150">
        <v>3009111</v>
      </c>
      <c r="B1150">
        <v>1</v>
      </c>
      <c r="C1150" t="s">
        <v>83</v>
      </c>
      <c r="D1150" t="s">
        <v>128</v>
      </c>
      <c r="E1150" t="s">
        <v>4574</v>
      </c>
      <c r="F1150" t="s">
        <v>4575</v>
      </c>
      <c r="G1150" t="s">
        <v>134</v>
      </c>
      <c r="H1150" t="s">
        <v>211</v>
      </c>
      <c r="I1150" t="s">
        <v>79</v>
      </c>
      <c r="J1150" t="s">
        <v>136</v>
      </c>
      <c r="K1150" t="s">
        <v>22</v>
      </c>
      <c r="L1150" t="s">
        <v>177</v>
      </c>
      <c r="M1150" t="s">
        <v>4576</v>
      </c>
      <c r="N1150" t="s">
        <v>4577</v>
      </c>
      <c r="O1150">
        <v>1.7899849999999999</v>
      </c>
      <c r="P1150">
        <v>3</v>
      </c>
      <c r="Q1150">
        <v>3</v>
      </c>
      <c r="R1150">
        <v>59</v>
      </c>
      <c r="S1150">
        <v>34</v>
      </c>
      <c r="T1150">
        <v>6</v>
      </c>
      <c r="U1150">
        <v>0</v>
      </c>
      <c r="V1150">
        <v>0</v>
      </c>
      <c r="W1150">
        <v>0</v>
      </c>
      <c r="X1150">
        <v>2.0166200000000001</v>
      </c>
      <c r="Y1150">
        <v>3.0555644000000002</v>
      </c>
      <c r="Z1150">
        <v>30.661906999999999</v>
      </c>
      <c r="AA1150">
        <v>53.324356000000002</v>
      </c>
      <c r="AB1150">
        <v>6.0411486999999999</v>
      </c>
      <c r="AC1150">
        <v>0</v>
      </c>
      <c r="AD1150">
        <v>0</v>
      </c>
      <c r="AE1150">
        <v>0</v>
      </c>
      <c r="AF1150">
        <v>95.099599999999995</v>
      </c>
    </row>
    <row r="1151" spans="1:32" x14ac:dyDescent="0.3">
      <c r="A1151">
        <v>3008804</v>
      </c>
      <c r="B1151">
        <v>1</v>
      </c>
      <c r="C1151" t="s">
        <v>82</v>
      </c>
      <c r="D1151" t="s">
        <v>100</v>
      </c>
      <c r="E1151" t="s">
        <v>4578</v>
      </c>
      <c r="F1151" t="s">
        <v>4579</v>
      </c>
      <c r="G1151" t="s">
        <v>134</v>
      </c>
      <c r="H1151" t="s">
        <v>182</v>
      </c>
      <c r="I1151" t="s">
        <v>78</v>
      </c>
      <c r="J1151" t="s">
        <v>136</v>
      </c>
      <c r="K1151" t="s">
        <v>22</v>
      </c>
      <c r="L1151" t="s">
        <v>177</v>
      </c>
      <c r="M1151" t="s">
        <v>4580</v>
      </c>
      <c r="N1151" t="s">
        <v>4581</v>
      </c>
      <c r="O1151">
        <v>1.2242700000000002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10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23.952534</v>
      </c>
      <c r="AD1151">
        <v>0</v>
      </c>
      <c r="AE1151">
        <v>0</v>
      </c>
      <c r="AF1151">
        <v>23.952534</v>
      </c>
    </row>
    <row r="1152" spans="1:32" x14ac:dyDescent="0.3">
      <c r="A1152">
        <v>3008795</v>
      </c>
      <c r="B1152">
        <v>1</v>
      </c>
      <c r="C1152" t="s">
        <v>82</v>
      </c>
      <c r="D1152" t="s">
        <v>96</v>
      </c>
      <c r="E1152" t="s">
        <v>4582</v>
      </c>
      <c r="F1152" t="s">
        <v>4583</v>
      </c>
      <c r="G1152" t="s">
        <v>134</v>
      </c>
      <c r="H1152" t="s">
        <v>182</v>
      </c>
      <c r="I1152" t="s">
        <v>78</v>
      </c>
      <c r="J1152" t="s">
        <v>136</v>
      </c>
      <c r="K1152" t="s">
        <v>22</v>
      </c>
      <c r="L1152" t="s">
        <v>177</v>
      </c>
      <c r="M1152" t="s">
        <v>4584</v>
      </c>
      <c r="N1152" t="s">
        <v>4585</v>
      </c>
      <c r="O1152">
        <v>0.19944444444444445</v>
      </c>
      <c r="P1152">
        <v>0</v>
      </c>
      <c r="Q1152">
        <v>333</v>
      </c>
      <c r="R1152">
        <v>0</v>
      </c>
      <c r="S1152">
        <v>0</v>
      </c>
      <c r="T1152">
        <v>0</v>
      </c>
      <c r="U1152">
        <v>146</v>
      </c>
      <c r="V1152">
        <v>0</v>
      </c>
      <c r="W1152">
        <v>4</v>
      </c>
      <c r="X1152">
        <v>0</v>
      </c>
      <c r="Y1152">
        <v>22.996366999999999</v>
      </c>
      <c r="Z1152">
        <v>0</v>
      </c>
      <c r="AA1152">
        <v>0</v>
      </c>
      <c r="AB1152">
        <v>0</v>
      </c>
      <c r="AC1152">
        <v>12.479587</v>
      </c>
      <c r="AD1152">
        <v>0</v>
      </c>
      <c r="AE1152">
        <v>5.9002112999999996</v>
      </c>
      <c r="AF1152">
        <v>41.376162999999998</v>
      </c>
    </row>
    <row r="1153" spans="1:32" x14ac:dyDescent="0.3">
      <c r="A1153">
        <v>3008824</v>
      </c>
      <c r="B1153">
        <v>1</v>
      </c>
      <c r="C1153" t="s">
        <v>83</v>
      </c>
      <c r="D1153" t="s">
        <v>128</v>
      </c>
      <c r="E1153" t="s">
        <v>4586</v>
      </c>
      <c r="F1153" t="s">
        <v>4587</v>
      </c>
      <c r="G1153" t="s">
        <v>134</v>
      </c>
      <c r="H1153" t="s">
        <v>211</v>
      </c>
      <c r="I1153" t="s">
        <v>79</v>
      </c>
      <c r="J1153" t="s">
        <v>136</v>
      </c>
      <c r="K1153" t="s">
        <v>22</v>
      </c>
      <c r="L1153" t="s">
        <v>177</v>
      </c>
      <c r="M1153" t="s">
        <v>4588</v>
      </c>
      <c r="N1153" t="s">
        <v>4589</v>
      </c>
      <c r="O1153">
        <v>0.91055555555555556</v>
      </c>
      <c r="P1153">
        <v>0</v>
      </c>
      <c r="Q1153">
        <v>1383</v>
      </c>
      <c r="R1153">
        <v>0</v>
      </c>
      <c r="S1153">
        <v>7</v>
      </c>
      <c r="T1153">
        <v>13</v>
      </c>
      <c r="U1153">
        <v>209</v>
      </c>
      <c r="V1153">
        <v>1</v>
      </c>
      <c r="W1153">
        <v>2</v>
      </c>
      <c r="X1153">
        <v>0</v>
      </c>
      <c r="Y1153">
        <v>270.0283</v>
      </c>
      <c r="Z1153">
        <v>0</v>
      </c>
      <c r="AA1153">
        <v>0.36154744</v>
      </c>
      <c r="AB1153">
        <v>189.55609000000001</v>
      </c>
      <c r="AC1153">
        <v>147.1977</v>
      </c>
      <c r="AD1153">
        <v>25.701694</v>
      </c>
      <c r="AE1153">
        <v>12.750786</v>
      </c>
      <c r="AF1153">
        <v>645.59609999999998</v>
      </c>
    </row>
    <row r="1154" spans="1:32" x14ac:dyDescent="0.3">
      <c r="A1154">
        <v>3008700</v>
      </c>
      <c r="B1154">
        <v>1</v>
      </c>
      <c r="C1154" t="s">
        <v>82</v>
      </c>
      <c r="D1154" t="s">
        <v>100</v>
      </c>
      <c r="E1154" t="s">
        <v>4590</v>
      </c>
      <c r="F1154" t="s">
        <v>4591</v>
      </c>
      <c r="G1154" t="s">
        <v>134</v>
      </c>
      <c r="H1154" t="s">
        <v>238</v>
      </c>
      <c r="I1154" t="s">
        <v>78</v>
      </c>
      <c r="J1154" t="s">
        <v>136</v>
      </c>
      <c r="K1154" t="s">
        <v>22</v>
      </c>
      <c r="L1154" t="s">
        <v>177</v>
      </c>
      <c r="M1154" t="s">
        <v>4592</v>
      </c>
      <c r="N1154" t="s">
        <v>4593</v>
      </c>
      <c r="O1154">
        <v>3.1939311111111111</v>
      </c>
      <c r="P1154">
        <v>0</v>
      </c>
      <c r="Q1154">
        <v>2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3.8680756000000001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3.8680756000000001</v>
      </c>
    </row>
    <row r="1155" spans="1:32" x14ac:dyDescent="0.3">
      <c r="A1155">
        <v>3008648</v>
      </c>
      <c r="B1155">
        <v>1</v>
      </c>
      <c r="C1155" t="s">
        <v>82</v>
      </c>
      <c r="D1155" t="s">
        <v>91</v>
      </c>
      <c r="E1155" t="s">
        <v>4594</v>
      </c>
      <c r="F1155" t="s">
        <v>4595</v>
      </c>
      <c r="G1155" t="s">
        <v>134</v>
      </c>
      <c r="H1155" t="s">
        <v>216</v>
      </c>
      <c r="I1155" t="s">
        <v>78</v>
      </c>
      <c r="J1155" t="s">
        <v>136</v>
      </c>
      <c r="K1155" t="s">
        <v>22</v>
      </c>
      <c r="L1155" t="s">
        <v>177</v>
      </c>
      <c r="M1155" t="s">
        <v>4596</v>
      </c>
      <c r="N1155" t="s">
        <v>4597</v>
      </c>
      <c r="O1155">
        <v>4.4687066666666668</v>
      </c>
      <c r="P1155">
        <v>0</v>
      </c>
      <c r="Q1155">
        <v>1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2.1638633999999999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2.1638633999999999</v>
      </c>
    </row>
    <row r="1156" spans="1:32" x14ac:dyDescent="0.3">
      <c r="A1156">
        <v>3008701</v>
      </c>
      <c r="B1156">
        <v>1</v>
      </c>
      <c r="C1156" t="s">
        <v>83</v>
      </c>
      <c r="D1156" t="s">
        <v>117</v>
      </c>
      <c r="E1156" t="s">
        <v>4598</v>
      </c>
      <c r="F1156" t="s">
        <v>4599</v>
      </c>
      <c r="G1156" t="s">
        <v>134</v>
      </c>
      <c r="H1156" t="s">
        <v>478</v>
      </c>
      <c r="I1156" t="s">
        <v>78</v>
      </c>
      <c r="J1156" t="s">
        <v>136</v>
      </c>
      <c r="K1156" t="s">
        <v>22</v>
      </c>
      <c r="L1156" t="s">
        <v>177</v>
      </c>
      <c r="M1156" t="s">
        <v>4600</v>
      </c>
      <c r="N1156" t="s">
        <v>4601</v>
      </c>
      <c r="O1156">
        <v>1.3677852777777777</v>
      </c>
      <c r="P1156">
        <v>0</v>
      </c>
      <c r="Q1156">
        <v>23</v>
      </c>
      <c r="R1156">
        <v>0</v>
      </c>
      <c r="S1156">
        <v>0</v>
      </c>
      <c r="T1156">
        <v>0</v>
      </c>
      <c r="U1156">
        <v>7</v>
      </c>
      <c r="V1156">
        <v>0</v>
      </c>
      <c r="W1156">
        <v>0</v>
      </c>
      <c r="X1156">
        <v>0</v>
      </c>
      <c r="Y1156">
        <v>5.8088420000000003</v>
      </c>
      <c r="Z1156">
        <v>0</v>
      </c>
      <c r="AA1156">
        <v>0</v>
      </c>
      <c r="AB1156">
        <v>0</v>
      </c>
      <c r="AC1156">
        <v>10.861370000000001</v>
      </c>
      <c r="AD1156">
        <v>0</v>
      </c>
      <c r="AE1156">
        <v>0</v>
      </c>
      <c r="AF1156">
        <v>16.670211999999999</v>
      </c>
    </row>
    <row r="1157" spans="1:32" x14ac:dyDescent="0.3">
      <c r="A1157">
        <v>3008262</v>
      </c>
      <c r="B1157">
        <v>1</v>
      </c>
      <c r="C1157" t="s">
        <v>82</v>
      </c>
      <c r="D1157" t="s">
        <v>87</v>
      </c>
      <c r="E1157" t="s">
        <v>4602</v>
      </c>
      <c r="F1157" t="s">
        <v>4603</v>
      </c>
      <c r="G1157" t="s">
        <v>134</v>
      </c>
      <c r="H1157" t="s">
        <v>147</v>
      </c>
      <c r="I1157" t="s">
        <v>79</v>
      </c>
      <c r="J1157" t="s">
        <v>136</v>
      </c>
      <c r="K1157" t="s">
        <v>22</v>
      </c>
      <c r="L1157" t="s">
        <v>137</v>
      </c>
      <c r="M1157" t="s">
        <v>4604</v>
      </c>
      <c r="N1157" t="s">
        <v>4605</v>
      </c>
      <c r="O1157">
        <v>5.8891666666666671</v>
      </c>
      <c r="P1157">
        <v>0</v>
      </c>
      <c r="Q1157">
        <v>200</v>
      </c>
      <c r="R1157">
        <v>0</v>
      </c>
      <c r="S1157">
        <v>0</v>
      </c>
      <c r="T1157">
        <v>0</v>
      </c>
      <c r="U1157">
        <v>18</v>
      </c>
      <c r="V1157">
        <v>0</v>
      </c>
      <c r="W1157">
        <v>0</v>
      </c>
      <c r="X1157">
        <v>0</v>
      </c>
      <c r="Y1157">
        <v>301.12186000000003</v>
      </c>
      <c r="Z1157">
        <v>0</v>
      </c>
      <c r="AA1157">
        <v>0</v>
      </c>
      <c r="AB1157">
        <v>0</v>
      </c>
      <c r="AC1157">
        <v>104.85457</v>
      </c>
      <c r="AD1157">
        <v>0</v>
      </c>
      <c r="AE1157">
        <v>0</v>
      </c>
      <c r="AF1157">
        <v>405.97640000000001</v>
      </c>
    </row>
    <row r="1158" spans="1:32" x14ac:dyDescent="0.3">
      <c r="A1158">
        <v>3008258</v>
      </c>
      <c r="B1158">
        <v>1</v>
      </c>
      <c r="C1158" t="s">
        <v>82</v>
      </c>
      <c r="D1158" t="s">
        <v>90</v>
      </c>
      <c r="E1158" t="s">
        <v>4606</v>
      </c>
      <c r="F1158" t="s">
        <v>4607</v>
      </c>
      <c r="G1158" t="s">
        <v>134</v>
      </c>
      <c r="H1158" t="s">
        <v>147</v>
      </c>
      <c r="I1158" t="s">
        <v>79</v>
      </c>
      <c r="J1158" t="s">
        <v>136</v>
      </c>
      <c r="K1158" t="s">
        <v>22</v>
      </c>
      <c r="L1158" t="s">
        <v>137</v>
      </c>
      <c r="M1158" t="s">
        <v>4608</v>
      </c>
      <c r="N1158" t="s">
        <v>4609</v>
      </c>
      <c r="O1158">
        <v>5.7647222222222219</v>
      </c>
      <c r="P1158">
        <v>0</v>
      </c>
      <c r="Q1158">
        <v>229</v>
      </c>
      <c r="R1158">
        <v>0</v>
      </c>
      <c r="S1158">
        <v>0</v>
      </c>
      <c r="T1158">
        <v>0</v>
      </c>
      <c r="U1158">
        <v>67</v>
      </c>
      <c r="V1158">
        <v>0</v>
      </c>
      <c r="W1158">
        <v>0</v>
      </c>
      <c r="X1158">
        <v>0</v>
      </c>
      <c r="Y1158">
        <v>376.95782000000003</v>
      </c>
      <c r="Z1158">
        <v>0</v>
      </c>
      <c r="AA1158">
        <v>0</v>
      </c>
      <c r="AB1158">
        <v>0</v>
      </c>
      <c r="AC1158">
        <v>725.5874</v>
      </c>
      <c r="AD1158">
        <v>0</v>
      </c>
      <c r="AE1158">
        <v>0</v>
      </c>
      <c r="AF1158">
        <v>1102.5453</v>
      </c>
    </row>
    <row r="1159" spans="1:32" x14ac:dyDescent="0.3">
      <c r="A1159">
        <v>3008261</v>
      </c>
      <c r="B1159">
        <v>1</v>
      </c>
      <c r="C1159" t="s">
        <v>83</v>
      </c>
      <c r="D1159" t="s">
        <v>128</v>
      </c>
      <c r="E1159" t="s">
        <v>4610</v>
      </c>
      <c r="F1159" t="s">
        <v>4611</v>
      </c>
      <c r="G1159" t="s">
        <v>134</v>
      </c>
      <c r="H1159" t="s">
        <v>147</v>
      </c>
      <c r="I1159" t="s">
        <v>79</v>
      </c>
      <c r="J1159" t="s">
        <v>136</v>
      </c>
      <c r="K1159" t="s">
        <v>22</v>
      </c>
      <c r="L1159" t="s">
        <v>137</v>
      </c>
      <c r="M1159" t="s">
        <v>4612</v>
      </c>
      <c r="N1159" t="s">
        <v>4613</v>
      </c>
      <c r="O1159">
        <v>7.7305555555555552</v>
      </c>
      <c r="P1159">
        <v>5</v>
      </c>
      <c r="Q1159">
        <v>12</v>
      </c>
      <c r="R1159">
        <v>189</v>
      </c>
      <c r="S1159">
        <v>118</v>
      </c>
      <c r="T1159">
        <v>15</v>
      </c>
      <c r="U1159">
        <v>8</v>
      </c>
      <c r="V1159">
        <v>0</v>
      </c>
      <c r="W1159">
        <v>0</v>
      </c>
      <c r="X1159">
        <v>41.071503</v>
      </c>
      <c r="Y1159">
        <v>2.7331213999999999</v>
      </c>
      <c r="Z1159">
        <v>615.86035000000004</v>
      </c>
      <c r="AA1159">
        <v>297.13646999999997</v>
      </c>
      <c r="AB1159">
        <v>486.63339999999999</v>
      </c>
      <c r="AC1159">
        <v>14.199623000000001</v>
      </c>
      <c r="AD1159">
        <v>0</v>
      </c>
      <c r="AE1159">
        <v>0</v>
      </c>
      <c r="AF1159">
        <v>1457.6344999999999</v>
      </c>
    </row>
    <row r="1160" spans="1:32" x14ac:dyDescent="0.3">
      <c r="A1160">
        <v>3008259</v>
      </c>
      <c r="B1160">
        <v>1</v>
      </c>
      <c r="C1160" t="s">
        <v>83</v>
      </c>
      <c r="D1160" t="s">
        <v>130</v>
      </c>
      <c r="E1160" t="s">
        <v>4614</v>
      </c>
      <c r="F1160" t="s">
        <v>4615</v>
      </c>
      <c r="G1160" t="s">
        <v>134</v>
      </c>
      <c r="H1160" t="s">
        <v>211</v>
      </c>
      <c r="I1160" t="s">
        <v>79</v>
      </c>
      <c r="J1160" t="s">
        <v>136</v>
      </c>
      <c r="K1160" t="s">
        <v>22</v>
      </c>
      <c r="L1160" t="s">
        <v>177</v>
      </c>
      <c r="M1160" t="s">
        <v>4616</v>
      </c>
      <c r="N1160" t="s">
        <v>4617</v>
      </c>
      <c r="O1160">
        <v>0.125</v>
      </c>
      <c r="P1160">
        <v>18</v>
      </c>
      <c r="Q1160">
        <v>1499</v>
      </c>
      <c r="R1160">
        <v>28</v>
      </c>
      <c r="S1160">
        <v>23</v>
      </c>
      <c r="T1160">
        <v>11</v>
      </c>
      <c r="U1160">
        <v>113</v>
      </c>
      <c r="V1160">
        <v>1</v>
      </c>
      <c r="W1160">
        <v>0</v>
      </c>
      <c r="X1160">
        <v>3.1181578999999999</v>
      </c>
      <c r="Y1160">
        <v>21.199072000000001</v>
      </c>
      <c r="Z1160">
        <v>37.615850000000002</v>
      </c>
      <c r="AA1160">
        <v>0.52101105000000003</v>
      </c>
      <c r="AB1160">
        <v>4.1879644000000003</v>
      </c>
      <c r="AC1160">
        <v>6.1626060000000003</v>
      </c>
      <c r="AD1160">
        <v>23.845462999999999</v>
      </c>
      <c r="AE1160">
        <v>0</v>
      </c>
      <c r="AF1160">
        <v>96.650120000000001</v>
      </c>
    </row>
    <row r="1161" spans="1:32" x14ac:dyDescent="0.3">
      <c r="A1161">
        <v>3008256</v>
      </c>
      <c r="B1161">
        <v>1</v>
      </c>
      <c r="C1161" t="s">
        <v>82</v>
      </c>
      <c r="D1161" t="s">
        <v>87</v>
      </c>
      <c r="E1161" t="s">
        <v>4618</v>
      </c>
      <c r="F1161" t="s">
        <v>638</v>
      </c>
      <c r="G1161" t="s">
        <v>134</v>
      </c>
      <c r="H1161" t="s">
        <v>135</v>
      </c>
      <c r="I1161" t="s">
        <v>79</v>
      </c>
      <c r="J1161" t="s">
        <v>136</v>
      </c>
      <c r="K1161" t="s">
        <v>22</v>
      </c>
      <c r="L1161" t="s">
        <v>137</v>
      </c>
      <c r="M1161" t="s">
        <v>4619</v>
      </c>
      <c r="N1161" t="s">
        <v>4620</v>
      </c>
      <c r="O1161">
        <v>6.3161111111111108</v>
      </c>
      <c r="P1161">
        <v>0</v>
      </c>
      <c r="Q1161">
        <v>603</v>
      </c>
      <c r="R1161">
        <v>0</v>
      </c>
      <c r="S1161">
        <v>0</v>
      </c>
      <c r="T1161">
        <v>0</v>
      </c>
      <c r="U1161">
        <v>29</v>
      </c>
      <c r="V1161">
        <v>0</v>
      </c>
      <c r="W1161">
        <v>0</v>
      </c>
      <c r="X1161">
        <v>0</v>
      </c>
      <c r="Y1161">
        <v>945.06330000000003</v>
      </c>
      <c r="Z1161">
        <v>0</v>
      </c>
      <c r="AA1161">
        <v>0</v>
      </c>
      <c r="AB1161">
        <v>0</v>
      </c>
      <c r="AC1161">
        <v>127.6189</v>
      </c>
      <c r="AD1161">
        <v>0</v>
      </c>
      <c r="AE1161">
        <v>0</v>
      </c>
      <c r="AF1161">
        <v>1072.6822999999999</v>
      </c>
    </row>
    <row r="1162" spans="1:32" x14ac:dyDescent="0.3">
      <c r="A1162">
        <v>3008111</v>
      </c>
      <c r="B1162">
        <v>1</v>
      </c>
      <c r="C1162" t="s">
        <v>82</v>
      </c>
      <c r="D1162" t="s">
        <v>106</v>
      </c>
      <c r="E1162" t="s">
        <v>4621</v>
      </c>
      <c r="F1162" t="s">
        <v>4622</v>
      </c>
      <c r="G1162" t="s">
        <v>134</v>
      </c>
      <c r="H1162" t="s">
        <v>2058</v>
      </c>
      <c r="I1162" t="s">
        <v>78</v>
      </c>
      <c r="J1162" t="s">
        <v>136</v>
      </c>
      <c r="K1162" t="s">
        <v>22</v>
      </c>
      <c r="L1162" t="s">
        <v>177</v>
      </c>
      <c r="M1162" t="s">
        <v>4623</v>
      </c>
      <c r="N1162" t="s">
        <v>4624</v>
      </c>
      <c r="O1162">
        <v>0.53703027777777779</v>
      </c>
      <c r="P1162">
        <v>0</v>
      </c>
      <c r="Q1162">
        <v>22</v>
      </c>
      <c r="R1162">
        <v>0</v>
      </c>
      <c r="S1162">
        <v>0</v>
      </c>
      <c r="T1162">
        <v>0</v>
      </c>
      <c r="U1162">
        <v>3</v>
      </c>
      <c r="V1162">
        <v>0</v>
      </c>
      <c r="W1162">
        <v>0</v>
      </c>
      <c r="X1162">
        <v>0</v>
      </c>
      <c r="Y1162">
        <v>2.8784160000000001</v>
      </c>
      <c r="Z1162">
        <v>0</v>
      </c>
      <c r="AA1162">
        <v>0</v>
      </c>
      <c r="AB1162">
        <v>0</v>
      </c>
      <c r="AC1162">
        <v>0.57061916999999995</v>
      </c>
      <c r="AD1162">
        <v>0</v>
      </c>
      <c r="AE1162">
        <v>0</v>
      </c>
      <c r="AF1162">
        <v>3.4490352</v>
      </c>
    </row>
    <row r="1163" spans="1:32" x14ac:dyDescent="0.3">
      <c r="A1163">
        <v>3008081</v>
      </c>
      <c r="B1163">
        <v>1</v>
      </c>
      <c r="C1163" t="s">
        <v>83</v>
      </c>
      <c r="D1163" t="s">
        <v>127</v>
      </c>
      <c r="E1163" t="s">
        <v>4625</v>
      </c>
      <c r="F1163" t="s">
        <v>4626</v>
      </c>
      <c r="G1163" t="s">
        <v>134</v>
      </c>
      <c r="H1163" t="s">
        <v>211</v>
      </c>
      <c r="I1163" t="s">
        <v>79</v>
      </c>
      <c r="J1163" t="s">
        <v>136</v>
      </c>
      <c r="K1163" t="s">
        <v>22</v>
      </c>
      <c r="L1163" t="s">
        <v>177</v>
      </c>
      <c r="M1163" t="s">
        <v>4627</v>
      </c>
      <c r="N1163" t="s">
        <v>4628</v>
      </c>
      <c r="O1163">
        <v>0.46527777777777779</v>
      </c>
      <c r="P1163">
        <v>4</v>
      </c>
      <c r="Q1163">
        <v>86</v>
      </c>
      <c r="R1163">
        <v>6</v>
      </c>
      <c r="S1163">
        <v>18</v>
      </c>
      <c r="T1163">
        <v>4</v>
      </c>
      <c r="U1163">
        <v>3</v>
      </c>
      <c r="V1163">
        <v>0</v>
      </c>
      <c r="W1163">
        <v>0</v>
      </c>
      <c r="X1163">
        <v>1.0599004000000001</v>
      </c>
      <c r="Y1163">
        <v>5.1591462999999997</v>
      </c>
      <c r="Z1163">
        <v>6.9507637000000004</v>
      </c>
      <c r="AA1163">
        <v>1.9346344</v>
      </c>
      <c r="AB1163">
        <v>5.3134747000000004</v>
      </c>
      <c r="AC1163">
        <v>0.41812912000000002</v>
      </c>
      <c r="AD1163">
        <v>0</v>
      </c>
      <c r="AE1163">
        <v>0</v>
      </c>
      <c r="AF1163">
        <v>20.836048000000002</v>
      </c>
    </row>
    <row r="1164" spans="1:32" x14ac:dyDescent="0.3">
      <c r="A1164">
        <v>3008027</v>
      </c>
      <c r="B1164">
        <v>1</v>
      </c>
      <c r="C1164" t="s">
        <v>82</v>
      </c>
      <c r="D1164" t="s">
        <v>101</v>
      </c>
      <c r="E1164" t="s">
        <v>4629</v>
      </c>
      <c r="F1164" t="s">
        <v>4630</v>
      </c>
      <c r="G1164" t="s">
        <v>134</v>
      </c>
      <c r="H1164" t="s">
        <v>238</v>
      </c>
      <c r="I1164" t="s">
        <v>78</v>
      </c>
      <c r="J1164" t="s">
        <v>136</v>
      </c>
      <c r="K1164" t="s">
        <v>22</v>
      </c>
      <c r="L1164" t="s">
        <v>177</v>
      </c>
      <c r="M1164" t="s">
        <v>4631</v>
      </c>
      <c r="N1164" t="s">
        <v>4632</v>
      </c>
      <c r="O1164">
        <v>3.1383702777777778</v>
      </c>
      <c r="P1164">
        <v>0</v>
      </c>
      <c r="Q1164">
        <v>2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1.931635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1.931635</v>
      </c>
    </row>
    <row r="1165" spans="1:32" x14ac:dyDescent="0.3">
      <c r="A1165">
        <v>3007330</v>
      </c>
      <c r="B1165">
        <v>1</v>
      </c>
      <c r="C1165" t="s">
        <v>83</v>
      </c>
      <c r="D1165" t="s">
        <v>128</v>
      </c>
      <c r="E1165" t="s">
        <v>4633</v>
      </c>
      <c r="F1165" t="s">
        <v>4634</v>
      </c>
      <c r="G1165" t="s">
        <v>134</v>
      </c>
      <c r="H1165" t="s">
        <v>874</v>
      </c>
      <c r="I1165" t="s">
        <v>78</v>
      </c>
      <c r="J1165" t="s">
        <v>136</v>
      </c>
      <c r="K1165" t="s">
        <v>3</v>
      </c>
      <c r="L1165" t="s">
        <v>177</v>
      </c>
      <c r="M1165" t="s">
        <v>4635</v>
      </c>
      <c r="N1165" t="s">
        <v>4636</v>
      </c>
      <c r="O1165">
        <v>3.153110277777778</v>
      </c>
      <c r="P1165">
        <v>0</v>
      </c>
      <c r="Q1165">
        <v>3</v>
      </c>
      <c r="R1165">
        <v>0</v>
      </c>
      <c r="S1165">
        <v>0</v>
      </c>
      <c r="T1165">
        <v>0</v>
      </c>
      <c r="U1165">
        <v>23</v>
      </c>
      <c r="V1165">
        <v>0</v>
      </c>
      <c r="W1165">
        <v>0</v>
      </c>
      <c r="X1165">
        <v>0</v>
      </c>
      <c r="Y1165">
        <v>2.8583527000000002</v>
      </c>
      <c r="Z1165">
        <v>0</v>
      </c>
      <c r="AA1165">
        <v>0</v>
      </c>
      <c r="AB1165">
        <v>0</v>
      </c>
      <c r="AC1165">
        <v>21.908954999999999</v>
      </c>
      <c r="AD1165">
        <v>0</v>
      </c>
      <c r="AE1165">
        <v>0</v>
      </c>
      <c r="AF1165">
        <v>24.767306999999999</v>
      </c>
    </row>
    <row r="1166" spans="1:32" x14ac:dyDescent="0.3">
      <c r="A1166">
        <v>3007341</v>
      </c>
      <c r="B1166">
        <v>1</v>
      </c>
      <c r="C1166" t="s">
        <v>83</v>
      </c>
      <c r="D1166" t="s">
        <v>123</v>
      </c>
      <c r="E1166" t="s">
        <v>4192</v>
      </c>
      <c r="F1166" t="s">
        <v>4193</v>
      </c>
      <c r="G1166" t="s">
        <v>134</v>
      </c>
      <c r="H1166" t="s">
        <v>211</v>
      </c>
      <c r="I1166" t="s">
        <v>79</v>
      </c>
      <c r="J1166" t="s">
        <v>136</v>
      </c>
      <c r="K1166" t="s">
        <v>22</v>
      </c>
      <c r="L1166" t="s">
        <v>177</v>
      </c>
      <c r="M1166" t="s">
        <v>4637</v>
      </c>
      <c r="N1166" t="s">
        <v>4638</v>
      </c>
      <c r="O1166">
        <v>1.1036111111111111</v>
      </c>
      <c r="P1166">
        <v>0</v>
      </c>
      <c r="Q1166">
        <v>1</v>
      </c>
      <c r="R1166">
        <v>17</v>
      </c>
      <c r="S1166">
        <v>8</v>
      </c>
      <c r="T1166">
        <v>10</v>
      </c>
      <c r="U1166">
        <v>0</v>
      </c>
      <c r="V1166">
        <v>5</v>
      </c>
      <c r="W1166">
        <v>0</v>
      </c>
      <c r="X1166">
        <v>0</v>
      </c>
      <c r="Y1166">
        <v>5.8815657999999998E-5</v>
      </c>
      <c r="Z1166">
        <v>34.004646000000001</v>
      </c>
      <c r="AA1166">
        <v>8.6762409999999992</v>
      </c>
      <c r="AB1166">
        <v>108.673225</v>
      </c>
      <c r="AC1166">
        <v>0</v>
      </c>
      <c r="AD1166">
        <v>1863.3407</v>
      </c>
      <c r="AE1166">
        <v>0</v>
      </c>
      <c r="AF1166">
        <v>2014.6948</v>
      </c>
    </row>
    <row r="1167" spans="1:32" x14ac:dyDescent="0.3">
      <c r="A1167">
        <v>3007327</v>
      </c>
      <c r="B1167">
        <v>1</v>
      </c>
      <c r="C1167" t="s">
        <v>82</v>
      </c>
      <c r="D1167" t="s">
        <v>101</v>
      </c>
      <c r="E1167" t="s">
        <v>4639</v>
      </c>
      <c r="F1167" t="s">
        <v>4640</v>
      </c>
      <c r="G1167" t="s">
        <v>134</v>
      </c>
      <c r="H1167" t="s">
        <v>478</v>
      </c>
      <c r="I1167" t="s">
        <v>78</v>
      </c>
      <c r="J1167" t="s">
        <v>136</v>
      </c>
      <c r="K1167" t="s">
        <v>22</v>
      </c>
      <c r="L1167" t="s">
        <v>177</v>
      </c>
      <c r="M1167" t="s">
        <v>4641</v>
      </c>
      <c r="N1167" t="s">
        <v>4642</v>
      </c>
      <c r="O1167">
        <v>4.3935830555555553</v>
      </c>
      <c r="P1167">
        <v>0</v>
      </c>
      <c r="Q1167">
        <v>101</v>
      </c>
      <c r="R1167">
        <v>0</v>
      </c>
      <c r="S1167">
        <v>0</v>
      </c>
      <c r="T1167">
        <v>0</v>
      </c>
      <c r="U1167">
        <v>2</v>
      </c>
      <c r="V1167">
        <v>0</v>
      </c>
      <c r="W1167">
        <v>0</v>
      </c>
      <c r="X1167">
        <v>0</v>
      </c>
      <c r="Y1167">
        <v>84.277270000000001</v>
      </c>
      <c r="Z1167">
        <v>0</v>
      </c>
      <c r="AA1167">
        <v>0</v>
      </c>
      <c r="AB1167">
        <v>0</v>
      </c>
      <c r="AC1167">
        <v>3.0072331000000001</v>
      </c>
      <c r="AD1167">
        <v>0</v>
      </c>
      <c r="AE1167">
        <v>0</v>
      </c>
      <c r="AF1167">
        <v>87.284499999999994</v>
      </c>
    </row>
    <row r="1168" spans="1:32" x14ac:dyDescent="0.3">
      <c r="A1168">
        <v>3006756</v>
      </c>
      <c r="B1168">
        <v>2</v>
      </c>
      <c r="C1168" t="s">
        <v>82</v>
      </c>
      <c r="D1168" t="s">
        <v>105</v>
      </c>
      <c r="E1168" t="s">
        <v>4643</v>
      </c>
      <c r="F1168" t="s">
        <v>4644</v>
      </c>
      <c r="G1168" t="s">
        <v>134</v>
      </c>
      <c r="H1168" t="s">
        <v>835</v>
      </c>
      <c r="I1168" t="s">
        <v>78</v>
      </c>
      <c r="J1168" t="s">
        <v>136</v>
      </c>
      <c r="K1168" t="s">
        <v>22</v>
      </c>
      <c r="L1168" t="s">
        <v>177</v>
      </c>
      <c r="M1168" t="s">
        <v>4105</v>
      </c>
      <c r="N1168" t="s">
        <v>4645</v>
      </c>
      <c r="O1168">
        <v>2.4758333333333336</v>
      </c>
      <c r="P1168">
        <v>0</v>
      </c>
      <c r="Q1168">
        <v>167</v>
      </c>
      <c r="R1168">
        <v>0</v>
      </c>
      <c r="S1168">
        <v>4</v>
      </c>
      <c r="T1168">
        <v>0</v>
      </c>
      <c r="U1168">
        <v>29</v>
      </c>
      <c r="V1168">
        <v>0</v>
      </c>
      <c r="W1168">
        <v>1</v>
      </c>
      <c r="X1168">
        <v>0</v>
      </c>
      <c r="Y1168">
        <v>126.45318</v>
      </c>
      <c r="Z1168">
        <v>0</v>
      </c>
      <c r="AA1168">
        <v>3.1851569999999998</v>
      </c>
      <c r="AB1168">
        <v>0</v>
      </c>
      <c r="AC1168">
        <v>42.619520000000001</v>
      </c>
      <c r="AD1168">
        <v>0</v>
      </c>
      <c r="AE1168">
        <v>146.32392999999999</v>
      </c>
      <c r="AF1168">
        <v>318.58179999999999</v>
      </c>
    </row>
    <row r="1169" spans="1:32" x14ac:dyDescent="0.3">
      <c r="A1169">
        <v>3006455</v>
      </c>
      <c r="B1169">
        <v>1</v>
      </c>
      <c r="C1169" t="s">
        <v>82</v>
      </c>
      <c r="D1169" t="s">
        <v>113</v>
      </c>
      <c r="E1169" t="s">
        <v>4646</v>
      </c>
      <c r="F1169" t="s">
        <v>4647</v>
      </c>
      <c r="G1169" t="s">
        <v>134</v>
      </c>
      <c r="H1169" t="s">
        <v>367</v>
      </c>
      <c r="I1169" t="s">
        <v>78</v>
      </c>
      <c r="J1169" t="s">
        <v>136</v>
      </c>
      <c r="K1169" t="s">
        <v>22</v>
      </c>
      <c r="L1169" t="s">
        <v>177</v>
      </c>
      <c r="M1169" t="s">
        <v>4648</v>
      </c>
      <c r="N1169" t="s">
        <v>4649</v>
      </c>
      <c r="O1169">
        <v>2.4955602777777779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1.4430926E-2</v>
      </c>
      <c r="AD1169">
        <v>0</v>
      </c>
      <c r="AE1169">
        <v>0</v>
      </c>
      <c r="AF1169">
        <v>1.4430926E-2</v>
      </c>
    </row>
    <row r="1170" spans="1:32" x14ac:dyDescent="0.3">
      <c r="A1170">
        <v>3006396</v>
      </c>
      <c r="B1170">
        <v>1</v>
      </c>
      <c r="C1170" t="s">
        <v>82</v>
      </c>
      <c r="D1170" t="s">
        <v>99</v>
      </c>
      <c r="E1170" t="s">
        <v>3453</v>
      </c>
      <c r="F1170" t="s">
        <v>3454</v>
      </c>
      <c r="G1170" t="s">
        <v>134</v>
      </c>
      <c r="H1170" t="s">
        <v>211</v>
      </c>
      <c r="I1170" t="s">
        <v>79</v>
      </c>
      <c r="J1170" t="s">
        <v>136</v>
      </c>
      <c r="K1170" t="s">
        <v>22</v>
      </c>
      <c r="L1170" t="s">
        <v>177</v>
      </c>
      <c r="M1170" t="s">
        <v>4650</v>
      </c>
      <c r="N1170" t="s">
        <v>4651</v>
      </c>
      <c r="O1170">
        <v>0.36333333333333334</v>
      </c>
      <c r="P1170">
        <v>0</v>
      </c>
      <c r="Q1170">
        <v>0</v>
      </c>
      <c r="R1170">
        <v>0</v>
      </c>
      <c r="S1170">
        <v>0</v>
      </c>
      <c r="T1170">
        <v>7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145.0916</v>
      </c>
      <c r="AC1170">
        <v>0</v>
      </c>
      <c r="AD1170">
        <v>0</v>
      </c>
      <c r="AE1170">
        <v>0</v>
      </c>
      <c r="AF1170">
        <v>145.0916</v>
      </c>
    </row>
    <row r="1171" spans="1:32" x14ac:dyDescent="0.3">
      <c r="A1171">
        <v>3006289</v>
      </c>
      <c r="B1171">
        <v>1</v>
      </c>
      <c r="C1171" t="s">
        <v>82</v>
      </c>
      <c r="D1171" t="s">
        <v>106</v>
      </c>
      <c r="E1171" t="s">
        <v>4652</v>
      </c>
      <c r="F1171" t="s">
        <v>4653</v>
      </c>
      <c r="G1171" t="s">
        <v>134</v>
      </c>
      <c r="H1171" t="s">
        <v>874</v>
      </c>
      <c r="I1171" t="s">
        <v>78</v>
      </c>
      <c r="J1171" t="s">
        <v>136</v>
      </c>
      <c r="K1171" t="s">
        <v>3</v>
      </c>
      <c r="L1171" t="s">
        <v>177</v>
      </c>
      <c r="M1171" t="s">
        <v>4654</v>
      </c>
      <c r="N1171" t="s">
        <v>4655</v>
      </c>
      <c r="O1171">
        <v>4.6631477777777777</v>
      </c>
      <c r="P1171">
        <v>0</v>
      </c>
      <c r="Q1171">
        <v>1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0.77701220000000004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0.77701220000000004</v>
      </c>
    </row>
    <row r="1172" spans="1:32" x14ac:dyDescent="0.3">
      <c r="A1172">
        <v>3006311</v>
      </c>
      <c r="B1172">
        <v>1</v>
      </c>
      <c r="C1172" t="s">
        <v>82</v>
      </c>
      <c r="D1172" t="s">
        <v>91</v>
      </c>
      <c r="E1172" t="s">
        <v>4656</v>
      </c>
      <c r="F1172" t="s">
        <v>4657</v>
      </c>
      <c r="G1172" t="s">
        <v>134</v>
      </c>
      <c r="H1172" t="s">
        <v>238</v>
      </c>
      <c r="I1172" t="s">
        <v>78</v>
      </c>
      <c r="J1172" t="s">
        <v>136</v>
      </c>
      <c r="K1172" t="s">
        <v>22</v>
      </c>
      <c r="L1172" t="s">
        <v>177</v>
      </c>
      <c r="M1172" t="s">
        <v>4658</v>
      </c>
      <c r="N1172" t="s">
        <v>4659</v>
      </c>
      <c r="O1172">
        <v>1.3483363888888891</v>
      </c>
      <c r="P1172">
        <v>0</v>
      </c>
      <c r="Q1172">
        <v>4</v>
      </c>
      <c r="R1172">
        <v>0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0</v>
      </c>
      <c r="Y1172">
        <v>3.2039642000000002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3.2039642000000002</v>
      </c>
    </row>
    <row r="1173" spans="1:32" x14ac:dyDescent="0.3">
      <c r="A1173">
        <v>3006309</v>
      </c>
      <c r="B1173">
        <v>1</v>
      </c>
      <c r="C1173" t="s">
        <v>82</v>
      </c>
      <c r="D1173" t="s">
        <v>106</v>
      </c>
      <c r="E1173" t="s">
        <v>1675</v>
      </c>
      <c r="F1173" t="s">
        <v>1676</v>
      </c>
      <c r="G1173" t="s">
        <v>134</v>
      </c>
      <c r="H1173" t="s">
        <v>367</v>
      </c>
      <c r="I1173" t="s">
        <v>78</v>
      </c>
      <c r="J1173" t="s">
        <v>136</v>
      </c>
      <c r="K1173" t="s">
        <v>22</v>
      </c>
      <c r="L1173" t="s">
        <v>177</v>
      </c>
      <c r="M1173" t="s">
        <v>4660</v>
      </c>
      <c r="N1173" t="s">
        <v>4661</v>
      </c>
      <c r="O1173">
        <v>0.44830416666666667</v>
      </c>
      <c r="P1173">
        <v>0</v>
      </c>
      <c r="Q1173">
        <v>31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4.5586357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4.5586357</v>
      </c>
    </row>
    <row r="1174" spans="1:32" x14ac:dyDescent="0.3">
      <c r="A1174">
        <v>3006279</v>
      </c>
      <c r="B1174">
        <v>1</v>
      </c>
      <c r="C1174" t="s">
        <v>82</v>
      </c>
      <c r="D1174" t="s">
        <v>112</v>
      </c>
      <c r="E1174" t="s">
        <v>4662</v>
      </c>
      <c r="F1174" t="s">
        <v>4663</v>
      </c>
      <c r="G1174" t="s">
        <v>134</v>
      </c>
      <c r="H1174" t="s">
        <v>238</v>
      </c>
      <c r="I1174" t="s">
        <v>78</v>
      </c>
      <c r="J1174" t="s">
        <v>136</v>
      </c>
      <c r="K1174" t="s">
        <v>22</v>
      </c>
      <c r="L1174" t="s">
        <v>177</v>
      </c>
      <c r="M1174" t="s">
        <v>4664</v>
      </c>
      <c r="N1174" t="s">
        <v>4665</v>
      </c>
      <c r="O1174">
        <v>1.6925452777777776</v>
      </c>
      <c r="P1174">
        <v>0</v>
      </c>
      <c r="Q1174">
        <v>1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1.1779615000000001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1.1779615000000001</v>
      </c>
    </row>
    <row r="1175" spans="1:32" x14ac:dyDescent="0.3">
      <c r="A1175">
        <v>3006210</v>
      </c>
      <c r="B1175">
        <v>1</v>
      </c>
      <c r="C1175" t="s">
        <v>83</v>
      </c>
      <c r="D1175" t="s">
        <v>126</v>
      </c>
      <c r="E1175" t="s">
        <v>4666</v>
      </c>
      <c r="F1175" t="s">
        <v>4667</v>
      </c>
      <c r="G1175" t="s">
        <v>134</v>
      </c>
      <c r="H1175" t="s">
        <v>874</v>
      </c>
      <c r="I1175" t="s">
        <v>78</v>
      </c>
      <c r="J1175" t="s">
        <v>136</v>
      </c>
      <c r="K1175" t="s">
        <v>3</v>
      </c>
      <c r="L1175" t="s">
        <v>177</v>
      </c>
      <c r="M1175" t="s">
        <v>4668</v>
      </c>
      <c r="N1175" t="s">
        <v>4669</v>
      </c>
      <c r="O1175">
        <v>2.7756122222222221</v>
      </c>
      <c r="P1175">
        <v>0</v>
      </c>
      <c r="Q1175">
        <v>40</v>
      </c>
      <c r="R1175">
        <v>0</v>
      </c>
      <c r="S1175">
        <v>4</v>
      </c>
      <c r="T1175">
        <v>0</v>
      </c>
      <c r="U1175">
        <v>2</v>
      </c>
      <c r="V1175">
        <v>0</v>
      </c>
      <c r="W1175">
        <v>0</v>
      </c>
      <c r="X1175">
        <v>0</v>
      </c>
      <c r="Y1175">
        <v>27.202589</v>
      </c>
      <c r="Z1175">
        <v>0</v>
      </c>
      <c r="AA1175">
        <v>1.8989582000000001E-2</v>
      </c>
      <c r="AB1175">
        <v>0</v>
      </c>
      <c r="AC1175">
        <v>2.7995489999999998</v>
      </c>
      <c r="AD1175">
        <v>0</v>
      </c>
      <c r="AE1175">
        <v>0</v>
      </c>
      <c r="AF1175">
        <v>30.021128000000001</v>
      </c>
    </row>
    <row r="1176" spans="1:32" x14ac:dyDescent="0.3">
      <c r="A1176">
        <v>3006054</v>
      </c>
      <c r="B1176">
        <v>1</v>
      </c>
      <c r="C1176" t="s">
        <v>82</v>
      </c>
      <c r="D1176" t="s">
        <v>100</v>
      </c>
      <c r="E1176" t="s">
        <v>4670</v>
      </c>
      <c r="F1176" t="s">
        <v>4671</v>
      </c>
      <c r="G1176" t="s">
        <v>134</v>
      </c>
      <c r="H1176" t="s">
        <v>293</v>
      </c>
      <c r="I1176" t="s">
        <v>78</v>
      </c>
      <c r="J1176" t="s">
        <v>136</v>
      </c>
      <c r="K1176" t="s">
        <v>22</v>
      </c>
      <c r="L1176" t="s">
        <v>177</v>
      </c>
      <c r="M1176" t="s">
        <v>4672</v>
      </c>
      <c r="N1176" t="s">
        <v>4673</v>
      </c>
      <c r="O1176">
        <v>4.3018363888888889</v>
      </c>
      <c r="P1176">
        <v>0</v>
      </c>
      <c r="Q1176">
        <v>109</v>
      </c>
      <c r="R1176">
        <v>0</v>
      </c>
      <c r="S1176">
        <v>0</v>
      </c>
      <c r="T1176">
        <v>0</v>
      </c>
      <c r="U1176">
        <v>3</v>
      </c>
      <c r="V1176">
        <v>0</v>
      </c>
      <c r="W1176">
        <v>0</v>
      </c>
      <c r="X1176">
        <v>0</v>
      </c>
      <c r="Y1176">
        <v>118.770325</v>
      </c>
      <c r="Z1176">
        <v>0</v>
      </c>
      <c r="AA1176">
        <v>0</v>
      </c>
      <c r="AB1176">
        <v>0</v>
      </c>
      <c r="AC1176">
        <v>8.1465379999999996</v>
      </c>
      <c r="AD1176">
        <v>0</v>
      </c>
      <c r="AE1176">
        <v>0</v>
      </c>
      <c r="AF1176">
        <v>126.91686</v>
      </c>
    </row>
    <row r="1177" spans="1:32" x14ac:dyDescent="0.3">
      <c r="A1177">
        <v>3006050</v>
      </c>
      <c r="B1177">
        <v>1</v>
      </c>
      <c r="C1177" t="s">
        <v>82</v>
      </c>
      <c r="D1177" t="s">
        <v>112</v>
      </c>
      <c r="E1177" t="s">
        <v>4503</v>
      </c>
      <c r="F1177" t="s">
        <v>4504</v>
      </c>
      <c r="G1177" t="s">
        <v>134</v>
      </c>
      <c r="H1177" t="s">
        <v>211</v>
      </c>
      <c r="I1177" t="s">
        <v>79</v>
      </c>
      <c r="J1177" t="s">
        <v>136</v>
      </c>
      <c r="K1177" t="s">
        <v>22</v>
      </c>
      <c r="L1177" t="s">
        <v>177</v>
      </c>
      <c r="M1177" t="s">
        <v>4674</v>
      </c>
      <c r="N1177" t="s">
        <v>4675</v>
      </c>
      <c r="O1177">
        <v>0.47333333333333333</v>
      </c>
      <c r="P1177">
        <v>0</v>
      </c>
      <c r="Q1177">
        <v>679</v>
      </c>
      <c r="R1177">
        <v>2</v>
      </c>
      <c r="S1177">
        <v>11</v>
      </c>
      <c r="T1177">
        <v>4</v>
      </c>
      <c r="U1177">
        <v>90</v>
      </c>
      <c r="V1177">
        <v>12</v>
      </c>
      <c r="W1177">
        <v>0</v>
      </c>
      <c r="X1177">
        <v>0</v>
      </c>
      <c r="Y1177">
        <v>89.940280000000001</v>
      </c>
      <c r="Z1177">
        <v>8.1039270000000005</v>
      </c>
      <c r="AA1177">
        <v>1.1627402</v>
      </c>
      <c r="AB1177">
        <v>6.3143209999999996</v>
      </c>
      <c r="AC1177">
        <v>35.310726000000003</v>
      </c>
      <c r="AD1177">
        <v>221.24364</v>
      </c>
      <c r="AE1177">
        <v>0</v>
      </c>
      <c r="AF1177">
        <v>362.07562000000001</v>
      </c>
    </row>
    <row r="1178" spans="1:32" x14ac:dyDescent="0.3">
      <c r="A1178">
        <v>3006064</v>
      </c>
      <c r="B1178">
        <v>1</v>
      </c>
      <c r="C1178" t="s">
        <v>83</v>
      </c>
      <c r="D1178" t="s">
        <v>115</v>
      </c>
      <c r="E1178" t="s">
        <v>4676</v>
      </c>
      <c r="F1178" t="s">
        <v>4677</v>
      </c>
      <c r="G1178" t="s">
        <v>134</v>
      </c>
      <c r="H1178" t="s">
        <v>211</v>
      </c>
      <c r="I1178" t="s">
        <v>79</v>
      </c>
      <c r="J1178" t="s">
        <v>136</v>
      </c>
      <c r="K1178" t="s">
        <v>22</v>
      </c>
      <c r="L1178" t="s">
        <v>177</v>
      </c>
      <c r="M1178" t="s">
        <v>4678</v>
      </c>
      <c r="N1178" t="s">
        <v>4679</v>
      </c>
      <c r="O1178">
        <v>0.20722222222222222</v>
      </c>
      <c r="P1178">
        <v>12</v>
      </c>
      <c r="Q1178">
        <v>3197</v>
      </c>
      <c r="R1178">
        <v>450</v>
      </c>
      <c r="S1178">
        <v>643</v>
      </c>
      <c r="T1178">
        <v>48</v>
      </c>
      <c r="U1178">
        <v>684</v>
      </c>
      <c r="V1178">
        <v>14</v>
      </c>
      <c r="W1178">
        <v>3</v>
      </c>
      <c r="X1178">
        <v>16.190823000000002</v>
      </c>
      <c r="Y1178">
        <v>115.87376</v>
      </c>
      <c r="Z1178">
        <v>23.901164999999999</v>
      </c>
      <c r="AA1178">
        <v>22.60341</v>
      </c>
      <c r="AB1178">
        <v>50.942720000000001</v>
      </c>
      <c r="AC1178">
        <v>37.728912000000001</v>
      </c>
      <c r="AD1178">
        <v>66.140569999999997</v>
      </c>
      <c r="AE1178">
        <v>2.3939241999999998</v>
      </c>
      <c r="AF1178">
        <v>335.77526999999998</v>
      </c>
    </row>
    <row r="1179" spans="1:32" x14ac:dyDescent="0.3">
      <c r="A1179">
        <v>3005905</v>
      </c>
      <c r="B1179">
        <v>1</v>
      </c>
      <c r="C1179" t="s">
        <v>82</v>
      </c>
      <c r="D1179" t="s">
        <v>93</v>
      </c>
      <c r="E1179" t="s">
        <v>4680</v>
      </c>
      <c r="F1179" t="s">
        <v>4681</v>
      </c>
      <c r="G1179" t="s">
        <v>134</v>
      </c>
      <c r="H1179" t="s">
        <v>211</v>
      </c>
      <c r="I1179" t="s">
        <v>79</v>
      </c>
      <c r="J1179" t="s">
        <v>136</v>
      </c>
      <c r="K1179" t="s">
        <v>22</v>
      </c>
      <c r="L1179" t="s">
        <v>177</v>
      </c>
      <c r="M1179" t="s">
        <v>4682</v>
      </c>
      <c r="N1179" t="s">
        <v>4683</v>
      </c>
      <c r="O1179">
        <v>7.693935555555556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1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21766.668000000001</v>
      </c>
      <c r="AE1179">
        <v>0</v>
      </c>
      <c r="AF1179">
        <v>21766.668000000001</v>
      </c>
    </row>
    <row r="1180" spans="1:32" x14ac:dyDescent="0.3">
      <c r="A1180">
        <v>3005919</v>
      </c>
      <c r="B1180">
        <v>1</v>
      </c>
      <c r="C1180" t="s">
        <v>82</v>
      </c>
      <c r="D1180" t="s">
        <v>112</v>
      </c>
      <c r="E1180" t="s">
        <v>4684</v>
      </c>
      <c r="F1180" t="s">
        <v>4685</v>
      </c>
      <c r="G1180" t="s">
        <v>134</v>
      </c>
      <c r="H1180" t="s">
        <v>216</v>
      </c>
      <c r="I1180" t="s">
        <v>78</v>
      </c>
      <c r="J1180" t="s">
        <v>136</v>
      </c>
      <c r="K1180" t="s">
        <v>22</v>
      </c>
      <c r="L1180" t="s">
        <v>177</v>
      </c>
      <c r="M1180" t="s">
        <v>4686</v>
      </c>
      <c r="N1180" t="s">
        <v>4687</v>
      </c>
      <c r="O1180">
        <v>1.0077938888888889</v>
      </c>
      <c r="P1180">
        <v>0</v>
      </c>
      <c r="Q1180">
        <v>8</v>
      </c>
      <c r="R1180">
        <v>0</v>
      </c>
      <c r="S1180">
        <v>0</v>
      </c>
      <c r="T1180">
        <v>0</v>
      </c>
      <c r="U1180">
        <v>2</v>
      </c>
      <c r="V1180">
        <v>0</v>
      </c>
      <c r="W1180">
        <v>0</v>
      </c>
      <c r="X1180">
        <v>0</v>
      </c>
      <c r="Y1180">
        <v>1.3770456</v>
      </c>
      <c r="Z1180">
        <v>0</v>
      </c>
      <c r="AA1180">
        <v>0</v>
      </c>
      <c r="AB1180">
        <v>0</v>
      </c>
      <c r="AC1180">
        <v>1.686107</v>
      </c>
      <c r="AD1180">
        <v>0</v>
      </c>
      <c r="AE1180">
        <v>0</v>
      </c>
      <c r="AF1180">
        <v>3.0631526</v>
      </c>
    </row>
    <row r="1181" spans="1:32" x14ac:dyDescent="0.3">
      <c r="A1181">
        <v>3003875</v>
      </c>
      <c r="B1181">
        <v>1</v>
      </c>
      <c r="C1181" t="s">
        <v>83</v>
      </c>
      <c r="D1181" t="s">
        <v>119</v>
      </c>
      <c r="E1181" t="s">
        <v>4688</v>
      </c>
      <c r="F1181" t="s">
        <v>4689</v>
      </c>
      <c r="G1181" t="s">
        <v>134</v>
      </c>
      <c r="H1181" t="s">
        <v>247</v>
      </c>
      <c r="I1181" t="s">
        <v>78</v>
      </c>
      <c r="J1181" t="s">
        <v>136</v>
      </c>
      <c r="K1181" t="s">
        <v>22</v>
      </c>
      <c r="L1181" t="s">
        <v>177</v>
      </c>
      <c r="M1181" t="s">
        <v>4690</v>
      </c>
      <c r="N1181" t="s">
        <v>4691</v>
      </c>
      <c r="O1181">
        <v>5.1069755555555556</v>
      </c>
      <c r="P1181">
        <v>0</v>
      </c>
      <c r="Q1181">
        <v>26</v>
      </c>
      <c r="R1181">
        <v>0</v>
      </c>
      <c r="S1181">
        <v>4</v>
      </c>
      <c r="T1181">
        <v>0</v>
      </c>
      <c r="U1181">
        <v>2</v>
      </c>
      <c r="V1181">
        <v>0</v>
      </c>
      <c r="W1181">
        <v>0</v>
      </c>
      <c r="X1181">
        <v>0</v>
      </c>
      <c r="Y1181">
        <v>10.058168999999999</v>
      </c>
      <c r="Z1181">
        <v>0</v>
      </c>
      <c r="AA1181">
        <v>0.75550585999999997</v>
      </c>
      <c r="AB1181">
        <v>0</v>
      </c>
      <c r="AC1181">
        <v>6.7980102999999996</v>
      </c>
      <c r="AD1181">
        <v>0</v>
      </c>
      <c r="AE1181">
        <v>0</v>
      </c>
      <c r="AF1181">
        <v>17.611687</v>
      </c>
    </row>
    <row r="1182" spans="1:32" x14ac:dyDescent="0.3">
      <c r="A1182">
        <v>3003424</v>
      </c>
      <c r="B1182">
        <v>2</v>
      </c>
      <c r="C1182" t="s">
        <v>82</v>
      </c>
      <c r="D1182" t="s">
        <v>108</v>
      </c>
      <c r="E1182" t="s">
        <v>4692</v>
      </c>
      <c r="F1182" t="s">
        <v>4693</v>
      </c>
      <c r="G1182" t="s">
        <v>134</v>
      </c>
      <c r="H1182" t="s">
        <v>247</v>
      </c>
      <c r="I1182" t="s">
        <v>78</v>
      </c>
      <c r="J1182" t="s">
        <v>136</v>
      </c>
      <c r="K1182" t="s">
        <v>22</v>
      </c>
      <c r="L1182" t="s">
        <v>177</v>
      </c>
      <c r="M1182" t="s">
        <v>4375</v>
      </c>
      <c r="N1182" t="s">
        <v>4694</v>
      </c>
      <c r="O1182">
        <v>0.38611111111111113</v>
      </c>
      <c r="P1182">
        <v>0</v>
      </c>
      <c r="Q1182">
        <v>7</v>
      </c>
      <c r="R1182">
        <v>0</v>
      </c>
      <c r="S1182">
        <v>1</v>
      </c>
      <c r="T1182">
        <v>0</v>
      </c>
      <c r="U1182">
        <v>1</v>
      </c>
      <c r="V1182">
        <v>0</v>
      </c>
      <c r="W1182">
        <v>0</v>
      </c>
      <c r="X1182">
        <v>0</v>
      </c>
      <c r="Y1182">
        <v>0.13159654000000001</v>
      </c>
      <c r="Z1182">
        <v>0</v>
      </c>
      <c r="AA1182">
        <v>1.0912684000000001E-2</v>
      </c>
      <c r="AB1182">
        <v>0</v>
      </c>
      <c r="AC1182">
        <v>5.8385786000000002E-2</v>
      </c>
      <c r="AD1182">
        <v>0</v>
      </c>
      <c r="AE1182">
        <v>0</v>
      </c>
      <c r="AF1182">
        <v>0.20089499999999999</v>
      </c>
    </row>
    <row r="1183" spans="1:32" x14ac:dyDescent="0.3">
      <c r="A1183">
        <v>3003358</v>
      </c>
      <c r="B1183">
        <v>1</v>
      </c>
      <c r="C1183" t="s">
        <v>82</v>
      </c>
      <c r="D1183" t="s">
        <v>90</v>
      </c>
      <c r="E1183" t="s">
        <v>4695</v>
      </c>
      <c r="F1183" t="s">
        <v>4696</v>
      </c>
      <c r="G1183" t="s">
        <v>134</v>
      </c>
      <c r="H1183" t="s">
        <v>367</v>
      </c>
      <c r="I1183" t="s">
        <v>78</v>
      </c>
      <c r="J1183" t="s">
        <v>136</v>
      </c>
      <c r="K1183" t="s">
        <v>22</v>
      </c>
      <c r="L1183" t="s">
        <v>177</v>
      </c>
      <c r="M1183" t="s">
        <v>4697</v>
      </c>
      <c r="N1183" t="s">
        <v>4698</v>
      </c>
      <c r="O1183">
        <v>5.839587777777778</v>
      </c>
      <c r="P1183">
        <v>0</v>
      </c>
      <c r="Q1183">
        <v>2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3.8215157999999998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3.8215157999999998</v>
      </c>
    </row>
    <row r="1184" spans="1:32" x14ac:dyDescent="0.3">
      <c r="A1184">
        <v>3003362</v>
      </c>
      <c r="B1184">
        <v>1</v>
      </c>
      <c r="C1184" t="s">
        <v>83</v>
      </c>
      <c r="D1184" t="s">
        <v>128</v>
      </c>
      <c r="E1184" t="s">
        <v>4699</v>
      </c>
      <c r="F1184" t="s">
        <v>4700</v>
      </c>
      <c r="G1184" t="s">
        <v>134</v>
      </c>
      <c r="H1184" t="s">
        <v>1835</v>
      </c>
      <c r="I1184" t="s">
        <v>79</v>
      </c>
      <c r="J1184" t="s">
        <v>136</v>
      </c>
      <c r="K1184" t="s">
        <v>22</v>
      </c>
      <c r="L1184" t="s">
        <v>177</v>
      </c>
      <c r="M1184" t="s">
        <v>4701</v>
      </c>
      <c r="N1184" t="s">
        <v>4702</v>
      </c>
      <c r="O1184">
        <v>1.2152777777777777</v>
      </c>
      <c r="P1184">
        <v>0</v>
      </c>
      <c r="Q1184">
        <v>0</v>
      </c>
      <c r="R1184">
        <v>10</v>
      </c>
      <c r="S1184">
        <v>25</v>
      </c>
      <c r="T1184">
        <v>9</v>
      </c>
      <c r="U1184">
        <v>1</v>
      </c>
      <c r="V1184">
        <v>3</v>
      </c>
      <c r="W1184">
        <v>0</v>
      </c>
      <c r="X1184">
        <v>0</v>
      </c>
      <c r="Y1184">
        <v>0</v>
      </c>
      <c r="Z1184">
        <v>2.235004</v>
      </c>
      <c r="AA1184">
        <v>7.7476909999999997</v>
      </c>
      <c r="AB1184">
        <v>86.611496000000002</v>
      </c>
      <c r="AC1184">
        <v>3.2530076999999999</v>
      </c>
      <c r="AD1184">
        <v>147.49744000000001</v>
      </c>
      <c r="AE1184">
        <v>0</v>
      </c>
      <c r="AF1184">
        <v>247.34464</v>
      </c>
    </row>
    <row r="1185" spans="1:32" x14ac:dyDescent="0.3">
      <c r="A1185">
        <v>3003383</v>
      </c>
      <c r="B1185">
        <v>1</v>
      </c>
      <c r="C1185" t="s">
        <v>82</v>
      </c>
      <c r="D1185" t="s">
        <v>91</v>
      </c>
      <c r="E1185" t="s">
        <v>4703</v>
      </c>
      <c r="F1185" t="s">
        <v>4704</v>
      </c>
      <c r="G1185" t="s">
        <v>134</v>
      </c>
      <c r="H1185" t="s">
        <v>247</v>
      </c>
      <c r="I1185" t="s">
        <v>78</v>
      </c>
      <c r="J1185" t="s">
        <v>136</v>
      </c>
      <c r="K1185" t="s">
        <v>22</v>
      </c>
      <c r="L1185" t="s">
        <v>177</v>
      </c>
      <c r="M1185" t="s">
        <v>4705</v>
      </c>
      <c r="N1185" t="s">
        <v>4706</v>
      </c>
      <c r="O1185">
        <v>3.4257308333333332</v>
      </c>
      <c r="P1185">
        <v>0</v>
      </c>
      <c r="Q1185">
        <v>99</v>
      </c>
      <c r="R1185">
        <v>0</v>
      </c>
      <c r="S1185">
        <v>0</v>
      </c>
      <c r="T1185">
        <v>0</v>
      </c>
      <c r="U1185">
        <v>27</v>
      </c>
      <c r="V1185">
        <v>0</v>
      </c>
      <c r="W1185">
        <v>0</v>
      </c>
      <c r="X1185">
        <v>0</v>
      </c>
      <c r="Y1185">
        <v>90.470116000000004</v>
      </c>
      <c r="Z1185">
        <v>0</v>
      </c>
      <c r="AA1185">
        <v>0</v>
      </c>
      <c r="AB1185">
        <v>0</v>
      </c>
      <c r="AC1185">
        <v>61.726990000000001</v>
      </c>
      <c r="AD1185">
        <v>0</v>
      </c>
      <c r="AE1185">
        <v>0</v>
      </c>
      <c r="AF1185">
        <v>152.19711000000001</v>
      </c>
    </row>
    <row r="1186" spans="1:32" x14ac:dyDescent="0.3">
      <c r="A1186">
        <v>3003331</v>
      </c>
      <c r="B1186">
        <v>1</v>
      </c>
      <c r="C1186" t="s">
        <v>82</v>
      </c>
      <c r="D1186" t="s">
        <v>101</v>
      </c>
      <c r="E1186" t="s">
        <v>3746</v>
      </c>
      <c r="F1186" t="s">
        <v>3747</v>
      </c>
      <c r="G1186" t="s">
        <v>134</v>
      </c>
      <c r="H1186" t="s">
        <v>211</v>
      </c>
      <c r="I1186" t="s">
        <v>79</v>
      </c>
      <c r="J1186" t="s">
        <v>136</v>
      </c>
      <c r="K1186" t="s">
        <v>22</v>
      </c>
      <c r="L1186" t="s">
        <v>177</v>
      </c>
      <c r="M1186" t="s">
        <v>4707</v>
      </c>
      <c r="N1186" t="s">
        <v>4708</v>
      </c>
      <c r="O1186">
        <v>1.5202777777777778</v>
      </c>
      <c r="P1186">
        <v>17</v>
      </c>
      <c r="Q1186">
        <v>54</v>
      </c>
      <c r="R1186">
        <v>17</v>
      </c>
      <c r="S1186">
        <v>22</v>
      </c>
      <c r="T1186">
        <v>42</v>
      </c>
      <c r="U1186">
        <v>22</v>
      </c>
      <c r="V1186">
        <v>9</v>
      </c>
      <c r="W1186">
        <v>0</v>
      </c>
      <c r="X1186">
        <v>31.323357000000001</v>
      </c>
      <c r="Y1186">
        <v>39.762946999999997</v>
      </c>
      <c r="Z1186">
        <v>22.405221999999998</v>
      </c>
      <c r="AA1186">
        <v>27.38991</v>
      </c>
      <c r="AB1186">
        <v>673.52239999999995</v>
      </c>
      <c r="AC1186">
        <v>60.911465</v>
      </c>
      <c r="AD1186">
        <v>1400.2073</v>
      </c>
      <c r="AE1186">
        <v>0</v>
      </c>
      <c r="AF1186">
        <v>2255.5225</v>
      </c>
    </row>
    <row r="1187" spans="1:32" x14ac:dyDescent="0.3">
      <c r="A1187">
        <v>3003341</v>
      </c>
      <c r="B1187">
        <v>1</v>
      </c>
      <c r="C1187" t="s">
        <v>82</v>
      </c>
      <c r="D1187" t="s">
        <v>104</v>
      </c>
      <c r="E1187" t="s">
        <v>4709</v>
      </c>
      <c r="F1187" t="s">
        <v>4710</v>
      </c>
      <c r="G1187" t="s">
        <v>134</v>
      </c>
      <c r="H1187" t="s">
        <v>247</v>
      </c>
      <c r="I1187" t="s">
        <v>78</v>
      </c>
      <c r="J1187" t="s">
        <v>136</v>
      </c>
      <c r="K1187" t="s">
        <v>22</v>
      </c>
      <c r="L1187" t="s">
        <v>177</v>
      </c>
      <c r="M1187" t="s">
        <v>4711</v>
      </c>
      <c r="N1187" t="s">
        <v>4712</v>
      </c>
      <c r="O1187">
        <v>1.0732752777777779</v>
      </c>
      <c r="P1187">
        <v>0</v>
      </c>
      <c r="Q1187">
        <v>280</v>
      </c>
      <c r="R1187">
        <v>0</v>
      </c>
      <c r="S1187">
        <v>0</v>
      </c>
      <c r="T1187">
        <v>0</v>
      </c>
      <c r="U1187">
        <v>36</v>
      </c>
      <c r="V1187">
        <v>0</v>
      </c>
      <c r="W1187">
        <v>0</v>
      </c>
      <c r="X1187">
        <v>0</v>
      </c>
      <c r="Y1187">
        <v>104.05262</v>
      </c>
      <c r="Z1187">
        <v>0</v>
      </c>
      <c r="AA1187">
        <v>0</v>
      </c>
      <c r="AB1187">
        <v>0</v>
      </c>
      <c r="AC1187">
        <v>24.687252000000001</v>
      </c>
      <c r="AD1187">
        <v>0</v>
      </c>
      <c r="AE1187">
        <v>0</v>
      </c>
      <c r="AF1187">
        <v>128.73987</v>
      </c>
    </row>
    <row r="1188" spans="1:32" x14ac:dyDescent="0.3">
      <c r="A1188">
        <v>3003389</v>
      </c>
      <c r="B1188">
        <v>1</v>
      </c>
      <c r="C1188" t="s">
        <v>82</v>
      </c>
      <c r="D1188" t="s">
        <v>104</v>
      </c>
      <c r="E1188" t="s">
        <v>4713</v>
      </c>
      <c r="F1188" t="s">
        <v>4714</v>
      </c>
      <c r="G1188" t="s">
        <v>134</v>
      </c>
      <c r="H1188" t="s">
        <v>247</v>
      </c>
      <c r="I1188" t="s">
        <v>78</v>
      </c>
      <c r="J1188" t="s">
        <v>136</v>
      </c>
      <c r="K1188" t="s">
        <v>22</v>
      </c>
      <c r="L1188" t="s">
        <v>177</v>
      </c>
      <c r="M1188" t="s">
        <v>4715</v>
      </c>
      <c r="N1188" t="s">
        <v>4716</v>
      </c>
      <c r="O1188">
        <v>2.2292305555555556</v>
      </c>
      <c r="P1188">
        <v>0</v>
      </c>
      <c r="Q1188">
        <v>185</v>
      </c>
      <c r="R1188">
        <v>0</v>
      </c>
      <c r="S1188">
        <v>0</v>
      </c>
      <c r="T1188">
        <v>0</v>
      </c>
      <c r="U1188">
        <v>8</v>
      </c>
      <c r="V1188">
        <v>0</v>
      </c>
      <c r="W1188">
        <v>0</v>
      </c>
      <c r="X1188">
        <v>0</v>
      </c>
      <c r="Y1188">
        <v>145.37404000000001</v>
      </c>
      <c r="Z1188">
        <v>0</v>
      </c>
      <c r="AA1188">
        <v>0</v>
      </c>
      <c r="AB1188">
        <v>0</v>
      </c>
      <c r="AC1188">
        <v>5.4347415000000003</v>
      </c>
      <c r="AD1188">
        <v>0</v>
      </c>
      <c r="AE1188">
        <v>0</v>
      </c>
      <c r="AF1188">
        <v>150.80878000000001</v>
      </c>
    </row>
    <row r="1189" spans="1:32" x14ac:dyDescent="0.3">
      <c r="A1189">
        <v>3003322</v>
      </c>
      <c r="B1189">
        <v>1</v>
      </c>
      <c r="C1189" t="s">
        <v>82</v>
      </c>
      <c r="D1189" t="s">
        <v>113</v>
      </c>
      <c r="E1189" t="s">
        <v>4717</v>
      </c>
      <c r="F1189" t="s">
        <v>4718</v>
      </c>
      <c r="G1189" t="s">
        <v>134</v>
      </c>
      <c r="H1189" t="s">
        <v>478</v>
      </c>
      <c r="I1189" t="s">
        <v>78</v>
      </c>
      <c r="J1189" t="s">
        <v>136</v>
      </c>
      <c r="K1189" t="s">
        <v>22</v>
      </c>
      <c r="L1189" t="s">
        <v>177</v>
      </c>
      <c r="M1189" t="s">
        <v>4719</v>
      </c>
      <c r="N1189" t="s">
        <v>4720</v>
      </c>
      <c r="O1189">
        <v>1.2588852777777777</v>
      </c>
      <c r="P1189">
        <v>0</v>
      </c>
      <c r="Q1189">
        <v>16</v>
      </c>
      <c r="R1189">
        <v>0</v>
      </c>
      <c r="S1189">
        <v>0</v>
      </c>
      <c r="T1189">
        <v>0</v>
      </c>
      <c r="U1189">
        <v>12</v>
      </c>
      <c r="V1189">
        <v>0</v>
      </c>
      <c r="W1189">
        <v>0</v>
      </c>
      <c r="X1189">
        <v>0</v>
      </c>
      <c r="Y1189">
        <v>10.546423000000001</v>
      </c>
      <c r="Z1189">
        <v>0</v>
      </c>
      <c r="AA1189">
        <v>0</v>
      </c>
      <c r="AB1189">
        <v>0</v>
      </c>
      <c r="AC1189">
        <v>107.61797</v>
      </c>
      <c r="AD1189">
        <v>0</v>
      </c>
      <c r="AE1189">
        <v>0</v>
      </c>
      <c r="AF1189">
        <v>118.1644</v>
      </c>
    </row>
    <row r="1190" spans="1:32" x14ac:dyDescent="0.3">
      <c r="A1190">
        <v>3003193</v>
      </c>
      <c r="B1190">
        <v>1</v>
      </c>
      <c r="C1190" t="s">
        <v>83</v>
      </c>
      <c r="D1190" t="s">
        <v>127</v>
      </c>
      <c r="E1190" t="s">
        <v>4721</v>
      </c>
      <c r="F1190" t="s">
        <v>4722</v>
      </c>
      <c r="G1190" t="s">
        <v>134</v>
      </c>
      <c r="H1190" t="s">
        <v>367</v>
      </c>
      <c r="I1190" t="s">
        <v>78</v>
      </c>
      <c r="J1190" t="s">
        <v>136</v>
      </c>
      <c r="K1190" t="s">
        <v>22</v>
      </c>
      <c r="L1190" t="s">
        <v>177</v>
      </c>
      <c r="M1190" t="s">
        <v>4723</v>
      </c>
      <c r="N1190" t="s">
        <v>4724</v>
      </c>
      <c r="O1190">
        <v>3.9995108333333333</v>
      </c>
      <c r="P1190">
        <v>0</v>
      </c>
      <c r="Q1190">
        <v>1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0.51788230000000002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0.51788230000000002</v>
      </c>
    </row>
    <row r="1191" spans="1:32" x14ac:dyDescent="0.3">
      <c r="A1191">
        <v>3003027</v>
      </c>
      <c r="B1191">
        <v>1</v>
      </c>
      <c r="C1191" t="s">
        <v>82</v>
      </c>
      <c r="D1191" t="s">
        <v>94</v>
      </c>
      <c r="E1191" t="s">
        <v>4725</v>
      </c>
      <c r="F1191" t="s">
        <v>4726</v>
      </c>
      <c r="G1191" t="s">
        <v>134</v>
      </c>
      <c r="H1191" t="s">
        <v>367</v>
      </c>
      <c r="I1191" t="s">
        <v>78</v>
      </c>
      <c r="J1191" t="s">
        <v>136</v>
      </c>
      <c r="K1191" t="s">
        <v>22</v>
      </c>
      <c r="L1191" t="s">
        <v>177</v>
      </c>
      <c r="M1191" t="s">
        <v>4727</v>
      </c>
      <c r="N1191" t="s">
        <v>4728</v>
      </c>
      <c r="O1191">
        <v>0.90271249999999992</v>
      </c>
      <c r="P1191">
        <v>0</v>
      </c>
      <c r="Q1191">
        <v>10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3.0052826000000001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3.0052826000000001</v>
      </c>
    </row>
    <row r="1192" spans="1:32" x14ac:dyDescent="0.3">
      <c r="A1192">
        <v>3002935</v>
      </c>
      <c r="B1192">
        <v>1</v>
      </c>
      <c r="C1192" t="s">
        <v>82</v>
      </c>
      <c r="D1192" t="s">
        <v>97</v>
      </c>
      <c r="E1192" t="s">
        <v>4729</v>
      </c>
      <c r="F1192" t="s">
        <v>4730</v>
      </c>
      <c r="G1192" t="s">
        <v>134</v>
      </c>
      <c r="H1192" t="s">
        <v>216</v>
      </c>
      <c r="I1192" t="s">
        <v>78</v>
      </c>
      <c r="J1192" t="s">
        <v>136</v>
      </c>
      <c r="K1192" t="s">
        <v>22</v>
      </c>
      <c r="L1192" t="s">
        <v>177</v>
      </c>
      <c r="M1192" t="s">
        <v>4731</v>
      </c>
      <c r="N1192" t="s">
        <v>4732</v>
      </c>
      <c r="O1192">
        <v>1.7474063888888887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1.5335228000000001</v>
      </c>
      <c r="AD1192">
        <v>0</v>
      </c>
      <c r="AE1192">
        <v>0</v>
      </c>
      <c r="AF1192">
        <v>1.5335228000000001</v>
      </c>
    </row>
    <row r="1193" spans="1:32" x14ac:dyDescent="0.3">
      <c r="A1193">
        <v>3002928</v>
      </c>
      <c r="B1193">
        <v>1</v>
      </c>
      <c r="C1193" t="s">
        <v>83</v>
      </c>
      <c r="D1193" t="s">
        <v>123</v>
      </c>
      <c r="E1193" t="s">
        <v>4733</v>
      </c>
      <c r="F1193" t="s">
        <v>4734</v>
      </c>
      <c r="G1193" t="s">
        <v>134</v>
      </c>
      <c r="H1193" t="s">
        <v>211</v>
      </c>
      <c r="I1193" t="s">
        <v>79</v>
      </c>
      <c r="J1193" t="s">
        <v>136</v>
      </c>
      <c r="K1193" t="s">
        <v>22</v>
      </c>
      <c r="L1193" t="s">
        <v>177</v>
      </c>
      <c r="M1193" t="s">
        <v>4735</v>
      </c>
      <c r="N1193" t="s">
        <v>4736</v>
      </c>
      <c r="O1193">
        <v>0.53500000000000003</v>
      </c>
      <c r="P1193">
        <v>0</v>
      </c>
      <c r="Q1193">
        <v>0</v>
      </c>
      <c r="R1193">
        <v>32</v>
      </c>
      <c r="S1193">
        <v>54</v>
      </c>
      <c r="T1193">
        <v>4</v>
      </c>
      <c r="U1193">
        <v>5</v>
      </c>
      <c r="V1193">
        <v>0</v>
      </c>
      <c r="W1193">
        <v>0</v>
      </c>
      <c r="X1193">
        <v>0</v>
      </c>
      <c r="Y1193">
        <v>0</v>
      </c>
      <c r="Z1193">
        <v>10.477112</v>
      </c>
      <c r="AA1193">
        <v>3.8266284000000002</v>
      </c>
      <c r="AB1193">
        <v>7.2036709999999999</v>
      </c>
      <c r="AC1193">
        <v>5.5397160000000001E-2</v>
      </c>
      <c r="AD1193">
        <v>0</v>
      </c>
      <c r="AE1193">
        <v>0</v>
      </c>
      <c r="AF1193">
        <v>21.562809000000001</v>
      </c>
    </row>
    <row r="1194" spans="1:32" x14ac:dyDescent="0.3">
      <c r="A1194">
        <v>3002964</v>
      </c>
      <c r="B1194">
        <v>1</v>
      </c>
      <c r="C1194" t="s">
        <v>82</v>
      </c>
      <c r="D1194" t="s">
        <v>94</v>
      </c>
      <c r="E1194" t="s">
        <v>4737</v>
      </c>
      <c r="F1194" t="s">
        <v>4738</v>
      </c>
      <c r="G1194" t="s">
        <v>134</v>
      </c>
      <c r="H1194" t="s">
        <v>182</v>
      </c>
      <c r="I1194" t="s">
        <v>78</v>
      </c>
      <c r="J1194" t="s">
        <v>136</v>
      </c>
      <c r="K1194" t="s">
        <v>22</v>
      </c>
      <c r="L1194" t="s">
        <v>177</v>
      </c>
      <c r="M1194" t="s">
        <v>4739</v>
      </c>
      <c r="N1194" t="s">
        <v>4740</v>
      </c>
      <c r="O1194">
        <v>1.2485016666666666</v>
      </c>
      <c r="P1194">
        <v>0</v>
      </c>
      <c r="Q1194">
        <v>80</v>
      </c>
      <c r="R1194">
        <v>0</v>
      </c>
      <c r="S1194">
        <v>0</v>
      </c>
      <c r="T1194">
        <v>0</v>
      </c>
      <c r="U1194">
        <v>17</v>
      </c>
      <c r="V1194">
        <v>0</v>
      </c>
      <c r="W1194">
        <v>0</v>
      </c>
      <c r="X1194">
        <v>0</v>
      </c>
      <c r="Y1194">
        <v>10.090239</v>
      </c>
      <c r="Z1194">
        <v>0</v>
      </c>
      <c r="AA1194">
        <v>0</v>
      </c>
      <c r="AB1194">
        <v>0</v>
      </c>
      <c r="AC1194">
        <v>2.6166659999999999</v>
      </c>
      <c r="AD1194">
        <v>0</v>
      </c>
      <c r="AE1194">
        <v>0</v>
      </c>
      <c r="AF1194">
        <v>12.706904</v>
      </c>
    </row>
    <row r="1195" spans="1:32" x14ac:dyDescent="0.3">
      <c r="A1195">
        <v>3002886</v>
      </c>
      <c r="B1195">
        <v>1</v>
      </c>
      <c r="C1195" t="s">
        <v>82</v>
      </c>
      <c r="D1195" t="s">
        <v>92</v>
      </c>
      <c r="E1195" t="s">
        <v>4741</v>
      </c>
      <c r="F1195" t="s">
        <v>4742</v>
      </c>
      <c r="G1195" t="s">
        <v>134</v>
      </c>
      <c r="H1195" t="s">
        <v>478</v>
      </c>
      <c r="I1195" t="s">
        <v>78</v>
      </c>
      <c r="J1195" t="s">
        <v>136</v>
      </c>
      <c r="K1195" t="s">
        <v>22</v>
      </c>
      <c r="L1195" t="s">
        <v>177</v>
      </c>
      <c r="M1195" t="s">
        <v>4743</v>
      </c>
      <c r="N1195" t="s">
        <v>4744</v>
      </c>
      <c r="O1195">
        <v>8.8398111111111106</v>
      </c>
      <c r="P1195">
        <v>0</v>
      </c>
      <c r="Q1195">
        <v>8</v>
      </c>
      <c r="R1195">
        <v>0</v>
      </c>
      <c r="S1195">
        <v>0</v>
      </c>
      <c r="T1195">
        <v>0</v>
      </c>
      <c r="U1195">
        <v>4</v>
      </c>
      <c r="V1195">
        <v>0</v>
      </c>
      <c r="W1195">
        <v>0</v>
      </c>
      <c r="X1195">
        <v>0</v>
      </c>
      <c r="Y1195">
        <v>90.824749999999995</v>
      </c>
      <c r="Z1195">
        <v>0</v>
      </c>
      <c r="AA1195">
        <v>0</v>
      </c>
      <c r="AB1195">
        <v>0</v>
      </c>
      <c r="AC1195">
        <v>21.521666</v>
      </c>
      <c r="AD1195">
        <v>0</v>
      </c>
      <c r="AE1195">
        <v>0</v>
      </c>
      <c r="AF1195">
        <v>112.34641999999999</v>
      </c>
    </row>
    <row r="1196" spans="1:32" x14ac:dyDescent="0.3">
      <c r="A1196">
        <v>3002911</v>
      </c>
      <c r="B1196">
        <v>1</v>
      </c>
      <c r="C1196" t="s">
        <v>82</v>
      </c>
      <c r="D1196" t="s">
        <v>106</v>
      </c>
      <c r="E1196" t="s">
        <v>4745</v>
      </c>
      <c r="F1196" t="s">
        <v>4746</v>
      </c>
      <c r="G1196" t="s">
        <v>134</v>
      </c>
      <c r="H1196" t="s">
        <v>874</v>
      </c>
      <c r="I1196" t="s">
        <v>78</v>
      </c>
      <c r="J1196" t="s">
        <v>136</v>
      </c>
      <c r="K1196" t="s">
        <v>3</v>
      </c>
      <c r="L1196" t="s">
        <v>177</v>
      </c>
      <c r="M1196" t="s">
        <v>4747</v>
      </c>
      <c r="N1196" t="s">
        <v>4748</v>
      </c>
      <c r="O1196">
        <v>3.4821683333333335</v>
      </c>
      <c r="P1196">
        <v>0</v>
      </c>
      <c r="Q1196">
        <v>5</v>
      </c>
      <c r="R1196">
        <v>0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0</v>
      </c>
      <c r="Y1196">
        <v>2.9497662</v>
      </c>
      <c r="Z1196">
        <v>0</v>
      </c>
      <c r="AA1196">
        <v>0</v>
      </c>
      <c r="AB1196">
        <v>0</v>
      </c>
      <c r="AC1196">
        <v>3.1539100000000002</v>
      </c>
      <c r="AD1196">
        <v>0</v>
      </c>
      <c r="AE1196">
        <v>0</v>
      </c>
      <c r="AF1196">
        <v>6.1036760000000001</v>
      </c>
    </row>
    <row r="1197" spans="1:32" x14ac:dyDescent="0.3">
      <c r="A1197">
        <v>3002936</v>
      </c>
      <c r="B1197">
        <v>1</v>
      </c>
      <c r="C1197" t="s">
        <v>83</v>
      </c>
      <c r="D1197" t="s">
        <v>115</v>
      </c>
      <c r="E1197" t="s">
        <v>4749</v>
      </c>
      <c r="F1197" t="s">
        <v>4750</v>
      </c>
      <c r="G1197" t="s">
        <v>134</v>
      </c>
      <c r="H1197" t="s">
        <v>327</v>
      </c>
      <c r="I1197" t="s">
        <v>78</v>
      </c>
      <c r="J1197" t="s">
        <v>136</v>
      </c>
      <c r="K1197" t="s">
        <v>22</v>
      </c>
      <c r="L1197" t="s">
        <v>177</v>
      </c>
      <c r="M1197" t="s">
        <v>4751</v>
      </c>
      <c r="N1197" t="s">
        <v>4752</v>
      </c>
      <c r="O1197">
        <v>1.1466666666666667</v>
      </c>
      <c r="P1197">
        <v>0</v>
      </c>
      <c r="Q1197">
        <v>176</v>
      </c>
      <c r="R1197">
        <v>0</v>
      </c>
      <c r="S1197">
        <v>0</v>
      </c>
      <c r="T1197">
        <v>0</v>
      </c>
      <c r="U1197">
        <v>244</v>
      </c>
      <c r="V1197">
        <v>0</v>
      </c>
      <c r="W1197">
        <v>0</v>
      </c>
      <c r="X1197">
        <v>0</v>
      </c>
      <c r="Y1197">
        <v>32.863880000000002</v>
      </c>
      <c r="Z1197">
        <v>0</v>
      </c>
      <c r="AA1197">
        <v>0</v>
      </c>
      <c r="AB1197">
        <v>0</v>
      </c>
      <c r="AC1197">
        <v>74.727530000000002</v>
      </c>
      <c r="AD1197">
        <v>0</v>
      </c>
      <c r="AE1197">
        <v>0</v>
      </c>
      <c r="AF1197">
        <v>107.591415</v>
      </c>
    </row>
    <row r="1198" spans="1:32" x14ac:dyDescent="0.3">
      <c r="A1198">
        <v>3002930</v>
      </c>
      <c r="B1198">
        <v>1</v>
      </c>
      <c r="C1198" t="s">
        <v>82</v>
      </c>
      <c r="D1198" t="s">
        <v>112</v>
      </c>
      <c r="E1198" t="s">
        <v>4753</v>
      </c>
      <c r="F1198" t="s">
        <v>4754</v>
      </c>
      <c r="G1198" t="s">
        <v>134</v>
      </c>
      <c r="H1198" t="s">
        <v>182</v>
      </c>
      <c r="I1198" t="s">
        <v>78</v>
      </c>
      <c r="J1198" t="s">
        <v>136</v>
      </c>
      <c r="K1198" t="s">
        <v>22</v>
      </c>
      <c r="L1198" t="s">
        <v>177</v>
      </c>
      <c r="M1198" t="s">
        <v>4755</v>
      </c>
      <c r="N1198" t="s">
        <v>4756</v>
      </c>
      <c r="O1198">
        <v>2.5112411111111115</v>
      </c>
      <c r="P1198">
        <v>0</v>
      </c>
      <c r="Q1198">
        <v>246</v>
      </c>
      <c r="R1198">
        <v>0</v>
      </c>
      <c r="S1198">
        <v>5</v>
      </c>
      <c r="T1198">
        <v>0</v>
      </c>
      <c r="U1198">
        <v>21</v>
      </c>
      <c r="V1198">
        <v>0</v>
      </c>
      <c r="W1198">
        <v>0</v>
      </c>
      <c r="X1198">
        <v>0</v>
      </c>
      <c r="Y1198">
        <v>180.44077999999999</v>
      </c>
      <c r="Z1198">
        <v>0</v>
      </c>
      <c r="AA1198">
        <v>1.8623350000000001</v>
      </c>
      <c r="AB1198">
        <v>0</v>
      </c>
      <c r="AC1198">
        <v>80.294020000000003</v>
      </c>
      <c r="AD1198">
        <v>0</v>
      </c>
      <c r="AE1198">
        <v>0</v>
      </c>
      <c r="AF1198">
        <v>262.59714000000002</v>
      </c>
    </row>
    <row r="1199" spans="1:32" x14ac:dyDescent="0.3">
      <c r="A1199">
        <v>3002854</v>
      </c>
      <c r="B1199">
        <v>1</v>
      </c>
      <c r="C1199" t="s">
        <v>82</v>
      </c>
      <c r="D1199" t="s">
        <v>112</v>
      </c>
      <c r="E1199" t="s">
        <v>4757</v>
      </c>
      <c r="F1199" t="s">
        <v>4758</v>
      </c>
      <c r="G1199" t="s">
        <v>134</v>
      </c>
      <c r="H1199" t="s">
        <v>247</v>
      </c>
      <c r="I1199" t="s">
        <v>78</v>
      </c>
      <c r="J1199" t="s">
        <v>136</v>
      </c>
      <c r="K1199" t="s">
        <v>22</v>
      </c>
      <c r="L1199" t="s">
        <v>177</v>
      </c>
      <c r="M1199" t="s">
        <v>4759</v>
      </c>
      <c r="N1199" t="s">
        <v>4760</v>
      </c>
      <c r="O1199">
        <v>3.5635722222222226</v>
      </c>
      <c r="P1199">
        <v>0</v>
      </c>
      <c r="Q1199">
        <v>10</v>
      </c>
      <c r="R1199">
        <v>0</v>
      </c>
      <c r="S1199">
        <v>9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5.6572113000000002</v>
      </c>
      <c r="Z1199">
        <v>0</v>
      </c>
      <c r="AA1199">
        <v>8.9250764999999994</v>
      </c>
      <c r="AB1199">
        <v>0</v>
      </c>
      <c r="AC1199">
        <v>0</v>
      </c>
      <c r="AD1199">
        <v>0</v>
      </c>
      <c r="AE1199">
        <v>0</v>
      </c>
      <c r="AF1199">
        <v>14.582288</v>
      </c>
    </row>
    <row r="1200" spans="1:32" x14ac:dyDescent="0.3">
      <c r="A1200">
        <v>3002878</v>
      </c>
      <c r="B1200">
        <v>1</v>
      </c>
      <c r="C1200" t="s">
        <v>82</v>
      </c>
      <c r="D1200" t="s">
        <v>105</v>
      </c>
      <c r="E1200" t="s">
        <v>4761</v>
      </c>
      <c r="F1200" t="s">
        <v>4762</v>
      </c>
      <c r="G1200" t="s">
        <v>134</v>
      </c>
      <c r="H1200" t="s">
        <v>238</v>
      </c>
      <c r="I1200" t="s">
        <v>78</v>
      </c>
      <c r="J1200" t="s">
        <v>136</v>
      </c>
      <c r="K1200" t="s">
        <v>22</v>
      </c>
      <c r="L1200" t="s">
        <v>177</v>
      </c>
      <c r="M1200" t="s">
        <v>4763</v>
      </c>
      <c r="N1200" t="s">
        <v>4764</v>
      </c>
      <c r="O1200">
        <v>2.0881133333333333</v>
      </c>
      <c r="P1200">
        <v>0</v>
      </c>
      <c r="Q1200">
        <v>4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2.0244252999999999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2.0244252999999999</v>
      </c>
    </row>
    <row r="1201" spans="1:32" x14ac:dyDescent="0.3">
      <c r="A1201">
        <v>3002815</v>
      </c>
      <c r="B1201">
        <v>1</v>
      </c>
      <c r="C1201" t="s">
        <v>82</v>
      </c>
      <c r="D1201" t="s">
        <v>91</v>
      </c>
      <c r="E1201" t="s">
        <v>4765</v>
      </c>
      <c r="F1201" t="s">
        <v>4766</v>
      </c>
      <c r="G1201" t="s">
        <v>134</v>
      </c>
      <c r="H1201" t="s">
        <v>216</v>
      </c>
      <c r="I1201" t="s">
        <v>78</v>
      </c>
      <c r="J1201" t="s">
        <v>136</v>
      </c>
      <c r="K1201" t="s">
        <v>22</v>
      </c>
      <c r="L1201" t="s">
        <v>177</v>
      </c>
      <c r="M1201" t="s">
        <v>4767</v>
      </c>
      <c r="N1201" t="s">
        <v>4768</v>
      </c>
      <c r="O1201">
        <v>2.4363702777777778</v>
      </c>
      <c r="P1201">
        <v>0</v>
      </c>
      <c r="Q1201">
        <v>6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2.8960967000000002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2.8960967000000002</v>
      </c>
    </row>
    <row r="1202" spans="1:32" x14ac:dyDescent="0.3">
      <c r="A1202">
        <v>3002806</v>
      </c>
      <c r="B1202">
        <v>1</v>
      </c>
      <c r="C1202" t="s">
        <v>82</v>
      </c>
      <c r="D1202" t="s">
        <v>104</v>
      </c>
      <c r="E1202" t="s">
        <v>4769</v>
      </c>
      <c r="F1202" t="s">
        <v>4770</v>
      </c>
      <c r="G1202" t="s">
        <v>134</v>
      </c>
      <c r="H1202" t="s">
        <v>247</v>
      </c>
      <c r="I1202" t="s">
        <v>78</v>
      </c>
      <c r="J1202" t="s">
        <v>136</v>
      </c>
      <c r="K1202" t="s">
        <v>22</v>
      </c>
      <c r="L1202" t="s">
        <v>177</v>
      </c>
      <c r="M1202" t="s">
        <v>4771</v>
      </c>
      <c r="N1202" t="s">
        <v>4772</v>
      </c>
      <c r="O1202">
        <v>0.94263138888888887</v>
      </c>
      <c r="P1202">
        <v>0</v>
      </c>
      <c r="Q1202">
        <v>40</v>
      </c>
      <c r="R1202">
        <v>0</v>
      </c>
      <c r="S1202">
        <v>0</v>
      </c>
      <c r="T1202">
        <v>0</v>
      </c>
      <c r="U1202">
        <v>5</v>
      </c>
      <c r="V1202">
        <v>0</v>
      </c>
      <c r="W1202">
        <v>0</v>
      </c>
      <c r="X1202">
        <v>0</v>
      </c>
      <c r="Y1202">
        <v>10.142758000000001</v>
      </c>
      <c r="Z1202">
        <v>0</v>
      </c>
      <c r="AA1202">
        <v>0</v>
      </c>
      <c r="AB1202">
        <v>0</v>
      </c>
      <c r="AC1202">
        <v>11.708926</v>
      </c>
      <c r="AD1202">
        <v>0</v>
      </c>
      <c r="AE1202">
        <v>0</v>
      </c>
      <c r="AF1202">
        <v>21.851685</v>
      </c>
    </row>
    <row r="1203" spans="1:32" x14ac:dyDescent="0.3">
      <c r="A1203">
        <v>3002850</v>
      </c>
      <c r="B1203">
        <v>1</v>
      </c>
      <c r="C1203" t="s">
        <v>83</v>
      </c>
      <c r="D1203" t="s">
        <v>128</v>
      </c>
      <c r="E1203" t="s">
        <v>429</v>
      </c>
      <c r="F1203" t="s">
        <v>430</v>
      </c>
      <c r="G1203" t="s">
        <v>134</v>
      </c>
      <c r="H1203" t="s">
        <v>211</v>
      </c>
      <c r="I1203" t="s">
        <v>79</v>
      </c>
      <c r="J1203" t="s">
        <v>136</v>
      </c>
      <c r="K1203" t="s">
        <v>22</v>
      </c>
      <c r="L1203" t="s">
        <v>177</v>
      </c>
      <c r="M1203" t="s">
        <v>4773</v>
      </c>
      <c r="N1203" t="s">
        <v>4774</v>
      </c>
      <c r="O1203">
        <v>1.2247222222222223</v>
      </c>
      <c r="P1203">
        <v>1</v>
      </c>
      <c r="Q1203">
        <v>502</v>
      </c>
      <c r="R1203">
        <v>108</v>
      </c>
      <c r="S1203">
        <v>144</v>
      </c>
      <c r="T1203">
        <v>8</v>
      </c>
      <c r="U1203">
        <v>72</v>
      </c>
      <c r="V1203">
        <v>0</v>
      </c>
      <c r="W1203">
        <v>0</v>
      </c>
      <c r="X1203">
        <v>0.21657348000000001</v>
      </c>
      <c r="Y1203">
        <v>131.59478999999999</v>
      </c>
      <c r="Z1203">
        <v>151.43996999999999</v>
      </c>
      <c r="AA1203">
        <v>61.66216</v>
      </c>
      <c r="AB1203">
        <v>40.037086000000002</v>
      </c>
      <c r="AC1203">
        <v>18.295582</v>
      </c>
      <c r="AD1203">
        <v>0</v>
      </c>
      <c r="AE1203">
        <v>0</v>
      </c>
      <c r="AF1203">
        <v>403.24615</v>
      </c>
    </row>
    <row r="1204" spans="1:32" x14ac:dyDescent="0.3">
      <c r="A1204">
        <v>3002819</v>
      </c>
      <c r="B1204">
        <v>1</v>
      </c>
      <c r="C1204" t="s">
        <v>82</v>
      </c>
      <c r="D1204" t="s">
        <v>95</v>
      </c>
      <c r="E1204" t="s">
        <v>4775</v>
      </c>
      <c r="F1204" t="s">
        <v>4776</v>
      </c>
      <c r="G1204" t="s">
        <v>134</v>
      </c>
      <c r="H1204" t="s">
        <v>182</v>
      </c>
      <c r="I1204" t="s">
        <v>78</v>
      </c>
      <c r="J1204" t="s">
        <v>136</v>
      </c>
      <c r="K1204" t="s">
        <v>22</v>
      </c>
      <c r="L1204" t="s">
        <v>177</v>
      </c>
      <c r="M1204" t="s">
        <v>4777</v>
      </c>
      <c r="N1204" t="s">
        <v>4778</v>
      </c>
      <c r="O1204">
        <v>2.971748888888889</v>
      </c>
      <c r="P1204">
        <v>0</v>
      </c>
      <c r="Q1204">
        <v>137</v>
      </c>
      <c r="R1204">
        <v>0</v>
      </c>
      <c r="S1204">
        <v>2</v>
      </c>
      <c r="T1204">
        <v>0</v>
      </c>
      <c r="U1204">
        <v>36</v>
      </c>
      <c r="V1204">
        <v>0</v>
      </c>
      <c r="W1204">
        <v>0</v>
      </c>
      <c r="X1204">
        <v>0</v>
      </c>
      <c r="Y1204">
        <v>223.15736000000001</v>
      </c>
      <c r="Z1204">
        <v>0</v>
      </c>
      <c r="AA1204">
        <v>6.0527689999999996</v>
      </c>
      <c r="AB1204">
        <v>0</v>
      </c>
      <c r="AC1204">
        <v>87.237380000000002</v>
      </c>
      <c r="AD1204">
        <v>0</v>
      </c>
      <c r="AE1204">
        <v>0</v>
      </c>
      <c r="AF1204">
        <v>316.44749999999999</v>
      </c>
    </row>
    <row r="1205" spans="1:32" x14ac:dyDescent="0.3">
      <c r="A1205">
        <v>3002721</v>
      </c>
      <c r="B1205">
        <v>1</v>
      </c>
      <c r="C1205" t="s">
        <v>82</v>
      </c>
      <c r="D1205" t="s">
        <v>107</v>
      </c>
      <c r="E1205" t="s">
        <v>4779</v>
      </c>
      <c r="F1205" t="s">
        <v>4780</v>
      </c>
      <c r="G1205" t="s">
        <v>134</v>
      </c>
      <c r="H1205" t="s">
        <v>327</v>
      </c>
      <c r="I1205" t="s">
        <v>78</v>
      </c>
      <c r="J1205" t="s">
        <v>136</v>
      </c>
      <c r="K1205" t="s">
        <v>22</v>
      </c>
      <c r="L1205" t="s">
        <v>177</v>
      </c>
      <c r="M1205" t="s">
        <v>4781</v>
      </c>
      <c r="N1205" t="s">
        <v>4782</v>
      </c>
      <c r="O1205">
        <v>0.67027777777777775</v>
      </c>
      <c r="P1205">
        <v>0</v>
      </c>
      <c r="Q1205">
        <v>22</v>
      </c>
      <c r="R1205">
        <v>0</v>
      </c>
      <c r="S1205">
        <v>17</v>
      </c>
      <c r="T1205">
        <v>0</v>
      </c>
      <c r="U1205">
        <v>4</v>
      </c>
      <c r="V1205">
        <v>0</v>
      </c>
      <c r="W1205">
        <v>0</v>
      </c>
      <c r="X1205">
        <v>0</v>
      </c>
      <c r="Y1205">
        <v>27.222639999999998</v>
      </c>
      <c r="Z1205">
        <v>0</v>
      </c>
      <c r="AA1205">
        <v>2.2385191999999998</v>
      </c>
      <c r="AB1205">
        <v>0</v>
      </c>
      <c r="AC1205">
        <v>7.11442</v>
      </c>
      <c r="AD1205">
        <v>0</v>
      </c>
      <c r="AE1205">
        <v>0</v>
      </c>
      <c r="AF1205">
        <v>36.575577000000003</v>
      </c>
    </row>
    <row r="1206" spans="1:32" x14ac:dyDescent="0.3">
      <c r="A1206">
        <v>3002743</v>
      </c>
      <c r="B1206">
        <v>1</v>
      </c>
      <c r="C1206" t="s">
        <v>82</v>
      </c>
      <c r="D1206" t="s">
        <v>112</v>
      </c>
      <c r="E1206" t="s">
        <v>4783</v>
      </c>
      <c r="F1206" t="s">
        <v>4784</v>
      </c>
      <c r="G1206" t="s">
        <v>134</v>
      </c>
      <c r="H1206" t="s">
        <v>367</v>
      </c>
      <c r="I1206" t="s">
        <v>78</v>
      </c>
      <c r="J1206" t="s">
        <v>136</v>
      </c>
      <c r="K1206" t="s">
        <v>22</v>
      </c>
      <c r="L1206" t="s">
        <v>177</v>
      </c>
      <c r="M1206" t="s">
        <v>4785</v>
      </c>
      <c r="N1206" t="s">
        <v>4786</v>
      </c>
      <c r="O1206">
        <v>5.984172222222222</v>
      </c>
      <c r="P1206">
        <v>0</v>
      </c>
      <c r="Q1206">
        <v>2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7.0753329999999997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7.0753329999999997</v>
      </c>
    </row>
    <row r="1207" spans="1:32" x14ac:dyDescent="0.3">
      <c r="A1207">
        <v>3002738</v>
      </c>
      <c r="B1207">
        <v>1</v>
      </c>
      <c r="C1207" t="s">
        <v>82</v>
      </c>
      <c r="D1207" t="s">
        <v>95</v>
      </c>
      <c r="E1207" t="s">
        <v>4787</v>
      </c>
      <c r="F1207" t="s">
        <v>4788</v>
      </c>
      <c r="G1207" t="s">
        <v>134</v>
      </c>
      <c r="H1207" t="s">
        <v>327</v>
      </c>
      <c r="I1207" t="s">
        <v>78</v>
      </c>
      <c r="J1207" t="s">
        <v>136</v>
      </c>
      <c r="K1207" t="s">
        <v>22</v>
      </c>
      <c r="L1207" t="s">
        <v>177</v>
      </c>
      <c r="M1207" t="s">
        <v>4789</v>
      </c>
      <c r="N1207" t="s">
        <v>4790</v>
      </c>
      <c r="O1207">
        <v>1.5554325</v>
      </c>
      <c r="P1207">
        <v>0</v>
      </c>
      <c r="Q1207">
        <v>314</v>
      </c>
      <c r="R1207">
        <v>0</v>
      </c>
      <c r="S1207">
        <v>0</v>
      </c>
      <c r="T1207">
        <v>0</v>
      </c>
      <c r="U1207">
        <v>4</v>
      </c>
      <c r="V1207">
        <v>0</v>
      </c>
      <c r="W1207">
        <v>0</v>
      </c>
      <c r="X1207">
        <v>0</v>
      </c>
      <c r="Y1207">
        <v>140.17891</v>
      </c>
      <c r="Z1207">
        <v>0</v>
      </c>
      <c r="AA1207">
        <v>0</v>
      </c>
      <c r="AB1207">
        <v>0</v>
      </c>
      <c r="AC1207">
        <v>6.2158994999999999</v>
      </c>
      <c r="AD1207">
        <v>0</v>
      </c>
      <c r="AE1207">
        <v>0</v>
      </c>
      <c r="AF1207">
        <v>146.3948</v>
      </c>
    </row>
    <row r="1208" spans="1:32" x14ac:dyDescent="0.3">
      <c r="A1208">
        <v>3002720</v>
      </c>
      <c r="B1208">
        <v>1</v>
      </c>
      <c r="C1208" t="s">
        <v>82</v>
      </c>
      <c r="D1208" t="s">
        <v>99</v>
      </c>
      <c r="E1208" t="s">
        <v>4791</v>
      </c>
      <c r="F1208" t="s">
        <v>4792</v>
      </c>
      <c r="G1208" t="s">
        <v>134</v>
      </c>
      <c r="H1208" t="s">
        <v>252</v>
      </c>
      <c r="I1208" t="s">
        <v>79</v>
      </c>
      <c r="J1208" t="s">
        <v>136</v>
      </c>
      <c r="K1208" t="s">
        <v>22</v>
      </c>
      <c r="L1208" t="s">
        <v>177</v>
      </c>
      <c r="M1208" t="s">
        <v>4793</v>
      </c>
      <c r="N1208" t="s">
        <v>4794</v>
      </c>
      <c r="O1208">
        <v>0.4884061111111111</v>
      </c>
      <c r="P1208">
        <v>4</v>
      </c>
      <c r="Q1208">
        <v>972</v>
      </c>
      <c r="R1208">
        <v>14</v>
      </c>
      <c r="S1208">
        <v>132</v>
      </c>
      <c r="T1208">
        <v>20</v>
      </c>
      <c r="U1208">
        <v>82</v>
      </c>
      <c r="V1208">
        <v>0</v>
      </c>
      <c r="W1208">
        <v>4</v>
      </c>
      <c r="X1208">
        <v>6.3386135000000001</v>
      </c>
      <c r="Y1208">
        <v>65.303534999999997</v>
      </c>
      <c r="Z1208">
        <v>4.4495753999999996</v>
      </c>
      <c r="AA1208">
        <v>19.681049999999999</v>
      </c>
      <c r="AB1208">
        <v>53.171191999999998</v>
      </c>
      <c r="AC1208">
        <v>15.895039000000001</v>
      </c>
      <c r="AD1208">
        <v>0</v>
      </c>
      <c r="AE1208">
        <v>3.7637770000000002</v>
      </c>
      <c r="AF1208">
        <v>168.60278</v>
      </c>
    </row>
    <row r="1209" spans="1:32" x14ac:dyDescent="0.3">
      <c r="A1209">
        <v>3002604</v>
      </c>
      <c r="B1209">
        <v>1</v>
      </c>
      <c r="C1209" t="s">
        <v>82</v>
      </c>
      <c r="D1209" t="s">
        <v>95</v>
      </c>
      <c r="E1209" t="s">
        <v>4795</v>
      </c>
      <c r="F1209" t="s">
        <v>4796</v>
      </c>
      <c r="G1209" t="s">
        <v>134</v>
      </c>
      <c r="H1209" t="s">
        <v>367</v>
      </c>
      <c r="I1209" t="s">
        <v>78</v>
      </c>
      <c r="J1209" t="s">
        <v>136</v>
      </c>
      <c r="K1209" t="s">
        <v>22</v>
      </c>
      <c r="L1209" t="s">
        <v>177</v>
      </c>
      <c r="M1209" t="s">
        <v>4797</v>
      </c>
      <c r="N1209" t="s">
        <v>4798</v>
      </c>
      <c r="O1209">
        <v>6.9686488888888887</v>
      </c>
      <c r="P1209">
        <v>0</v>
      </c>
      <c r="Q1209">
        <v>1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8.9204860000000004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8.9204860000000004</v>
      </c>
    </row>
    <row r="1210" spans="1:32" x14ac:dyDescent="0.3">
      <c r="A1210">
        <v>3002614</v>
      </c>
      <c r="B1210">
        <v>1</v>
      </c>
      <c r="C1210" t="s">
        <v>82</v>
      </c>
      <c r="D1210" t="s">
        <v>99</v>
      </c>
      <c r="E1210" t="s">
        <v>4799</v>
      </c>
      <c r="F1210" t="s">
        <v>4800</v>
      </c>
      <c r="G1210" t="s">
        <v>134</v>
      </c>
      <c r="H1210" t="s">
        <v>2058</v>
      </c>
      <c r="I1210" t="s">
        <v>78</v>
      </c>
      <c r="J1210" t="s">
        <v>136</v>
      </c>
      <c r="K1210" t="s">
        <v>22</v>
      </c>
      <c r="L1210" t="s">
        <v>177</v>
      </c>
      <c r="M1210" t="s">
        <v>4801</v>
      </c>
      <c r="N1210" t="s">
        <v>4802</v>
      </c>
      <c r="O1210">
        <v>1.5958858333333334</v>
      </c>
      <c r="P1210">
        <v>0</v>
      </c>
      <c r="Q1210">
        <v>18</v>
      </c>
      <c r="R1210">
        <v>0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0</v>
      </c>
      <c r="Y1210">
        <v>2.8364341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2.8364341</v>
      </c>
    </row>
    <row r="1211" spans="1:32" x14ac:dyDescent="0.3">
      <c r="A1211">
        <v>3010954</v>
      </c>
      <c r="B1211">
        <v>1</v>
      </c>
      <c r="C1211" t="s">
        <v>82</v>
      </c>
      <c r="D1211" t="s">
        <v>92</v>
      </c>
      <c r="E1211" t="s">
        <v>4803</v>
      </c>
      <c r="F1211" t="s">
        <v>4804</v>
      </c>
      <c r="G1211" t="s">
        <v>134</v>
      </c>
      <c r="H1211" t="s">
        <v>182</v>
      </c>
      <c r="I1211" t="s">
        <v>79</v>
      </c>
      <c r="J1211" t="s">
        <v>136</v>
      </c>
      <c r="K1211" t="s">
        <v>22</v>
      </c>
      <c r="L1211" t="s">
        <v>177</v>
      </c>
      <c r="M1211" t="s">
        <v>4805</v>
      </c>
      <c r="N1211" t="s">
        <v>4806</v>
      </c>
      <c r="O1211">
        <v>0.94444444444444442</v>
      </c>
      <c r="P1211">
        <v>4</v>
      </c>
      <c r="Q1211">
        <v>142</v>
      </c>
      <c r="R1211">
        <v>0</v>
      </c>
      <c r="S1211">
        <v>0</v>
      </c>
      <c r="T1211">
        <v>7</v>
      </c>
      <c r="U1211">
        <v>1</v>
      </c>
      <c r="V1211">
        <v>0</v>
      </c>
      <c r="W1211">
        <v>0</v>
      </c>
      <c r="X1211">
        <v>6.8670119999999999</v>
      </c>
      <c r="Y1211">
        <v>18.597954000000001</v>
      </c>
      <c r="Z1211">
        <v>0</v>
      </c>
      <c r="AA1211">
        <v>0</v>
      </c>
      <c r="AB1211">
        <v>15.582255</v>
      </c>
      <c r="AC1211">
        <v>4.6143440000000001E-2</v>
      </c>
      <c r="AD1211">
        <v>0</v>
      </c>
      <c r="AE1211">
        <v>0</v>
      </c>
      <c r="AF1211">
        <v>41.093364999999999</v>
      </c>
    </row>
    <row r="1212" spans="1:32" x14ac:dyDescent="0.3">
      <c r="A1212">
        <v>3010956</v>
      </c>
      <c r="B1212">
        <v>1</v>
      </c>
      <c r="C1212" t="s">
        <v>83</v>
      </c>
      <c r="D1212" t="s">
        <v>128</v>
      </c>
      <c r="E1212" t="s">
        <v>4807</v>
      </c>
      <c r="F1212" t="s">
        <v>4808</v>
      </c>
      <c r="G1212" t="s">
        <v>134</v>
      </c>
      <c r="H1212" t="s">
        <v>327</v>
      </c>
      <c r="I1212" t="s">
        <v>78</v>
      </c>
      <c r="J1212" t="s">
        <v>136</v>
      </c>
      <c r="K1212" t="s">
        <v>22</v>
      </c>
      <c r="L1212" t="s">
        <v>177</v>
      </c>
      <c r="M1212" t="s">
        <v>4809</v>
      </c>
      <c r="N1212" t="s">
        <v>4810</v>
      </c>
      <c r="O1212">
        <v>3.8436588888888892</v>
      </c>
      <c r="P1212">
        <v>0</v>
      </c>
      <c r="Q1212">
        <v>563</v>
      </c>
      <c r="R1212">
        <v>0</v>
      </c>
      <c r="S1212">
        <v>0</v>
      </c>
      <c r="T1212">
        <v>0</v>
      </c>
      <c r="U1212">
        <v>100</v>
      </c>
      <c r="V1212">
        <v>0</v>
      </c>
      <c r="W1212">
        <v>0</v>
      </c>
      <c r="X1212">
        <v>0</v>
      </c>
      <c r="Y1212">
        <v>536.71569999999997</v>
      </c>
      <c r="Z1212">
        <v>0</v>
      </c>
      <c r="AA1212">
        <v>0</v>
      </c>
      <c r="AB1212">
        <v>0</v>
      </c>
      <c r="AC1212">
        <v>358.40926999999999</v>
      </c>
      <c r="AD1212">
        <v>0</v>
      </c>
      <c r="AE1212">
        <v>0</v>
      </c>
      <c r="AF1212">
        <v>895.12494000000004</v>
      </c>
    </row>
    <row r="1213" spans="1:32" x14ac:dyDescent="0.3">
      <c r="A1213">
        <v>3010950</v>
      </c>
      <c r="B1213">
        <v>1</v>
      </c>
      <c r="C1213" t="s">
        <v>82</v>
      </c>
      <c r="D1213" t="s">
        <v>112</v>
      </c>
      <c r="E1213" t="s">
        <v>4811</v>
      </c>
      <c r="F1213" t="s">
        <v>4812</v>
      </c>
      <c r="G1213" t="s">
        <v>134</v>
      </c>
      <c r="H1213" t="s">
        <v>211</v>
      </c>
      <c r="I1213" t="s">
        <v>79</v>
      </c>
      <c r="J1213" t="s">
        <v>136</v>
      </c>
      <c r="K1213" t="s">
        <v>22</v>
      </c>
      <c r="L1213" t="s">
        <v>177</v>
      </c>
      <c r="M1213" t="s">
        <v>4813</v>
      </c>
      <c r="N1213" t="s">
        <v>4814</v>
      </c>
      <c r="O1213">
        <v>0.65728027777777775</v>
      </c>
      <c r="P1213">
        <v>24</v>
      </c>
      <c r="Q1213">
        <v>2743</v>
      </c>
      <c r="R1213">
        <v>34</v>
      </c>
      <c r="S1213">
        <v>217</v>
      </c>
      <c r="T1213">
        <v>67</v>
      </c>
      <c r="U1213">
        <v>877</v>
      </c>
      <c r="V1213">
        <v>5</v>
      </c>
      <c r="W1213">
        <v>0</v>
      </c>
      <c r="X1213">
        <v>19.60848</v>
      </c>
      <c r="Y1213">
        <v>345.14769999999999</v>
      </c>
      <c r="Z1213">
        <v>94.158090000000001</v>
      </c>
      <c r="AA1213">
        <v>55.241504999999997</v>
      </c>
      <c r="AB1213">
        <v>195.64354</v>
      </c>
      <c r="AC1213">
        <v>281.39882999999998</v>
      </c>
      <c r="AD1213">
        <v>222.51463000000001</v>
      </c>
      <c r="AE1213">
        <v>0</v>
      </c>
      <c r="AF1213">
        <v>1213.7128</v>
      </c>
    </row>
    <row r="1214" spans="1:32" x14ac:dyDescent="0.3">
      <c r="A1214">
        <v>3010728</v>
      </c>
      <c r="B1214">
        <v>1</v>
      </c>
      <c r="C1214" t="s">
        <v>83</v>
      </c>
      <c r="D1214" t="s">
        <v>129</v>
      </c>
      <c r="E1214" t="s">
        <v>4815</v>
      </c>
      <c r="F1214" t="s">
        <v>4816</v>
      </c>
      <c r="G1214" t="s">
        <v>134</v>
      </c>
      <c r="H1214" t="s">
        <v>327</v>
      </c>
      <c r="I1214" t="s">
        <v>78</v>
      </c>
      <c r="J1214" t="s">
        <v>136</v>
      </c>
      <c r="K1214" t="s">
        <v>22</v>
      </c>
      <c r="L1214" t="s">
        <v>177</v>
      </c>
      <c r="M1214" t="s">
        <v>4817</v>
      </c>
      <c r="N1214" t="s">
        <v>4818</v>
      </c>
      <c r="O1214">
        <v>1.8222177777777779</v>
      </c>
      <c r="P1214">
        <v>0</v>
      </c>
      <c r="Q1214">
        <v>2</v>
      </c>
      <c r="R1214">
        <v>0</v>
      </c>
      <c r="S1214">
        <v>15</v>
      </c>
      <c r="T1214">
        <v>0</v>
      </c>
      <c r="U1214">
        <v>4</v>
      </c>
      <c r="V1214">
        <v>0</v>
      </c>
      <c r="W1214">
        <v>0</v>
      </c>
      <c r="X1214">
        <v>0</v>
      </c>
      <c r="Y1214">
        <v>0.55292759999999996</v>
      </c>
      <c r="Z1214">
        <v>0</v>
      </c>
      <c r="AA1214">
        <v>21.916134</v>
      </c>
      <c r="AB1214">
        <v>0</v>
      </c>
      <c r="AC1214">
        <v>8.8596270000000005E-2</v>
      </c>
      <c r="AD1214">
        <v>0</v>
      </c>
      <c r="AE1214">
        <v>0</v>
      </c>
      <c r="AF1214">
        <v>22.557659999999998</v>
      </c>
    </row>
    <row r="1215" spans="1:32" x14ac:dyDescent="0.3">
      <c r="A1215">
        <v>3010715</v>
      </c>
      <c r="B1215">
        <v>1</v>
      </c>
      <c r="C1215" t="s">
        <v>83</v>
      </c>
      <c r="D1215" t="s">
        <v>130</v>
      </c>
      <c r="E1215" t="s">
        <v>4819</v>
      </c>
      <c r="F1215" t="s">
        <v>4820</v>
      </c>
      <c r="G1215" t="s">
        <v>134</v>
      </c>
      <c r="H1215" t="s">
        <v>247</v>
      </c>
      <c r="I1215" t="s">
        <v>78</v>
      </c>
      <c r="J1215" t="s">
        <v>136</v>
      </c>
      <c r="K1215" t="s">
        <v>22</v>
      </c>
      <c r="L1215" t="s">
        <v>177</v>
      </c>
      <c r="M1215" t="s">
        <v>4821</v>
      </c>
      <c r="N1215" t="s">
        <v>4822</v>
      </c>
      <c r="O1215">
        <v>1.0272027777777777</v>
      </c>
      <c r="P1215">
        <v>0</v>
      </c>
      <c r="Q1215">
        <v>96</v>
      </c>
      <c r="R1215">
        <v>0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0</v>
      </c>
      <c r="Y1215">
        <v>21.674644000000001</v>
      </c>
      <c r="Z1215">
        <v>0</v>
      </c>
      <c r="AA1215">
        <v>0</v>
      </c>
      <c r="AB1215">
        <v>0</v>
      </c>
      <c r="AC1215">
        <v>0.47922772000000002</v>
      </c>
      <c r="AD1215">
        <v>0</v>
      </c>
      <c r="AE1215">
        <v>0</v>
      </c>
      <c r="AF1215">
        <v>22.153872</v>
      </c>
    </row>
    <row r="1216" spans="1:32" x14ac:dyDescent="0.3">
      <c r="A1216">
        <v>3010224</v>
      </c>
      <c r="B1216">
        <v>1</v>
      </c>
      <c r="C1216" t="s">
        <v>82</v>
      </c>
      <c r="D1216" t="s">
        <v>92</v>
      </c>
      <c r="E1216" t="s">
        <v>4823</v>
      </c>
      <c r="F1216" t="s">
        <v>4824</v>
      </c>
      <c r="G1216" t="s">
        <v>134</v>
      </c>
      <c r="H1216" t="s">
        <v>367</v>
      </c>
      <c r="I1216" t="s">
        <v>78</v>
      </c>
      <c r="J1216" t="s">
        <v>136</v>
      </c>
      <c r="K1216" t="s">
        <v>22</v>
      </c>
      <c r="L1216" t="s">
        <v>177</v>
      </c>
      <c r="M1216" t="s">
        <v>4825</v>
      </c>
      <c r="N1216" t="s">
        <v>4826</v>
      </c>
      <c r="O1216">
        <v>1.2168588888888889</v>
      </c>
      <c r="P1216">
        <v>0</v>
      </c>
      <c r="Q1216">
        <v>2</v>
      </c>
      <c r="R1216">
        <v>0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0</v>
      </c>
      <c r="Y1216">
        <v>0.99705385999999996</v>
      </c>
      <c r="Z1216">
        <v>0</v>
      </c>
      <c r="AA1216">
        <v>0</v>
      </c>
      <c r="AB1216">
        <v>0</v>
      </c>
      <c r="AC1216">
        <v>0.58871220000000002</v>
      </c>
      <c r="AD1216">
        <v>0</v>
      </c>
      <c r="AE1216">
        <v>0</v>
      </c>
      <c r="AF1216">
        <v>1.5857661000000001</v>
      </c>
    </row>
    <row r="1217" spans="1:32" x14ac:dyDescent="0.3">
      <c r="A1217">
        <v>3010091</v>
      </c>
      <c r="B1217">
        <v>1</v>
      </c>
      <c r="C1217" t="s">
        <v>82</v>
      </c>
      <c r="D1217" t="s">
        <v>109</v>
      </c>
      <c r="E1217" t="s">
        <v>4827</v>
      </c>
      <c r="F1217" t="s">
        <v>4828</v>
      </c>
      <c r="G1217" t="s">
        <v>134</v>
      </c>
      <c r="H1217" t="s">
        <v>247</v>
      </c>
      <c r="I1217" t="s">
        <v>78</v>
      </c>
      <c r="J1217" t="s">
        <v>136</v>
      </c>
      <c r="K1217" t="s">
        <v>22</v>
      </c>
      <c r="L1217" t="s">
        <v>177</v>
      </c>
      <c r="M1217" t="s">
        <v>4829</v>
      </c>
      <c r="N1217" t="s">
        <v>4830</v>
      </c>
      <c r="O1217">
        <v>3.5699511111111111</v>
      </c>
      <c r="P1217">
        <v>0</v>
      </c>
      <c r="Q1217">
        <v>27</v>
      </c>
      <c r="R1217">
        <v>0</v>
      </c>
      <c r="S1217">
        <v>4</v>
      </c>
      <c r="T1217">
        <v>0</v>
      </c>
      <c r="U1217">
        <v>2</v>
      </c>
      <c r="V1217">
        <v>0</v>
      </c>
      <c r="W1217">
        <v>0</v>
      </c>
      <c r="X1217">
        <v>0</v>
      </c>
      <c r="Y1217">
        <v>21.341398000000002</v>
      </c>
      <c r="Z1217">
        <v>0</v>
      </c>
      <c r="AA1217">
        <v>0.15403897</v>
      </c>
      <c r="AB1217">
        <v>0</v>
      </c>
      <c r="AC1217">
        <v>0.20282823999999999</v>
      </c>
      <c r="AD1217">
        <v>0</v>
      </c>
      <c r="AE1217">
        <v>0</v>
      </c>
      <c r="AF1217">
        <v>21.698267000000001</v>
      </c>
    </row>
    <row r="1218" spans="1:32" x14ac:dyDescent="0.3">
      <c r="A1218">
        <v>3010088</v>
      </c>
      <c r="B1218">
        <v>1</v>
      </c>
      <c r="C1218" t="s">
        <v>83</v>
      </c>
      <c r="D1218" t="s">
        <v>130</v>
      </c>
      <c r="E1218" t="s">
        <v>4831</v>
      </c>
      <c r="F1218" t="s">
        <v>4832</v>
      </c>
      <c r="G1218" t="s">
        <v>134</v>
      </c>
      <c r="H1218" t="s">
        <v>211</v>
      </c>
      <c r="I1218" t="s">
        <v>79</v>
      </c>
      <c r="J1218" t="s">
        <v>136</v>
      </c>
      <c r="K1218" t="s">
        <v>22</v>
      </c>
      <c r="L1218" t="s">
        <v>177</v>
      </c>
      <c r="M1218" t="s">
        <v>4833</v>
      </c>
      <c r="N1218" t="s">
        <v>4834</v>
      </c>
      <c r="O1218">
        <v>3.5803480555555556</v>
      </c>
      <c r="P1218">
        <v>0</v>
      </c>
      <c r="Q1218">
        <v>1082</v>
      </c>
      <c r="R1218">
        <v>0</v>
      </c>
      <c r="S1218">
        <v>0</v>
      </c>
      <c r="T1218">
        <v>0</v>
      </c>
      <c r="U1218">
        <v>38</v>
      </c>
      <c r="V1218">
        <v>0</v>
      </c>
      <c r="W1218">
        <v>0</v>
      </c>
      <c r="X1218">
        <v>0</v>
      </c>
      <c r="Y1218">
        <v>649.65570000000002</v>
      </c>
      <c r="Z1218">
        <v>0</v>
      </c>
      <c r="AA1218">
        <v>0</v>
      </c>
      <c r="AB1218">
        <v>0</v>
      </c>
      <c r="AC1218">
        <v>62.047348</v>
      </c>
      <c r="AD1218">
        <v>0</v>
      </c>
      <c r="AE1218">
        <v>0</v>
      </c>
      <c r="AF1218">
        <v>711.70299999999997</v>
      </c>
    </row>
    <row r="1219" spans="1:32" x14ac:dyDescent="0.3">
      <c r="A1219">
        <v>3010085</v>
      </c>
      <c r="B1219">
        <v>1</v>
      </c>
      <c r="C1219" t="s">
        <v>82</v>
      </c>
      <c r="D1219" t="s">
        <v>97</v>
      </c>
      <c r="E1219" t="s">
        <v>2954</v>
      </c>
      <c r="F1219" t="s">
        <v>2955</v>
      </c>
      <c r="G1219" t="s">
        <v>134</v>
      </c>
      <c r="H1219" t="s">
        <v>211</v>
      </c>
      <c r="I1219" t="s">
        <v>79</v>
      </c>
      <c r="J1219" t="s">
        <v>136</v>
      </c>
      <c r="K1219" t="s">
        <v>22</v>
      </c>
      <c r="L1219" t="s">
        <v>177</v>
      </c>
      <c r="M1219" t="s">
        <v>4835</v>
      </c>
      <c r="N1219" t="s">
        <v>4836</v>
      </c>
      <c r="O1219">
        <v>1.0130555555555556</v>
      </c>
      <c r="P1219">
        <v>0</v>
      </c>
      <c r="Q1219">
        <v>4362</v>
      </c>
      <c r="R1219">
        <v>0</v>
      </c>
      <c r="S1219">
        <v>63</v>
      </c>
      <c r="T1219">
        <v>0</v>
      </c>
      <c r="U1219">
        <v>622</v>
      </c>
      <c r="V1219">
        <v>0</v>
      </c>
      <c r="W1219">
        <v>0</v>
      </c>
      <c r="X1219">
        <v>0</v>
      </c>
      <c r="Y1219">
        <v>1292.0663999999999</v>
      </c>
      <c r="Z1219">
        <v>0</v>
      </c>
      <c r="AA1219">
        <v>9.3484230000000004</v>
      </c>
      <c r="AB1219">
        <v>0</v>
      </c>
      <c r="AC1219">
        <v>513.04039999999998</v>
      </c>
      <c r="AD1219">
        <v>0</v>
      </c>
      <c r="AE1219">
        <v>0</v>
      </c>
      <c r="AF1219">
        <v>1814.4552000000001</v>
      </c>
    </row>
    <row r="1220" spans="1:32" x14ac:dyDescent="0.3">
      <c r="A1220">
        <v>3010012</v>
      </c>
      <c r="B1220">
        <v>1</v>
      </c>
      <c r="C1220" t="s">
        <v>83</v>
      </c>
      <c r="D1220" t="s">
        <v>116</v>
      </c>
      <c r="E1220" t="s">
        <v>4837</v>
      </c>
      <c r="F1220" t="s">
        <v>4838</v>
      </c>
      <c r="G1220" t="s">
        <v>134</v>
      </c>
      <c r="H1220" t="s">
        <v>247</v>
      </c>
      <c r="I1220" t="s">
        <v>78</v>
      </c>
      <c r="J1220" t="s">
        <v>136</v>
      </c>
      <c r="K1220" t="s">
        <v>22</v>
      </c>
      <c r="L1220" t="s">
        <v>177</v>
      </c>
      <c r="M1220" t="s">
        <v>4839</v>
      </c>
      <c r="N1220" t="s">
        <v>4840</v>
      </c>
      <c r="O1220">
        <v>1.1530127777777777</v>
      </c>
      <c r="P1220">
        <v>0</v>
      </c>
      <c r="Q1220">
        <v>20</v>
      </c>
      <c r="R1220">
        <v>0</v>
      </c>
      <c r="S1220">
        <v>3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6.6174064000000001</v>
      </c>
      <c r="Z1220">
        <v>0</v>
      </c>
      <c r="AA1220">
        <v>0.66309269999999998</v>
      </c>
      <c r="AB1220">
        <v>0</v>
      </c>
      <c r="AC1220">
        <v>0</v>
      </c>
      <c r="AD1220">
        <v>0</v>
      </c>
      <c r="AE1220">
        <v>0</v>
      </c>
      <c r="AF1220">
        <v>7.2804989999999998</v>
      </c>
    </row>
    <row r="1221" spans="1:32" x14ac:dyDescent="0.3">
      <c r="A1221">
        <v>3010010</v>
      </c>
      <c r="B1221">
        <v>1</v>
      </c>
      <c r="C1221" t="s">
        <v>82</v>
      </c>
      <c r="D1221" t="s">
        <v>104</v>
      </c>
      <c r="E1221" t="s">
        <v>2858</v>
      </c>
      <c r="F1221" t="s">
        <v>2859</v>
      </c>
      <c r="G1221" t="s">
        <v>134</v>
      </c>
      <c r="H1221" t="s">
        <v>216</v>
      </c>
      <c r="I1221" t="s">
        <v>78</v>
      </c>
      <c r="J1221" t="s">
        <v>136</v>
      </c>
      <c r="K1221" t="s">
        <v>22</v>
      </c>
      <c r="L1221" t="s">
        <v>177</v>
      </c>
      <c r="M1221" t="s">
        <v>4841</v>
      </c>
      <c r="N1221" t="s">
        <v>4842</v>
      </c>
      <c r="O1221">
        <v>0.85970750000000007</v>
      </c>
      <c r="P1221">
        <v>0</v>
      </c>
      <c r="Q1221">
        <v>11</v>
      </c>
      <c r="R1221">
        <v>0</v>
      </c>
      <c r="S1221">
        <v>0</v>
      </c>
      <c r="T1221">
        <v>0</v>
      </c>
      <c r="U1221">
        <v>6</v>
      </c>
      <c r="V1221">
        <v>0</v>
      </c>
      <c r="W1221">
        <v>0</v>
      </c>
      <c r="X1221">
        <v>0</v>
      </c>
      <c r="Y1221">
        <v>4.6079287999999998</v>
      </c>
      <c r="Z1221">
        <v>0</v>
      </c>
      <c r="AA1221">
        <v>0</v>
      </c>
      <c r="AB1221">
        <v>0</v>
      </c>
      <c r="AC1221">
        <v>4.1521406000000001</v>
      </c>
      <c r="AD1221">
        <v>0</v>
      </c>
      <c r="AE1221">
        <v>0</v>
      </c>
      <c r="AF1221">
        <v>8.7600700000000007</v>
      </c>
    </row>
    <row r="1222" spans="1:32" x14ac:dyDescent="0.3">
      <c r="A1222">
        <v>3010013</v>
      </c>
      <c r="B1222">
        <v>1</v>
      </c>
      <c r="C1222" t="s">
        <v>83</v>
      </c>
      <c r="D1222" t="s">
        <v>114</v>
      </c>
      <c r="E1222" t="s">
        <v>4843</v>
      </c>
      <c r="F1222" t="s">
        <v>4844</v>
      </c>
      <c r="G1222" t="s">
        <v>134</v>
      </c>
      <c r="H1222" t="s">
        <v>211</v>
      </c>
      <c r="I1222" t="s">
        <v>79</v>
      </c>
      <c r="J1222" t="s">
        <v>136</v>
      </c>
      <c r="K1222" t="s">
        <v>22</v>
      </c>
      <c r="L1222" t="s">
        <v>177</v>
      </c>
      <c r="M1222" t="s">
        <v>4845</v>
      </c>
      <c r="N1222" t="s">
        <v>4846</v>
      </c>
      <c r="O1222">
        <v>1.7280555555555555</v>
      </c>
      <c r="P1222">
        <v>2</v>
      </c>
      <c r="Q1222">
        <v>63</v>
      </c>
      <c r="R1222">
        <v>5</v>
      </c>
      <c r="S1222">
        <v>25</v>
      </c>
      <c r="T1222">
        <v>6</v>
      </c>
      <c r="U1222">
        <v>2</v>
      </c>
      <c r="V1222">
        <v>0</v>
      </c>
      <c r="W1222">
        <v>0</v>
      </c>
      <c r="X1222">
        <v>4.2783837</v>
      </c>
      <c r="Y1222">
        <v>13.547005</v>
      </c>
      <c r="Z1222">
        <v>1.9579865999999999</v>
      </c>
      <c r="AA1222">
        <v>3.8152525000000002</v>
      </c>
      <c r="AB1222">
        <v>2.2087777000000002</v>
      </c>
      <c r="AC1222">
        <v>0.18073362000000001</v>
      </c>
      <c r="AD1222">
        <v>0</v>
      </c>
      <c r="AE1222">
        <v>0</v>
      </c>
      <c r="AF1222">
        <v>25.988137999999999</v>
      </c>
    </row>
    <row r="1223" spans="1:32" x14ac:dyDescent="0.3">
      <c r="A1223">
        <v>3010020</v>
      </c>
      <c r="B1223">
        <v>1</v>
      </c>
      <c r="C1223" t="s">
        <v>83</v>
      </c>
      <c r="D1223" t="s">
        <v>128</v>
      </c>
      <c r="E1223" t="s">
        <v>4847</v>
      </c>
      <c r="F1223" t="s">
        <v>4848</v>
      </c>
      <c r="G1223" t="s">
        <v>134</v>
      </c>
      <c r="H1223" t="s">
        <v>211</v>
      </c>
      <c r="I1223" t="s">
        <v>79</v>
      </c>
      <c r="J1223" t="s">
        <v>136</v>
      </c>
      <c r="K1223" t="s">
        <v>22</v>
      </c>
      <c r="L1223" t="s">
        <v>177</v>
      </c>
      <c r="M1223" t="s">
        <v>4849</v>
      </c>
      <c r="N1223" t="s">
        <v>4850</v>
      </c>
      <c r="O1223">
        <v>0.56243138888888888</v>
      </c>
      <c r="P1223">
        <v>12</v>
      </c>
      <c r="Q1223">
        <v>3</v>
      </c>
      <c r="R1223">
        <v>287</v>
      </c>
      <c r="S1223">
        <v>42</v>
      </c>
      <c r="T1223">
        <v>17</v>
      </c>
      <c r="U1223">
        <v>2</v>
      </c>
      <c r="V1223">
        <v>0</v>
      </c>
      <c r="W1223">
        <v>0</v>
      </c>
      <c r="X1223">
        <v>2.1107070000000001</v>
      </c>
      <c r="Y1223">
        <v>0.96558820000000001</v>
      </c>
      <c r="Z1223">
        <v>75.461489999999998</v>
      </c>
      <c r="AA1223">
        <v>20.359224000000001</v>
      </c>
      <c r="AB1223">
        <v>4.6344842999999996</v>
      </c>
      <c r="AC1223">
        <v>0.53961294999999998</v>
      </c>
      <c r="AD1223">
        <v>0</v>
      </c>
      <c r="AE1223">
        <v>0</v>
      </c>
      <c r="AF1223">
        <v>104.0711</v>
      </c>
    </row>
    <row r="1224" spans="1:32" x14ac:dyDescent="0.3">
      <c r="A1224">
        <v>3010025</v>
      </c>
      <c r="B1224">
        <v>1</v>
      </c>
      <c r="C1224" t="s">
        <v>82</v>
      </c>
      <c r="D1224" t="s">
        <v>84</v>
      </c>
      <c r="E1224" t="s">
        <v>4851</v>
      </c>
      <c r="F1224" t="s">
        <v>4852</v>
      </c>
      <c r="G1224" t="s">
        <v>134</v>
      </c>
      <c r="H1224" t="s">
        <v>211</v>
      </c>
      <c r="I1224" t="s">
        <v>79</v>
      </c>
      <c r="J1224" t="s">
        <v>136</v>
      </c>
      <c r="K1224" t="s">
        <v>22</v>
      </c>
      <c r="L1224" t="s">
        <v>177</v>
      </c>
      <c r="M1224" t="s">
        <v>4853</v>
      </c>
      <c r="N1224" t="s">
        <v>4854</v>
      </c>
      <c r="O1224">
        <v>1.3581911111111111</v>
      </c>
      <c r="P1224">
        <v>5</v>
      </c>
      <c r="Q1224">
        <v>625</v>
      </c>
      <c r="R1224">
        <v>25</v>
      </c>
      <c r="S1224">
        <v>14</v>
      </c>
      <c r="T1224">
        <v>34</v>
      </c>
      <c r="U1224">
        <v>53</v>
      </c>
      <c r="V1224">
        <v>0</v>
      </c>
      <c r="W1224">
        <v>0</v>
      </c>
      <c r="X1224">
        <v>9.0651454999999999</v>
      </c>
      <c r="Y1224">
        <v>290.99110000000002</v>
      </c>
      <c r="Z1224">
        <v>58.034480000000002</v>
      </c>
      <c r="AA1224">
        <v>8.1130279999999999</v>
      </c>
      <c r="AB1224">
        <v>577.40923999999995</v>
      </c>
      <c r="AC1224">
        <v>62.696795999999999</v>
      </c>
      <c r="AD1224">
        <v>0</v>
      </c>
      <c r="AE1224">
        <v>0</v>
      </c>
      <c r="AF1224">
        <v>1006.30975</v>
      </c>
    </row>
    <row r="1225" spans="1:32" x14ac:dyDescent="0.3">
      <c r="A1225">
        <v>3009805</v>
      </c>
      <c r="B1225">
        <v>1</v>
      </c>
      <c r="C1225" t="s">
        <v>82</v>
      </c>
      <c r="D1225" t="s">
        <v>104</v>
      </c>
      <c r="E1225" t="s">
        <v>4855</v>
      </c>
      <c r="F1225" t="s">
        <v>4856</v>
      </c>
      <c r="G1225" t="s">
        <v>134</v>
      </c>
      <c r="H1225" t="s">
        <v>238</v>
      </c>
      <c r="I1225" t="s">
        <v>78</v>
      </c>
      <c r="J1225" t="s">
        <v>136</v>
      </c>
      <c r="K1225" t="s">
        <v>22</v>
      </c>
      <c r="L1225" t="s">
        <v>177</v>
      </c>
      <c r="M1225" t="s">
        <v>4857</v>
      </c>
      <c r="N1225" t="s">
        <v>4858</v>
      </c>
      <c r="O1225">
        <v>3.6403658333333331</v>
      </c>
      <c r="P1225">
        <v>0</v>
      </c>
      <c r="Q1225">
        <v>1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1.6212863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1.6212863</v>
      </c>
    </row>
    <row r="1226" spans="1:32" x14ac:dyDescent="0.3">
      <c r="A1226">
        <v>3009760</v>
      </c>
      <c r="B1226">
        <v>2</v>
      </c>
      <c r="C1226" t="s">
        <v>83</v>
      </c>
      <c r="D1226" t="s">
        <v>130</v>
      </c>
      <c r="E1226" t="s">
        <v>275</v>
      </c>
      <c r="F1226" t="s">
        <v>276</v>
      </c>
      <c r="G1226" t="s">
        <v>134</v>
      </c>
      <c r="H1226" t="s">
        <v>367</v>
      </c>
      <c r="I1226" t="s">
        <v>78</v>
      </c>
      <c r="J1226" t="s">
        <v>136</v>
      </c>
      <c r="K1226" t="s">
        <v>22</v>
      </c>
      <c r="L1226" t="s">
        <v>177</v>
      </c>
      <c r="M1226" t="s">
        <v>4859</v>
      </c>
      <c r="N1226" t="s">
        <v>4860</v>
      </c>
      <c r="O1226">
        <v>1.3686013888888888</v>
      </c>
      <c r="P1226">
        <v>0</v>
      </c>
      <c r="Q1226">
        <v>102</v>
      </c>
      <c r="R1226">
        <v>0</v>
      </c>
      <c r="S1226">
        <v>9</v>
      </c>
      <c r="T1226">
        <v>0</v>
      </c>
      <c r="U1226">
        <v>5</v>
      </c>
      <c r="V1226">
        <v>0</v>
      </c>
      <c r="W1226">
        <v>0</v>
      </c>
      <c r="X1226">
        <v>0</v>
      </c>
      <c r="Y1226">
        <v>16.541615</v>
      </c>
      <c r="Z1226">
        <v>0</v>
      </c>
      <c r="AA1226">
        <v>1.9886737999999999</v>
      </c>
      <c r="AB1226">
        <v>0</v>
      </c>
      <c r="AC1226">
        <v>3.6302433000000001</v>
      </c>
      <c r="AD1226">
        <v>0</v>
      </c>
      <c r="AE1226">
        <v>0</v>
      </c>
      <c r="AF1226">
        <v>22.160532</v>
      </c>
    </row>
    <row r="1227" spans="1:32" x14ac:dyDescent="0.3">
      <c r="A1227">
        <v>3009763</v>
      </c>
      <c r="B1227">
        <v>1</v>
      </c>
      <c r="C1227" t="s">
        <v>83</v>
      </c>
      <c r="D1227" t="s">
        <v>119</v>
      </c>
      <c r="E1227" t="s">
        <v>4861</v>
      </c>
      <c r="F1227" t="s">
        <v>4862</v>
      </c>
      <c r="G1227" t="s">
        <v>134</v>
      </c>
      <c r="H1227" t="s">
        <v>247</v>
      </c>
      <c r="I1227" t="s">
        <v>78</v>
      </c>
      <c r="J1227" t="s">
        <v>136</v>
      </c>
      <c r="K1227" t="s">
        <v>22</v>
      </c>
      <c r="L1227" t="s">
        <v>177</v>
      </c>
      <c r="M1227" t="s">
        <v>4863</v>
      </c>
      <c r="N1227" t="s">
        <v>4864</v>
      </c>
      <c r="O1227">
        <v>1.7570516666666667</v>
      </c>
      <c r="P1227">
        <v>0</v>
      </c>
      <c r="Q1227">
        <v>8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0.66855942999999995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0.66855942999999995</v>
      </c>
    </row>
    <row r="1228" spans="1:32" x14ac:dyDescent="0.3">
      <c r="A1228">
        <v>3009733</v>
      </c>
      <c r="B1228">
        <v>1</v>
      </c>
      <c r="C1228" t="s">
        <v>82</v>
      </c>
      <c r="D1228" t="s">
        <v>103</v>
      </c>
      <c r="E1228" t="s">
        <v>4865</v>
      </c>
      <c r="F1228" t="s">
        <v>4866</v>
      </c>
      <c r="G1228" t="s">
        <v>134</v>
      </c>
      <c r="H1228" t="s">
        <v>182</v>
      </c>
      <c r="I1228" t="s">
        <v>78</v>
      </c>
      <c r="J1228" t="s">
        <v>136</v>
      </c>
      <c r="K1228" t="s">
        <v>22</v>
      </c>
      <c r="L1228" t="s">
        <v>177</v>
      </c>
      <c r="M1228" t="s">
        <v>4867</v>
      </c>
      <c r="N1228" t="s">
        <v>4868</v>
      </c>
      <c r="O1228">
        <v>1.1744444444444444</v>
      </c>
      <c r="P1228">
        <v>0</v>
      </c>
      <c r="Q1228">
        <v>27</v>
      </c>
      <c r="R1228">
        <v>0</v>
      </c>
      <c r="S1228">
        <v>11</v>
      </c>
      <c r="T1228">
        <v>0</v>
      </c>
      <c r="U1228">
        <v>2</v>
      </c>
      <c r="V1228">
        <v>0</v>
      </c>
      <c r="W1228">
        <v>0</v>
      </c>
      <c r="X1228">
        <v>0</v>
      </c>
      <c r="Y1228">
        <v>7.3904934000000004</v>
      </c>
      <c r="Z1228">
        <v>0</v>
      </c>
      <c r="AA1228">
        <v>4.1950088000000001</v>
      </c>
      <c r="AB1228">
        <v>0</v>
      </c>
      <c r="AC1228">
        <v>0.46463194000000002</v>
      </c>
      <c r="AD1228">
        <v>0</v>
      </c>
      <c r="AE1228">
        <v>0</v>
      </c>
      <c r="AF1228">
        <v>12.050134</v>
      </c>
    </row>
    <row r="1229" spans="1:32" x14ac:dyDescent="0.3">
      <c r="A1229">
        <v>3009747</v>
      </c>
      <c r="B1229">
        <v>1</v>
      </c>
      <c r="C1229" t="s">
        <v>82</v>
      </c>
      <c r="D1229" t="s">
        <v>98</v>
      </c>
      <c r="E1229" t="s">
        <v>4869</v>
      </c>
      <c r="F1229" t="s">
        <v>4870</v>
      </c>
      <c r="G1229" t="s">
        <v>134</v>
      </c>
      <c r="H1229" t="s">
        <v>367</v>
      </c>
      <c r="I1229" t="s">
        <v>78</v>
      </c>
      <c r="J1229" t="s">
        <v>136</v>
      </c>
      <c r="K1229" t="s">
        <v>22</v>
      </c>
      <c r="L1229" t="s">
        <v>177</v>
      </c>
      <c r="M1229" t="s">
        <v>4871</v>
      </c>
      <c r="N1229" t="s">
        <v>4872</v>
      </c>
      <c r="O1229">
        <v>1.964473611111111</v>
      </c>
      <c r="P1229">
        <v>0</v>
      </c>
      <c r="Q1229">
        <v>3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4.7821150000000001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4.7821150000000001</v>
      </c>
    </row>
    <row r="1230" spans="1:32" x14ac:dyDescent="0.3">
      <c r="A1230">
        <v>3009748</v>
      </c>
      <c r="B1230">
        <v>1</v>
      </c>
      <c r="C1230" t="s">
        <v>82</v>
      </c>
      <c r="D1230" t="s">
        <v>88</v>
      </c>
      <c r="E1230" t="s">
        <v>4873</v>
      </c>
      <c r="F1230" t="s">
        <v>4874</v>
      </c>
      <c r="G1230" t="s">
        <v>134</v>
      </c>
      <c r="H1230" t="s">
        <v>4875</v>
      </c>
      <c r="I1230" t="s">
        <v>78</v>
      </c>
      <c r="J1230" t="s">
        <v>136</v>
      </c>
      <c r="K1230" t="s">
        <v>22</v>
      </c>
      <c r="L1230" t="s">
        <v>177</v>
      </c>
      <c r="M1230" t="s">
        <v>4876</v>
      </c>
      <c r="N1230" t="s">
        <v>4877</v>
      </c>
      <c r="O1230">
        <v>2.197091388888889</v>
      </c>
      <c r="P1230">
        <v>0</v>
      </c>
      <c r="Q1230">
        <v>4</v>
      </c>
      <c r="R1230">
        <v>0</v>
      </c>
      <c r="S1230">
        <v>51</v>
      </c>
      <c r="T1230">
        <v>0</v>
      </c>
      <c r="U1230">
        <v>5</v>
      </c>
      <c r="V1230">
        <v>0</v>
      </c>
      <c r="W1230">
        <v>0</v>
      </c>
      <c r="X1230">
        <v>0</v>
      </c>
      <c r="Y1230">
        <v>0.88645357000000002</v>
      </c>
      <c r="Z1230">
        <v>0</v>
      </c>
      <c r="AA1230">
        <v>30.777784</v>
      </c>
      <c r="AB1230">
        <v>0</v>
      </c>
      <c r="AC1230">
        <v>4.0756899999999998</v>
      </c>
      <c r="AD1230">
        <v>0</v>
      </c>
      <c r="AE1230">
        <v>0</v>
      </c>
      <c r="AF1230">
        <v>35.739930000000001</v>
      </c>
    </row>
    <row r="1231" spans="1:32" x14ac:dyDescent="0.3">
      <c r="A1231">
        <v>3009727</v>
      </c>
      <c r="B1231">
        <v>1</v>
      </c>
      <c r="C1231" t="s">
        <v>82</v>
      </c>
      <c r="D1231" t="s">
        <v>104</v>
      </c>
      <c r="E1231" t="s">
        <v>4878</v>
      </c>
      <c r="F1231" t="s">
        <v>4879</v>
      </c>
      <c r="G1231" t="s">
        <v>134</v>
      </c>
      <c r="H1231" t="s">
        <v>247</v>
      </c>
      <c r="I1231" t="s">
        <v>78</v>
      </c>
      <c r="J1231" t="s">
        <v>136</v>
      </c>
      <c r="K1231" t="s">
        <v>22</v>
      </c>
      <c r="L1231" t="s">
        <v>177</v>
      </c>
      <c r="M1231" t="s">
        <v>4880</v>
      </c>
      <c r="N1231" t="s">
        <v>4881</v>
      </c>
      <c r="O1231">
        <v>2.6414424999999997</v>
      </c>
      <c r="P1231">
        <v>0</v>
      </c>
      <c r="Q1231">
        <v>129</v>
      </c>
      <c r="R1231">
        <v>0</v>
      </c>
      <c r="S1231">
        <v>0</v>
      </c>
      <c r="T1231">
        <v>0</v>
      </c>
      <c r="U1231">
        <v>4</v>
      </c>
      <c r="V1231">
        <v>0</v>
      </c>
      <c r="W1231">
        <v>0</v>
      </c>
      <c r="X1231">
        <v>0</v>
      </c>
      <c r="Y1231">
        <v>93.891170000000002</v>
      </c>
      <c r="Z1231">
        <v>0</v>
      </c>
      <c r="AA1231">
        <v>0</v>
      </c>
      <c r="AB1231">
        <v>0</v>
      </c>
      <c r="AC1231">
        <v>16.937832</v>
      </c>
      <c r="AD1231">
        <v>0</v>
      </c>
      <c r="AE1231">
        <v>0</v>
      </c>
      <c r="AF1231">
        <v>110.82899500000001</v>
      </c>
    </row>
    <row r="1232" spans="1:32" x14ac:dyDescent="0.3">
      <c r="A1232">
        <v>3009730</v>
      </c>
      <c r="B1232">
        <v>1</v>
      </c>
      <c r="C1232" t="s">
        <v>82</v>
      </c>
      <c r="D1232" t="s">
        <v>98</v>
      </c>
      <c r="E1232" t="s">
        <v>1817</v>
      </c>
      <c r="F1232" t="s">
        <v>1818</v>
      </c>
      <c r="G1232" t="s">
        <v>134</v>
      </c>
      <c r="H1232" t="s">
        <v>327</v>
      </c>
      <c r="I1232" t="s">
        <v>78</v>
      </c>
      <c r="J1232" t="s">
        <v>136</v>
      </c>
      <c r="K1232" t="s">
        <v>22</v>
      </c>
      <c r="L1232" t="s">
        <v>177</v>
      </c>
      <c r="M1232" t="s">
        <v>4882</v>
      </c>
      <c r="N1232" t="s">
        <v>4883</v>
      </c>
      <c r="O1232">
        <v>0.93346305555555553</v>
      </c>
      <c r="P1232">
        <v>0</v>
      </c>
      <c r="Q1232">
        <v>257</v>
      </c>
      <c r="R1232">
        <v>0</v>
      </c>
      <c r="S1232">
        <v>0</v>
      </c>
      <c r="T1232">
        <v>0</v>
      </c>
      <c r="U1232">
        <v>21</v>
      </c>
      <c r="V1232">
        <v>0</v>
      </c>
      <c r="W1232">
        <v>0</v>
      </c>
      <c r="X1232">
        <v>0</v>
      </c>
      <c r="Y1232">
        <v>95.093940000000003</v>
      </c>
      <c r="Z1232">
        <v>0</v>
      </c>
      <c r="AA1232">
        <v>0</v>
      </c>
      <c r="AB1232">
        <v>0</v>
      </c>
      <c r="AC1232">
        <v>29.115427</v>
      </c>
      <c r="AD1232">
        <v>0</v>
      </c>
      <c r="AE1232">
        <v>0</v>
      </c>
      <c r="AF1232">
        <v>124.209366</v>
      </c>
    </row>
    <row r="1233" spans="1:32" x14ac:dyDescent="0.3">
      <c r="A1233">
        <v>3009650</v>
      </c>
      <c r="B1233">
        <v>1</v>
      </c>
      <c r="C1233" t="s">
        <v>82</v>
      </c>
      <c r="D1233" t="s">
        <v>103</v>
      </c>
      <c r="E1233" t="s">
        <v>4884</v>
      </c>
      <c r="F1233" t="s">
        <v>4885</v>
      </c>
      <c r="G1233" t="s">
        <v>134</v>
      </c>
      <c r="H1233" t="s">
        <v>182</v>
      </c>
      <c r="I1233" t="s">
        <v>78</v>
      </c>
      <c r="J1233" t="s">
        <v>136</v>
      </c>
      <c r="K1233" t="s">
        <v>22</v>
      </c>
      <c r="L1233" t="s">
        <v>177</v>
      </c>
      <c r="M1233" t="s">
        <v>4886</v>
      </c>
      <c r="N1233" t="s">
        <v>4887</v>
      </c>
      <c r="O1233">
        <v>1.6066130555555556</v>
      </c>
      <c r="P1233">
        <v>0</v>
      </c>
      <c r="Q1233">
        <v>33</v>
      </c>
      <c r="R1233">
        <v>0</v>
      </c>
      <c r="S1233">
        <v>2</v>
      </c>
      <c r="T1233">
        <v>0</v>
      </c>
      <c r="U1233">
        <v>4</v>
      </c>
      <c r="V1233">
        <v>0</v>
      </c>
      <c r="W1233">
        <v>0</v>
      </c>
      <c r="X1233">
        <v>0</v>
      </c>
      <c r="Y1233">
        <v>6.0816679999999996</v>
      </c>
      <c r="Z1233">
        <v>0</v>
      </c>
      <c r="AA1233">
        <v>1.2999776999999999</v>
      </c>
      <c r="AB1233">
        <v>0</v>
      </c>
      <c r="AC1233">
        <v>2.0016750999999999</v>
      </c>
      <c r="AD1233">
        <v>0</v>
      </c>
      <c r="AE1233">
        <v>0</v>
      </c>
      <c r="AF1233">
        <v>9.3833210000000005</v>
      </c>
    </row>
    <row r="1234" spans="1:32" x14ac:dyDescent="0.3">
      <c r="A1234">
        <v>3009664</v>
      </c>
      <c r="B1234">
        <v>1</v>
      </c>
      <c r="C1234" t="s">
        <v>82</v>
      </c>
      <c r="D1234" t="s">
        <v>100</v>
      </c>
      <c r="E1234" t="s">
        <v>4888</v>
      </c>
      <c r="F1234" t="s">
        <v>4889</v>
      </c>
      <c r="G1234" t="s">
        <v>134</v>
      </c>
      <c r="H1234" t="s">
        <v>610</v>
      </c>
      <c r="I1234" t="s">
        <v>78</v>
      </c>
      <c r="J1234" t="s">
        <v>136</v>
      </c>
      <c r="K1234" t="s">
        <v>22</v>
      </c>
      <c r="L1234" t="s">
        <v>177</v>
      </c>
      <c r="M1234" t="s">
        <v>4890</v>
      </c>
      <c r="N1234" t="s">
        <v>4891</v>
      </c>
      <c r="O1234">
        <v>0.92003944444444441</v>
      </c>
      <c r="P1234">
        <v>0</v>
      </c>
      <c r="Q1234">
        <v>70</v>
      </c>
      <c r="R1234">
        <v>0</v>
      </c>
      <c r="S1234">
        <v>0</v>
      </c>
      <c r="T1234">
        <v>0</v>
      </c>
      <c r="U1234">
        <v>3</v>
      </c>
      <c r="V1234">
        <v>0</v>
      </c>
      <c r="W1234">
        <v>0</v>
      </c>
      <c r="X1234">
        <v>0</v>
      </c>
      <c r="Y1234">
        <v>16.265737999999999</v>
      </c>
      <c r="Z1234">
        <v>0</v>
      </c>
      <c r="AA1234">
        <v>0</v>
      </c>
      <c r="AB1234">
        <v>0</v>
      </c>
      <c r="AC1234">
        <v>3.4228209999999999</v>
      </c>
      <c r="AD1234">
        <v>0</v>
      </c>
      <c r="AE1234">
        <v>0</v>
      </c>
      <c r="AF1234">
        <v>19.688559000000001</v>
      </c>
    </row>
    <row r="1235" spans="1:32" x14ac:dyDescent="0.3">
      <c r="A1235">
        <v>3009665</v>
      </c>
      <c r="B1235">
        <v>1</v>
      </c>
      <c r="C1235" t="s">
        <v>82</v>
      </c>
      <c r="D1235" t="s">
        <v>87</v>
      </c>
      <c r="E1235" t="s">
        <v>4892</v>
      </c>
      <c r="F1235" t="s">
        <v>4893</v>
      </c>
      <c r="G1235" t="s">
        <v>134</v>
      </c>
      <c r="H1235" t="s">
        <v>1087</v>
      </c>
      <c r="I1235" t="s">
        <v>79</v>
      </c>
      <c r="J1235" t="s">
        <v>136</v>
      </c>
      <c r="K1235" t="s">
        <v>22</v>
      </c>
      <c r="L1235" t="s">
        <v>177</v>
      </c>
      <c r="M1235" t="s">
        <v>4894</v>
      </c>
      <c r="N1235" t="s">
        <v>4895</v>
      </c>
      <c r="O1235">
        <v>2.408611111111111</v>
      </c>
      <c r="P1235">
        <v>0</v>
      </c>
      <c r="Q1235">
        <v>350</v>
      </c>
      <c r="R1235">
        <v>0</v>
      </c>
      <c r="S1235">
        <v>0</v>
      </c>
      <c r="T1235">
        <v>0</v>
      </c>
      <c r="U1235">
        <v>21</v>
      </c>
      <c r="V1235">
        <v>0</v>
      </c>
      <c r="W1235">
        <v>0</v>
      </c>
      <c r="X1235">
        <v>0</v>
      </c>
      <c r="Y1235">
        <v>357.66271999999998</v>
      </c>
      <c r="Z1235">
        <v>0</v>
      </c>
      <c r="AA1235">
        <v>0</v>
      </c>
      <c r="AB1235">
        <v>0</v>
      </c>
      <c r="AC1235">
        <v>48.774520000000003</v>
      </c>
      <c r="AD1235">
        <v>0</v>
      </c>
      <c r="AE1235">
        <v>0</v>
      </c>
      <c r="AF1235">
        <v>406.43723</v>
      </c>
    </row>
    <row r="1236" spans="1:32" x14ac:dyDescent="0.3">
      <c r="A1236">
        <v>3009670</v>
      </c>
      <c r="B1236">
        <v>1</v>
      </c>
      <c r="C1236" t="s">
        <v>82</v>
      </c>
      <c r="D1236" t="s">
        <v>108</v>
      </c>
      <c r="E1236" t="s">
        <v>4896</v>
      </c>
      <c r="F1236" t="s">
        <v>4897</v>
      </c>
      <c r="G1236" t="s">
        <v>134</v>
      </c>
      <c r="H1236" t="s">
        <v>211</v>
      </c>
      <c r="I1236" t="s">
        <v>79</v>
      </c>
      <c r="J1236" t="s">
        <v>136</v>
      </c>
      <c r="K1236" t="s">
        <v>22</v>
      </c>
      <c r="L1236" t="s">
        <v>177</v>
      </c>
      <c r="M1236" t="s">
        <v>4898</v>
      </c>
      <c r="N1236" t="s">
        <v>4899</v>
      </c>
      <c r="O1236">
        <v>1.0011111111111111</v>
      </c>
      <c r="P1236">
        <v>0</v>
      </c>
      <c r="Q1236">
        <v>1139</v>
      </c>
      <c r="R1236">
        <v>1</v>
      </c>
      <c r="S1236">
        <v>316</v>
      </c>
      <c r="T1236">
        <v>4</v>
      </c>
      <c r="U1236">
        <v>327</v>
      </c>
      <c r="V1236">
        <v>0</v>
      </c>
      <c r="W1236">
        <v>0</v>
      </c>
      <c r="X1236">
        <v>0</v>
      </c>
      <c r="Y1236">
        <v>169.77446</v>
      </c>
      <c r="Z1236">
        <v>0</v>
      </c>
      <c r="AA1236">
        <v>39.655810000000002</v>
      </c>
      <c r="AB1236">
        <v>14.187995000000001</v>
      </c>
      <c r="AC1236">
        <v>85.092650000000006</v>
      </c>
      <c r="AD1236">
        <v>0</v>
      </c>
      <c r="AE1236">
        <v>0</v>
      </c>
      <c r="AF1236">
        <v>308.71093999999999</v>
      </c>
    </row>
    <row r="1237" spans="1:32" x14ac:dyDescent="0.3">
      <c r="A1237">
        <v>3009455</v>
      </c>
      <c r="B1237">
        <v>1</v>
      </c>
      <c r="C1237" t="s">
        <v>82</v>
      </c>
      <c r="D1237" t="s">
        <v>113</v>
      </c>
      <c r="E1237" t="s">
        <v>4900</v>
      </c>
      <c r="F1237" t="s">
        <v>4901</v>
      </c>
      <c r="G1237" t="s">
        <v>134</v>
      </c>
      <c r="H1237" t="s">
        <v>247</v>
      </c>
      <c r="I1237" t="s">
        <v>78</v>
      </c>
      <c r="J1237" t="s">
        <v>136</v>
      </c>
      <c r="K1237" t="s">
        <v>22</v>
      </c>
      <c r="L1237" t="s">
        <v>177</v>
      </c>
      <c r="M1237" t="s">
        <v>4902</v>
      </c>
      <c r="N1237" t="s">
        <v>4903</v>
      </c>
      <c r="O1237">
        <v>1.076703611111111</v>
      </c>
      <c r="P1237">
        <v>0</v>
      </c>
      <c r="Q1237">
        <v>10</v>
      </c>
      <c r="R1237">
        <v>0</v>
      </c>
      <c r="S1237">
        <v>5</v>
      </c>
      <c r="T1237">
        <v>0</v>
      </c>
      <c r="U1237">
        <v>2</v>
      </c>
      <c r="V1237">
        <v>0</v>
      </c>
      <c r="W1237">
        <v>0</v>
      </c>
      <c r="X1237">
        <v>0</v>
      </c>
      <c r="Y1237">
        <v>3.0804865000000001</v>
      </c>
      <c r="Z1237">
        <v>0</v>
      </c>
      <c r="AA1237">
        <v>2.0222611000000001</v>
      </c>
      <c r="AB1237">
        <v>0</v>
      </c>
      <c r="AC1237">
        <v>1.9455191999999999</v>
      </c>
      <c r="AD1237">
        <v>0</v>
      </c>
      <c r="AE1237">
        <v>0</v>
      </c>
      <c r="AF1237">
        <v>7.0482670000000001</v>
      </c>
    </row>
    <row r="1238" spans="1:32" x14ac:dyDescent="0.3">
      <c r="A1238">
        <v>3009453</v>
      </c>
      <c r="B1238">
        <v>1</v>
      </c>
      <c r="C1238" t="s">
        <v>82</v>
      </c>
      <c r="D1238" t="s">
        <v>91</v>
      </c>
      <c r="E1238" t="s">
        <v>4904</v>
      </c>
      <c r="F1238" t="s">
        <v>4905</v>
      </c>
      <c r="G1238" t="s">
        <v>134</v>
      </c>
      <c r="H1238" t="s">
        <v>478</v>
      </c>
      <c r="I1238" t="s">
        <v>78</v>
      </c>
      <c r="J1238" t="s">
        <v>136</v>
      </c>
      <c r="K1238" t="s">
        <v>22</v>
      </c>
      <c r="L1238" t="s">
        <v>177</v>
      </c>
      <c r="M1238" t="s">
        <v>4906</v>
      </c>
      <c r="N1238" t="s">
        <v>4907</v>
      </c>
      <c r="O1238">
        <v>3.0972175000000002</v>
      </c>
      <c r="P1238">
        <v>0</v>
      </c>
      <c r="Q1238">
        <v>80</v>
      </c>
      <c r="R1238">
        <v>0</v>
      </c>
      <c r="S1238">
        <v>0</v>
      </c>
      <c r="T1238">
        <v>0</v>
      </c>
      <c r="U1238">
        <v>18</v>
      </c>
      <c r="V1238">
        <v>0</v>
      </c>
      <c r="W1238">
        <v>0</v>
      </c>
      <c r="X1238">
        <v>0</v>
      </c>
      <c r="Y1238">
        <v>44.157055</v>
      </c>
      <c r="Z1238">
        <v>0</v>
      </c>
      <c r="AA1238">
        <v>0</v>
      </c>
      <c r="AB1238">
        <v>0</v>
      </c>
      <c r="AC1238">
        <v>45.296233999999998</v>
      </c>
      <c r="AD1238">
        <v>0</v>
      </c>
      <c r="AE1238">
        <v>0</v>
      </c>
      <c r="AF1238">
        <v>89.453284999999994</v>
      </c>
    </row>
    <row r="1239" spans="1:32" x14ac:dyDescent="0.3">
      <c r="A1239">
        <v>3009243</v>
      </c>
      <c r="B1239">
        <v>1</v>
      </c>
      <c r="C1239" t="s">
        <v>82</v>
      </c>
      <c r="D1239" t="s">
        <v>90</v>
      </c>
      <c r="E1239" t="s">
        <v>4908</v>
      </c>
      <c r="F1239" t="s">
        <v>4909</v>
      </c>
      <c r="G1239" t="s">
        <v>134</v>
      </c>
      <c r="H1239" t="s">
        <v>216</v>
      </c>
      <c r="I1239" t="s">
        <v>78</v>
      </c>
      <c r="J1239" t="s">
        <v>136</v>
      </c>
      <c r="K1239" t="s">
        <v>22</v>
      </c>
      <c r="L1239" t="s">
        <v>177</v>
      </c>
      <c r="M1239" t="s">
        <v>4910</v>
      </c>
      <c r="N1239" t="s">
        <v>4911</v>
      </c>
      <c r="O1239">
        <v>1.1390819444444444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13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4.7702590000000002</v>
      </c>
      <c r="AD1239">
        <v>0</v>
      </c>
      <c r="AE1239">
        <v>0</v>
      </c>
      <c r="AF1239">
        <v>4.7702590000000002</v>
      </c>
    </row>
    <row r="1240" spans="1:32" x14ac:dyDescent="0.3">
      <c r="A1240">
        <v>3008856</v>
      </c>
      <c r="B1240">
        <v>1</v>
      </c>
      <c r="C1240" t="s">
        <v>83</v>
      </c>
      <c r="D1240" t="s">
        <v>125</v>
      </c>
      <c r="E1240" t="s">
        <v>4912</v>
      </c>
      <c r="F1240" t="s">
        <v>4913</v>
      </c>
      <c r="G1240" t="s">
        <v>134</v>
      </c>
      <c r="H1240" t="s">
        <v>211</v>
      </c>
      <c r="I1240" t="s">
        <v>79</v>
      </c>
      <c r="J1240" t="s">
        <v>136</v>
      </c>
      <c r="K1240" t="s">
        <v>22</v>
      </c>
      <c r="L1240" t="s">
        <v>177</v>
      </c>
      <c r="M1240" t="s">
        <v>4914</v>
      </c>
      <c r="N1240" t="s">
        <v>4915</v>
      </c>
      <c r="O1240">
        <v>0.71280805555555549</v>
      </c>
      <c r="P1240">
        <v>0</v>
      </c>
      <c r="Q1240">
        <v>484</v>
      </c>
      <c r="R1240">
        <v>0</v>
      </c>
      <c r="S1240">
        <v>10</v>
      </c>
      <c r="T1240">
        <v>0</v>
      </c>
      <c r="U1240">
        <v>56</v>
      </c>
      <c r="V1240">
        <v>0</v>
      </c>
      <c r="W1240">
        <v>0</v>
      </c>
      <c r="X1240">
        <v>0</v>
      </c>
      <c r="Y1240">
        <v>37.639797000000002</v>
      </c>
      <c r="Z1240">
        <v>0</v>
      </c>
      <c r="AA1240">
        <v>7.382428</v>
      </c>
      <c r="AB1240">
        <v>0</v>
      </c>
      <c r="AC1240">
        <v>4.0097275000000003</v>
      </c>
      <c r="AD1240">
        <v>0</v>
      </c>
      <c r="AE1240">
        <v>0</v>
      </c>
      <c r="AF1240">
        <v>49.031950000000002</v>
      </c>
    </row>
    <row r="1241" spans="1:32" x14ac:dyDescent="0.3">
      <c r="A1241">
        <v>3008861</v>
      </c>
      <c r="B1241">
        <v>1</v>
      </c>
      <c r="C1241" t="s">
        <v>82</v>
      </c>
      <c r="D1241" t="s">
        <v>95</v>
      </c>
      <c r="E1241" t="s">
        <v>4916</v>
      </c>
      <c r="F1241" t="s">
        <v>4917</v>
      </c>
      <c r="G1241" t="s">
        <v>134</v>
      </c>
      <c r="H1241" t="s">
        <v>182</v>
      </c>
      <c r="I1241" t="s">
        <v>78</v>
      </c>
      <c r="J1241" t="s">
        <v>136</v>
      </c>
      <c r="K1241" t="s">
        <v>22</v>
      </c>
      <c r="L1241" t="s">
        <v>177</v>
      </c>
      <c r="M1241" t="s">
        <v>4918</v>
      </c>
      <c r="N1241" t="s">
        <v>4919</v>
      </c>
      <c r="O1241">
        <v>1.1820680555555554</v>
      </c>
      <c r="P1241">
        <v>0</v>
      </c>
      <c r="Q1241">
        <v>536</v>
      </c>
      <c r="R1241">
        <v>0</v>
      </c>
      <c r="S1241">
        <v>0</v>
      </c>
      <c r="T1241">
        <v>0</v>
      </c>
      <c r="U1241">
        <v>10</v>
      </c>
      <c r="V1241">
        <v>0</v>
      </c>
      <c r="W1241">
        <v>0</v>
      </c>
      <c r="X1241">
        <v>0</v>
      </c>
      <c r="Y1241">
        <v>96.449269999999999</v>
      </c>
      <c r="Z1241">
        <v>0</v>
      </c>
      <c r="AA1241">
        <v>0</v>
      </c>
      <c r="AB1241">
        <v>0</v>
      </c>
      <c r="AC1241">
        <v>15.359282</v>
      </c>
      <c r="AD1241">
        <v>0</v>
      </c>
      <c r="AE1241">
        <v>0</v>
      </c>
      <c r="AF1241">
        <v>111.808556</v>
      </c>
    </row>
    <row r="1242" spans="1:32" x14ac:dyDescent="0.3">
      <c r="A1242">
        <v>3008522</v>
      </c>
      <c r="B1242">
        <v>1</v>
      </c>
      <c r="C1242" t="s">
        <v>83</v>
      </c>
      <c r="D1242" t="s">
        <v>119</v>
      </c>
      <c r="E1242" t="s">
        <v>4920</v>
      </c>
      <c r="F1242" t="s">
        <v>4921</v>
      </c>
      <c r="G1242" t="s">
        <v>134</v>
      </c>
      <c r="H1242" t="s">
        <v>182</v>
      </c>
      <c r="I1242" t="s">
        <v>78</v>
      </c>
      <c r="J1242" t="s">
        <v>136</v>
      </c>
      <c r="K1242" t="s">
        <v>22</v>
      </c>
      <c r="L1242" t="s">
        <v>177</v>
      </c>
      <c r="M1242" t="s">
        <v>4922</v>
      </c>
      <c r="N1242" t="s">
        <v>4923</v>
      </c>
      <c r="O1242">
        <v>0.95198194444444451</v>
      </c>
      <c r="P1242">
        <v>0</v>
      </c>
      <c r="Q1242">
        <v>12</v>
      </c>
      <c r="R1242">
        <v>0</v>
      </c>
      <c r="S1242">
        <v>7</v>
      </c>
      <c r="T1242">
        <v>0</v>
      </c>
      <c r="U1242">
        <v>1</v>
      </c>
      <c r="V1242">
        <v>0</v>
      </c>
      <c r="W1242">
        <v>0</v>
      </c>
      <c r="X1242">
        <v>0</v>
      </c>
      <c r="Y1242">
        <v>0.71248036999999997</v>
      </c>
      <c r="Z1242">
        <v>0</v>
      </c>
      <c r="AA1242">
        <v>0.73746204000000004</v>
      </c>
      <c r="AB1242">
        <v>0</v>
      </c>
      <c r="AC1242">
        <v>6.1036566999999996E-3</v>
      </c>
      <c r="AD1242">
        <v>0</v>
      </c>
      <c r="AE1242">
        <v>0</v>
      </c>
      <c r="AF1242">
        <v>1.4560461</v>
      </c>
    </row>
    <row r="1243" spans="1:32" x14ac:dyDescent="0.3">
      <c r="A1243">
        <v>3008446</v>
      </c>
      <c r="B1243">
        <v>1</v>
      </c>
      <c r="C1243" t="s">
        <v>82</v>
      </c>
      <c r="D1243" t="s">
        <v>94</v>
      </c>
      <c r="E1243" t="s">
        <v>4924</v>
      </c>
      <c r="F1243" t="s">
        <v>4925</v>
      </c>
      <c r="G1243" t="s">
        <v>134</v>
      </c>
      <c r="H1243" t="s">
        <v>367</v>
      </c>
      <c r="I1243" t="s">
        <v>78</v>
      </c>
      <c r="J1243" t="s">
        <v>136</v>
      </c>
      <c r="K1243" t="s">
        <v>22</v>
      </c>
      <c r="L1243" t="s">
        <v>177</v>
      </c>
      <c r="M1243" t="s">
        <v>4926</v>
      </c>
      <c r="N1243" t="s">
        <v>4927</v>
      </c>
      <c r="O1243">
        <v>2.7269908333333333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5.3946724000000001</v>
      </c>
      <c r="AD1243">
        <v>0</v>
      </c>
      <c r="AE1243">
        <v>0</v>
      </c>
      <c r="AF1243">
        <v>5.3946724000000001</v>
      </c>
    </row>
    <row r="1244" spans="1:32" x14ac:dyDescent="0.3">
      <c r="A1244">
        <v>3008458</v>
      </c>
      <c r="B1244">
        <v>1</v>
      </c>
      <c r="C1244" t="s">
        <v>83</v>
      </c>
      <c r="D1244" t="s">
        <v>119</v>
      </c>
      <c r="E1244" t="s">
        <v>4928</v>
      </c>
      <c r="F1244" t="s">
        <v>4929</v>
      </c>
      <c r="G1244" t="s">
        <v>134</v>
      </c>
      <c r="H1244" t="s">
        <v>247</v>
      </c>
      <c r="I1244" t="s">
        <v>78</v>
      </c>
      <c r="J1244" t="s">
        <v>136</v>
      </c>
      <c r="K1244" t="s">
        <v>22</v>
      </c>
      <c r="L1244" t="s">
        <v>177</v>
      </c>
      <c r="M1244" t="s">
        <v>4930</v>
      </c>
      <c r="N1244" t="s">
        <v>4931</v>
      </c>
      <c r="O1244">
        <v>0.88705444444444448</v>
      </c>
      <c r="P1244">
        <v>0</v>
      </c>
      <c r="Q1244">
        <v>50</v>
      </c>
      <c r="R1244">
        <v>0</v>
      </c>
      <c r="S1244">
        <v>0</v>
      </c>
      <c r="T1244">
        <v>0</v>
      </c>
      <c r="U1244">
        <v>3</v>
      </c>
      <c r="V1244">
        <v>0</v>
      </c>
      <c r="W1244">
        <v>0</v>
      </c>
      <c r="X1244">
        <v>0</v>
      </c>
      <c r="Y1244">
        <v>6.3393598000000004</v>
      </c>
      <c r="Z1244">
        <v>0</v>
      </c>
      <c r="AA1244">
        <v>0</v>
      </c>
      <c r="AB1244">
        <v>0</v>
      </c>
      <c r="AC1244">
        <v>1.9706041000000001</v>
      </c>
      <c r="AD1244">
        <v>0</v>
      </c>
      <c r="AE1244">
        <v>0</v>
      </c>
      <c r="AF1244">
        <v>8.3099640000000008</v>
      </c>
    </row>
    <row r="1245" spans="1:32" x14ac:dyDescent="0.3">
      <c r="A1245">
        <v>3008455</v>
      </c>
      <c r="B1245">
        <v>1</v>
      </c>
      <c r="C1245" t="s">
        <v>82</v>
      </c>
      <c r="D1245" t="s">
        <v>92</v>
      </c>
      <c r="E1245" t="s">
        <v>4932</v>
      </c>
      <c r="F1245" t="s">
        <v>4933</v>
      </c>
      <c r="G1245" t="s">
        <v>134</v>
      </c>
      <c r="H1245" t="s">
        <v>238</v>
      </c>
      <c r="I1245" t="s">
        <v>78</v>
      </c>
      <c r="J1245" t="s">
        <v>136</v>
      </c>
      <c r="K1245" t="s">
        <v>22</v>
      </c>
      <c r="L1245" t="s">
        <v>177</v>
      </c>
      <c r="M1245" t="s">
        <v>4934</v>
      </c>
      <c r="N1245" t="s">
        <v>4935</v>
      </c>
      <c r="O1245">
        <v>1.5090330555555556</v>
      </c>
      <c r="P1245">
        <v>0</v>
      </c>
      <c r="Q1245">
        <v>10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2.5108069999999998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2.5108069999999998</v>
      </c>
    </row>
    <row r="1246" spans="1:32" x14ac:dyDescent="0.3">
      <c r="A1246">
        <v>3008428</v>
      </c>
      <c r="B1246">
        <v>1</v>
      </c>
      <c r="C1246" t="s">
        <v>82</v>
      </c>
      <c r="D1246" t="s">
        <v>101</v>
      </c>
      <c r="E1246" t="s">
        <v>4936</v>
      </c>
      <c r="F1246" t="s">
        <v>4937</v>
      </c>
      <c r="G1246" t="s">
        <v>134</v>
      </c>
      <c r="H1246" t="s">
        <v>142</v>
      </c>
      <c r="I1246" t="s">
        <v>79</v>
      </c>
      <c r="J1246" t="s">
        <v>136</v>
      </c>
      <c r="K1246" t="s">
        <v>22</v>
      </c>
      <c r="L1246" t="s">
        <v>137</v>
      </c>
      <c r="M1246" t="s">
        <v>4938</v>
      </c>
      <c r="N1246" t="s">
        <v>4939</v>
      </c>
      <c r="O1246">
        <v>6.9097222222222223</v>
      </c>
      <c r="P1246">
        <v>0</v>
      </c>
      <c r="Q1246">
        <v>690</v>
      </c>
      <c r="R1246">
        <v>0</v>
      </c>
      <c r="S1246">
        <v>0</v>
      </c>
      <c r="T1246">
        <v>0</v>
      </c>
      <c r="U1246">
        <v>6</v>
      </c>
      <c r="V1246">
        <v>0</v>
      </c>
      <c r="W1246">
        <v>0</v>
      </c>
      <c r="X1246">
        <v>0</v>
      </c>
      <c r="Y1246">
        <v>817.76904000000002</v>
      </c>
      <c r="Z1246">
        <v>0</v>
      </c>
      <c r="AA1246">
        <v>0</v>
      </c>
      <c r="AB1246">
        <v>0</v>
      </c>
      <c r="AC1246">
        <v>49.699190000000002</v>
      </c>
      <c r="AD1246">
        <v>0</v>
      </c>
      <c r="AE1246">
        <v>0</v>
      </c>
      <c r="AF1246">
        <v>867.46820000000002</v>
      </c>
    </row>
    <row r="1247" spans="1:32" x14ac:dyDescent="0.3">
      <c r="A1247">
        <v>3008354</v>
      </c>
      <c r="B1247">
        <v>1</v>
      </c>
      <c r="C1247" t="s">
        <v>83</v>
      </c>
      <c r="D1247" t="s">
        <v>127</v>
      </c>
      <c r="E1247" t="s">
        <v>4940</v>
      </c>
      <c r="F1247" t="s">
        <v>4941</v>
      </c>
      <c r="G1247" t="s">
        <v>134</v>
      </c>
      <c r="H1247" t="s">
        <v>874</v>
      </c>
      <c r="I1247" t="s">
        <v>78</v>
      </c>
      <c r="J1247" t="s">
        <v>136</v>
      </c>
      <c r="K1247" t="s">
        <v>22</v>
      </c>
      <c r="L1247" t="s">
        <v>177</v>
      </c>
      <c r="M1247" t="s">
        <v>4942</v>
      </c>
      <c r="N1247" t="s">
        <v>4943</v>
      </c>
      <c r="O1247">
        <v>2.0753808333333335</v>
      </c>
      <c r="P1247">
        <v>0</v>
      </c>
      <c r="Q1247">
        <v>4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1.4093415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1.4093415</v>
      </c>
    </row>
    <row r="1248" spans="1:32" x14ac:dyDescent="0.3">
      <c r="A1248">
        <v>3008000</v>
      </c>
      <c r="B1248">
        <v>1</v>
      </c>
      <c r="C1248" t="s">
        <v>82</v>
      </c>
      <c r="D1248" t="s">
        <v>99</v>
      </c>
      <c r="E1248" t="s">
        <v>4944</v>
      </c>
      <c r="F1248" t="s">
        <v>4945</v>
      </c>
      <c r="G1248" t="s">
        <v>134</v>
      </c>
      <c r="H1248" t="s">
        <v>367</v>
      </c>
      <c r="I1248" t="s">
        <v>78</v>
      </c>
      <c r="J1248" t="s">
        <v>136</v>
      </c>
      <c r="K1248" t="s">
        <v>22</v>
      </c>
      <c r="L1248" t="s">
        <v>177</v>
      </c>
      <c r="M1248" t="s">
        <v>4946</v>
      </c>
      <c r="N1248" t="s">
        <v>4947</v>
      </c>
      <c r="O1248">
        <v>1.4038230555555555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1.1925798999999999</v>
      </c>
      <c r="AD1248">
        <v>0</v>
      </c>
      <c r="AE1248">
        <v>0</v>
      </c>
      <c r="AF1248">
        <v>1.1925798999999999</v>
      </c>
    </row>
    <row r="1249" spans="1:32" x14ac:dyDescent="0.3">
      <c r="A1249">
        <v>3008006</v>
      </c>
      <c r="B1249">
        <v>1</v>
      </c>
      <c r="C1249" t="s">
        <v>82</v>
      </c>
      <c r="D1249" t="s">
        <v>90</v>
      </c>
      <c r="E1249" t="s">
        <v>3670</v>
      </c>
      <c r="F1249" t="s">
        <v>3671</v>
      </c>
      <c r="G1249" t="s">
        <v>134</v>
      </c>
      <c r="H1249" t="s">
        <v>367</v>
      </c>
      <c r="I1249" t="s">
        <v>78</v>
      </c>
      <c r="J1249" t="s">
        <v>136</v>
      </c>
      <c r="K1249" t="s">
        <v>22</v>
      </c>
      <c r="L1249" t="s">
        <v>177</v>
      </c>
      <c r="M1249" t="s">
        <v>4948</v>
      </c>
      <c r="N1249" t="s">
        <v>4949</v>
      </c>
      <c r="O1249">
        <v>2.7507586111111109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2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4.7812542999999996</v>
      </c>
      <c r="AD1249">
        <v>0</v>
      </c>
      <c r="AE1249">
        <v>0</v>
      </c>
      <c r="AF1249">
        <v>4.7812542999999996</v>
      </c>
    </row>
    <row r="1250" spans="1:32" x14ac:dyDescent="0.3">
      <c r="A1250">
        <v>3007891</v>
      </c>
      <c r="B1250">
        <v>1</v>
      </c>
      <c r="C1250" t="s">
        <v>82</v>
      </c>
      <c r="D1250" t="s">
        <v>108</v>
      </c>
      <c r="E1250" t="s">
        <v>4950</v>
      </c>
      <c r="F1250" t="s">
        <v>4951</v>
      </c>
      <c r="G1250" t="s">
        <v>134</v>
      </c>
      <c r="H1250" t="s">
        <v>293</v>
      </c>
      <c r="I1250" t="s">
        <v>78</v>
      </c>
      <c r="J1250" t="s">
        <v>136</v>
      </c>
      <c r="K1250" t="s">
        <v>22</v>
      </c>
      <c r="L1250" t="s">
        <v>177</v>
      </c>
      <c r="M1250" t="s">
        <v>4952</v>
      </c>
      <c r="N1250" t="s">
        <v>4953</v>
      </c>
      <c r="O1250">
        <v>1.0549466666666667</v>
      </c>
      <c r="P1250">
        <v>0</v>
      </c>
      <c r="Q1250">
        <v>99</v>
      </c>
      <c r="R1250">
        <v>0</v>
      </c>
      <c r="S1250">
        <v>0</v>
      </c>
      <c r="T1250">
        <v>0</v>
      </c>
      <c r="U1250">
        <v>21</v>
      </c>
      <c r="V1250">
        <v>0</v>
      </c>
      <c r="W1250">
        <v>0</v>
      </c>
      <c r="X1250">
        <v>0</v>
      </c>
      <c r="Y1250">
        <v>26.175270000000001</v>
      </c>
      <c r="Z1250">
        <v>0</v>
      </c>
      <c r="AA1250">
        <v>0</v>
      </c>
      <c r="AB1250">
        <v>0</v>
      </c>
      <c r="AC1250">
        <v>13.332008</v>
      </c>
      <c r="AD1250">
        <v>0</v>
      </c>
      <c r="AE1250">
        <v>0</v>
      </c>
      <c r="AF1250">
        <v>39.507280000000002</v>
      </c>
    </row>
    <row r="1251" spans="1:32" x14ac:dyDescent="0.3">
      <c r="A1251">
        <v>3007392</v>
      </c>
      <c r="B1251">
        <v>1</v>
      </c>
      <c r="C1251" t="s">
        <v>83</v>
      </c>
      <c r="D1251" t="s">
        <v>123</v>
      </c>
      <c r="E1251" t="s">
        <v>4954</v>
      </c>
      <c r="F1251" t="s">
        <v>4955</v>
      </c>
      <c r="G1251" t="s">
        <v>134</v>
      </c>
      <c r="H1251" t="s">
        <v>327</v>
      </c>
      <c r="I1251" t="s">
        <v>78</v>
      </c>
      <c r="J1251" t="s">
        <v>136</v>
      </c>
      <c r="K1251" t="s">
        <v>22</v>
      </c>
      <c r="L1251" t="s">
        <v>177</v>
      </c>
      <c r="M1251" t="s">
        <v>4956</v>
      </c>
      <c r="N1251" t="s">
        <v>4957</v>
      </c>
      <c r="O1251">
        <v>1.5866666666666667</v>
      </c>
      <c r="P1251">
        <v>0</v>
      </c>
      <c r="Q1251">
        <v>15</v>
      </c>
      <c r="R1251">
        <v>0</v>
      </c>
      <c r="S1251">
        <v>23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4.7350750000000001</v>
      </c>
      <c r="Z1251">
        <v>0</v>
      </c>
      <c r="AA1251">
        <v>14.102484</v>
      </c>
      <c r="AB1251">
        <v>0</v>
      </c>
      <c r="AC1251">
        <v>0</v>
      </c>
      <c r="AD1251">
        <v>0</v>
      </c>
      <c r="AE1251">
        <v>0</v>
      </c>
      <c r="AF1251">
        <v>18.837558999999999</v>
      </c>
    </row>
    <row r="1252" spans="1:32" x14ac:dyDescent="0.3">
      <c r="A1252">
        <v>3007275</v>
      </c>
      <c r="B1252">
        <v>1</v>
      </c>
      <c r="C1252" t="s">
        <v>82</v>
      </c>
      <c r="D1252" t="s">
        <v>95</v>
      </c>
      <c r="E1252" t="s">
        <v>4958</v>
      </c>
      <c r="F1252" t="s">
        <v>4959</v>
      </c>
      <c r="G1252" t="s">
        <v>134</v>
      </c>
      <c r="H1252" t="s">
        <v>367</v>
      </c>
      <c r="I1252" t="s">
        <v>78</v>
      </c>
      <c r="J1252" t="s">
        <v>136</v>
      </c>
      <c r="K1252" t="s">
        <v>22</v>
      </c>
      <c r="L1252" t="s">
        <v>177</v>
      </c>
      <c r="M1252" t="s">
        <v>4960</v>
      </c>
      <c r="N1252" t="s">
        <v>4961</v>
      </c>
      <c r="O1252">
        <v>3.0960269444444446</v>
      </c>
      <c r="P1252">
        <v>0</v>
      </c>
      <c r="Q1252">
        <v>87</v>
      </c>
      <c r="R1252">
        <v>0</v>
      </c>
      <c r="S1252">
        <v>0</v>
      </c>
      <c r="T1252">
        <v>0</v>
      </c>
      <c r="U1252">
        <v>7</v>
      </c>
      <c r="V1252">
        <v>0</v>
      </c>
      <c r="W1252">
        <v>0</v>
      </c>
      <c r="X1252">
        <v>0</v>
      </c>
      <c r="Y1252">
        <v>46.958275</v>
      </c>
      <c r="Z1252">
        <v>0</v>
      </c>
      <c r="AA1252">
        <v>0</v>
      </c>
      <c r="AB1252">
        <v>0</v>
      </c>
      <c r="AC1252">
        <v>1.7926776</v>
      </c>
      <c r="AD1252">
        <v>0</v>
      </c>
      <c r="AE1252">
        <v>0</v>
      </c>
      <c r="AF1252">
        <v>48.750954</v>
      </c>
    </row>
    <row r="1253" spans="1:32" x14ac:dyDescent="0.3">
      <c r="A1253">
        <v>3007153</v>
      </c>
      <c r="B1253">
        <v>1</v>
      </c>
      <c r="C1253" t="s">
        <v>82</v>
      </c>
      <c r="D1253" t="s">
        <v>98</v>
      </c>
      <c r="E1253" t="s">
        <v>4962</v>
      </c>
      <c r="F1253" t="s">
        <v>4963</v>
      </c>
      <c r="G1253" t="s">
        <v>134</v>
      </c>
      <c r="H1253" t="s">
        <v>367</v>
      </c>
      <c r="I1253" t="s">
        <v>78</v>
      </c>
      <c r="J1253" t="s">
        <v>136</v>
      </c>
      <c r="K1253" t="s">
        <v>22</v>
      </c>
      <c r="L1253" t="s">
        <v>177</v>
      </c>
      <c r="M1253" t="s">
        <v>4964</v>
      </c>
      <c r="N1253" t="s">
        <v>4965</v>
      </c>
      <c r="O1253">
        <v>1.6236997222222223</v>
      </c>
      <c r="P1253">
        <v>0</v>
      </c>
      <c r="Q1253">
        <v>1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9.4972655000000003E-2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9.4972655000000003E-2</v>
      </c>
    </row>
    <row r="1254" spans="1:32" x14ac:dyDescent="0.3">
      <c r="A1254">
        <v>3007115</v>
      </c>
      <c r="B1254">
        <v>1</v>
      </c>
      <c r="C1254" t="s">
        <v>82</v>
      </c>
      <c r="D1254" t="s">
        <v>103</v>
      </c>
      <c r="E1254" t="s">
        <v>4966</v>
      </c>
      <c r="F1254" t="s">
        <v>4967</v>
      </c>
      <c r="G1254" t="s">
        <v>134</v>
      </c>
      <c r="H1254" t="s">
        <v>216</v>
      </c>
      <c r="I1254" t="s">
        <v>78</v>
      </c>
      <c r="J1254" t="s">
        <v>136</v>
      </c>
      <c r="K1254" t="s">
        <v>22</v>
      </c>
      <c r="L1254" t="s">
        <v>177</v>
      </c>
      <c r="M1254" t="s">
        <v>4968</v>
      </c>
      <c r="N1254" t="s">
        <v>4969</v>
      </c>
      <c r="O1254">
        <v>4.4536072222222227</v>
      </c>
      <c r="P1254">
        <v>0</v>
      </c>
      <c r="Q1254">
        <v>1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0.46482652000000002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0.46482652000000002</v>
      </c>
    </row>
    <row r="1255" spans="1:32" x14ac:dyDescent="0.3">
      <c r="A1255">
        <v>3007136</v>
      </c>
      <c r="B1255">
        <v>1</v>
      </c>
      <c r="C1255" t="s">
        <v>83</v>
      </c>
      <c r="D1255" t="s">
        <v>116</v>
      </c>
      <c r="E1255" t="s">
        <v>4970</v>
      </c>
      <c r="F1255" t="s">
        <v>4971</v>
      </c>
      <c r="G1255" t="s">
        <v>134</v>
      </c>
      <c r="H1255" t="s">
        <v>247</v>
      </c>
      <c r="I1255" t="s">
        <v>78</v>
      </c>
      <c r="J1255" t="s">
        <v>136</v>
      </c>
      <c r="K1255" t="s">
        <v>22</v>
      </c>
      <c r="L1255" t="s">
        <v>177</v>
      </c>
      <c r="M1255" t="s">
        <v>4972</v>
      </c>
      <c r="N1255" t="s">
        <v>4973</v>
      </c>
      <c r="O1255">
        <v>2.4519466666666667</v>
      </c>
      <c r="P1255">
        <v>0</v>
      </c>
      <c r="Q1255">
        <v>40</v>
      </c>
      <c r="R1255">
        <v>0</v>
      </c>
      <c r="S1255">
        <v>1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10.705845999999999</v>
      </c>
      <c r="Z1255">
        <v>0</v>
      </c>
      <c r="AA1255">
        <v>1.7096287999999999</v>
      </c>
      <c r="AB1255">
        <v>0</v>
      </c>
      <c r="AC1255">
        <v>0</v>
      </c>
      <c r="AD1255">
        <v>0</v>
      </c>
      <c r="AE1255">
        <v>0</v>
      </c>
      <c r="AF1255">
        <v>12.415474</v>
      </c>
    </row>
    <row r="1256" spans="1:32" x14ac:dyDescent="0.3">
      <c r="A1256">
        <v>3007150</v>
      </c>
      <c r="B1256">
        <v>1</v>
      </c>
      <c r="C1256" t="s">
        <v>82</v>
      </c>
      <c r="D1256" t="s">
        <v>99</v>
      </c>
      <c r="E1256" t="s">
        <v>4974</v>
      </c>
      <c r="F1256" t="s">
        <v>4975</v>
      </c>
      <c r="G1256" t="s">
        <v>134</v>
      </c>
      <c r="H1256" t="s">
        <v>252</v>
      </c>
      <c r="I1256" t="s">
        <v>79</v>
      </c>
      <c r="J1256" t="s">
        <v>136</v>
      </c>
      <c r="K1256" t="s">
        <v>22</v>
      </c>
      <c r="L1256" t="s">
        <v>177</v>
      </c>
      <c r="M1256" t="s">
        <v>4976</v>
      </c>
      <c r="N1256" t="s">
        <v>4977</v>
      </c>
      <c r="O1256">
        <v>1.8905555555555555</v>
      </c>
      <c r="P1256">
        <v>0</v>
      </c>
      <c r="Q1256">
        <v>243</v>
      </c>
      <c r="R1256">
        <v>0</v>
      </c>
      <c r="S1256">
        <v>0</v>
      </c>
      <c r="T1256">
        <v>0</v>
      </c>
      <c r="U1256">
        <v>42</v>
      </c>
      <c r="V1256">
        <v>0</v>
      </c>
      <c r="W1256">
        <v>0</v>
      </c>
      <c r="X1256">
        <v>0</v>
      </c>
      <c r="Y1256">
        <v>102.80014</v>
      </c>
      <c r="Z1256">
        <v>0</v>
      </c>
      <c r="AA1256">
        <v>0</v>
      </c>
      <c r="AB1256">
        <v>0</v>
      </c>
      <c r="AC1256">
        <v>73.516580000000005</v>
      </c>
      <c r="AD1256">
        <v>0</v>
      </c>
      <c r="AE1256">
        <v>0</v>
      </c>
      <c r="AF1256">
        <v>176.31673000000001</v>
      </c>
    </row>
    <row r="1257" spans="1:32" x14ac:dyDescent="0.3">
      <c r="A1257">
        <v>3007114</v>
      </c>
      <c r="B1257">
        <v>1</v>
      </c>
      <c r="C1257" t="s">
        <v>82</v>
      </c>
      <c r="D1257" t="s">
        <v>97</v>
      </c>
      <c r="E1257" t="s">
        <v>3583</v>
      </c>
      <c r="F1257" t="s">
        <v>3584</v>
      </c>
      <c r="G1257" t="s">
        <v>134</v>
      </c>
      <c r="H1257" t="s">
        <v>211</v>
      </c>
      <c r="I1257" t="s">
        <v>79</v>
      </c>
      <c r="J1257" t="s">
        <v>136</v>
      </c>
      <c r="K1257" t="s">
        <v>22</v>
      </c>
      <c r="L1257" t="s">
        <v>177</v>
      </c>
      <c r="M1257" t="s">
        <v>4978</v>
      </c>
      <c r="N1257" t="s">
        <v>4979</v>
      </c>
      <c r="O1257">
        <v>0.62944444444444447</v>
      </c>
      <c r="P1257">
        <v>3</v>
      </c>
      <c r="Q1257">
        <v>1070</v>
      </c>
      <c r="R1257">
        <v>2</v>
      </c>
      <c r="S1257">
        <v>16</v>
      </c>
      <c r="T1257">
        <v>12</v>
      </c>
      <c r="U1257">
        <v>94</v>
      </c>
      <c r="V1257">
        <v>4</v>
      </c>
      <c r="W1257">
        <v>1</v>
      </c>
      <c r="X1257">
        <v>28.262747000000001</v>
      </c>
      <c r="Y1257">
        <v>397.56142999999997</v>
      </c>
      <c r="Z1257">
        <v>7.6503663</v>
      </c>
      <c r="AA1257">
        <v>1.1618288000000001</v>
      </c>
      <c r="AB1257">
        <v>89.404640000000001</v>
      </c>
      <c r="AC1257">
        <v>79.617289999999997</v>
      </c>
      <c r="AD1257">
        <v>79.193680000000001</v>
      </c>
      <c r="AE1257">
        <v>1.3098352</v>
      </c>
      <c r="AF1257">
        <v>684.16179999999997</v>
      </c>
    </row>
    <row r="1258" spans="1:32" x14ac:dyDescent="0.3">
      <c r="A1258">
        <v>3007110</v>
      </c>
      <c r="B1258">
        <v>1</v>
      </c>
      <c r="C1258" t="s">
        <v>82</v>
      </c>
      <c r="D1258" t="s">
        <v>91</v>
      </c>
      <c r="E1258" t="s">
        <v>4980</v>
      </c>
      <c r="F1258" t="s">
        <v>4981</v>
      </c>
      <c r="G1258" t="s">
        <v>134</v>
      </c>
      <c r="H1258" t="s">
        <v>211</v>
      </c>
      <c r="I1258" t="s">
        <v>79</v>
      </c>
      <c r="J1258" t="s">
        <v>136</v>
      </c>
      <c r="K1258" t="s">
        <v>22</v>
      </c>
      <c r="L1258" t="s">
        <v>177</v>
      </c>
      <c r="M1258" t="s">
        <v>4982</v>
      </c>
      <c r="N1258" t="s">
        <v>4983</v>
      </c>
      <c r="O1258">
        <v>0.84388888888888891</v>
      </c>
      <c r="P1258">
        <v>10</v>
      </c>
      <c r="Q1258">
        <v>1191</v>
      </c>
      <c r="R1258">
        <v>4</v>
      </c>
      <c r="S1258">
        <v>185</v>
      </c>
      <c r="T1258">
        <v>6</v>
      </c>
      <c r="U1258">
        <v>138</v>
      </c>
      <c r="V1258">
        <v>0</v>
      </c>
      <c r="W1258">
        <v>0</v>
      </c>
      <c r="X1258">
        <v>3.1000328000000001</v>
      </c>
      <c r="Y1258">
        <v>217.91313</v>
      </c>
      <c r="Z1258">
        <v>16.252087</v>
      </c>
      <c r="AA1258">
        <v>75.003815000000003</v>
      </c>
      <c r="AB1258">
        <v>4.0251574999999997</v>
      </c>
      <c r="AC1258">
        <v>62.137824999999999</v>
      </c>
      <c r="AD1258">
        <v>0</v>
      </c>
      <c r="AE1258">
        <v>0</v>
      </c>
      <c r="AF1258">
        <v>378.43203999999997</v>
      </c>
    </row>
    <row r="1259" spans="1:32" x14ac:dyDescent="0.3">
      <c r="A1259">
        <v>3007070</v>
      </c>
      <c r="B1259">
        <v>1</v>
      </c>
      <c r="C1259" t="s">
        <v>82</v>
      </c>
      <c r="D1259" t="s">
        <v>108</v>
      </c>
      <c r="E1259" t="s">
        <v>4984</v>
      </c>
      <c r="F1259" t="s">
        <v>4985</v>
      </c>
      <c r="G1259" t="s">
        <v>134</v>
      </c>
      <c r="H1259" t="s">
        <v>247</v>
      </c>
      <c r="I1259" t="s">
        <v>78</v>
      </c>
      <c r="J1259" t="s">
        <v>136</v>
      </c>
      <c r="K1259" t="s">
        <v>22</v>
      </c>
      <c r="L1259" t="s">
        <v>177</v>
      </c>
      <c r="M1259" t="s">
        <v>4986</v>
      </c>
      <c r="N1259" t="s">
        <v>4987</v>
      </c>
      <c r="O1259">
        <v>4.365859722222222</v>
      </c>
      <c r="P1259">
        <v>0</v>
      </c>
      <c r="Q1259">
        <v>1</v>
      </c>
      <c r="R1259">
        <v>0</v>
      </c>
      <c r="S1259">
        <v>1</v>
      </c>
      <c r="T1259">
        <v>0</v>
      </c>
      <c r="U1259">
        <v>1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4.4174895000000003</v>
      </c>
      <c r="AB1259">
        <v>0</v>
      </c>
      <c r="AC1259">
        <v>1.3861346000000001</v>
      </c>
      <c r="AD1259">
        <v>0</v>
      </c>
      <c r="AE1259">
        <v>0</v>
      </c>
      <c r="AF1259">
        <v>5.8036240000000001</v>
      </c>
    </row>
    <row r="1260" spans="1:32" x14ac:dyDescent="0.3">
      <c r="A1260">
        <v>3007078</v>
      </c>
      <c r="B1260">
        <v>1</v>
      </c>
      <c r="C1260" t="s">
        <v>82</v>
      </c>
      <c r="D1260" t="s">
        <v>99</v>
      </c>
      <c r="E1260" t="s">
        <v>4988</v>
      </c>
      <c r="F1260" t="s">
        <v>4989</v>
      </c>
      <c r="G1260" t="s">
        <v>134</v>
      </c>
      <c r="H1260" t="s">
        <v>211</v>
      </c>
      <c r="I1260" t="s">
        <v>79</v>
      </c>
      <c r="J1260" t="s">
        <v>136</v>
      </c>
      <c r="K1260" t="s">
        <v>22</v>
      </c>
      <c r="L1260" t="s">
        <v>177</v>
      </c>
      <c r="M1260" t="s">
        <v>4990</v>
      </c>
      <c r="N1260" t="s">
        <v>4991</v>
      </c>
      <c r="O1260">
        <v>0.86555555555555552</v>
      </c>
      <c r="P1260">
        <v>4</v>
      </c>
      <c r="Q1260">
        <v>504</v>
      </c>
      <c r="R1260">
        <v>1</v>
      </c>
      <c r="S1260">
        <v>39</v>
      </c>
      <c r="T1260">
        <v>2</v>
      </c>
      <c r="U1260">
        <v>61</v>
      </c>
      <c r="V1260">
        <v>0</v>
      </c>
      <c r="W1260">
        <v>0</v>
      </c>
      <c r="X1260">
        <v>17.61448</v>
      </c>
      <c r="Y1260">
        <v>85.533910000000006</v>
      </c>
      <c r="Z1260">
        <v>0.24404722000000001</v>
      </c>
      <c r="AA1260">
        <v>1.2331804</v>
      </c>
      <c r="AB1260">
        <v>46.315918000000003</v>
      </c>
      <c r="AC1260">
        <v>13.234139000000001</v>
      </c>
      <c r="AD1260">
        <v>0</v>
      </c>
      <c r="AE1260">
        <v>0</v>
      </c>
      <c r="AF1260">
        <v>164.17567</v>
      </c>
    </row>
    <row r="1261" spans="1:32" x14ac:dyDescent="0.3">
      <c r="A1261">
        <v>3006829</v>
      </c>
      <c r="B1261">
        <v>1</v>
      </c>
      <c r="C1261" t="s">
        <v>83</v>
      </c>
      <c r="D1261" t="s">
        <v>116</v>
      </c>
      <c r="E1261" t="s">
        <v>4992</v>
      </c>
      <c r="F1261" t="s">
        <v>4993</v>
      </c>
      <c r="G1261" t="s">
        <v>134</v>
      </c>
      <c r="H1261" t="s">
        <v>216</v>
      </c>
      <c r="I1261" t="s">
        <v>78</v>
      </c>
      <c r="J1261" t="s">
        <v>136</v>
      </c>
      <c r="K1261" t="s">
        <v>22</v>
      </c>
      <c r="L1261" t="s">
        <v>177</v>
      </c>
      <c r="M1261" t="s">
        <v>4994</v>
      </c>
      <c r="N1261" t="s">
        <v>4995</v>
      </c>
      <c r="O1261">
        <v>1.1114336111111112</v>
      </c>
      <c r="P1261">
        <v>0</v>
      </c>
      <c r="Q1261">
        <v>3</v>
      </c>
      <c r="R1261">
        <v>0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0</v>
      </c>
      <c r="Y1261">
        <v>1.6850171</v>
      </c>
      <c r="Z1261">
        <v>0</v>
      </c>
      <c r="AA1261">
        <v>0</v>
      </c>
      <c r="AB1261">
        <v>0</v>
      </c>
      <c r="AC1261">
        <v>1.1394396</v>
      </c>
      <c r="AD1261">
        <v>0</v>
      </c>
      <c r="AE1261">
        <v>0</v>
      </c>
      <c r="AF1261">
        <v>2.8244566999999998</v>
      </c>
    </row>
    <row r="1262" spans="1:32" x14ac:dyDescent="0.3">
      <c r="A1262">
        <v>3006769</v>
      </c>
      <c r="B1262">
        <v>2</v>
      </c>
      <c r="C1262" t="s">
        <v>82</v>
      </c>
      <c r="D1262" t="s">
        <v>104</v>
      </c>
      <c r="E1262" t="s">
        <v>4996</v>
      </c>
      <c r="F1262" t="s">
        <v>4997</v>
      </c>
      <c r="G1262" t="s">
        <v>134</v>
      </c>
      <c r="H1262" t="s">
        <v>238</v>
      </c>
      <c r="I1262" t="s">
        <v>78</v>
      </c>
      <c r="J1262" t="s">
        <v>136</v>
      </c>
      <c r="K1262" t="s">
        <v>22</v>
      </c>
      <c r="L1262" t="s">
        <v>177</v>
      </c>
      <c r="M1262" t="s">
        <v>4998</v>
      </c>
      <c r="N1262" t="s">
        <v>4999</v>
      </c>
      <c r="O1262">
        <v>0.48703472222222222</v>
      </c>
      <c r="P1262">
        <v>0</v>
      </c>
      <c r="Q1262">
        <v>210</v>
      </c>
      <c r="R1262">
        <v>0</v>
      </c>
      <c r="S1262">
        <v>0</v>
      </c>
      <c r="T1262">
        <v>0</v>
      </c>
      <c r="U1262">
        <v>6</v>
      </c>
      <c r="V1262">
        <v>0</v>
      </c>
      <c r="W1262">
        <v>0</v>
      </c>
      <c r="X1262">
        <v>0</v>
      </c>
      <c r="Y1262">
        <v>34.069809999999997</v>
      </c>
      <c r="Z1262">
        <v>0</v>
      </c>
      <c r="AA1262">
        <v>0</v>
      </c>
      <c r="AB1262">
        <v>0</v>
      </c>
      <c r="AC1262">
        <v>0.51132630000000001</v>
      </c>
      <c r="AD1262">
        <v>0</v>
      </c>
      <c r="AE1262">
        <v>0</v>
      </c>
      <c r="AF1262">
        <v>34.581135000000003</v>
      </c>
    </row>
    <row r="1263" spans="1:32" x14ac:dyDescent="0.3">
      <c r="A1263">
        <v>3006822</v>
      </c>
      <c r="B1263">
        <v>1</v>
      </c>
      <c r="C1263" t="s">
        <v>82</v>
      </c>
      <c r="D1263" t="s">
        <v>95</v>
      </c>
      <c r="E1263" t="s">
        <v>5000</v>
      </c>
      <c r="F1263" t="s">
        <v>5001</v>
      </c>
      <c r="G1263" t="s">
        <v>134</v>
      </c>
      <c r="H1263" t="s">
        <v>182</v>
      </c>
      <c r="I1263" t="s">
        <v>78</v>
      </c>
      <c r="J1263" t="s">
        <v>136</v>
      </c>
      <c r="K1263" t="s">
        <v>22</v>
      </c>
      <c r="L1263" t="s">
        <v>177</v>
      </c>
      <c r="M1263" t="s">
        <v>5002</v>
      </c>
      <c r="N1263" t="s">
        <v>5003</v>
      </c>
      <c r="O1263">
        <v>0.75024833333333329</v>
      </c>
      <c r="P1263">
        <v>0</v>
      </c>
      <c r="Q1263">
        <v>136</v>
      </c>
      <c r="R1263">
        <v>0</v>
      </c>
      <c r="S1263">
        <v>0</v>
      </c>
      <c r="T1263">
        <v>0</v>
      </c>
      <c r="U1263">
        <v>9</v>
      </c>
      <c r="V1263">
        <v>0</v>
      </c>
      <c r="W1263">
        <v>0</v>
      </c>
      <c r="X1263">
        <v>0</v>
      </c>
      <c r="Y1263">
        <v>41.624091999999997</v>
      </c>
      <c r="Z1263">
        <v>0</v>
      </c>
      <c r="AA1263">
        <v>0</v>
      </c>
      <c r="AB1263">
        <v>0</v>
      </c>
      <c r="AC1263">
        <v>18.69276</v>
      </c>
      <c r="AD1263">
        <v>0</v>
      </c>
      <c r="AE1263">
        <v>0</v>
      </c>
      <c r="AF1263">
        <v>60.316853000000002</v>
      </c>
    </row>
    <row r="1264" spans="1:32" x14ac:dyDescent="0.3">
      <c r="A1264">
        <v>3006769</v>
      </c>
      <c r="B1264">
        <v>1</v>
      </c>
      <c r="C1264" t="s">
        <v>82</v>
      </c>
      <c r="D1264" t="s">
        <v>104</v>
      </c>
      <c r="E1264" t="s">
        <v>5004</v>
      </c>
      <c r="F1264" t="s">
        <v>5005</v>
      </c>
      <c r="G1264" t="s">
        <v>134</v>
      </c>
      <c r="H1264" t="s">
        <v>238</v>
      </c>
      <c r="I1264" t="s">
        <v>78</v>
      </c>
      <c r="J1264" t="s">
        <v>136</v>
      </c>
      <c r="K1264" t="s">
        <v>22</v>
      </c>
      <c r="L1264" t="s">
        <v>177</v>
      </c>
      <c r="M1264" t="s">
        <v>5006</v>
      </c>
      <c r="N1264" t="s">
        <v>4998</v>
      </c>
      <c r="O1264">
        <v>0.91385888888888889</v>
      </c>
      <c r="P1264">
        <v>0</v>
      </c>
      <c r="Q1264">
        <v>5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1.6054098999999999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1.6054098999999999</v>
      </c>
    </row>
    <row r="1265" spans="1:32" x14ac:dyDescent="0.3">
      <c r="A1265">
        <v>3006437</v>
      </c>
      <c r="B1265">
        <v>1</v>
      </c>
      <c r="C1265" t="s">
        <v>82</v>
      </c>
      <c r="D1265" t="s">
        <v>101</v>
      </c>
      <c r="E1265" t="s">
        <v>5007</v>
      </c>
      <c r="F1265" t="s">
        <v>5008</v>
      </c>
      <c r="G1265" t="s">
        <v>134</v>
      </c>
      <c r="H1265" t="s">
        <v>211</v>
      </c>
      <c r="I1265" t="s">
        <v>79</v>
      </c>
      <c r="J1265" t="s">
        <v>136</v>
      </c>
      <c r="K1265" t="s">
        <v>22</v>
      </c>
      <c r="L1265" t="s">
        <v>177</v>
      </c>
      <c r="M1265" t="s">
        <v>5009</v>
      </c>
      <c r="N1265" t="s">
        <v>5010</v>
      </c>
      <c r="O1265">
        <v>0.31363972222222225</v>
      </c>
      <c r="P1265">
        <v>0</v>
      </c>
      <c r="Q1265">
        <v>363</v>
      </c>
      <c r="R1265">
        <v>0</v>
      </c>
      <c r="S1265">
        <v>3</v>
      </c>
      <c r="T1265">
        <v>0</v>
      </c>
      <c r="U1265">
        <v>21</v>
      </c>
      <c r="V1265">
        <v>0</v>
      </c>
      <c r="W1265">
        <v>0</v>
      </c>
      <c r="X1265">
        <v>0</v>
      </c>
      <c r="Y1265">
        <v>29.490089999999999</v>
      </c>
      <c r="Z1265">
        <v>0</v>
      </c>
      <c r="AA1265">
        <v>0.24333529000000001</v>
      </c>
      <c r="AB1265">
        <v>0</v>
      </c>
      <c r="AC1265">
        <v>6.6526202999999997</v>
      </c>
      <c r="AD1265">
        <v>0</v>
      </c>
      <c r="AE1265">
        <v>0</v>
      </c>
      <c r="AF1265">
        <v>36.386043999999998</v>
      </c>
    </row>
    <row r="1266" spans="1:32" x14ac:dyDescent="0.3">
      <c r="A1266">
        <v>3006462</v>
      </c>
      <c r="B1266">
        <v>1</v>
      </c>
      <c r="C1266" t="s">
        <v>82</v>
      </c>
      <c r="D1266" t="s">
        <v>103</v>
      </c>
      <c r="E1266" t="s">
        <v>5011</v>
      </c>
      <c r="F1266" t="s">
        <v>5012</v>
      </c>
      <c r="G1266" t="s">
        <v>134</v>
      </c>
      <c r="H1266" t="s">
        <v>247</v>
      </c>
      <c r="I1266" t="s">
        <v>78</v>
      </c>
      <c r="J1266" t="s">
        <v>136</v>
      </c>
      <c r="K1266" t="s">
        <v>22</v>
      </c>
      <c r="L1266" t="s">
        <v>177</v>
      </c>
      <c r="M1266" t="s">
        <v>5013</v>
      </c>
      <c r="N1266" t="s">
        <v>5014</v>
      </c>
      <c r="O1266">
        <v>2.7014766666666667</v>
      </c>
      <c r="P1266">
        <v>0</v>
      </c>
      <c r="Q1266">
        <v>60</v>
      </c>
      <c r="R1266">
        <v>0</v>
      </c>
      <c r="S1266">
        <v>9</v>
      </c>
      <c r="T1266">
        <v>0</v>
      </c>
      <c r="U1266">
        <v>4</v>
      </c>
      <c r="V1266">
        <v>0</v>
      </c>
      <c r="W1266">
        <v>0</v>
      </c>
      <c r="X1266">
        <v>0</v>
      </c>
      <c r="Y1266">
        <v>16.259924000000002</v>
      </c>
      <c r="Z1266">
        <v>0</v>
      </c>
      <c r="AA1266">
        <v>0.56698274999999998</v>
      </c>
      <c r="AB1266">
        <v>0</v>
      </c>
      <c r="AC1266">
        <v>9.4882116000000002E-2</v>
      </c>
      <c r="AD1266">
        <v>0</v>
      </c>
      <c r="AE1266">
        <v>0</v>
      </c>
      <c r="AF1266">
        <v>16.921790000000001</v>
      </c>
    </row>
    <row r="1267" spans="1:32" x14ac:dyDescent="0.3">
      <c r="A1267">
        <v>3006456</v>
      </c>
      <c r="B1267">
        <v>1</v>
      </c>
      <c r="C1267" t="s">
        <v>83</v>
      </c>
      <c r="D1267" t="s">
        <v>123</v>
      </c>
      <c r="E1267" t="s">
        <v>5015</v>
      </c>
      <c r="F1267" t="s">
        <v>5016</v>
      </c>
      <c r="G1267" t="s">
        <v>134</v>
      </c>
      <c r="H1267" t="s">
        <v>211</v>
      </c>
      <c r="I1267" t="s">
        <v>79</v>
      </c>
      <c r="J1267" t="s">
        <v>136</v>
      </c>
      <c r="K1267" t="s">
        <v>22</v>
      </c>
      <c r="L1267" t="s">
        <v>177</v>
      </c>
      <c r="M1267" t="s">
        <v>5017</v>
      </c>
      <c r="N1267" t="s">
        <v>5018</v>
      </c>
      <c r="O1267">
        <v>0.18277777777777779</v>
      </c>
      <c r="P1267">
        <v>18</v>
      </c>
      <c r="Q1267">
        <v>1165</v>
      </c>
      <c r="R1267">
        <v>202</v>
      </c>
      <c r="S1267">
        <v>90</v>
      </c>
      <c r="T1267">
        <v>32</v>
      </c>
      <c r="U1267">
        <v>92</v>
      </c>
      <c r="V1267">
        <v>1</v>
      </c>
      <c r="W1267">
        <v>0</v>
      </c>
      <c r="X1267">
        <v>6.2163677000000002</v>
      </c>
      <c r="Y1267">
        <v>36.101880000000001</v>
      </c>
      <c r="Z1267">
        <v>70.067629999999994</v>
      </c>
      <c r="AA1267">
        <v>6.9076804999999997</v>
      </c>
      <c r="AB1267">
        <v>23.617291999999999</v>
      </c>
      <c r="AC1267">
        <v>9.5702730000000003</v>
      </c>
      <c r="AD1267">
        <v>29.140903000000002</v>
      </c>
      <c r="AE1267">
        <v>0</v>
      </c>
      <c r="AF1267">
        <v>181.62201999999999</v>
      </c>
    </row>
    <row r="1268" spans="1:32" x14ac:dyDescent="0.3">
      <c r="A1268">
        <v>3006425</v>
      </c>
      <c r="B1268">
        <v>1</v>
      </c>
      <c r="C1268" t="s">
        <v>82</v>
      </c>
      <c r="D1268" t="s">
        <v>101</v>
      </c>
      <c r="E1268" t="s">
        <v>5019</v>
      </c>
      <c r="F1268" t="s">
        <v>5020</v>
      </c>
      <c r="G1268" t="s">
        <v>134</v>
      </c>
      <c r="H1268" t="s">
        <v>327</v>
      </c>
      <c r="I1268" t="s">
        <v>78</v>
      </c>
      <c r="J1268" t="s">
        <v>136</v>
      </c>
      <c r="K1268" t="s">
        <v>22</v>
      </c>
      <c r="L1268" t="s">
        <v>177</v>
      </c>
      <c r="M1268" t="s">
        <v>5021</v>
      </c>
      <c r="N1268" t="s">
        <v>5022</v>
      </c>
      <c r="O1268">
        <v>1.7736416666666666</v>
      </c>
      <c r="P1268">
        <v>0</v>
      </c>
      <c r="Q1268">
        <v>180</v>
      </c>
      <c r="R1268">
        <v>0</v>
      </c>
      <c r="S1268">
        <v>3</v>
      </c>
      <c r="T1268">
        <v>0</v>
      </c>
      <c r="U1268">
        <v>18</v>
      </c>
      <c r="V1268">
        <v>0</v>
      </c>
      <c r="W1268">
        <v>0</v>
      </c>
      <c r="X1268">
        <v>0</v>
      </c>
      <c r="Y1268">
        <v>199.09375</v>
      </c>
      <c r="Z1268">
        <v>0</v>
      </c>
      <c r="AA1268">
        <v>5.0011939999999999</v>
      </c>
      <c r="AB1268">
        <v>0</v>
      </c>
      <c r="AC1268">
        <v>26.597190000000001</v>
      </c>
      <c r="AD1268">
        <v>0</v>
      </c>
      <c r="AE1268">
        <v>0</v>
      </c>
      <c r="AF1268">
        <v>230.69213999999999</v>
      </c>
    </row>
    <row r="1269" spans="1:32" x14ac:dyDescent="0.3">
      <c r="A1269">
        <v>3006388</v>
      </c>
      <c r="B1269">
        <v>1</v>
      </c>
      <c r="C1269" t="s">
        <v>82</v>
      </c>
      <c r="D1269" t="s">
        <v>112</v>
      </c>
      <c r="E1269" t="s">
        <v>5023</v>
      </c>
      <c r="F1269" t="s">
        <v>5024</v>
      </c>
      <c r="G1269" t="s">
        <v>134</v>
      </c>
      <c r="H1269" t="s">
        <v>318</v>
      </c>
      <c r="I1269" t="s">
        <v>79</v>
      </c>
      <c r="J1269" t="s">
        <v>136</v>
      </c>
      <c r="K1269" t="s">
        <v>22</v>
      </c>
      <c r="L1269" t="s">
        <v>177</v>
      </c>
      <c r="M1269" t="s">
        <v>5025</v>
      </c>
      <c r="N1269" t="s">
        <v>5026</v>
      </c>
      <c r="O1269">
        <v>1.1878550000000001</v>
      </c>
      <c r="P1269">
        <v>0</v>
      </c>
      <c r="Q1269">
        <v>362</v>
      </c>
      <c r="R1269">
        <v>0</v>
      </c>
      <c r="S1269">
        <v>0</v>
      </c>
      <c r="T1269">
        <v>0</v>
      </c>
      <c r="U1269">
        <v>9</v>
      </c>
      <c r="V1269">
        <v>0</v>
      </c>
      <c r="W1269">
        <v>0</v>
      </c>
      <c r="X1269">
        <v>0</v>
      </c>
      <c r="Y1269">
        <v>117.45893</v>
      </c>
      <c r="Z1269">
        <v>0</v>
      </c>
      <c r="AA1269">
        <v>0</v>
      </c>
      <c r="AB1269">
        <v>0</v>
      </c>
      <c r="AC1269">
        <v>32.84104</v>
      </c>
      <c r="AD1269">
        <v>0</v>
      </c>
      <c r="AE1269">
        <v>0</v>
      </c>
      <c r="AF1269">
        <v>150.29997</v>
      </c>
    </row>
    <row r="1270" spans="1:32" x14ac:dyDescent="0.3">
      <c r="A1270">
        <v>3006378</v>
      </c>
      <c r="B1270">
        <v>1</v>
      </c>
      <c r="C1270" t="s">
        <v>83</v>
      </c>
      <c r="D1270" t="s">
        <v>117</v>
      </c>
      <c r="E1270" t="s">
        <v>5027</v>
      </c>
      <c r="F1270" t="s">
        <v>5028</v>
      </c>
      <c r="G1270" t="s">
        <v>134</v>
      </c>
      <c r="H1270" t="s">
        <v>142</v>
      </c>
      <c r="I1270" t="s">
        <v>79</v>
      </c>
      <c r="J1270" t="s">
        <v>136</v>
      </c>
      <c r="K1270" t="s">
        <v>22</v>
      </c>
      <c r="L1270" t="s">
        <v>137</v>
      </c>
      <c r="M1270" t="s">
        <v>5029</v>
      </c>
      <c r="N1270" t="s">
        <v>5030</v>
      </c>
      <c r="O1270">
        <v>3.1069444444444443</v>
      </c>
      <c r="P1270">
        <v>1</v>
      </c>
      <c r="Q1270">
        <v>689</v>
      </c>
      <c r="R1270">
        <v>0</v>
      </c>
      <c r="S1270">
        <v>36</v>
      </c>
      <c r="T1270">
        <v>0</v>
      </c>
      <c r="U1270">
        <v>47</v>
      </c>
      <c r="V1270">
        <v>0</v>
      </c>
      <c r="W1270">
        <v>0</v>
      </c>
      <c r="X1270">
        <v>6.4748749999999999</v>
      </c>
      <c r="Y1270">
        <v>145.75550000000001</v>
      </c>
      <c r="Z1270">
        <v>0</v>
      </c>
      <c r="AA1270">
        <v>2.0184858000000001</v>
      </c>
      <c r="AB1270">
        <v>0</v>
      </c>
      <c r="AC1270">
        <v>26.689028</v>
      </c>
      <c r="AD1270">
        <v>0</v>
      </c>
      <c r="AE1270">
        <v>0</v>
      </c>
      <c r="AF1270">
        <v>180.93788000000001</v>
      </c>
    </row>
    <row r="1271" spans="1:32" x14ac:dyDescent="0.3">
      <c r="A1271">
        <v>3006418</v>
      </c>
      <c r="B1271">
        <v>1</v>
      </c>
      <c r="C1271" t="s">
        <v>82</v>
      </c>
      <c r="D1271" t="s">
        <v>84</v>
      </c>
      <c r="E1271" t="s">
        <v>5031</v>
      </c>
      <c r="F1271" t="s">
        <v>5032</v>
      </c>
      <c r="G1271" t="s">
        <v>134</v>
      </c>
      <c r="H1271" t="s">
        <v>211</v>
      </c>
      <c r="I1271" t="s">
        <v>79</v>
      </c>
      <c r="J1271" t="s">
        <v>136</v>
      </c>
      <c r="K1271" t="s">
        <v>22</v>
      </c>
      <c r="L1271" t="s">
        <v>177</v>
      </c>
      <c r="M1271" t="s">
        <v>5033</v>
      </c>
      <c r="N1271" t="s">
        <v>5034</v>
      </c>
      <c r="O1271">
        <v>0.58750000000000002</v>
      </c>
      <c r="P1271">
        <v>6</v>
      </c>
      <c r="Q1271">
        <v>2459</v>
      </c>
      <c r="R1271">
        <v>8</v>
      </c>
      <c r="S1271">
        <v>22</v>
      </c>
      <c r="T1271">
        <v>41</v>
      </c>
      <c r="U1271">
        <v>202</v>
      </c>
      <c r="V1271">
        <v>7</v>
      </c>
      <c r="W1271">
        <v>3</v>
      </c>
      <c r="X1271">
        <v>2.9465105999999999</v>
      </c>
      <c r="Y1271">
        <v>498.40436</v>
      </c>
      <c r="Z1271">
        <v>60.295029999999997</v>
      </c>
      <c r="AA1271">
        <v>2.3028219000000001</v>
      </c>
      <c r="AB1271">
        <v>519.75220000000002</v>
      </c>
      <c r="AC1271">
        <v>188.66605999999999</v>
      </c>
      <c r="AD1271">
        <v>358.21526999999998</v>
      </c>
      <c r="AE1271">
        <v>5.8760180000000002</v>
      </c>
      <c r="AF1271">
        <v>1636.4583</v>
      </c>
    </row>
    <row r="1272" spans="1:32" x14ac:dyDescent="0.3">
      <c r="A1272">
        <v>3006223</v>
      </c>
      <c r="B1272">
        <v>1</v>
      </c>
      <c r="C1272" t="s">
        <v>82</v>
      </c>
      <c r="D1272" t="s">
        <v>101</v>
      </c>
      <c r="E1272" t="s">
        <v>5035</v>
      </c>
      <c r="F1272" t="s">
        <v>5036</v>
      </c>
      <c r="G1272" t="s">
        <v>134</v>
      </c>
      <c r="H1272" t="s">
        <v>404</v>
      </c>
      <c r="I1272" t="s">
        <v>78</v>
      </c>
      <c r="J1272" t="s">
        <v>136</v>
      </c>
      <c r="K1272" t="s">
        <v>22</v>
      </c>
      <c r="L1272" t="s">
        <v>177</v>
      </c>
      <c r="M1272" t="s">
        <v>5037</v>
      </c>
      <c r="N1272" t="s">
        <v>5038</v>
      </c>
      <c r="O1272">
        <v>2.6798350000000002</v>
      </c>
      <c r="P1272">
        <v>0</v>
      </c>
      <c r="Q1272">
        <v>38</v>
      </c>
      <c r="R1272">
        <v>0</v>
      </c>
      <c r="S1272">
        <v>0</v>
      </c>
      <c r="T1272">
        <v>0</v>
      </c>
      <c r="U1272">
        <v>2</v>
      </c>
      <c r="V1272">
        <v>0</v>
      </c>
      <c r="W1272">
        <v>0</v>
      </c>
      <c r="X1272">
        <v>0</v>
      </c>
      <c r="Y1272">
        <v>24.528279999999999</v>
      </c>
      <c r="Z1272">
        <v>0</v>
      </c>
      <c r="AA1272">
        <v>0</v>
      </c>
      <c r="AB1272">
        <v>0</v>
      </c>
      <c r="AC1272">
        <v>0.13141963000000001</v>
      </c>
      <c r="AD1272">
        <v>0</v>
      </c>
      <c r="AE1272">
        <v>0</v>
      </c>
      <c r="AF1272">
        <v>24.659697999999999</v>
      </c>
    </row>
    <row r="1273" spans="1:32" x14ac:dyDescent="0.3">
      <c r="A1273">
        <v>3006216</v>
      </c>
      <c r="B1273">
        <v>1</v>
      </c>
      <c r="C1273" t="s">
        <v>83</v>
      </c>
      <c r="D1273" t="s">
        <v>125</v>
      </c>
      <c r="E1273" t="s">
        <v>5039</v>
      </c>
      <c r="F1273" t="s">
        <v>5040</v>
      </c>
      <c r="G1273" t="s">
        <v>134</v>
      </c>
      <c r="H1273" t="s">
        <v>211</v>
      </c>
      <c r="I1273" t="s">
        <v>79</v>
      </c>
      <c r="J1273" t="s">
        <v>136</v>
      </c>
      <c r="K1273" t="s">
        <v>22</v>
      </c>
      <c r="L1273" t="s">
        <v>177</v>
      </c>
      <c r="M1273" t="s">
        <v>5041</v>
      </c>
      <c r="N1273" t="s">
        <v>5042</v>
      </c>
      <c r="O1273">
        <v>0.83944444444444444</v>
      </c>
      <c r="P1273">
        <v>1</v>
      </c>
      <c r="Q1273">
        <v>409</v>
      </c>
      <c r="R1273">
        <v>33</v>
      </c>
      <c r="S1273">
        <v>24</v>
      </c>
      <c r="T1273">
        <v>2</v>
      </c>
      <c r="U1273">
        <v>39</v>
      </c>
      <c r="V1273">
        <v>0</v>
      </c>
      <c r="W1273">
        <v>0</v>
      </c>
      <c r="X1273">
        <v>6.4411275000000004E-2</v>
      </c>
      <c r="Y1273">
        <v>66.52516</v>
      </c>
      <c r="Z1273">
        <v>6.7789497000000001</v>
      </c>
      <c r="AA1273">
        <v>2.9042694999999998</v>
      </c>
      <c r="AB1273">
        <v>8.1981739999999999</v>
      </c>
      <c r="AC1273">
        <v>10.819777999999999</v>
      </c>
      <c r="AD1273">
        <v>0</v>
      </c>
      <c r="AE1273">
        <v>0</v>
      </c>
      <c r="AF1273">
        <v>95.290750000000003</v>
      </c>
    </row>
    <row r="1274" spans="1:32" x14ac:dyDescent="0.3">
      <c r="A1274">
        <v>3006200</v>
      </c>
      <c r="B1274">
        <v>1</v>
      </c>
      <c r="C1274" t="s">
        <v>82</v>
      </c>
      <c r="D1274" t="s">
        <v>98</v>
      </c>
      <c r="E1274" t="s">
        <v>5043</v>
      </c>
      <c r="F1274" t="s">
        <v>5044</v>
      </c>
      <c r="G1274" t="s">
        <v>134</v>
      </c>
      <c r="H1274" t="s">
        <v>182</v>
      </c>
      <c r="I1274" t="s">
        <v>78</v>
      </c>
      <c r="J1274" t="s">
        <v>136</v>
      </c>
      <c r="K1274" t="s">
        <v>22</v>
      </c>
      <c r="L1274" t="s">
        <v>177</v>
      </c>
      <c r="M1274" t="s">
        <v>5045</v>
      </c>
      <c r="N1274" t="s">
        <v>5046</v>
      </c>
      <c r="O1274">
        <v>0.83703527777777786</v>
      </c>
      <c r="P1274">
        <v>0</v>
      </c>
      <c r="Q1274">
        <v>635</v>
      </c>
      <c r="R1274">
        <v>0</v>
      </c>
      <c r="S1274">
        <v>0</v>
      </c>
      <c r="T1274">
        <v>0</v>
      </c>
      <c r="U1274">
        <v>50</v>
      </c>
      <c r="V1274">
        <v>0</v>
      </c>
      <c r="W1274">
        <v>0</v>
      </c>
      <c r="X1274">
        <v>0</v>
      </c>
      <c r="Y1274">
        <v>203.50574</v>
      </c>
      <c r="Z1274">
        <v>0</v>
      </c>
      <c r="AA1274">
        <v>0</v>
      </c>
      <c r="AB1274">
        <v>0</v>
      </c>
      <c r="AC1274">
        <v>38.712020000000003</v>
      </c>
      <c r="AD1274">
        <v>0</v>
      </c>
      <c r="AE1274">
        <v>0</v>
      </c>
      <c r="AF1274">
        <v>242.21777</v>
      </c>
    </row>
    <row r="1275" spans="1:32" x14ac:dyDescent="0.3">
      <c r="A1275">
        <v>3006211</v>
      </c>
      <c r="B1275">
        <v>1</v>
      </c>
      <c r="C1275" t="s">
        <v>83</v>
      </c>
      <c r="D1275" t="s">
        <v>130</v>
      </c>
      <c r="E1275" t="s">
        <v>5047</v>
      </c>
      <c r="F1275" t="s">
        <v>5048</v>
      </c>
      <c r="G1275" t="s">
        <v>134</v>
      </c>
      <c r="H1275" t="s">
        <v>211</v>
      </c>
      <c r="I1275" t="s">
        <v>79</v>
      </c>
      <c r="J1275" t="s">
        <v>136</v>
      </c>
      <c r="K1275" t="s">
        <v>22</v>
      </c>
      <c r="L1275" t="s">
        <v>177</v>
      </c>
      <c r="M1275" t="s">
        <v>5049</v>
      </c>
      <c r="N1275" t="s">
        <v>5050</v>
      </c>
      <c r="O1275">
        <v>0.35805555555555557</v>
      </c>
      <c r="P1275">
        <v>1</v>
      </c>
      <c r="Q1275">
        <v>572</v>
      </c>
      <c r="R1275">
        <v>2</v>
      </c>
      <c r="S1275">
        <v>16</v>
      </c>
      <c r="T1275">
        <v>0</v>
      </c>
      <c r="U1275">
        <v>46</v>
      </c>
      <c r="V1275">
        <v>0</v>
      </c>
      <c r="W1275">
        <v>0</v>
      </c>
      <c r="X1275">
        <v>4.5352024999999996</v>
      </c>
      <c r="Y1275">
        <v>33.947257999999998</v>
      </c>
      <c r="Z1275">
        <v>0.48720029999999998</v>
      </c>
      <c r="AA1275">
        <v>2.0875857</v>
      </c>
      <c r="AB1275">
        <v>0</v>
      </c>
      <c r="AC1275">
        <v>8.1415780000000009</v>
      </c>
      <c r="AD1275">
        <v>0</v>
      </c>
      <c r="AE1275">
        <v>0</v>
      </c>
      <c r="AF1275">
        <v>49.198825999999997</v>
      </c>
    </row>
    <row r="1276" spans="1:32" x14ac:dyDescent="0.3">
      <c r="A1276">
        <v>3006126</v>
      </c>
      <c r="B1276">
        <v>1</v>
      </c>
      <c r="C1276" t="s">
        <v>83</v>
      </c>
      <c r="D1276" t="s">
        <v>126</v>
      </c>
      <c r="E1276" t="s">
        <v>5051</v>
      </c>
      <c r="F1276" t="s">
        <v>5052</v>
      </c>
      <c r="G1276" t="s">
        <v>134</v>
      </c>
      <c r="H1276" t="s">
        <v>238</v>
      </c>
      <c r="I1276" t="s">
        <v>78</v>
      </c>
      <c r="J1276" t="s">
        <v>136</v>
      </c>
      <c r="K1276" t="s">
        <v>22</v>
      </c>
      <c r="L1276" t="s">
        <v>177</v>
      </c>
      <c r="M1276" t="s">
        <v>5053</v>
      </c>
      <c r="N1276" t="s">
        <v>5054</v>
      </c>
      <c r="O1276">
        <v>8.3125527777777766</v>
      </c>
      <c r="P1276">
        <v>0</v>
      </c>
      <c r="Q1276">
        <v>3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8.0678750000000008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8.0678750000000008</v>
      </c>
    </row>
    <row r="1277" spans="1:32" x14ac:dyDescent="0.3">
      <c r="A1277">
        <v>3005923</v>
      </c>
      <c r="B1277">
        <v>1</v>
      </c>
      <c r="C1277" t="s">
        <v>82</v>
      </c>
      <c r="D1277" t="s">
        <v>112</v>
      </c>
      <c r="E1277" t="s">
        <v>3274</v>
      </c>
      <c r="F1277" t="s">
        <v>3275</v>
      </c>
      <c r="G1277" t="s">
        <v>134</v>
      </c>
      <c r="H1277" t="s">
        <v>211</v>
      </c>
      <c r="I1277" t="s">
        <v>79</v>
      </c>
      <c r="J1277" t="s">
        <v>136</v>
      </c>
      <c r="K1277" t="s">
        <v>22</v>
      </c>
      <c r="L1277" t="s">
        <v>177</v>
      </c>
      <c r="M1277" t="s">
        <v>5055</v>
      </c>
      <c r="N1277" t="s">
        <v>5056</v>
      </c>
      <c r="O1277">
        <v>4.4730555555555558</v>
      </c>
      <c r="P1277">
        <v>0</v>
      </c>
      <c r="Q1277">
        <v>0</v>
      </c>
      <c r="R1277">
        <v>0</v>
      </c>
      <c r="S1277">
        <v>0</v>
      </c>
      <c r="T1277">
        <v>7</v>
      </c>
      <c r="U1277">
        <v>2</v>
      </c>
      <c r="V1277">
        <v>18</v>
      </c>
      <c r="W1277">
        <v>2</v>
      </c>
      <c r="X1277">
        <v>0</v>
      </c>
      <c r="Y1277">
        <v>0</v>
      </c>
      <c r="Z1277">
        <v>0</v>
      </c>
      <c r="AA1277">
        <v>0</v>
      </c>
      <c r="AB1277">
        <v>179.04173</v>
      </c>
      <c r="AC1277">
        <v>14.697618500000001</v>
      </c>
      <c r="AD1277">
        <v>5874.2065000000002</v>
      </c>
      <c r="AE1277">
        <v>203.42563000000001</v>
      </c>
      <c r="AF1277">
        <v>6271.3710000000001</v>
      </c>
    </row>
    <row r="1278" spans="1:32" x14ac:dyDescent="0.3">
      <c r="A1278">
        <v>3005914</v>
      </c>
      <c r="B1278">
        <v>1</v>
      </c>
      <c r="C1278" t="s">
        <v>83</v>
      </c>
      <c r="D1278" t="s">
        <v>123</v>
      </c>
      <c r="E1278" t="s">
        <v>5057</v>
      </c>
      <c r="F1278" t="s">
        <v>5058</v>
      </c>
      <c r="G1278" t="s">
        <v>134</v>
      </c>
      <c r="H1278" t="s">
        <v>211</v>
      </c>
      <c r="I1278" t="s">
        <v>79</v>
      </c>
      <c r="J1278" t="s">
        <v>136</v>
      </c>
      <c r="K1278" t="s">
        <v>22</v>
      </c>
      <c r="L1278" t="s">
        <v>177</v>
      </c>
      <c r="M1278" t="s">
        <v>5059</v>
      </c>
      <c r="N1278" t="s">
        <v>5060</v>
      </c>
      <c r="O1278">
        <v>1.3192022222222222</v>
      </c>
      <c r="P1278">
        <v>0</v>
      </c>
      <c r="Q1278">
        <v>0</v>
      </c>
      <c r="R1278">
        <v>2</v>
      </c>
      <c r="S1278">
        <v>61</v>
      </c>
      <c r="T1278">
        <v>1</v>
      </c>
      <c r="U1278">
        <v>3</v>
      </c>
      <c r="V1278">
        <v>0</v>
      </c>
      <c r="W1278">
        <v>0</v>
      </c>
      <c r="X1278">
        <v>0</v>
      </c>
      <c r="Y1278">
        <v>0</v>
      </c>
      <c r="Z1278">
        <v>27.527667999999998</v>
      </c>
      <c r="AA1278">
        <v>30.500437000000002</v>
      </c>
      <c r="AB1278">
        <v>3.914777</v>
      </c>
      <c r="AC1278">
        <v>1.1544695</v>
      </c>
      <c r="AD1278">
        <v>0</v>
      </c>
      <c r="AE1278">
        <v>0</v>
      </c>
      <c r="AF1278">
        <v>63.097349999999999</v>
      </c>
    </row>
    <row r="1279" spans="1:32" x14ac:dyDescent="0.3">
      <c r="A1279">
        <v>3005885</v>
      </c>
      <c r="B1279">
        <v>2</v>
      </c>
      <c r="C1279" t="s">
        <v>82</v>
      </c>
      <c r="D1279" t="s">
        <v>93</v>
      </c>
      <c r="E1279" t="s">
        <v>5061</v>
      </c>
      <c r="F1279" t="s">
        <v>5062</v>
      </c>
      <c r="G1279" t="s">
        <v>134</v>
      </c>
      <c r="H1279" t="s">
        <v>1131</v>
      </c>
      <c r="I1279" t="s">
        <v>79</v>
      </c>
      <c r="J1279" t="s">
        <v>136</v>
      </c>
      <c r="K1279" t="s">
        <v>22</v>
      </c>
      <c r="L1279" t="s">
        <v>177</v>
      </c>
      <c r="M1279" t="s">
        <v>5063</v>
      </c>
      <c r="N1279" t="s">
        <v>5064</v>
      </c>
      <c r="O1279">
        <v>5.6576666666666666</v>
      </c>
      <c r="P1279">
        <v>0</v>
      </c>
      <c r="Q1279">
        <v>244</v>
      </c>
      <c r="R1279">
        <v>0</v>
      </c>
      <c r="S1279">
        <v>0</v>
      </c>
      <c r="T1279">
        <v>0</v>
      </c>
      <c r="U1279">
        <v>18</v>
      </c>
      <c r="V1279">
        <v>0</v>
      </c>
      <c r="W1279">
        <v>0</v>
      </c>
      <c r="X1279">
        <v>0</v>
      </c>
      <c r="Y1279">
        <v>291.69583</v>
      </c>
      <c r="Z1279">
        <v>0</v>
      </c>
      <c r="AA1279">
        <v>0</v>
      </c>
      <c r="AB1279">
        <v>0</v>
      </c>
      <c r="AC1279">
        <v>48.38082</v>
      </c>
      <c r="AD1279">
        <v>0</v>
      </c>
      <c r="AE1279">
        <v>0</v>
      </c>
      <c r="AF1279">
        <v>340.07666</v>
      </c>
    </row>
    <row r="1280" spans="1:32" x14ac:dyDescent="0.3">
      <c r="A1280">
        <v>3003796</v>
      </c>
      <c r="B1280">
        <v>1</v>
      </c>
      <c r="C1280" t="s">
        <v>83</v>
      </c>
      <c r="D1280" t="s">
        <v>129</v>
      </c>
      <c r="E1280" t="s">
        <v>5065</v>
      </c>
      <c r="F1280" t="s">
        <v>5066</v>
      </c>
      <c r="G1280" t="s">
        <v>134</v>
      </c>
      <c r="H1280" t="s">
        <v>216</v>
      </c>
      <c r="I1280" t="s">
        <v>78</v>
      </c>
      <c r="J1280" t="s">
        <v>136</v>
      </c>
      <c r="K1280" t="s">
        <v>22</v>
      </c>
      <c r="L1280" t="s">
        <v>177</v>
      </c>
      <c r="M1280" t="s">
        <v>5067</v>
      </c>
      <c r="N1280" t="s">
        <v>5068</v>
      </c>
      <c r="O1280">
        <v>1.9332919444444443</v>
      </c>
      <c r="P1280">
        <v>0</v>
      </c>
      <c r="Q1280">
        <v>2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0.37765854999999998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0.37765854999999998</v>
      </c>
    </row>
    <row r="1281" spans="1:32" x14ac:dyDescent="0.3">
      <c r="A1281">
        <v>3003785</v>
      </c>
      <c r="B1281">
        <v>1</v>
      </c>
      <c r="C1281" t="s">
        <v>82</v>
      </c>
      <c r="D1281" t="s">
        <v>104</v>
      </c>
      <c r="E1281" t="s">
        <v>5069</v>
      </c>
      <c r="F1281" t="s">
        <v>5070</v>
      </c>
      <c r="G1281" t="s">
        <v>134</v>
      </c>
      <c r="H1281" t="s">
        <v>247</v>
      </c>
      <c r="I1281" t="s">
        <v>78</v>
      </c>
      <c r="J1281" t="s">
        <v>136</v>
      </c>
      <c r="K1281" t="s">
        <v>22</v>
      </c>
      <c r="L1281" t="s">
        <v>177</v>
      </c>
      <c r="M1281" t="s">
        <v>5071</v>
      </c>
      <c r="N1281" t="s">
        <v>5072</v>
      </c>
      <c r="O1281">
        <v>1.8989713888888888</v>
      </c>
      <c r="P1281">
        <v>0</v>
      </c>
      <c r="Q1281">
        <v>62</v>
      </c>
      <c r="R1281">
        <v>0</v>
      </c>
      <c r="S1281">
        <v>0</v>
      </c>
      <c r="T1281">
        <v>0</v>
      </c>
      <c r="U1281">
        <v>6</v>
      </c>
      <c r="V1281">
        <v>0</v>
      </c>
      <c r="W1281">
        <v>0</v>
      </c>
      <c r="X1281">
        <v>0</v>
      </c>
      <c r="Y1281">
        <v>46.128799999999998</v>
      </c>
      <c r="Z1281">
        <v>0</v>
      </c>
      <c r="AA1281">
        <v>0</v>
      </c>
      <c r="AB1281">
        <v>0</v>
      </c>
      <c r="AC1281">
        <v>2.951867</v>
      </c>
      <c r="AD1281">
        <v>0</v>
      </c>
      <c r="AE1281">
        <v>0</v>
      </c>
      <c r="AF1281">
        <v>49.080666000000001</v>
      </c>
    </row>
    <row r="1282" spans="1:32" x14ac:dyDescent="0.3">
      <c r="A1282">
        <v>3003753</v>
      </c>
      <c r="B1282">
        <v>1</v>
      </c>
      <c r="C1282" t="s">
        <v>82</v>
      </c>
      <c r="D1282" t="s">
        <v>95</v>
      </c>
      <c r="E1282" t="s">
        <v>5073</v>
      </c>
      <c r="F1282" t="s">
        <v>5074</v>
      </c>
      <c r="G1282" t="s">
        <v>134</v>
      </c>
      <c r="H1282" t="s">
        <v>182</v>
      </c>
      <c r="I1282" t="s">
        <v>78</v>
      </c>
      <c r="J1282" t="s">
        <v>136</v>
      </c>
      <c r="K1282" t="s">
        <v>22</v>
      </c>
      <c r="L1282" t="s">
        <v>177</v>
      </c>
      <c r="M1282" t="s">
        <v>5075</v>
      </c>
      <c r="N1282" t="s">
        <v>5076</v>
      </c>
      <c r="O1282">
        <v>0.6925311111111111</v>
      </c>
      <c r="P1282">
        <v>0</v>
      </c>
      <c r="Q1282">
        <v>125</v>
      </c>
      <c r="R1282">
        <v>0</v>
      </c>
      <c r="S1282">
        <v>0</v>
      </c>
      <c r="T1282">
        <v>0</v>
      </c>
      <c r="U1282">
        <v>4</v>
      </c>
      <c r="V1282">
        <v>0</v>
      </c>
      <c r="W1282">
        <v>0</v>
      </c>
      <c r="X1282">
        <v>0</v>
      </c>
      <c r="Y1282">
        <v>18.343681</v>
      </c>
      <c r="Z1282">
        <v>0</v>
      </c>
      <c r="AA1282">
        <v>0</v>
      </c>
      <c r="AB1282">
        <v>0</v>
      </c>
      <c r="AC1282">
        <v>1.6550459</v>
      </c>
      <c r="AD1282">
        <v>0</v>
      </c>
      <c r="AE1282">
        <v>0</v>
      </c>
      <c r="AF1282">
        <v>19.998728</v>
      </c>
    </row>
    <row r="1283" spans="1:32" x14ac:dyDescent="0.3">
      <c r="A1283">
        <v>3003343</v>
      </c>
      <c r="B1283">
        <v>1</v>
      </c>
      <c r="C1283" t="s">
        <v>82</v>
      </c>
      <c r="D1283" t="s">
        <v>91</v>
      </c>
      <c r="E1283" t="s">
        <v>5077</v>
      </c>
      <c r="F1283" t="s">
        <v>5078</v>
      </c>
      <c r="G1283" t="s">
        <v>134</v>
      </c>
      <c r="H1283" t="s">
        <v>247</v>
      </c>
      <c r="I1283" t="s">
        <v>78</v>
      </c>
      <c r="J1283" t="s">
        <v>136</v>
      </c>
      <c r="K1283" t="s">
        <v>22</v>
      </c>
      <c r="L1283" t="s">
        <v>177</v>
      </c>
      <c r="M1283" t="s">
        <v>5079</v>
      </c>
      <c r="N1283" t="s">
        <v>5080</v>
      </c>
      <c r="O1283">
        <v>2.1028669444444446</v>
      </c>
      <c r="P1283">
        <v>0</v>
      </c>
      <c r="Q1283">
        <v>120</v>
      </c>
      <c r="R1283">
        <v>0</v>
      </c>
      <c r="S1283">
        <v>0</v>
      </c>
      <c r="T1283">
        <v>0</v>
      </c>
      <c r="U1283">
        <v>14</v>
      </c>
      <c r="V1283">
        <v>0</v>
      </c>
      <c r="W1283">
        <v>0</v>
      </c>
      <c r="X1283">
        <v>0</v>
      </c>
      <c r="Y1283">
        <v>72.381489999999999</v>
      </c>
      <c r="Z1283">
        <v>0</v>
      </c>
      <c r="AA1283">
        <v>0</v>
      </c>
      <c r="AB1283">
        <v>0</v>
      </c>
      <c r="AC1283">
        <v>43.467705000000002</v>
      </c>
      <c r="AD1283">
        <v>0</v>
      </c>
      <c r="AE1283">
        <v>0</v>
      </c>
      <c r="AF1283">
        <v>115.8492</v>
      </c>
    </row>
    <row r="1284" spans="1:32" x14ac:dyDescent="0.3">
      <c r="A1284">
        <v>3003365</v>
      </c>
      <c r="B1284">
        <v>1</v>
      </c>
      <c r="C1284" t="s">
        <v>82</v>
      </c>
      <c r="D1284" t="s">
        <v>106</v>
      </c>
      <c r="E1284" t="s">
        <v>5081</v>
      </c>
      <c r="F1284" t="s">
        <v>5082</v>
      </c>
      <c r="G1284" t="s">
        <v>134</v>
      </c>
      <c r="H1284" t="s">
        <v>404</v>
      </c>
      <c r="I1284" t="s">
        <v>78</v>
      </c>
      <c r="J1284" t="s">
        <v>136</v>
      </c>
      <c r="K1284" t="s">
        <v>22</v>
      </c>
      <c r="L1284" t="s">
        <v>177</v>
      </c>
      <c r="M1284" t="s">
        <v>5083</v>
      </c>
      <c r="N1284" t="s">
        <v>5084</v>
      </c>
      <c r="O1284">
        <v>3.4945233333333334</v>
      </c>
      <c r="P1284">
        <v>0</v>
      </c>
      <c r="Q1284">
        <v>83</v>
      </c>
      <c r="R1284">
        <v>0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0</v>
      </c>
      <c r="Y1284">
        <v>82.715720000000005</v>
      </c>
      <c r="Z1284">
        <v>0</v>
      </c>
      <c r="AA1284">
        <v>0</v>
      </c>
      <c r="AB1284">
        <v>0</v>
      </c>
      <c r="AC1284">
        <v>18.503261999999999</v>
      </c>
      <c r="AD1284">
        <v>0</v>
      </c>
      <c r="AE1284">
        <v>0</v>
      </c>
      <c r="AF1284">
        <v>101.21898</v>
      </c>
    </row>
    <row r="1285" spans="1:32" x14ac:dyDescent="0.3">
      <c r="A1285">
        <v>3003032</v>
      </c>
      <c r="B1285">
        <v>1</v>
      </c>
      <c r="C1285" t="s">
        <v>82</v>
      </c>
      <c r="D1285" t="s">
        <v>97</v>
      </c>
      <c r="E1285" t="s">
        <v>5085</v>
      </c>
      <c r="F1285" t="s">
        <v>5086</v>
      </c>
      <c r="G1285" t="s">
        <v>134</v>
      </c>
      <c r="H1285" t="s">
        <v>216</v>
      </c>
      <c r="I1285" t="s">
        <v>78</v>
      </c>
      <c r="J1285" t="s">
        <v>136</v>
      </c>
      <c r="K1285" t="s">
        <v>22</v>
      </c>
      <c r="L1285" t="s">
        <v>177</v>
      </c>
      <c r="M1285" t="s">
        <v>5087</v>
      </c>
      <c r="N1285" t="s">
        <v>5088</v>
      </c>
      <c r="O1285">
        <v>5.0182311111111115</v>
      </c>
      <c r="P1285">
        <v>0</v>
      </c>
      <c r="Q1285">
        <v>1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7.8442854999999998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7.8442854999999998</v>
      </c>
    </row>
    <row r="1286" spans="1:32" x14ac:dyDescent="0.3">
      <c r="A1286">
        <v>3003030</v>
      </c>
      <c r="B1286">
        <v>1</v>
      </c>
      <c r="C1286" t="s">
        <v>82</v>
      </c>
      <c r="D1286" t="s">
        <v>92</v>
      </c>
      <c r="E1286" t="s">
        <v>5089</v>
      </c>
      <c r="F1286" t="s">
        <v>5090</v>
      </c>
      <c r="G1286" t="s">
        <v>134</v>
      </c>
      <c r="H1286" t="s">
        <v>367</v>
      </c>
      <c r="I1286" t="s">
        <v>78</v>
      </c>
      <c r="J1286" t="s">
        <v>136</v>
      </c>
      <c r="K1286" t="s">
        <v>22</v>
      </c>
      <c r="L1286" t="s">
        <v>177</v>
      </c>
      <c r="M1286" t="s">
        <v>5091</v>
      </c>
      <c r="N1286" t="s">
        <v>5092</v>
      </c>
      <c r="O1286">
        <v>6.9961933333333333</v>
      </c>
      <c r="P1286">
        <v>0</v>
      </c>
      <c r="Q1286">
        <v>1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1.3149929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1.3149929</v>
      </c>
    </row>
    <row r="1287" spans="1:32" x14ac:dyDescent="0.3">
      <c r="A1287">
        <v>3003028</v>
      </c>
      <c r="B1287">
        <v>1</v>
      </c>
      <c r="C1287" t="s">
        <v>82</v>
      </c>
      <c r="D1287" t="s">
        <v>91</v>
      </c>
      <c r="E1287" t="s">
        <v>5093</v>
      </c>
      <c r="F1287" t="s">
        <v>5094</v>
      </c>
      <c r="G1287" t="s">
        <v>134</v>
      </c>
      <c r="H1287" t="s">
        <v>211</v>
      </c>
      <c r="I1287" t="s">
        <v>79</v>
      </c>
      <c r="J1287" t="s">
        <v>136</v>
      </c>
      <c r="K1287" t="s">
        <v>22</v>
      </c>
      <c r="L1287" t="s">
        <v>177</v>
      </c>
      <c r="M1287" t="s">
        <v>5095</v>
      </c>
      <c r="N1287" t="s">
        <v>5096</v>
      </c>
      <c r="O1287">
        <v>0.78277777777777779</v>
      </c>
      <c r="P1287">
        <v>10</v>
      </c>
      <c r="Q1287">
        <v>489</v>
      </c>
      <c r="R1287">
        <v>3</v>
      </c>
      <c r="S1287">
        <v>168</v>
      </c>
      <c r="T1287">
        <v>4</v>
      </c>
      <c r="U1287">
        <v>83</v>
      </c>
      <c r="V1287">
        <v>0</v>
      </c>
      <c r="W1287">
        <v>0</v>
      </c>
      <c r="X1287">
        <v>3.4452275999999999</v>
      </c>
      <c r="Y1287">
        <v>100.67822</v>
      </c>
      <c r="Z1287">
        <v>15.3262825</v>
      </c>
      <c r="AA1287">
        <v>62.511949999999999</v>
      </c>
      <c r="AB1287">
        <v>1.1558055</v>
      </c>
      <c r="AC1287">
        <v>38.67906</v>
      </c>
      <c r="AD1287">
        <v>0</v>
      </c>
      <c r="AE1287">
        <v>0</v>
      </c>
      <c r="AF1287">
        <v>221.79655</v>
      </c>
    </row>
    <row r="1288" spans="1:32" x14ac:dyDescent="0.3">
      <c r="A1288">
        <v>3002652</v>
      </c>
      <c r="B1288">
        <v>1</v>
      </c>
      <c r="C1288" t="s">
        <v>83</v>
      </c>
      <c r="D1288" t="s">
        <v>122</v>
      </c>
      <c r="E1288" t="s">
        <v>5097</v>
      </c>
      <c r="F1288" t="s">
        <v>5098</v>
      </c>
      <c r="G1288" t="s">
        <v>134</v>
      </c>
      <c r="H1288" t="s">
        <v>252</v>
      </c>
      <c r="I1288" t="s">
        <v>79</v>
      </c>
      <c r="J1288" t="s">
        <v>136</v>
      </c>
      <c r="K1288" t="s">
        <v>22</v>
      </c>
      <c r="L1288" t="s">
        <v>177</v>
      </c>
      <c r="M1288" t="s">
        <v>5099</v>
      </c>
      <c r="N1288" t="s">
        <v>5100</v>
      </c>
      <c r="O1288">
        <v>0.68117111111111106</v>
      </c>
      <c r="P1288">
        <v>0</v>
      </c>
      <c r="Q1288">
        <v>25</v>
      </c>
      <c r="R1288">
        <v>0</v>
      </c>
      <c r="S1288">
        <v>12</v>
      </c>
      <c r="T1288">
        <v>0</v>
      </c>
      <c r="U1288">
        <v>2</v>
      </c>
      <c r="V1288">
        <v>0</v>
      </c>
      <c r="W1288">
        <v>0</v>
      </c>
      <c r="X1288">
        <v>0</v>
      </c>
      <c r="Y1288">
        <v>1.8336304000000001</v>
      </c>
      <c r="Z1288">
        <v>0</v>
      </c>
      <c r="AA1288">
        <v>0.26255529999999999</v>
      </c>
      <c r="AB1288">
        <v>0</v>
      </c>
      <c r="AC1288">
        <v>0.42595428000000002</v>
      </c>
      <c r="AD1288">
        <v>0</v>
      </c>
      <c r="AE1288">
        <v>0</v>
      </c>
      <c r="AF1288">
        <v>2.5221399999999998</v>
      </c>
    </row>
    <row r="1289" spans="1:32" x14ac:dyDescent="0.3">
      <c r="A1289">
        <v>3002638</v>
      </c>
      <c r="B1289">
        <v>1</v>
      </c>
      <c r="C1289" t="s">
        <v>82</v>
      </c>
      <c r="D1289" t="s">
        <v>98</v>
      </c>
      <c r="E1289" t="s">
        <v>5101</v>
      </c>
      <c r="F1289" t="s">
        <v>5102</v>
      </c>
      <c r="G1289" t="s">
        <v>134</v>
      </c>
      <c r="H1289" t="s">
        <v>367</v>
      </c>
      <c r="I1289" t="s">
        <v>78</v>
      </c>
      <c r="J1289" t="s">
        <v>136</v>
      </c>
      <c r="K1289" t="s">
        <v>22</v>
      </c>
      <c r="L1289" t="s">
        <v>177</v>
      </c>
      <c r="M1289" t="s">
        <v>5103</v>
      </c>
      <c r="N1289" t="s">
        <v>5104</v>
      </c>
      <c r="O1289">
        <v>1.3393550000000001</v>
      </c>
      <c r="P1289">
        <v>0</v>
      </c>
      <c r="Q1289">
        <v>13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3.7279499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3.7279499</v>
      </c>
    </row>
    <row r="1290" spans="1:32" x14ac:dyDescent="0.3">
      <c r="A1290">
        <v>3002645</v>
      </c>
      <c r="B1290">
        <v>1</v>
      </c>
      <c r="C1290" t="s">
        <v>82</v>
      </c>
      <c r="D1290" t="s">
        <v>100</v>
      </c>
      <c r="E1290" t="s">
        <v>5105</v>
      </c>
      <c r="F1290" t="s">
        <v>5106</v>
      </c>
      <c r="G1290" t="s">
        <v>134</v>
      </c>
      <c r="H1290" t="s">
        <v>247</v>
      </c>
      <c r="I1290" t="s">
        <v>78</v>
      </c>
      <c r="J1290" t="s">
        <v>136</v>
      </c>
      <c r="K1290" t="s">
        <v>22</v>
      </c>
      <c r="L1290" t="s">
        <v>177</v>
      </c>
      <c r="M1290" t="s">
        <v>5107</v>
      </c>
      <c r="N1290" t="s">
        <v>5108</v>
      </c>
      <c r="O1290">
        <v>4.5948772222222223</v>
      </c>
      <c r="P1290">
        <v>0</v>
      </c>
      <c r="Q1290">
        <v>104</v>
      </c>
      <c r="R1290">
        <v>0</v>
      </c>
      <c r="S1290">
        <v>0</v>
      </c>
      <c r="T1290">
        <v>0</v>
      </c>
      <c r="U1290">
        <v>2</v>
      </c>
      <c r="V1290">
        <v>0</v>
      </c>
      <c r="W1290">
        <v>0</v>
      </c>
      <c r="X1290">
        <v>0</v>
      </c>
      <c r="Y1290">
        <v>91.586654999999993</v>
      </c>
      <c r="Z1290">
        <v>0</v>
      </c>
      <c r="AA1290">
        <v>0</v>
      </c>
      <c r="AB1290">
        <v>0</v>
      </c>
      <c r="AC1290">
        <v>8.3665070000000004</v>
      </c>
      <c r="AD1290">
        <v>0</v>
      </c>
      <c r="AE1290">
        <v>0</v>
      </c>
      <c r="AF1290">
        <v>99.953156000000007</v>
      </c>
    </row>
    <row r="1291" spans="1:32" x14ac:dyDescent="0.3">
      <c r="A1291">
        <v>3002608</v>
      </c>
      <c r="B1291">
        <v>1</v>
      </c>
      <c r="C1291" t="s">
        <v>82</v>
      </c>
      <c r="D1291" t="s">
        <v>105</v>
      </c>
      <c r="E1291" t="s">
        <v>5109</v>
      </c>
      <c r="F1291" t="s">
        <v>5110</v>
      </c>
      <c r="G1291" t="s">
        <v>134</v>
      </c>
      <c r="H1291" t="s">
        <v>247</v>
      </c>
      <c r="I1291" t="s">
        <v>78</v>
      </c>
      <c r="J1291" t="s">
        <v>136</v>
      </c>
      <c r="K1291" t="s">
        <v>22</v>
      </c>
      <c r="L1291" t="s">
        <v>177</v>
      </c>
      <c r="M1291" t="s">
        <v>5111</v>
      </c>
      <c r="N1291" t="s">
        <v>5112</v>
      </c>
      <c r="O1291">
        <v>2.2592616666666667</v>
      </c>
      <c r="P1291">
        <v>0</v>
      </c>
      <c r="Q1291">
        <v>77</v>
      </c>
      <c r="R1291">
        <v>0</v>
      </c>
      <c r="S1291">
        <v>5</v>
      </c>
      <c r="T1291">
        <v>0</v>
      </c>
      <c r="U1291">
        <v>21</v>
      </c>
      <c r="V1291">
        <v>0</v>
      </c>
      <c r="W1291">
        <v>0</v>
      </c>
      <c r="X1291">
        <v>0</v>
      </c>
      <c r="Y1291">
        <v>30.486654000000001</v>
      </c>
      <c r="Z1291">
        <v>0</v>
      </c>
      <c r="AA1291">
        <v>2.4587276</v>
      </c>
      <c r="AB1291">
        <v>0</v>
      </c>
      <c r="AC1291">
        <v>25.571463000000001</v>
      </c>
      <c r="AD1291">
        <v>0</v>
      </c>
      <c r="AE1291">
        <v>0</v>
      </c>
      <c r="AF1291">
        <v>58.516846000000001</v>
      </c>
    </row>
    <row r="1292" spans="1:32" x14ac:dyDescent="0.3">
      <c r="A1292">
        <v>3010918</v>
      </c>
      <c r="B1292">
        <v>1</v>
      </c>
      <c r="C1292" t="s">
        <v>82</v>
      </c>
      <c r="D1292" t="s">
        <v>84</v>
      </c>
      <c r="E1292" t="s">
        <v>5113</v>
      </c>
      <c r="F1292" t="s">
        <v>5114</v>
      </c>
      <c r="G1292" t="s">
        <v>134</v>
      </c>
      <c r="H1292" t="s">
        <v>367</v>
      </c>
      <c r="I1292" t="s">
        <v>78</v>
      </c>
      <c r="J1292" t="s">
        <v>136</v>
      </c>
      <c r="K1292" t="s">
        <v>22</v>
      </c>
      <c r="L1292" t="s">
        <v>177</v>
      </c>
      <c r="M1292" t="s">
        <v>5115</v>
      </c>
      <c r="N1292" t="s">
        <v>5116</v>
      </c>
      <c r="O1292">
        <v>4.0538408333333331</v>
      </c>
      <c r="P1292">
        <v>0</v>
      </c>
      <c r="Q1292">
        <v>1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1.1737067000000001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1.1737067000000001</v>
      </c>
    </row>
    <row r="1293" spans="1:32" x14ac:dyDescent="0.3">
      <c r="A1293">
        <v>3010936</v>
      </c>
      <c r="B1293">
        <v>1</v>
      </c>
      <c r="C1293" t="s">
        <v>82</v>
      </c>
      <c r="D1293" t="s">
        <v>100</v>
      </c>
      <c r="E1293" t="s">
        <v>5117</v>
      </c>
      <c r="F1293" t="s">
        <v>5118</v>
      </c>
      <c r="G1293" t="s">
        <v>134</v>
      </c>
      <c r="H1293" t="s">
        <v>247</v>
      </c>
      <c r="I1293" t="s">
        <v>78</v>
      </c>
      <c r="J1293" t="s">
        <v>136</v>
      </c>
      <c r="K1293" t="s">
        <v>22</v>
      </c>
      <c r="L1293" t="s">
        <v>177</v>
      </c>
      <c r="M1293" t="s">
        <v>5119</v>
      </c>
      <c r="N1293" t="s">
        <v>5120</v>
      </c>
      <c r="O1293">
        <v>2.863896111111111</v>
      </c>
      <c r="P1293">
        <v>0</v>
      </c>
      <c r="Q1293">
        <v>48</v>
      </c>
      <c r="R1293">
        <v>0</v>
      </c>
      <c r="S1293">
        <v>0</v>
      </c>
      <c r="T1293">
        <v>0</v>
      </c>
      <c r="U1293">
        <v>10</v>
      </c>
      <c r="V1293">
        <v>0</v>
      </c>
      <c r="W1293">
        <v>0</v>
      </c>
      <c r="X1293">
        <v>0</v>
      </c>
      <c r="Y1293">
        <v>36.424297000000003</v>
      </c>
      <c r="Z1293">
        <v>0</v>
      </c>
      <c r="AA1293">
        <v>0</v>
      </c>
      <c r="AB1293">
        <v>0</v>
      </c>
      <c r="AC1293">
        <v>14.247629</v>
      </c>
      <c r="AD1293">
        <v>0</v>
      </c>
      <c r="AE1293">
        <v>0</v>
      </c>
      <c r="AF1293">
        <v>50.671925000000002</v>
      </c>
    </row>
    <row r="1294" spans="1:32" x14ac:dyDescent="0.3">
      <c r="A1294">
        <v>3010811</v>
      </c>
      <c r="B1294">
        <v>1</v>
      </c>
      <c r="C1294" t="s">
        <v>82</v>
      </c>
      <c r="D1294" t="s">
        <v>105</v>
      </c>
      <c r="E1294" t="s">
        <v>5121</v>
      </c>
      <c r="F1294" t="s">
        <v>5122</v>
      </c>
      <c r="G1294" t="s">
        <v>134</v>
      </c>
      <c r="H1294" t="s">
        <v>211</v>
      </c>
      <c r="I1294" t="s">
        <v>79</v>
      </c>
      <c r="J1294" t="s">
        <v>136</v>
      </c>
      <c r="K1294" t="s">
        <v>22</v>
      </c>
      <c r="L1294" t="s">
        <v>177</v>
      </c>
      <c r="M1294" t="s">
        <v>5123</v>
      </c>
      <c r="N1294" t="s">
        <v>5124</v>
      </c>
      <c r="O1294">
        <v>0.28944444444444445</v>
      </c>
      <c r="P1294">
        <v>0</v>
      </c>
      <c r="Q1294">
        <v>4419</v>
      </c>
      <c r="R1294">
        <v>0</v>
      </c>
      <c r="S1294">
        <v>24</v>
      </c>
      <c r="T1294">
        <v>8</v>
      </c>
      <c r="U1294">
        <v>532</v>
      </c>
      <c r="V1294">
        <v>0</v>
      </c>
      <c r="W1294">
        <v>0</v>
      </c>
      <c r="X1294">
        <v>0</v>
      </c>
      <c r="Y1294">
        <v>245.63132999999999</v>
      </c>
      <c r="Z1294">
        <v>0</v>
      </c>
      <c r="AA1294">
        <v>1.5388577999999999</v>
      </c>
      <c r="AB1294">
        <v>34.323340000000002</v>
      </c>
      <c r="AC1294">
        <v>150.30345</v>
      </c>
      <c r="AD1294">
        <v>0</v>
      </c>
      <c r="AE1294">
        <v>0</v>
      </c>
      <c r="AF1294">
        <v>431.79696999999999</v>
      </c>
    </row>
    <row r="1295" spans="1:32" x14ac:dyDescent="0.3">
      <c r="A1295">
        <v>3010798</v>
      </c>
      <c r="B1295">
        <v>1</v>
      </c>
      <c r="C1295" t="s">
        <v>82</v>
      </c>
      <c r="D1295" t="s">
        <v>113</v>
      </c>
      <c r="E1295" t="s">
        <v>5125</v>
      </c>
      <c r="F1295" t="s">
        <v>5126</v>
      </c>
      <c r="G1295" t="s">
        <v>134</v>
      </c>
      <c r="H1295" t="s">
        <v>211</v>
      </c>
      <c r="I1295" t="s">
        <v>79</v>
      </c>
      <c r="J1295" t="s">
        <v>136</v>
      </c>
      <c r="K1295" t="s">
        <v>22</v>
      </c>
      <c r="L1295" t="s">
        <v>177</v>
      </c>
      <c r="M1295" t="s">
        <v>5127</v>
      </c>
      <c r="N1295" t="s">
        <v>5128</v>
      </c>
      <c r="O1295">
        <v>0.80638888888888893</v>
      </c>
      <c r="P1295">
        <v>10</v>
      </c>
      <c r="Q1295">
        <v>4859</v>
      </c>
      <c r="R1295">
        <v>0</v>
      </c>
      <c r="S1295">
        <v>106</v>
      </c>
      <c r="T1295">
        <v>6</v>
      </c>
      <c r="U1295">
        <v>438</v>
      </c>
      <c r="V1295">
        <v>0</v>
      </c>
      <c r="W1295">
        <v>2</v>
      </c>
      <c r="X1295">
        <v>136.18625</v>
      </c>
      <c r="Y1295">
        <v>1209.5420999999999</v>
      </c>
      <c r="Z1295">
        <v>0</v>
      </c>
      <c r="AA1295">
        <v>37.834217000000002</v>
      </c>
      <c r="AB1295">
        <v>194.51074</v>
      </c>
      <c r="AC1295">
        <v>423.57335999999998</v>
      </c>
      <c r="AD1295">
        <v>0</v>
      </c>
      <c r="AE1295">
        <v>14.123583</v>
      </c>
      <c r="AF1295">
        <v>2015.7702999999999</v>
      </c>
    </row>
    <row r="1296" spans="1:32" x14ac:dyDescent="0.3">
      <c r="A1296">
        <v>3010779</v>
      </c>
      <c r="B1296">
        <v>1</v>
      </c>
      <c r="C1296" t="s">
        <v>82</v>
      </c>
      <c r="D1296" t="s">
        <v>107</v>
      </c>
      <c r="E1296" t="s">
        <v>5129</v>
      </c>
      <c r="F1296" t="s">
        <v>5130</v>
      </c>
      <c r="G1296" t="s">
        <v>134</v>
      </c>
      <c r="H1296" t="s">
        <v>211</v>
      </c>
      <c r="I1296" t="s">
        <v>79</v>
      </c>
      <c r="J1296" t="s">
        <v>136</v>
      </c>
      <c r="K1296" t="s">
        <v>22</v>
      </c>
      <c r="L1296" t="s">
        <v>177</v>
      </c>
      <c r="M1296" t="s">
        <v>5131</v>
      </c>
      <c r="N1296" t="s">
        <v>5132</v>
      </c>
      <c r="O1296">
        <v>5.3888888888888889E-2</v>
      </c>
      <c r="P1296">
        <v>34</v>
      </c>
      <c r="Q1296">
        <v>9436</v>
      </c>
      <c r="R1296">
        <v>9</v>
      </c>
      <c r="S1296">
        <v>117</v>
      </c>
      <c r="T1296">
        <v>31</v>
      </c>
      <c r="U1296">
        <v>856</v>
      </c>
      <c r="V1296">
        <v>4</v>
      </c>
      <c r="W1296">
        <v>3</v>
      </c>
      <c r="X1296">
        <v>26.032281999999999</v>
      </c>
      <c r="Y1296">
        <v>200.65707</v>
      </c>
      <c r="Z1296">
        <v>0.7156034</v>
      </c>
      <c r="AA1296">
        <v>2.7200983000000001</v>
      </c>
      <c r="AB1296">
        <v>64.929090000000002</v>
      </c>
      <c r="AC1296">
        <v>82.261799999999994</v>
      </c>
      <c r="AD1296">
        <v>19.208300000000001</v>
      </c>
      <c r="AE1296">
        <v>5.1242413999999998</v>
      </c>
      <c r="AF1296">
        <v>401.64850000000001</v>
      </c>
    </row>
    <row r="1297" spans="1:32" x14ac:dyDescent="0.3">
      <c r="A1297">
        <v>3010511</v>
      </c>
      <c r="B1297">
        <v>1</v>
      </c>
      <c r="C1297" t="s">
        <v>82</v>
      </c>
      <c r="D1297" t="s">
        <v>108</v>
      </c>
      <c r="E1297" t="s">
        <v>5133</v>
      </c>
      <c r="F1297" t="s">
        <v>5134</v>
      </c>
      <c r="G1297" t="s">
        <v>134</v>
      </c>
      <c r="H1297" t="s">
        <v>247</v>
      </c>
      <c r="I1297" t="s">
        <v>78</v>
      </c>
      <c r="J1297" t="s">
        <v>136</v>
      </c>
      <c r="K1297" t="s">
        <v>22</v>
      </c>
      <c r="L1297" t="s">
        <v>177</v>
      </c>
      <c r="M1297" t="s">
        <v>5135</v>
      </c>
      <c r="N1297" t="s">
        <v>5136</v>
      </c>
      <c r="O1297">
        <v>4.1519763888888885</v>
      </c>
      <c r="P1297">
        <v>0</v>
      </c>
      <c r="Q1297">
        <v>3</v>
      </c>
      <c r="R1297">
        <v>0</v>
      </c>
      <c r="S1297">
        <v>2</v>
      </c>
      <c r="T1297">
        <v>0</v>
      </c>
      <c r="U1297">
        <v>2</v>
      </c>
      <c r="V1297">
        <v>0</v>
      </c>
      <c r="W1297">
        <v>0</v>
      </c>
      <c r="X1297">
        <v>0</v>
      </c>
      <c r="Y1297">
        <v>1.537315</v>
      </c>
      <c r="Z1297">
        <v>0</v>
      </c>
      <c r="AA1297">
        <v>6.9147204999999996</v>
      </c>
      <c r="AB1297">
        <v>0</v>
      </c>
      <c r="AC1297">
        <v>16.72785</v>
      </c>
      <c r="AD1297">
        <v>0</v>
      </c>
      <c r="AE1297">
        <v>0</v>
      </c>
      <c r="AF1297">
        <v>25.179886</v>
      </c>
    </row>
    <row r="1298" spans="1:32" x14ac:dyDescent="0.3">
      <c r="A1298">
        <v>3010382</v>
      </c>
      <c r="B1298">
        <v>1</v>
      </c>
      <c r="C1298" t="s">
        <v>82</v>
      </c>
      <c r="D1298" t="s">
        <v>100</v>
      </c>
      <c r="E1298" t="s">
        <v>5137</v>
      </c>
      <c r="F1298" t="s">
        <v>5138</v>
      </c>
      <c r="G1298" t="s">
        <v>134</v>
      </c>
      <c r="H1298" t="s">
        <v>367</v>
      </c>
      <c r="I1298" t="s">
        <v>78</v>
      </c>
      <c r="J1298" t="s">
        <v>136</v>
      </c>
      <c r="K1298" t="s">
        <v>22</v>
      </c>
      <c r="L1298" t="s">
        <v>177</v>
      </c>
      <c r="M1298" t="s">
        <v>5139</v>
      </c>
      <c r="N1298" t="s">
        <v>5140</v>
      </c>
      <c r="O1298">
        <v>4.8207177777777774</v>
      </c>
      <c r="P1298">
        <v>0</v>
      </c>
      <c r="Q1298">
        <v>1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1.3822068000000001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1.3822068000000001</v>
      </c>
    </row>
    <row r="1299" spans="1:32" x14ac:dyDescent="0.3">
      <c r="A1299">
        <v>3010394</v>
      </c>
      <c r="B1299">
        <v>1</v>
      </c>
      <c r="C1299" t="s">
        <v>82</v>
      </c>
      <c r="D1299" t="s">
        <v>109</v>
      </c>
      <c r="E1299" t="s">
        <v>5141</v>
      </c>
      <c r="F1299" t="s">
        <v>5142</v>
      </c>
      <c r="G1299" t="s">
        <v>134</v>
      </c>
      <c r="H1299" t="s">
        <v>247</v>
      </c>
      <c r="I1299" t="s">
        <v>78</v>
      </c>
      <c r="J1299" t="s">
        <v>136</v>
      </c>
      <c r="K1299" t="s">
        <v>22</v>
      </c>
      <c r="L1299" t="s">
        <v>177</v>
      </c>
      <c r="M1299" t="s">
        <v>5143</v>
      </c>
      <c r="N1299" t="s">
        <v>5144</v>
      </c>
      <c r="O1299">
        <v>1.3125441666666666</v>
      </c>
      <c r="P1299">
        <v>0</v>
      </c>
      <c r="Q1299">
        <v>1</v>
      </c>
      <c r="R1299">
        <v>0</v>
      </c>
      <c r="S1299">
        <v>4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0.24636101999999999</v>
      </c>
      <c r="AB1299">
        <v>0</v>
      </c>
      <c r="AC1299">
        <v>0</v>
      </c>
      <c r="AD1299">
        <v>0</v>
      </c>
      <c r="AE1299">
        <v>0</v>
      </c>
      <c r="AF1299">
        <v>0.24636101999999999</v>
      </c>
    </row>
    <row r="1300" spans="1:32" x14ac:dyDescent="0.3">
      <c r="A1300">
        <v>3010333</v>
      </c>
      <c r="B1300">
        <v>1</v>
      </c>
      <c r="C1300" t="s">
        <v>83</v>
      </c>
      <c r="D1300" t="s">
        <v>119</v>
      </c>
      <c r="E1300" t="s">
        <v>5145</v>
      </c>
      <c r="F1300" t="s">
        <v>5146</v>
      </c>
      <c r="G1300" t="s">
        <v>134</v>
      </c>
      <c r="H1300" t="s">
        <v>327</v>
      </c>
      <c r="I1300" t="s">
        <v>78</v>
      </c>
      <c r="J1300" t="s">
        <v>136</v>
      </c>
      <c r="K1300" t="s">
        <v>22</v>
      </c>
      <c r="L1300" t="s">
        <v>177</v>
      </c>
      <c r="M1300" t="s">
        <v>5147</v>
      </c>
      <c r="N1300" t="s">
        <v>5148</v>
      </c>
      <c r="O1300">
        <v>0.95694444444444449</v>
      </c>
      <c r="P1300">
        <v>0</v>
      </c>
      <c r="Q1300">
        <v>20</v>
      </c>
      <c r="R1300">
        <v>0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0</v>
      </c>
      <c r="Y1300">
        <v>0.50723463000000002</v>
      </c>
      <c r="Z1300">
        <v>0</v>
      </c>
      <c r="AA1300">
        <v>0</v>
      </c>
      <c r="AB1300">
        <v>0</v>
      </c>
      <c r="AC1300">
        <v>0.14564252</v>
      </c>
      <c r="AD1300">
        <v>0</v>
      </c>
      <c r="AE1300">
        <v>0</v>
      </c>
      <c r="AF1300">
        <v>0.65287715000000002</v>
      </c>
    </row>
    <row r="1301" spans="1:32" x14ac:dyDescent="0.3">
      <c r="A1301">
        <v>3010326</v>
      </c>
      <c r="B1301">
        <v>1</v>
      </c>
      <c r="C1301" t="s">
        <v>83</v>
      </c>
      <c r="D1301" t="s">
        <v>124</v>
      </c>
      <c r="E1301" t="s">
        <v>5149</v>
      </c>
      <c r="F1301" t="s">
        <v>5150</v>
      </c>
      <c r="G1301" t="s">
        <v>134</v>
      </c>
      <c r="H1301" t="s">
        <v>247</v>
      </c>
      <c r="I1301" t="s">
        <v>78</v>
      </c>
      <c r="J1301" t="s">
        <v>136</v>
      </c>
      <c r="K1301" t="s">
        <v>22</v>
      </c>
      <c r="L1301" t="s">
        <v>177</v>
      </c>
      <c r="M1301" t="s">
        <v>5151</v>
      </c>
      <c r="N1301" t="s">
        <v>5152</v>
      </c>
      <c r="O1301">
        <v>2.8315580555555555</v>
      </c>
      <c r="P1301">
        <v>0</v>
      </c>
      <c r="Q1301">
        <v>12</v>
      </c>
      <c r="R1301">
        <v>0</v>
      </c>
      <c r="S1301">
        <v>3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0.77677960000000001</v>
      </c>
      <c r="Z1301">
        <v>0</v>
      </c>
      <c r="AA1301">
        <v>0.21889743</v>
      </c>
      <c r="AB1301">
        <v>0</v>
      </c>
      <c r="AC1301">
        <v>0</v>
      </c>
      <c r="AD1301">
        <v>0</v>
      </c>
      <c r="AE1301">
        <v>0</v>
      </c>
      <c r="AF1301">
        <v>0.99567700000000003</v>
      </c>
    </row>
    <row r="1302" spans="1:32" x14ac:dyDescent="0.3">
      <c r="A1302">
        <v>3010263</v>
      </c>
      <c r="B1302">
        <v>1</v>
      </c>
      <c r="C1302" t="s">
        <v>83</v>
      </c>
      <c r="D1302" t="s">
        <v>130</v>
      </c>
      <c r="E1302" t="s">
        <v>5153</v>
      </c>
      <c r="F1302" t="s">
        <v>5154</v>
      </c>
      <c r="G1302" t="s">
        <v>134</v>
      </c>
      <c r="H1302" t="s">
        <v>147</v>
      </c>
      <c r="I1302" t="s">
        <v>78</v>
      </c>
      <c r="J1302" t="s">
        <v>136</v>
      </c>
      <c r="K1302" t="s">
        <v>22</v>
      </c>
      <c r="L1302" t="s">
        <v>137</v>
      </c>
      <c r="M1302" t="s">
        <v>5155</v>
      </c>
      <c r="N1302" t="s">
        <v>5156</v>
      </c>
      <c r="O1302">
        <v>4.6963888888888885</v>
      </c>
      <c r="P1302">
        <v>0</v>
      </c>
      <c r="Q1302">
        <v>222</v>
      </c>
      <c r="R1302">
        <v>0</v>
      </c>
      <c r="S1302">
        <v>0</v>
      </c>
      <c r="T1302">
        <v>0</v>
      </c>
      <c r="U1302">
        <v>37</v>
      </c>
      <c r="V1302">
        <v>0</v>
      </c>
      <c r="W1302">
        <v>0</v>
      </c>
      <c r="X1302">
        <v>0</v>
      </c>
      <c r="Y1302">
        <v>214.35156000000001</v>
      </c>
      <c r="Z1302">
        <v>0</v>
      </c>
      <c r="AA1302">
        <v>0</v>
      </c>
      <c r="AB1302">
        <v>0</v>
      </c>
      <c r="AC1302">
        <v>165.1011</v>
      </c>
      <c r="AD1302">
        <v>0</v>
      </c>
      <c r="AE1302">
        <v>0</v>
      </c>
      <c r="AF1302">
        <v>379.45267000000001</v>
      </c>
    </row>
    <row r="1303" spans="1:32" x14ac:dyDescent="0.3">
      <c r="A1303">
        <v>3010143</v>
      </c>
      <c r="B1303">
        <v>1</v>
      </c>
      <c r="C1303" t="s">
        <v>82</v>
      </c>
      <c r="D1303" t="s">
        <v>88</v>
      </c>
      <c r="E1303" t="s">
        <v>5157</v>
      </c>
      <c r="F1303" t="s">
        <v>5158</v>
      </c>
      <c r="G1303" t="s">
        <v>134</v>
      </c>
      <c r="H1303" t="s">
        <v>247</v>
      </c>
      <c r="I1303" t="s">
        <v>78</v>
      </c>
      <c r="J1303" t="s">
        <v>136</v>
      </c>
      <c r="K1303" t="s">
        <v>22</v>
      </c>
      <c r="L1303" t="s">
        <v>177</v>
      </c>
      <c r="M1303" t="s">
        <v>5159</v>
      </c>
      <c r="N1303" t="s">
        <v>5160</v>
      </c>
      <c r="O1303">
        <v>1.2711169444444443</v>
      </c>
      <c r="P1303">
        <v>0</v>
      </c>
      <c r="Q1303">
        <v>14</v>
      </c>
      <c r="R1303">
        <v>0</v>
      </c>
      <c r="S1303">
        <v>0</v>
      </c>
      <c r="T1303">
        <v>0</v>
      </c>
      <c r="U1303">
        <v>2</v>
      </c>
      <c r="V1303">
        <v>0</v>
      </c>
      <c r="W1303">
        <v>0</v>
      </c>
      <c r="X1303">
        <v>0</v>
      </c>
      <c r="Y1303">
        <v>2.6851718</v>
      </c>
      <c r="Z1303">
        <v>0</v>
      </c>
      <c r="AA1303">
        <v>0</v>
      </c>
      <c r="AB1303">
        <v>0</v>
      </c>
      <c r="AC1303">
        <v>1.0489812999999999</v>
      </c>
      <c r="AD1303">
        <v>0</v>
      </c>
      <c r="AE1303">
        <v>0</v>
      </c>
      <c r="AF1303">
        <v>3.7341533</v>
      </c>
    </row>
    <row r="1304" spans="1:32" x14ac:dyDescent="0.3">
      <c r="A1304">
        <v>3010145</v>
      </c>
      <c r="B1304">
        <v>1</v>
      </c>
      <c r="C1304" t="s">
        <v>82</v>
      </c>
      <c r="D1304" t="s">
        <v>107</v>
      </c>
      <c r="E1304" t="s">
        <v>5161</v>
      </c>
      <c r="F1304" t="s">
        <v>5162</v>
      </c>
      <c r="G1304" t="s">
        <v>134</v>
      </c>
      <c r="H1304" t="s">
        <v>367</v>
      </c>
      <c r="I1304" t="s">
        <v>78</v>
      </c>
      <c r="J1304" t="s">
        <v>136</v>
      </c>
      <c r="K1304" t="s">
        <v>22</v>
      </c>
      <c r="L1304" t="s">
        <v>177</v>
      </c>
      <c r="M1304" t="s">
        <v>5163</v>
      </c>
      <c r="N1304" t="s">
        <v>5164</v>
      </c>
      <c r="O1304">
        <v>1.9373761111111112</v>
      </c>
      <c r="P1304">
        <v>0</v>
      </c>
      <c r="Q1304">
        <v>1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0.59285679999999996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0.59285679999999996</v>
      </c>
    </row>
    <row r="1305" spans="1:32" x14ac:dyDescent="0.3">
      <c r="A1305">
        <v>3010150</v>
      </c>
      <c r="B1305">
        <v>1</v>
      </c>
      <c r="C1305" t="s">
        <v>83</v>
      </c>
      <c r="D1305" t="s">
        <v>125</v>
      </c>
      <c r="E1305" t="s">
        <v>4020</v>
      </c>
      <c r="F1305" t="s">
        <v>4021</v>
      </c>
      <c r="G1305" t="s">
        <v>134</v>
      </c>
      <c r="H1305" t="s">
        <v>211</v>
      </c>
      <c r="I1305" t="s">
        <v>79</v>
      </c>
      <c r="J1305" t="s">
        <v>136</v>
      </c>
      <c r="K1305" t="s">
        <v>22</v>
      </c>
      <c r="L1305" t="s">
        <v>177</v>
      </c>
      <c r="M1305" t="s">
        <v>5165</v>
      </c>
      <c r="N1305" t="s">
        <v>5166</v>
      </c>
      <c r="O1305">
        <v>0.78916666666666668</v>
      </c>
      <c r="P1305">
        <v>2</v>
      </c>
      <c r="Q1305">
        <v>326</v>
      </c>
      <c r="R1305">
        <v>98</v>
      </c>
      <c r="S1305">
        <v>4</v>
      </c>
      <c r="T1305">
        <v>14</v>
      </c>
      <c r="U1305">
        <v>40</v>
      </c>
      <c r="V1305">
        <v>3</v>
      </c>
      <c r="W1305">
        <v>0</v>
      </c>
      <c r="X1305">
        <v>1.1140460999999999</v>
      </c>
      <c r="Y1305">
        <v>61.489113000000003</v>
      </c>
      <c r="Z1305">
        <v>107.43546000000001</v>
      </c>
      <c r="AA1305">
        <v>0.15735877000000001</v>
      </c>
      <c r="AB1305">
        <v>23.119326000000001</v>
      </c>
      <c r="AC1305">
        <v>5.0669073999999998</v>
      </c>
      <c r="AD1305">
        <v>5.3216558000000003</v>
      </c>
      <c r="AE1305">
        <v>0</v>
      </c>
      <c r="AF1305">
        <v>203.70386999999999</v>
      </c>
    </row>
    <row r="1306" spans="1:32" x14ac:dyDescent="0.3">
      <c r="A1306">
        <v>3010041</v>
      </c>
      <c r="B1306">
        <v>1</v>
      </c>
      <c r="C1306" t="s">
        <v>82</v>
      </c>
      <c r="D1306" t="s">
        <v>91</v>
      </c>
      <c r="E1306" t="s">
        <v>5167</v>
      </c>
      <c r="F1306" t="s">
        <v>5168</v>
      </c>
      <c r="G1306" t="s">
        <v>134</v>
      </c>
      <c r="H1306" t="s">
        <v>247</v>
      </c>
      <c r="I1306" t="s">
        <v>78</v>
      </c>
      <c r="J1306" t="s">
        <v>136</v>
      </c>
      <c r="K1306" t="s">
        <v>22</v>
      </c>
      <c r="L1306" t="s">
        <v>177</v>
      </c>
      <c r="M1306" t="s">
        <v>5169</v>
      </c>
      <c r="N1306" t="s">
        <v>5170</v>
      </c>
      <c r="O1306">
        <v>2.058308888888889</v>
      </c>
      <c r="P1306">
        <v>0</v>
      </c>
      <c r="Q1306">
        <v>83</v>
      </c>
      <c r="R1306">
        <v>0</v>
      </c>
      <c r="S1306">
        <v>0</v>
      </c>
      <c r="T1306">
        <v>0</v>
      </c>
      <c r="U1306">
        <v>21</v>
      </c>
      <c r="V1306">
        <v>0</v>
      </c>
      <c r="W1306">
        <v>0</v>
      </c>
      <c r="X1306">
        <v>0</v>
      </c>
      <c r="Y1306">
        <v>42.868862</v>
      </c>
      <c r="Z1306">
        <v>0</v>
      </c>
      <c r="AA1306">
        <v>0</v>
      </c>
      <c r="AB1306">
        <v>0</v>
      </c>
      <c r="AC1306">
        <v>21.967396000000001</v>
      </c>
      <c r="AD1306">
        <v>0</v>
      </c>
      <c r="AE1306">
        <v>0</v>
      </c>
      <c r="AF1306">
        <v>64.836259999999996</v>
      </c>
    </row>
    <row r="1307" spans="1:32" x14ac:dyDescent="0.3">
      <c r="A1307">
        <v>3010047</v>
      </c>
      <c r="B1307">
        <v>1</v>
      </c>
      <c r="C1307" t="s">
        <v>82</v>
      </c>
      <c r="D1307" t="s">
        <v>108</v>
      </c>
      <c r="E1307" t="s">
        <v>5171</v>
      </c>
      <c r="F1307" t="s">
        <v>5172</v>
      </c>
      <c r="G1307" t="s">
        <v>134</v>
      </c>
      <c r="H1307" t="s">
        <v>327</v>
      </c>
      <c r="I1307" t="s">
        <v>78</v>
      </c>
      <c r="J1307" t="s">
        <v>136</v>
      </c>
      <c r="K1307" t="s">
        <v>22</v>
      </c>
      <c r="L1307" t="s">
        <v>177</v>
      </c>
      <c r="M1307" t="s">
        <v>5173</v>
      </c>
      <c r="N1307" t="s">
        <v>5174</v>
      </c>
      <c r="O1307">
        <v>2.2228716666666668</v>
      </c>
      <c r="P1307">
        <v>0</v>
      </c>
      <c r="Q1307">
        <v>0</v>
      </c>
      <c r="R1307">
        <v>0</v>
      </c>
      <c r="S1307">
        <v>14</v>
      </c>
      <c r="T1307">
        <v>0</v>
      </c>
      <c r="U1307">
        <v>5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8.9330680000000005</v>
      </c>
      <c r="AB1307">
        <v>0</v>
      </c>
      <c r="AC1307">
        <v>10.637002000000001</v>
      </c>
      <c r="AD1307">
        <v>0</v>
      </c>
      <c r="AE1307">
        <v>0</v>
      </c>
      <c r="AF1307">
        <v>19.570070000000001</v>
      </c>
    </row>
    <row r="1308" spans="1:32" x14ac:dyDescent="0.3">
      <c r="A1308">
        <v>3010032</v>
      </c>
      <c r="B1308">
        <v>1</v>
      </c>
      <c r="C1308" t="s">
        <v>82</v>
      </c>
      <c r="D1308" t="s">
        <v>99</v>
      </c>
      <c r="E1308" t="s">
        <v>5175</v>
      </c>
      <c r="F1308" t="s">
        <v>5176</v>
      </c>
      <c r="G1308" t="s">
        <v>134</v>
      </c>
      <c r="H1308" t="s">
        <v>211</v>
      </c>
      <c r="I1308" t="s">
        <v>79</v>
      </c>
      <c r="J1308" t="s">
        <v>136</v>
      </c>
      <c r="K1308" t="s">
        <v>22</v>
      </c>
      <c r="L1308" t="s">
        <v>177</v>
      </c>
      <c r="M1308" t="s">
        <v>5177</v>
      </c>
      <c r="N1308" t="s">
        <v>5178</v>
      </c>
      <c r="O1308">
        <v>5.4322222222222223</v>
      </c>
      <c r="P1308">
        <v>0</v>
      </c>
      <c r="Q1308">
        <v>220</v>
      </c>
      <c r="R1308">
        <v>0</v>
      </c>
      <c r="S1308">
        <v>0</v>
      </c>
      <c r="T1308">
        <v>1</v>
      </c>
      <c r="U1308">
        <v>4</v>
      </c>
      <c r="V1308">
        <v>0</v>
      </c>
      <c r="W1308">
        <v>1</v>
      </c>
      <c r="X1308">
        <v>0</v>
      </c>
      <c r="Y1308">
        <v>125.585815</v>
      </c>
      <c r="Z1308">
        <v>0</v>
      </c>
      <c r="AA1308">
        <v>0</v>
      </c>
      <c r="AB1308">
        <v>13.147048</v>
      </c>
      <c r="AC1308">
        <v>3.8168890000000002</v>
      </c>
      <c r="AD1308">
        <v>0</v>
      </c>
      <c r="AE1308">
        <v>9.4015165999999997E-2</v>
      </c>
      <c r="AF1308">
        <v>142.64376999999999</v>
      </c>
    </row>
    <row r="1309" spans="1:32" x14ac:dyDescent="0.3">
      <c r="A1309">
        <v>3010039</v>
      </c>
      <c r="B1309">
        <v>1</v>
      </c>
      <c r="C1309" t="s">
        <v>82</v>
      </c>
      <c r="D1309" t="s">
        <v>104</v>
      </c>
      <c r="E1309" t="s">
        <v>5179</v>
      </c>
      <c r="F1309" t="s">
        <v>5180</v>
      </c>
      <c r="G1309" t="s">
        <v>134</v>
      </c>
      <c r="H1309" t="s">
        <v>610</v>
      </c>
      <c r="I1309" t="s">
        <v>78</v>
      </c>
      <c r="J1309" t="s">
        <v>136</v>
      </c>
      <c r="K1309" t="s">
        <v>22</v>
      </c>
      <c r="L1309" t="s">
        <v>177</v>
      </c>
      <c r="M1309" t="s">
        <v>5181</v>
      </c>
      <c r="N1309" t="s">
        <v>5182</v>
      </c>
      <c r="O1309">
        <v>3.6037136111111114</v>
      </c>
      <c r="P1309">
        <v>0</v>
      </c>
      <c r="Q1309">
        <v>136</v>
      </c>
      <c r="R1309">
        <v>0</v>
      </c>
      <c r="S1309">
        <v>0</v>
      </c>
      <c r="T1309">
        <v>0</v>
      </c>
      <c r="U1309">
        <v>2</v>
      </c>
      <c r="V1309">
        <v>0</v>
      </c>
      <c r="W1309">
        <v>0</v>
      </c>
      <c r="X1309">
        <v>0</v>
      </c>
      <c r="Y1309">
        <v>180.68369999999999</v>
      </c>
      <c r="Z1309">
        <v>0</v>
      </c>
      <c r="AA1309">
        <v>0</v>
      </c>
      <c r="AB1309">
        <v>0</v>
      </c>
      <c r="AC1309">
        <v>0.95669590000000004</v>
      </c>
      <c r="AD1309">
        <v>0</v>
      </c>
      <c r="AE1309">
        <v>0</v>
      </c>
      <c r="AF1309">
        <v>181.6404</v>
      </c>
    </row>
    <row r="1310" spans="1:32" x14ac:dyDescent="0.3">
      <c r="A1310">
        <v>3010052</v>
      </c>
      <c r="B1310">
        <v>1</v>
      </c>
      <c r="C1310" t="s">
        <v>82</v>
      </c>
      <c r="D1310" t="s">
        <v>103</v>
      </c>
      <c r="E1310" t="s">
        <v>5183</v>
      </c>
      <c r="F1310" t="s">
        <v>5184</v>
      </c>
      <c r="G1310" t="s">
        <v>134</v>
      </c>
      <c r="H1310" t="s">
        <v>341</v>
      </c>
      <c r="I1310" t="s">
        <v>79</v>
      </c>
      <c r="J1310" t="s">
        <v>136</v>
      </c>
      <c r="K1310" t="s">
        <v>22</v>
      </c>
      <c r="L1310" t="s">
        <v>177</v>
      </c>
      <c r="M1310" t="s">
        <v>5185</v>
      </c>
      <c r="N1310" t="s">
        <v>5186</v>
      </c>
      <c r="O1310">
        <v>2.2998280555555555</v>
      </c>
      <c r="P1310">
        <v>0</v>
      </c>
      <c r="Q1310">
        <v>1849</v>
      </c>
      <c r="R1310">
        <v>0</v>
      </c>
      <c r="S1310">
        <v>48</v>
      </c>
      <c r="T1310">
        <v>0</v>
      </c>
      <c r="U1310">
        <v>509</v>
      </c>
      <c r="V1310">
        <v>1</v>
      </c>
      <c r="W1310">
        <v>0</v>
      </c>
      <c r="X1310">
        <v>0</v>
      </c>
      <c r="Y1310">
        <v>971.44730000000004</v>
      </c>
      <c r="Z1310">
        <v>0</v>
      </c>
      <c r="AA1310">
        <v>10.8445</v>
      </c>
      <c r="AB1310">
        <v>0</v>
      </c>
      <c r="AC1310">
        <v>603.16759999999999</v>
      </c>
      <c r="AD1310">
        <v>13.206556000000001</v>
      </c>
      <c r="AE1310">
        <v>0</v>
      </c>
      <c r="AF1310">
        <v>1598.6659999999999</v>
      </c>
    </row>
    <row r="1311" spans="1:32" x14ac:dyDescent="0.3">
      <c r="A1311">
        <v>3009947</v>
      </c>
      <c r="B1311">
        <v>1</v>
      </c>
      <c r="C1311" t="s">
        <v>83</v>
      </c>
      <c r="D1311" t="s">
        <v>128</v>
      </c>
      <c r="E1311" t="s">
        <v>5187</v>
      </c>
      <c r="F1311" t="s">
        <v>5188</v>
      </c>
      <c r="G1311" t="s">
        <v>134</v>
      </c>
      <c r="H1311" t="s">
        <v>211</v>
      </c>
      <c r="I1311" t="s">
        <v>79</v>
      </c>
      <c r="J1311" t="s">
        <v>136</v>
      </c>
      <c r="K1311" t="s">
        <v>22</v>
      </c>
      <c r="L1311" t="s">
        <v>177</v>
      </c>
      <c r="M1311" t="s">
        <v>5189</v>
      </c>
      <c r="N1311" t="s">
        <v>5190</v>
      </c>
      <c r="O1311">
        <v>1.4899152777777778</v>
      </c>
      <c r="P1311">
        <v>10</v>
      </c>
      <c r="Q1311">
        <v>60</v>
      </c>
      <c r="R1311">
        <v>67</v>
      </c>
      <c r="S1311">
        <v>49</v>
      </c>
      <c r="T1311">
        <v>15</v>
      </c>
      <c r="U1311">
        <v>5</v>
      </c>
      <c r="V1311">
        <v>1</v>
      </c>
      <c r="W1311">
        <v>0</v>
      </c>
      <c r="X1311">
        <v>4.2601500000000003</v>
      </c>
      <c r="Y1311">
        <v>8.2670709999999996</v>
      </c>
      <c r="Z1311">
        <v>76.317049999999995</v>
      </c>
      <c r="AA1311">
        <v>14.393743499999999</v>
      </c>
      <c r="AB1311">
        <v>101.17608</v>
      </c>
      <c r="AC1311">
        <v>1.1071008</v>
      </c>
      <c r="AD1311">
        <v>146.08207999999999</v>
      </c>
      <c r="AE1311">
        <v>0</v>
      </c>
      <c r="AF1311">
        <v>351.60327000000001</v>
      </c>
    </row>
    <row r="1312" spans="1:32" x14ac:dyDescent="0.3">
      <c r="A1312">
        <v>3009963</v>
      </c>
      <c r="B1312">
        <v>1</v>
      </c>
      <c r="C1312" t="s">
        <v>83</v>
      </c>
      <c r="D1312" t="s">
        <v>130</v>
      </c>
      <c r="E1312" t="s">
        <v>5191</v>
      </c>
      <c r="F1312" t="s">
        <v>5192</v>
      </c>
      <c r="G1312" t="s">
        <v>134</v>
      </c>
      <c r="H1312" t="s">
        <v>211</v>
      </c>
      <c r="I1312" t="s">
        <v>79</v>
      </c>
      <c r="J1312" t="s">
        <v>136</v>
      </c>
      <c r="K1312" t="s">
        <v>22</v>
      </c>
      <c r="L1312" t="s">
        <v>177</v>
      </c>
      <c r="M1312" t="s">
        <v>5193</v>
      </c>
      <c r="N1312" t="s">
        <v>5194</v>
      </c>
      <c r="O1312">
        <v>0.3477777777777778</v>
      </c>
      <c r="P1312">
        <v>5</v>
      </c>
      <c r="Q1312">
        <v>529</v>
      </c>
      <c r="R1312">
        <v>8</v>
      </c>
      <c r="S1312">
        <v>1</v>
      </c>
      <c r="T1312">
        <v>2</v>
      </c>
      <c r="U1312">
        <v>45</v>
      </c>
      <c r="V1312">
        <v>0</v>
      </c>
      <c r="W1312">
        <v>0</v>
      </c>
      <c r="X1312">
        <v>2.7037708999999999</v>
      </c>
      <c r="Y1312">
        <v>17.598001</v>
      </c>
      <c r="Z1312">
        <v>0.58385164000000001</v>
      </c>
      <c r="AA1312">
        <v>1.0850756E-2</v>
      </c>
      <c r="AB1312">
        <v>4.634633</v>
      </c>
      <c r="AC1312">
        <v>3.9579499</v>
      </c>
      <c r="AD1312">
        <v>0</v>
      </c>
      <c r="AE1312">
        <v>0</v>
      </c>
      <c r="AF1312">
        <v>29.489058</v>
      </c>
    </row>
    <row r="1313" spans="1:32" x14ac:dyDescent="0.3">
      <c r="A1313">
        <v>3009945</v>
      </c>
      <c r="B1313">
        <v>1</v>
      </c>
      <c r="C1313" t="s">
        <v>83</v>
      </c>
      <c r="D1313" t="s">
        <v>117</v>
      </c>
      <c r="E1313" t="s">
        <v>5195</v>
      </c>
      <c r="F1313" t="s">
        <v>5196</v>
      </c>
      <c r="G1313" t="s">
        <v>134</v>
      </c>
      <c r="H1313" t="s">
        <v>211</v>
      </c>
      <c r="I1313" t="s">
        <v>79</v>
      </c>
      <c r="J1313" t="s">
        <v>136</v>
      </c>
      <c r="K1313" t="s">
        <v>22</v>
      </c>
      <c r="L1313" t="s">
        <v>177</v>
      </c>
      <c r="M1313" t="s">
        <v>5197</v>
      </c>
      <c r="N1313" t="s">
        <v>5198</v>
      </c>
      <c r="O1313">
        <v>1.0294444444444444</v>
      </c>
      <c r="P1313">
        <v>4</v>
      </c>
      <c r="Q1313">
        <v>516</v>
      </c>
      <c r="R1313">
        <v>1</v>
      </c>
      <c r="S1313">
        <v>12</v>
      </c>
      <c r="T1313">
        <v>3</v>
      </c>
      <c r="U1313">
        <v>49</v>
      </c>
      <c r="V1313">
        <v>0</v>
      </c>
      <c r="W1313">
        <v>0</v>
      </c>
      <c r="X1313">
        <v>14.050484000000001</v>
      </c>
      <c r="Y1313">
        <v>40.787080000000003</v>
      </c>
      <c r="Z1313">
        <v>0.41880682000000002</v>
      </c>
      <c r="AA1313">
        <v>1.1294884999999999</v>
      </c>
      <c r="AB1313">
        <v>4.9783955000000004</v>
      </c>
      <c r="AC1313">
        <v>6.7184160000000004</v>
      </c>
      <c r="AD1313">
        <v>0</v>
      </c>
      <c r="AE1313">
        <v>0</v>
      </c>
      <c r="AF1313">
        <v>68.082669999999993</v>
      </c>
    </row>
    <row r="1314" spans="1:32" x14ac:dyDescent="0.3">
      <c r="A1314">
        <v>3009957</v>
      </c>
      <c r="B1314">
        <v>1</v>
      </c>
      <c r="C1314" t="s">
        <v>83</v>
      </c>
      <c r="D1314" t="s">
        <v>127</v>
      </c>
      <c r="E1314" t="s">
        <v>5199</v>
      </c>
      <c r="F1314" t="s">
        <v>5200</v>
      </c>
      <c r="G1314" t="s">
        <v>134</v>
      </c>
      <c r="H1314" t="s">
        <v>247</v>
      </c>
      <c r="I1314" t="s">
        <v>78</v>
      </c>
      <c r="J1314" t="s">
        <v>136</v>
      </c>
      <c r="K1314" t="s">
        <v>22</v>
      </c>
      <c r="L1314" t="s">
        <v>177</v>
      </c>
      <c r="M1314" t="s">
        <v>5201</v>
      </c>
      <c r="N1314" t="s">
        <v>5202</v>
      </c>
      <c r="O1314">
        <v>2.1972202777777778</v>
      </c>
      <c r="P1314">
        <v>0</v>
      </c>
      <c r="Q1314">
        <v>58</v>
      </c>
      <c r="R1314">
        <v>0</v>
      </c>
      <c r="S1314">
        <v>0</v>
      </c>
      <c r="T1314">
        <v>0</v>
      </c>
      <c r="U1314">
        <v>5</v>
      </c>
      <c r="V1314">
        <v>0</v>
      </c>
      <c r="W1314">
        <v>0</v>
      </c>
      <c r="X1314">
        <v>0</v>
      </c>
      <c r="Y1314">
        <v>4.4408799999999999</v>
      </c>
      <c r="Z1314">
        <v>0</v>
      </c>
      <c r="AA1314">
        <v>0</v>
      </c>
      <c r="AB1314">
        <v>0</v>
      </c>
      <c r="AC1314">
        <v>0.62945503000000003</v>
      </c>
      <c r="AD1314">
        <v>0</v>
      </c>
      <c r="AE1314">
        <v>0</v>
      </c>
      <c r="AF1314">
        <v>5.070335</v>
      </c>
    </row>
    <row r="1315" spans="1:32" x14ac:dyDescent="0.3">
      <c r="A1315">
        <v>3009871</v>
      </c>
      <c r="B1315">
        <v>1</v>
      </c>
      <c r="C1315" t="s">
        <v>82</v>
      </c>
      <c r="D1315" t="s">
        <v>100</v>
      </c>
      <c r="E1315" t="s">
        <v>3898</v>
      </c>
      <c r="F1315" t="s">
        <v>3899</v>
      </c>
      <c r="G1315" t="s">
        <v>134</v>
      </c>
      <c r="H1315" t="s">
        <v>293</v>
      </c>
      <c r="I1315" t="s">
        <v>78</v>
      </c>
      <c r="J1315" t="s">
        <v>136</v>
      </c>
      <c r="K1315" t="s">
        <v>22</v>
      </c>
      <c r="L1315" t="s">
        <v>177</v>
      </c>
      <c r="M1315" t="s">
        <v>5203</v>
      </c>
      <c r="N1315" t="s">
        <v>5204</v>
      </c>
      <c r="O1315">
        <v>1.0344261111111113</v>
      </c>
      <c r="P1315">
        <v>0</v>
      </c>
      <c r="Q1315">
        <v>102</v>
      </c>
      <c r="R1315">
        <v>0</v>
      </c>
      <c r="S1315">
        <v>0</v>
      </c>
      <c r="T1315">
        <v>0</v>
      </c>
      <c r="U1315">
        <v>13</v>
      </c>
      <c r="V1315">
        <v>0</v>
      </c>
      <c r="W1315">
        <v>0</v>
      </c>
      <c r="X1315">
        <v>0</v>
      </c>
      <c r="Y1315">
        <v>24.302982</v>
      </c>
      <c r="Z1315">
        <v>0</v>
      </c>
      <c r="AA1315">
        <v>0</v>
      </c>
      <c r="AB1315">
        <v>0</v>
      </c>
      <c r="AC1315">
        <v>9.2962509999999998</v>
      </c>
      <c r="AD1315">
        <v>0</v>
      </c>
      <c r="AE1315">
        <v>0</v>
      </c>
      <c r="AF1315">
        <v>33.599229999999999</v>
      </c>
    </row>
    <row r="1316" spans="1:32" x14ac:dyDescent="0.3">
      <c r="A1316">
        <v>3009884</v>
      </c>
      <c r="B1316">
        <v>1</v>
      </c>
      <c r="C1316" t="s">
        <v>82</v>
      </c>
      <c r="D1316" t="s">
        <v>99</v>
      </c>
      <c r="E1316" t="s">
        <v>2978</v>
      </c>
      <c r="F1316" t="s">
        <v>2979</v>
      </c>
      <c r="G1316" t="s">
        <v>134</v>
      </c>
      <c r="H1316" t="s">
        <v>211</v>
      </c>
      <c r="I1316" t="s">
        <v>79</v>
      </c>
      <c r="J1316" t="s">
        <v>136</v>
      </c>
      <c r="K1316" t="s">
        <v>22</v>
      </c>
      <c r="L1316" t="s">
        <v>177</v>
      </c>
      <c r="M1316" t="s">
        <v>5205</v>
      </c>
      <c r="N1316" t="s">
        <v>5206</v>
      </c>
      <c r="O1316">
        <v>3.3386174999999998</v>
      </c>
      <c r="P1316">
        <v>0</v>
      </c>
      <c r="Q1316">
        <v>0</v>
      </c>
      <c r="R1316">
        <v>0</v>
      </c>
      <c r="S1316">
        <v>0</v>
      </c>
      <c r="T1316">
        <v>4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688.59784000000002</v>
      </c>
      <c r="AC1316">
        <v>0</v>
      </c>
      <c r="AD1316">
        <v>0</v>
      </c>
      <c r="AE1316">
        <v>0</v>
      </c>
      <c r="AF1316">
        <v>688.59784000000002</v>
      </c>
    </row>
    <row r="1317" spans="1:32" x14ac:dyDescent="0.3">
      <c r="A1317">
        <v>3009690</v>
      </c>
      <c r="B1317">
        <v>1</v>
      </c>
      <c r="C1317" t="s">
        <v>82</v>
      </c>
      <c r="D1317" t="s">
        <v>106</v>
      </c>
      <c r="E1317" t="s">
        <v>5207</v>
      </c>
      <c r="F1317" t="s">
        <v>5208</v>
      </c>
      <c r="G1317" t="s">
        <v>134</v>
      </c>
      <c r="H1317" t="s">
        <v>247</v>
      </c>
      <c r="I1317" t="s">
        <v>78</v>
      </c>
      <c r="J1317" t="s">
        <v>136</v>
      </c>
      <c r="K1317" t="s">
        <v>22</v>
      </c>
      <c r="L1317" t="s">
        <v>177</v>
      </c>
      <c r="M1317" t="s">
        <v>5209</v>
      </c>
      <c r="N1317" t="s">
        <v>5210</v>
      </c>
      <c r="O1317">
        <v>1.3357719444444445</v>
      </c>
      <c r="P1317">
        <v>0</v>
      </c>
      <c r="Q1317">
        <v>2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0.30457820000000002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0.30457820000000002</v>
      </c>
    </row>
    <row r="1318" spans="1:32" x14ac:dyDescent="0.3">
      <c r="A1318">
        <v>3009642</v>
      </c>
      <c r="B1318">
        <v>2</v>
      </c>
      <c r="C1318" t="s">
        <v>82</v>
      </c>
      <c r="D1318" t="s">
        <v>110</v>
      </c>
      <c r="E1318" t="s">
        <v>5211</v>
      </c>
      <c r="F1318" t="s">
        <v>5212</v>
      </c>
      <c r="G1318" t="s">
        <v>134</v>
      </c>
      <c r="H1318" t="s">
        <v>1286</v>
      </c>
      <c r="I1318" t="s">
        <v>79</v>
      </c>
      <c r="J1318" t="s">
        <v>136</v>
      </c>
      <c r="K1318" t="s">
        <v>3</v>
      </c>
      <c r="L1318" t="s">
        <v>177</v>
      </c>
      <c r="M1318" t="s">
        <v>5213</v>
      </c>
      <c r="N1318" t="s">
        <v>5214</v>
      </c>
      <c r="O1318">
        <v>2.175588888888889</v>
      </c>
      <c r="P1318">
        <v>1</v>
      </c>
      <c r="Q1318">
        <v>0</v>
      </c>
      <c r="R1318">
        <v>52</v>
      </c>
      <c r="S1318">
        <v>19</v>
      </c>
      <c r="T1318">
        <v>32</v>
      </c>
      <c r="U1318">
        <v>8</v>
      </c>
      <c r="V1318">
        <v>1</v>
      </c>
      <c r="W1318">
        <v>0</v>
      </c>
      <c r="X1318">
        <v>7.7940149999999999</v>
      </c>
      <c r="Y1318">
        <v>0</v>
      </c>
      <c r="Z1318">
        <v>174.29837000000001</v>
      </c>
      <c r="AA1318">
        <v>11.269156000000001</v>
      </c>
      <c r="AB1318">
        <v>386.21690000000001</v>
      </c>
      <c r="AC1318">
        <v>7.8525349999999996</v>
      </c>
      <c r="AD1318">
        <v>0.97149430000000003</v>
      </c>
      <c r="AE1318">
        <v>0</v>
      </c>
      <c r="AF1318">
        <v>588.40246999999999</v>
      </c>
    </row>
    <row r="1319" spans="1:32" x14ac:dyDescent="0.3">
      <c r="A1319">
        <v>3009677</v>
      </c>
      <c r="B1319">
        <v>1</v>
      </c>
      <c r="C1319" t="s">
        <v>82</v>
      </c>
      <c r="D1319" t="s">
        <v>113</v>
      </c>
      <c r="E1319" t="s">
        <v>5215</v>
      </c>
      <c r="F1319" t="s">
        <v>5216</v>
      </c>
      <c r="G1319" t="s">
        <v>134</v>
      </c>
      <c r="H1319" t="s">
        <v>367</v>
      </c>
      <c r="I1319" t="s">
        <v>78</v>
      </c>
      <c r="J1319" t="s">
        <v>136</v>
      </c>
      <c r="K1319" t="s">
        <v>22</v>
      </c>
      <c r="L1319" t="s">
        <v>177</v>
      </c>
      <c r="M1319" t="s">
        <v>5217</v>
      </c>
      <c r="N1319" t="s">
        <v>5218</v>
      </c>
      <c r="O1319">
        <v>1.683318888888889</v>
      </c>
      <c r="P1319">
        <v>0</v>
      </c>
      <c r="Q1319">
        <v>152</v>
      </c>
      <c r="R1319">
        <v>0</v>
      </c>
      <c r="S1319">
        <v>0</v>
      </c>
      <c r="T1319">
        <v>0</v>
      </c>
      <c r="U1319">
        <v>6</v>
      </c>
      <c r="V1319">
        <v>0</v>
      </c>
      <c r="W1319">
        <v>0</v>
      </c>
      <c r="X1319">
        <v>0</v>
      </c>
      <c r="Y1319">
        <v>58.062390000000001</v>
      </c>
      <c r="Z1319">
        <v>0</v>
      </c>
      <c r="AA1319">
        <v>0</v>
      </c>
      <c r="AB1319">
        <v>0</v>
      </c>
      <c r="AC1319">
        <v>18.329540000000001</v>
      </c>
      <c r="AD1319">
        <v>0</v>
      </c>
      <c r="AE1319">
        <v>0</v>
      </c>
      <c r="AF1319">
        <v>76.391930000000002</v>
      </c>
    </row>
    <row r="1320" spans="1:32" x14ac:dyDescent="0.3">
      <c r="A1320">
        <v>3009697</v>
      </c>
      <c r="B1320">
        <v>1</v>
      </c>
      <c r="C1320" t="s">
        <v>82</v>
      </c>
      <c r="D1320" t="s">
        <v>91</v>
      </c>
      <c r="E1320" t="s">
        <v>5219</v>
      </c>
      <c r="F1320" t="s">
        <v>5220</v>
      </c>
      <c r="G1320" t="s">
        <v>134</v>
      </c>
      <c r="H1320" t="s">
        <v>247</v>
      </c>
      <c r="I1320" t="s">
        <v>78</v>
      </c>
      <c r="J1320" t="s">
        <v>136</v>
      </c>
      <c r="K1320" t="s">
        <v>22</v>
      </c>
      <c r="L1320" t="s">
        <v>177</v>
      </c>
      <c r="M1320" t="s">
        <v>5221</v>
      </c>
      <c r="N1320" t="s">
        <v>5222</v>
      </c>
      <c r="O1320">
        <v>6.445103333333333</v>
      </c>
      <c r="P1320">
        <v>0</v>
      </c>
      <c r="Q1320">
        <v>68</v>
      </c>
      <c r="R1320">
        <v>0</v>
      </c>
      <c r="S1320">
        <v>0</v>
      </c>
      <c r="T1320">
        <v>0</v>
      </c>
      <c r="U1320">
        <v>7</v>
      </c>
      <c r="V1320">
        <v>0</v>
      </c>
      <c r="W1320">
        <v>0</v>
      </c>
      <c r="X1320">
        <v>0</v>
      </c>
      <c r="Y1320">
        <v>93.802704000000006</v>
      </c>
      <c r="Z1320">
        <v>0</v>
      </c>
      <c r="AA1320">
        <v>0</v>
      </c>
      <c r="AB1320">
        <v>0</v>
      </c>
      <c r="AC1320">
        <v>26.003945999999999</v>
      </c>
      <c r="AD1320">
        <v>0</v>
      </c>
      <c r="AE1320">
        <v>0</v>
      </c>
      <c r="AF1320">
        <v>119.80665</v>
      </c>
    </row>
    <row r="1321" spans="1:32" x14ac:dyDescent="0.3">
      <c r="A1321">
        <v>3009676</v>
      </c>
      <c r="B1321">
        <v>1</v>
      </c>
      <c r="C1321" t="s">
        <v>82</v>
      </c>
      <c r="D1321" t="s">
        <v>86</v>
      </c>
      <c r="E1321" t="s">
        <v>5223</v>
      </c>
      <c r="F1321" t="s">
        <v>5224</v>
      </c>
      <c r="G1321" t="s">
        <v>134</v>
      </c>
      <c r="H1321" t="s">
        <v>211</v>
      </c>
      <c r="I1321" t="s">
        <v>79</v>
      </c>
      <c r="J1321" t="s">
        <v>136</v>
      </c>
      <c r="K1321" t="s">
        <v>22</v>
      </c>
      <c r="L1321" t="s">
        <v>177</v>
      </c>
      <c r="M1321" t="s">
        <v>5225</v>
      </c>
      <c r="N1321" t="s">
        <v>5226</v>
      </c>
      <c r="O1321">
        <v>0.95333333333333337</v>
      </c>
      <c r="P1321">
        <v>0</v>
      </c>
      <c r="Q1321">
        <v>202</v>
      </c>
      <c r="R1321">
        <v>0</v>
      </c>
      <c r="S1321">
        <v>77</v>
      </c>
      <c r="T1321">
        <v>2</v>
      </c>
      <c r="U1321">
        <v>48</v>
      </c>
      <c r="V1321">
        <v>0</v>
      </c>
      <c r="W1321">
        <v>0</v>
      </c>
      <c r="X1321">
        <v>0</v>
      </c>
      <c r="Y1321">
        <v>75.374430000000004</v>
      </c>
      <c r="Z1321">
        <v>0</v>
      </c>
      <c r="AA1321">
        <v>44.868557000000003</v>
      </c>
      <c r="AB1321">
        <v>7.6962614</v>
      </c>
      <c r="AC1321">
        <v>26.730132999999999</v>
      </c>
      <c r="AD1321">
        <v>0</v>
      </c>
      <c r="AE1321">
        <v>0</v>
      </c>
      <c r="AF1321">
        <v>154.66936999999999</v>
      </c>
    </row>
    <row r="1322" spans="1:32" x14ac:dyDescent="0.3">
      <c r="A1322">
        <v>3009606</v>
      </c>
      <c r="B1322">
        <v>1</v>
      </c>
      <c r="C1322" t="s">
        <v>83</v>
      </c>
      <c r="D1322" t="s">
        <v>130</v>
      </c>
      <c r="E1322" t="s">
        <v>5227</v>
      </c>
      <c r="F1322" t="s">
        <v>5228</v>
      </c>
      <c r="G1322" t="s">
        <v>134</v>
      </c>
      <c r="H1322" t="s">
        <v>238</v>
      </c>
      <c r="I1322" t="s">
        <v>78</v>
      </c>
      <c r="J1322" t="s">
        <v>136</v>
      </c>
      <c r="K1322" t="s">
        <v>22</v>
      </c>
      <c r="L1322" t="s">
        <v>177</v>
      </c>
      <c r="M1322" t="s">
        <v>5229</v>
      </c>
      <c r="N1322" t="s">
        <v>5230</v>
      </c>
      <c r="O1322">
        <v>3.3620522222222227</v>
      </c>
      <c r="P1322">
        <v>0</v>
      </c>
      <c r="Q1322">
        <v>2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1.0070667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1.0070667</v>
      </c>
    </row>
    <row r="1323" spans="1:32" x14ac:dyDescent="0.3">
      <c r="A1323">
        <v>3009586</v>
      </c>
      <c r="B1323">
        <v>1</v>
      </c>
      <c r="C1323" t="s">
        <v>83</v>
      </c>
      <c r="D1323" t="s">
        <v>115</v>
      </c>
      <c r="E1323" t="s">
        <v>5231</v>
      </c>
      <c r="F1323" t="s">
        <v>5232</v>
      </c>
      <c r="G1323" t="s">
        <v>134</v>
      </c>
      <c r="H1323" t="s">
        <v>211</v>
      </c>
      <c r="I1323" t="s">
        <v>79</v>
      </c>
      <c r="J1323" t="s">
        <v>136</v>
      </c>
      <c r="K1323" t="s">
        <v>22</v>
      </c>
      <c r="L1323" t="s">
        <v>177</v>
      </c>
      <c r="M1323" t="s">
        <v>5233</v>
      </c>
      <c r="N1323" t="s">
        <v>5234</v>
      </c>
      <c r="O1323">
        <v>0.40805555555555556</v>
      </c>
      <c r="P1323">
        <v>2</v>
      </c>
      <c r="Q1323">
        <v>0</v>
      </c>
      <c r="R1323">
        <v>90</v>
      </c>
      <c r="S1323">
        <v>23</v>
      </c>
      <c r="T1323">
        <v>5</v>
      </c>
      <c r="U1323">
        <v>0</v>
      </c>
      <c r="V1323">
        <v>0</v>
      </c>
      <c r="W1323">
        <v>0</v>
      </c>
      <c r="X1323">
        <v>1.736783</v>
      </c>
      <c r="Y1323">
        <v>0</v>
      </c>
      <c r="Z1323">
        <v>11.133240000000001</v>
      </c>
      <c r="AA1323">
        <v>3.5842893</v>
      </c>
      <c r="AB1323">
        <v>3.2843795</v>
      </c>
      <c r="AC1323">
        <v>0</v>
      </c>
      <c r="AD1323">
        <v>0</v>
      </c>
      <c r="AE1323">
        <v>0</v>
      </c>
      <c r="AF1323">
        <v>19.738690999999999</v>
      </c>
    </row>
    <row r="1324" spans="1:32" x14ac:dyDescent="0.3">
      <c r="A1324">
        <v>3009475</v>
      </c>
      <c r="B1324">
        <v>1</v>
      </c>
      <c r="C1324" t="s">
        <v>82</v>
      </c>
      <c r="D1324" t="s">
        <v>104</v>
      </c>
      <c r="E1324" t="s">
        <v>5235</v>
      </c>
      <c r="F1324" t="s">
        <v>5236</v>
      </c>
      <c r="G1324" t="s">
        <v>134</v>
      </c>
      <c r="H1324" t="s">
        <v>367</v>
      </c>
      <c r="I1324" t="s">
        <v>78</v>
      </c>
      <c r="J1324" t="s">
        <v>136</v>
      </c>
      <c r="K1324" t="s">
        <v>22</v>
      </c>
      <c r="L1324" t="s">
        <v>177</v>
      </c>
      <c r="M1324" t="s">
        <v>5237</v>
      </c>
      <c r="N1324" t="s">
        <v>5238</v>
      </c>
      <c r="O1324">
        <v>0.95358833333333337</v>
      </c>
      <c r="P1324">
        <v>0</v>
      </c>
      <c r="Q1324">
        <v>1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0.45040925999999998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0.45040925999999998</v>
      </c>
    </row>
    <row r="1325" spans="1:32" x14ac:dyDescent="0.3">
      <c r="A1325">
        <v>3009492</v>
      </c>
      <c r="B1325">
        <v>1</v>
      </c>
      <c r="C1325" t="s">
        <v>82</v>
      </c>
      <c r="D1325" t="s">
        <v>102</v>
      </c>
      <c r="E1325" t="s">
        <v>5239</v>
      </c>
      <c r="F1325" t="s">
        <v>5240</v>
      </c>
      <c r="G1325" t="s">
        <v>134</v>
      </c>
      <c r="H1325" t="s">
        <v>247</v>
      </c>
      <c r="I1325" t="s">
        <v>78</v>
      </c>
      <c r="J1325" t="s">
        <v>136</v>
      </c>
      <c r="K1325" t="s">
        <v>22</v>
      </c>
      <c r="L1325" t="s">
        <v>177</v>
      </c>
      <c r="M1325" t="s">
        <v>5241</v>
      </c>
      <c r="N1325" t="s">
        <v>5242</v>
      </c>
      <c r="O1325">
        <v>0.58193555555555554</v>
      </c>
      <c r="P1325">
        <v>0</v>
      </c>
      <c r="Q1325">
        <v>36</v>
      </c>
      <c r="R1325">
        <v>0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0</v>
      </c>
      <c r="Y1325">
        <v>3.1873870000000002</v>
      </c>
      <c r="Z1325">
        <v>0</v>
      </c>
      <c r="AA1325">
        <v>0</v>
      </c>
      <c r="AB1325">
        <v>0</v>
      </c>
      <c r="AC1325">
        <v>0.47086304000000001</v>
      </c>
      <c r="AD1325">
        <v>0</v>
      </c>
      <c r="AE1325">
        <v>0</v>
      </c>
      <c r="AF1325">
        <v>3.6582499999999998</v>
      </c>
    </row>
    <row r="1326" spans="1:32" x14ac:dyDescent="0.3">
      <c r="A1326">
        <v>3009472</v>
      </c>
      <c r="B1326">
        <v>1</v>
      </c>
      <c r="C1326" t="s">
        <v>82</v>
      </c>
      <c r="D1326" t="s">
        <v>87</v>
      </c>
      <c r="E1326" t="s">
        <v>5243</v>
      </c>
      <c r="F1326" t="s">
        <v>5244</v>
      </c>
      <c r="G1326" t="s">
        <v>134</v>
      </c>
      <c r="H1326" t="s">
        <v>182</v>
      </c>
      <c r="I1326" t="s">
        <v>78</v>
      </c>
      <c r="J1326" t="s">
        <v>136</v>
      </c>
      <c r="K1326" t="s">
        <v>22</v>
      </c>
      <c r="L1326" t="s">
        <v>177</v>
      </c>
      <c r="M1326" t="s">
        <v>5245</v>
      </c>
      <c r="N1326" t="s">
        <v>5246</v>
      </c>
      <c r="O1326">
        <v>0.47334444444444446</v>
      </c>
      <c r="P1326">
        <v>0</v>
      </c>
      <c r="Q1326">
        <v>66</v>
      </c>
      <c r="R1326">
        <v>0</v>
      </c>
      <c r="S1326">
        <v>0</v>
      </c>
      <c r="T1326">
        <v>0</v>
      </c>
      <c r="U1326">
        <v>81</v>
      </c>
      <c r="V1326">
        <v>0</v>
      </c>
      <c r="W1326">
        <v>0</v>
      </c>
      <c r="X1326">
        <v>0</v>
      </c>
      <c r="Y1326">
        <v>7.1298121999999999</v>
      </c>
      <c r="Z1326">
        <v>0</v>
      </c>
      <c r="AA1326">
        <v>0</v>
      </c>
      <c r="AB1326">
        <v>0</v>
      </c>
      <c r="AC1326">
        <v>34.32741</v>
      </c>
      <c r="AD1326">
        <v>0</v>
      </c>
      <c r="AE1326">
        <v>0</v>
      </c>
      <c r="AF1326">
        <v>41.457222000000002</v>
      </c>
    </row>
    <row r="1327" spans="1:32" x14ac:dyDescent="0.3">
      <c r="A1327">
        <v>3009488</v>
      </c>
      <c r="B1327">
        <v>1</v>
      </c>
      <c r="C1327" t="s">
        <v>82</v>
      </c>
      <c r="D1327" t="s">
        <v>90</v>
      </c>
      <c r="E1327" t="s">
        <v>5247</v>
      </c>
      <c r="F1327" t="s">
        <v>5248</v>
      </c>
      <c r="G1327" t="s">
        <v>134</v>
      </c>
      <c r="H1327" t="s">
        <v>182</v>
      </c>
      <c r="I1327" t="s">
        <v>78</v>
      </c>
      <c r="J1327" t="s">
        <v>136</v>
      </c>
      <c r="K1327" t="s">
        <v>22</v>
      </c>
      <c r="L1327" t="s">
        <v>177</v>
      </c>
      <c r="M1327" t="s">
        <v>5249</v>
      </c>
      <c r="N1327" t="s">
        <v>5250</v>
      </c>
      <c r="O1327">
        <v>1.8783333333333334</v>
      </c>
      <c r="P1327">
        <v>0</v>
      </c>
      <c r="Q1327">
        <v>2</v>
      </c>
      <c r="R1327">
        <v>0</v>
      </c>
      <c r="S1327">
        <v>0</v>
      </c>
      <c r="T1327">
        <v>0</v>
      </c>
      <c r="U1327">
        <v>70</v>
      </c>
      <c r="V1327">
        <v>0</v>
      </c>
      <c r="W1327">
        <v>0</v>
      </c>
      <c r="X1327">
        <v>0</v>
      </c>
      <c r="Y1327">
        <v>0.80472076000000003</v>
      </c>
      <c r="Z1327">
        <v>0</v>
      </c>
      <c r="AA1327">
        <v>0</v>
      </c>
      <c r="AB1327">
        <v>0</v>
      </c>
      <c r="AC1327">
        <v>44.300975999999999</v>
      </c>
      <c r="AD1327">
        <v>0</v>
      </c>
      <c r="AE1327">
        <v>0</v>
      </c>
      <c r="AF1327">
        <v>45.105697999999997</v>
      </c>
    </row>
    <row r="1328" spans="1:32" x14ac:dyDescent="0.3">
      <c r="A1328">
        <v>3009485</v>
      </c>
      <c r="B1328">
        <v>1</v>
      </c>
      <c r="C1328" t="s">
        <v>82</v>
      </c>
      <c r="D1328" t="s">
        <v>92</v>
      </c>
      <c r="E1328" t="s">
        <v>5251</v>
      </c>
      <c r="F1328" t="s">
        <v>5252</v>
      </c>
      <c r="G1328" t="s">
        <v>134</v>
      </c>
      <c r="H1328" t="s">
        <v>4437</v>
      </c>
      <c r="I1328" t="s">
        <v>79</v>
      </c>
      <c r="J1328" t="s">
        <v>136</v>
      </c>
      <c r="K1328" t="s">
        <v>22</v>
      </c>
      <c r="L1328" t="s">
        <v>177</v>
      </c>
      <c r="M1328" t="s">
        <v>5253</v>
      </c>
      <c r="N1328" t="s">
        <v>5254</v>
      </c>
      <c r="O1328">
        <v>8.0314855555555553</v>
      </c>
      <c r="P1328">
        <v>0</v>
      </c>
      <c r="Q1328">
        <v>292</v>
      </c>
      <c r="R1328">
        <v>0</v>
      </c>
      <c r="S1328">
        <v>1</v>
      </c>
      <c r="T1328">
        <v>0</v>
      </c>
      <c r="U1328">
        <v>35</v>
      </c>
      <c r="V1328">
        <v>0</v>
      </c>
      <c r="W1328">
        <v>0</v>
      </c>
      <c r="X1328">
        <v>0</v>
      </c>
      <c r="Y1328">
        <v>638.82299999999998</v>
      </c>
      <c r="Z1328">
        <v>0</v>
      </c>
      <c r="AA1328">
        <v>0</v>
      </c>
      <c r="AB1328">
        <v>0</v>
      </c>
      <c r="AC1328">
        <v>105.45687</v>
      </c>
      <c r="AD1328">
        <v>0</v>
      </c>
      <c r="AE1328">
        <v>0</v>
      </c>
      <c r="AF1328">
        <v>744.2799</v>
      </c>
    </row>
    <row r="1329" spans="1:32" x14ac:dyDescent="0.3">
      <c r="A1329">
        <v>3009430</v>
      </c>
      <c r="B1329">
        <v>1</v>
      </c>
      <c r="C1329" t="s">
        <v>82</v>
      </c>
      <c r="D1329" t="s">
        <v>99</v>
      </c>
      <c r="E1329" t="s">
        <v>5255</v>
      </c>
      <c r="F1329" t="s">
        <v>5256</v>
      </c>
      <c r="G1329" t="s">
        <v>134</v>
      </c>
      <c r="H1329" t="s">
        <v>367</v>
      </c>
      <c r="I1329" t="s">
        <v>78</v>
      </c>
      <c r="J1329" t="s">
        <v>136</v>
      </c>
      <c r="K1329" t="s">
        <v>22</v>
      </c>
      <c r="L1329" t="s">
        <v>177</v>
      </c>
      <c r="M1329" t="s">
        <v>5257</v>
      </c>
      <c r="N1329" t="s">
        <v>5258</v>
      </c>
      <c r="O1329">
        <v>4.1896997222222225</v>
      </c>
      <c r="P1329">
        <v>0</v>
      </c>
      <c r="Q1329">
        <v>1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0.94062710000000005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0.94062710000000005</v>
      </c>
    </row>
    <row r="1330" spans="1:32" x14ac:dyDescent="0.3">
      <c r="A1330">
        <v>3009440</v>
      </c>
      <c r="B1330">
        <v>1</v>
      </c>
      <c r="C1330" t="s">
        <v>82</v>
      </c>
      <c r="D1330" t="s">
        <v>104</v>
      </c>
      <c r="E1330" t="s">
        <v>2858</v>
      </c>
      <c r="F1330" t="s">
        <v>2859</v>
      </c>
      <c r="G1330" t="s">
        <v>134</v>
      </c>
      <c r="H1330" t="s">
        <v>216</v>
      </c>
      <c r="I1330" t="s">
        <v>78</v>
      </c>
      <c r="J1330" t="s">
        <v>136</v>
      </c>
      <c r="K1330" t="s">
        <v>22</v>
      </c>
      <c r="L1330" t="s">
        <v>177</v>
      </c>
      <c r="M1330" t="s">
        <v>5259</v>
      </c>
      <c r="N1330" t="s">
        <v>5260</v>
      </c>
      <c r="O1330">
        <v>1.3222941666666668</v>
      </c>
      <c r="P1330">
        <v>0</v>
      </c>
      <c r="Q1330">
        <v>11</v>
      </c>
      <c r="R1330">
        <v>0</v>
      </c>
      <c r="S1330">
        <v>0</v>
      </c>
      <c r="T1330">
        <v>0</v>
      </c>
      <c r="U1330">
        <v>6</v>
      </c>
      <c r="V1330">
        <v>0</v>
      </c>
      <c r="W1330">
        <v>0</v>
      </c>
      <c r="X1330">
        <v>0</v>
      </c>
      <c r="Y1330">
        <v>5.4965916000000004</v>
      </c>
      <c r="Z1330">
        <v>0</v>
      </c>
      <c r="AA1330">
        <v>0</v>
      </c>
      <c r="AB1330">
        <v>0</v>
      </c>
      <c r="AC1330">
        <v>4.0345735999999999</v>
      </c>
      <c r="AD1330">
        <v>0</v>
      </c>
      <c r="AE1330">
        <v>0</v>
      </c>
      <c r="AF1330">
        <v>9.5311649999999997</v>
      </c>
    </row>
    <row r="1331" spans="1:32" x14ac:dyDescent="0.3">
      <c r="A1331">
        <v>3009429</v>
      </c>
      <c r="B1331">
        <v>1</v>
      </c>
      <c r="C1331" t="s">
        <v>83</v>
      </c>
      <c r="D1331" t="s">
        <v>128</v>
      </c>
      <c r="E1331" t="s">
        <v>5261</v>
      </c>
      <c r="F1331" t="s">
        <v>5262</v>
      </c>
      <c r="G1331" t="s">
        <v>134</v>
      </c>
      <c r="H1331" t="s">
        <v>318</v>
      </c>
      <c r="I1331" t="s">
        <v>79</v>
      </c>
      <c r="J1331" t="s">
        <v>136</v>
      </c>
      <c r="K1331" t="s">
        <v>22</v>
      </c>
      <c r="L1331" t="s">
        <v>177</v>
      </c>
      <c r="M1331" t="s">
        <v>5263</v>
      </c>
      <c r="N1331" t="s">
        <v>4572</v>
      </c>
      <c r="O1331">
        <v>3.6469605555555558</v>
      </c>
      <c r="P1331">
        <v>4</v>
      </c>
      <c r="Q1331">
        <v>9</v>
      </c>
      <c r="R1331">
        <v>26</v>
      </c>
      <c r="S1331">
        <v>6</v>
      </c>
      <c r="T1331">
        <v>0</v>
      </c>
      <c r="U1331">
        <v>0</v>
      </c>
      <c r="V1331">
        <v>0</v>
      </c>
      <c r="W1331">
        <v>0</v>
      </c>
      <c r="X1331">
        <v>2.3575713999999999</v>
      </c>
      <c r="Y1331">
        <v>2.1075005999999998</v>
      </c>
      <c r="Z1331">
        <v>11.813075</v>
      </c>
      <c r="AA1331">
        <v>3.4025210000000001</v>
      </c>
      <c r="AB1331">
        <v>0</v>
      </c>
      <c r="AC1331">
        <v>0</v>
      </c>
      <c r="AD1331">
        <v>0</v>
      </c>
      <c r="AE1331">
        <v>0</v>
      </c>
      <c r="AF1331">
        <v>19.680668000000001</v>
      </c>
    </row>
    <row r="1332" spans="1:32" x14ac:dyDescent="0.3">
      <c r="A1332">
        <v>3009301</v>
      </c>
      <c r="B1332">
        <v>1</v>
      </c>
      <c r="C1332" t="s">
        <v>82</v>
      </c>
      <c r="D1332" t="s">
        <v>84</v>
      </c>
      <c r="E1332" t="s">
        <v>5264</v>
      </c>
      <c r="F1332" t="s">
        <v>5265</v>
      </c>
      <c r="G1332" t="s">
        <v>134</v>
      </c>
      <c r="H1332" t="s">
        <v>216</v>
      </c>
      <c r="I1332" t="s">
        <v>78</v>
      </c>
      <c r="J1332" t="s">
        <v>136</v>
      </c>
      <c r="K1332" t="s">
        <v>22</v>
      </c>
      <c r="L1332" t="s">
        <v>177</v>
      </c>
      <c r="M1332" t="s">
        <v>5266</v>
      </c>
      <c r="N1332" t="s">
        <v>5267</v>
      </c>
      <c r="O1332">
        <v>0.72763166666666668</v>
      </c>
      <c r="P1332">
        <v>0</v>
      </c>
      <c r="Q1332">
        <v>21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3.0107083000000001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3.0107083000000001</v>
      </c>
    </row>
    <row r="1333" spans="1:32" x14ac:dyDescent="0.3">
      <c r="A1333">
        <v>3009123</v>
      </c>
      <c r="B1333">
        <v>2</v>
      </c>
      <c r="C1333" t="s">
        <v>82</v>
      </c>
      <c r="D1333" t="s">
        <v>98</v>
      </c>
      <c r="E1333" t="s">
        <v>5268</v>
      </c>
      <c r="F1333" t="s">
        <v>5269</v>
      </c>
      <c r="G1333" t="s">
        <v>134</v>
      </c>
      <c r="H1333" t="s">
        <v>238</v>
      </c>
      <c r="I1333" t="s">
        <v>78</v>
      </c>
      <c r="J1333" t="s">
        <v>136</v>
      </c>
      <c r="K1333" t="s">
        <v>22</v>
      </c>
      <c r="L1333" t="s">
        <v>177</v>
      </c>
      <c r="M1333" t="s">
        <v>3933</v>
      </c>
      <c r="N1333" t="s">
        <v>5270</v>
      </c>
      <c r="O1333">
        <v>0.74181222222222221</v>
      </c>
      <c r="P1333">
        <v>0</v>
      </c>
      <c r="Q1333">
        <v>290</v>
      </c>
      <c r="R1333">
        <v>0</v>
      </c>
      <c r="S1333">
        <v>0</v>
      </c>
      <c r="T1333">
        <v>0</v>
      </c>
      <c r="U1333">
        <v>12</v>
      </c>
      <c r="V1333">
        <v>0</v>
      </c>
      <c r="W1333">
        <v>0</v>
      </c>
      <c r="X1333">
        <v>0</v>
      </c>
      <c r="Y1333">
        <v>53.644942999999998</v>
      </c>
      <c r="Z1333">
        <v>0</v>
      </c>
      <c r="AA1333">
        <v>0</v>
      </c>
      <c r="AB1333">
        <v>0</v>
      </c>
      <c r="AC1333">
        <v>8.9676989999999996</v>
      </c>
      <c r="AD1333">
        <v>0</v>
      </c>
      <c r="AE1333">
        <v>0</v>
      </c>
      <c r="AF1333">
        <v>62.612639999999999</v>
      </c>
    </row>
    <row r="1334" spans="1:32" x14ac:dyDescent="0.3">
      <c r="A1334">
        <v>3009226</v>
      </c>
      <c r="B1334">
        <v>1</v>
      </c>
      <c r="C1334" t="s">
        <v>82</v>
      </c>
      <c r="D1334" t="s">
        <v>91</v>
      </c>
      <c r="E1334" t="s">
        <v>5271</v>
      </c>
      <c r="F1334" t="s">
        <v>5272</v>
      </c>
      <c r="G1334" t="s">
        <v>134</v>
      </c>
      <c r="H1334" t="s">
        <v>216</v>
      </c>
      <c r="I1334" t="s">
        <v>78</v>
      </c>
      <c r="J1334" t="s">
        <v>136</v>
      </c>
      <c r="K1334" t="s">
        <v>22</v>
      </c>
      <c r="L1334" t="s">
        <v>177</v>
      </c>
      <c r="M1334" t="s">
        <v>5273</v>
      </c>
      <c r="N1334" t="s">
        <v>5274</v>
      </c>
      <c r="O1334">
        <v>3.3890316666666664</v>
      </c>
      <c r="P1334">
        <v>0</v>
      </c>
      <c r="Q1334">
        <v>5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2.6894648000000001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2.6894648000000001</v>
      </c>
    </row>
    <row r="1335" spans="1:32" x14ac:dyDescent="0.3">
      <c r="A1335">
        <v>3009193</v>
      </c>
      <c r="B1335">
        <v>1</v>
      </c>
      <c r="C1335" t="s">
        <v>83</v>
      </c>
      <c r="D1335" t="s">
        <v>129</v>
      </c>
      <c r="E1335" t="s">
        <v>5275</v>
      </c>
      <c r="F1335" t="s">
        <v>5276</v>
      </c>
      <c r="G1335" t="s">
        <v>134</v>
      </c>
      <c r="H1335" t="s">
        <v>247</v>
      </c>
      <c r="I1335" t="s">
        <v>78</v>
      </c>
      <c r="J1335" t="s">
        <v>136</v>
      </c>
      <c r="K1335" t="s">
        <v>22</v>
      </c>
      <c r="L1335" t="s">
        <v>177</v>
      </c>
      <c r="M1335" t="s">
        <v>5277</v>
      </c>
      <c r="N1335" t="s">
        <v>5278</v>
      </c>
      <c r="O1335">
        <v>4.1038402777777776</v>
      </c>
      <c r="P1335">
        <v>0</v>
      </c>
      <c r="Q1335">
        <v>0</v>
      </c>
      <c r="R1335">
        <v>0</v>
      </c>
      <c r="S1335">
        <v>4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7.8987920000000003</v>
      </c>
      <c r="AB1335">
        <v>0</v>
      </c>
      <c r="AC1335">
        <v>0</v>
      </c>
      <c r="AD1335">
        <v>0</v>
      </c>
      <c r="AE1335">
        <v>0</v>
      </c>
      <c r="AF1335">
        <v>7.8987920000000003</v>
      </c>
    </row>
    <row r="1336" spans="1:32" x14ac:dyDescent="0.3">
      <c r="A1336">
        <v>3009189</v>
      </c>
      <c r="B1336">
        <v>1</v>
      </c>
      <c r="C1336" t="s">
        <v>83</v>
      </c>
      <c r="D1336" t="s">
        <v>129</v>
      </c>
      <c r="E1336" t="s">
        <v>5279</v>
      </c>
      <c r="F1336" t="s">
        <v>5280</v>
      </c>
      <c r="G1336" t="s">
        <v>134</v>
      </c>
      <c r="H1336" t="s">
        <v>211</v>
      </c>
      <c r="I1336" t="s">
        <v>79</v>
      </c>
      <c r="J1336" t="s">
        <v>136</v>
      </c>
      <c r="K1336" t="s">
        <v>22</v>
      </c>
      <c r="L1336" t="s">
        <v>177</v>
      </c>
      <c r="M1336" t="s">
        <v>5281</v>
      </c>
      <c r="N1336" t="s">
        <v>5282</v>
      </c>
      <c r="O1336">
        <v>4.8672016666666664</v>
      </c>
      <c r="P1336">
        <v>0</v>
      </c>
      <c r="Q1336">
        <v>2</v>
      </c>
      <c r="R1336">
        <v>0</v>
      </c>
      <c r="S1336">
        <v>0</v>
      </c>
      <c r="T1336">
        <v>0</v>
      </c>
      <c r="U1336">
        <v>253</v>
      </c>
      <c r="V1336">
        <v>0</v>
      </c>
      <c r="W1336">
        <v>8</v>
      </c>
      <c r="X1336">
        <v>0</v>
      </c>
      <c r="Y1336">
        <v>0.13495884999999999</v>
      </c>
      <c r="Z1336">
        <v>0</v>
      </c>
      <c r="AA1336">
        <v>0</v>
      </c>
      <c r="AB1336">
        <v>0</v>
      </c>
      <c r="AC1336">
        <v>1468.8176000000001</v>
      </c>
      <c r="AD1336">
        <v>0</v>
      </c>
      <c r="AE1336">
        <v>540.08720000000005</v>
      </c>
      <c r="AF1336">
        <v>2009.0398</v>
      </c>
    </row>
    <row r="1337" spans="1:32" x14ac:dyDescent="0.3">
      <c r="A1337">
        <v>3009200</v>
      </c>
      <c r="B1337">
        <v>1</v>
      </c>
      <c r="C1337" t="s">
        <v>83</v>
      </c>
      <c r="D1337" t="s">
        <v>118</v>
      </c>
      <c r="E1337" t="s">
        <v>5283</v>
      </c>
      <c r="F1337" t="s">
        <v>5284</v>
      </c>
      <c r="G1337" t="s">
        <v>134</v>
      </c>
      <c r="H1337" t="s">
        <v>404</v>
      </c>
      <c r="I1337" t="s">
        <v>79</v>
      </c>
      <c r="J1337" t="s">
        <v>136</v>
      </c>
      <c r="K1337" t="s">
        <v>22</v>
      </c>
      <c r="L1337" t="s">
        <v>177</v>
      </c>
      <c r="M1337" t="s">
        <v>5285</v>
      </c>
      <c r="N1337" t="s">
        <v>5286</v>
      </c>
      <c r="O1337">
        <v>2.3541930555555552</v>
      </c>
      <c r="P1337">
        <v>0</v>
      </c>
      <c r="Q1337">
        <v>78</v>
      </c>
      <c r="R1337">
        <v>0</v>
      </c>
      <c r="S1337">
        <v>0</v>
      </c>
      <c r="T1337">
        <v>0</v>
      </c>
      <c r="U1337">
        <v>7</v>
      </c>
      <c r="V1337">
        <v>0</v>
      </c>
      <c r="W1337">
        <v>0</v>
      </c>
      <c r="X1337">
        <v>0</v>
      </c>
      <c r="Y1337">
        <v>35.543854000000003</v>
      </c>
      <c r="Z1337">
        <v>0</v>
      </c>
      <c r="AA1337">
        <v>0</v>
      </c>
      <c r="AB1337">
        <v>0</v>
      </c>
      <c r="AC1337">
        <v>12.05124</v>
      </c>
      <c r="AD1337">
        <v>0</v>
      </c>
      <c r="AE1337">
        <v>0</v>
      </c>
      <c r="AF1337">
        <v>47.595092999999999</v>
      </c>
    </row>
    <row r="1338" spans="1:32" x14ac:dyDescent="0.3">
      <c r="A1338">
        <v>3009092</v>
      </c>
      <c r="B1338">
        <v>2</v>
      </c>
      <c r="C1338" t="s">
        <v>82</v>
      </c>
      <c r="D1338" t="s">
        <v>104</v>
      </c>
      <c r="E1338" t="s">
        <v>5287</v>
      </c>
      <c r="F1338" t="s">
        <v>5288</v>
      </c>
      <c r="G1338" t="s">
        <v>134</v>
      </c>
      <c r="H1338" t="s">
        <v>238</v>
      </c>
      <c r="I1338" t="s">
        <v>78</v>
      </c>
      <c r="J1338" t="s">
        <v>136</v>
      </c>
      <c r="K1338" t="s">
        <v>22</v>
      </c>
      <c r="L1338" t="s">
        <v>177</v>
      </c>
      <c r="M1338" t="s">
        <v>3327</v>
      </c>
      <c r="N1338" t="s">
        <v>5289</v>
      </c>
      <c r="O1338">
        <v>0.53972222222222221</v>
      </c>
      <c r="P1338">
        <v>0</v>
      </c>
      <c r="Q1338">
        <v>284</v>
      </c>
      <c r="R1338">
        <v>0</v>
      </c>
      <c r="S1338">
        <v>0</v>
      </c>
      <c r="T1338">
        <v>0</v>
      </c>
      <c r="U1338">
        <v>27</v>
      </c>
      <c r="V1338">
        <v>0</v>
      </c>
      <c r="W1338">
        <v>1</v>
      </c>
      <c r="X1338">
        <v>0</v>
      </c>
      <c r="Y1338">
        <v>21.630426</v>
      </c>
      <c r="Z1338">
        <v>0</v>
      </c>
      <c r="AA1338">
        <v>0</v>
      </c>
      <c r="AB1338">
        <v>0</v>
      </c>
      <c r="AC1338">
        <v>3.7247340000000002</v>
      </c>
      <c r="AD1338">
        <v>0</v>
      </c>
      <c r="AE1338">
        <v>2.7764947000000002</v>
      </c>
      <c r="AF1338">
        <v>28.131654999999999</v>
      </c>
    </row>
    <row r="1339" spans="1:32" x14ac:dyDescent="0.3">
      <c r="A1339">
        <v>3009224</v>
      </c>
      <c r="B1339">
        <v>1</v>
      </c>
      <c r="C1339" t="s">
        <v>83</v>
      </c>
      <c r="D1339" t="s">
        <v>125</v>
      </c>
      <c r="E1339" t="s">
        <v>5290</v>
      </c>
      <c r="F1339" t="s">
        <v>5291</v>
      </c>
      <c r="G1339" t="s">
        <v>134</v>
      </c>
      <c r="H1339" t="s">
        <v>211</v>
      </c>
      <c r="I1339" t="s">
        <v>79</v>
      </c>
      <c r="J1339" t="s">
        <v>136</v>
      </c>
      <c r="K1339" t="s">
        <v>22</v>
      </c>
      <c r="L1339" t="s">
        <v>177</v>
      </c>
      <c r="M1339" t="s">
        <v>5292</v>
      </c>
      <c r="N1339" t="s">
        <v>5293</v>
      </c>
      <c r="O1339">
        <v>1.3096244444444445</v>
      </c>
      <c r="P1339">
        <v>0</v>
      </c>
      <c r="Q1339">
        <v>484</v>
      </c>
      <c r="R1339">
        <v>0</v>
      </c>
      <c r="S1339">
        <v>10</v>
      </c>
      <c r="T1339">
        <v>0</v>
      </c>
      <c r="U1339">
        <v>56</v>
      </c>
      <c r="V1339">
        <v>0</v>
      </c>
      <c r="W1339">
        <v>0</v>
      </c>
      <c r="X1339">
        <v>0</v>
      </c>
      <c r="Y1339">
        <v>79.915409999999994</v>
      </c>
      <c r="Z1339">
        <v>0</v>
      </c>
      <c r="AA1339">
        <v>14.952741</v>
      </c>
      <c r="AB1339">
        <v>0</v>
      </c>
      <c r="AC1339">
        <v>13.714506</v>
      </c>
      <c r="AD1339">
        <v>0</v>
      </c>
      <c r="AE1339">
        <v>0</v>
      </c>
      <c r="AF1339">
        <v>108.58266399999999</v>
      </c>
    </row>
    <row r="1340" spans="1:32" x14ac:dyDescent="0.3">
      <c r="A1340">
        <v>3009039</v>
      </c>
      <c r="B1340">
        <v>1</v>
      </c>
      <c r="C1340" t="s">
        <v>82</v>
      </c>
      <c r="D1340" t="s">
        <v>105</v>
      </c>
      <c r="E1340" t="s">
        <v>5294</v>
      </c>
      <c r="F1340" t="s">
        <v>5295</v>
      </c>
      <c r="G1340" t="s">
        <v>134</v>
      </c>
      <c r="H1340" t="s">
        <v>327</v>
      </c>
      <c r="I1340" t="s">
        <v>78</v>
      </c>
      <c r="J1340" t="s">
        <v>136</v>
      </c>
      <c r="K1340" t="s">
        <v>22</v>
      </c>
      <c r="L1340" t="s">
        <v>177</v>
      </c>
      <c r="M1340" t="s">
        <v>5296</v>
      </c>
      <c r="N1340" t="s">
        <v>5297</v>
      </c>
      <c r="O1340">
        <v>2.1852149999999999</v>
      </c>
      <c r="P1340">
        <v>0</v>
      </c>
      <c r="Q1340">
        <v>29</v>
      </c>
      <c r="R1340">
        <v>0</v>
      </c>
      <c r="S1340">
        <v>54</v>
      </c>
      <c r="T1340">
        <v>0</v>
      </c>
      <c r="U1340">
        <v>12</v>
      </c>
      <c r="V1340">
        <v>0</v>
      </c>
      <c r="W1340">
        <v>0</v>
      </c>
      <c r="X1340">
        <v>0</v>
      </c>
      <c r="Y1340">
        <v>13.707001999999999</v>
      </c>
      <c r="Z1340">
        <v>0</v>
      </c>
      <c r="AA1340">
        <v>31.652284999999999</v>
      </c>
      <c r="AB1340">
        <v>0</v>
      </c>
      <c r="AC1340">
        <v>22.087101000000001</v>
      </c>
      <c r="AD1340">
        <v>0</v>
      </c>
      <c r="AE1340">
        <v>0</v>
      </c>
      <c r="AF1340">
        <v>67.446389999999994</v>
      </c>
    </row>
    <row r="1341" spans="1:32" x14ac:dyDescent="0.3">
      <c r="A1341">
        <v>3009033</v>
      </c>
      <c r="B1341">
        <v>1</v>
      </c>
      <c r="C1341" t="s">
        <v>82</v>
      </c>
      <c r="D1341" t="s">
        <v>92</v>
      </c>
      <c r="E1341" t="s">
        <v>5298</v>
      </c>
      <c r="F1341" t="s">
        <v>5299</v>
      </c>
      <c r="G1341" t="s">
        <v>134</v>
      </c>
      <c r="H1341" t="s">
        <v>367</v>
      </c>
      <c r="I1341" t="s">
        <v>78</v>
      </c>
      <c r="J1341" t="s">
        <v>136</v>
      </c>
      <c r="K1341" t="s">
        <v>22</v>
      </c>
      <c r="L1341" t="s">
        <v>177</v>
      </c>
      <c r="M1341" t="s">
        <v>5300</v>
      </c>
      <c r="N1341" t="s">
        <v>5301</v>
      </c>
      <c r="O1341">
        <v>5.7031155555555557</v>
      </c>
      <c r="P1341">
        <v>0</v>
      </c>
      <c r="Q1341">
        <v>1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5.9536850000000002E-2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5.9536850000000002E-2</v>
      </c>
    </row>
    <row r="1342" spans="1:32" x14ac:dyDescent="0.3">
      <c r="A1342">
        <v>3009086</v>
      </c>
      <c r="B1342">
        <v>1</v>
      </c>
      <c r="C1342" t="s">
        <v>83</v>
      </c>
      <c r="D1342" t="s">
        <v>123</v>
      </c>
      <c r="E1342" t="s">
        <v>5302</v>
      </c>
      <c r="F1342" t="s">
        <v>5303</v>
      </c>
      <c r="G1342" t="s">
        <v>134</v>
      </c>
      <c r="H1342" t="s">
        <v>238</v>
      </c>
      <c r="I1342" t="s">
        <v>78</v>
      </c>
      <c r="J1342" t="s">
        <v>136</v>
      </c>
      <c r="K1342" t="s">
        <v>22</v>
      </c>
      <c r="L1342" t="s">
        <v>177</v>
      </c>
      <c r="M1342" t="s">
        <v>5304</v>
      </c>
      <c r="N1342" t="s">
        <v>5305</v>
      </c>
      <c r="O1342">
        <v>2.3090463888888886</v>
      </c>
      <c r="P1342">
        <v>0</v>
      </c>
      <c r="Q1342">
        <v>1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0.65943609999999997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0.65943609999999997</v>
      </c>
    </row>
    <row r="1343" spans="1:32" x14ac:dyDescent="0.3">
      <c r="A1343">
        <v>3008882</v>
      </c>
      <c r="B1343">
        <v>1</v>
      </c>
      <c r="C1343" t="s">
        <v>82</v>
      </c>
      <c r="D1343" t="s">
        <v>104</v>
      </c>
      <c r="E1343" t="s">
        <v>5306</v>
      </c>
      <c r="F1343" t="s">
        <v>5307</v>
      </c>
      <c r="G1343" t="s">
        <v>134</v>
      </c>
      <c r="H1343" t="s">
        <v>367</v>
      </c>
      <c r="I1343" t="s">
        <v>78</v>
      </c>
      <c r="J1343" t="s">
        <v>136</v>
      </c>
      <c r="K1343" t="s">
        <v>22</v>
      </c>
      <c r="L1343" t="s">
        <v>177</v>
      </c>
      <c r="M1343" t="s">
        <v>5308</v>
      </c>
      <c r="N1343" t="s">
        <v>5309</v>
      </c>
      <c r="O1343">
        <v>3.5595275000000002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0.44743349999999998</v>
      </c>
      <c r="AD1343">
        <v>0</v>
      </c>
      <c r="AE1343">
        <v>0</v>
      </c>
      <c r="AF1343">
        <v>0.44743349999999998</v>
      </c>
    </row>
    <row r="1344" spans="1:32" x14ac:dyDescent="0.3">
      <c r="A1344">
        <v>3008751</v>
      </c>
      <c r="B1344">
        <v>1</v>
      </c>
      <c r="C1344" t="s">
        <v>82</v>
      </c>
      <c r="D1344" t="s">
        <v>104</v>
      </c>
      <c r="E1344" t="s">
        <v>5310</v>
      </c>
      <c r="F1344" t="s">
        <v>5311</v>
      </c>
      <c r="G1344" t="s">
        <v>134</v>
      </c>
      <c r="H1344" t="s">
        <v>247</v>
      </c>
      <c r="I1344" t="s">
        <v>78</v>
      </c>
      <c r="J1344" t="s">
        <v>136</v>
      </c>
      <c r="K1344" t="s">
        <v>22</v>
      </c>
      <c r="L1344" t="s">
        <v>177</v>
      </c>
      <c r="M1344" t="s">
        <v>5312</v>
      </c>
      <c r="N1344" t="s">
        <v>5313</v>
      </c>
      <c r="O1344">
        <v>1.5299219444444445</v>
      </c>
      <c r="P1344">
        <v>0</v>
      </c>
      <c r="Q1344">
        <v>24</v>
      </c>
      <c r="R1344">
        <v>0</v>
      </c>
      <c r="S1344">
        <v>0</v>
      </c>
      <c r="T1344">
        <v>0</v>
      </c>
      <c r="U1344">
        <v>37</v>
      </c>
      <c r="V1344">
        <v>0</v>
      </c>
      <c r="W1344">
        <v>0</v>
      </c>
      <c r="X1344">
        <v>0</v>
      </c>
      <c r="Y1344">
        <v>16.067782999999999</v>
      </c>
      <c r="Z1344">
        <v>0</v>
      </c>
      <c r="AA1344">
        <v>0</v>
      </c>
      <c r="AB1344">
        <v>0</v>
      </c>
      <c r="AC1344">
        <v>33.326439999999998</v>
      </c>
      <c r="AD1344">
        <v>0</v>
      </c>
      <c r="AE1344">
        <v>0</v>
      </c>
      <c r="AF1344">
        <v>49.394221999999999</v>
      </c>
    </row>
    <row r="1345" spans="1:32" x14ac:dyDescent="0.3">
      <c r="A1345">
        <v>3008750</v>
      </c>
      <c r="B1345">
        <v>1</v>
      </c>
      <c r="C1345" t="s">
        <v>82</v>
      </c>
      <c r="D1345" t="s">
        <v>94</v>
      </c>
      <c r="E1345" t="s">
        <v>5314</v>
      </c>
      <c r="F1345" t="s">
        <v>5315</v>
      </c>
      <c r="G1345" t="s">
        <v>134</v>
      </c>
      <c r="H1345" t="s">
        <v>182</v>
      </c>
      <c r="I1345" t="s">
        <v>78</v>
      </c>
      <c r="J1345" t="s">
        <v>136</v>
      </c>
      <c r="K1345" t="s">
        <v>22</v>
      </c>
      <c r="L1345" t="s">
        <v>177</v>
      </c>
      <c r="M1345" t="s">
        <v>5316</v>
      </c>
      <c r="N1345" t="s">
        <v>5317</v>
      </c>
      <c r="O1345">
        <v>0.51208277777777778</v>
      </c>
      <c r="P1345">
        <v>0</v>
      </c>
      <c r="Q1345">
        <v>65</v>
      </c>
      <c r="R1345">
        <v>0</v>
      </c>
      <c r="S1345">
        <v>0</v>
      </c>
      <c r="T1345">
        <v>0</v>
      </c>
      <c r="U1345">
        <v>2</v>
      </c>
      <c r="V1345">
        <v>0</v>
      </c>
      <c r="W1345">
        <v>1</v>
      </c>
      <c r="X1345">
        <v>0</v>
      </c>
      <c r="Y1345">
        <v>3.6850749999999999</v>
      </c>
      <c r="Z1345">
        <v>0</v>
      </c>
      <c r="AA1345">
        <v>0</v>
      </c>
      <c r="AB1345">
        <v>0</v>
      </c>
      <c r="AC1345">
        <v>0.63284205999999998</v>
      </c>
      <c r="AD1345">
        <v>0</v>
      </c>
      <c r="AE1345">
        <v>1.6555328000000001E-2</v>
      </c>
      <c r="AF1345">
        <v>4.3344727000000001</v>
      </c>
    </row>
    <row r="1346" spans="1:32" x14ac:dyDescent="0.3">
      <c r="A1346">
        <v>3008747</v>
      </c>
      <c r="B1346">
        <v>1</v>
      </c>
      <c r="C1346" t="s">
        <v>82</v>
      </c>
      <c r="D1346" t="s">
        <v>100</v>
      </c>
      <c r="E1346" t="s">
        <v>5318</v>
      </c>
      <c r="F1346" t="s">
        <v>5319</v>
      </c>
      <c r="G1346" t="s">
        <v>134</v>
      </c>
      <c r="H1346" t="s">
        <v>182</v>
      </c>
      <c r="I1346" t="s">
        <v>79</v>
      </c>
      <c r="J1346" t="s">
        <v>136</v>
      </c>
      <c r="K1346" t="s">
        <v>22</v>
      </c>
      <c r="L1346" t="s">
        <v>177</v>
      </c>
      <c r="M1346" t="s">
        <v>5320</v>
      </c>
      <c r="N1346" t="s">
        <v>5321</v>
      </c>
      <c r="O1346">
        <v>0.78719666666666666</v>
      </c>
      <c r="P1346">
        <v>0</v>
      </c>
      <c r="Q1346">
        <v>99</v>
      </c>
      <c r="R1346">
        <v>0</v>
      </c>
      <c r="S1346">
        <v>0</v>
      </c>
      <c r="T1346">
        <v>0</v>
      </c>
      <c r="U1346">
        <v>34</v>
      </c>
      <c r="V1346">
        <v>0</v>
      </c>
      <c r="W1346">
        <v>0</v>
      </c>
      <c r="X1346">
        <v>0</v>
      </c>
      <c r="Y1346">
        <v>36.006210000000003</v>
      </c>
      <c r="Z1346">
        <v>0</v>
      </c>
      <c r="AA1346">
        <v>0</v>
      </c>
      <c r="AB1346">
        <v>0</v>
      </c>
      <c r="AC1346">
        <v>61.660755000000002</v>
      </c>
      <c r="AD1346">
        <v>0</v>
      </c>
      <c r="AE1346">
        <v>0</v>
      </c>
      <c r="AF1346">
        <v>97.666960000000003</v>
      </c>
    </row>
    <row r="1347" spans="1:32" x14ac:dyDescent="0.3">
      <c r="A1347">
        <v>3008748</v>
      </c>
      <c r="B1347">
        <v>1</v>
      </c>
      <c r="C1347" t="s">
        <v>82</v>
      </c>
      <c r="D1347" t="s">
        <v>95</v>
      </c>
      <c r="E1347" t="s">
        <v>5322</v>
      </c>
      <c r="F1347" t="s">
        <v>5323</v>
      </c>
      <c r="G1347" t="s">
        <v>134</v>
      </c>
      <c r="H1347" t="s">
        <v>182</v>
      </c>
      <c r="I1347" t="s">
        <v>78</v>
      </c>
      <c r="J1347" t="s">
        <v>136</v>
      </c>
      <c r="K1347" t="s">
        <v>22</v>
      </c>
      <c r="L1347" t="s">
        <v>177</v>
      </c>
      <c r="M1347" t="s">
        <v>5324</v>
      </c>
      <c r="N1347" t="s">
        <v>5325</v>
      </c>
      <c r="O1347">
        <v>0.36633555555555558</v>
      </c>
      <c r="P1347">
        <v>0</v>
      </c>
      <c r="Q1347">
        <v>154</v>
      </c>
      <c r="R1347">
        <v>0</v>
      </c>
      <c r="S1347">
        <v>0</v>
      </c>
      <c r="T1347">
        <v>0</v>
      </c>
      <c r="U1347">
        <v>23</v>
      </c>
      <c r="V1347">
        <v>0</v>
      </c>
      <c r="W1347">
        <v>0</v>
      </c>
      <c r="X1347">
        <v>0</v>
      </c>
      <c r="Y1347">
        <v>23.644082999999998</v>
      </c>
      <c r="Z1347">
        <v>0</v>
      </c>
      <c r="AA1347">
        <v>0</v>
      </c>
      <c r="AB1347">
        <v>0</v>
      </c>
      <c r="AC1347">
        <v>5.8603329999999998</v>
      </c>
      <c r="AD1347">
        <v>0</v>
      </c>
      <c r="AE1347">
        <v>0</v>
      </c>
      <c r="AF1347">
        <v>29.504415999999999</v>
      </c>
    </row>
    <row r="1348" spans="1:32" x14ac:dyDescent="0.3">
      <c r="A1348">
        <v>3008760</v>
      </c>
      <c r="B1348">
        <v>1</v>
      </c>
      <c r="C1348" t="s">
        <v>82</v>
      </c>
      <c r="D1348" t="s">
        <v>99</v>
      </c>
      <c r="E1348" t="s">
        <v>5326</v>
      </c>
      <c r="F1348" t="s">
        <v>5327</v>
      </c>
      <c r="G1348" t="s">
        <v>134</v>
      </c>
      <c r="H1348" t="s">
        <v>211</v>
      </c>
      <c r="I1348" t="s">
        <v>79</v>
      </c>
      <c r="J1348" t="s">
        <v>136</v>
      </c>
      <c r="K1348" t="s">
        <v>22</v>
      </c>
      <c r="L1348" t="s">
        <v>177</v>
      </c>
      <c r="M1348" t="s">
        <v>5328</v>
      </c>
      <c r="N1348" t="s">
        <v>5329</v>
      </c>
      <c r="O1348">
        <v>0.88416666666666666</v>
      </c>
      <c r="P1348">
        <v>1</v>
      </c>
      <c r="Q1348">
        <v>846</v>
      </c>
      <c r="R1348">
        <v>1</v>
      </c>
      <c r="S1348">
        <v>6</v>
      </c>
      <c r="T1348">
        <v>7</v>
      </c>
      <c r="U1348">
        <v>82</v>
      </c>
      <c r="V1348">
        <v>0</v>
      </c>
      <c r="W1348">
        <v>0</v>
      </c>
      <c r="X1348">
        <v>5.6394780000000004</v>
      </c>
      <c r="Y1348">
        <v>197.82042999999999</v>
      </c>
      <c r="Z1348">
        <v>0.47215005999999998</v>
      </c>
      <c r="AA1348">
        <v>0.39199329999999999</v>
      </c>
      <c r="AB1348">
        <v>173.44710000000001</v>
      </c>
      <c r="AC1348">
        <v>29.072498</v>
      </c>
      <c r="AD1348">
        <v>0</v>
      </c>
      <c r="AE1348">
        <v>0</v>
      </c>
      <c r="AF1348">
        <v>406.84366</v>
      </c>
    </row>
    <row r="1349" spans="1:32" x14ac:dyDescent="0.3">
      <c r="A1349">
        <v>3008754</v>
      </c>
      <c r="B1349">
        <v>1</v>
      </c>
      <c r="C1349" t="s">
        <v>82</v>
      </c>
      <c r="D1349" t="s">
        <v>104</v>
      </c>
      <c r="E1349" t="s">
        <v>5330</v>
      </c>
      <c r="F1349" t="s">
        <v>5331</v>
      </c>
      <c r="G1349" t="s">
        <v>134</v>
      </c>
      <c r="H1349" t="s">
        <v>135</v>
      </c>
      <c r="I1349" t="s">
        <v>79</v>
      </c>
      <c r="J1349" t="s">
        <v>136</v>
      </c>
      <c r="K1349" t="s">
        <v>22</v>
      </c>
      <c r="L1349" t="s">
        <v>177</v>
      </c>
      <c r="M1349" t="s">
        <v>5332</v>
      </c>
      <c r="N1349" t="s">
        <v>5333</v>
      </c>
      <c r="O1349">
        <v>0.14718472222222223</v>
      </c>
      <c r="P1349">
        <v>0</v>
      </c>
      <c r="Q1349">
        <v>425</v>
      </c>
      <c r="R1349">
        <v>0</v>
      </c>
      <c r="S1349">
        <v>0</v>
      </c>
      <c r="T1349">
        <v>3</v>
      </c>
      <c r="U1349">
        <v>1110</v>
      </c>
      <c r="V1349">
        <v>0</v>
      </c>
      <c r="W1349">
        <v>0</v>
      </c>
      <c r="X1349">
        <v>0</v>
      </c>
      <c r="Y1349">
        <v>23.174901999999999</v>
      </c>
      <c r="Z1349">
        <v>0</v>
      </c>
      <c r="AA1349">
        <v>0</v>
      </c>
      <c r="AB1349">
        <v>0.52124654999999998</v>
      </c>
      <c r="AC1349">
        <v>69.544560000000004</v>
      </c>
      <c r="AD1349">
        <v>0</v>
      </c>
      <c r="AE1349">
        <v>0</v>
      </c>
      <c r="AF1349">
        <v>93.240714999999994</v>
      </c>
    </row>
    <row r="1350" spans="1:32" x14ac:dyDescent="0.3">
      <c r="A1350">
        <v>3008728</v>
      </c>
      <c r="B1350">
        <v>1</v>
      </c>
      <c r="C1350" t="s">
        <v>82</v>
      </c>
      <c r="D1350" t="s">
        <v>109</v>
      </c>
      <c r="E1350" t="s">
        <v>5334</v>
      </c>
      <c r="F1350" t="s">
        <v>5335</v>
      </c>
      <c r="G1350" t="s">
        <v>134</v>
      </c>
      <c r="H1350" t="s">
        <v>211</v>
      </c>
      <c r="I1350" t="s">
        <v>79</v>
      </c>
      <c r="J1350" t="s">
        <v>136</v>
      </c>
      <c r="K1350" t="s">
        <v>22</v>
      </c>
      <c r="L1350" t="s">
        <v>177</v>
      </c>
      <c r="M1350" t="s">
        <v>5336</v>
      </c>
      <c r="N1350" t="s">
        <v>5337</v>
      </c>
      <c r="O1350">
        <v>0.48305555555555557</v>
      </c>
      <c r="P1350">
        <v>3</v>
      </c>
      <c r="Q1350">
        <v>13774</v>
      </c>
      <c r="R1350">
        <v>3</v>
      </c>
      <c r="S1350">
        <v>556</v>
      </c>
      <c r="T1350">
        <v>30</v>
      </c>
      <c r="U1350">
        <v>1371</v>
      </c>
      <c r="V1350">
        <v>2</v>
      </c>
      <c r="W1350">
        <v>7</v>
      </c>
      <c r="X1350">
        <v>41.164496999999997</v>
      </c>
      <c r="Y1350">
        <v>2175.3771999999999</v>
      </c>
      <c r="Z1350">
        <v>2.1575030000000002</v>
      </c>
      <c r="AA1350">
        <v>68.799835000000002</v>
      </c>
      <c r="AB1350">
        <v>435.4905</v>
      </c>
      <c r="AC1350">
        <v>709.01373000000001</v>
      </c>
      <c r="AD1350">
        <v>58.604686999999998</v>
      </c>
      <c r="AE1350">
        <v>0.36749703</v>
      </c>
      <c r="AF1350">
        <v>3490.9753000000001</v>
      </c>
    </row>
    <row r="1351" spans="1:32" x14ac:dyDescent="0.3">
      <c r="A1351">
        <v>3008368</v>
      </c>
      <c r="B1351">
        <v>1</v>
      </c>
      <c r="C1351" t="s">
        <v>82</v>
      </c>
      <c r="D1351" t="s">
        <v>87</v>
      </c>
      <c r="E1351" t="s">
        <v>5338</v>
      </c>
      <c r="F1351" t="s">
        <v>5339</v>
      </c>
      <c r="G1351" t="s">
        <v>134</v>
      </c>
      <c r="H1351" t="s">
        <v>874</v>
      </c>
      <c r="I1351" t="s">
        <v>78</v>
      </c>
      <c r="J1351" t="s">
        <v>136</v>
      </c>
      <c r="K1351" t="s">
        <v>3</v>
      </c>
      <c r="L1351" t="s">
        <v>177</v>
      </c>
      <c r="M1351" t="s">
        <v>5340</v>
      </c>
      <c r="N1351" t="s">
        <v>5341</v>
      </c>
      <c r="O1351">
        <v>6.5410555555555554</v>
      </c>
      <c r="P1351">
        <v>0</v>
      </c>
      <c r="Q1351">
        <v>13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14.139976000000001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14.139976000000001</v>
      </c>
    </row>
    <row r="1352" spans="1:32" x14ac:dyDescent="0.3">
      <c r="A1352">
        <v>3008391</v>
      </c>
      <c r="B1352">
        <v>1</v>
      </c>
      <c r="C1352" t="s">
        <v>82</v>
      </c>
      <c r="D1352" t="s">
        <v>104</v>
      </c>
      <c r="E1352" t="s">
        <v>5342</v>
      </c>
      <c r="F1352" t="s">
        <v>5343</v>
      </c>
      <c r="G1352" t="s">
        <v>134</v>
      </c>
      <c r="H1352" t="s">
        <v>182</v>
      </c>
      <c r="I1352" t="s">
        <v>78</v>
      </c>
      <c r="J1352" t="s">
        <v>136</v>
      </c>
      <c r="K1352" t="s">
        <v>22</v>
      </c>
      <c r="L1352" t="s">
        <v>177</v>
      </c>
      <c r="M1352" t="s">
        <v>5344</v>
      </c>
      <c r="N1352" t="s">
        <v>5345</v>
      </c>
      <c r="O1352">
        <v>0.4994561111111111</v>
      </c>
      <c r="P1352">
        <v>0</v>
      </c>
      <c r="Q1352">
        <v>215</v>
      </c>
      <c r="R1352">
        <v>0</v>
      </c>
      <c r="S1352">
        <v>0</v>
      </c>
      <c r="T1352">
        <v>0</v>
      </c>
      <c r="U1352">
        <v>6</v>
      </c>
      <c r="V1352">
        <v>0</v>
      </c>
      <c r="W1352">
        <v>0</v>
      </c>
      <c r="X1352">
        <v>0</v>
      </c>
      <c r="Y1352">
        <v>32.414110000000001</v>
      </c>
      <c r="Z1352">
        <v>0</v>
      </c>
      <c r="AA1352">
        <v>0</v>
      </c>
      <c r="AB1352">
        <v>0</v>
      </c>
      <c r="AC1352">
        <v>1.8879642000000001</v>
      </c>
      <c r="AD1352">
        <v>0</v>
      </c>
      <c r="AE1352">
        <v>0</v>
      </c>
      <c r="AF1352">
        <v>34.302070000000001</v>
      </c>
    </row>
    <row r="1353" spans="1:32" x14ac:dyDescent="0.3">
      <c r="A1353">
        <v>3008321</v>
      </c>
      <c r="B1353">
        <v>1</v>
      </c>
      <c r="C1353" t="s">
        <v>82</v>
      </c>
      <c r="D1353" t="s">
        <v>106</v>
      </c>
      <c r="E1353" t="s">
        <v>5346</v>
      </c>
      <c r="F1353" t="s">
        <v>5347</v>
      </c>
      <c r="G1353" t="s">
        <v>134</v>
      </c>
      <c r="H1353" t="s">
        <v>142</v>
      </c>
      <c r="I1353" t="s">
        <v>78</v>
      </c>
      <c r="J1353" t="s">
        <v>136</v>
      </c>
      <c r="K1353" t="s">
        <v>22</v>
      </c>
      <c r="L1353" t="s">
        <v>137</v>
      </c>
      <c r="M1353" t="s">
        <v>5348</v>
      </c>
      <c r="N1353" t="s">
        <v>5349</v>
      </c>
      <c r="O1353">
        <v>7.8069444444444445</v>
      </c>
      <c r="P1353">
        <v>0</v>
      </c>
      <c r="Q1353">
        <v>292</v>
      </c>
      <c r="R1353">
        <v>0</v>
      </c>
      <c r="S1353">
        <v>0</v>
      </c>
      <c r="T1353">
        <v>0</v>
      </c>
      <c r="U1353">
        <v>17</v>
      </c>
      <c r="V1353">
        <v>0</v>
      </c>
      <c r="W1353">
        <v>0</v>
      </c>
      <c r="X1353">
        <v>0</v>
      </c>
      <c r="Y1353">
        <v>649.86279999999999</v>
      </c>
      <c r="Z1353">
        <v>0</v>
      </c>
      <c r="AA1353">
        <v>0</v>
      </c>
      <c r="AB1353">
        <v>0</v>
      </c>
      <c r="AC1353">
        <v>74.209609999999998</v>
      </c>
      <c r="AD1353">
        <v>0</v>
      </c>
      <c r="AE1353">
        <v>0</v>
      </c>
      <c r="AF1353">
        <v>724.07240000000002</v>
      </c>
    </row>
    <row r="1354" spans="1:32" x14ac:dyDescent="0.3">
      <c r="A1354">
        <v>3007807</v>
      </c>
      <c r="B1354">
        <v>1</v>
      </c>
      <c r="C1354" t="s">
        <v>82</v>
      </c>
      <c r="D1354" t="s">
        <v>92</v>
      </c>
      <c r="E1354" t="s">
        <v>5350</v>
      </c>
      <c r="F1354" t="s">
        <v>5351</v>
      </c>
      <c r="G1354" t="s">
        <v>134</v>
      </c>
      <c r="H1354" t="s">
        <v>211</v>
      </c>
      <c r="I1354" t="s">
        <v>79</v>
      </c>
      <c r="J1354" t="s">
        <v>136</v>
      </c>
      <c r="K1354" t="s">
        <v>22</v>
      </c>
      <c r="L1354" t="s">
        <v>177</v>
      </c>
      <c r="M1354" t="s">
        <v>5352</v>
      </c>
      <c r="N1354" t="s">
        <v>5353</v>
      </c>
      <c r="O1354">
        <v>0.125</v>
      </c>
      <c r="P1354">
        <v>0</v>
      </c>
      <c r="Q1354">
        <v>90</v>
      </c>
      <c r="R1354">
        <v>0</v>
      </c>
      <c r="S1354">
        <v>3</v>
      </c>
      <c r="T1354">
        <v>1</v>
      </c>
      <c r="U1354">
        <v>8</v>
      </c>
      <c r="V1354">
        <v>0</v>
      </c>
      <c r="W1354">
        <v>0</v>
      </c>
      <c r="X1354">
        <v>0</v>
      </c>
      <c r="Y1354">
        <v>1.7713981999999999</v>
      </c>
      <c r="Z1354">
        <v>0</v>
      </c>
      <c r="AA1354">
        <v>0.41991826999999998</v>
      </c>
      <c r="AB1354">
        <v>2.4894276</v>
      </c>
      <c r="AC1354">
        <v>0.49102544999999997</v>
      </c>
      <c r="AD1354">
        <v>0</v>
      </c>
      <c r="AE1354">
        <v>0</v>
      </c>
      <c r="AF1354">
        <v>5.1717696000000002</v>
      </c>
    </row>
    <row r="1355" spans="1:32" x14ac:dyDescent="0.3">
      <c r="A1355">
        <v>3007843</v>
      </c>
      <c r="B1355">
        <v>1</v>
      </c>
      <c r="C1355" t="s">
        <v>82</v>
      </c>
      <c r="D1355" t="s">
        <v>84</v>
      </c>
      <c r="E1355" t="s">
        <v>5354</v>
      </c>
      <c r="F1355" t="s">
        <v>5355</v>
      </c>
      <c r="G1355" t="s">
        <v>134</v>
      </c>
      <c r="H1355" t="s">
        <v>318</v>
      </c>
      <c r="I1355" t="s">
        <v>79</v>
      </c>
      <c r="J1355" t="s">
        <v>136</v>
      </c>
      <c r="K1355" t="s">
        <v>22</v>
      </c>
      <c r="L1355" t="s">
        <v>177</v>
      </c>
      <c r="M1355" t="s">
        <v>5356</v>
      </c>
      <c r="N1355" t="s">
        <v>5357</v>
      </c>
      <c r="O1355">
        <v>2.5678736111111111</v>
      </c>
      <c r="P1355">
        <v>0</v>
      </c>
      <c r="Q1355">
        <v>151</v>
      </c>
      <c r="R1355">
        <v>0</v>
      </c>
      <c r="S1355">
        <v>1</v>
      </c>
      <c r="T1355">
        <v>0</v>
      </c>
      <c r="U1355">
        <v>10</v>
      </c>
      <c r="V1355">
        <v>0</v>
      </c>
      <c r="W1355">
        <v>0</v>
      </c>
      <c r="X1355">
        <v>0</v>
      </c>
      <c r="Y1355">
        <v>112.26335</v>
      </c>
      <c r="Z1355">
        <v>0</v>
      </c>
      <c r="AA1355">
        <v>3.3576225000000001E-4</v>
      </c>
      <c r="AB1355">
        <v>0</v>
      </c>
      <c r="AC1355">
        <v>19.096933</v>
      </c>
      <c r="AD1355">
        <v>0</v>
      </c>
      <c r="AE1355">
        <v>0</v>
      </c>
      <c r="AF1355">
        <v>131.36061000000001</v>
      </c>
    </row>
    <row r="1356" spans="1:32" x14ac:dyDescent="0.3">
      <c r="A1356">
        <v>3007869</v>
      </c>
      <c r="B1356">
        <v>1</v>
      </c>
      <c r="C1356" t="s">
        <v>82</v>
      </c>
      <c r="D1356" t="s">
        <v>92</v>
      </c>
      <c r="E1356" t="s">
        <v>5358</v>
      </c>
      <c r="F1356" t="s">
        <v>5359</v>
      </c>
      <c r="G1356" t="s">
        <v>134</v>
      </c>
      <c r="H1356" t="s">
        <v>211</v>
      </c>
      <c r="I1356" t="s">
        <v>79</v>
      </c>
      <c r="J1356" t="s">
        <v>136</v>
      </c>
      <c r="K1356" t="s">
        <v>22</v>
      </c>
      <c r="L1356" t="s">
        <v>177</v>
      </c>
      <c r="M1356" t="s">
        <v>5360</v>
      </c>
      <c r="N1356" t="s">
        <v>5361</v>
      </c>
      <c r="O1356">
        <v>0.33416666666666667</v>
      </c>
      <c r="P1356">
        <v>0</v>
      </c>
      <c r="Q1356">
        <v>935</v>
      </c>
      <c r="R1356">
        <v>0</v>
      </c>
      <c r="S1356">
        <v>3</v>
      </c>
      <c r="T1356">
        <v>3</v>
      </c>
      <c r="U1356">
        <v>223</v>
      </c>
      <c r="V1356">
        <v>0</v>
      </c>
      <c r="W1356">
        <v>0</v>
      </c>
      <c r="X1356">
        <v>0</v>
      </c>
      <c r="Y1356">
        <v>153.38576</v>
      </c>
      <c r="Z1356">
        <v>0</v>
      </c>
      <c r="AA1356">
        <v>0.59140009999999998</v>
      </c>
      <c r="AB1356">
        <v>9.7434700000000003</v>
      </c>
      <c r="AC1356">
        <v>65.395169999999993</v>
      </c>
      <c r="AD1356">
        <v>0</v>
      </c>
      <c r="AE1356">
        <v>0</v>
      </c>
      <c r="AF1356">
        <v>229.11580000000001</v>
      </c>
    </row>
    <row r="1357" spans="1:32" x14ac:dyDescent="0.3">
      <c r="A1357">
        <v>3007819</v>
      </c>
      <c r="B1357">
        <v>1</v>
      </c>
      <c r="C1357" t="s">
        <v>82</v>
      </c>
      <c r="D1357" t="s">
        <v>92</v>
      </c>
      <c r="E1357" t="s">
        <v>5362</v>
      </c>
      <c r="F1357" t="s">
        <v>5363</v>
      </c>
      <c r="G1357" t="s">
        <v>134</v>
      </c>
      <c r="H1357" t="s">
        <v>211</v>
      </c>
      <c r="I1357" t="s">
        <v>79</v>
      </c>
      <c r="J1357" t="s">
        <v>136</v>
      </c>
      <c r="K1357" t="s">
        <v>22</v>
      </c>
      <c r="L1357" t="s">
        <v>177</v>
      </c>
      <c r="M1357" t="s">
        <v>5364</v>
      </c>
      <c r="N1357" t="s">
        <v>5365</v>
      </c>
      <c r="O1357">
        <v>0.65253222222222218</v>
      </c>
      <c r="P1357">
        <v>3</v>
      </c>
      <c r="Q1357">
        <v>3129</v>
      </c>
      <c r="R1357">
        <v>2</v>
      </c>
      <c r="S1357">
        <v>12</v>
      </c>
      <c r="T1357">
        <v>27</v>
      </c>
      <c r="U1357">
        <v>242</v>
      </c>
      <c r="V1357">
        <v>0</v>
      </c>
      <c r="W1357">
        <v>1</v>
      </c>
      <c r="X1357">
        <v>8.7086600000000001</v>
      </c>
      <c r="Y1357">
        <v>553.54070000000002</v>
      </c>
      <c r="Z1357">
        <v>2.8703218000000001</v>
      </c>
      <c r="AA1357">
        <v>0.84636920000000004</v>
      </c>
      <c r="AB1357">
        <v>181.45322999999999</v>
      </c>
      <c r="AC1357">
        <v>216.41255000000001</v>
      </c>
      <c r="AD1357">
        <v>0</v>
      </c>
      <c r="AE1357">
        <v>5.3874279999999997E-3</v>
      </c>
      <c r="AF1357">
        <v>963.83730000000003</v>
      </c>
    </row>
    <row r="1358" spans="1:32" x14ac:dyDescent="0.3">
      <c r="A1358">
        <v>3007668</v>
      </c>
      <c r="B1358">
        <v>1</v>
      </c>
      <c r="C1358" t="s">
        <v>83</v>
      </c>
      <c r="D1358" t="s">
        <v>114</v>
      </c>
      <c r="E1358" t="s">
        <v>5366</v>
      </c>
      <c r="F1358" t="s">
        <v>5367</v>
      </c>
      <c r="G1358" t="s">
        <v>134</v>
      </c>
      <c r="H1358" t="s">
        <v>238</v>
      </c>
      <c r="I1358" t="s">
        <v>78</v>
      </c>
      <c r="J1358" t="s">
        <v>136</v>
      </c>
      <c r="K1358" t="s">
        <v>22</v>
      </c>
      <c r="L1358" t="s">
        <v>177</v>
      </c>
      <c r="M1358" t="s">
        <v>5368</v>
      </c>
      <c r="N1358" t="s">
        <v>5369</v>
      </c>
      <c r="O1358">
        <v>0.82612166666666664</v>
      </c>
      <c r="P1358">
        <v>0</v>
      </c>
      <c r="Q1358">
        <v>1</v>
      </c>
      <c r="R1358">
        <v>0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0</v>
      </c>
      <c r="Y1358">
        <v>2.2405010000000002E-3</v>
      </c>
      <c r="Z1358">
        <v>0</v>
      </c>
      <c r="AA1358">
        <v>0</v>
      </c>
      <c r="AB1358">
        <v>0</v>
      </c>
      <c r="AC1358">
        <v>1.5039472999999999E-4</v>
      </c>
      <c r="AD1358">
        <v>0</v>
      </c>
      <c r="AE1358">
        <v>0</v>
      </c>
      <c r="AF1358">
        <v>2.390896E-3</v>
      </c>
    </row>
    <row r="1359" spans="1:32" x14ac:dyDescent="0.3">
      <c r="A1359">
        <v>3007680</v>
      </c>
      <c r="B1359">
        <v>1</v>
      </c>
      <c r="C1359" t="s">
        <v>82</v>
      </c>
      <c r="D1359" t="s">
        <v>101</v>
      </c>
      <c r="E1359" t="s">
        <v>670</v>
      </c>
      <c r="F1359" t="s">
        <v>671</v>
      </c>
      <c r="G1359" t="s">
        <v>134</v>
      </c>
      <c r="H1359" t="s">
        <v>211</v>
      </c>
      <c r="I1359" t="s">
        <v>79</v>
      </c>
      <c r="J1359" t="s">
        <v>136</v>
      </c>
      <c r="K1359" t="s">
        <v>22</v>
      </c>
      <c r="L1359" t="s">
        <v>177</v>
      </c>
      <c r="M1359" t="s">
        <v>5370</v>
      </c>
      <c r="N1359" t="s">
        <v>5371</v>
      </c>
      <c r="O1359">
        <v>1.1605011111111112</v>
      </c>
      <c r="P1359">
        <v>8</v>
      </c>
      <c r="Q1359">
        <v>4</v>
      </c>
      <c r="R1359">
        <v>36</v>
      </c>
      <c r="S1359">
        <v>14</v>
      </c>
      <c r="T1359">
        <v>40</v>
      </c>
      <c r="U1359">
        <v>19</v>
      </c>
      <c r="V1359">
        <v>9</v>
      </c>
      <c r="W1359">
        <v>0</v>
      </c>
      <c r="X1359">
        <v>1.3031946000000001</v>
      </c>
      <c r="Y1359">
        <v>9.6648034999999997</v>
      </c>
      <c r="Z1359">
        <v>37.769782999999997</v>
      </c>
      <c r="AA1359">
        <v>9.1213189999999997</v>
      </c>
      <c r="AB1359">
        <v>358.39792</v>
      </c>
      <c r="AC1359">
        <v>56.361927000000001</v>
      </c>
      <c r="AD1359">
        <v>2322.8935999999999</v>
      </c>
      <c r="AE1359">
        <v>0</v>
      </c>
      <c r="AF1359">
        <v>2795.5124999999998</v>
      </c>
    </row>
    <row r="1360" spans="1:32" x14ac:dyDescent="0.3">
      <c r="A1360">
        <v>3007683</v>
      </c>
      <c r="B1360">
        <v>1</v>
      </c>
      <c r="C1360" t="s">
        <v>82</v>
      </c>
      <c r="D1360" t="s">
        <v>91</v>
      </c>
      <c r="E1360" t="s">
        <v>5372</v>
      </c>
      <c r="F1360" t="s">
        <v>5373</v>
      </c>
      <c r="G1360" t="s">
        <v>134</v>
      </c>
      <c r="H1360" t="s">
        <v>327</v>
      </c>
      <c r="I1360" t="s">
        <v>78</v>
      </c>
      <c r="J1360" t="s">
        <v>136</v>
      </c>
      <c r="K1360" t="s">
        <v>22</v>
      </c>
      <c r="L1360" t="s">
        <v>177</v>
      </c>
      <c r="M1360" t="s">
        <v>5374</v>
      </c>
      <c r="N1360" t="s">
        <v>5375</v>
      </c>
      <c r="O1360">
        <v>0.68903972222222221</v>
      </c>
      <c r="P1360">
        <v>0</v>
      </c>
      <c r="Q1360">
        <v>10</v>
      </c>
      <c r="R1360">
        <v>0</v>
      </c>
      <c r="S1360">
        <v>0</v>
      </c>
      <c r="T1360">
        <v>0</v>
      </c>
      <c r="U1360">
        <v>194</v>
      </c>
      <c r="V1360">
        <v>0</v>
      </c>
      <c r="W1360">
        <v>6</v>
      </c>
      <c r="X1360">
        <v>0</v>
      </c>
      <c r="Y1360">
        <v>1.2874604000000001</v>
      </c>
      <c r="Z1360">
        <v>0</v>
      </c>
      <c r="AA1360">
        <v>0</v>
      </c>
      <c r="AB1360">
        <v>0</v>
      </c>
      <c r="AC1360">
        <v>174.38757000000001</v>
      </c>
      <c r="AD1360">
        <v>0</v>
      </c>
      <c r="AE1360">
        <v>204.13567</v>
      </c>
      <c r="AF1360">
        <v>379.8107</v>
      </c>
    </row>
    <row r="1361" spans="1:32" x14ac:dyDescent="0.3">
      <c r="A1361">
        <v>3007703</v>
      </c>
      <c r="B1361">
        <v>1</v>
      </c>
      <c r="C1361" t="s">
        <v>82</v>
      </c>
      <c r="D1361" t="s">
        <v>101</v>
      </c>
      <c r="E1361" t="s">
        <v>5376</v>
      </c>
      <c r="F1361" t="s">
        <v>5377</v>
      </c>
      <c r="G1361" t="s">
        <v>134</v>
      </c>
      <c r="H1361" t="s">
        <v>211</v>
      </c>
      <c r="I1361" t="s">
        <v>79</v>
      </c>
      <c r="J1361" t="s">
        <v>136</v>
      </c>
      <c r="K1361" t="s">
        <v>22</v>
      </c>
      <c r="L1361" t="s">
        <v>177</v>
      </c>
      <c r="M1361" t="s">
        <v>5378</v>
      </c>
      <c r="N1361" t="s">
        <v>5379</v>
      </c>
      <c r="O1361">
        <v>0.75696138888888898</v>
      </c>
      <c r="P1361">
        <v>13</v>
      </c>
      <c r="Q1361">
        <v>17</v>
      </c>
      <c r="R1361">
        <v>58</v>
      </c>
      <c r="S1361">
        <v>50</v>
      </c>
      <c r="T1361">
        <v>24</v>
      </c>
      <c r="U1361">
        <v>14</v>
      </c>
      <c r="V1361">
        <v>8</v>
      </c>
      <c r="W1361">
        <v>0</v>
      </c>
      <c r="X1361">
        <v>2.3602582999999999</v>
      </c>
      <c r="Y1361">
        <v>3.4768344999999998</v>
      </c>
      <c r="Z1361">
        <v>18.565488999999999</v>
      </c>
      <c r="AA1361">
        <v>7.7805204000000003</v>
      </c>
      <c r="AB1361">
        <v>524.22326999999996</v>
      </c>
      <c r="AC1361">
        <v>15.794608999999999</v>
      </c>
      <c r="AD1361">
        <v>1122.5533</v>
      </c>
      <c r="AE1361">
        <v>0</v>
      </c>
      <c r="AF1361">
        <v>1694.7544</v>
      </c>
    </row>
    <row r="1362" spans="1:32" x14ac:dyDescent="0.3">
      <c r="A1362">
        <v>3007663</v>
      </c>
      <c r="B1362">
        <v>1</v>
      </c>
      <c r="C1362" t="s">
        <v>82</v>
      </c>
      <c r="D1362" t="s">
        <v>84</v>
      </c>
      <c r="E1362" t="s">
        <v>5380</v>
      </c>
      <c r="F1362" t="s">
        <v>5381</v>
      </c>
      <c r="G1362" t="s">
        <v>134</v>
      </c>
      <c r="H1362" t="s">
        <v>182</v>
      </c>
      <c r="I1362" t="s">
        <v>78</v>
      </c>
      <c r="J1362" t="s">
        <v>136</v>
      </c>
      <c r="K1362" t="s">
        <v>22</v>
      </c>
      <c r="L1362" t="s">
        <v>177</v>
      </c>
      <c r="M1362" t="s">
        <v>5382</v>
      </c>
      <c r="N1362" t="s">
        <v>5383</v>
      </c>
      <c r="O1362">
        <v>1.3288277777777777</v>
      </c>
      <c r="P1362">
        <v>0</v>
      </c>
      <c r="Q1362">
        <v>239</v>
      </c>
      <c r="R1362">
        <v>0</v>
      </c>
      <c r="S1362">
        <v>4</v>
      </c>
      <c r="T1362">
        <v>0</v>
      </c>
      <c r="U1362">
        <v>9</v>
      </c>
      <c r="V1362">
        <v>0</v>
      </c>
      <c r="W1362">
        <v>0</v>
      </c>
      <c r="X1362">
        <v>0</v>
      </c>
      <c r="Y1362">
        <v>45.230319999999999</v>
      </c>
      <c r="Z1362">
        <v>0</v>
      </c>
      <c r="AA1362">
        <v>0.99501010000000001</v>
      </c>
      <c r="AB1362">
        <v>0</v>
      </c>
      <c r="AC1362">
        <v>10.555090999999999</v>
      </c>
      <c r="AD1362">
        <v>0</v>
      </c>
      <c r="AE1362">
        <v>0</v>
      </c>
      <c r="AF1362">
        <v>56.780422000000002</v>
      </c>
    </row>
    <row r="1363" spans="1:32" x14ac:dyDescent="0.3">
      <c r="A1363">
        <v>3007685</v>
      </c>
      <c r="B1363">
        <v>1</v>
      </c>
      <c r="C1363" t="s">
        <v>82</v>
      </c>
      <c r="D1363" t="s">
        <v>101</v>
      </c>
      <c r="E1363" t="s">
        <v>5384</v>
      </c>
      <c r="F1363" t="s">
        <v>5385</v>
      </c>
      <c r="G1363" t="s">
        <v>134</v>
      </c>
      <c r="H1363" t="s">
        <v>211</v>
      </c>
      <c r="I1363" t="s">
        <v>79</v>
      </c>
      <c r="J1363" t="s">
        <v>136</v>
      </c>
      <c r="K1363" t="s">
        <v>22</v>
      </c>
      <c r="L1363" t="s">
        <v>177</v>
      </c>
      <c r="M1363" t="s">
        <v>5386</v>
      </c>
      <c r="N1363" t="s">
        <v>5387</v>
      </c>
      <c r="O1363">
        <v>1.0666666666666667</v>
      </c>
      <c r="P1363">
        <v>11</v>
      </c>
      <c r="Q1363">
        <v>291</v>
      </c>
      <c r="R1363">
        <v>13</v>
      </c>
      <c r="S1363">
        <v>15</v>
      </c>
      <c r="T1363">
        <v>24</v>
      </c>
      <c r="U1363">
        <v>26</v>
      </c>
      <c r="V1363">
        <v>3</v>
      </c>
      <c r="W1363">
        <v>0</v>
      </c>
      <c r="X1363">
        <v>3.2114834999999999</v>
      </c>
      <c r="Y1363">
        <v>89.922979999999995</v>
      </c>
      <c r="Z1363">
        <v>10.533554000000001</v>
      </c>
      <c r="AA1363">
        <v>1.2890012</v>
      </c>
      <c r="AB1363">
        <v>423.08710000000002</v>
      </c>
      <c r="AC1363">
        <v>24.501342999999999</v>
      </c>
      <c r="AD1363">
        <v>641.14890000000003</v>
      </c>
      <c r="AE1363">
        <v>0</v>
      </c>
      <c r="AF1363">
        <v>1193.6943000000001</v>
      </c>
    </row>
    <row r="1364" spans="1:32" x14ac:dyDescent="0.3">
      <c r="A1364">
        <v>3007510</v>
      </c>
      <c r="B1364">
        <v>1</v>
      </c>
      <c r="C1364" t="s">
        <v>82</v>
      </c>
      <c r="D1364" t="s">
        <v>112</v>
      </c>
      <c r="E1364" t="s">
        <v>5388</v>
      </c>
      <c r="F1364" t="s">
        <v>5389</v>
      </c>
      <c r="G1364" t="s">
        <v>134</v>
      </c>
      <c r="H1364" t="s">
        <v>367</v>
      </c>
      <c r="I1364" t="s">
        <v>78</v>
      </c>
      <c r="J1364" t="s">
        <v>136</v>
      </c>
      <c r="K1364" t="s">
        <v>22</v>
      </c>
      <c r="L1364" t="s">
        <v>177</v>
      </c>
      <c r="M1364" t="s">
        <v>5390</v>
      </c>
      <c r="N1364" t="s">
        <v>5391</v>
      </c>
      <c r="O1364">
        <v>0.96411138888888892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0.69379109999999999</v>
      </c>
      <c r="AD1364">
        <v>0</v>
      </c>
      <c r="AE1364">
        <v>0</v>
      </c>
      <c r="AF1364">
        <v>0.69379109999999999</v>
      </c>
    </row>
    <row r="1365" spans="1:32" x14ac:dyDescent="0.3">
      <c r="A1365">
        <v>3007511</v>
      </c>
      <c r="B1365">
        <v>1</v>
      </c>
      <c r="C1365" t="s">
        <v>82</v>
      </c>
      <c r="D1365" t="s">
        <v>90</v>
      </c>
      <c r="E1365" t="s">
        <v>3048</v>
      </c>
      <c r="F1365" t="s">
        <v>3049</v>
      </c>
      <c r="G1365" t="s">
        <v>134</v>
      </c>
      <c r="H1365" t="s">
        <v>247</v>
      </c>
      <c r="I1365" t="s">
        <v>78</v>
      </c>
      <c r="J1365" t="s">
        <v>136</v>
      </c>
      <c r="K1365" t="s">
        <v>22</v>
      </c>
      <c r="L1365" t="s">
        <v>177</v>
      </c>
      <c r="M1365" t="s">
        <v>5392</v>
      </c>
      <c r="N1365" t="s">
        <v>5393</v>
      </c>
      <c r="O1365">
        <v>2.7919683333333332</v>
      </c>
      <c r="P1365">
        <v>0</v>
      </c>
      <c r="Q1365">
        <v>1</v>
      </c>
      <c r="R1365">
        <v>0</v>
      </c>
      <c r="S1365">
        <v>0</v>
      </c>
      <c r="T1365">
        <v>0</v>
      </c>
      <c r="U1365">
        <v>31</v>
      </c>
      <c r="V1365">
        <v>0</v>
      </c>
      <c r="W1365">
        <v>0</v>
      </c>
      <c r="X1365">
        <v>0</v>
      </c>
      <c r="Y1365">
        <v>0.25355539999999999</v>
      </c>
      <c r="Z1365">
        <v>0</v>
      </c>
      <c r="AA1365">
        <v>0</v>
      </c>
      <c r="AB1365">
        <v>0</v>
      </c>
      <c r="AC1365">
        <v>266.09343999999999</v>
      </c>
      <c r="AD1365">
        <v>0</v>
      </c>
      <c r="AE1365">
        <v>0</v>
      </c>
      <c r="AF1365">
        <v>266.34701999999999</v>
      </c>
    </row>
    <row r="1366" spans="1:32" x14ac:dyDescent="0.3">
      <c r="A1366">
        <v>3007486</v>
      </c>
      <c r="B1366">
        <v>1</v>
      </c>
      <c r="C1366" t="s">
        <v>83</v>
      </c>
      <c r="D1366" t="s">
        <v>129</v>
      </c>
      <c r="E1366" t="s">
        <v>5394</v>
      </c>
      <c r="F1366" t="s">
        <v>5395</v>
      </c>
      <c r="G1366" t="s">
        <v>134</v>
      </c>
      <c r="H1366" t="s">
        <v>211</v>
      </c>
      <c r="I1366" t="s">
        <v>79</v>
      </c>
      <c r="J1366" t="s">
        <v>136</v>
      </c>
      <c r="K1366" t="s">
        <v>22</v>
      </c>
      <c r="L1366" t="s">
        <v>177</v>
      </c>
      <c r="M1366" t="s">
        <v>5396</v>
      </c>
      <c r="N1366" t="s">
        <v>5397</v>
      </c>
      <c r="O1366">
        <v>0.38811083333333335</v>
      </c>
      <c r="P1366">
        <v>0</v>
      </c>
      <c r="Q1366">
        <v>3</v>
      </c>
      <c r="R1366">
        <v>0</v>
      </c>
      <c r="S1366">
        <v>0</v>
      </c>
      <c r="T1366">
        <v>0</v>
      </c>
      <c r="U1366">
        <v>306</v>
      </c>
      <c r="V1366">
        <v>1</v>
      </c>
      <c r="W1366">
        <v>3</v>
      </c>
      <c r="X1366">
        <v>0</v>
      </c>
      <c r="Y1366">
        <v>0.82857966000000005</v>
      </c>
      <c r="Z1366">
        <v>0</v>
      </c>
      <c r="AA1366">
        <v>0</v>
      </c>
      <c r="AB1366">
        <v>0</v>
      </c>
      <c r="AC1366">
        <v>91.947050000000004</v>
      </c>
      <c r="AD1366">
        <v>4.4100966000000001</v>
      </c>
      <c r="AE1366">
        <v>100.9928</v>
      </c>
      <c r="AF1366">
        <v>198.17852999999999</v>
      </c>
    </row>
    <row r="1367" spans="1:32" x14ac:dyDescent="0.3">
      <c r="A1367">
        <v>3007507</v>
      </c>
      <c r="B1367">
        <v>1</v>
      </c>
      <c r="C1367" t="s">
        <v>82</v>
      </c>
      <c r="D1367" t="s">
        <v>90</v>
      </c>
      <c r="E1367" t="s">
        <v>5398</v>
      </c>
      <c r="F1367" t="s">
        <v>5399</v>
      </c>
      <c r="G1367" t="s">
        <v>134</v>
      </c>
      <c r="H1367" t="s">
        <v>1835</v>
      </c>
      <c r="I1367" t="s">
        <v>79</v>
      </c>
      <c r="J1367" t="s">
        <v>136</v>
      </c>
      <c r="K1367" t="s">
        <v>22</v>
      </c>
      <c r="L1367" t="s">
        <v>177</v>
      </c>
      <c r="M1367" t="s">
        <v>5400</v>
      </c>
      <c r="N1367" t="s">
        <v>5401</v>
      </c>
      <c r="O1367">
        <v>0.72260444444444449</v>
      </c>
      <c r="P1367">
        <v>0</v>
      </c>
      <c r="Q1367">
        <v>145</v>
      </c>
      <c r="R1367">
        <v>0</v>
      </c>
      <c r="S1367">
        <v>1</v>
      </c>
      <c r="T1367">
        <v>32</v>
      </c>
      <c r="U1367">
        <v>23</v>
      </c>
      <c r="V1367">
        <v>12</v>
      </c>
      <c r="W1367">
        <v>4</v>
      </c>
      <c r="X1367">
        <v>0</v>
      </c>
      <c r="Y1367">
        <v>34.344704</v>
      </c>
      <c r="Z1367">
        <v>0</v>
      </c>
      <c r="AA1367">
        <v>1.9914877</v>
      </c>
      <c r="AB1367">
        <v>667.00660000000005</v>
      </c>
      <c r="AC1367">
        <v>62.047404999999998</v>
      </c>
      <c r="AD1367">
        <v>425.97638000000001</v>
      </c>
      <c r="AE1367">
        <v>176.22774000000001</v>
      </c>
      <c r="AF1367">
        <v>1367.5942</v>
      </c>
    </row>
    <row r="1368" spans="1:32" x14ac:dyDescent="0.3">
      <c r="A1368">
        <v>3007377</v>
      </c>
      <c r="B1368">
        <v>1</v>
      </c>
      <c r="C1368" t="s">
        <v>82</v>
      </c>
      <c r="D1368" t="s">
        <v>88</v>
      </c>
      <c r="E1368" t="s">
        <v>5402</v>
      </c>
      <c r="F1368" t="s">
        <v>5403</v>
      </c>
      <c r="G1368" t="s">
        <v>134</v>
      </c>
      <c r="H1368" t="s">
        <v>216</v>
      </c>
      <c r="I1368" t="s">
        <v>78</v>
      </c>
      <c r="J1368" t="s">
        <v>136</v>
      </c>
      <c r="K1368" t="s">
        <v>22</v>
      </c>
      <c r="L1368" t="s">
        <v>177</v>
      </c>
      <c r="M1368" t="s">
        <v>5404</v>
      </c>
      <c r="N1368" t="s">
        <v>5405</v>
      </c>
      <c r="O1368">
        <v>0.70904861111111106</v>
      </c>
      <c r="P1368">
        <v>0</v>
      </c>
      <c r="Q1368">
        <v>0</v>
      </c>
      <c r="R1368">
        <v>0</v>
      </c>
      <c r="S1368">
        <v>3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0.48411080000000001</v>
      </c>
      <c r="AB1368">
        <v>0</v>
      </c>
      <c r="AC1368">
        <v>0</v>
      </c>
      <c r="AD1368">
        <v>0</v>
      </c>
      <c r="AE1368">
        <v>0</v>
      </c>
      <c r="AF1368">
        <v>0.48411080000000001</v>
      </c>
    </row>
    <row r="1369" spans="1:32" x14ac:dyDescent="0.3">
      <c r="A1369">
        <v>3007374</v>
      </c>
      <c r="B1369">
        <v>1</v>
      </c>
      <c r="C1369" t="s">
        <v>83</v>
      </c>
      <c r="D1369" t="s">
        <v>123</v>
      </c>
      <c r="E1369" t="s">
        <v>5406</v>
      </c>
      <c r="F1369" t="s">
        <v>5407</v>
      </c>
      <c r="G1369" t="s">
        <v>134</v>
      </c>
      <c r="H1369" t="s">
        <v>211</v>
      </c>
      <c r="I1369" t="s">
        <v>79</v>
      </c>
      <c r="J1369" t="s">
        <v>136</v>
      </c>
      <c r="K1369" t="s">
        <v>22</v>
      </c>
      <c r="L1369" t="s">
        <v>177</v>
      </c>
      <c r="M1369" t="s">
        <v>5408</v>
      </c>
      <c r="N1369" t="s">
        <v>5409</v>
      </c>
      <c r="O1369">
        <v>0.86062833333333333</v>
      </c>
      <c r="P1369">
        <v>6</v>
      </c>
      <c r="Q1369">
        <v>0</v>
      </c>
      <c r="R1369">
        <v>33</v>
      </c>
      <c r="S1369">
        <v>12</v>
      </c>
      <c r="T1369">
        <v>4</v>
      </c>
      <c r="U1369">
        <v>1</v>
      </c>
      <c r="V1369">
        <v>0</v>
      </c>
      <c r="W1369">
        <v>0</v>
      </c>
      <c r="X1369">
        <v>26.585605999999999</v>
      </c>
      <c r="Y1369">
        <v>0</v>
      </c>
      <c r="Z1369">
        <v>17.37284</v>
      </c>
      <c r="AA1369">
        <v>0.96104880000000004</v>
      </c>
      <c r="AB1369">
        <v>25.181774000000001</v>
      </c>
      <c r="AC1369">
        <v>1.8848336000000001</v>
      </c>
      <c r="AD1369">
        <v>0</v>
      </c>
      <c r="AE1369">
        <v>0</v>
      </c>
      <c r="AF1369">
        <v>71.986099999999993</v>
      </c>
    </row>
    <row r="1370" spans="1:32" x14ac:dyDescent="0.3">
      <c r="A1370">
        <v>3007372</v>
      </c>
      <c r="B1370">
        <v>1</v>
      </c>
      <c r="C1370" t="s">
        <v>82</v>
      </c>
      <c r="D1370" t="s">
        <v>100</v>
      </c>
      <c r="E1370" t="s">
        <v>3898</v>
      </c>
      <c r="F1370" t="s">
        <v>3899</v>
      </c>
      <c r="G1370" t="s">
        <v>134</v>
      </c>
      <c r="H1370" t="s">
        <v>293</v>
      </c>
      <c r="I1370" t="s">
        <v>78</v>
      </c>
      <c r="J1370" t="s">
        <v>136</v>
      </c>
      <c r="K1370" t="s">
        <v>22</v>
      </c>
      <c r="L1370" t="s">
        <v>177</v>
      </c>
      <c r="M1370" t="s">
        <v>5410</v>
      </c>
      <c r="N1370" t="s">
        <v>5411</v>
      </c>
      <c r="O1370">
        <v>1.834835</v>
      </c>
      <c r="P1370">
        <v>0</v>
      </c>
      <c r="Q1370">
        <v>102</v>
      </c>
      <c r="R1370">
        <v>0</v>
      </c>
      <c r="S1370">
        <v>0</v>
      </c>
      <c r="T1370">
        <v>0</v>
      </c>
      <c r="U1370">
        <v>13</v>
      </c>
      <c r="V1370">
        <v>0</v>
      </c>
      <c r="W1370">
        <v>0</v>
      </c>
      <c r="X1370">
        <v>0</v>
      </c>
      <c r="Y1370">
        <v>45.176690000000001</v>
      </c>
      <c r="Z1370">
        <v>0</v>
      </c>
      <c r="AA1370">
        <v>0</v>
      </c>
      <c r="AB1370">
        <v>0</v>
      </c>
      <c r="AC1370">
        <v>25.106812999999999</v>
      </c>
      <c r="AD1370">
        <v>0</v>
      </c>
      <c r="AE1370">
        <v>0</v>
      </c>
      <c r="AF1370">
        <v>70.283500000000004</v>
      </c>
    </row>
    <row r="1371" spans="1:32" x14ac:dyDescent="0.3">
      <c r="A1371">
        <v>3007300</v>
      </c>
      <c r="B1371">
        <v>1</v>
      </c>
      <c r="C1371" t="s">
        <v>82</v>
      </c>
      <c r="D1371" t="s">
        <v>112</v>
      </c>
      <c r="E1371" t="s">
        <v>5412</v>
      </c>
      <c r="F1371" t="s">
        <v>5413</v>
      </c>
      <c r="G1371" t="s">
        <v>134</v>
      </c>
      <c r="H1371" t="s">
        <v>147</v>
      </c>
      <c r="I1371" t="s">
        <v>79</v>
      </c>
      <c r="J1371" t="s">
        <v>136</v>
      </c>
      <c r="K1371" t="s">
        <v>22</v>
      </c>
      <c r="L1371" t="s">
        <v>137</v>
      </c>
      <c r="M1371" t="s">
        <v>5414</v>
      </c>
      <c r="N1371" t="s">
        <v>5415</v>
      </c>
      <c r="O1371">
        <v>4.964722222222222</v>
      </c>
      <c r="P1371">
        <v>2</v>
      </c>
      <c r="Q1371">
        <v>0</v>
      </c>
      <c r="R1371">
        <v>6</v>
      </c>
      <c r="S1371">
        <v>0</v>
      </c>
      <c r="T1371">
        <v>13</v>
      </c>
      <c r="U1371">
        <v>0</v>
      </c>
      <c r="V1371">
        <v>1</v>
      </c>
      <c r="W1371">
        <v>0</v>
      </c>
      <c r="X1371">
        <v>93.921906000000007</v>
      </c>
      <c r="Y1371">
        <v>0</v>
      </c>
      <c r="Z1371">
        <v>421.35257000000001</v>
      </c>
      <c r="AA1371">
        <v>0</v>
      </c>
      <c r="AB1371">
        <v>294.90800000000002</v>
      </c>
      <c r="AC1371">
        <v>0</v>
      </c>
      <c r="AD1371">
        <v>384.79845999999998</v>
      </c>
      <c r="AE1371">
        <v>0</v>
      </c>
      <c r="AF1371">
        <v>1194.981</v>
      </c>
    </row>
    <row r="1372" spans="1:32" x14ac:dyDescent="0.3">
      <c r="A1372">
        <v>3007301</v>
      </c>
      <c r="B1372">
        <v>1</v>
      </c>
      <c r="C1372" t="s">
        <v>82</v>
      </c>
      <c r="D1372" t="s">
        <v>90</v>
      </c>
      <c r="E1372" t="s">
        <v>3904</v>
      </c>
      <c r="F1372" t="s">
        <v>3905</v>
      </c>
      <c r="G1372" t="s">
        <v>134</v>
      </c>
      <c r="H1372" t="s">
        <v>216</v>
      </c>
      <c r="I1372" t="s">
        <v>78</v>
      </c>
      <c r="J1372" t="s">
        <v>136</v>
      </c>
      <c r="K1372" t="s">
        <v>22</v>
      </c>
      <c r="L1372" t="s">
        <v>177</v>
      </c>
      <c r="M1372" t="s">
        <v>5416</v>
      </c>
      <c r="N1372" t="s">
        <v>5417</v>
      </c>
      <c r="O1372">
        <v>2.2394769444444447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5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18.154184000000001</v>
      </c>
      <c r="AD1372">
        <v>0</v>
      </c>
      <c r="AE1372">
        <v>0</v>
      </c>
      <c r="AF1372">
        <v>18.154184000000001</v>
      </c>
    </row>
    <row r="1373" spans="1:32" x14ac:dyDescent="0.3">
      <c r="A1373">
        <v>3007296</v>
      </c>
      <c r="B1373">
        <v>1</v>
      </c>
      <c r="C1373" t="s">
        <v>83</v>
      </c>
      <c r="D1373" t="s">
        <v>114</v>
      </c>
      <c r="E1373" t="s">
        <v>5418</v>
      </c>
      <c r="F1373" t="s">
        <v>5419</v>
      </c>
      <c r="G1373" t="s">
        <v>134</v>
      </c>
      <c r="H1373" t="s">
        <v>147</v>
      </c>
      <c r="I1373" t="s">
        <v>79</v>
      </c>
      <c r="J1373" t="s">
        <v>136</v>
      </c>
      <c r="K1373" t="s">
        <v>22</v>
      </c>
      <c r="L1373" t="s">
        <v>137</v>
      </c>
      <c r="M1373" t="s">
        <v>5420</v>
      </c>
      <c r="N1373" t="s">
        <v>5421</v>
      </c>
      <c r="O1373">
        <v>0.73305555555555557</v>
      </c>
      <c r="P1373">
        <v>6</v>
      </c>
      <c r="Q1373">
        <v>396</v>
      </c>
      <c r="R1373">
        <v>141</v>
      </c>
      <c r="S1373">
        <v>157</v>
      </c>
      <c r="T1373">
        <v>6</v>
      </c>
      <c r="U1373">
        <v>34</v>
      </c>
      <c r="V1373">
        <v>3</v>
      </c>
      <c r="W1373">
        <v>0</v>
      </c>
      <c r="X1373">
        <v>5.9694276000000004</v>
      </c>
      <c r="Y1373">
        <v>51.522137000000001</v>
      </c>
      <c r="Z1373">
        <v>183.93674999999999</v>
      </c>
      <c r="AA1373">
        <v>39.684699999999999</v>
      </c>
      <c r="AB1373">
        <v>2.7195303000000002</v>
      </c>
      <c r="AC1373">
        <v>5.9792620000000003</v>
      </c>
      <c r="AD1373">
        <v>46.502051999999999</v>
      </c>
      <c r="AE1373">
        <v>0</v>
      </c>
      <c r="AF1373">
        <v>336.31387000000001</v>
      </c>
    </row>
    <row r="1374" spans="1:32" x14ac:dyDescent="0.3">
      <c r="A1374">
        <v>3010919</v>
      </c>
      <c r="B1374">
        <v>1</v>
      </c>
      <c r="C1374" t="s">
        <v>82</v>
      </c>
      <c r="D1374" t="s">
        <v>112</v>
      </c>
      <c r="E1374" t="s">
        <v>5422</v>
      </c>
      <c r="F1374" t="s">
        <v>5423</v>
      </c>
      <c r="G1374" t="s">
        <v>134</v>
      </c>
      <c r="H1374" t="s">
        <v>238</v>
      </c>
      <c r="I1374" t="s">
        <v>78</v>
      </c>
      <c r="J1374" t="s">
        <v>136</v>
      </c>
      <c r="K1374" t="s">
        <v>22</v>
      </c>
      <c r="L1374" t="s">
        <v>177</v>
      </c>
      <c r="M1374" t="s">
        <v>5424</v>
      </c>
      <c r="N1374" t="s">
        <v>5425</v>
      </c>
      <c r="O1374">
        <v>1.7421219444444445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2.7897167</v>
      </c>
      <c r="AD1374">
        <v>0</v>
      </c>
      <c r="AE1374">
        <v>0</v>
      </c>
      <c r="AF1374">
        <v>2.7897167</v>
      </c>
    </row>
    <row r="1375" spans="1:32" x14ac:dyDescent="0.3">
      <c r="A1375">
        <v>3010885</v>
      </c>
      <c r="B1375">
        <v>1</v>
      </c>
      <c r="C1375" t="s">
        <v>82</v>
      </c>
      <c r="D1375" t="s">
        <v>104</v>
      </c>
      <c r="E1375" t="s">
        <v>5426</v>
      </c>
      <c r="F1375" t="s">
        <v>5427</v>
      </c>
      <c r="G1375" t="s">
        <v>134</v>
      </c>
      <c r="H1375" t="s">
        <v>478</v>
      </c>
      <c r="I1375" t="s">
        <v>78</v>
      </c>
      <c r="J1375" t="s">
        <v>136</v>
      </c>
      <c r="K1375" t="s">
        <v>22</v>
      </c>
      <c r="L1375" t="s">
        <v>177</v>
      </c>
      <c r="M1375" t="s">
        <v>5428</v>
      </c>
      <c r="N1375" t="s">
        <v>5429</v>
      </c>
      <c r="O1375">
        <v>5.2915188888888887</v>
      </c>
      <c r="P1375">
        <v>0</v>
      </c>
      <c r="Q1375">
        <v>14</v>
      </c>
      <c r="R1375">
        <v>0</v>
      </c>
      <c r="S1375">
        <v>0</v>
      </c>
      <c r="T1375">
        <v>0</v>
      </c>
      <c r="U1375">
        <v>17</v>
      </c>
      <c r="V1375">
        <v>0</v>
      </c>
      <c r="W1375">
        <v>0</v>
      </c>
      <c r="X1375">
        <v>0</v>
      </c>
      <c r="Y1375">
        <v>33.500895999999997</v>
      </c>
      <c r="Z1375">
        <v>0</v>
      </c>
      <c r="AA1375">
        <v>0</v>
      </c>
      <c r="AB1375">
        <v>0</v>
      </c>
      <c r="AC1375">
        <v>52.921936000000002</v>
      </c>
      <c r="AD1375">
        <v>0</v>
      </c>
      <c r="AE1375">
        <v>0</v>
      </c>
      <c r="AF1375">
        <v>86.422839999999994</v>
      </c>
    </row>
    <row r="1376" spans="1:32" x14ac:dyDescent="0.3">
      <c r="A1376">
        <v>3010677</v>
      </c>
      <c r="B1376">
        <v>1</v>
      </c>
      <c r="C1376" t="s">
        <v>82</v>
      </c>
      <c r="D1376" t="s">
        <v>104</v>
      </c>
      <c r="E1376" t="s">
        <v>5430</v>
      </c>
      <c r="F1376" t="s">
        <v>5431</v>
      </c>
      <c r="G1376" t="s">
        <v>134</v>
      </c>
      <c r="H1376" t="s">
        <v>216</v>
      </c>
      <c r="I1376" t="s">
        <v>78</v>
      </c>
      <c r="J1376" t="s">
        <v>136</v>
      </c>
      <c r="K1376" t="s">
        <v>22</v>
      </c>
      <c r="L1376" t="s">
        <v>177</v>
      </c>
      <c r="M1376" t="s">
        <v>5432</v>
      </c>
      <c r="N1376" t="s">
        <v>5433</v>
      </c>
      <c r="O1376">
        <v>2.8801763888888892</v>
      </c>
      <c r="P1376">
        <v>0</v>
      </c>
      <c r="Q1376">
        <v>4</v>
      </c>
      <c r="R1376">
        <v>0</v>
      </c>
      <c r="S1376">
        <v>0</v>
      </c>
      <c r="T1376">
        <v>0</v>
      </c>
      <c r="U1376">
        <v>8</v>
      </c>
      <c r="V1376">
        <v>0</v>
      </c>
      <c r="W1376">
        <v>0</v>
      </c>
      <c r="X1376">
        <v>0</v>
      </c>
      <c r="Y1376">
        <v>3.7286081000000002</v>
      </c>
      <c r="Z1376">
        <v>0</v>
      </c>
      <c r="AA1376">
        <v>0</v>
      </c>
      <c r="AB1376">
        <v>0</v>
      </c>
      <c r="AC1376">
        <v>25.501397999999998</v>
      </c>
      <c r="AD1376">
        <v>0</v>
      </c>
      <c r="AE1376">
        <v>0</v>
      </c>
      <c r="AF1376">
        <v>29.230007000000001</v>
      </c>
    </row>
    <row r="1377" spans="1:32" x14ac:dyDescent="0.3">
      <c r="A1377">
        <v>3010687</v>
      </c>
      <c r="B1377">
        <v>1</v>
      </c>
      <c r="C1377" t="s">
        <v>82</v>
      </c>
      <c r="D1377" t="s">
        <v>103</v>
      </c>
      <c r="E1377" t="s">
        <v>5434</v>
      </c>
      <c r="F1377" t="s">
        <v>5435</v>
      </c>
      <c r="G1377" t="s">
        <v>134</v>
      </c>
      <c r="H1377" t="s">
        <v>367</v>
      </c>
      <c r="I1377" t="s">
        <v>78</v>
      </c>
      <c r="J1377" t="s">
        <v>136</v>
      </c>
      <c r="K1377" t="s">
        <v>22</v>
      </c>
      <c r="L1377" t="s">
        <v>177</v>
      </c>
      <c r="M1377" t="s">
        <v>5436</v>
      </c>
      <c r="N1377" t="s">
        <v>5437</v>
      </c>
      <c r="O1377">
        <v>0.63889861111111113</v>
      </c>
      <c r="P1377">
        <v>0</v>
      </c>
      <c r="Q1377">
        <v>13</v>
      </c>
      <c r="R1377">
        <v>0</v>
      </c>
      <c r="S1377">
        <v>1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1.3693744999999999</v>
      </c>
      <c r="Z1377">
        <v>0</v>
      </c>
      <c r="AA1377">
        <v>5.2920950000000001E-2</v>
      </c>
      <c r="AB1377">
        <v>0</v>
      </c>
      <c r="AC1377">
        <v>0</v>
      </c>
      <c r="AD1377">
        <v>0</v>
      </c>
      <c r="AE1377">
        <v>0</v>
      </c>
      <c r="AF1377">
        <v>1.4222954999999999</v>
      </c>
    </row>
    <row r="1378" spans="1:32" x14ac:dyDescent="0.3">
      <c r="A1378">
        <v>3010679</v>
      </c>
      <c r="B1378">
        <v>1</v>
      </c>
      <c r="C1378" t="s">
        <v>83</v>
      </c>
      <c r="D1378" t="s">
        <v>123</v>
      </c>
      <c r="E1378" t="s">
        <v>5438</v>
      </c>
      <c r="F1378" t="s">
        <v>5439</v>
      </c>
      <c r="G1378" t="s">
        <v>134</v>
      </c>
      <c r="H1378" t="s">
        <v>238</v>
      </c>
      <c r="I1378" t="s">
        <v>78</v>
      </c>
      <c r="J1378" t="s">
        <v>136</v>
      </c>
      <c r="K1378" t="s">
        <v>22</v>
      </c>
      <c r="L1378" t="s">
        <v>177</v>
      </c>
      <c r="M1378" t="s">
        <v>5440</v>
      </c>
      <c r="N1378" t="s">
        <v>5441</v>
      </c>
      <c r="O1378">
        <v>1.7451449999999999</v>
      </c>
      <c r="P1378">
        <v>0</v>
      </c>
      <c r="Q1378">
        <v>0</v>
      </c>
      <c r="R1378">
        <v>0</v>
      </c>
      <c r="S1378">
        <v>5</v>
      </c>
      <c r="T1378">
        <v>0</v>
      </c>
      <c r="U1378">
        <v>1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2.1359021999999999</v>
      </c>
      <c r="AB1378">
        <v>0</v>
      </c>
      <c r="AC1378">
        <v>0.10519517</v>
      </c>
      <c r="AD1378">
        <v>0</v>
      </c>
      <c r="AE1378">
        <v>0</v>
      </c>
      <c r="AF1378">
        <v>2.2410975</v>
      </c>
    </row>
    <row r="1379" spans="1:32" x14ac:dyDescent="0.3">
      <c r="A1379">
        <v>3010556</v>
      </c>
      <c r="B1379">
        <v>1</v>
      </c>
      <c r="C1379" t="s">
        <v>82</v>
      </c>
      <c r="D1379" t="s">
        <v>110</v>
      </c>
      <c r="E1379" t="s">
        <v>1229</v>
      </c>
      <c r="F1379" t="s">
        <v>1230</v>
      </c>
      <c r="G1379" t="s">
        <v>134</v>
      </c>
      <c r="H1379" t="s">
        <v>367</v>
      </c>
      <c r="I1379" t="s">
        <v>78</v>
      </c>
      <c r="J1379" t="s">
        <v>136</v>
      </c>
      <c r="K1379" t="s">
        <v>22</v>
      </c>
      <c r="L1379" t="s">
        <v>177</v>
      </c>
      <c r="M1379" t="s">
        <v>5442</v>
      </c>
      <c r="N1379" t="s">
        <v>5443</v>
      </c>
      <c r="O1379">
        <v>1.5303672222222222</v>
      </c>
      <c r="P1379">
        <v>0</v>
      </c>
      <c r="Q1379">
        <v>5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3.9372612999999999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3.9372612999999999</v>
      </c>
    </row>
    <row r="1380" spans="1:32" x14ac:dyDescent="0.3">
      <c r="A1380">
        <v>3010529</v>
      </c>
      <c r="B1380">
        <v>1</v>
      </c>
      <c r="C1380" t="s">
        <v>83</v>
      </c>
      <c r="D1380" t="s">
        <v>125</v>
      </c>
      <c r="E1380" t="s">
        <v>5444</v>
      </c>
      <c r="F1380" t="s">
        <v>5445</v>
      </c>
      <c r="G1380" t="s">
        <v>134</v>
      </c>
      <c r="H1380" t="s">
        <v>182</v>
      </c>
      <c r="I1380" t="s">
        <v>78</v>
      </c>
      <c r="J1380" t="s">
        <v>136</v>
      </c>
      <c r="K1380" t="s">
        <v>22</v>
      </c>
      <c r="L1380" t="s">
        <v>177</v>
      </c>
      <c r="M1380" t="s">
        <v>5446</v>
      </c>
      <c r="N1380" t="s">
        <v>5447</v>
      </c>
      <c r="O1380">
        <v>0.93805555555555553</v>
      </c>
      <c r="P1380">
        <v>0</v>
      </c>
      <c r="Q1380">
        <v>210</v>
      </c>
      <c r="R1380">
        <v>0</v>
      </c>
      <c r="S1380">
        <v>2</v>
      </c>
      <c r="T1380">
        <v>0</v>
      </c>
      <c r="U1380">
        <v>19</v>
      </c>
      <c r="V1380">
        <v>0</v>
      </c>
      <c r="W1380">
        <v>0</v>
      </c>
      <c r="X1380">
        <v>0</v>
      </c>
      <c r="Y1380">
        <v>52.963276</v>
      </c>
      <c r="Z1380">
        <v>0</v>
      </c>
      <c r="AA1380">
        <v>1.0080522999999999E-2</v>
      </c>
      <c r="AB1380">
        <v>0</v>
      </c>
      <c r="AC1380">
        <v>17.421886000000001</v>
      </c>
      <c r="AD1380">
        <v>0</v>
      </c>
      <c r="AE1380">
        <v>0</v>
      </c>
      <c r="AF1380">
        <v>70.395240000000001</v>
      </c>
    </row>
    <row r="1381" spans="1:32" x14ac:dyDescent="0.3">
      <c r="A1381">
        <v>3010541</v>
      </c>
      <c r="B1381">
        <v>1</v>
      </c>
      <c r="C1381" t="s">
        <v>83</v>
      </c>
      <c r="D1381" t="s">
        <v>121</v>
      </c>
      <c r="E1381" t="s">
        <v>5448</v>
      </c>
      <c r="F1381" t="s">
        <v>5449</v>
      </c>
      <c r="G1381" t="s">
        <v>134</v>
      </c>
      <c r="H1381" t="s">
        <v>211</v>
      </c>
      <c r="I1381" t="s">
        <v>79</v>
      </c>
      <c r="J1381" t="s">
        <v>136</v>
      </c>
      <c r="K1381" t="s">
        <v>22</v>
      </c>
      <c r="L1381" t="s">
        <v>177</v>
      </c>
      <c r="M1381" t="s">
        <v>5450</v>
      </c>
      <c r="N1381" t="s">
        <v>5451</v>
      </c>
      <c r="O1381">
        <v>0.32277777777777777</v>
      </c>
      <c r="P1381">
        <v>0</v>
      </c>
      <c r="Q1381">
        <v>1436</v>
      </c>
      <c r="R1381">
        <v>15</v>
      </c>
      <c r="S1381">
        <v>123</v>
      </c>
      <c r="T1381">
        <v>2</v>
      </c>
      <c r="U1381">
        <v>330</v>
      </c>
      <c r="V1381">
        <v>0</v>
      </c>
      <c r="W1381">
        <v>1</v>
      </c>
      <c r="X1381">
        <v>0</v>
      </c>
      <c r="Y1381">
        <v>96.667739999999995</v>
      </c>
      <c r="Z1381">
        <v>4.3998055000000003</v>
      </c>
      <c r="AA1381">
        <v>14.222648</v>
      </c>
      <c r="AB1381">
        <v>1.3472995000000001</v>
      </c>
      <c r="AC1381">
        <v>93.171170000000004</v>
      </c>
      <c r="AD1381">
        <v>0</v>
      </c>
      <c r="AE1381">
        <v>0.20907487</v>
      </c>
      <c r="AF1381">
        <v>210.01775000000001</v>
      </c>
    </row>
    <row r="1382" spans="1:32" x14ac:dyDescent="0.3">
      <c r="A1382">
        <v>3010419</v>
      </c>
      <c r="B1382">
        <v>2</v>
      </c>
      <c r="C1382" t="s">
        <v>82</v>
      </c>
      <c r="D1382" t="s">
        <v>104</v>
      </c>
      <c r="E1382" t="s">
        <v>5452</v>
      </c>
      <c r="F1382" t="s">
        <v>5453</v>
      </c>
      <c r="G1382" t="s">
        <v>134</v>
      </c>
      <c r="H1382" t="s">
        <v>1286</v>
      </c>
      <c r="I1382" t="s">
        <v>78</v>
      </c>
      <c r="J1382" t="s">
        <v>346</v>
      </c>
      <c r="K1382" t="s">
        <v>3</v>
      </c>
      <c r="L1382" t="s">
        <v>177</v>
      </c>
      <c r="M1382" t="s">
        <v>5454</v>
      </c>
      <c r="N1382" t="s">
        <v>5455</v>
      </c>
      <c r="O1382">
        <v>3.9973888888888892E-2</v>
      </c>
      <c r="P1382">
        <v>0</v>
      </c>
      <c r="Q1382">
        <v>282</v>
      </c>
      <c r="R1382">
        <v>0</v>
      </c>
      <c r="S1382">
        <v>0</v>
      </c>
      <c r="T1382">
        <v>0</v>
      </c>
      <c r="U1382">
        <v>83</v>
      </c>
      <c r="V1382">
        <v>0</v>
      </c>
      <c r="W1382">
        <v>0</v>
      </c>
      <c r="X1382">
        <v>0</v>
      </c>
      <c r="Y1382">
        <v>3.5658585999999999</v>
      </c>
      <c r="Z1382">
        <v>0</v>
      </c>
      <c r="AA1382">
        <v>0</v>
      </c>
      <c r="AB1382">
        <v>0</v>
      </c>
      <c r="AC1382">
        <v>3.3132307999999999</v>
      </c>
      <c r="AD1382">
        <v>0</v>
      </c>
      <c r="AE1382">
        <v>0</v>
      </c>
      <c r="AF1382">
        <v>6.8790893999999998</v>
      </c>
    </row>
    <row r="1383" spans="1:32" x14ac:dyDescent="0.3">
      <c r="A1383">
        <v>3010303</v>
      </c>
      <c r="B1383">
        <v>1</v>
      </c>
      <c r="C1383" t="s">
        <v>82</v>
      </c>
      <c r="D1383" t="s">
        <v>108</v>
      </c>
      <c r="E1383" t="s">
        <v>877</v>
      </c>
      <c r="F1383" t="s">
        <v>878</v>
      </c>
      <c r="G1383" t="s">
        <v>134</v>
      </c>
      <c r="H1383" t="s">
        <v>135</v>
      </c>
      <c r="I1383" t="s">
        <v>79</v>
      </c>
      <c r="J1383" t="s">
        <v>136</v>
      </c>
      <c r="K1383" t="s">
        <v>22</v>
      </c>
      <c r="L1383" t="s">
        <v>177</v>
      </c>
      <c r="M1383" t="s">
        <v>5456</v>
      </c>
      <c r="N1383" t="s">
        <v>5457</v>
      </c>
      <c r="O1383">
        <v>0.37888888888888889</v>
      </c>
      <c r="P1383">
        <v>0</v>
      </c>
      <c r="Q1383">
        <v>52</v>
      </c>
      <c r="R1383">
        <v>52</v>
      </c>
      <c r="S1383">
        <v>152</v>
      </c>
      <c r="T1383">
        <v>3</v>
      </c>
      <c r="U1383">
        <v>52</v>
      </c>
      <c r="V1383">
        <v>1</v>
      </c>
      <c r="W1383">
        <v>0</v>
      </c>
      <c r="X1383">
        <v>0</v>
      </c>
      <c r="Y1383">
        <v>5.1348789999999997</v>
      </c>
      <c r="Z1383">
        <v>47.157947999999998</v>
      </c>
      <c r="AA1383">
        <v>46.511966999999999</v>
      </c>
      <c r="AB1383">
        <v>3.3065820000000001</v>
      </c>
      <c r="AC1383">
        <v>10.110093000000001</v>
      </c>
      <c r="AD1383">
        <v>61.343800000000002</v>
      </c>
      <c r="AE1383">
        <v>0</v>
      </c>
      <c r="AF1383">
        <v>173.56525999999999</v>
      </c>
    </row>
    <row r="1384" spans="1:32" x14ac:dyDescent="0.3">
      <c r="A1384">
        <v>3010316</v>
      </c>
      <c r="B1384">
        <v>1</v>
      </c>
      <c r="C1384" t="s">
        <v>82</v>
      </c>
      <c r="D1384" t="s">
        <v>91</v>
      </c>
      <c r="E1384" t="s">
        <v>5458</v>
      </c>
      <c r="F1384" t="s">
        <v>5459</v>
      </c>
      <c r="G1384" t="s">
        <v>134</v>
      </c>
      <c r="H1384" t="s">
        <v>147</v>
      </c>
      <c r="I1384" t="s">
        <v>79</v>
      </c>
      <c r="J1384" t="s">
        <v>136</v>
      </c>
      <c r="K1384" t="s">
        <v>22</v>
      </c>
      <c r="L1384" t="s">
        <v>137</v>
      </c>
      <c r="M1384" t="s">
        <v>5460</v>
      </c>
      <c r="N1384" t="s">
        <v>5461</v>
      </c>
      <c r="O1384">
        <v>4.9916666666666663</v>
      </c>
      <c r="P1384">
        <v>0</v>
      </c>
      <c r="Q1384">
        <v>1685</v>
      </c>
      <c r="R1384">
        <v>0</v>
      </c>
      <c r="S1384">
        <v>0</v>
      </c>
      <c r="T1384">
        <v>0</v>
      </c>
      <c r="U1384">
        <v>81</v>
      </c>
      <c r="V1384">
        <v>0</v>
      </c>
      <c r="W1384">
        <v>0</v>
      </c>
      <c r="X1384">
        <v>0</v>
      </c>
      <c r="Y1384">
        <v>2134.0392999999999</v>
      </c>
      <c r="Z1384">
        <v>0</v>
      </c>
      <c r="AA1384">
        <v>0</v>
      </c>
      <c r="AB1384">
        <v>0</v>
      </c>
      <c r="AC1384">
        <v>451.16872999999998</v>
      </c>
      <c r="AD1384">
        <v>0</v>
      </c>
      <c r="AE1384">
        <v>0</v>
      </c>
      <c r="AF1384">
        <v>2585.2080000000001</v>
      </c>
    </row>
    <row r="1385" spans="1:32" x14ac:dyDescent="0.3">
      <c r="A1385">
        <v>3010246</v>
      </c>
      <c r="B1385">
        <v>1</v>
      </c>
      <c r="C1385" t="s">
        <v>82</v>
      </c>
      <c r="D1385" t="s">
        <v>88</v>
      </c>
      <c r="E1385" t="s">
        <v>3393</v>
      </c>
      <c r="F1385" t="s">
        <v>3394</v>
      </c>
      <c r="G1385" t="s">
        <v>134</v>
      </c>
      <c r="H1385" t="s">
        <v>211</v>
      </c>
      <c r="I1385" t="s">
        <v>79</v>
      </c>
      <c r="J1385" t="s">
        <v>136</v>
      </c>
      <c r="K1385" t="s">
        <v>22</v>
      </c>
      <c r="L1385" t="s">
        <v>177</v>
      </c>
      <c r="M1385" t="s">
        <v>5462</v>
      </c>
      <c r="N1385" t="s">
        <v>5463</v>
      </c>
      <c r="O1385">
        <v>0.55472222222222223</v>
      </c>
      <c r="P1385">
        <v>0</v>
      </c>
      <c r="Q1385">
        <v>232</v>
      </c>
      <c r="R1385">
        <v>0</v>
      </c>
      <c r="S1385">
        <v>36</v>
      </c>
      <c r="T1385">
        <v>1</v>
      </c>
      <c r="U1385">
        <v>41</v>
      </c>
      <c r="V1385">
        <v>1</v>
      </c>
      <c r="W1385">
        <v>0</v>
      </c>
      <c r="X1385">
        <v>0</v>
      </c>
      <c r="Y1385">
        <v>35.64687</v>
      </c>
      <c r="Z1385">
        <v>0</v>
      </c>
      <c r="AA1385">
        <v>5.3385873000000004</v>
      </c>
      <c r="AB1385">
        <v>0.65963760000000005</v>
      </c>
      <c r="AC1385">
        <v>18.215554999999998</v>
      </c>
      <c r="AD1385">
        <v>0.24722603000000001</v>
      </c>
      <c r="AE1385">
        <v>0</v>
      </c>
      <c r="AF1385">
        <v>60.107875999999997</v>
      </c>
    </row>
    <row r="1386" spans="1:32" x14ac:dyDescent="0.3">
      <c r="A1386">
        <v>3010245</v>
      </c>
      <c r="B1386">
        <v>1</v>
      </c>
      <c r="C1386" t="s">
        <v>83</v>
      </c>
      <c r="D1386" t="s">
        <v>127</v>
      </c>
      <c r="E1386" t="s">
        <v>5464</v>
      </c>
      <c r="F1386" t="s">
        <v>5465</v>
      </c>
      <c r="G1386" t="s">
        <v>134</v>
      </c>
      <c r="H1386" t="s">
        <v>336</v>
      </c>
      <c r="I1386" t="s">
        <v>79</v>
      </c>
      <c r="J1386" t="s">
        <v>136</v>
      </c>
      <c r="K1386" t="s">
        <v>22</v>
      </c>
      <c r="L1386" t="s">
        <v>137</v>
      </c>
      <c r="M1386" t="s">
        <v>5466</v>
      </c>
      <c r="N1386" t="s">
        <v>5467</v>
      </c>
      <c r="O1386">
        <v>3.0613888888888887</v>
      </c>
      <c r="P1386">
        <v>0</v>
      </c>
      <c r="Q1386">
        <v>1514</v>
      </c>
      <c r="R1386">
        <v>0</v>
      </c>
      <c r="S1386">
        <v>0</v>
      </c>
      <c r="T1386">
        <v>0</v>
      </c>
      <c r="U1386">
        <v>80</v>
      </c>
      <c r="V1386">
        <v>0</v>
      </c>
      <c r="W1386">
        <v>0</v>
      </c>
      <c r="X1386">
        <v>0</v>
      </c>
      <c r="Y1386">
        <v>932.38900000000001</v>
      </c>
      <c r="Z1386">
        <v>0</v>
      </c>
      <c r="AA1386">
        <v>0</v>
      </c>
      <c r="AB1386">
        <v>0</v>
      </c>
      <c r="AC1386">
        <v>121.19471</v>
      </c>
      <c r="AD1386">
        <v>0</v>
      </c>
      <c r="AE1386">
        <v>0</v>
      </c>
      <c r="AF1386">
        <v>1053.5836999999999</v>
      </c>
    </row>
    <row r="1387" spans="1:32" x14ac:dyDescent="0.3">
      <c r="A1387">
        <v>3010202</v>
      </c>
      <c r="B1387">
        <v>1</v>
      </c>
      <c r="C1387" t="s">
        <v>82</v>
      </c>
      <c r="D1387" t="s">
        <v>112</v>
      </c>
      <c r="E1387" t="s">
        <v>1403</v>
      </c>
      <c r="F1387" t="s">
        <v>1404</v>
      </c>
      <c r="G1387" t="s">
        <v>134</v>
      </c>
      <c r="H1387" t="s">
        <v>367</v>
      </c>
      <c r="I1387" t="s">
        <v>78</v>
      </c>
      <c r="J1387" t="s">
        <v>136</v>
      </c>
      <c r="K1387" t="s">
        <v>22</v>
      </c>
      <c r="L1387" t="s">
        <v>177</v>
      </c>
      <c r="M1387" t="s">
        <v>5468</v>
      </c>
      <c r="N1387" t="s">
        <v>5469</v>
      </c>
      <c r="O1387">
        <v>2.4190180555555556</v>
      </c>
      <c r="P1387">
        <v>0</v>
      </c>
      <c r="Q1387">
        <v>5</v>
      </c>
      <c r="R1387">
        <v>0</v>
      </c>
      <c r="S1387">
        <v>0</v>
      </c>
      <c r="T1387">
        <v>0</v>
      </c>
      <c r="U1387">
        <v>3</v>
      </c>
      <c r="V1387">
        <v>0</v>
      </c>
      <c r="W1387">
        <v>0</v>
      </c>
      <c r="X1387">
        <v>0</v>
      </c>
      <c r="Y1387">
        <v>2.047879</v>
      </c>
      <c r="Z1387">
        <v>0</v>
      </c>
      <c r="AA1387">
        <v>0</v>
      </c>
      <c r="AB1387">
        <v>0</v>
      </c>
      <c r="AC1387">
        <v>1.3559159999999999</v>
      </c>
      <c r="AD1387">
        <v>0</v>
      </c>
      <c r="AE1387">
        <v>0</v>
      </c>
      <c r="AF1387">
        <v>3.4037950000000001</v>
      </c>
    </row>
    <row r="1388" spans="1:32" x14ac:dyDescent="0.3">
      <c r="A1388">
        <v>3010181</v>
      </c>
      <c r="B1388">
        <v>1</v>
      </c>
      <c r="C1388" t="s">
        <v>82</v>
      </c>
      <c r="D1388" t="s">
        <v>108</v>
      </c>
      <c r="E1388" t="s">
        <v>877</v>
      </c>
      <c r="F1388" t="s">
        <v>878</v>
      </c>
      <c r="G1388" t="s">
        <v>134</v>
      </c>
      <c r="H1388" t="s">
        <v>211</v>
      </c>
      <c r="I1388" t="s">
        <v>79</v>
      </c>
      <c r="J1388" t="s">
        <v>136</v>
      </c>
      <c r="K1388" t="s">
        <v>22</v>
      </c>
      <c r="L1388" t="s">
        <v>177</v>
      </c>
      <c r="M1388" t="s">
        <v>5470</v>
      </c>
      <c r="N1388" t="s">
        <v>5471</v>
      </c>
      <c r="O1388">
        <v>0.37444444444444447</v>
      </c>
      <c r="P1388">
        <v>0</v>
      </c>
      <c r="Q1388">
        <v>52</v>
      </c>
      <c r="R1388">
        <v>52</v>
      </c>
      <c r="S1388">
        <v>152</v>
      </c>
      <c r="T1388">
        <v>3</v>
      </c>
      <c r="U1388">
        <v>52</v>
      </c>
      <c r="V1388">
        <v>1</v>
      </c>
      <c r="W1388">
        <v>0</v>
      </c>
      <c r="X1388">
        <v>0</v>
      </c>
      <c r="Y1388">
        <v>4.7702720000000003</v>
      </c>
      <c r="Z1388">
        <v>41.563403999999998</v>
      </c>
      <c r="AA1388">
        <v>36.20899</v>
      </c>
      <c r="AB1388">
        <v>3.0179670000000001</v>
      </c>
      <c r="AC1388">
        <v>9.0026100000000007</v>
      </c>
      <c r="AD1388">
        <v>51.030369999999998</v>
      </c>
      <c r="AE1388">
        <v>0</v>
      </c>
      <c r="AF1388">
        <v>145.59361000000001</v>
      </c>
    </row>
    <row r="1389" spans="1:32" x14ac:dyDescent="0.3">
      <c r="A1389">
        <v>3010093</v>
      </c>
      <c r="B1389">
        <v>1</v>
      </c>
      <c r="C1389" t="s">
        <v>82</v>
      </c>
      <c r="D1389" t="s">
        <v>92</v>
      </c>
      <c r="E1389" t="s">
        <v>5472</v>
      </c>
      <c r="F1389" t="s">
        <v>5473</v>
      </c>
      <c r="G1389" t="s">
        <v>134</v>
      </c>
      <c r="H1389" t="s">
        <v>367</v>
      </c>
      <c r="I1389" t="s">
        <v>78</v>
      </c>
      <c r="J1389" t="s">
        <v>136</v>
      </c>
      <c r="K1389" t="s">
        <v>22</v>
      </c>
      <c r="L1389" t="s">
        <v>177</v>
      </c>
      <c r="M1389" t="s">
        <v>5474</v>
      </c>
      <c r="N1389" t="s">
        <v>5475</v>
      </c>
      <c r="O1389">
        <v>4.0094647222222219</v>
      </c>
      <c r="P1389">
        <v>0</v>
      </c>
      <c r="Q1389">
        <v>5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2.8576307000000001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2.8576307000000001</v>
      </c>
    </row>
    <row r="1390" spans="1:32" x14ac:dyDescent="0.3">
      <c r="A1390">
        <v>3009939</v>
      </c>
      <c r="B1390">
        <v>1</v>
      </c>
      <c r="C1390" t="s">
        <v>83</v>
      </c>
      <c r="D1390" t="s">
        <v>128</v>
      </c>
      <c r="E1390" t="s">
        <v>5476</v>
      </c>
      <c r="F1390" t="s">
        <v>5477</v>
      </c>
      <c r="G1390" t="s">
        <v>134</v>
      </c>
      <c r="H1390" t="s">
        <v>247</v>
      </c>
      <c r="I1390" t="s">
        <v>78</v>
      </c>
      <c r="J1390" t="s">
        <v>136</v>
      </c>
      <c r="K1390" t="s">
        <v>22</v>
      </c>
      <c r="L1390" t="s">
        <v>177</v>
      </c>
      <c r="M1390" t="s">
        <v>5478</v>
      </c>
      <c r="N1390" t="s">
        <v>5479</v>
      </c>
      <c r="O1390">
        <v>1.8086472222222223</v>
      </c>
      <c r="P1390">
        <v>0</v>
      </c>
      <c r="Q1390">
        <v>12</v>
      </c>
      <c r="R1390">
        <v>0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0</v>
      </c>
      <c r="Y1390">
        <v>5.1583033</v>
      </c>
      <c r="Z1390">
        <v>0</v>
      </c>
      <c r="AA1390">
        <v>0</v>
      </c>
      <c r="AB1390">
        <v>0</v>
      </c>
      <c r="AC1390">
        <v>2.2939067</v>
      </c>
      <c r="AD1390">
        <v>0</v>
      </c>
      <c r="AE1390">
        <v>0</v>
      </c>
      <c r="AF1390">
        <v>7.45221</v>
      </c>
    </row>
    <row r="1391" spans="1:32" x14ac:dyDescent="0.3">
      <c r="A1391">
        <v>3009905</v>
      </c>
      <c r="B1391">
        <v>1</v>
      </c>
      <c r="C1391" t="s">
        <v>82</v>
      </c>
      <c r="D1391" t="s">
        <v>85</v>
      </c>
      <c r="E1391" t="s">
        <v>5480</v>
      </c>
      <c r="F1391" t="s">
        <v>5481</v>
      </c>
      <c r="G1391" t="s">
        <v>134</v>
      </c>
      <c r="H1391" t="s">
        <v>247</v>
      </c>
      <c r="I1391" t="s">
        <v>78</v>
      </c>
      <c r="J1391" t="s">
        <v>136</v>
      </c>
      <c r="K1391" t="s">
        <v>22</v>
      </c>
      <c r="L1391" t="s">
        <v>177</v>
      </c>
      <c r="M1391" t="s">
        <v>5482</v>
      </c>
      <c r="N1391" t="s">
        <v>5483</v>
      </c>
      <c r="O1391">
        <v>1.7846722222222222</v>
      </c>
      <c r="P1391">
        <v>0</v>
      </c>
      <c r="Q1391">
        <v>1</v>
      </c>
      <c r="R1391">
        <v>0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0</v>
      </c>
      <c r="Y1391">
        <v>19.062381999999999</v>
      </c>
      <c r="Z1391">
        <v>0</v>
      </c>
      <c r="AA1391">
        <v>0</v>
      </c>
      <c r="AB1391">
        <v>0</v>
      </c>
      <c r="AC1391">
        <v>2.3016434000000001</v>
      </c>
      <c r="AD1391">
        <v>0</v>
      </c>
      <c r="AE1391">
        <v>0</v>
      </c>
      <c r="AF1391">
        <v>21.364025000000002</v>
      </c>
    </row>
    <row r="1392" spans="1:32" x14ac:dyDescent="0.3">
      <c r="A1392">
        <v>3009943</v>
      </c>
      <c r="B1392">
        <v>1</v>
      </c>
      <c r="C1392" t="s">
        <v>83</v>
      </c>
      <c r="D1392" t="s">
        <v>129</v>
      </c>
      <c r="E1392" t="s">
        <v>5484</v>
      </c>
      <c r="F1392" t="s">
        <v>5485</v>
      </c>
      <c r="G1392" t="s">
        <v>134</v>
      </c>
      <c r="H1392" t="s">
        <v>327</v>
      </c>
      <c r="I1392" t="s">
        <v>78</v>
      </c>
      <c r="J1392" t="s">
        <v>136</v>
      </c>
      <c r="K1392" t="s">
        <v>22</v>
      </c>
      <c r="L1392" t="s">
        <v>177</v>
      </c>
      <c r="M1392" t="s">
        <v>5486</v>
      </c>
      <c r="N1392" t="s">
        <v>5487</v>
      </c>
      <c r="O1392">
        <v>1.806226388888889</v>
      </c>
      <c r="P1392">
        <v>0</v>
      </c>
      <c r="Q1392">
        <v>384</v>
      </c>
      <c r="R1392">
        <v>0</v>
      </c>
      <c r="S1392">
        <v>0</v>
      </c>
      <c r="T1392">
        <v>0</v>
      </c>
      <c r="U1392">
        <v>16</v>
      </c>
      <c r="V1392">
        <v>0</v>
      </c>
      <c r="W1392">
        <v>0</v>
      </c>
      <c r="X1392">
        <v>0</v>
      </c>
      <c r="Y1392">
        <v>162.41771</v>
      </c>
      <c r="Z1392">
        <v>0</v>
      </c>
      <c r="AA1392">
        <v>0</v>
      </c>
      <c r="AB1392">
        <v>0</v>
      </c>
      <c r="AC1392">
        <v>10.1389</v>
      </c>
      <c r="AD1392">
        <v>0</v>
      </c>
      <c r="AE1392">
        <v>0</v>
      </c>
      <c r="AF1392">
        <v>172.55661000000001</v>
      </c>
    </row>
    <row r="1393" spans="1:32" x14ac:dyDescent="0.3">
      <c r="A1393">
        <v>3009694</v>
      </c>
      <c r="B1393">
        <v>2</v>
      </c>
      <c r="C1393" t="s">
        <v>82</v>
      </c>
      <c r="D1393" t="s">
        <v>113</v>
      </c>
      <c r="E1393" t="s">
        <v>5488</v>
      </c>
      <c r="F1393" t="s">
        <v>5489</v>
      </c>
      <c r="G1393" t="s">
        <v>134</v>
      </c>
      <c r="H1393" t="s">
        <v>478</v>
      </c>
      <c r="I1393" t="s">
        <v>78</v>
      </c>
      <c r="J1393" t="s">
        <v>136</v>
      </c>
      <c r="K1393" t="s">
        <v>22</v>
      </c>
      <c r="L1393" t="s">
        <v>177</v>
      </c>
      <c r="M1393" t="s">
        <v>3313</v>
      </c>
      <c r="N1393" t="s">
        <v>5490</v>
      </c>
      <c r="O1393">
        <v>0.40861111111111109</v>
      </c>
      <c r="P1393">
        <v>0</v>
      </c>
      <c r="Q1393">
        <v>24</v>
      </c>
      <c r="R1393">
        <v>0</v>
      </c>
      <c r="S1393">
        <v>16</v>
      </c>
      <c r="T1393">
        <v>0</v>
      </c>
      <c r="U1393">
        <v>7</v>
      </c>
      <c r="V1393">
        <v>0</v>
      </c>
      <c r="W1393">
        <v>0</v>
      </c>
      <c r="X1393">
        <v>0</v>
      </c>
      <c r="Y1393">
        <v>6.9481134000000004</v>
      </c>
      <c r="Z1393">
        <v>0</v>
      </c>
      <c r="AA1393">
        <v>4.5876219999999996</v>
      </c>
      <c r="AB1393">
        <v>0</v>
      </c>
      <c r="AC1393">
        <v>14.453908999999999</v>
      </c>
      <c r="AD1393">
        <v>0</v>
      </c>
      <c r="AE1393">
        <v>0</v>
      </c>
      <c r="AF1393">
        <v>25.989644999999999</v>
      </c>
    </row>
    <row r="1394" spans="1:32" x14ac:dyDescent="0.3">
      <c r="A1394">
        <v>3009771</v>
      </c>
      <c r="B1394">
        <v>1</v>
      </c>
      <c r="C1394" t="s">
        <v>82</v>
      </c>
      <c r="D1394" t="s">
        <v>84</v>
      </c>
      <c r="E1394" t="s">
        <v>5491</v>
      </c>
      <c r="F1394" t="s">
        <v>5492</v>
      </c>
      <c r="G1394" t="s">
        <v>134</v>
      </c>
      <c r="H1394" t="s">
        <v>247</v>
      </c>
      <c r="I1394" t="s">
        <v>78</v>
      </c>
      <c r="J1394" t="s">
        <v>136</v>
      </c>
      <c r="K1394" t="s">
        <v>22</v>
      </c>
      <c r="L1394" t="s">
        <v>177</v>
      </c>
      <c r="M1394" t="s">
        <v>5493</v>
      </c>
      <c r="N1394" t="s">
        <v>5494</v>
      </c>
      <c r="O1394">
        <v>2.5366541666666667</v>
      </c>
      <c r="P1394">
        <v>0</v>
      </c>
      <c r="Q1394">
        <v>10</v>
      </c>
      <c r="R1394">
        <v>0</v>
      </c>
      <c r="S1394">
        <v>0</v>
      </c>
      <c r="T1394">
        <v>0</v>
      </c>
      <c r="U1394">
        <v>4</v>
      </c>
      <c r="V1394">
        <v>0</v>
      </c>
      <c r="W1394">
        <v>0</v>
      </c>
      <c r="X1394">
        <v>0</v>
      </c>
      <c r="Y1394">
        <v>4.0123259999999998</v>
      </c>
      <c r="Z1394">
        <v>0</v>
      </c>
      <c r="AA1394">
        <v>0</v>
      </c>
      <c r="AB1394">
        <v>0</v>
      </c>
      <c r="AC1394">
        <v>13.509969</v>
      </c>
      <c r="AD1394">
        <v>0</v>
      </c>
      <c r="AE1394">
        <v>0</v>
      </c>
      <c r="AF1394">
        <v>17.522295</v>
      </c>
    </row>
    <row r="1395" spans="1:32" x14ac:dyDescent="0.3">
      <c r="A1395">
        <v>3009794</v>
      </c>
      <c r="B1395">
        <v>1</v>
      </c>
      <c r="C1395" t="s">
        <v>83</v>
      </c>
      <c r="D1395" t="s">
        <v>128</v>
      </c>
      <c r="E1395" t="s">
        <v>5495</v>
      </c>
      <c r="F1395" t="s">
        <v>5496</v>
      </c>
      <c r="G1395" t="s">
        <v>134</v>
      </c>
      <c r="H1395" t="s">
        <v>478</v>
      </c>
      <c r="I1395" t="s">
        <v>78</v>
      </c>
      <c r="J1395" t="s">
        <v>136</v>
      </c>
      <c r="K1395" t="s">
        <v>22</v>
      </c>
      <c r="L1395" t="s">
        <v>177</v>
      </c>
      <c r="M1395" t="s">
        <v>5497</v>
      </c>
      <c r="N1395" t="s">
        <v>5498</v>
      </c>
      <c r="O1395">
        <v>3.6407125000000002</v>
      </c>
      <c r="P1395">
        <v>0</v>
      </c>
      <c r="Q1395">
        <v>89</v>
      </c>
      <c r="R1395">
        <v>0</v>
      </c>
      <c r="S1395">
        <v>0</v>
      </c>
      <c r="T1395">
        <v>0</v>
      </c>
      <c r="U1395">
        <v>22</v>
      </c>
      <c r="V1395">
        <v>0</v>
      </c>
      <c r="W1395">
        <v>0</v>
      </c>
      <c r="X1395">
        <v>0</v>
      </c>
      <c r="Y1395">
        <v>71.101230000000001</v>
      </c>
      <c r="Z1395">
        <v>0</v>
      </c>
      <c r="AA1395">
        <v>0</v>
      </c>
      <c r="AB1395">
        <v>0</v>
      </c>
      <c r="AC1395">
        <v>38.708129999999997</v>
      </c>
      <c r="AD1395">
        <v>0</v>
      </c>
      <c r="AE1395">
        <v>0</v>
      </c>
      <c r="AF1395">
        <v>109.80936</v>
      </c>
    </row>
    <row r="1396" spans="1:32" x14ac:dyDescent="0.3">
      <c r="A1396">
        <v>3009775</v>
      </c>
      <c r="B1396">
        <v>1</v>
      </c>
      <c r="C1396" t="s">
        <v>83</v>
      </c>
      <c r="D1396" t="s">
        <v>117</v>
      </c>
      <c r="E1396" t="s">
        <v>5499</v>
      </c>
      <c r="F1396" t="s">
        <v>5500</v>
      </c>
      <c r="G1396" t="s">
        <v>134</v>
      </c>
      <c r="H1396" t="s">
        <v>247</v>
      </c>
      <c r="I1396" t="s">
        <v>78</v>
      </c>
      <c r="J1396" t="s">
        <v>136</v>
      </c>
      <c r="K1396" t="s">
        <v>22</v>
      </c>
      <c r="L1396" t="s">
        <v>177</v>
      </c>
      <c r="M1396" t="s">
        <v>5501</v>
      </c>
      <c r="N1396" t="s">
        <v>5502</v>
      </c>
      <c r="O1396">
        <v>0.55851777777777778</v>
      </c>
      <c r="P1396">
        <v>0</v>
      </c>
      <c r="Q1396">
        <v>201</v>
      </c>
      <c r="R1396">
        <v>0</v>
      </c>
      <c r="S1396">
        <v>0</v>
      </c>
      <c r="T1396">
        <v>0</v>
      </c>
      <c r="U1396">
        <v>16</v>
      </c>
      <c r="V1396">
        <v>0</v>
      </c>
      <c r="W1396">
        <v>0</v>
      </c>
      <c r="X1396">
        <v>0</v>
      </c>
      <c r="Y1396">
        <v>22.649435</v>
      </c>
      <c r="Z1396">
        <v>0</v>
      </c>
      <c r="AA1396">
        <v>0</v>
      </c>
      <c r="AB1396">
        <v>0</v>
      </c>
      <c r="AC1396">
        <v>1.9561497000000001</v>
      </c>
      <c r="AD1396">
        <v>0</v>
      </c>
      <c r="AE1396">
        <v>0</v>
      </c>
      <c r="AF1396">
        <v>24.605585000000001</v>
      </c>
    </row>
    <row r="1397" spans="1:32" x14ac:dyDescent="0.3">
      <c r="A1397">
        <v>3009731</v>
      </c>
      <c r="B1397">
        <v>2</v>
      </c>
      <c r="C1397" t="s">
        <v>83</v>
      </c>
      <c r="D1397" t="s">
        <v>128</v>
      </c>
      <c r="E1397" t="s">
        <v>5503</v>
      </c>
      <c r="F1397" t="s">
        <v>5504</v>
      </c>
      <c r="G1397" t="s">
        <v>134</v>
      </c>
      <c r="H1397" t="s">
        <v>176</v>
      </c>
      <c r="I1397" t="s">
        <v>78</v>
      </c>
      <c r="J1397" t="s">
        <v>136</v>
      </c>
      <c r="K1397" t="s">
        <v>22</v>
      </c>
      <c r="L1397" t="s">
        <v>177</v>
      </c>
      <c r="M1397" t="s">
        <v>5505</v>
      </c>
      <c r="N1397" t="s">
        <v>5506</v>
      </c>
      <c r="O1397">
        <v>0.81527777777777777</v>
      </c>
      <c r="P1397">
        <v>0</v>
      </c>
      <c r="Q1397">
        <v>773</v>
      </c>
      <c r="R1397">
        <v>0</v>
      </c>
      <c r="S1397">
        <v>0</v>
      </c>
      <c r="T1397">
        <v>0</v>
      </c>
      <c r="U1397">
        <v>49</v>
      </c>
      <c r="V1397">
        <v>0</v>
      </c>
      <c r="W1397">
        <v>0</v>
      </c>
      <c r="X1397">
        <v>0</v>
      </c>
      <c r="Y1397">
        <v>135.69077999999999</v>
      </c>
      <c r="Z1397">
        <v>0</v>
      </c>
      <c r="AA1397">
        <v>0</v>
      </c>
      <c r="AB1397">
        <v>0</v>
      </c>
      <c r="AC1397">
        <v>44.296840000000003</v>
      </c>
      <c r="AD1397">
        <v>0</v>
      </c>
      <c r="AE1397">
        <v>0</v>
      </c>
      <c r="AF1397">
        <v>179.98763</v>
      </c>
    </row>
    <row r="1398" spans="1:32" x14ac:dyDescent="0.3">
      <c r="A1398">
        <v>3009760</v>
      </c>
      <c r="B1398">
        <v>1</v>
      </c>
      <c r="C1398" t="s">
        <v>83</v>
      </c>
      <c r="D1398" t="s">
        <v>130</v>
      </c>
      <c r="E1398" t="s">
        <v>5507</v>
      </c>
      <c r="F1398" t="s">
        <v>5508</v>
      </c>
      <c r="G1398" t="s">
        <v>134</v>
      </c>
      <c r="H1398" t="s">
        <v>367</v>
      </c>
      <c r="I1398" t="s">
        <v>78</v>
      </c>
      <c r="J1398" t="s">
        <v>136</v>
      </c>
      <c r="K1398" t="s">
        <v>22</v>
      </c>
      <c r="L1398" t="s">
        <v>177</v>
      </c>
      <c r="M1398" t="s">
        <v>5509</v>
      </c>
      <c r="N1398" t="s">
        <v>4859</v>
      </c>
      <c r="O1398">
        <v>1.7806658333333334</v>
      </c>
      <c r="P1398">
        <v>0</v>
      </c>
      <c r="Q1398">
        <v>1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0.33650616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0.33650616</v>
      </c>
    </row>
    <row r="1399" spans="1:32" x14ac:dyDescent="0.3">
      <c r="A1399">
        <v>3009731</v>
      </c>
      <c r="B1399">
        <v>1</v>
      </c>
      <c r="C1399" t="s">
        <v>83</v>
      </c>
      <c r="D1399" t="s">
        <v>128</v>
      </c>
      <c r="E1399" t="s">
        <v>5510</v>
      </c>
      <c r="F1399" t="s">
        <v>5511</v>
      </c>
      <c r="G1399" t="s">
        <v>134</v>
      </c>
      <c r="H1399" t="s">
        <v>176</v>
      </c>
      <c r="I1399" t="s">
        <v>78</v>
      </c>
      <c r="J1399" t="s">
        <v>136</v>
      </c>
      <c r="K1399" t="s">
        <v>22</v>
      </c>
      <c r="L1399" t="s">
        <v>177</v>
      </c>
      <c r="M1399" t="s">
        <v>5512</v>
      </c>
      <c r="N1399" t="s">
        <v>5505</v>
      </c>
      <c r="O1399">
        <v>0.87813444444444444</v>
      </c>
      <c r="P1399">
        <v>0</v>
      </c>
      <c r="Q1399">
        <v>95</v>
      </c>
      <c r="R1399">
        <v>0</v>
      </c>
      <c r="S1399">
        <v>0</v>
      </c>
      <c r="T1399">
        <v>0</v>
      </c>
      <c r="U1399">
        <v>5</v>
      </c>
      <c r="V1399">
        <v>0</v>
      </c>
      <c r="W1399">
        <v>0</v>
      </c>
      <c r="X1399">
        <v>0</v>
      </c>
      <c r="Y1399">
        <v>17.503215999999998</v>
      </c>
      <c r="Z1399">
        <v>0</v>
      </c>
      <c r="AA1399">
        <v>0</v>
      </c>
      <c r="AB1399">
        <v>0</v>
      </c>
      <c r="AC1399">
        <v>3.9542223999999999</v>
      </c>
      <c r="AD1399">
        <v>0</v>
      </c>
      <c r="AE1399">
        <v>0</v>
      </c>
      <c r="AF1399">
        <v>21.457439999999998</v>
      </c>
    </row>
    <row r="1400" spans="1:32" x14ac:dyDescent="0.3">
      <c r="A1400">
        <v>3009752</v>
      </c>
      <c r="B1400">
        <v>1</v>
      </c>
      <c r="C1400" t="s">
        <v>82</v>
      </c>
      <c r="D1400" t="s">
        <v>88</v>
      </c>
      <c r="E1400" t="s">
        <v>5513</v>
      </c>
      <c r="F1400" t="s">
        <v>5514</v>
      </c>
      <c r="G1400" t="s">
        <v>134</v>
      </c>
      <c r="H1400" t="s">
        <v>211</v>
      </c>
      <c r="I1400" t="s">
        <v>79</v>
      </c>
      <c r="J1400" t="s">
        <v>136</v>
      </c>
      <c r="K1400" t="s">
        <v>22</v>
      </c>
      <c r="L1400" t="s">
        <v>177</v>
      </c>
      <c r="M1400" t="s">
        <v>5515</v>
      </c>
      <c r="N1400" t="s">
        <v>5516</v>
      </c>
      <c r="O1400">
        <v>2.4847519444444446</v>
      </c>
      <c r="P1400">
        <v>0</v>
      </c>
      <c r="Q1400">
        <v>0</v>
      </c>
      <c r="R1400">
        <v>11</v>
      </c>
      <c r="S1400">
        <v>116</v>
      </c>
      <c r="T1400">
        <v>1</v>
      </c>
      <c r="U1400">
        <v>8</v>
      </c>
      <c r="V1400">
        <v>0</v>
      </c>
      <c r="W1400">
        <v>0</v>
      </c>
      <c r="X1400">
        <v>0</v>
      </c>
      <c r="Y1400">
        <v>0</v>
      </c>
      <c r="Z1400">
        <v>6.1851624999999997</v>
      </c>
      <c r="AA1400">
        <v>87.894645999999995</v>
      </c>
      <c r="AB1400">
        <v>0.96242945999999996</v>
      </c>
      <c r="AC1400">
        <v>1.5869702000000001</v>
      </c>
      <c r="AD1400">
        <v>0</v>
      </c>
      <c r="AE1400">
        <v>0</v>
      </c>
      <c r="AF1400">
        <v>96.62921</v>
      </c>
    </row>
    <row r="1401" spans="1:32" x14ac:dyDescent="0.3">
      <c r="A1401">
        <v>3009657</v>
      </c>
      <c r="B1401">
        <v>1</v>
      </c>
      <c r="C1401" t="s">
        <v>82</v>
      </c>
      <c r="D1401" t="s">
        <v>95</v>
      </c>
      <c r="E1401" t="s">
        <v>5517</v>
      </c>
      <c r="F1401" t="s">
        <v>5518</v>
      </c>
      <c r="G1401" t="s">
        <v>134</v>
      </c>
      <c r="H1401" t="s">
        <v>367</v>
      </c>
      <c r="I1401" t="s">
        <v>78</v>
      </c>
      <c r="J1401" t="s">
        <v>136</v>
      </c>
      <c r="K1401" t="s">
        <v>22</v>
      </c>
      <c r="L1401" t="s">
        <v>177</v>
      </c>
      <c r="M1401" t="s">
        <v>5519</v>
      </c>
      <c r="N1401" t="s">
        <v>5520</v>
      </c>
      <c r="O1401">
        <v>6.4969711111111117</v>
      </c>
      <c r="P1401">
        <v>0</v>
      </c>
      <c r="Q1401">
        <v>3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10.831175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10.831175</v>
      </c>
    </row>
    <row r="1402" spans="1:32" x14ac:dyDescent="0.3">
      <c r="A1402">
        <v>3009451</v>
      </c>
      <c r="B1402">
        <v>1</v>
      </c>
      <c r="C1402" t="s">
        <v>82</v>
      </c>
      <c r="D1402" t="s">
        <v>106</v>
      </c>
      <c r="E1402" t="s">
        <v>5521</v>
      </c>
      <c r="F1402" t="s">
        <v>5522</v>
      </c>
      <c r="G1402" t="s">
        <v>134</v>
      </c>
      <c r="H1402" t="s">
        <v>211</v>
      </c>
      <c r="I1402" t="s">
        <v>79</v>
      </c>
      <c r="J1402" t="s">
        <v>136</v>
      </c>
      <c r="K1402" t="s">
        <v>22</v>
      </c>
      <c r="L1402" t="s">
        <v>177</v>
      </c>
      <c r="M1402" t="s">
        <v>5523</v>
      </c>
      <c r="N1402" t="s">
        <v>5524</v>
      </c>
      <c r="O1402">
        <v>1.0663888888888888</v>
      </c>
      <c r="P1402">
        <v>1</v>
      </c>
      <c r="Q1402">
        <v>579</v>
      </c>
      <c r="R1402">
        <v>7</v>
      </c>
      <c r="S1402">
        <v>39</v>
      </c>
      <c r="T1402">
        <v>33</v>
      </c>
      <c r="U1402">
        <v>76</v>
      </c>
      <c r="V1402">
        <v>8</v>
      </c>
      <c r="W1402">
        <v>0</v>
      </c>
      <c r="X1402">
        <v>0.11816844</v>
      </c>
      <c r="Y1402">
        <v>166.24628000000001</v>
      </c>
      <c r="Z1402">
        <v>0.95410890000000004</v>
      </c>
      <c r="AA1402">
        <v>7.0801489999999996</v>
      </c>
      <c r="AB1402">
        <v>330.08071999999999</v>
      </c>
      <c r="AC1402">
        <v>40.558394999999997</v>
      </c>
      <c r="AD1402">
        <v>371.6859</v>
      </c>
      <c r="AE1402">
        <v>0</v>
      </c>
      <c r="AF1402">
        <v>916.72375</v>
      </c>
    </row>
    <row r="1403" spans="1:32" x14ac:dyDescent="0.3">
      <c r="A1403">
        <v>3009330</v>
      </c>
      <c r="B1403">
        <v>1</v>
      </c>
      <c r="C1403" t="s">
        <v>82</v>
      </c>
      <c r="D1403" t="s">
        <v>102</v>
      </c>
      <c r="E1403" t="s">
        <v>5525</v>
      </c>
      <c r="F1403" t="s">
        <v>5526</v>
      </c>
      <c r="G1403" t="s">
        <v>134</v>
      </c>
      <c r="H1403" t="s">
        <v>211</v>
      </c>
      <c r="I1403" t="s">
        <v>79</v>
      </c>
      <c r="J1403" t="s">
        <v>136</v>
      </c>
      <c r="K1403" t="s">
        <v>22</v>
      </c>
      <c r="L1403" t="s">
        <v>177</v>
      </c>
      <c r="M1403" t="s">
        <v>5527</v>
      </c>
      <c r="N1403" t="s">
        <v>5528</v>
      </c>
      <c r="O1403">
        <v>0.31388888888888888</v>
      </c>
      <c r="P1403">
        <v>0</v>
      </c>
      <c r="Q1403">
        <v>4</v>
      </c>
      <c r="R1403">
        <v>0</v>
      </c>
      <c r="S1403">
        <v>1</v>
      </c>
      <c r="T1403">
        <v>5</v>
      </c>
      <c r="U1403">
        <v>2</v>
      </c>
      <c r="V1403">
        <v>3</v>
      </c>
      <c r="W1403">
        <v>0</v>
      </c>
      <c r="X1403">
        <v>0</v>
      </c>
      <c r="Y1403">
        <v>9.7414580000000001E-2</v>
      </c>
      <c r="Z1403">
        <v>0</v>
      </c>
      <c r="AA1403">
        <v>0.76612930000000001</v>
      </c>
      <c r="AB1403">
        <v>46.375464999999998</v>
      </c>
      <c r="AC1403">
        <v>0.45530749999999998</v>
      </c>
      <c r="AD1403">
        <v>244.4862</v>
      </c>
      <c r="AE1403">
        <v>0</v>
      </c>
      <c r="AF1403">
        <v>292.18054000000001</v>
      </c>
    </row>
    <row r="1404" spans="1:32" x14ac:dyDescent="0.3">
      <c r="A1404">
        <v>3009335</v>
      </c>
      <c r="B1404">
        <v>1</v>
      </c>
      <c r="C1404" t="s">
        <v>82</v>
      </c>
      <c r="D1404" t="s">
        <v>90</v>
      </c>
      <c r="E1404" t="s">
        <v>5529</v>
      </c>
      <c r="F1404" t="s">
        <v>5530</v>
      </c>
      <c r="G1404" t="s">
        <v>134</v>
      </c>
      <c r="H1404" t="s">
        <v>176</v>
      </c>
      <c r="I1404" t="s">
        <v>78</v>
      </c>
      <c r="J1404" t="s">
        <v>136</v>
      </c>
      <c r="K1404" t="s">
        <v>22</v>
      </c>
      <c r="L1404" t="s">
        <v>177</v>
      </c>
      <c r="M1404" t="s">
        <v>5531</v>
      </c>
      <c r="N1404" t="s">
        <v>5532</v>
      </c>
      <c r="O1404">
        <v>1.8764605555555556</v>
      </c>
      <c r="P1404">
        <v>0</v>
      </c>
      <c r="Q1404">
        <v>54</v>
      </c>
      <c r="R1404">
        <v>0</v>
      </c>
      <c r="S1404">
        <v>0</v>
      </c>
      <c r="T1404">
        <v>0</v>
      </c>
      <c r="U1404">
        <v>5</v>
      </c>
      <c r="V1404">
        <v>0</v>
      </c>
      <c r="W1404">
        <v>0</v>
      </c>
      <c r="X1404">
        <v>0</v>
      </c>
      <c r="Y1404">
        <v>36.168823000000003</v>
      </c>
      <c r="Z1404">
        <v>0</v>
      </c>
      <c r="AA1404">
        <v>0</v>
      </c>
      <c r="AB1404">
        <v>0</v>
      </c>
      <c r="AC1404">
        <v>18.592666999999999</v>
      </c>
      <c r="AD1404">
        <v>0</v>
      </c>
      <c r="AE1404">
        <v>0</v>
      </c>
      <c r="AF1404">
        <v>54.761490000000002</v>
      </c>
    </row>
    <row r="1405" spans="1:32" x14ac:dyDescent="0.3">
      <c r="A1405">
        <v>3009372</v>
      </c>
      <c r="B1405">
        <v>1</v>
      </c>
      <c r="C1405" t="s">
        <v>82</v>
      </c>
      <c r="D1405" t="s">
        <v>92</v>
      </c>
      <c r="E1405" t="s">
        <v>5533</v>
      </c>
      <c r="F1405" t="s">
        <v>5534</v>
      </c>
      <c r="G1405" t="s">
        <v>134</v>
      </c>
      <c r="H1405" t="s">
        <v>211</v>
      </c>
      <c r="I1405" t="s">
        <v>79</v>
      </c>
      <c r="J1405" t="s">
        <v>136</v>
      </c>
      <c r="K1405" t="s">
        <v>22</v>
      </c>
      <c r="L1405" t="s">
        <v>177</v>
      </c>
      <c r="M1405" t="s">
        <v>5535</v>
      </c>
      <c r="N1405" t="s">
        <v>5536</v>
      </c>
      <c r="O1405">
        <v>0.41555555555555557</v>
      </c>
      <c r="P1405">
        <v>3</v>
      </c>
      <c r="Q1405">
        <v>422</v>
      </c>
      <c r="R1405">
        <v>4</v>
      </c>
      <c r="S1405">
        <v>53</v>
      </c>
      <c r="T1405">
        <v>2</v>
      </c>
      <c r="U1405">
        <v>29</v>
      </c>
      <c r="V1405">
        <v>0</v>
      </c>
      <c r="W1405">
        <v>1</v>
      </c>
      <c r="X1405">
        <v>4.672949</v>
      </c>
      <c r="Y1405">
        <v>20.952193999999999</v>
      </c>
      <c r="Z1405">
        <v>3.9754350000000001</v>
      </c>
      <c r="AA1405">
        <v>13.514659999999999</v>
      </c>
      <c r="AB1405">
        <v>1.2567680999999999</v>
      </c>
      <c r="AC1405">
        <v>8.0355589999999992</v>
      </c>
      <c r="AD1405">
        <v>0</v>
      </c>
      <c r="AE1405">
        <v>4.9154993000000001E-2</v>
      </c>
      <c r="AF1405">
        <v>52.456719999999997</v>
      </c>
    </row>
    <row r="1406" spans="1:32" x14ac:dyDescent="0.3">
      <c r="A1406">
        <v>3009114</v>
      </c>
      <c r="B1406">
        <v>1</v>
      </c>
      <c r="C1406" t="s">
        <v>83</v>
      </c>
      <c r="D1406" t="s">
        <v>128</v>
      </c>
      <c r="E1406" t="s">
        <v>5537</v>
      </c>
      <c r="F1406" t="s">
        <v>5538</v>
      </c>
      <c r="G1406" t="s">
        <v>134</v>
      </c>
      <c r="H1406" t="s">
        <v>327</v>
      </c>
      <c r="I1406" t="s">
        <v>78</v>
      </c>
      <c r="J1406" t="s">
        <v>136</v>
      </c>
      <c r="K1406" t="s">
        <v>22</v>
      </c>
      <c r="L1406" t="s">
        <v>177</v>
      </c>
      <c r="M1406" t="s">
        <v>5539</v>
      </c>
      <c r="N1406" t="s">
        <v>5540</v>
      </c>
      <c r="O1406">
        <v>2.4041666666666668</v>
      </c>
      <c r="P1406">
        <v>0</v>
      </c>
      <c r="Q1406">
        <v>0</v>
      </c>
      <c r="R1406">
        <v>0</v>
      </c>
      <c r="S1406">
        <v>3</v>
      </c>
      <c r="T1406">
        <v>0</v>
      </c>
      <c r="U1406">
        <v>1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1.4082775000000001</v>
      </c>
      <c r="AB1406">
        <v>0</v>
      </c>
      <c r="AC1406">
        <v>7.4368565999999997E-3</v>
      </c>
      <c r="AD1406">
        <v>0</v>
      </c>
      <c r="AE1406">
        <v>0</v>
      </c>
      <c r="AF1406">
        <v>1.4157143999999999</v>
      </c>
    </row>
    <row r="1407" spans="1:32" x14ac:dyDescent="0.3">
      <c r="A1407">
        <v>3009118</v>
      </c>
      <c r="B1407">
        <v>1</v>
      </c>
      <c r="C1407" t="s">
        <v>82</v>
      </c>
      <c r="D1407" t="s">
        <v>97</v>
      </c>
      <c r="E1407" t="s">
        <v>5541</v>
      </c>
      <c r="F1407" t="s">
        <v>5542</v>
      </c>
      <c r="G1407" t="s">
        <v>134</v>
      </c>
      <c r="H1407" t="s">
        <v>238</v>
      </c>
      <c r="I1407" t="s">
        <v>78</v>
      </c>
      <c r="J1407" t="s">
        <v>136</v>
      </c>
      <c r="K1407" t="s">
        <v>22</v>
      </c>
      <c r="L1407" t="s">
        <v>177</v>
      </c>
      <c r="M1407" t="s">
        <v>5543</v>
      </c>
      <c r="N1407" t="s">
        <v>5544</v>
      </c>
      <c r="O1407">
        <v>2.0914791666666668</v>
      </c>
      <c r="P1407">
        <v>0</v>
      </c>
      <c r="Q1407">
        <v>0</v>
      </c>
      <c r="R1407">
        <v>0</v>
      </c>
      <c r="S1407">
        <v>2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0.120666444</v>
      </c>
      <c r="AB1407">
        <v>0</v>
      </c>
      <c r="AC1407">
        <v>0</v>
      </c>
      <c r="AD1407">
        <v>0</v>
      </c>
      <c r="AE1407">
        <v>0</v>
      </c>
      <c r="AF1407">
        <v>0.120666444</v>
      </c>
    </row>
    <row r="1408" spans="1:32" x14ac:dyDescent="0.3">
      <c r="A1408">
        <v>3009121</v>
      </c>
      <c r="B1408">
        <v>1</v>
      </c>
      <c r="C1408" t="s">
        <v>83</v>
      </c>
      <c r="D1408" t="s">
        <v>124</v>
      </c>
      <c r="E1408" t="s">
        <v>5545</v>
      </c>
      <c r="F1408" t="s">
        <v>5546</v>
      </c>
      <c r="G1408" t="s">
        <v>134</v>
      </c>
      <c r="H1408" t="s">
        <v>247</v>
      </c>
      <c r="I1408" t="s">
        <v>78</v>
      </c>
      <c r="J1408" t="s">
        <v>136</v>
      </c>
      <c r="K1408" t="s">
        <v>22</v>
      </c>
      <c r="L1408" t="s">
        <v>177</v>
      </c>
      <c r="M1408" t="s">
        <v>5547</v>
      </c>
      <c r="N1408" t="s">
        <v>5548</v>
      </c>
      <c r="O1408">
        <v>3.7496483333333335</v>
      </c>
      <c r="P1408">
        <v>0</v>
      </c>
      <c r="Q1408">
        <v>9</v>
      </c>
      <c r="R1408">
        <v>0</v>
      </c>
      <c r="S1408">
        <v>3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0.32802626000000001</v>
      </c>
      <c r="Z1408">
        <v>0</v>
      </c>
      <c r="AA1408">
        <v>0.78455589999999997</v>
      </c>
      <c r="AB1408">
        <v>0</v>
      </c>
      <c r="AC1408">
        <v>0</v>
      </c>
      <c r="AD1408">
        <v>0</v>
      </c>
      <c r="AE1408">
        <v>0</v>
      </c>
      <c r="AF1408">
        <v>1.1125822000000001</v>
      </c>
    </row>
    <row r="1409" spans="1:32" x14ac:dyDescent="0.3">
      <c r="A1409">
        <v>3009133</v>
      </c>
      <c r="B1409">
        <v>1</v>
      </c>
      <c r="C1409" t="s">
        <v>82</v>
      </c>
      <c r="D1409" t="s">
        <v>92</v>
      </c>
      <c r="E1409" t="s">
        <v>5549</v>
      </c>
      <c r="F1409" t="s">
        <v>5550</v>
      </c>
      <c r="G1409" t="s">
        <v>134</v>
      </c>
      <c r="H1409" t="s">
        <v>367</v>
      </c>
      <c r="I1409" t="s">
        <v>78</v>
      </c>
      <c r="J1409" t="s">
        <v>136</v>
      </c>
      <c r="K1409" t="s">
        <v>22</v>
      </c>
      <c r="L1409" t="s">
        <v>177</v>
      </c>
      <c r="M1409" t="s">
        <v>5551</v>
      </c>
      <c r="N1409" t="s">
        <v>5552</v>
      </c>
      <c r="O1409">
        <v>5.8987911111111115</v>
      </c>
      <c r="P1409">
        <v>0</v>
      </c>
      <c r="Q1409">
        <v>1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2.7453115000000001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2.7453115000000001</v>
      </c>
    </row>
    <row r="1410" spans="1:32" x14ac:dyDescent="0.3">
      <c r="A1410">
        <v>3008914</v>
      </c>
      <c r="B1410">
        <v>1</v>
      </c>
      <c r="C1410" t="s">
        <v>82</v>
      </c>
      <c r="D1410" t="s">
        <v>100</v>
      </c>
      <c r="E1410" t="s">
        <v>3898</v>
      </c>
      <c r="F1410" t="s">
        <v>3899</v>
      </c>
      <c r="G1410" t="s">
        <v>134</v>
      </c>
      <c r="H1410" t="s">
        <v>293</v>
      </c>
      <c r="I1410" t="s">
        <v>78</v>
      </c>
      <c r="J1410" t="s">
        <v>136</v>
      </c>
      <c r="K1410" t="s">
        <v>22</v>
      </c>
      <c r="L1410" t="s">
        <v>177</v>
      </c>
      <c r="M1410" t="s">
        <v>5553</v>
      </c>
      <c r="N1410" t="s">
        <v>5554</v>
      </c>
      <c r="O1410">
        <v>2.9053400000000003</v>
      </c>
      <c r="P1410">
        <v>0</v>
      </c>
      <c r="Q1410">
        <v>102</v>
      </c>
      <c r="R1410">
        <v>0</v>
      </c>
      <c r="S1410">
        <v>0</v>
      </c>
      <c r="T1410">
        <v>0</v>
      </c>
      <c r="U1410">
        <v>13</v>
      </c>
      <c r="V1410">
        <v>0</v>
      </c>
      <c r="W1410">
        <v>0</v>
      </c>
      <c r="X1410">
        <v>0</v>
      </c>
      <c r="Y1410">
        <v>68.411063999999996</v>
      </c>
      <c r="Z1410">
        <v>0</v>
      </c>
      <c r="AA1410">
        <v>0</v>
      </c>
      <c r="AB1410">
        <v>0</v>
      </c>
      <c r="AC1410">
        <v>20.661740000000002</v>
      </c>
      <c r="AD1410">
        <v>0</v>
      </c>
      <c r="AE1410">
        <v>0</v>
      </c>
      <c r="AF1410">
        <v>89.072810000000004</v>
      </c>
    </row>
    <row r="1411" spans="1:32" x14ac:dyDescent="0.3">
      <c r="A1411">
        <v>3008928</v>
      </c>
      <c r="B1411">
        <v>1</v>
      </c>
      <c r="C1411" t="s">
        <v>82</v>
      </c>
      <c r="D1411" t="s">
        <v>97</v>
      </c>
      <c r="E1411" t="s">
        <v>5555</v>
      </c>
      <c r="F1411" t="s">
        <v>5556</v>
      </c>
      <c r="G1411" t="s">
        <v>134</v>
      </c>
      <c r="H1411" t="s">
        <v>367</v>
      </c>
      <c r="I1411" t="s">
        <v>78</v>
      </c>
      <c r="J1411" t="s">
        <v>136</v>
      </c>
      <c r="K1411" t="s">
        <v>22</v>
      </c>
      <c r="L1411" t="s">
        <v>177</v>
      </c>
      <c r="M1411" t="s">
        <v>5557</v>
      </c>
      <c r="N1411" t="s">
        <v>5558</v>
      </c>
      <c r="O1411">
        <v>2.8375708333333329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38.271599999999999</v>
      </c>
      <c r="AD1411">
        <v>0</v>
      </c>
      <c r="AE1411">
        <v>0</v>
      </c>
      <c r="AF1411">
        <v>38.271599999999999</v>
      </c>
    </row>
    <row r="1412" spans="1:32" x14ac:dyDescent="0.3">
      <c r="A1412">
        <v>3008924</v>
      </c>
      <c r="B1412">
        <v>1</v>
      </c>
      <c r="C1412" t="s">
        <v>82</v>
      </c>
      <c r="D1412" t="s">
        <v>88</v>
      </c>
      <c r="E1412" t="s">
        <v>5559</v>
      </c>
      <c r="F1412" t="s">
        <v>5560</v>
      </c>
      <c r="G1412" t="s">
        <v>134</v>
      </c>
      <c r="H1412" t="s">
        <v>182</v>
      </c>
      <c r="I1412" t="s">
        <v>79</v>
      </c>
      <c r="J1412" t="s">
        <v>136</v>
      </c>
      <c r="K1412" t="s">
        <v>22</v>
      </c>
      <c r="L1412" t="s">
        <v>177</v>
      </c>
      <c r="M1412" t="s">
        <v>5561</v>
      </c>
      <c r="N1412" t="s">
        <v>5562</v>
      </c>
      <c r="O1412">
        <v>1.6555555555555554</v>
      </c>
      <c r="P1412">
        <v>0</v>
      </c>
      <c r="Q1412">
        <v>237</v>
      </c>
      <c r="R1412">
        <v>25</v>
      </c>
      <c r="S1412">
        <v>20</v>
      </c>
      <c r="T1412">
        <v>33</v>
      </c>
      <c r="U1412">
        <v>23</v>
      </c>
      <c r="V1412">
        <v>6</v>
      </c>
      <c r="W1412">
        <v>0</v>
      </c>
      <c r="X1412">
        <v>0</v>
      </c>
      <c r="Y1412">
        <v>40.110717999999999</v>
      </c>
      <c r="Z1412">
        <v>853.80640000000005</v>
      </c>
      <c r="AA1412">
        <v>9.6958684999999996</v>
      </c>
      <c r="AB1412">
        <v>1944.6827000000001</v>
      </c>
      <c r="AC1412">
        <v>11.060720999999999</v>
      </c>
      <c r="AD1412">
        <v>872.84180000000003</v>
      </c>
      <c r="AE1412">
        <v>0</v>
      </c>
      <c r="AF1412">
        <v>3732.1981999999998</v>
      </c>
    </row>
    <row r="1413" spans="1:32" x14ac:dyDescent="0.3">
      <c r="A1413">
        <v>3008852</v>
      </c>
      <c r="B1413">
        <v>1</v>
      </c>
      <c r="C1413" t="s">
        <v>82</v>
      </c>
      <c r="D1413" t="s">
        <v>113</v>
      </c>
      <c r="E1413" t="s">
        <v>5563</v>
      </c>
      <c r="F1413" t="s">
        <v>5564</v>
      </c>
      <c r="G1413" t="s">
        <v>134</v>
      </c>
      <c r="H1413" t="s">
        <v>182</v>
      </c>
      <c r="I1413" t="s">
        <v>78</v>
      </c>
      <c r="J1413" t="s">
        <v>136</v>
      </c>
      <c r="K1413" t="s">
        <v>22</v>
      </c>
      <c r="L1413" t="s">
        <v>177</v>
      </c>
      <c r="M1413" t="s">
        <v>5565</v>
      </c>
      <c r="N1413" t="s">
        <v>5566</v>
      </c>
      <c r="O1413">
        <v>2.1788947222222221</v>
      </c>
      <c r="P1413">
        <v>0</v>
      </c>
      <c r="Q1413">
        <v>62</v>
      </c>
      <c r="R1413">
        <v>0</v>
      </c>
      <c r="S1413">
        <v>1</v>
      </c>
      <c r="T1413">
        <v>0</v>
      </c>
      <c r="U1413">
        <v>4</v>
      </c>
      <c r="V1413">
        <v>0</v>
      </c>
      <c r="W1413">
        <v>0</v>
      </c>
      <c r="X1413">
        <v>0</v>
      </c>
      <c r="Y1413">
        <v>59.949565999999997</v>
      </c>
      <c r="Z1413">
        <v>0</v>
      </c>
      <c r="AA1413">
        <v>0.85782164000000005</v>
      </c>
      <c r="AB1413">
        <v>0</v>
      </c>
      <c r="AC1413">
        <v>8.2438389999999995</v>
      </c>
      <c r="AD1413">
        <v>0</v>
      </c>
      <c r="AE1413">
        <v>0</v>
      </c>
      <c r="AF1413">
        <v>69.051220000000001</v>
      </c>
    </row>
    <row r="1414" spans="1:32" x14ac:dyDescent="0.3">
      <c r="A1414">
        <v>3008498</v>
      </c>
      <c r="B1414">
        <v>1</v>
      </c>
      <c r="C1414" t="s">
        <v>82</v>
      </c>
      <c r="D1414" t="s">
        <v>92</v>
      </c>
      <c r="E1414" t="s">
        <v>5567</v>
      </c>
      <c r="F1414" t="s">
        <v>5568</v>
      </c>
      <c r="G1414" t="s">
        <v>134</v>
      </c>
      <c r="H1414" t="s">
        <v>318</v>
      </c>
      <c r="I1414" t="s">
        <v>79</v>
      </c>
      <c r="J1414" t="s">
        <v>136</v>
      </c>
      <c r="K1414" t="s">
        <v>22</v>
      </c>
      <c r="L1414" t="s">
        <v>177</v>
      </c>
      <c r="M1414" t="s">
        <v>5569</v>
      </c>
      <c r="N1414" t="s">
        <v>3366</v>
      </c>
      <c r="O1414">
        <v>8.6280022222222232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1.3805152999999999</v>
      </c>
      <c r="AD1414">
        <v>0</v>
      </c>
      <c r="AE1414">
        <v>0</v>
      </c>
      <c r="AF1414">
        <v>1.3805152999999999</v>
      </c>
    </row>
    <row r="1415" spans="1:32" x14ac:dyDescent="0.3">
      <c r="A1415">
        <v>3008523</v>
      </c>
      <c r="B1415">
        <v>1</v>
      </c>
      <c r="C1415" t="s">
        <v>82</v>
      </c>
      <c r="D1415" t="s">
        <v>106</v>
      </c>
      <c r="E1415" t="s">
        <v>5570</v>
      </c>
      <c r="F1415" t="s">
        <v>5571</v>
      </c>
      <c r="G1415" t="s">
        <v>134</v>
      </c>
      <c r="H1415" t="s">
        <v>211</v>
      </c>
      <c r="I1415" t="s">
        <v>79</v>
      </c>
      <c r="J1415" t="s">
        <v>136</v>
      </c>
      <c r="K1415" t="s">
        <v>22</v>
      </c>
      <c r="L1415" t="s">
        <v>177</v>
      </c>
      <c r="M1415" t="s">
        <v>5572</v>
      </c>
      <c r="N1415" t="s">
        <v>5573</v>
      </c>
      <c r="O1415">
        <v>9.3752777777777769</v>
      </c>
      <c r="P1415">
        <v>0</v>
      </c>
      <c r="Q1415">
        <v>16</v>
      </c>
      <c r="R1415">
        <v>0</v>
      </c>
      <c r="S1415">
        <v>3</v>
      </c>
      <c r="T1415">
        <v>1</v>
      </c>
      <c r="U1415">
        <v>9</v>
      </c>
      <c r="V1415">
        <v>1</v>
      </c>
      <c r="W1415">
        <v>0</v>
      </c>
      <c r="X1415">
        <v>0</v>
      </c>
      <c r="Y1415">
        <v>42.906230000000001</v>
      </c>
      <c r="Z1415">
        <v>0</v>
      </c>
      <c r="AA1415">
        <v>9.7193120000000004</v>
      </c>
      <c r="AB1415">
        <v>190.23936</v>
      </c>
      <c r="AC1415">
        <v>52.137905000000003</v>
      </c>
      <c r="AD1415">
        <v>308.75060000000002</v>
      </c>
      <c r="AE1415">
        <v>0</v>
      </c>
      <c r="AF1415">
        <v>603.75340000000006</v>
      </c>
    </row>
    <row r="1416" spans="1:32" x14ac:dyDescent="0.3">
      <c r="A1416">
        <v>3008507</v>
      </c>
      <c r="B1416">
        <v>1</v>
      </c>
      <c r="C1416" t="s">
        <v>82</v>
      </c>
      <c r="D1416" t="s">
        <v>88</v>
      </c>
      <c r="E1416" t="s">
        <v>5574</v>
      </c>
      <c r="F1416" t="s">
        <v>5575</v>
      </c>
      <c r="G1416" t="s">
        <v>134</v>
      </c>
      <c r="H1416" t="s">
        <v>182</v>
      </c>
      <c r="I1416" t="s">
        <v>78</v>
      </c>
      <c r="J1416" t="s">
        <v>136</v>
      </c>
      <c r="K1416" t="s">
        <v>22</v>
      </c>
      <c r="L1416" t="s">
        <v>177</v>
      </c>
      <c r="M1416" t="s">
        <v>5576</v>
      </c>
      <c r="N1416" t="s">
        <v>3985</v>
      </c>
      <c r="O1416">
        <v>0.68295555555555554</v>
      </c>
      <c r="P1416">
        <v>0</v>
      </c>
      <c r="Q1416">
        <v>398</v>
      </c>
      <c r="R1416">
        <v>0</v>
      </c>
      <c r="S1416">
        <v>0</v>
      </c>
      <c r="T1416">
        <v>0</v>
      </c>
      <c r="U1416">
        <v>18</v>
      </c>
      <c r="V1416">
        <v>0</v>
      </c>
      <c r="W1416">
        <v>0</v>
      </c>
      <c r="X1416">
        <v>0</v>
      </c>
      <c r="Y1416">
        <v>64.000884999999997</v>
      </c>
      <c r="Z1416">
        <v>0</v>
      </c>
      <c r="AA1416">
        <v>0</v>
      </c>
      <c r="AB1416">
        <v>0</v>
      </c>
      <c r="AC1416">
        <v>8.8758409999999994</v>
      </c>
      <c r="AD1416">
        <v>0</v>
      </c>
      <c r="AE1416">
        <v>0</v>
      </c>
      <c r="AF1416">
        <v>72.876729999999995</v>
      </c>
    </row>
    <row r="1417" spans="1:32" x14ac:dyDescent="0.3">
      <c r="A1417">
        <v>3008399</v>
      </c>
      <c r="B1417">
        <v>2</v>
      </c>
      <c r="C1417" t="s">
        <v>82</v>
      </c>
      <c r="D1417" t="s">
        <v>91</v>
      </c>
      <c r="E1417" t="s">
        <v>5577</v>
      </c>
      <c r="F1417" t="s">
        <v>5578</v>
      </c>
      <c r="G1417" t="s">
        <v>134</v>
      </c>
      <c r="H1417" t="s">
        <v>404</v>
      </c>
      <c r="I1417" t="s">
        <v>78</v>
      </c>
      <c r="J1417" t="s">
        <v>136</v>
      </c>
      <c r="K1417" t="s">
        <v>22</v>
      </c>
      <c r="L1417" t="s">
        <v>177</v>
      </c>
      <c r="M1417" t="s">
        <v>3709</v>
      </c>
      <c r="N1417" t="s">
        <v>5579</v>
      </c>
      <c r="O1417">
        <v>1.0516666666666667</v>
      </c>
      <c r="P1417">
        <v>0</v>
      </c>
      <c r="Q1417">
        <v>573</v>
      </c>
      <c r="R1417">
        <v>0</v>
      </c>
      <c r="S1417">
        <v>0</v>
      </c>
      <c r="T1417">
        <v>0</v>
      </c>
      <c r="U1417">
        <v>11</v>
      </c>
      <c r="V1417">
        <v>0</v>
      </c>
      <c r="W1417">
        <v>0</v>
      </c>
      <c r="X1417">
        <v>0</v>
      </c>
      <c r="Y1417">
        <v>167.09049999999999</v>
      </c>
      <c r="Z1417">
        <v>0</v>
      </c>
      <c r="AA1417">
        <v>0</v>
      </c>
      <c r="AB1417">
        <v>0</v>
      </c>
      <c r="AC1417">
        <v>32.550829999999998</v>
      </c>
      <c r="AD1417">
        <v>0</v>
      </c>
      <c r="AE1417">
        <v>0</v>
      </c>
      <c r="AF1417">
        <v>199.64133000000001</v>
      </c>
    </row>
    <row r="1418" spans="1:32" x14ac:dyDescent="0.3">
      <c r="A1418">
        <v>3008005</v>
      </c>
      <c r="B1418">
        <v>1</v>
      </c>
      <c r="C1418" t="s">
        <v>83</v>
      </c>
      <c r="D1418" t="s">
        <v>128</v>
      </c>
      <c r="E1418" t="s">
        <v>5580</v>
      </c>
      <c r="F1418" t="s">
        <v>5581</v>
      </c>
      <c r="G1418" t="s">
        <v>134</v>
      </c>
      <c r="H1418" t="s">
        <v>182</v>
      </c>
      <c r="I1418" t="s">
        <v>79</v>
      </c>
      <c r="J1418" t="s">
        <v>136</v>
      </c>
      <c r="K1418" t="s">
        <v>22</v>
      </c>
      <c r="L1418" t="s">
        <v>177</v>
      </c>
      <c r="M1418" t="s">
        <v>5582</v>
      </c>
      <c r="N1418" t="s">
        <v>5583</v>
      </c>
      <c r="O1418">
        <v>5.182112222222222</v>
      </c>
      <c r="P1418">
        <v>3</v>
      </c>
      <c r="Q1418">
        <v>4</v>
      </c>
      <c r="R1418">
        <v>46</v>
      </c>
      <c r="S1418">
        <v>21</v>
      </c>
      <c r="T1418">
        <v>2</v>
      </c>
      <c r="U1418">
        <v>2</v>
      </c>
      <c r="V1418">
        <v>0</v>
      </c>
      <c r="W1418">
        <v>0</v>
      </c>
      <c r="X1418">
        <v>5.2863600000000002</v>
      </c>
      <c r="Y1418">
        <v>10.193263</v>
      </c>
      <c r="Z1418">
        <v>104.77838</v>
      </c>
      <c r="AA1418">
        <v>199.17243999999999</v>
      </c>
      <c r="AB1418">
        <v>2.8696160000000002</v>
      </c>
      <c r="AC1418">
        <v>1.8145971999999999E-4</v>
      </c>
      <c r="AD1418">
        <v>0</v>
      </c>
      <c r="AE1418">
        <v>0</v>
      </c>
      <c r="AF1418">
        <v>322.30023</v>
      </c>
    </row>
    <row r="1419" spans="1:32" x14ac:dyDescent="0.3">
      <c r="A1419">
        <v>3007614</v>
      </c>
      <c r="B1419">
        <v>1</v>
      </c>
      <c r="C1419" t="s">
        <v>82</v>
      </c>
      <c r="D1419" t="s">
        <v>91</v>
      </c>
      <c r="E1419" t="s">
        <v>5584</v>
      </c>
      <c r="F1419" t="s">
        <v>5585</v>
      </c>
      <c r="G1419" t="s">
        <v>134</v>
      </c>
      <c r="H1419" t="s">
        <v>367</v>
      </c>
      <c r="I1419" t="s">
        <v>78</v>
      </c>
      <c r="J1419" t="s">
        <v>136</v>
      </c>
      <c r="K1419" t="s">
        <v>22</v>
      </c>
      <c r="L1419" t="s">
        <v>177</v>
      </c>
      <c r="M1419" t="s">
        <v>5586</v>
      </c>
      <c r="N1419" t="s">
        <v>5587</v>
      </c>
      <c r="O1419">
        <v>1.4163930555555557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1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74.06456</v>
      </c>
      <c r="AF1419">
        <v>74.06456</v>
      </c>
    </row>
    <row r="1420" spans="1:32" x14ac:dyDescent="0.3">
      <c r="A1420">
        <v>3007524</v>
      </c>
      <c r="B1420">
        <v>1</v>
      </c>
      <c r="C1420" t="s">
        <v>82</v>
      </c>
      <c r="D1420" t="s">
        <v>99</v>
      </c>
      <c r="E1420" t="s">
        <v>5588</v>
      </c>
      <c r="F1420" t="s">
        <v>5589</v>
      </c>
      <c r="G1420" t="s">
        <v>134</v>
      </c>
      <c r="H1420" t="s">
        <v>211</v>
      </c>
      <c r="I1420" t="s">
        <v>79</v>
      </c>
      <c r="J1420" t="s">
        <v>136</v>
      </c>
      <c r="K1420" t="s">
        <v>22</v>
      </c>
      <c r="L1420" t="s">
        <v>177</v>
      </c>
      <c r="M1420" t="s">
        <v>5590</v>
      </c>
      <c r="N1420" t="s">
        <v>5591</v>
      </c>
      <c r="O1420">
        <v>0.63361111111111112</v>
      </c>
      <c r="P1420">
        <v>2</v>
      </c>
      <c r="Q1420">
        <v>957</v>
      </c>
      <c r="R1420">
        <v>1</v>
      </c>
      <c r="S1420">
        <v>24</v>
      </c>
      <c r="T1420">
        <v>5</v>
      </c>
      <c r="U1420">
        <v>110</v>
      </c>
      <c r="V1420">
        <v>0</v>
      </c>
      <c r="W1420">
        <v>1</v>
      </c>
      <c r="X1420">
        <v>1.0143939</v>
      </c>
      <c r="Y1420">
        <v>108.21887</v>
      </c>
      <c r="Z1420">
        <v>0.13680206</v>
      </c>
      <c r="AA1420">
        <v>2.9296395999999998</v>
      </c>
      <c r="AB1420">
        <v>10.305161</v>
      </c>
      <c r="AC1420">
        <v>56.985534999999999</v>
      </c>
      <c r="AD1420">
        <v>0</v>
      </c>
      <c r="AE1420">
        <v>110.27977</v>
      </c>
      <c r="AF1420">
        <v>289.87018</v>
      </c>
    </row>
    <row r="1421" spans="1:32" x14ac:dyDescent="0.3">
      <c r="A1421">
        <v>3007568</v>
      </c>
      <c r="B1421">
        <v>1</v>
      </c>
      <c r="C1421" t="s">
        <v>82</v>
      </c>
      <c r="D1421" t="s">
        <v>104</v>
      </c>
      <c r="E1421" t="s">
        <v>5592</v>
      </c>
      <c r="F1421" t="s">
        <v>5593</v>
      </c>
      <c r="G1421" t="s">
        <v>134</v>
      </c>
      <c r="H1421" t="s">
        <v>2683</v>
      </c>
      <c r="I1421" t="s">
        <v>78</v>
      </c>
      <c r="J1421" t="s">
        <v>136</v>
      </c>
      <c r="K1421" t="s">
        <v>22</v>
      </c>
      <c r="L1421" t="s">
        <v>177</v>
      </c>
      <c r="M1421" t="s">
        <v>5594</v>
      </c>
      <c r="N1421" t="s">
        <v>5595</v>
      </c>
      <c r="O1421">
        <v>3.0993608333333333</v>
      </c>
      <c r="P1421">
        <v>0</v>
      </c>
      <c r="Q1421">
        <v>1390</v>
      </c>
      <c r="R1421">
        <v>0</v>
      </c>
      <c r="S1421">
        <v>0</v>
      </c>
      <c r="T1421">
        <v>0</v>
      </c>
      <c r="U1421">
        <v>102</v>
      </c>
      <c r="V1421">
        <v>0</v>
      </c>
      <c r="W1421">
        <v>0</v>
      </c>
      <c r="X1421">
        <v>0</v>
      </c>
      <c r="Y1421">
        <v>1430.856</v>
      </c>
      <c r="Z1421">
        <v>0</v>
      </c>
      <c r="AA1421">
        <v>0</v>
      </c>
      <c r="AB1421">
        <v>0</v>
      </c>
      <c r="AC1421">
        <v>187.0385</v>
      </c>
      <c r="AD1421">
        <v>0</v>
      </c>
      <c r="AE1421">
        <v>0</v>
      </c>
      <c r="AF1421">
        <v>1617.8943999999999</v>
      </c>
    </row>
    <row r="1422" spans="1:32" x14ac:dyDescent="0.3">
      <c r="A1422">
        <v>3007410</v>
      </c>
      <c r="B1422">
        <v>1</v>
      </c>
      <c r="C1422" t="s">
        <v>83</v>
      </c>
      <c r="D1422" t="s">
        <v>116</v>
      </c>
      <c r="E1422" t="s">
        <v>5596</v>
      </c>
      <c r="F1422" t="s">
        <v>5597</v>
      </c>
      <c r="G1422" t="s">
        <v>134</v>
      </c>
      <c r="H1422" t="s">
        <v>835</v>
      </c>
      <c r="I1422" t="s">
        <v>78</v>
      </c>
      <c r="J1422" t="s">
        <v>136</v>
      </c>
      <c r="K1422" t="s">
        <v>22</v>
      </c>
      <c r="L1422" t="s">
        <v>177</v>
      </c>
      <c r="M1422" t="s">
        <v>5598</v>
      </c>
      <c r="N1422" t="s">
        <v>5599</v>
      </c>
      <c r="O1422">
        <v>0.73221083333333326</v>
      </c>
      <c r="P1422">
        <v>0</v>
      </c>
      <c r="Q1422">
        <v>145</v>
      </c>
      <c r="R1422">
        <v>0</v>
      </c>
      <c r="S1422">
        <v>20</v>
      </c>
      <c r="T1422">
        <v>0</v>
      </c>
      <c r="U1422">
        <v>9</v>
      </c>
      <c r="V1422">
        <v>0</v>
      </c>
      <c r="W1422">
        <v>0</v>
      </c>
      <c r="X1422">
        <v>0</v>
      </c>
      <c r="Y1422">
        <v>32.610863000000002</v>
      </c>
      <c r="Z1422">
        <v>0</v>
      </c>
      <c r="AA1422">
        <v>6.1615419999999999</v>
      </c>
      <c r="AB1422">
        <v>0</v>
      </c>
      <c r="AC1422">
        <v>4.8261026999999999</v>
      </c>
      <c r="AD1422">
        <v>0</v>
      </c>
      <c r="AE1422">
        <v>0</v>
      </c>
      <c r="AF1422">
        <v>43.598506999999998</v>
      </c>
    </row>
    <row r="1423" spans="1:32" x14ac:dyDescent="0.3">
      <c r="A1423">
        <v>3007306</v>
      </c>
      <c r="B1423">
        <v>1</v>
      </c>
      <c r="C1423" t="s">
        <v>83</v>
      </c>
      <c r="D1423" t="s">
        <v>129</v>
      </c>
      <c r="E1423" t="s">
        <v>2300</v>
      </c>
      <c r="F1423" t="s">
        <v>2301</v>
      </c>
      <c r="G1423" t="s">
        <v>134</v>
      </c>
      <c r="H1423" t="s">
        <v>147</v>
      </c>
      <c r="I1423" t="s">
        <v>79</v>
      </c>
      <c r="J1423" t="s">
        <v>136</v>
      </c>
      <c r="K1423" t="s">
        <v>22</v>
      </c>
      <c r="L1423" t="s">
        <v>137</v>
      </c>
      <c r="M1423" t="s">
        <v>5600</v>
      </c>
      <c r="N1423" t="s">
        <v>5601</v>
      </c>
      <c r="O1423">
        <v>0.38527777777777777</v>
      </c>
      <c r="P1423">
        <v>0</v>
      </c>
      <c r="Q1423">
        <v>2626</v>
      </c>
      <c r="R1423">
        <v>0</v>
      </c>
      <c r="S1423">
        <v>2</v>
      </c>
      <c r="T1423">
        <v>1</v>
      </c>
      <c r="U1423">
        <v>392</v>
      </c>
      <c r="V1423">
        <v>0</v>
      </c>
      <c r="W1423">
        <v>15</v>
      </c>
      <c r="X1423">
        <v>0</v>
      </c>
      <c r="Y1423">
        <v>195.03605999999999</v>
      </c>
      <c r="Z1423">
        <v>0</v>
      </c>
      <c r="AA1423">
        <v>0.21595858000000001</v>
      </c>
      <c r="AB1423">
        <v>4.7582009999999997</v>
      </c>
      <c r="AC1423">
        <v>95.483924999999999</v>
      </c>
      <c r="AD1423">
        <v>0</v>
      </c>
      <c r="AE1423">
        <v>43.453392000000001</v>
      </c>
      <c r="AF1423">
        <v>338.94754</v>
      </c>
    </row>
    <row r="1424" spans="1:32" x14ac:dyDescent="0.3">
      <c r="A1424">
        <v>3007302</v>
      </c>
      <c r="B1424">
        <v>1</v>
      </c>
      <c r="C1424" t="s">
        <v>82</v>
      </c>
      <c r="D1424" t="s">
        <v>112</v>
      </c>
      <c r="E1424" t="s">
        <v>5412</v>
      </c>
      <c r="F1424" t="s">
        <v>5413</v>
      </c>
      <c r="G1424" t="s">
        <v>134</v>
      </c>
      <c r="H1424" t="s">
        <v>147</v>
      </c>
      <c r="I1424" t="s">
        <v>79</v>
      </c>
      <c r="J1424" t="s">
        <v>136</v>
      </c>
      <c r="K1424" t="s">
        <v>22</v>
      </c>
      <c r="L1424" t="s">
        <v>137</v>
      </c>
      <c r="M1424" t="s">
        <v>5602</v>
      </c>
      <c r="N1424" t="s">
        <v>5603</v>
      </c>
      <c r="O1424">
        <v>3.9869444444444446</v>
      </c>
      <c r="P1424">
        <v>24</v>
      </c>
      <c r="Q1424">
        <v>2743</v>
      </c>
      <c r="R1424">
        <v>34</v>
      </c>
      <c r="S1424">
        <v>217</v>
      </c>
      <c r="T1424">
        <v>67</v>
      </c>
      <c r="U1424">
        <v>875</v>
      </c>
      <c r="V1424">
        <v>5</v>
      </c>
      <c r="W1424">
        <v>0</v>
      </c>
      <c r="X1424">
        <v>110.87227</v>
      </c>
      <c r="Y1424">
        <v>1949.4174</v>
      </c>
      <c r="Z1424">
        <v>641.13904000000002</v>
      </c>
      <c r="AA1424">
        <v>327.09766000000002</v>
      </c>
      <c r="AB1424">
        <v>1126.056</v>
      </c>
      <c r="AC1424">
        <v>1372.0211999999999</v>
      </c>
      <c r="AD1424">
        <v>895.54129999999998</v>
      </c>
      <c r="AE1424">
        <v>0</v>
      </c>
      <c r="AF1424">
        <v>6422.1450000000004</v>
      </c>
    </row>
    <row r="1425" spans="1:32" x14ac:dyDescent="0.3">
      <c r="A1425">
        <v>3007272</v>
      </c>
      <c r="B1425">
        <v>1</v>
      </c>
      <c r="C1425" t="s">
        <v>83</v>
      </c>
      <c r="D1425" t="s">
        <v>126</v>
      </c>
      <c r="E1425" t="s">
        <v>5604</v>
      </c>
      <c r="F1425" t="s">
        <v>5605</v>
      </c>
      <c r="G1425" t="s">
        <v>134</v>
      </c>
      <c r="H1425" t="s">
        <v>182</v>
      </c>
      <c r="I1425" t="s">
        <v>78</v>
      </c>
      <c r="J1425" t="s">
        <v>136</v>
      </c>
      <c r="K1425" t="s">
        <v>22</v>
      </c>
      <c r="L1425" t="s">
        <v>177</v>
      </c>
      <c r="M1425" t="s">
        <v>5606</v>
      </c>
      <c r="N1425" t="s">
        <v>5607</v>
      </c>
      <c r="O1425">
        <v>0.91547722222222216</v>
      </c>
      <c r="P1425">
        <v>0</v>
      </c>
      <c r="Q1425">
        <v>23</v>
      </c>
      <c r="R1425">
        <v>0</v>
      </c>
      <c r="S1425">
        <v>7</v>
      </c>
      <c r="T1425">
        <v>0</v>
      </c>
      <c r="U1425">
        <v>1</v>
      </c>
      <c r="V1425">
        <v>0</v>
      </c>
      <c r="W1425">
        <v>0</v>
      </c>
      <c r="X1425">
        <v>0</v>
      </c>
      <c r="Y1425">
        <v>3.4644322000000001</v>
      </c>
      <c r="Z1425">
        <v>0</v>
      </c>
      <c r="AA1425">
        <v>2.7869391000000001</v>
      </c>
      <c r="AB1425">
        <v>0</v>
      </c>
      <c r="AC1425">
        <v>1.8607028000000001</v>
      </c>
      <c r="AD1425">
        <v>0</v>
      </c>
      <c r="AE1425">
        <v>0</v>
      </c>
      <c r="AF1425">
        <v>8.1120739999999998</v>
      </c>
    </row>
    <row r="1426" spans="1:32" x14ac:dyDescent="0.3">
      <c r="A1426">
        <v>3007277</v>
      </c>
      <c r="B1426">
        <v>1</v>
      </c>
      <c r="C1426" t="s">
        <v>82</v>
      </c>
      <c r="D1426" t="s">
        <v>88</v>
      </c>
      <c r="E1426" t="s">
        <v>5608</v>
      </c>
      <c r="F1426" t="s">
        <v>5609</v>
      </c>
      <c r="G1426" t="s">
        <v>134</v>
      </c>
      <c r="H1426" t="s">
        <v>211</v>
      </c>
      <c r="I1426" t="s">
        <v>79</v>
      </c>
      <c r="J1426" t="s">
        <v>136</v>
      </c>
      <c r="K1426" t="s">
        <v>22</v>
      </c>
      <c r="L1426" t="s">
        <v>177</v>
      </c>
      <c r="M1426" t="s">
        <v>5610</v>
      </c>
      <c r="N1426" t="s">
        <v>5611</v>
      </c>
      <c r="O1426">
        <v>0.45472222222222225</v>
      </c>
      <c r="P1426">
        <v>0</v>
      </c>
      <c r="Q1426">
        <v>547</v>
      </c>
      <c r="R1426">
        <v>0</v>
      </c>
      <c r="S1426">
        <v>32</v>
      </c>
      <c r="T1426">
        <v>0</v>
      </c>
      <c r="U1426">
        <v>53</v>
      </c>
      <c r="V1426">
        <v>1</v>
      </c>
      <c r="W1426">
        <v>0</v>
      </c>
      <c r="X1426">
        <v>0</v>
      </c>
      <c r="Y1426">
        <v>51.142322999999998</v>
      </c>
      <c r="Z1426">
        <v>0</v>
      </c>
      <c r="AA1426">
        <v>7.1523943000000001</v>
      </c>
      <c r="AB1426">
        <v>0</v>
      </c>
      <c r="AC1426">
        <v>18.335982999999999</v>
      </c>
      <c r="AD1426">
        <v>30.626270000000002</v>
      </c>
      <c r="AE1426">
        <v>0</v>
      </c>
      <c r="AF1426">
        <v>107.25696600000001</v>
      </c>
    </row>
    <row r="1427" spans="1:32" x14ac:dyDescent="0.3">
      <c r="A1427">
        <v>3007266</v>
      </c>
      <c r="B1427">
        <v>1</v>
      </c>
      <c r="C1427" t="s">
        <v>83</v>
      </c>
      <c r="D1427" t="s">
        <v>130</v>
      </c>
      <c r="E1427" t="s">
        <v>4448</v>
      </c>
      <c r="F1427" t="s">
        <v>4449</v>
      </c>
      <c r="G1427" t="s">
        <v>134</v>
      </c>
      <c r="H1427" t="s">
        <v>211</v>
      </c>
      <c r="I1427" t="s">
        <v>79</v>
      </c>
      <c r="J1427" t="s">
        <v>136</v>
      </c>
      <c r="K1427" t="s">
        <v>22</v>
      </c>
      <c r="L1427" t="s">
        <v>177</v>
      </c>
      <c r="M1427" t="s">
        <v>5612</v>
      </c>
      <c r="N1427" t="s">
        <v>5613</v>
      </c>
      <c r="O1427">
        <v>0.61</v>
      </c>
      <c r="P1427">
        <v>19</v>
      </c>
      <c r="Q1427">
        <v>1824</v>
      </c>
      <c r="R1427">
        <v>77</v>
      </c>
      <c r="S1427">
        <v>111</v>
      </c>
      <c r="T1427">
        <v>11</v>
      </c>
      <c r="U1427">
        <v>159</v>
      </c>
      <c r="V1427">
        <v>3</v>
      </c>
      <c r="W1427">
        <v>0</v>
      </c>
      <c r="X1427">
        <v>12.488332</v>
      </c>
      <c r="Y1427">
        <v>178.29031000000001</v>
      </c>
      <c r="Z1427">
        <v>29.480684</v>
      </c>
      <c r="AA1427">
        <v>14.191857000000001</v>
      </c>
      <c r="AB1427">
        <v>257.78357</v>
      </c>
      <c r="AC1427">
        <v>64.043279999999996</v>
      </c>
      <c r="AD1427">
        <v>116.73530599999999</v>
      </c>
      <c r="AE1427">
        <v>0</v>
      </c>
      <c r="AF1427">
        <v>673.01337000000001</v>
      </c>
    </row>
    <row r="1428" spans="1:32" x14ac:dyDescent="0.3">
      <c r="A1428">
        <v>3007106</v>
      </c>
      <c r="B1428">
        <v>1</v>
      </c>
      <c r="C1428" t="s">
        <v>82</v>
      </c>
      <c r="D1428" t="s">
        <v>109</v>
      </c>
      <c r="E1428" t="s">
        <v>5614</v>
      </c>
      <c r="F1428" t="s">
        <v>5615</v>
      </c>
      <c r="G1428" t="s">
        <v>134</v>
      </c>
      <c r="H1428" t="s">
        <v>216</v>
      </c>
      <c r="I1428" t="s">
        <v>78</v>
      </c>
      <c r="J1428" t="s">
        <v>136</v>
      </c>
      <c r="K1428" t="s">
        <v>22</v>
      </c>
      <c r="L1428" t="s">
        <v>177</v>
      </c>
      <c r="M1428" t="s">
        <v>5616</v>
      </c>
      <c r="N1428" t="s">
        <v>5617</v>
      </c>
      <c r="O1428">
        <v>2.1884669444444445</v>
      </c>
      <c r="P1428">
        <v>0</v>
      </c>
      <c r="Q1428">
        <v>1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0.35647385999999998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0.35647385999999998</v>
      </c>
    </row>
    <row r="1429" spans="1:32" x14ac:dyDescent="0.3">
      <c r="A1429">
        <v>3007104</v>
      </c>
      <c r="B1429">
        <v>1</v>
      </c>
      <c r="C1429" t="s">
        <v>82</v>
      </c>
      <c r="D1429" t="s">
        <v>84</v>
      </c>
      <c r="E1429" t="s">
        <v>3491</v>
      </c>
      <c r="F1429" t="s">
        <v>3492</v>
      </c>
      <c r="G1429" t="s">
        <v>134</v>
      </c>
      <c r="H1429" t="s">
        <v>4875</v>
      </c>
      <c r="I1429" t="s">
        <v>79</v>
      </c>
      <c r="J1429" t="s">
        <v>136</v>
      </c>
      <c r="K1429" t="s">
        <v>22</v>
      </c>
      <c r="L1429" t="s">
        <v>177</v>
      </c>
      <c r="M1429" t="s">
        <v>5618</v>
      </c>
      <c r="N1429" t="s">
        <v>5619</v>
      </c>
      <c r="O1429">
        <v>1.8047222222222221</v>
      </c>
      <c r="P1429">
        <v>0</v>
      </c>
      <c r="Q1429">
        <v>102</v>
      </c>
      <c r="R1429">
        <v>1</v>
      </c>
      <c r="S1429">
        <v>0</v>
      </c>
      <c r="T1429">
        <v>8</v>
      </c>
      <c r="U1429">
        <v>9</v>
      </c>
      <c r="V1429">
        <v>2</v>
      </c>
      <c r="W1429">
        <v>0</v>
      </c>
      <c r="X1429">
        <v>0</v>
      </c>
      <c r="Y1429">
        <v>71.498140000000006</v>
      </c>
      <c r="Z1429">
        <v>1.1175766</v>
      </c>
      <c r="AA1429">
        <v>0</v>
      </c>
      <c r="AB1429">
        <v>271.2586</v>
      </c>
      <c r="AC1429">
        <v>10.349857999999999</v>
      </c>
      <c r="AD1429">
        <v>331.77620000000002</v>
      </c>
      <c r="AE1429">
        <v>0</v>
      </c>
      <c r="AF1429">
        <v>686.00036999999998</v>
      </c>
    </row>
    <row r="1430" spans="1:32" x14ac:dyDescent="0.3">
      <c r="A1430">
        <v>3007126</v>
      </c>
      <c r="B1430">
        <v>1</v>
      </c>
      <c r="C1430" t="s">
        <v>83</v>
      </c>
      <c r="D1430" t="s">
        <v>130</v>
      </c>
      <c r="E1430" t="s">
        <v>5620</v>
      </c>
      <c r="F1430" t="s">
        <v>5621</v>
      </c>
      <c r="G1430" t="s">
        <v>134</v>
      </c>
      <c r="H1430" t="s">
        <v>182</v>
      </c>
      <c r="I1430" t="s">
        <v>78</v>
      </c>
      <c r="J1430" t="s">
        <v>136</v>
      </c>
      <c r="K1430" t="s">
        <v>22</v>
      </c>
      <c r="L1430" t="s">
        <v>177</v>
      </c>
      <c r="M1430" t="s">
        <v>5622</v>
      </c>
      <c r="N1430" t="s">
        <v>5623</v>
      </c>
      <c r="O1430">
        <v>0.96416666666666662</v>
      </c>
      <c r="P1430">
        <v>0</v>
      </c>
      <c r="Q1430">
        <v>74</v>
      </c>
      <c r="R1430">
        <v>0</v>
      </c>
      <c r="S1430">
        <v>0</v>
      </c>
      <c r="T1430">
        <v>0</v>
      </c>
      <c r="U1430">
        <v>7</v>
      </c>
      <c r="V1430">
        <v>0</v>
      </c>
      <c r="W1430">
        <v>0</v>
      </c>
      <c r="X1430">
        <v>0</v>
      </c>
      <c r="Y1430">
        <v>8.2017389999999999</v>
      </c>
      <c r="Z1430">
        <v>0</v>
      </c>
      <c r="AA1430">
        <v>0</v>
      </c>
      <c r="AB1430">
        <v>0</v>
      </c>
      <c r="AC1430">
        <v>0.40888306000000002</v>
      </c>
      <c r="AD1430">
        <v>0</v>
      </c>
      <c r="AE1430">
        <v>0</v>
      </c>
      <c r="AF1430">
        <v>8.6106219999999993</v>
      </c>
    </row>
    <row r="1431" spans="1:32" x14ac:dyDescent="0.3">
      <c r="A1431">
        <v>3007047</v>
      </c>
      <c r="B1431">
        <v>1</v>
      </c>
      <c r="C1431" t="s">
        <v>83</v>
      </c>
      <c r="D1431" t="s">
        <v>117</v>
      </c>
      <c r="E1431" t="s">
        <v>5624</v>
      </c>
      <c r="F1431" t="s">
        <v>5625</v>
      </c>
      <c r="G1431" t="s">
        <v>134</v>
      </c>
      <c r="H1431" t="s">
        <v>142</v>
      </c>
      <c r="I1431" t="s">
        <v>78</v>
      </c>
      <c r="J1431" t="s">
        <v>136</v>
      </c>
      <c r="K1431" t="s">
        <v>22</v>
      </c>
      <c r="L1431" t="s">
        <v>137</v>
      </c>
      <c r="M1431" t="s">
        <v>5626</v>
      </c>
      <c r="N1431" t="s">
        <v>5627</v>
      </c>
      <c r="O1431">
        <v>2.7558333333333334</v>
      </c>
      <c r="P1431">
        <v>0</v>
      </c>
      <c r="Q1431">
        <v>30</v>
      </c>
      <c r="R1431">
        <v>0</v>
      </c>
      <c r="S1431">
        <v>13</v>
      </c>
      <c r="T1431">
        <v>0</v>
      </c>
      <c r="U1431">
        <v>2</v>
      </c>
      <c r="V1431">
        <v>0</v>
      </c>
      <c r="W1431">
        <v>0</v>
      </c>
      <c r="X1431">
        <v>0</v>
      </c>
      <c r="Y1431">
        <v>8.6419934999999999</v>
      </c>
      <c r="Z1431">
        <v>0</v>
      </c>
      <c r="AA1431">
        <v>18.183218</v>
      </c>
      <c r="AB1431">
        <v>0</v>
      </c>
      <c r="AC1431">
        <v>0.41287597999999998</v>
      </c>
      <c r="AD1431">
        <v>0</v>
      </c>
      <c r="AE1431">
        <v>0</v>
      </c>
      <c r="AF1431">
        <v>27.238087</v>
      </c>
    </row>
    <row r="1432" spans="1:32" x14ac:dyDescent="0.3">
      <c r="A1432">
        <v>3007046</v>
      </c>
      <c r="B1432">
        <v>1</v>
      </c>
      <c r="C1432" t="s">
        <v>82</v>
      </c>
      <c r="D1432" t="s">
        <v>91</v>
      </c>
      <c r="E1432" t="s">
        <v>5628</v>
      </c>
      <c r="F1432" t="s">
        <v>5629</v>
      </c>
      <c r="G1432" t="s">
        <v>134</v>
      </c>
      <c r="H1432" t="s">
        <v>404</v>
      </c>
      <c r="I1432" t="s">
        <v>78</v>
      </c>
      <c r="J1432" t="s">
        <v>136</v>
      </c>
      <c r="K1432" t="s">
        <v>22</v>
      </c>
      <c r="L1432" t="s">
        <v>177</v>
      </c>
      <c r="M1432" t="s">
        <v>5630</v>
      </c>
      <c r="N1432" t="s">
        <v>5631</v>
      </c>
      <c r="O1432">
        <v>1.3922977777777779</v>
      </c>
      <c r="P1432">
        <v>0</v>
      </c>
      <c r="Q1432">
        <v>84</v>
      </c>
      <c r="R1432">
        <v>0</v>
      </c>
      <c r="S1432">
        <v>76</v>
      </c>
      <c r="T1432">
        <v>0</v>
      </c>
      <c r="U1432">
        <v>27</v>
      </c>
      <c r="V1432">
        <v>0</v>
      </c>
      <c r="W1432">
        <v>0</v>
      </c>
      <c r="X1432">
        <v>0</v>
      </c>
      <c r="Y1432">
        <v>54.756701999999997</v>
      </c>
      <c r="Z1432">
        <v>0</v>
      </c>
      <c r="AA1432">
        <v>38.876347000000003</v>
      </c>
      <c r="AB1432">
        <v>0</v>
      </c>
      <c r="AC1432">
        <v>20.114317</v>
      </c>
      <c r="AD1432">
        <v>0</v>
      </c>
      <c r="AE1432">
        <v>0</v>
      </c>
      <c r="AF1432">
        <v>113.74737</v>
      </c>
    </row>
    <row r="1433" spans="1:32" x14ac:dyDescent="0.3">
      <c r="A1433">
        <v>3007061</v>
      </c>
      <c r="B1433">
        <v>1</v>
      </c>
      <c r="C1433" t="s">
        <v>82</v>
      </c>
      <c r="D1433" t="s">
        <v>98</v>
      </c>
      <c r="E1433" t="s">
        <v>5632</v>
      </c>
      <c r="F1433" t="s">
        <v>5633</v>
      </c>
      <c r="G1433" t="s">
        <v>134</v>
      </c>
      <c r="H1433" t="s">
        <v>182</v>
      </c>
      <c r="I1433" t="s">
        <v>78</v>
      </c>
      <c r="J1433" t="s">
        <v>136</v>
      </c>
      <c r="K1433" t="s">
        <v>22</v>
      </c>
      <c r="L1433" t="s">
        <v>177</v>
      </c>
      <c r="M1433" t="s">
        <v>5634</v>
      </c>
      <c r="N1433" t="s">
        <v>5635</v>
      </c>
      <c r="O1433">
        <v>2.3139827777777775</v>
      </c>
      <c r="P1433">
        <v>0</v>
      </c>
      <c r="Q1433">
        <v>401</v>
      </c>
      <c r="R1433">
        <v>0</v>
      </c>
      <c r="S1433">
        <v>0</v>
      </c>
      <c r="T1433">
        <v>0</v>
      </c>
      <c r="U1433">
        <v>15</v>
      </c>
      <c r="V1433">
        <v>0</v>
      </c>
      <c r="W1433">
        <v>0</v>
      </c>
      <c r="X1433">
        <v>0</v>
      </c>
      <c r="Y1433">
        <v>286.92813000000001</v>
      </c>
      <c r="Z1433">
        <v>0</v>
      </c>
      <c r="AA1433">
        <v>0</v>
      </c>
      <c r="AB1433">
        <v>0</v>
      </c>
      <c r="AC1433">
        <v>11.907405000000001</v>
      </c>
      <c r="AD1433">
        <v>0</v>
      </c>
      <c r="AE1433">
        <v>0</v>
      </c>
      <c r="AF1433">
        <v>298.83553999999998</v>
      </c>
    </row>
    <row r="1434" spans="1:32" x14ac:dyDescent="0.3">
      <c r="A1434">
        <v>3006985</v>
      </c>
      <c r="B1434">
        <v>1</v>
      </c>
      <c r="C1434" t="s">
        <v>82</v>
      </c>
      <c r="D1434" t="s">
        <v>100</v>
      </c>
      <c r="E1434" t="s">
        <v>5636</v>
      </c>
      <c r="F1434" t="s">
        <v>5637</v>
      </c>
      <c r="G1434" t="s">
        <v>134</v>
      </c>
      <c r="H1434" t="s">
        <v>216</v>
      </c>
      <c r="I1434" t="s">
        <v>78</v>
      </c>
      <c r="J1434" t="s">
        <v>136</v>
      </c>
      <c r="K1434" t="s">
        <v>22</v>
      </c>
      <c r="L1434" t="s">
        <v>177</v>
      </c>
      <c r="M1434" t="s">
        <v>5638</v>
      </c>
      <c r="N1434" t="s">
        <v>5639</v>
      </c>
      <c r="O1434">
        <v>5.1362533333333333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3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43.672110000000004</v>
      </c>
      <c r="AD1434">
        <v>0</v>
      </c>
      <c r="AE1434">
        <v>0</v>
      </c>
      <c r="AF1434">
        <v>43.672110000000004</v>
      </c>
    </row>
    <row r="1435" spans="1:32" x14ac:dyDescent="0.3">
      <c r="A1435">
        <v>3006928</v>
      </c>
      <c r="B1435">
        <v>1</v>
      </c>
      <c r="C1435" t="s">
        <v>83</v>
      </c>
      <c r="D1435" t="s">
        <v>123</v>
      </c>
      <c r="E1435" t="s">
        <v>5640</v>
      </c>
      <c r="F1435" t="s">
        <v>5641</v>
      </c>
      <c r="G1435" t="s">
        <v>134</v>
      </c>
      <c r="H1435" t="s">
        <v>247</v>
      </c>
      <c r="I1435" t="s">
        <v>78</v>
      </c>
      <c r="J1435" t="s">
        <v>136</v>
      </c>
      <c r="K1435" t="s">
        <v>22</v>
      </c>
      <c r="L1435" t="s">
        <v>177</v>
      </c>
      <c r="M1435" t="s">
        <v>5642</v>
      </c>
      <c r="N1435" t="s">
        <v>5643</v>
      </c>
      <c r="O1435">
        <v>0.60422638888888891</v>
      </c>
      <c r="P1435">
        <v>0</v>
      </c>
      <c r="Q1435">
        <v>92</v>
      </c>
      <c r="R1435">
        <v>0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0</v>
      </c>
      <c r="Y1435">
        <v>11.87862</v>
      </c>
      <c r="Z1435">
        <v>0</v>
      </c>
      <c r="AA1435">
        <v>0</v>
      </c>
      <c r="AB1435">
        <v>0</v>
      </c>
      <c r="AC1435">
        <v>9.2081345999999994E-2</v>
      </c>
      <c r="AD1435">
        <v>0</v>
      </c>
      <c r="AE1435">
        <v>0</v>
      </c>
      <c r="AF1435">
        <v>11.970701999999999</v>
      </c>
    </row>
    <row r="1436" spans="1:32" x14ac:dyDescent="0.3">
      <c r="A1436">
        <v>3006916</v>
      </c>
      <c r="B1436">
        <v>1</v>
      </c>
      <c r="C1436" t="s">
        <v>83</v>
      </c>
      <c r="D1436" t="s">
        <v>130</v>
      </c>
      <c r="E1436" t="s">
        <v>5644</v>
      </c>
      <c r="F1436" t="s">
        <v>5645</v>
      </c>
      <c r="G1436" t="s">
        <v>134</v>
      </c>
      <c r="H1436" t="s">
        <v>318</v>
      </c>
      <c r="I1436" t="s">
        <v>79</v>
      </c>
      <c r="J1436" t="s">
        <v>136</v>
      </c>
      <c r="K1436" t="s">
        <v>22</v>
      </c>
      <c r="L1436" t="s">
        <v>177</v>
      </c>
      <c r="M1436" t="s">
        <v>5646</v>
      </c>
      <c r="N1436" t="s">
        <v>5647</v>
      </c>
      <c r="O1436">
        <v>6.5994183333333334</v>
      </c>
      <c r="P1436">
        <v>8</v>
      </c>
      <c r="Q1436">
        <v>77</v>
      </c>
      <c r="R1436">
        <v>34</v>
      </c>
      <c r="S1436">
        <v>17</v>
      </c>
      <c r="T1436">
        <v>0</v>
      </c>
      <c r="U1436">
        <v>7</v>
      </c>
      <c r="V1436">
        <v>1</v>
      </c>
      <c r="W1436">
        <v>0</v>
      </c>
      <c r="X1436">
        <v>9.0077870000000004</v>
      </c>
      <c r="Y1436">
        <v>113.90774999999999</v>
      </c>
      <c r="Z1436">
        <v>28.410720000000001</v>
      </c>
      <c r="AA1436">
        <v>31.959368000000001</v>
      </c>
      <c r="AB1436">
        <v>0</v>
      </c>
      <c r="AC1436">
        <v>20.076654000000001</v>
      </c>
      <c r="AD1436">
        <v>7.755172</v>
      </c>
      <c r="AE1436">
        <v>0</v>
      </c>
      <c r="AF1436">
        <v>211.11744999999999</v>
      </c>
    </row>
    <row r="1437" spans="1:32" x14ac:dyDescent="0.3">
      <c r="A1437">
        <v>3006842</v>
      </c>
      <c r="B1437">
        <v>1</v>
      </c>
      <c r="C1437" t="s">
        <v>83</v>
      </c>
      <c r="D1437" t="s">
        <v>125</v>
      </c>
      <c r="E1437" t="s">
        <v>5648</v>
      </c>
      <c r="F1437" t="s">
        <v>5649</v>
      </c>
      <c r="G1437" t="s">
        <v>134</v>
      </c>
      <c r="H1437" t="s">
        <v>247</v>
      </c>
      <c r="I1437" t="s">
        <v>78</v>
      </c>
      <c r="J1437" t="s">
        <v>136</v>
      </c>
      <c r="K1437" t="s">
        <v>22</v>
      </c>
      <c r="L1437" t="s">
        <v>177</v>
      </c>
      <c r="M1437" t="s">
        <v>5650</v>
      </c>
      <c r="N1437" t="s">
        <v>5651</v>
      </c>
      <c r="O1437">
        <v>0.76452222222222233</v>
      </c>
      <c r="P1437">
        <v>0</v>
      </c>
      <c r="Q1437">
        <v>48</v>
      </c>
      <c r="R1437">
        <v>0</v>
      </c>
      <c r="S1437">
        <v>1</v>
      </c>
      <c r="T1437">
        <v>0</v>
      </c>
      <c r="U1437">
        <v>4</v>
      </c>
      <c r="V1437">
        <v>0</v>
      </c>
      <c r="W1437">
        <v>0</v>
      </c>
      <c r="X1437">
        <v>0</v>
      </c>
      <c r="Y1437">
        <v>9.4857410000000009</v>
      </c>
      <c r="Z1437">
        <v>0</v>
      </c>
      <c r="AA1437">
        <v>2.0614699E-2</v>
      </c>
      <c r="AB1437">
        <v>0</v>
      </c>
      <c r="AC1437">
        <v>2.4162530000000002</v>
      </c>
      <c r="AD1437">
        <v>0</v>
      </c>
      <c r="AE1437">
        <v>0</v>
      </c>
      <c r="AF1437">
        <v>11.922608</v>
      </c>
    </row>
    <row r="1438" spans="1:32" x14ac:dyDescent="0.3">
      <c r="A1438">
        <v>3006794</v>
      </c>
      <c r="B1438">
        <v>1</v>
      </c>
      <c r="C1438" t="s">
        <v>82</v>
      </c>
      <c r="D1438" t="s">
        <v>99</v>
      </c>
      <c r="E1438" t="s">
        <v>3453</v>
      </c>
      <c r="F1438" t="s">
        <v>3454</v>
      </c>
      <c r="G1438" t="s">
        <v>134</v>
      </c>
      <c r="H1438" t="s">
        <v>211</v>
      </c>
      <c r="I1438" t="s">
        <v>79</v>
      </c>
      <c r="J1438" t="s">
        <v>136</v>
      </c>
      <c r="K1438" t="s">
        <v>22</v>
      </c>
      <c r="L1438" t="s">
        <v>177</v>
      </c>
      <c r="M1438" t="s">
        <v>5652</v>
      </c>
      <c r="N1438" t="s">
        <v>5653</v>
      </c>
      <c r="O1438">
        <v>0.18444444444444444</v>
      </c>
      <c r="P1438">
        <v>0</v>
      </c>
      <c r="Q1438">
        <v>0</v>
      </c>
      <c r="R1438">
        <v>0</v>
      </c>
      <c r="S1438">
        <v>0</v>
      </c>
      <c r="T1438">
        <v>5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16.238658999999998</v>
      </c>
      <c r="AC1438">
        <v>0</v>
      </c>
      <c r="AD1438">
        <v>0</v>
      </c>
      <c r="AE1438">
        <v>0</v>
      </c>
      <c r="AF1438">
        <v>16.238658999999998</v>
      </c>
    </row>
    <row r="1439" spans="1:32" x14ac:dyDescent="0.3">
      <c r="A1439">
        <v>3006448</v>
      </c>
      <c r="B1439">
        <v>1</v>
      </c>
      <c r="C1439" t="s">
        <v>83</v>
      </c>
      <c r="D1439" t="s">
        <v>115</v>
      </c>
      <c r="E1439" t="s">
        <v>5654</v>
      </c>
      <c r="F1439" t="s">
        <v>5655</v>
      </c>
      <c r="G1439" t="s">
        <v>134</v>
      </c>
      <c r="H1439" t="s">
        <v>216</v>
      </c>
      <c r="I1439" t="s">
        <v>78</v>
      </c>
      <c r="J1439" t="s">
        <v>136</v>
      </c>
      <c r="K1439" t="s">
        <v>22</v>
      </c>
      <c r="L1439" t="s">
        <v>177</v>
      </c>
      <c r="M1439" t="s">
        <v>5656</v>
      </c>
      <c r="N1439" t="s">
        <v>5657</v>
      </c>
      <c r="O1439">
        <v>2.6228088888888887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5.1723337000000003</v>
      </c>
      <c r="AD1439">
        <v>0</v>
      </c>
      <c r="AE1439">
        <v>0</v>
      </c>
      <c r="AF1439">
        <v>5.1723337000000003</v>
      </c>
    </row>
    <row r="1440" spans="1:32" x14ac:dyDescent="0.3">
      <c r="A1440">
        <v>3006328</v>
      </c>
      <c r="B1440">
        <v>1</v>
      </c>
      <c r="C1440" t="s">
        <v>82</v>
      </c>
      <c r="D1440" t="s">
        <v>112</v>
      </c>
      <c r="E1440" t="s">
        <v>5658</v>
      </c>
      <c r="F1440" t="s">
        <v>5659</v>
      </c>
      <c r="G1440" t="s">
        <v>134</v>
      </c>
      <c r="H1440" t="s">
        <v>211</v>
      </c>
      <c r="I1440" t="s">
        <v>79</v>
      </c>
      <c r="J1440" t="s">
        <v>136</v>
      </c>
      <c r="K1440" t="s">
        <v>22</v>
      </c>
      <c r="L1440" t="s">
        <v>177</v>
      </c>
      <c r="M1440" t="s">
        <v>5660</v>
      </c>
      <c r="N1440" t="s">
        <v>5661</v>
      </c>
      <c r="O1440">
        <v>4.3106024999999999</v>
      </c>
      <c r="P1440">
        <v>0</v>
      </c>
      <c r="Q1440">
        <v>0</v>
      </c>
      <c r="R1440">
        <v>0</v>
      </c>
      <c r="S1440">
        <v>0</v>
      </c>
      <c r="T1440">
        <v>1</v>
      </c>
      <c r="U1440">
        <v>0</v>
      </c>
      <c r="V1440">
        <v>3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108.2409</v>
      </c>
      <c r="AC1440">
        <v>0</v>
      </c>
      <c r="AD1440">
        <v>765.77686000000006</v>
      </c>
      <c r="AE1440">
        <v>0</v>
      </c>
      <c r="AF1440">
        <v>874.01775999999995</v>
      </c>
    </row>
    <row r="1441" spans="1:32" x14ac:dyDescent="0.3">
      <c r="A1441">
        <v>3006361</v>
      </c>
      <c r="B1441">
        <v>1</v>
      </c>
      <c r="C1441" t="s">
        <v>82</v>
      </c>
      <c r="D1441" t="s">
        <v>89</v>
      </c>
      <c r="E1441" t="s">
        <v>5662</v>
      </c>
      <c r="F1441" t="s">
        <v>5663</v>
      </c>
      <c r="G1441" t="s">
        <v>134</v>
      </c>
      <c r="H1441" t="s">
        <v>247</v>
      </c>
      <c r="I1441" t="s">
        <v>78</v>
      </c>
      <c r="J1441" t="s">
        <v>136</v>
      </c>
      <c r="K1441" t="s">
        <v>22</v>
      </c>
      <c r="L1441" t="s">
        <v>177</v>
      </c>
      <c r="M1441" t="s">
        <v>5664</v>
      </c>
      <c r="N1441" t="s">
        <v>5665</v>
      </c>
      <c r="O1441">
        <v>0.75108888888888892</v>
      </c>
      <c r="P1441">
        <v>0</v>
      </c>
      <c r="Q1441">
        <v>77</v>
      </c>
      <c r="R1441">
        <v>0</v>
      </c>
      <c r="S1441">
        <v>0</v>
      </c>
      <c r="T1441">
        <v>0</v>
      </c>
      <c r="U1441">
        <v>4</v>
      </c>
      <c r="V1441">
        <v>0</v>
      </c>
      <c r="W1441">
        <v>0</v>
      </c>
      <c r="X1441">
        <v>0</v>
      </c>
      <c r="Y1441">
        <v>11.303140000000001</v>
      </c>
      <c r="Z1441">
        <v>0</v>
      </c>
      <c r="AA1441">
        <v>0</v>
      </c>
      <c r="AB1441">
        <v>0</v>
      </c>
      <c r="AC1441">
        <v>0.56332296000000004</v>
      </c>
      <c r="AD1441">
        <v>0</v>
      </c>
      <c r="AE1441">
        <v>0</v>
      </c>
      <c r="AF1441">
        <v>11.866463</v>
      </c>
    </row>
    <row r="1442" spans="1:32" x14ac:dyDescent="0.3">
      <c r="A1442">
        <v>3006369</v>
      </c>
      <c r="B1442">
        <v>1</v>
      </c>
      <c r="C1442" t="s">
        <v>83</v>
      </c>
      <c r="D1442" t="s">
        <v>127</v>
      </c>
      <c r="E1442" t="s">
        <v>5666</v>
      </c>
      <c r="F1442" t="s">
        <v>5667</v>
      </c>
      <c r="G1442" t="s">
        <v>134</v>
      </c>
      <c r="H1442" t="s">
        <v>247</v>
      </c>
      <c r="I1442" t="s">
        <v>78</v>
      </c>
      <c r="J1442" t="s">
        <v>136</v>
      </c>
      <c r="K1442" t="s">
        <v>22</v>
      </c>
      <c r="L1442" t="s">
        <v>177</v>
      </c>
      <c r="M1442" t="s">
        <v>5668</v>
      </c>
      <c r="N1442" t="s">
        <v>5669</v>
      </c>
      <c r="O1442">
        <v>2.3413050000000002</v>
      </c>
      <c r="P1442">
        <v>0</v>
      </c>
      <c r="Q1442">
        <v>25</v>
      </c>
      <c r="R1442">
        <v>0</v>
      </c>
      <c r="S1442">
        <v>0</v>
      </c>
      <c r="T1442">
        <v>0</v>
      </c>
      <c r="U1442">
        <v>3</v>
      </c>
      <c r="V1442">
        <v>0</v>
      </c>
      <c r="W1442">
        <v>0</v>
      </c>
      <c r="X1442">
        <v>0</v>
      </c>
      <c r="Y1442">
        <v>7.5339590000000003</v>
      </c>
      <c r="Z1442">
        <v>0</v>
      </c>
      <c r="AA1442">
        <v>0</v>
      </c>
      <c r="AB1442">
        <v>0</v>
      </c>
      <c r="AC1442">
        <v>6.2140183000000002</v>
      </c>
      <c r="AD1442">
        <v>0</v>
      </c>
      <c r="AE1442">
        <v>0</v>
      </c>
      <c r="AF1442">
        <v>13.747977000000001</v>
      </c>
    </row>
    <row r="1443" spans="1:32" x14ac:dyDescent="0.3">
      <c r="A1443">
        <v>3006353</v>
      </c>
      <c r="B1443">
        <v>1</v>
      </c>
      <c r="C1443" t="s">
        <v>82</v>
      </c>
      <c r="D1443" t="s">
        <v>92</v>
      </c>
      <c r="E1443" t="s">
        <v>5670</v>
      </c>
      <c r="F1443" t="s">
        <v>5671</v>
      </c>
      <c r="G1443" t="s">
        <v>134</v>
      </c>
      <c r="H1443" t="s">
        <v>238</v>
      </c>
      <c r="I1443" t="s">
        <v>78</v>
      </c>
      <c r="J1443" t="s">
        <v>136</v>
      </c>
      <c r="K1443" t="s">
        <v>22</v>
      </c>
      <c r="L1443" t="s">
        <v>177</v>
      </c>
      <c r="M1443" t="s">
        <v>5672</v>
      </c>
      <c r="N1443" t="s">
        <v>5673</v>
      </c>
      <c r="O1443">
        <v>6.5799500000000002</v>
      </c>
      <c r="P1443">
        <v>0</v>
      </c>
      <c r="Q1443">
        <v>1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7.4025563999999999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7.4025563999999999</v>
      </c>
    </row>
    <row r="1444" spans="1:32" x14ac:dyDescent="0.3">
      <c r="A1444">
        <v>3006356</v>
      </c>
      <c r="B1444">
        <v>1</v>
      </c>
      <c r="C1444" t="s">
        <v>82</v>
      </c>
      <c r="D1444" t="s">
        <v>94</v>
      </c>
      <c r="E1444" t="s">
        <v>1293</v>
      </c>
      <c r="F1444" t="s">
        <v>1294</v>
      </c>
      <c r="G1444" t="s">
        <v>134</v>
      </c>
      <c r="H1444" t="s">
        <v>247</v>
      </c>
      <c r="I1444" t="s">
        <v>78</v>
      </c>
      <c r="J1444" t="s">
        <v>136</v>
      </c>
      <c r="K1444" t="s">
        <v>22</v>
      </c>
      <c r="L1444" t="s">
        <v>177</v>
      </c>
      <c r="M1444" t="s">
        <v>5674</v>
      </c>
      <c r="N1444" t="s">
        <v>5675</v>
      </c>
      <c r="O1444">
        <v>4.3214313888888887</v>
      </c>
      <c r="P1444">
        <v>0</v>
      </c>
      <c r="Q1444">
        <v>47</v>
      </c>
      <c r="R1444">
        <v>0</v>
      </c>
      <c r="S1444">
        <v>0</v>
      </c>
      <c r="T1444">
        <v>0</v>
      </c>
      <c r="U1444">
        <v>5</v>
      </c>
      <c r="V1444">
        <v>0</v>
      </c>
      <c r="W1444">
        <v>0</v>
      </c>
      <c r="X1444">
        <v>0</v>
      </c>
      <c r="Y1444">
        <v>39.735810000000001</v>
      </c>
      <c r="Z1444">
        <v>0</v>
      </c>
      <c r="AA1444">
        <v>0</v>
      </c>
      <c r="AB1444">
        <v>0</v>
      </c>
      <c r="AC1444">
        <v>19.992155</v>
      </c>
      <c r="AD1444">
        <v>0</v>
      </c>
      <c r="AE1444">
        <v>0</v>
      </c>
      <c r="AF1444">
        <v>59.727961999999998</v>
      </c>
    </row>
    <row r="1445" spans="1:32" x14ac:dyDescent="0.3">
      <c r="A1445">
        <v>3006345</v>
      </c>
      <c r="B1445">
        <v>1</v>
      </c>
      <c r="C1445" t="s">
        <v>82</v>
      </c>
      <c r="D1445" t="s">
        <v>99</v>
      </c>
      <c r="E1445" t="s">
        <v>5676</v>
      </c>
      <c r="F1445" t="s">
        <v>5677</v>
      </c>
      <c r="G1445" t="s">
        <v>134</v>
      </c>
      <c r="H1445" t="s">
        <v>367</v>
      </c>
      <c r="I1445" t="s">
        <v>78</v>
      </c>
      <c r="J1445" t="s">
        <v>136</v>
      </c>
      <c r="K1445" t="s">
        <v>22</v>
      </c>
      <c r="L1445" t="s">
        <v>177</v>
      </c>
      <c r="M1445" t="s">
        <v>5678</v>
      </c>
      <c r="N1445" t="s">
        <v>5679</v>
      </c>
      <c r="O1445">
        <v>4.2025977777777781</v>
      </c>
      <c r="P1445">
        <v>0</v>
      </c>
      <c r="Q1445">
        <v>3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3.3448427000000001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3.3448427000000001</v>
      </c>
    </row>
    <row r="1446" spans="1:32" x14ac:dyDescent="0.3">
      <c r="A1446">
        <v>3006633</v>
      </c>
      <c r="B1446">
        <v>1</v>
      </c>
      <c r="C1446" t="s">
        <v>82</v>
      </c>
      <c r="D1446" t="s">
        <v>100</v>
      </c>
      <c r="E1446" t="s">
        <v>5680</v>
      </c>
      <c r="F1446" t="s">
        <v>5681</v>
      </c>
      <c r="G1446" t="s">
        <v>134</v>
      </c>
      <c r="H1446" t="s">
        <v>211</v>
      </c>
      <c r="I1446" t="s">
        <v>79</v>
      </c>
      <c r="J1446" t="s">
        <v>136</v>
      </c>
      <c r="K1446" t="s">
        <v>22</v>
      </c>
      <c r="L1446" t="s">
        <v>177</v>
      </c>
      <c r="M1446" t="s">
        <v>5682</v>
      </c>
      <c r="N1446" t="s">
        <v>5683</v>
      </c>
      <c r="O1446">
        <v>1.8456072222222222</v>
      </c>
      <c r="P1446">
        <v>0</v>
      </c>
      <c r="Q1446">
        <v>7665</v>
      </c>
      <c r="R1446">
        <v>0</v>
      </c>
      <c r="S1446">
        <v>0</v>
      </c>
      <c r="T1446">
        <v>4</v>
      </c>
      <c r="U1446">
        <v>805</v>
      </c>
      <c r="V1446">
        <v>0</v>
      </c>
      <c r="W1446">
        <v>0</v>
      </c>
      <c r="X1446">
        <v>0</v>
      </c>
      <c r="Y1446">
        <v>4067.6208000000001</v>
      </c>
      <c r="Z1446">
        <v>0</v>
      </c>
      <c r="AA1446">
        <v>0</v>
      </c>
      <c r="AB1446">
        <v>2678.5273000000002</v>
      </c>
      <c r="AC1446">
        <v>2508.7175000000002</v>
      </c>
      <c r="AD1446">
        <v>0</v>
      </c>
      <c r="AE1446">
        <v>0</v>
      </c>
      <c r="AF1446">
        <v>9254.866</v>
      </c>
    </row>
    <row r="1447" spans="1:32" x14ac:dyDescent="0.3">
      <c r="A1447">
        <v>3006237</v>
      </c>
      <c r="B1447">
        <v>1</v>
      </c>
      <c r="C1447" t="s">
        <v>82</v>
      </c>
      <c r="D1447" t="s">
        <v>102</v>
      </c>
      <c r="E1447" t="s">
        <v>5684</v>
      </c>
      <c r="F1447" t="s">
        <v>5685</v>
      </c>
      <c r="G1447" t="s">
        <v>134</v>
      </c>
      <c r="H1447" t="s">
        <v>216</v>
      </c>
      <c r="I1447" t="s">
        <v>78</v>
      </c>
      <c r="J1447" t="s">
        <v>136</v>
      </c>
      <c r="K1447" t="s">
        <v>22</v>
      </c>
      <c r="L1447" t="s">
        <v>177</v>
      </c>
      <c r="M1447" t="s">
        <v>5686</v>
      </c>
      <c r="N1447" t="s">
        <v>5687</v>
      </c>
      <c r="O1447">
        <v>1.6488375</v>
      </c>
      <c r="P1447">
        <v>0</v>
      </c>
      <c r="Q1447">
        <v>0</v>
      </c>
      <c r="R1447">
        <v>0</v>
      </c>
      <c r="S1447">
        <v>1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1.1172947500000001E-2</v>
      </c>
      <c r="AB1447">
        <v>0</v>
      </c>
      <c r="AC1447">
        <v>0</v>
      </c>
      <c r="AD1447">
        <v>0</v>
      </c>
      <c r="AE1447">
        <v>0</v>
      </c>
      <c r="AF1447">
        <v>1.1172947500000001E-2</v>
      </c>
    </row>
    <row r="1448" spans="1:32" x14ac:dyDescent="0.3">
      <c r="A1448">
        <v>3006234</v>
      </c>
      <c r="B1448">
        <v>1</v>
      </c>
      <c r="C1448" t="s">
        <v>82</v>
      </c>
      <c r="D1448" t="s">
        <v>105</v>
      </c>
      <c r="E1448" t="s">
        <v>5688</v>
      </c>
      <c r="F1448" t="s">
        <v>5689</v>
      </c>
      <c r="G1448" t="s">
        <v>134</v>
      </c>
      <c r="H1448" t="s">
        <v>135</v>
      </c>
      <c r="I1448" t="s">
        <v>79</v>
      </c>
      <c r="J1448" t="s">
        <v>346</v>
      </c>
      <c r="K1448" t="s">
        <v>22</v>
      </c>
      <c r="L1448" t="s">
        <v>177</v>
      </c>
      <c r="M1448" t="s">
        <v>5690</v>
      </c>
      <c r="N1448" t="s">
        <v>5691</v>
      </c>
      <c r="O1448">
        <v>9.4144444444444458E-3</v>
      </c>
      <c r="P1448">
        <v>0</v>
      </c>
      <c r="Q1448">
        <v>0</v>
      </c>
      <c r="R1448">
        <v>0</v>
      </c>
      <c r="S1448">
        <v>0</v>
      </c>
      <c r="T1448">
        <v>2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0.29149890000000001</v>
      </c>
      <c r="AC1448">
        <v>0</v>
      </c>
      <c r="AD1448">
        <v>0</v>
      </c>
      <c r="AE1448">
        <v>0</v>
      </c>
      <c r="AF1448">
        <v>0.29149890000000001</v>
      </c>
    </row>
    <row r="1449" spans="1:32" x14ac:dyDescent="0.3">
      <c r="A1449">
        <v>3006248</v>
      </c>
      <c r="B1449">
        <v>1</v>
      </c>
      <c r="C1449" t="s">
        <v>82</v>
      </c>
      <c r="D1449" t="s">
        <v>85</v>
      </c>
      <c r="E1449" t="s">
        <v>5692</v>
      </c>
      <c r="F1449" t="s">
        <v>5693</v>
      </c>
      <c r="G1449" t="s">
        <v>134</v>
      </c>
      <c r="H1449" t="s">
        <v>216</v>
      </c>
      <c r="I1449" t="s">
        <v>78</v>
      </c>
      <c r="J1449" t="s">
        <v>136</v>
      </c>
      <c r="K1449" t="s">
        <v>22</v>
      </c>
      <c r="L1449" t="s">
        <v>177</v>
      </c>
      <c r="M1449" t="s">
        <v>5694</v>
      </c>
      <c r="N1449" t="s">
        <v>5695</v>
      </c>
      <c r="O1449">
        <v>1.9244897222222221</v>
      </c>
      <c r="P1449">
        <v>0</v>
      </c>
      <c r="Q1449">
        <v>6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2.9311435000000001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2.9311435000000001</v>
      </c>
    </row>
    <row r="1450" spans="1:32" x14ac:dyDescent="0.3">
      <c r="A1450">
        <v>3006324</v>
      </c>
      <c r="B1450">
        <v>1</v>
      </c>
      <c r="C1450" t="s">
        <v>82</v>
      </c>
      <c r="D1450" t="s">
        <v>86</v>
      </c>
      <c r="E1450" t="s">
        <v>5696</v>
      </c>
      <c r="F1450" t="s">
        <v>5697</v>
      </c>
      <c r="G1450" t="s">
        <v>134</v>
      </c>
      <c r="H1450" t="s">
        <v>4437</v>
      </c>
      <c r="I1450" t="s">
        <v>78</v>
      </c>
      <c r="J1450" t="s">
        <v>136</v>
      </c>
      <c r="K1450" t="s">
        <v>22</v>
      </c>
      <c r="L1450" t="s">
        <v>177</v>
      </c>
      <c r="M1450" t="s">
        <v>5698</v>
      </c>
      <c r="N1450" t="s">
        <v>5699</v>
      </c>
      <c r="O1450">
        <v>0.8586111111111111</v>
      </c>
      <c r="P1450">
        <v>0</v>
      </c>
      <c r="Q1450">
        <v>14</v>
      </c>
      <c r="R1450">
        <v>0</v>
      </c>
      <c r="S1450">
        <v>21</v>
      </c>
      <c r="T1450">
        <v>0</v>
      </c>
      <c r="U1450">
        <v>1</v>
      </c>
      <c r="V1450">
        <v>0</v>
      </c>
      <c r="W1450">
        <v>0</v>
      </c>
      <c r="X1450">
        <v>0</v>
      </c>
      <c r="Y1450">
        <v>3.1023049999999999</v>
      </c>
      <c r="Z1450">
        <v>0</v>
      </c>
      <c r="AA1450">
        <v>14.905011999999999</v>
      </c>
      <c r="AB1450">
        <v>0</v>
      </c>
      <c r="AC1450">
        <v>8.3408679999999995E-3</v>
      </c>
      <c r="AD1450">
        <v>0</v>
      </c>
      <c r="AE1450">
        <v>0</v>
      </c>
      <c r="AF1450">
        <v>18.015657000000001</v>
      </c>
    </row>
    <row r="1451" spans="1:32" x14ac:dyDescent="0.3">
      <c r="A1451">
        <v>3013016</v>
      </c>
      <c r="B1451">
        <v>2</v>
      </c>
      <c r="C1451" t="s">
        <v>82</v>
      </c>
      <c r="D1451" t="s">
        <v>98</v>
      </c>
      <c r="E1451" t="s">
        <v>674</v>
      </c>
      <c r="F1451" t="s">
        <v>675</v>
      </c>
      <c r="G1451" t="s">
        <v>134</v>
      </c>
      <c r="H1451" t="s">
        <v>1286</v>
      </c>
      <c r="I1451" t="s">
        <v>78</v>
      </c>
      <c r="J1451" t="s">
        <v>136</v>
      </c>
      <c r="K1451" t="s">
        <v>22</v>
      </c>
      <c r="L1451" t="s">
        <v>177</v>
      </c>
      <c r="M1451" t="s">
        <v>5700</v>
      </c>
      <c r="N1451" t="s">
        <v>5701</v>
      </c>
      <c r="O1451">
        <v>0.32777777777777778</v>
      </c>
      <c r="P1451">
        <v>0</v>
      </c>
      <c r="Q1451">
        <v>679</v>
      </c>
      <c r="R1451">
        <v>0</v>
      </c>
      <c r="S1451">
        <v>0</v>
      </c>
      <c r="T1451">
        <v>0</v>
      </c>
      <c r="U1451">
        <v>61</v>
      </c>
      <c r="V1451">
        <v>0</v>
      </c>
      <c r="W1451">
        <v>1</v>
      </c>
      <c r="X1451">
        <v>0</v>
      </c>
      <c r="Y1451">
        <v>45.421576999999999</v>
      </c>
      <c r="Z1451">
        <v>0</v>
      </c>
      <c r="AA1451">
        <v>0</v>
      </c>
      <c r="AB1451">
        <v>0</v>
      </c>
      <c r="AC1451">
        <v>18.695875000000001</v>
      </c>
      <c r="AD1451">
        <v>0</v>
      </c>
      <c r="AE1451">
        <v>4.1345619999999998</v>
      </c>
      <c r="AF1451">
        <v>68.252014000000003</v>
      </c>
    </row>
    <row r="1452" spans="1:32" x14ac:dyDescent="0.3">
      <c r="A1452">
        <v>3010675</v>
      </c>
      <c r="B1452">
        <v>1</v>
      </c>
      <c r="C1452" t="s">
        <v>82</v>
      </c>
      <c r="D1452" t="s">
        <v>84</v>
      </c>
      <c r="E1452" t="s">
        <v>4322</v>
      </c>
      <c r="F1452" t="s">
        <v>4323</v>
      </c>
      <c r="G1452" t="s">
        <v>134</v>
      </c>
      <c r="H1452" t="s">
        <v>182</v>
      </c>
      <c r="I1452" t="s">
        <v>78</v>
      </c>
      <c r="J1452" t="s">
        <v>136</v>
      </c>
      <c r="K1452" t="s">
        <v>22</v>
      </c>
      <c r="L1452" t="s">
        <v>177</v>
      </c>
      <c r="M1452" t="s">
        <v>5702</v>
      </c>
      <c r="N1452" t="s">
        <v>5703</v>
      </c>
      <c r="O1452">
        <v>0.50582027777777772</v>
      </c>
      <c r="P1452">
        <v>0</v>
      </c>
      <c r="Q1452">
        <v>111</v>
      </c>
      <c r="R1452">
        <v>0</v>
      </c>
      <c r="S1452">
        <v>0</v>
      </c>
      <c r="T1452">
        <v>0</v>
      </c>
      <c r="U1452">
        <v>6</v>
      </c>
      <c r="V1452">
        <v>0</v>
      </c>
      <c r="W1452">
        <v>0</v>
      </c>
      <c r="X1452">
        <v>0</v>
      </c>
      <c r="Y1452">
        <v>15.890262999999999</v>
      </c>
      <c r="Z1452">
        <v>0</v>
      </c>
      <c r="AA1452">
        <v>0</v>
      </c>
      <c r="AB1452">
        <v>0</v>
      </c>
      <c r="AC1452">
        <v>20.650891999999999</v>
      </c>
      <c r="AD1452">
        <v>0</v>
      </c>
      <c r="AE1452">
        <v>0</v>
      </c>
      <c r="AF1452">
        <v>36.541153000000001</v>
      </c>
    </row>
    <row r="1453" spans="1:32" x14ac:dyDescent="0.3">
      <c r="A1453">
        <v>3010676</v>
      </c>
      <c r="B1453">
        <v>1</v>
      </c>
      <c r="C1453" t="s">
        <v>82</v>
      </c>
      <c r="D1453" t="s">
        <v>109</v>
      </c>
      <c r="E1453" t="s">
        <v>5704</v>
      </c>
      <c r="F1453" t="s">
        <v>5705</v>
      </c>
      <c r="G1453" t="s">
        <v>134</v>
      </c>
      <c r="H1453" t="s">
        <v>238</v>
      </c>
      <c r="I1453" t="s">
        <v>78</v>
      </c>
      <c r="J1453" t="s">
        <v>136</v>
      </c>
      <c r="K1453" t="s">
        <v>22</v>
      </c>
      <c r="L1453" t="s">
        <v>177</v>
      </c>
      <c r="M1453" t="s">
        <v>5706</v>
      </c>
      <c r="N1453" t="s">
        <v>5707</v>
      </c>
      <c r="O1453">
        <v>1.7739158333333334</v>
      </c>
      <c r="P1453">
        <v>0</v>
      </c>
      <c r="Q1453">
        <v>1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3.8991766000000001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3.8991766000000001</v>
      </c>
    </row>
    <row r="1454" spans="1:32" x14ac:dyDescent="0.3">
      <c r="A1454">
        <v>3010673</v>
      </c>
      <c r="B1454">
        <v>1</v>
      </c>
      <c r="C1454" t="s">
        <v>83</v>
      </c>
      <c r="D1454" t="s">
        <v>124</v>
      </c>
      <c r="E1454" t="s">
        <v>5708</v>
      </c>
      <c r="F1454" t="s">
        <v>5709</v>
      </c>
      <c r="G1454" t="s">
        <v>134</v>
      </c>
      <c r="H1454" t="s">
        <v>211</v>
      </c>
      <c r="I1454" t="s">
        <v>79</v>
      </c>
      <c r="J1454" t="s">
        <v>136</v>
      </c>
      <c r="K1454" t="s">
        <v>22</v>
      </c>
      <c r="L1454" t="s">
        <v>177</v>
      </c>
      <c r="M1454" t="s">
        <v>5710</v>
      </c>
      <c r="N1454" t="s">
        <v>5711</v>
      </c>
      <c r="O1454">
        <v>0.57944444444444443</v>
      </c>
      <c r="P1454">
        <v>0</v>
      </c>
      <c r="Q1454">
        <v>761</v>
      </c>
      <c r="R1454">
        <v>0</v>
      </c>
      <c r="S1454">
        <v>55</v>
      </c>
      <c r="T1454">
        <v>0</v>
      </c>
      <c r="U1454">
        <v>74</v>
      </c>
      <c r="V1454">
        <v>0</v>
      </c>
      <c r="W1454">
        <v>0</v>
      </c>
      <c r="X1454">
        <v>0</v>
      </c>
      <c r="Y1454">
        <v>109.47857999999999</v>
      </c>
      <c r="Z1454">
        <v>0</v>
      </c>
      <c r="AA1454">
        <v>4.5365213999999998</v>
      </c>
      <c r="AB1454">
        <v>0</v>
      </c>
      <c r="AC1454">
        <v>24.384437999999999</v>
      </c>
      <c r="AD1454">
        <v>0</v>
      </c>
      <c r="AE1454">
        <v>0</v>
      </c>
      <c r="AF1454">
        <v>138.39954</v>
      </c>
    </row>
    <row r="1455" spans="1:32" x14ac:dyDescent="0.3">
      <c r="A1455">
        <v>3010672</v>
      </c>
      <c r="B1455">
        <v>1</v>
      </c>
      <c r="C1455" t="s">
        <v>82</v>
      </c>
      <c r="D1455" t="s">
        <v>109</v>
      </c>
      <c r="E1455" t="s">
        <v>5712</v>
      </c>
      <c r="F1455" t="s">
        <v>5713</v>
      </c>
      <c r="G1455" t="s">
        <v>134</v>
      </c>
      <c r="H1455" t="s">
        <v>478</v>
      </c>
      <c r="I1455" t="s">
        <v>78</v>
      </c>
      <c r="J1455" t="s">
        <v>136</v>
      </c>
      <c r="K1455" t="s">
        <v>22</v>
      </c>
      <c r="L1455" t="s">
        <v>177</v>
      </c>
      <c r="M1455" t="s">
        <v>5714</v>
      </c>
      <c r="N1455" t="s">
        <v>5715</v>
      </c>
      <c r="O1455">
        <v>4.8323172222222226</v>
      </c>
      <c r="P1455">
        <v>0</v>
      </c>
      <c r="Q1455">
        <v>1019</v>
      </c>
      <c r="R1455">
        <v>0</v>
      </c>
      <c r="S1455">
        <v>1</v>
      </c>
      <c r="T1455">
        <v>0</v>
      </c>
      <c r="U1455">
        <v>18</v>
      </c>
      <c r="V1455">
        <v>0</v>
      </c>
      <c r="W1455">
        <v>0</v>
      </c>
      <c r="X1455">
        <v>0</v>
      </c>
      <c r="Y1455">
        <v>1155.6549</v>
      </c>
      <c r="Z1455">
        <v>0</v>
      </c>
      <c r="AA1455">
        <v>0</v>
      </c>
      <c r="AB1455">
        <v>0</v>
      </c>
      <c r="AC1455">
        <v>92.519324999999995</v>
      </c>
      <c r="AD1455">
        <v>0</v>
      </c>
      <c r="AE1455">
        <v>0</v>
      </c>
      <c r="AF1455">
        <v>1248.1741999999999</v>
      </c>
    </row>
    <row r="1456" spans="1:32" x14ac:dyDescent="0.3">
      <c r="A1456">
        <v>3010313</v>
      </c>
      <c r="B1456">
        <v>1</v>
      </c>
      <c r="C1456" t="s">
        <v>82</v>
      </c>
      <c r="D1456" t="s">
        <v>113</v>
      </c>
      <c r="E1456" t="s">
        <v>5716</v>
      </c>
      <c r="F1456" t="s">
        <v>5717</v>
      </c>
      <c r="G1456" t="s">
        <v>134</v>
      </c>
      <c r="H1456" t="s">
        <v>610</v>
      </c>
      <c r="I1456" t="s">
        <v>78</v>
      </c>
      <c r="J1456" t="s">
        <v>136</v>
      </c>
      <c r="K1456" t="s">
        <v>22</v>
      </c>
      <c r="L1456" t="s">
        <v>177</v>
      </c>
      <c r="M1456" t="s">
        <v>5718</v>
      </c>
      <c r="N1456" t="s">
        <v>5719</v>
      </c>
      <c r="O1456">
        <v>3.1290011111111111</v>
      </c>
      <c r="P1456">
        <v>0</v>
      </c>
      <c r="Q1456">
        <v>3</v>
      </c>
      <c r="R1456">
        <v>0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0</v>
      </c>
      <c r="Y1456">
        <v>2.3338489999999998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2.3338489999999998</v>
      </c>
    </row>
    <row r="1457" spans="1:32" x14ac:dyDescent="0.3">
      <c r="A1457">
        <v>3010304</v>
      </c>
      <c r="B1457">
        <v>1</v>
      </c>
      <c r="C1457" t="s">
        <v>82</v>
      </c>
      <c r="D1457" t="s">
        <v>97</v>
      </c>
      <c r="E1457" t="s">
        <v>5720</v>
      </c>
      <c r="F1457" t="s">
        <v>5721</v>
      </c>
      <c r="G1457" t="s">
        <v>134</v>
      </c>
      <c r="H1457" t="s">
        <v>327</v>
      </c>
      <c r="I1457" t="s">
        <v>78</v>
      </c>
      <c r="J1457" t="s">
        <v>136</v>
      </c>
      <c r="K1457" t="s">
        <v>22</v>
      </c>
      <c r="L1457" t="s">
        <v>177</v>
      </c>
      <c r="M1457" t="s">
        <v>5722</v>
      </c>
      <c r="N1457" t="s">
        <v>5723</v>
      </c>
      <c r="O1457">
        <v>1.7969247222222222</v>
      </c>
      <c r="P1457">
        <v>0</v>
      </c>
      <c r="Q1457">
        <v>150</v>
      </c>
      <c r="R1457">
        <v>0</v>
      </c>
      <c r="S1457">
        <v>9</v>
      </c>
      <c r="T1457">
        <v>0</v>
      </c>
      <c r="U1457">
        <v>20</v>
      </c>
      <c r="V1457">
        <v>0</v>
      </c>
      <c r="W1457">
        <v>0</v>
      </c>
      <c r="X1457">
        <v>0</v>
      </c>
      <c r="Y1457">
        <v>46.061985</v>
      </c>
      <c r="Z1457">
        <v>0</v>
      </c>
      <c r="AA1457">
        <v>0.4691246</v>
      </c>
      <c r="AB1457">
        <v>0</v>
      </c>
      <c r="AC1457">
        <v>9.3313889999999997</v>
      </c>
      <c r="AD1457">
        <v>0</v>
      </c>
      <c r="AE1457">
        <v>0</v>
      </c>
      <c r="AF1457">
        <v>55.862499999999997</v>
      </c>
    </row>
    <row r="1458" spans="1:32" x14ac:dyDescent="0.3">
      <c r="A1458">
        <v>3010255</v>
      </c>
      <c r="B1458">
        <v>1</v>
      </c>
      <c r="C1458" t="s">
        <v>82</v>
      </c>
      <c r="D1458" t="s">
        <v>113</v>
      </c>
      <c r="E1458" t="s">
        <v>5724</v>
      </c>
      <c r="F1458" t="s">
        <v>5725</v>
      </c>
      <c r="G1458" t="s">
        <v>134</v>
      </c>
      <c r="H1458" t="s">
        <v>247</v>
      </c>
      <c r="I1458" t="s">
        <v>78</v>
      </c>
      <c r="J1458" t="s">
        <v>136</v>
      </c>
      <c r="K1458" t="s">
        <v>22</v>
      </c>
      <c r="L1458" t="s">
        <v>177</v>
      </c>
      <c r="M1458" t="s">
        <v>5726</v>
      </c>
      <c r="N1458" t="s">
        <v>5727</v>
      </c>
      <c r="O1458">
        <v>2.7319733333333334</v>
      </c>
      <c r="P1458">
        <v>0</v>
      </c>
      <c r="Q1458">
        <v>25</v>
      </c>
      <c r="R1458">
        <v>0</v>
      </c>
      <c r="S1458">
        <v>0</v>
      </c>
      <c r="T1458">
        <v>0</v>
      </c>
      <c r="U1458">
        <v>7</v>
      </c>
      <c r="V1458">
        <v>0</v>
      </c>
      <c r="W1458">
        <v>0</v>
      </c>
      <c r="X1458">
        <v>0</v>
      </c>
      <c r="Y1458">
        <v>28.793865</v>
      </c>
      <c r="Z1458">
        <v>0</v>
      </c>
      <c r="AA1458">
        <v>0</v>
      </c>
      <c r="AB1458">
        <v>0</v>
      </c>
      <c r="AC1458">
        <v>6.6548457000000001</v>
      </c>
      <c r="AD1458">
        <v>0</v>
      </c>
      <c r="AE1458">
        <v>0</v>
      </c>
      <c r="AF1458">
        <v>35.448709999999998</v>
      </c>
    </row>
    <row r="1459" spans="1:32" x14ac:dyDescent="0.3">
      <c r="A1459">
        <v>3010008</v>
      </c>
      <c r="B1459">
        <v>1</v>
      </c>
      <c r="C1459" t="s">
        <v>82</v>
      </c>
      <c r="D1459" t="s">
        <v>87</v>
      </c>
      <c r="E1459" t="s">
        <v>5728</v>
      </c>
      <c r="F1459" t="s">
        <v>5729</v>
      </c>
      <c r="G1459" t="s">
        <v>134</v>
      </c>
      <c r="H1459" t="s">
        <v>216</v>
      </c>
      <c r="I1459" t="s">
        <v>78</v>
      </c>
      <c r="J1459" t="s">
        <v>136</v>
      </c>
      <c r="K1459" t="s">
        <v>22</v>
      </c>
      <c r="L1459" t="s">
        <v>177</v>
      </c>
      <c r="M1459" t="s">
        <v>5730</v>
      </c>
      <c r="N1459" t="s">
        <v>5731</v>
      </c>
      <c r="O1459">
        <v>0.92378972222222222</v>
      </c>
      <c r="P1459">
        <v>0</v>
      </c>
      <c r="Q1459">
        <v>8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1.7661180000000001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1.7661180000000001</v>
      </c>
    </row>
    <row r="1460" spans="1:32" x14ac:dyDescent="0.3">
      <c r="A1460">
        <v>3010002</v>
      </c>
      <c r="B1460">
        <v>1</v>
      </c>
      <c r="C1460" t="s">
        <v>83</v>
      </c>
      <c r="D1460" t="s">
        <v>116</v>
      </c>
      <c r="E1460" t="s">
        <v>5732</v>
      </c>
      <c r="F1460" t="s">
        <v>5733</v>
      </c>
      <c r="G1460" t="s">
        <v>134</v>
      </c>
      <c r="H1460" t="s">
        <v>247</v>
      </c>
      <c r="I1460" t="s">
        <v>78</v>
      </c>
      <c r="J1460" t="s">
        <v>136</v>
      </c>
      <c r="K1460" t="s">
        <v>22</v>
      </c>
      <c r="L1460" t="s">
        <v>177</v>
      </c>
      <c r="M1460" t="s">
        <v>5734</v>
      </c>
      <c r="N1460" t="s">
        <v>5735</v>
      </c>
      <c r="O1460">
        <v>1.6789997222222224</v>
      </c>
      <c r="P1460">
        <v>0</v>
      </c>
      <c r="Q1460">
        <v>51</v>
      </c>
      <c r="R1460">
        <v>0</v>
      </c>
      <c r="S1460">
        <v>1</v>
      </c>
      <c r="T1460">
        <v>0</v>
      </c>
      <c r="U1460">
        <v>1</v>
      </c>
      <c r="V1460">
        <v>0</v>
      </c>
      <c r="W1460">
        <v>0</v>
      </c>
      <c r="X1460">
        <v>0</v>
      </c>
      <c r="Y1460">
        <v>22.275665</v>
      </c>
      <c r="Z1460">
        <v>0</v>
      </c>
      <c r="AA1460">
        <v>0</v>
      </c>
      <c r="AB1460">
        <v>0</v>
      </c>
      <c r="AC1460">
        <v>1.9964025999999999</v>
      </c>
      <c r="AD1460">
        <v>0</v>
      </c>
      <c r="AE1460">
        <v>0</v>
      </c>
      <c r="AF1460">
        <v>24.272065999999999</v>
      </c>
    </row>
    <row r="1461" spans="1:32" x14ac:dyDescent="0.3">
      <c r="A1461">
        <v>3009668</v>
      </c>
      <c r="B1461">
        <v>1</v>
      </c>
      <c r="C1461" t="s">
        <v>82</v>
      </c>
      <c r="D1461" t="s">
        <v>101</v>
      </c>
      <c r="E1461" t="s">
        <v>1008</v>
      </c>
      <c r="F1461" t="s">
        <v>1009</v>
      </c>
      <c r="G1461" t="s">
        <v>134</v>
      </c>
      <c r="H1461" t="s">
        <v>211</v>
      </c>
      <c r="I1461" t="s">
        <v>79</v>
      </c>
      <c r="J1461" t="s">
        <v>136</v>
      </c>
      <c r="K1461" t="s">
        <v>22</v>
      </c>
      <c r="L1461" t="s">
        <v>177</v>
      </c>
      <c r="M1461" t="s">
        <v>5736</v>
      </c>
      <c r="N1461" t="s">
        <v>5737</v>
      </c>
      <c r="O1461">
        <v>2.5311111111111111</v>
      </c>
      <c r="P1461">
        <v>0</v>
      </c>
      <c r="Q1461">
        <v>3</v>
      </c>
      <c r="R1461">
        <v>3</v>
      </c>
      <c r="S1461">
        <v>40</v>
      </c>
      <c r="T1461">
        <v>11</v>
      </c>
      <c r="U1461">
        <v>11</v>
      </c>
      <c r="V1461">
        <v>1</v>
      </c>
      <c r="W1461">
        <v>0</v>
      </c>
      <c r="X1461">
        <v>0</v>
      </c>
      <c r="Y1461">
        <v>1.4388232999999999</v>
      </c>
      <c r="Z1461">
        <v>2.1488217999999999</v>
      </c>
      <c r="AA1461">
        <v>40.024920000000002</v>
      </c>
      <c r="AB1461">
        <v>198.60245</v>
      </c>
      <c r="AC1461">
        <v>36.447566999999999</v>
      </c>
      <c r="AD1461">
        <v>26.558254000000002</v>
      </c>
      <c r="AE1461">
        <v>0</v>
      </c>
      <c r="AF1461">
        <v>305.22082999999998</v>
      </c>
    </row>
    <row r="1462" spans="1:32" x14ac:dyDescent="0.3">
      <c r="A1462">
        <v>3009649</v>
      </c>
      <c r="B1462">
        <v>1</v>
      </c>
      <c r="C1462" t="s">
        <v>82</v>
      </c>
      <c r="D1462" t="s">
        <v>113</v>
      </c>
      <c r="E1462" t="s">
        <v>5738</v>
      </c>
      <c r="F1462" t="s">
        <v>5739</v>
      </c>
      <c r="G1462" t="s">
        <v>134</v>
      </c>
      <c r="H1462" t="s">
        <v>367</v>
      </c>
      <c r="I1462" t="s">
        <v>78</v>
      </c>
      <c r="J1462" t="s">
        <v>136</v>
      </c>
      <c r="K1462" t="s">
        <v>22</v>
      </c>
      <c r="L1462" t="s">
        <v>177</v>
      </c>
      <c r="M1462" t="s">
        <v>5740</v>
      </c>
      <c r="N1462" t="s">
        <v>5741</v>
      </c>
      <c r="O1462">
        <v>0.88733277777777786</v>
      </c>
      <c r="P1462">
        <v>0</v>
      </c>
      <c r="Q1462">
        <v>1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0.50942105000000004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0.50942105000000004</v>
      </c>
    </row>
    <row r="1463" spans="1:32" x14ac:dyDescent="0.3">
      <c r="A1463">
        <v>3009660</v>
      </c>
      <c r="B1463">
        <v>1</v>
      </c>
      <c r="C1463" t="s">
        <v>82</v>
      </c>
      <c r="D1463" t="s">
        <v>90</v>
      </c>
      <c r="E1463" t="s">
        <v>5742</v>
      </c>
      <c r="F1463" t="s">
        <v>5743</v>
      </c>
      <c r="G1463" t="s">
        <v>134</v>
      </c>
      <c r="H1463" t="s">
        <v>211</v>
      </c>
      <c r="I1463" t="s">
        <v>79</v>
      </c>
      <c r="J1463" t="s">
        <v>136</v>
      </c>
      <c r="K1463" t="s">
        <v>22</v>
      </c>
      <c r="L1463" t="s">
        <v>177</v>
      </c>
      <c r="M1463" t="s">
        <v>5744</v>
      </c>
      <c r="N1463" t="s">
        <v>5745</v>
      </c>
      <c r="O1463">
        <v>0.49369694444444445</v>
      </c>
      <c r="P1463">
        <v>9</v>
      </c>
      <c r="Q1463">
        <v>167</v>
      </c>
      <c r="R1463">
        <v>10</v>
      </c>
      <c r="S1463">
        <v>44</v>
      </c>
      <c r="T1463">
        <v>41</v>
      </c>
      <c r="U1463">
        <v>104</v>
      </c>
      <c r="V1463">
        <v>3</v>
      </c>
      <c r="W1463">
        <v>1</v>
      </c>
      <c r="X1463">
        <v>2.5687403999999998</v>
      </c>
      <c r="Y1463">
        <v>20.27806</v>
      </c>
      <c r="Z1463">
        <v>3.2136187999999999</v>
      </c>
      <c r="AA1463">
        <v>9.274483</v>
      </c>
      <c r="AB1463">
        <v>122.86339</v>
      </c>
      <c r="AC1463">
        <v>44.925246999999999</v>
      </c>
      <c r="AD1463">
        <v>29.420131999999999</v>
      </c>
      <c r="AE1463">
        <v>0.81802540000000001</v>
      </c>
      <c r="AF1463">
        <v>233.36170000000001</v>
      </c>
    </row>
    <row r="1464" spans="1:32" x14ac:dyDescent="0.3">
      <c r="A1464">
        <v>3009528</v>
      </c>
      <c r="B1464">
        <v>1</v>
      </c>
      <c r="C1464" t="s">
        <v>82</v>
      </c>
      <c r="D1464" t="s">
        <v>108</v>
      </c>
      <c r="E1464" t="s">
        <v>5746</v>
      </c>
      <c r="F1464" t="s">
        <v>5747</v>
      </c>
      <c r="G1464" t="s">
        <v>134</v>
      </c>
      <c r="H1464" t="s">
        <v>182</v>
      </c>
      <c r="I1464" t="s">
        <v>78</v>
      </c>
      <c r="J1464" t="s">
        <v>136</v>
      </c>
      <c r="K1464" t="s">
        <v>22</v>
      </c>
      <c r="L1464" t="s">
        <v>177</v>
      </c>
      <c r="M1464" t="s">
        <v>5748</v>
      </c>
      <c r="N1464" t="s">
        <v>5749</v>
      </c>
      <c r="O1464">
        <v>2.2875966666666665</v>
      </c>
      <c r="P1464">
        <v>0</v>
      </c>
      <c r="Q1464">
        <v>2</v>
      </c>
      <c r="R1464">
        <v>0</v>
      </c>
      <c r="S1464">
        <v>24</v>
      </c>
      <c r="T1464">
        <v>0</v>
      </c>
      <c r="U1464">
        <v>15</v>
      </c>
      <c r="V1464">
        <v>0</v>
      </c>
      <c r="W1464">
        <v>0</v>
      </c>
      <c r="X1464">
        <v>0</v>
      </c>
      <c r="Y1464">
        <v>4.1254803999999999E-2</v>
      </c>
      <c r="Z1464">
        <v>0</v>
      </c>
      <c r="AA1464">
        <v>6.0412990000000004</v>
      </c>
      <c r="AB1464">
        <v>0</v>
      </c>
      <c r="AC1464">
        <v>10.399577000000001</v>
      </c>
      <c r="AD1464">
        <v>0</v>
      </c>
      <c r="AE1464">
        <v>0</v>
      </c>
      <c r="AF1464">
        <v>16.482130000000002</v>
      </c>
    </row>
    <row r="1465" spans="1:32" x14ac:dyDescent="0.3">
      <c r="A1465">
        <v>3009512</v>
      </c>
      <c r="B1465">
        <v>1</v>
      </c>
      <c r="C1465" t="s">
        <v>83</v>
      </c>
      <c r="D1465" t="s">
        <v>123</v>
      </c>
      <c r="E1465" t="s">
        <v>5750</v>
      </c>
      <c r="F1465" t="s">
        <v>5751</v>
      </c>
      <c r="G1465" t="s">
        <v>134</v>
      </c>
      <c r="H1465" t="s">
        <v>252</v>
      </c>
      <c r="I1465" t="s">
        <v>79</v>
      </c>
      <c r="J1465" t="s">
        <v>136</v>
      </c>
      <c r="K1465" t="s">
        <v>22</v>
      </c>
      <c r="L1465" t="s">
        <v>177</v>
      </c>
      <c r="M1465" t="s">
        <v>5752</v>
      </c>
      <c r="N1465" t="s">
        <v>5753</v>
      </c>
      <c r="O1465">
        <v>1.2534819444444445</v>
      </c>
      <c r="P1465">
        <v>0</v>
      </c>
      <c r="Q1465">
        <v>145</v>
      </c>
      <c r="R1465">
        <v>0</v>
      </c>
      <c r="S1465">
        <v>1</v>
      </c>
      <c r="T1465">
        <v>0</v>
      </c>
      <c r="U1465">
        <v>7</v>
      </c>
      <c r="V1465">
        <v>0</v>
      </c>
      <c r="W1465">
        <v>0</v>
      </c>
      <c r="X1465">
        <v>0</v>
      </c>
      <c r="Y1465">
        <v>27.311983000000001</v>
      </c>
      <c r="Z1465">
        <v>0</v>
      </c>
      <c r="AA1465">
        <v>0.33700750000000002</v>
      </c>
      <c r="AB1465">
        <v>0</v>
      </c>
      <c r="AC1465">
        <v>2.4635289</v>
      </c>
      <c r="AD1465">
        <v>0</v>
      </c>
      <c r="AE1465">
        <v>0</v>
      </c>
      <c r="AF1465">
        <v>30.11252</v>
      </c>
    </row>
    <row r="1466" spans="1:32" x14ac:dyDescent="0.3">
      <c r="A1466">
        <v>3009529</v>
      </c>
      <c r="B1466">
        <v>1</v>
      </c>
      <c r="C1466" t="s">
        <v>83</v>
      </c>
      <c r="D1466" t="s">
        <v>119</v>
      </c>
      <c r="E1466" t="s">
        <v>5754</v>
      </c>
      <c r="F1466" t="s">
        <v>5755</v>
      </c>
      <c r="G1466" t="s">
        <v>134</v>
      </c>
      <c r="H1466" t="s">
        <v>252</v>
      </c>
      <c r="I1466" t="s">
        <v>79</v>
      </c>
      <c r="J1466" t="s">
        <v>136</v>
      </c>
      <c r="K1466" t="s">
        <v>22</v>
      </c>
      <c r="L1466" t="s">
        <v>177</v>
      </c>
      <c r="M1466" t="s">
        <v>5756</v>
      </c>
      <c r="N1466" t="s">
        <v>5757</v>
      </c>
      <c r="O1466">
        <v>1.3097874999999999</v>
      </c>
      <c r="P1466">
        <v>0</v>
      </c>
      <c r="Q1466">
        <v>73</v>
      </c>
      <c r="R1466">
        <v>1</v>
      </c>
      <c r="S1466">
        <v>31</v>
      </c>
      <c r="T1466">
        <v>0</v>
      </c>
      <c r="U1466">
        <v>1</v>
      </c>
      <c r="V1466">
        <v>0</v>
      </c>
      <c r="W1466">
        <v>0</v>
      </c>
      <c r="X1466">
        <v>0</v>
      </c>
      <c r="Y1466">
        <v>5.7022279999999999</v>
      </c>
      <c r="Z1466">
        <v>0.27375450000000001</v>
      </c>
      <c r="AA1466">
        <v>6.6743550000000003</v>
      </c>
      <c r="AB1466">
        <v>0</v>
      </c>
      <c r="AC1466">
        <v>0</v>
      </c>
      <c r="AD1466">
        <v>0</v>
      </c>
      <c r="AE1466">
        <v>0</v>
      </c>
      <c r="AF1466">
        <v>12.650337</v>
      </c>
    </row>
    <row r="1467" spans="1:32" x14ac:dyDescent="0.3">
      <c r="A1467">
        <v>3009519</v>
      </c>
      <c r="B1467">
        <v>1</v>
      </c>
      <c r="C1467" t="s">
        <v>83</v>
      </c>
      <c r="D1467" t="s">
        <v>116</v>
      </c>
      <c r="E1467" t="s">
        <v>5758</v>
      </c>
      <c r="F1467" t="s">
        <v>5759</v>
      </c>
      <c r="G1467" t="s">
        <v>134</v>
      </c>
      <c r="H1467" t="s">
        <v>238</v>
      </c>
      <c r="I1467" t="s">
        <v>78</v>
      </c>
      <c r="J1467" t="s">
        <v>136</v>
      </c>
      <c r="K1467" t="s">
        <v>22</v>
      </c>
      <c r="L1467" t="s">
        <v>177</v>
      </c>
      <c r="M1467" t="s">
        <v>5760</v>
      </c>
      <c r="N1467" t="s">
        <v>5761</v>
      </c>
      <c r="O1467">
        <v>3.683401388888889</v>
      </c>
      <c r="P1467">
        <v>0</v>
      </c>
      <c r="Q1467">
        <v>1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0.17767823999999999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0.17767823999999999</v>
      </c>
    </row>
    <row r="1468" spans="1:32" x14ac:dyDescent="0.3">
      <c r="A1468">
        <v>3009521</v>
      </c>
      <c r="B1468">
        <v>1</v>
      </c>
      <c r="C1468" t="s">
        <v>82</v>
      </c>
      <c r="D1468" t="s">
        <v>113</v>
      </c>
      <c r="E1468" t="s">
        <v>5762</v>
      </c>
      <c r="F1468" t="s">
        <v>5763</v>
      </c>
      <c r="G1468" t="s">
        <v>134</v>
      </c>
      <c r="H1468" t="s">
        <v>327</v>
      </c>
      <c r="I1468" t="s">
        <v>78</v>
      </c>
      <c r="J1468" t="s">
        <v>136</v>
      </c>
      <c r="K1468" t="s">
        <v>22</v>
      </c>
      <c r="L1468" t="s">
        <v>177</v>
      </c>
      <c r="M1468" t="s">
        <v>5764</v>
      </c>
      <c r="N1468" t="s">
        <v>5765</v>
      </c>
      <c r="O1468">
        <v>1.6447222222222222</v>
      </c>
      <c r="P1468">
        <v>0</v>
      </c>
      <c r="Q1468">
        <v>28</v>
      </c>
      <c r="R1468">
        <v>0</v>
      </c>
      <c r="S1468">
        <v>25</v>
      </c>
      <c r="T1468">
        <v>0</v>
      </c>
      <c r="U1468">
        <v>6</v>
      </c>
      <c r="V1468">
        <v>0</v>
      </c>
      <c r="W1468">
        <v>0</v>
      </c>
      <c r="X1468">
        <v>0</v>
      </c>
      <c r="Y1468">
        <v>22.072303999999999</v>
      </c>
      <c r="Z1468">
        <v>0</v>
      </c>
      <c r="AA1468">
        <v>22.143059000000001</v>
      </c>
      <c r="AB1468">
        <v>0</v>
      </c>
      <c r="AC1468">
        <v>4.1339554999999999</v>
      </c>
      <c r="AD1468">
        <v>0</v>
      </c>
      <c r="AE1468">
        <v>0</v>
      </c>
      <c r="AF1468">
        <v>48.349316000000002</v>
      </c>
    </row>
    <row r="1469" spans="1:32" x14ac:dyDescent="0.3">
      <c r="A1469">
        <v>3009463</v>
      </c>
      <c r="B1469">
        <v>1</v>
      </c>
      <c r="C1469" t="s">
        <v>82</v>
      </c>
      <c r="D1469" t="s">
        <v>92</v>
      </c>
      <c r="E1469" t="s">
        <v>5472</v>
      </c>
      <c r="F1469" t="s">
        <v>5473</v>
      </c>
      <c r="G1469" t="s">
        <v>134</v>
      </c>
      <c r="H1469" t="s">
        <v>367</v>
      </c>
      <c r="I1469" t="s">
        <v>78</v>
      </c>
      <c r="J1469" t="s">
        <v>136</v>
      </c>
      <c r="K1469" t="s">
        <v>22</v>
      </c>
      <c r="L1469" t="s">
        <v>177</v>
      </c>
      <c r="M1469" t="s">
        <v>5766</v>
      </c>
      <c r="N1469" t="s">
        <v>5767</v>
      </c>
      <c r="O1469">
        <v>8.5124166666666667</v>
      </c>
      <c r="P1469">
        <v>0</v>
      </c>
      <c r="Q1469">
        <v>5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7.1306763000000002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7.1306763000000002</v>
      </c>
    </row>
    <row r="1470" spans="1:32" x14ac:dyDescent="0.3">
      <c r="A1470">
        <v>3009264</v>
      </c>
      <c r="B1470">
        <v>1</v>
      </c>
      <c r="C1470" t="s">
        <v>82</v>
      </c>
      <c r="D1470" t="s">
        <v>92</v>
      </c>
      <c r="E1470" t="s">
        <v>5768</v>
      </c>
      <c r="F1470" t="s">
        <v>5769</v>
      </c>
      <c r="G1470" t="s">
        <v>134</v>
      </c>
      <c r="H1470" t="s">
        <v>238</v>
      </c>
      <c r="I1470" t="s">
        <v>78</v>
      </c>
      <c r="J1470" t="s">
        <v>136</v>
      </c>
      <c r="K1470" t="s">
        <v>22</v>
      </c>
      <c r="L1470" t="s">
        <v>177</v>
      </c>
      <c r="M1470" t="s">
        <v>5770</v>
      </c>
      <c r="N1470" t="s">
        <v>5771</v>
      </c>
      <c r="O1470">
        <v>1.4067066666666668</v>
      </c>
      <c r="P1470">
        <v>0</v>
      </c>
      <c r="Q1470">
        <v>1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0.26936555000000001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0.26936555000000001</v>
      </c>
    </row>
    <row r="1471" spans="1:32" x14ac:dyDescent="0.3">
      <c r="A1471">
        <v>3008974</v>
      </c>
      <c r="B1471">
        <v>1</v>
      </c>
      <c r="C1471" t="s">
        <v>82</v>
      </c>
      <c r="D1471" t="s">
        <v>109</v>
      </c>
      <c r="E1471" t="s">
        <v>5772</v>
      </c>
      <c r="F1471" t="s">
        <v>5773</v>
      </c>
      <c r="G1471" t="s">
        <v>134</v>
      </c>
      <c r="H1471" t="s">
        <v>367</v>
      </c>
      <c r="I1471" t="s">
        <v>78</v>
      </c>
      <c r="J1471" t="s">
        <v>136</v>
      </c>
      <c r="K1471" t="s">
        <v>22</v>
      </c>
      <c r="L1471" t="s">
        <v>177</v>
      </c>
      <c r="M1471" t="s">
        <v>5774</v>
      </c>
      <c r="N1471" t="s">
        <v>5775</v>
      </c>
      <c r="O1471">
        <v>3.1773047222222224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0.11440132</v>
      </c>
      <c r="AD1471">
        <v>0</v>
      </c>
      <c r="AE1471">
        <v>0</v>
      </c>
      <c r="AF1471">
        <v>0.11440132</v>
      </c>
    </row>
    <row r="1472" spans="1:32" x14ac:dyDescent="0.3">
      <c r="A1472">
        <v>3008918</v>
      </c>
      <c r="B1472">
        <v>1</v>
      </c>
      <c r="C1472" t="s">
        <v>82</v>
      </c>
      <c r="D1472" t="s">
        <v>109</v>
      </c>
      <c r="E1472" t="s">
        <v>5776</v>
      </c>
      <c r="F1472" t="s">
        <v>5777</v>
      </c>
      <c r="G1472" t="s">
        <v>134</v>
      </c>
      <c r="H1472" t="s">
        <v>367</v>
      </c>
      <c r="I1472" t="s">
        <v>78</v>
      </c>
      <c r="J1472" t="s">
        <v>136</v>
      </c>
      <c r="K1472" t="s">
        <v>22</v>
      </c>
      <c r="L1472" t="s">
        <v>177</v>
      </c>
      <c r="M1472" t="s">
        <v>5778</v>
      </c>
      <c r="N1472" t="s">
        <v>5779</v>
      </c>
      <c r="O1472">
        <v>1.8220491666666667</v>
      </c>
      <c r="P1472">
        <v>0</v>
      </c>
      <c r="Q1472">
        <v>5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1.4618249000000001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1.4618249000000001</v>
      </c>
    </row>
    <row r="1473" spans="1:32" x14ac:dyDescent="0.3">
      <c r="A1473">
        <v>3008931</v>
      </c>
      <c r="B1473">
        <v>1</v>
      </c>
      <c r="C1473" t="s">
        <v>82</v>
      </c>
      <c r="D1473" t="s">
        <v>86</v>
      </c>
      <c r="E1473" t="s">
        <v>5780</v>
      </c>
      <c r="F1473" t="s">
        <v>5781</v>
      </c>
      <c r="G1473" t="s">
        <v>134</v>
      </c>
      <c r="H1473" t="s">
        <v>135</v>
      </c>
      <c r="I1473" t="s">
        <v>79</v>
      </c>
      <c r="J1473" t="s">
        <v>136</v>
      </c>
      <c r="K1473" t="s">
        <v>22</v>
      </c>
      <c r="L1473" t="s">
        <v>177</v>
      </c>
      <c r="M1473" t="s">
        <v>5782</v>
      </c>
      <c r="N1473" t="s">
        <v>5783</v>
      </c>
      <c r="O1473">
        <v>1.0375000000000001</v>
      </c>
      <c r="P1473">
        <v>0</v>
      </c>
      <c r="Q1473">
        <v>26</v>
      </c>
      <c r="R1473">
        <v>0</v>
      </c>
      <c r="S1473">
        <v>99</v>
      </c>
      <c r="T1473">
        <v>0</v>
      </c>
      <c r="U1473">
        <v>25</v>
      </c>
      <c r="V1473">
        <v>0</v>
      </c>
      <c r="W1473">
        <v>0</v>
      </c>
      <c r="X1473">
        <v>0</v>
      </c>
      <c r="Y1473">
        <v>7.2215829999999999</v>
      </c>
      <c r="Z1473">
        <v>0</v>
      </c>
      <c r="AA1473">
        <v>48.959403999999999</v>
      </c>
      <c r="AB1473">
        <v>0</v>
      </c>
      <c r="AC1473">
        <v>9.4109230000000004</v>
      </c>
      <c r="AD1473">
        <v>0</v>
      </c>
      <c r="AE1473">
        <v>0</v>
      </c>
      <c r="AF1473">
        <v>65.591899999999995</v>
      </c>
    </row>
    <row r="1474" spans="1:32" x14ac:dyDescent="0.3">
      <c r="A1474">
        <v>3008801</v>
      </c>
      <c r="B1474">
        <v>1</v>
      </c>
      <c r="C1474" t="s">
        <v>82</v>
      </c>
      <c r="D1474" t="s">
        <v>92</v>
      </c>
      <c r="E1474" t="s">
        <v>5784</v>
      </c>
      <c r="F1474" t="s">
        <v>5785</v>
      </c>
      <c r="G1474" t="s">
        <v>134</v>
      </c>
      <c r="H1474" t="s">
        <v>238</v>
      </c>
      <c r="I1474" t="s">
        <v>78</v>
      </c>
      <c r="J1474" t="s">
        <v>136</v>
      </c>
      <c r="K1474" t="s">
        <v>22</v>
      </c>
      <c r="L1474" t="s">
        <v>177</v>
      </c>
      <c r="M1474" t="s">
        <v>5786</v>
      </c>
      <c r="N1474" t="s">
        <v>5787</v>
      </c>
      <c r="O1474">
        <v>1.5491852777777777</v>
      </c>
      <c r="P1474">
        <v>0</v>
      </c>
      <c r="Q1474">
        <v>1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0.40653893000000002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0.40653893000000002</v>
      </c>
    </row>
    <row r="1475" spans="1:32" x14ac:dyDescent="0.3">
      <c r="A1475">
        <v>3008806</v>
      </c>
      <c r="B1475">
        <v>1</v>
      </c>
      <c r="C1475" t="s">
        <v>82</v>
      </c>
      <c r="D1475" t="s">
        <v>101</v>
      </c>
      <c r="E1475" t="s">
        <v>670</v>
      </c>
      <c r="F1475" t="s">
        <v>671</v>
      </c>
      <c r="G1475" t="s">
        <v>134</v>
      </c>
      <c r="H1475" t="s">
        <v>211</v>
      </c>
      <c r="I1475" t="s">
        <v>79</v>
      </c>
      <c r="J1475" t="s">
        <v>136</v>
      </c>
      <c r="K1475" t="s">
        <v>22</v>
      </c>
      <c r="L1475" t="s">
        <v>177</v>
      </c>
      <c r="M1475" t="s">
        <v>5788</v>
      </c>
      <c r="N1475" t="s">
        <v>5789</v>
      </c>
      <c r="O1475">
        <v>0.30333333333333334</v>
      </c>
      <c r="P1475">
        <v>8</v>
      </c>
      <c r="Q1475">
        <v>4</v>
      </c>
      <c r="R1475">
        <v>36</v>
      </c>
      <c r="S1475">
        <v>14</v>
      </c>
      <c r="T1475">
        <v>40</v>
      </c>
      <c r="U1475">
        <v>19</v>
      </c>
      <c r="V1475">
        <v>9</v>
      </c>
      <c r="W1475">
        <v>0</v>
      </c>
      <c r="X1475">
        <v>0.34482889999999999</v>
      </c>
      <c r="Y1475">
        <v>2.5573337</v>
      </c>
      <c r="Z1475">
        <v>8.8957890000000006</v>
      </c>
      <c r="AA1475">
        <v>1.7846340999999999</v>
      </c>
      <c r="AB1475">
        <v>54.211199999999998</v>
      </c>
      <c r="AC1475">
        <v>7.099901</v>
      </c>
      <c r="AD1475">
        <v>198.74073999999999</v>
      </c>
      <c r="AE1475">
        <v>0</v>
      </c>
      <c r="AF1475">
        <v>273.63443000000001</v>
      </c>
    </row>
    <row r="1476" spans="1:32" x14ac:dyDescent="0.3">
      <c r="A1476">
        <v>3008712</v>
      </c>
      <c r="B1476">
        <v>1</v>
      </c>
      <c r="C1476" t="s">
        <v>82</v>
      </c>
      <c r="D1476" t="s">
        <v>97</v>
      </c>
      <c r="E1476" t="s">
        <v>5790</v>
      </c>
      <c r="F1476" t="s">
        <v>5791</v>
      </c>
      <c r="G1476" t="s">
        <v>134</v>
      </c>
      <c r="H1476" t="s">
        <v>247</v>
      </c>
      <c r="I1476" t="s">
        <v>78</v>
      </c>
      <c r="J1476" t="s">
        <v>136</v>
      </c>
      <c r="K1476" t="s">
        <v>22</v>
      </c>
      <c r="L1476" t="s">
        <v>177</v>
      </c>
      <c r="M1476" t="s">
        <v>5792</v>
      </c>
      <c r="N1476" t="s">
        <v>5793</v>
      </c>
      <c r="O1476">
        <v>3.9146938888888885</v>
      </c>
      <c r="P1476">
        <v>0</v>
      </c>
      <c r="Q1476">
        <v>6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12.917448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12.917448</v>
      </c>
    </row>
    <row r="1477" spans="1:32" x14ac:dyDescent="0.3">
      <c r="A1477">
        <v>3008108</v>
      </c>
      <c r="B1477">
        <v>1</v>
      </c>
      <c r="C1477" t="s">
        <v>82</v>
      </c>
      <c r="D1477" t="s">
        <v>90</v>
      </c>
      <c r="E1477" t="s">
        <v>5794</v>
      </c>
      <c r="F1477" t="s">
        <v>5795</v>
      </c>
      <c r="G1477" t="s">
        <v>134</v>
      </c>
      <c r="H1477" t="s">
        <v>182</v>
      </c>
      <c r="I1477" t="s">
        <v>78</v>
      </c>
      <c r="J1477" t="s">
        <v>136</v>
      </c>
      <c r="K1477" t="s">
        <v>22</v>
      </c>
      <c r="L1477" t="s">
        <v>177</v>
      </c>
      <c r="M1477" t="s">
        <v>5796</v>
      </c>
      <c r="N1477" t="s">
        <v>5797</v>
      </c>
      <c r="O1477">
        <v>3.6017399999999999</v>
      </c>
      <c r="P1477">
        <v>0</v>
      </c>
      <c r="Q1477">
        <v>27</v>
      </c>
      <c r="R1477">
        <v>0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0</v>
      </c>
      <c r="Y1477">
        <v>28.174762999999999</v>
      </c>
      <c r="Z1477">
        <v>0</v>
      </c>
      <c r="AA1477">
        <v>0</v>
      </c>
      <c r="AB1477">
        <v>0</v>
      </c>
      <c r="AC1477">
        <v>3.7275429</v>
      </c>
      <c r="AD1477">
        <v>0</v>
      </c>
      <c r="AE1477">
        <v>0</v>
      </c>
      <c r="AF1477">
        <v>31.902305999999999</v>
      </c>
    </row>
    <row r="1478" spans="1:32" x14ac:dyDescent="0.3">
      <c r="A1478">
        <v>3008100</v>
      </c>
      <c r="B1478">
        <v>1</v>
      </c>
      <c r="C1478" t="s">
        <v>82</v>
      </c>
      <c r="D1478" t="s">
        <v>106</v>
      </c>
      <c r="E1478" t="s">
        <v>5798</v>
      </c>
      <c r="F1478" t="s">
        <v>5799</v>
      </c>
      <c r="G1478" t="s">
        <v>134</v>
      </c>
      <c r="H1478" t="s">
        <v>327</v>
      </c>
      <c r="I1478" t="s">
        <v>78</v>
      </c>
      <c r="J1478" t="s">
        <v>136</v>
      </c>
      <c r="K1478" t="s">
        <v>22</v>
      </c>
      <c r="L1478" t="s">
        <v>177</v>
      </c>
      <c r="M1478" t="s">
        <v>5800</v>
      </c>
      <c r="N1478" t="s">
        <v>5801</v>
      </c>
      <c r="O1478">
        <v>7.415446666666667</v>
      </c>
      <c r="P1478">
        <v>0</v>
      </c>
      <c r="Q1478">
        <v>59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123.815674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123.815674</v>
      </c>
    </row>
    <row r="1479" spans="1:32" x14ac:dyDescent="0.3">
      <c r="A1479">
        <v>3008118</v>
      </c>
      <c r="B1479">
        <v>1</v>
      </c>
      <c r="C1479" t="s">
        <v>83</v>
      </c>
      <c r="D1479" t="s">
        <v>118</v>
      </c>
      <c r="E1479" t="s">
        <v>5802</v>
      </c>
      <c r="F1479" t="s">
        <v>5803</v>
      </c>
      <c r="G1479" t="s">
        <v>134</v>
      </c>
      <c r="H1479" t="s">
        <v>211</v>
      </c>
      <c r="I1479" t="s">
        <v>79</v>
      </c>
      <c r="J1479" t="s">
        <v>136</v>
      </c>
      <c r="K1479" t="s">
        <v>22</v>
      </c>
      <c r="L1479" t="s">
        <v>177</v>
      </c>
      <c r="M1479" t="s">
        <v>5804</v>
      </c>
      <c r="N1479" t="s">
        <v>5805</v>
      </c>
      <c r="O1479">
        <v>1.2825</v>
      </c>
      <c r="P1479">
        <v>1</v>
      </c>
      <c r="Q1479">
        <v>241</v>
      </c>
      <c r="R1479">
        <v>2</v>
      </c>
      <c r="S1479">
        <v>2</v>
      </c>
      <c r="T1479">
        <v>2</v>
      </c>
      <c r="U1479">
        <v>10</v>
      </c>
      <c r="V1479">
        <v>0</v>
      </c>
      <c r="W1479">
        <v>0</v>
      </c>
      <c r="X1479">
        <v>28.876256999999999</v>
      </c>
      <c r="Y1479">
        <v>20.65597</v>
      </c>
      <c r="Z1479">
        <v>1.9416043999999999</v>
      </c>
      <c r="AA1479">
        <v>0.73167753000000002</v>
      </c>
      <c r="AB1479">
        <v>0</v>
      </c>
      <c r="AC1479">
        <v>1.4625728</v>
      </c>
      <c r="AD1479">
        <v>0</v>
      </c>
      <c r="AE1479">
        <v>0</v>
      </c>
      <c r="AF1479">
        <v>53.668080000000003</v>
      </c>
    </row>
    <row r="1480" spans="1:32" x14ac:dyDescent="0.3">
      <c r="A1480">
        <v>3007963</v>
      </c>
      <c r="B1480">
        <v>1</v>
      </c>
      <c r="C1480" t="s">
        <v>82</v>
      </c>
      <c r="D1480" t="s">
        <v>108</v>
      </c>
      <c r="E1480" t="s">
        <v>5806</v>
      </c>
      <c r="F1480" t="s">
        <v>5807</v>
      </c>
      <c r="G1480" t="s">
        <v>134</v>
      </c>
      <c r="H1480" t="s">
        <v>216</v>
      </c>
      <c r="I1480" t="s">
        <v>78</v>
      </c>
      <c r="J1480" t="s">
        <v>136</v>
      </c>
      <c r="K1480" t="s">
        <v>22</v>
      </c>
      <c r="L1480" t="s">
        <v>177</v>
      </c>
      <c r="M1480" t="s">
        <v>5808</v>
      </c>
      <c r="N1480" t="s">
        <v>5809</v>
      </c>
      <c r="O1480">
        <v>1.2276122222222223</v>
      </c>
      <c r="P1480">
        <v>0</v>
      </c>
      <c r="Q1480">
        <v>11</v>
      </c>
      <c r="R1480">
        <v>0</v>
      </c>
      <c r="S1480">
        <v>0</v>
      </c>
      <c r="T1480">
        <v>0</v>
      </c>
      <c r="U1480">
        <v>3</v>
      </c>
      <c r="V1480">
        <v>0</v>
      </c>
      <c r="W1480">
        <v>0</v>
      </c>
      <c r="X1480">
        <v>0</v>
      </c>
      <c r="Y1480">
        <v>2.2831326000000001</v>
      </c>
      <c r="Z1480">
        <v>0</v>
      </c>
      <c r="AA1480">
        <v>0</v>
      </c>
      <c r="AB1480">
        <v>0</v>
      </c>
      <c r="AC1480">
        <v>1.8267411</v>
      </c>
      <c r="AD1480">
        <v>0</v>
      </c>
      <c r="AE1480">
        <v>0</v>
      </c>
      <c r="AF1480">
        <v>4.1098739999999996</v>
      </c>
    </row>
    <row r="1481" spans="1:32" x14ac:dyDescent="0.3">
      <c r="A1481">
        <v>3007943</v>
      </c>
      <c r="B1481">
        <v>1</v>
      </c>
      <c r="C1481" t="s">
        <v>82</v>
      </c>
      <c r="D1481" t="s">
        <v>92</v>
      </c>
      <c r="E1481" t="s">
        <v>5810</v>
      </c>
      <c r="F1481" t="s">
        <v>5811</v>
      </c>
      <c r="G1481" t="s">
        <v>134</v>
      </c>
      <c r="H1481" t="s">
        <v>1835</v>
      </c>
      <c r="I1481" t="s">
        <v>79</v>
      </c>
      <c r="J1481" t="s">
        <v>136</v>
      </c>
      <c r="K1481" t="s">
        <v>22</v>
      </c>
      <c r="L1481" t="s">
        <v>177</v>
      </c>
      <c r="M1481" t="s">
        <v>5812</v>
      </c>
      <c r="N1481" t="s">
        <v>5813</v>
      </c>
      <c r="O1481">
        <v>1.8282894444444444</v>
      </c>
      <c r="P1481">
        <v>0</v>
      </c>
      <c r="Q1481">
        <v>271</v>
      </c>
      <c r="R1481">
        <v>0</v>
      </c>
      <c r="S1481">
        <v>3</v>
      </c>
      <c r="T1481">
        <v>3</v>
      </c>
      <c r="U1481">
        <v>37</v>
      </c>
      <c r="V1481">
        <v>0</v>
      </c>
      <c r="W1481">
        <v>0</v>
      </c>
      <c r="X1481">
        <v>0</v>
      </c>
      <c r="Y1481">
        <v>259.71370000000002</v>
      </c>
      <c r="Z1481">
        <v>0</v>
      </c>
      <c r="AA1481">
        <v>0.16914313</v>
      </c>
      <c r="AB1481">
        <v>18.721136000000001</v>
      </c>
      <c r="AC1481">
        <v>26.205791000000001</v>
      </c>
      <c r="AD1481">
        <v>0</v>
      </c>
      <c r="AE1481">
        <v>0</v>
      </c>
      <c r="AF1481">
        <v>304.80977999999999</v>
      </c>
    </row>
    <row r="1482" spans="1:32" x14ac:dyDescent="0.3">
      <c r="A1482">
        <v>3007876</v>
      </c>
      <c r="B1482">
        <v>1</v>
      </c>
      <c r="C1482" t="s">
        <v>82</v>
      </c>
      <c r="D1482" t="s">
        <v>92</v>
      </c>
      <c r="E1482" t="s">
        <v>5814</v>
      </c>
      <c r="F1482" t="s">
        <v>5815</v>
      </c>
      <c r="G1482" t="s">
        <v>134</v>
      </c>
      <c r="H1482" t="s">
        <v>211</v>
      </c>
      <c r="I1482" t="s">
        <v>79</v>
      </c>
      <c r="J1482" t="s">
        <v>136</v>
      </c>
      <c r="K1482" t="s">
        <v>22</v>
      </c>
      <c r="L1482" t="s">
        <v>177</v>
      </c>
      <c r="M1482" t="s">
        <v>5816</v>
      </c>
      <c r="N1482" t="s">
        <v>5817</v>
      </c>
      <c r="O1482">
        <v>1.0816666666666668</v>
      </c>
      <c r="P1482">
        <v>0</v>
      </c>
      <c r="Q1482">
        <v>3651</v>
      </c>
      <c r="R1482">
        <v>0</v>
      </c>
      <c r="S1482">
        <v>9</v>
      </c>
      <c r="T1482">
        <v>5</v>
      </c>
      <c r="U1482">
        <v>268</v>
      </c>
      <c r="V1482">
        <v>0</v>
      </c>
      <c r="W1482">
        <v>0</v>
      </c>
      <c r="X1482">
        <v>0</v>
      </c>
      <c r="Y1482">
        <v>1567.1498999999999</v>
      </c>
      <c r="Z1482">
        <v>0</v>
      </c>
      <c r="AA1482">
        <v>1.0260731999999999</v>
      </c>
      <c r="AB1482">
        <v>61.787624000000001</v>
      </c>
      <c r="AC1482">
        <v>283.01339999999999</v>
      </c>
      <c r="AD1482">
        <v>0</v>
      </c>
      <c r="AE1482">
        <v>0</v>
      </c>
      <c r="AF1482">
        <v>1912.9770000000001</v>
      </c>
    </row>
    <row r="1483" spans="1:32" x14ac:dyDescent="0.3">
      <c r="A1483">
        <v>3007872</v>
      </c>
      <c r="B1483">
        <v>1</v>
      </c>
      <c r="C1483" t="s">
        <v>82</v>
      </c>
      <c r="D1483" t="s">
        <v>92</v>
      </c>
      <c r="E1483" t="s">
        <v>386</v>
      </c>
      <c r="F1483" t="s">
        <v>387</v>
      </c>
      <c r="G1483" t="s">
        <v>134</v>
      </c>
      <c r="H1483" t="s">
        <v>211</v>
      </c>
      <c r="I1483" t="s">
        <v>79</v>
      </c>
      <c r="J1483" t="s">
        <v>136</v>
      </c>
      <c r="K1483" t="s">
        <v>22</v>
      </c>
      <c r="L1483" t="s">
        <v>177</v>
      </c>
      <c r="M1483" t="s">
        <v>5818</v>
      </c>
      <c r="N1483" t="s">
        <v>5819</v>
      </c>
      <c r="O1483">
        <v>0.39500000000000002</v>
      </c>
      <c r="P1483">
        <v>7</v>
      </c>
      <c r="Q1483">
        <v>1159</v>
      </c>
      <c r="R1483">
        <v>8</v>
      </c>
      <c r="S1483">
        <v>54</v>
      </c>
      <c r="T1483">
        <v>11</v>
      </c>
      <c r="U1483">
        <v>35</v>
      </c>
      <c r="V1483">
        <v>0</v>
      </c>
      <c r="W1483">
        <v>1</v>
      </c>
      <c r="X1483">
        <v>14.811952</v>
      </c>
      <c r="Y1483">
        <v>59.329543999999999</v>
      </c>
      <c r="Z1483">
        <v>6.0207895999999996</v>
      </c>
      <c r="AA1483">
        <v>14.319917999999999</v>
      </c>
      <c r="AB1483">
        <v>8.5253779999999999</v>
      </c>
      <c r="AC1483">
        <v>10.421545</v>
      </c>
      <c r="AD1483">
        <v>0</v>
      </c>
      <c r="AE1483">
        <v>8.3303119999999994E-2</v>
      </c>
      <c r="AF1483">
        <v>113.51242999999999</v>
      </c>
    </row>
    <row r="1484" spans="1:32" x14ac:dyDescent="0.3">
      <c r="A1484">
        <v>3007898</v>
      </c>
      <c r="B1484">
        <v>1</v>
      </c>
      <c r="C1484" t="s">
        <v>82</v>
      </c>
      <c r="D1484" t="s">
        <v>92</v>
      </c>
      <c r="E1484" t="s">
        <v>5820</v>
      </c>
      <c r="F1484" t="s">
        <v>5821</v>
      </c>
      <c r="G1484" t="s">
        <v>134</v>
      </c>
      <c r="H1484" t="s">
        <v>404</v>
      </c>
      <c r="I1484" t="s">
        <v>79</v>
      </c>
      <c r="J1484" t="s">
        <v>136</v>
      </c>
      <c r="K1484" t="s">
        <v>22</v>
      </c>
      <c r="L1484" t="s">
        <v>177</v>
      </c>
      <c r="M1484" t="s">
        <v>5822</v>
      </c>
      <c r="N1484" t="s">
        <v>5823</v>
      </c>
      <c r="O1484">
        <v>3.861388888888889</v>
      </c>
      <c r="P1484">
        <v>6</v>
      </c>
      <c r="Q1484">
        <v>3746</v>
      </c>
      <c r="R1484">
        <v>5</v>
      </c>
      <c r="S1484">
        <v>4</v>
      </c>
      <c r="T1484">
        <v>6</v>
      </c>
      <c r="U1484">
        <v>196</v>
      </c>
      <c r="V1484">
        <v>0</v>
      </c>
      <c r="W1484">
        <v>1</v>
      </c>
      <c r="X1484">
        <v>215.16130000000001</v>
      </c>
      <c r="Y1484">
        <v>2847.9391999999998</v>
      </c>
      <c r="Z1484">
        <v>2158.4402</v>
      </c>
      <c r="AA1484">
        <v>7.0924478000000004</v>
      </c>
      <c r="AB1484">
        <v>109.68452000000001</v>
      </c>
      <c r="AC1484">
        <v>401.1275</v>
      </c>
      <c r="AD1484">
        <v>0</v>
      </c>
      <c r="AE1484">
        <v>0.88982729999999999</v>
      </c>
      <c r="AF1484">
        <v>5740.335</v>
      </c>
    </row>
    <row r="1485" spans="1:32" x14ac:dyDescent="0.3">
      <c r="A1485">
        <v>3007424</v>
      </c>
      <c r="B1485">
        <v>1</v>
      </c>
      <c r="C1485" t="s">
        <v>82</v>
      </c>
      <c r="D1485" t="s">
        <v>100</v>
      </c>
      <c r="E1485" t="s">
        <v>5824</v>
      </c>
      <c r="F1485" t="s">
        <v>5825</v>
      </c>
      <c r="G1485" t="s">
        <v>134</v>
      </c>
      <c r="H1485" t="s">
        <v>216</v>
      </c>
      <c r="I1485" t="s">
        <v>78</v>
      </c>
      <c r="J1485" t="s">
        <v>136</v>
      </c>
      <c r="K1485" t="s">
        <v>22</v>
      </c>
      <c r="L1485" t="s">
        <v>177</v>
      </c>
      <c r="M1485" t="s">
        <v>5826</v>
      </c>
      <c r="N1485" t="s">
        <v>5827</v>
      </c>
      <c r="O1485">
        <v>3.9014386111111112</v>
      </c>
      <c r="P1485">
        <v>0</v>
      </c>
      <c r="Q1485">
        <v>6</v>
      </c>
      <c r="R1485">
        <v>0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0</v>
      </c>
      <c r="Y1485">
        <v>5.6194629999999997</v>
      </c>
      <c r="Z1485">
        <v>0</v>
      </c>
      <c r="AA1485">
        <v>0</v>
      </c>
      <c r="AB1485">
        <v>0</v>
      </c>
      <c r="AC1485">
        <v>7.4308509999999997</v>
      </c>
      <c r="AD1485">
        <v>0</v>
      </c>
      <c r="AE1485">
        <v>0</v>
      </c>
      <c r="AF1485">
        <v>13.050314</v>
      </c>
    </row>
    <row r="1486" spans="1:32" x14ac:dyDescent="0.3">
      <c r="A1486">
        <v>3007411</v>
      </c>
      <c r="B1486">
        <v>1</v>
      </c>
      <c r="C1486" t="s">
        <v>82</v>
      </c>
      <c r="D1486" t="s">
        <v>106</v>
      </c>
      <c r="E1486" t="s">
        <v>5828</v>
      </c>
      <c r="F1486" t="s">
        <v>5829</v>
      </c>
      <c r="G1486" t="s">
        <v>134</v>
      </c>
      <c r="H1486" t="s">
        <v>247</v>
      </c>
      <c r="I1486" t="s">
        <v>78</v>
      </c>
      <c r="J1486" t="s">
        <v>136</v>
      </c>
      <c r="K1486" t="s">
        <v>22</v>
      </c>
      <c r="L1486" t="s">
        <v>177</v>
      </c>
      <c r="M1486" t="s">
        <v>5830</v>
      </c>
      <c r="N1486" t="s">
        <v>5831</v>
      </c>
      <c r="O1486">
        <v>3.1501805555555555</v>
      </c>
      <c r="P1486">
        <v>0</v>
      </c>
      <c r="Q1486">
        <v>112</v>
      </c>
      <c r="R1486">
        <v>0</v>
      </c>
      <c r="S1486">
        <v>0</v>
      </c>
      <c r="T1486">
        <v>0</v>
      </c>
      <c r="U1486">
        <v>5</v>
      </c>
      <c r="V1486">
        <v>0</v>
      </c>
      <c r="W1486">
        <v>0</v>
      </c>
      <c r="X1486">
        <v>0</v>
      </c>
      <c r="Y1486">
        <v>91.998270000000005</v>
      </c>
      <c r="Z1486">
        <v>0</v>
      </c>
      <c r="AA1486">
        <v>0</v>
      </c>
      <c r="AB1486">
        <v>0</v>
      </c>
      <c r="AC1486">
        <v>18.886143000000001</v>
      </c>
      <c r="AD1486">
        <v>0</v>
      </c>
      <c r="AE1486">
        <v>0</v>
      </c>
      <c r="AF1486">
        <v>110.88441</v>
      </c>
    </row>
    <row r="1487" spans="1:32" x14ac:dyDescent="0.3">
      <c r="A1487">
        <v>3007432</v>
      </c>
      <c r="B1487">
        <v>1</v>
      </c>
      <c r="C1487" t="s">
        <v>82</v>
      </c>
      <c r="D1487" t="s">
        <v>99</v>
      </c>
      <c r="E1487" t="s">
        <v>4074</v>
      </c>
      <c r="F1487" t="s">
        <v>4075</v>
      </c>
      <c r="G1487" t="s">
        <v>134</v>
      </c>
      <c r="H1487" t="s">
        <v>211</v>
      </c>
      <c r="I1487" t="s">
        <v>79</v>
      </c>
      <c r="J1487" t="s">
        <v>136</v>
      </c>
      <c r="K1487" t="s">
        <v>22</v>
      </c>
      <c r="L1487" t="s">
        <v>177</v>
      </c>
      <c r="M1487" t="s">
        <v>5832</v>
      </c>
      <c r="N1487" t="s">
        <v>5833</v>
      </c>
      <c r="O1487">
        <v>0.72536472222222226</v>
      </c>
      <c r="P1487">
        <v>0</v>
      </c>
      <c r="Q1487">
        <v>952</v>
      </c>
      <c r="R1487">
        <v>0</v>
      </c>
      <c r="S1487">
        <v>13</v>
      </c>
      <c r="T1487">
        <v>1</v>
      </c>
      <c r="U1487">
        <v>99</v>
      </c>
      <c r="V1487">
        <v>0</v>
      </c>
      <c r="W1487">
        <v>2</v>
      </c>
      <c r="X1487">
        <v>0</v>
      </c>
      <c r="Y1487">
        <v>139.61272</v>
      </c>
      <c r="Z1487">
        <v>0</v>
      </c>
      <c r="AA1487">
        <v>1.7843871</v>
      </c>
      <c r="AB1487">
        <v>0.59879550000000004</v>
      </c>
      <c r="AC1487">
        <v>41.549396999999999</v>
      </c>
      <c r="AD1487">
        <v>0</v>
      </c>
      <c r="AE1487">
        <v>2.3932761999999999</v>
      </c>
      <c r="AF1487">
        <v>185.93857</v>
      </c>
    </row>
    <row r="1488" spans="1:32" x14ac:dyDescent="0.3">
      <c r="A1488">
        <v>3007405</v>
      </c>
      <c r="B1488">
        <v>1</v>
      </c>
      <c r="C1488" t="s">
        <v>82</v>
      </c>
      <c r="D1488" t="s">
        <v>113</v>
      </c>
      <c r="E1488" t="s">
        <v>5834</v>
      </c>
      <c r="F1488" t="s">
        <v>5835</v>
      </c>
      <c r="G1488" t="s">
        <v>134</v>
      </c>
      <c r="H1488" t="s">
        <v>142</v>
      </c>
      <c r="I1488" t="s">
        <v>79</v>
      </c>
      <c r="J1488" t="s">
        <v>136</v>
      </c>
      <c r="K1488" t="s">
        <v>22</v>
      </c>
      <c r="L1488" t="s">
        <v>137</v>
      </c>
      <c r="M1488" t="s">
        <v>5836</v>
      </c>
      <c r="N1488" t="s">
        <v>5837</v>
      </c>
      <c r="O1488">
        <v>0.79055555555555557</v>
      </c>
      <c r="P1488">
        <v>5</v>
      </c>
      <c r="Q1488">
        <v>1936</v>
      </c>
      <c r="R1488">
        <v>3</v>
      </c>
      <c r="S1488">
        <v>250</v>
      </c>
      <c r="T1488">
        <v>14</v>
      </c>
      <c r="U1488">
        <v>266</v>
      </c>
      <c r="V1488">
        <v>0</v>
      </c>
      <c r="W1488">
        <v>0</v>
      </c>
      <c r="X1488">
        <v>294.41881999999998</v>
      </c>
      <c r="Y1488">
        <v>625.74243000000001</v>
      </c>
      <c r="Z1488">
        <v>5.3628840000000002</v>
      </c>
      <c r="AA1488">
        <v>96.271240000000006</v>
      </c>
      <c r="AB1488">
        <v>339.83463</v>
      </c>
      <c r="AC1488">
        <v>204.11156</v>
      </c>
      <c r="AD1488">
        <v>0</v>
      </c>
      <c r="AE1488">
        <v>0</v>
      </c>
      <c r="AF1488">
        <v>1565.7416000000001</v>
      </c>
    </row>
    <row r="1489" spans="1:32" x14ac:dyDescent="0.3">
      <c r="A1489">
        <v>3007285</v>
      </c>
      <c r="B1489">
        <v>1</v>
      </c>
      <c r="C1489" t="s">
        <v>82</v>
      </c>
      <c r="D1489" t="s">
        <v>105</v>
      </c>
      <c r="E1489" t="s">
        <v>5838</v>
      </c>
      <c r="F1489" t="s">
        <v>5839</v>
      </c>
      <c r="G1489" t="s">
        <v>134</v>
      </c>
      <c r="H1489" t="s">
        <v>216</v>
      </c>
      <c r="I1489" t="s">
        <v>78</v>
      </c>
      <c r="J1489" t="s">
        <v>136</v>
      </c>
      <c r="K1489" t="s">
        <v>22</v>
      </c>
      <c r="L1489" t="s">
        <v>177</v>
      </c>
      <c r="M1489" t="s">
        <v>5840</v>
      </c>
      <c r="N1489" t="s">
        <v>5841</v>
      </c>
      <c r="O1489">
        <v>3.0888855555555552</v>
      </c>
      <c r="P1489">
        <v>0</v>
      </c>
      <c r="Q1489">
        <v>0</v>
      </c>
      <c r="R1489">
        <v>0</v>
      </c>
      <c r="S1489">
        <v>1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0.72222149999999996</v>
      </c>
      <c r="AB1489">
        <v>0</v>
      </c>
      <c r="AC1489">
        <v>0</v>
      </c>
      <c r="AD1489">
        <v>0</v>
      </c>
      <c r="AE1489">
        <v>0</v>
      </c>
      <c r="AF1489">
        <v>0.72222149999999996</v>
      </c>
    </row>
    <row r="1490" spans="1:32" x14ac:dyDescent="0.3">
      <c r="A1490">
        <v>3007237</v>
      </c>
      <c r="B1490">
        <v>1</v>
      </c>
      <c r="C1490" t="s">
        <v>82</v>
      </c>
      <c r="D1490" t="s">
        <v>104</v>
      </c>
      <c r="E1490" t="s">
        <v>5842</v>
      </c>
      <c r="F1490" t="s">
        <v>5843</v>
      </c>
      <c r="G1490" t="s">
        <v>134</v>
      </c>
      <c r="H1490" t="s">
        <v>367</v>
      </c>
      <c r="I1490" t="s">
        <v>78</v>
      </c>
      <c r="J1490" t="s">
        <v>136</v>
      </c>
      <c r="K1490" t="s">
        <v>22</v>
      </c>
      <c r="L1490" t="s">
        <v>177</v>
      </c>
      <c r="M1490" t="s">
        <v>5844</v>
      </c>
      <c r="N1490" t="s">
        <v>5845</v>
      </c>
      <c r="O1490">
        <v>3.4948516666666669</v>
      </c>
      <c r="P1490">
        <v>0</v>
      </c>
      <c r="Q1490">
        <v>50</v>
      </c>
      <c r="R1490">
        <v>0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0</v>
      </c>
      <c r="Y1490">
        <v>59.561732999999997</v>
      </c>
      <c r="Z1490">
        <v>0</v>
      </c>
      <c r="AA1490">
        <v>0</v>
      </c>
      <c r="AB1490">
        <v>0</v>
      </c>
      <c r="AC1490">
        <v>1.8195155999999999</v>
      </c>
      <c r="AD1490">
        <v>0</v>
      </c>
      <c r="AE1490">
        <v>0</v>
      </c>
      <c r="AF1490">
        <v>61.381250000000001</v>
      </c>
    </row>
    <row r="1491" spans="1:32" x14ac:dyDescent="0.3">
      <c r="A1491">
        <v>3007225</v>
      </c>
      <c r="B1491">
        <v>1</v>
      </c>
      <c r="C1491" t="s">
        <v>82</v>
      </c>
      <c r="D1491" t="s">
        <v>93</v>
      </c>
      <c r="E1491" t="s">
        <v>5846</v>
      </c>
      <c r="F1491" t="s">
        <v>5847</v>
      </c>
      <c r="G1491" t="s">
        <v>134</v>
      </c>
      <c r="H1491" t="s">
        <v>182</v>
      </c>
      <c r="I1491" t="s">
        <v>78</v>
      </c>
      <c r="J1491" t="s">
        <v>136</v>
      </c>
      <c r="K1491" t="s">
        <v>22</v>
      </c>
      <c r="L1491" t="s">
        <v>177</v>
      </c>
      <c r="M1491" t="s">
        <v>5848</v>
      </c>
      <c r="N1491" t="s">
        <v>5849</v>
      </c>
      <c r="O1491">
        <v>0.49312638888888893</v>
      </c>
      <c r="P1491">
        <v>0</v>
      </c>
      <c r="Q1491">
        <v>21</v>
      </c>
      <c r="R1491">
        <v>0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0</v>
      </c>
      <c r="Y1491">
        <v>2.222766</v>
      </c>
      <c r="Z1491">
        <v>0</v>
      </c>
      <c r="AA1491">
        <v>0</v>
      </c>
      <c r="AB1491">
        <v>0</v>
      </c>
      <c r="AC1491">
        <v>2.030103</v>
      </c>
      <c r="AD1491">
        <v>0</v>
      </c>
      <c r="AE1491">
        <v>0</v>
      </c>
      <c r="AF1491">
        <v>4.2528686999999996</v>
      </c>
    </row>
    <row r="1492" spans="1:32" x14ac:dyDescent="0.3">
      <c r="A1492">
        <v>3007199</v>
      </c>
      <c r="B1492">
        <v>1</v>
      </c>
      <c r="C1492" t="s">
        <v>83</v>
      </c>
      <c r="D1492" t="s">
        <v>124</v>
      </c>
      <c r="E1492" t="s">
        <v>5850</v>
      </c>
      <c r="F1492" t="s">
        <v>5851</v>
      </c>
      <c r="G1492" t="s">
        <v>134</v>
      </c>
      <c r="H1492" t="s">
        <v>182</v>
      </c>
      <c r="I1492" t="s">
        <v>78</v>
      </c>
      <c r="J1492" t="s">
        <v>136</v>
      </c>
      <c r="K1492" t="s">
        <v>22</v>
      </c>
      <c r="L1492" t="s">
        <v>177</v>
      </c>
      <c r="M1492" t="s">
        <v>5852</v>
      </c>
      <c r="N1492" t="s">
        <v>5853</v>
      </c>
      <c r="O1492">
        <v>0.86480777777777773</v>
      </c>
      <c r="P1492">
        <v>0</v>
      </c>
      <c r="Q1492">
        <v>33</v>
      </c>
      <c r="R1492">
        <v>0</v>
      </c>
      <c r="S1492">
        <v>6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5.3757400000000004</v>
      </c>
      <c r="Z1492">
        <v>0</v>
      </c>
      <c r="AA1492">
        <v>0.49750070000000002</v>
      </c>
      <c r="AB1492">
        <v>0</v>
      </c>
      <c r="AC1492">
        <v>0</v>
      </c>
      <c r="AD1492">
        <v>0</v>
      </c>
      <c r="AE1492">
        <v>0</v>
      </c>
      <c r="AF1492">
        <v>5.8732410000000002</v>
      </c>
    </row>
    <row r="1493" spans="1:32" x14ac:dyDescent="0.3">
      <c r="A1493">
        <v>3007218</v>
      </c>
      <c r="B1493">
        <v>1</v>
      </c>
      <c r="C1493" t="s">
        <v>83</v>
      </c>
      <c r="D1493" t="s">
        <v>124</v>
      </c>
      <c r="E1493" t="s">
        <v>5854</v>
      </c>
      <c r="F1493" t="s">
        <v>5855</v>
      </c>
      <c r="G1493" t="s">
        <v>134</v>
      </c>
      <c r="H1493" t="s">
        <v>238</v>
      </c>
      <c r="I1493" t="s">
        <v>78</v>
      </c>
      <c r="J1493" t="s">
        <v>136</v>
      </c>
      <c r="K1493" t="s">
        <v>22</v>
      </c>
      <c r="L1493" t="s">
        <v>177</v>
      </c>
      <c r="M1493" t="s">
        <v>5856</v>
      </c>
      <c r="N1493" t="s">
        <v>5857</v>
      </c>
      <c r="O1493">
        <v>2.5469816666666665</v>
      </c>
      <c r="P1493">
        <v>0</v>
      </c>
      <c r="Q1493">
        <v>3</v>
      </c>
      <c r="R1493">
        <v>0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0</v>
      </c>
      <c r="Y1493">
        <v>3.2633285999999999</v>
      </c>
      <c r="Z1493">
        <v>0</v>
      </c>
      <c r="AA1493">
        <v>0</v>
      </c>
      <c r="AB1493">
        <v>0</v>
      </c>
      <c r="AC1493">
        <v>0.26800644000000001</v>
      </c>
      <c r="AD1493">
        <v>0</v>
      </c>
      <c r="AE1493">
        <v>0</v>
      </c>
      <c r="AF1493">
        <v>3.5313349000000001</v>
      </c>
    </row>
    <row r="1494" spans="1:32" x14ac:dyDescent="0.3">
      <c r="A1494">
        <v>3007165</v>
      </c>
      <c r="B1494">
        <v>1</v>
      </c>
      <c r="C1494" t="s">
        <v>82</v>
      </c>
      <c r="D1494" t="s">
        <v>105</v>
      </c>
      <c r="E1494" t="s">
        <v>5858</v>
      </c>
      <c r="F1494" t="s">
        <v>5859</v>
      </c>
      <c r="G1494" t="s">
        <v>134</v>
      </c>
      <c r="H1494" t="s">
        <v>835</v>
      </c>
      <c r="I1494" t="s">
        <v>78</v>
      </c>
      <c r="J1494" t="s">
        <v>136</v>
      </c>
      <c r="K1494" t="s">
        <v>22</v>
      </c>
      <c r="L1494" t="s">
        <v>177</v>
      </c>
      <c r="M1494" t="s">
        <v>5860</v>
      </c>
      <c r="N1494" t="s">
        <v>5861</v>
      </c>
      <c r="O1494">
        <v>1.6849194444444444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6</v>
      </c>
      <c r="V1494">
        <v>0</v>
      </c>
      <c r="W1494">
        <v>2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14.527087</v>
      </c>
      <c r="AD1494">
        <v>0</v>
      </c>
      <c r="AE1494">
        <v>18.299177</v>
      </c>
      <c r="AF1494">
        <v>32.826262999999997</v>
      </c>
    </row>
    <row r="1495" spans="1:32" x14ac:dyDescent="0.3">
      <c r="A1495">
        <v>3007208</v>
      </c>
      <c r="B1495">
        <v>1</v>
      </c>
      <c r="C1495" t="s">
        <v>82</v>
      </c>
      <c r="D1495" t="s">
        <v>99</v>
      </c>
      <c r="E1495" t="s">
        <v>5588</v>
      </c>
      <c r="F1495" t="s">
        <v>5589</v>
      </c>
      <c r="G1495" t="s">
        <v>134</v>
      </c>
      <c r="H1495" t="s">
        <v>182</v>
      </c>
      <c r="I1495" t="s">
        <v>79</v>
      </c>
      <c r="J1495" t="s">
        <v>136</v>
      </c>
      <c r="K1495" t="s">
        <v>22</v>
      </c>
      <c r="L1495" t="s">
        <v>177</v>
      </c>
      <c r="M1495" t="s">
        <v>4076</v>
      </c>
      <c r="N1495" t="s">
        <v>5862</v>
      </c>
      <c r="O1495">
        <v>0.61611111111111116</v>
      </c>
      <c r="P1495">
        <v>2</v>
      </c>
      <c r="Q1495">
        <v>714</v>
      </c>
      <c r="R1495">
        <v>1</v>
      </c>
      <c r="S1495">
        <v>24</v>
      </c>
      <c r="T1495">
        <v>5</v>
      </c>
      <c r="U1495">
        <v>68</v>
      </c>
      <c r="V1495">
        <v>0</v>
      </c>
      <c r="W1495">
        <v>1</v>
      </c>
      <c r="X1495">
        <v>1.1007442000000001</v>
      </c>
      <c r="Y1495">
        <v>83.011405999999994</v>
      </c>
      <c r="Z1495">
        <v>0.18363082</v>
      </c>
      <c r="AA1495">
        <v>3.0864891999999999</v>
      </c>
      <c r="AB1495">
        <v>9.6646090000000004</v>
      </c>
      <c r="AC1495">
        <v>19.037033000000001</v>
      </c>
      <c r="AD1495">
        <v>0</v>
      </c>
      <c r="AE1495">
        <v>97.704499999999996</v>
      </c>
      <c r="AF1495">
        <v>213.7884</v>
      </c>
    </row>
    <row r="1496" spans="1:32" x14ac:dyDescent="0.3">
      <c r="A1496">
        <v>3007081</v>
      </c>
      <c r="B1496">
        <v>1</v>
      </c>
      <c r="C1496" t="s">
        <v>82</v>
      </c>
      <c r="D1496" t="s">
        <v>86</v>
      </c>
      <c r="E1496" t="s">
        <v>5863</v>
      </c>
      <c r="F1496" t="s">
        <v>5864</v>
      </c>
      <c r="G1496" t="s">
        <v>134</v>
      </c>
      <c r="H1496" t="s">
        <v>211</v>
      </c>
      <c r="I1496" t="s">
        <v>79</v>
      </c>
      <c r="J1496" t="s">
        <v>136</v>
      </c>
      <c r="K1496" t="s">
        <v>22</v>
      </c>
      <c r="L1496" t="s">
        <v>177</v>
      </c>
      <c r="M1496" t="s">
        <v>5865</v>
      </c>
      <c r="N1496" t="s">
        <v>5866</v>
      </c>
      <c r="O1496">
        <v>0.91722222222222227</v>
      </c>
      <c r="P1496">
        <v>0</v>
      </c>
      <c r="Q1496">
        <v>79</v>
      </c>
      <c r="R1496">
        <v>0</v>
      </c>
      <c r="S1496">
        <v>27</v>
      </c>
      <c r="T1496">
        <v>0</v>
      </c>
      <c r="U1496">
        <v>13</v>
      </c>
      <c r="V1496">
        <v>0</v>
      </c>
      <c r="W1496">
        <v>0</v>
      </c>
      <c r="X1496">
        <v>0</v>
      </c>
      <c r="Y1496">
        <v>18.795275</v>
      </c>
      <c r="Z1496">
        <v>0</v>
      </c>
      <c r="AA1496">
        <v>8.3665439999999993</v>
      </c>
      <c r="AB1496">
        <v>0</v>
      </c>
      <c r="AC1496">
        <v>5.177073</v>
      </c>
      <c r="AD1496">
        <v>0</v>
      </c>
      <c r="AE1496">
        <v>0</v>
      </c>
      <c r="AF1496">
        <v>32.338889999999999</v>
      </c>
    </row>
    <row r="1497" spans="1:32" x14ac:dyDescent="0.3">
      <c r="A1497">
        <v>3007027</v>
      </c>
      <c r="B1497">
        <v>1</v>
      </c>
      <c r="C1497" t="s">
        <v>83</v>
      </c>
      <c r="D1497" t="s">
        <v>117</v>
      </c>
      <c r="E1497" t="s">
        <v>5867</v>
      </c>
      <c r="F1497" t="s">
        <v>5868</v>
      </c>
      <c r="G1497" t="s">
        <v>134</v>
      </c>
      <c r="H1497" t="s">
        <v>211</v>
      </c>
      <c r="I1497" t="s">
        <v>79</v>
      </c>
      <c r="J1497" t="s">
        <v>136</v>
      </c>
      <c r="K1497" t="s">
        <v>22</v>
      </c>
      <c r="L1497" t="s">
        <v>177</v>
      </c>
      <c r="M1497" t="s">
        <v>5869</v>
      </c>
      <c r="N1497" t="s">
        <v>5870</v>
      </c>
      <c r="O1497">
        <v>0.49685944444444441</v>
      </c>
      <c r="P1497">
        <v>0</v>
      </c>
      <c r="Q1497">
        <v>3</v>
      </c>
      <c r="R1497">
        <v>0</v>
      </c>
      <c r="S1497">
        <v>5</v>
      </c>
      <c r="T1497">
        <v>0</v>
      </c>
      <c r="U1497">
        <v>3</v>
      </c>
      <c r="V1497">
        <v>0</v>
      </c>
      <c r="W1497">
        <v>0</v>
      </c>
      <c r="X1497">
        <v>0</v>
      </c>
      <c r="Y1497">
        <v>0.14970769</v>
      </c>
      <c r="Z1497">
        <v>0</v>
      </c>
      <c r="AA1497">
        <v>0.51680577000000005</v>
      </c>
      <c r="AB1497">
        <v>0</v>
      </c>
      <c r="AC1497">
        <v>10.005532000000001</v>
      </c>
      <c r="AD1497">
        <v>0</v>
      </c>
      <c r="AE1497">
        <v>0</v>
      </c>
      <c r="AF1497">
        <v>10.672046</v>
      </c>
    </row>
    <row r="1498" spans="1:32" x14ac:dyDescent="0.3">
      <c r="A1498">
        <v>3006919</v>
      </c>
      <c r="B1498">
        <v>1</v>
      </c>
      <c r="C1498" t="s">
        <v>82</v>
      </c>
      <c r="D1498" t="s">
        <v>111</v>
      </c>
      <c r="E1498" t="s">
        <v>5871</v>
      </c>
      <c r="F1498" t="s">
        <v>5872</v>
      </c>
      <c r="G1498" t="s">
        <v>134</v>
      </c>
      <c r="H1498" t="s">
        <v>367</v>
      </c>
      <c r="I1498" t="s">
        <v>78</v>
      </c>
      <c r="J1498" t="s">
        <v>136</v>
      </c>
      <c r="K1498" t="s">
        <v>22</v>
      </c>
      <c r="L1498" t="s">
        <v>177</v>
      </c>
      <c r="M1498" t="s">
        <v>5873</v>
      </c>
      <c r="N1498" t="s">
        <v>5874</v>
      </c>
      <c r="O1498">
        <v>1.578863611111111</v>
      </c>
      <c r="P1498">
        <v>0</v>
      </c>
      <c r="Q1498">
        <v>3</v>
      </c>
      <c r="R1498">
        <v>0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0</v>
      </c>
      <c r="Y1498">
        <v>0.55147829999999998</v>
      </c>
      <c r="Z1498">
        <v>0</v>
      </c>
      <c r="AA1498">
        <v>0</v>
      </c>
      <c r="AB1498">
        <v>0</v>
      </c>
      <c r="AC1498">
        <v>3.1098105000000001E-2</v>
      </c>
      <c r="AD1498">
        <v>0</v>
      </c>
      <c r="AE1498">
        <v>0</v>
      </c>
      <c r="AF1498">
        <v>0.58257645000000002</v>
      </c>
    </row>
    <row r="1499" spans="1:32" x14ac:dyDescent="0.3">
      <c r="A1499">
        <v>3006921</v>
      </c>
      <c r="B1499">
        <v>1</v>
      </c>
      <c r="C1499" t="s">
        <v>83</v>
      </c>
      <c r="D1499" t="s">
        <v>128</v>
      </c>
      <c r="E1499" t="s">
        <v>5875</v>
      </c>
      <c r="F1499" t="s">
        <v>5876</v>
      </c>
      <c r="G1499" t="s">
        <v>134</v>
      </c>
      <c r="H1499" t="s">
        <v>211</v>
      </c>
      <c r="I1499" t="s">
        <v>79</v>
      </c>
      <c r="J1499" t="s">
        <v>136</v>
      </c>
      <c r="K1499" t="s">
        <v>22</v>
      </c>
      <c r="L1499" t="s">
        <v>177</v>
      </c>
      <c r="M1499" t="s">
        <v>5877</v>
      </c>
      <c r="N1499" t="s">
        <v>5878</v>
      </c>
      <c r="O1499">
        <v>3.4969444444444444</v>
      </c>
      <c r="P1499">
        <v>0</v>
      </c>
      <c r="Q1499">
        <v>232</v>
      </c>
      <c r="R1499">
        <v>5</v>
      </c>
      <c r="S1499">
        <v>10</v>
      </c>
      <c r="T1499">
        <v>2</v>
      </c>
      <c r="U1499">
        <v>39</v>
      </c>
      <c r="V1499">
        <v>0</v>
      </c>
      <c r="W1499">
        <v>0</v>
      </c>
      <c r="X1499">
        <v>0</v>
      </c>
      <c r="Y1499">
        <v>121.75931</v>
      </c>
      <c r="Z1499">
        <v>5.6404370000000004</v>
      </c>
      <c r="AA1499">
        <v>3.8064524999999998</v>
      </c>
      <c r="AB1499">
        <v>2.1330939999999998</v>
      </c>
      <c r="AC1499">
        <v>40.113354000000001</v>
      </c>
      <c r="AD1499">
        <v>0</v>
      </c>
      <c r="AE1499">
        <v>0</v>
      </c>
      <c r="AF1499">
        <v>173.45265000000001</v>
      </c>
    </row>
    <row r="1500" spans="1:32" x14ac:dyDescent="0.3">
      <c r="A1500">
        <v>3006933</v>
      </c>
      <c r="B1500">
        <v>1</v>
      </c>
      <c r="C1500" t="s">
        <v>83</v>
      </c>
      <c r="D1500" t="s">
        <v>119</v>
      </c>
      <c r="E1500" t="s">
        <v>5879</v>
      </c>
      <c r="F1500" t="s">
        <v>5880</v>
      </c>
      <c r="G1500" t="s">
        <v>134</v>
      </c>
      <c r="H1500" t="s">
        <v>147</v>
      </c>
      <c r="I1500" t="s">
        <v>79</v>
      </c>
      <c r="J1500" t="s">
        <v>136</v>
      </c>
      <c r="K1500" t="s">
        <v>22</v>
      </c>
      <c r="L1500" t="s">
        <v>137</v>
      </c>
      <c r="M1500" t="s">
        <v>5881</v>
      </c>
      <c r="N1500" t="s">
        <v>5882</v>
      </c>
      <c r="O1500">
        <v>6.3202777777777781</v>
      </c>
      <c r="P1500">
        <v>5</v>
      </c>
      <c r="Q1500">
        <v>1343</v>
      </c>
      <c r="R1500">
        <v>1</v>
      </c>
      <c r="S1500">
        <v>22</v>
      </c>
      <c r="T1500">
        <v>3</v>
      </c>
      <c r="U1500">
        <v>109</v>
      </c>
      <c r="V1500">
        <v>1</v>
      </c>
      <c r="W1500">
        <v>0</v>
      </c>
      <c r="X1500">
        <v>356.06569999999999</v>
      </c>
      <c r="Y1500">
        <v>749.27515000000005</v>
      </c>
      <c r="Z1500">
        <v>3.1206445999999999</v>
      </c>
      <c r="AA1500">
        <v>7.4550330000000002</v>
      </c>
      <c r="AB1500">
        <v>25.486754999999999</v>
      </c>
      <c r="AC1500">
        <v>175.94710000000001</v>
      </c>
      <c r="AD1500">
        <v>113.85106</v>
      </c>
      <c r="AE1500">
        <v>0</v>
      </c>
      <c r="AF1500">
        <v>1431.2013999999999</v>
      </c>
    </row>
    <row r="1501" spans="1:32" x14ac:dyDescent="0.3">
      <c r="A1501">
        <v>3006846</v>
      </c>
      <c r="B1501">
        <v>1</v>
      </c>
      <c r="C1501" t="s">
        <v>82</v>
      </c>
      <c r="D1501" t="s">
        <v>88</v>
      </c>
      <c r="E1501" t="s">
        <v>5883</v>
      </c>
      <c r="F1501" t="s">
        <v>5884</v>
      </c>
      <c r="G1501" t="s">
        <v>134</v>
      </c>
      <c r="H1501" t="s">
        <v>216</v>
      </c>
      <c r="I1501" t="s">
        <v>78</v>
      </c>
      <c r="J1501" t="s">
        <v>136</v>
      </c>
      <c r="K1501" t="s">
        <v>22</v>
      </c>
      <c r="L1501" t="s">
        <v>177</v>
      </c>
      <c r="M1501" t="s">
        <v>5885</v>
      </c>
      <c r="N1501" t="s">
        <v>5886</v>
      </c>
      <c r="O1501">
        <v>3.0722180555555556</v>
      </c>
      <c r="P1501">
        <v>0</v>
      </c>
      <c r="Q1501">
        <v>1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0.6968934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0.6968934</v>
      </c>
    </row>
    <row r="1502" spans="1:32" x14ac:dyDescent="0.3">
      <c r="A1502">
        <v>3006870</v>
      </c>
      <c r="B1502">
        <v>1</v>
      </c>
      <c r="C1502" t="s">
        <v>82</v>
      </c>
      <c r="D1502" t="s">
        <v>90</v>
      </c>
      <c r="E1502" t="s">
        <v>5887</v>
      </c>
      <c r="F1502" t="s">
        <v>5888</v>
      </c>
      <c r="G1502" t="s">
        <v>134</v>
      </c>
      <c r="H1502" t="s">
        <v>135</v>
      </c>
      <c r="I1502" t="s">
        <v>79</v>
      </c>
      <c r="J1502" t="s">
        <v>136</v>
      </c>
      <c r="K1502" t="s">
        <v>22</v>
      </c>
      <c r="L1502" t="s">
        <v>177</v>
      </c>
      <c r="M1502" t="s">
        <v>5889</v>
      </c>
      <c r="N1502" t="s">
        <v>5890</v>
      </c>
      <c r="O1502">
        <v>8.2252777777777786E-2</v>
      </c>
      <c r="P1502">
        <v>0</v>
      </c>
      <c r="Q1502">
        <v>662</v>
      </c>
      <c r="R1502">
        <v>0</v>
      </c>
      <c r="S1502">
        <v>0</v>
      </c>
      <c r="T1502">
        <v>0</v>
      </c>
      <c r="U1502">
        <v>111</v>
      </c>
      <c r="V1502">
        <v>0</v>
      </c>
      <c r="W1502">
        <v>0</v>
      </c>
      <c r="X1502">
        <v>0</v>
      </c>
      <c r="Y1502">
        <v>21.795774000000002</v>
      </c>
      <c r="Z1502">
        <v>0</v>
      </c>
      <c r="AA1502">
        <v>0</v>
      </c>
      <c r="AB1502">
        <v>0</v>
      </c>
      <c r="AC1502">
        <v>6.6274879999999996</v>
      </c>
      <c r="AD1502">
        <v>0</v>
      </c>
      <c r="AE1502">
        <v>0</v>
      </c>
      <c r="AF1502">
        <v>28.423264</v>
      </c>
    </row>
    <row r="1503" spans="1:32" x14ac:dyDescent="0.3">
      <c r="A1503">
        <v>3006869</v>
      </c>
      <c r="B1503">
        <v>1</v>
      </c>
      <c r="C1503" t="s">
        <v>83</v>
      </c>
      <c r="D1503" t="s">
        <v>129</v>
      </c>
      <c r="E1503" t="s">
        <v>5891</v>
      </c>
      <c r="F1503" t="s">
        <v>5892</v>
      </c>
      <c r="G1503" t="s">
        <v>134</v>
      </c>
      <c r="H1503" t="s">
        <v>211</v>
      </c>
      <c r="I1503" t="s">
        <v>79</v>
      </c>
      <c r="J1503" t="s">
        <v>136</v>
      </c>
      <c r="K1503" t="s">
        <v>22</v>
      </c>
      <c r="L1503" t="s">
        <v>177</v>
      </c>
      <c r="M1503" t="s">
        <v>5893</v>
      </c>
      <c r="N1503" t="s">
        <v>5894</v>
      </c>
      <c r="O1503">
        <v>0.43219277777777776</v>
      </c>
      <c r="P1503">
        <v>0</v>
      </c>
      <c r="Q1503">
        <v>255</v>
      </c>
      <c r="R1503">
        <v>0</v>
      </c>
      <c r="S1503">
        <v>1</v>
      </c>
      <c r="T1503">
        <v>0</v>
      </c>
      <c r="U1503">
        <v>313</v>
      </c>
      <c r="V1503">
        <v>0</v>
      </c>
      <c r="W1503">
        <v>14</v>
      </c>
      <c r="X1503">
        <v>0</v>
      </c>
      <c r="Y1503">
        <v>31.400445999999999</v>
      </c>
      <c r="Z1503">
        <v>0</v>
      </c>
      <c r="AA1503">
        <v>1.3528076999999999E-3</v>
      </c>
      <c r="AB1503">
        <v>0</v>
      </c>
      <c r="AC1503">
        <v>162.07126</v>
      </c>
      <c r="AD1503">
        <v>0</v>
      </c>
      <c r="AE1503">
        <v>80.039940000000001</v>
      </c>
      <c r="AF1503">
        <v>273.51299999999998</v>
      </c>
    </row>
    <row r="1504" spans="1:32" x14ac:dyDescent="0.3">
      <c r="A1504">
        <v>3006835</v>
      </c>
      <c r="B1504">
        <v>1</v>
      </c>
      <c r="C1504" t="s">
        <v>82</v>
      </c>
      <c r="D1504" t="s">
        <v>104</v>
      </c>
      <c r="E1504" t="s">
        <v>5895</v>
      </c>
      <c r="F1504" t="s">
        <v>5896</v>
      </c>
      <c r="G1504" t="s">
        <v>134</v>
      </c>
      <c r="H1504" t="s">
        <v>247</v>
      </c>
      <c r="I1504" t="s">
        <v>78</v>
      </c>
      <c r="J1504" t="s">
        <v>136</v>
      </c>
      <c r="K1504" t="s">
        <v>22</v>
      </c>
      <c r="L1504" t="s">
        <v>177</v>
      </c>
      <c r="M1504" t="s">
        <v>5897</v>
      </c>
      <c r="N1504" t="s">
        <v>5898</v>
      </c>
      <c r="O1504">
        <v>0.60694527777777785</v>
      </c>
      <c r="P1504">
        <v>0</v>
      </c>
      <c r="Q1504">
        <v>236</v>
      </c>
      <c r="R1504">
        <v>0</v>
      </c>
      <c r="S1504">
        <v>0</v>
      </c>
      <c r="T1504">
        <v>0</v>
      </c>
      <c r="U1504">
        <v>16</v>
      </c>
      <c r="V1504">
        <v>0</v>
      </c>
      <c r="W1504">
        <v>0</v>
      </c>
      <c r="X1504">
        <v>0</v>
      </c>
      <c r="Y1504">
        <v>52.455910000000003</v>
      </c>
      <c r="Z1504">
        <v>0</v>
      </c>
      <c r="AA1504">
        <v>0</v>
      </c>
      <c r="AB1504">
        <v>0</v>
      </c>
      <c r="AC1504">
        <v>6.1576149999999998</v>
      </c>
      <c r="AD1504">
        <v>0</v>
      </c>
      <c r="AE1504">
        <v>0</v>
      </c>
      <c r="AF1504">
        <v>58.613525000000003</v>
      </c>
    </row>
    <row r="1505" spans="1:32" x14ac:dyDescent="0.3">
      <c r="A1505">
        <v>3006858</v>
      </c>
      <c r="B1505">
        <v>1</v>
      </c>
      <c r="C1505" t="s">
        <v>83</v>
      </c>
      <c r="D1505" t="s">
        <v>129</v>
      </c>
      <c r="E1505" t="s">
        <v>5899</v>
      </c>
      <c r="F1505" t="s">
        <v>5900</v>
      </c>
      <c r="G1505" t="s">
        <v>134</v>
      </c>
      <c r="H1505" t="s">
        <v>211</v>
      </c>
      <c r="I1505" t="s">
        <v>79</v>
      </c>
      <c r="J1505" t="s">
        <v>136</v>
      </c>
      <c r="K1505" t="s">
        <v>22</v>
      </c>
      <c r="L1505" t="s">
        <v>177</v>
      </c>
      <c r="M1505" t="s">
        <v>5901</v>
      </c>
      <c r="N1505" t="s">
        <v>5902</v>
      </c>
      <c r="O1505">
        <v>0.72611111111111115</v>
      </c>
      <c r="P1505">
        <v>12</v>
      </c>
      <c r="Q1505">
        <v>403</v>
      </c>
      <c r="R1505">
        <v>407</v>
      </c>
      <c r="S1505">
        <v>510</v>
      </c>
      <c r="T1505">
        <v>37</v>
      </c>
      <c r="U1505">
        <v>74</v>
      </c>
      <c r="V1505">
        <v>1</v>
      </c>
      <c r="W1505">
        <v>0</v>
      </c>
      <c r="X1505">
        <v>5.0111946999999999</v>
      </c>
      <c r="Y1505">
        <v>46.055675999999998</v>
      </c>
      <c r="Z1505">
        <v>117.353004</v>
      </c>
      <c r="AA1505">
        <v>121.88214000000001</v>
      </c>
      <c r="AB1505">
        <v>12.419298</v>
      </c>
      <c r="AC1505">
        <v>18.183146000000001</v>
      </c>
      <c r="AD1505">
        <v>270.75986</v>
      </c>
      <c r="AE1505">
        <v>0</v>
      </c>
      <c r="AF1505">
        <v>591.66430000000003</v>
      </c>
    </row>
    <row r="1506" spans="1:32" x14ac:dyDescent="0.3">
      <c r="A1506">
        <v>3006746</v>
      </c>
      <c r="B1506">
        <v>1</v>
      </c>
      <c r="C1506" t="s">
        <v>82</v>
      </c>
      <c r="D1506" t="s">
        <v>99</v>
      </c>
      <c r="E1506" t="s">
        <v>3453</v>
      </c>
      <c r="F1506" t="s">
        <v>3454</v>
      </c>
      <c r="G1506" t="s">
        <v>134</v>
      </c>
      <c r="H1506" t="s">
        <v>211</v>
      </c>
      <c r="I1506" t="s">
        <v>79</v>
      </c>
      <c r="J1506" t="s">
        <v>136</v>
      </c>
      <c r="K1506" t="s">
        <v>22</v>
      </c>
      <c r="L1506" t="s">
        <v>177</v>
      </c>
      <c r="M1506" t="s">
        <v>5903</v>
      </c>
      <c r="N1506" t="s">
        <v>5904</v>
      </c>
      <c r="O1506">
        <v>0.21722222222222223</v>
      </c>
      <c r="P1506">
        <v>0</v>
      </c>
      <c r="Q1506">
        <v>0</v>
      </c>
      <c r="R1506">
        <v>0</v>
      </c>
      <c r="S1506">
        <v>0</v>
      </c>
      <c r="T1506">
        <v>7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79.685460000000006</v>
      </c>
      <c r="AC1506">
        <v>0</v>
      </c>
      <c r="AD1506">
        <v>0</v>
      </c>
      <c r="AE1506">
        <v>0</v>
      </c>
      <c r="AF1506">
        <v>79.685460000000006</v>
      </c>
    </row>
    <row r="1507" spans="1:32" x14ac:dyDescent="0.3">
      <c r="A1507">
        <v>3006747</v>
      </c>
      <c r="B1507">
        <v>1</v>
      </c>
      <c r="C1507" t="s">
        <v>83</v>
      </c>
      <c r="D1507" t="s">
        <v>115</v>
      </c>
      <c r="E1507" t="s">
        <v>5905</v>
      </c>
      <c r="F1507" t="s">
        <v>5906</v>
      </c>
      <c r="G1507" t="s">
        <v>134</v>
      </c>
      <c r="H1507" t="s">
        <v>247</v>
      </c>
      <c r="I1507" t="s">
        <v>78</v>
      </c>
      <c r="J1507" t="s">
        <v>136</v>
      </c>
      <c r="K1507" t="s">
        <v>22</v>
      </c>
      <c r="L1507" t="s">
        <v>177</v>
      </c>
      <c r="M1507" t="s">
        <v>5907</v>
      </c>
      <c r="N1507" t="s">
        <v>5908</v>
      </c>
      <c r="O1507">
        <v>1.1208336111111112</v>
      </c>
      <c r="P1507">
        <v>0</v>
      </c>
      <c r="Q1507">
        <v>206</v>
      </c>
      <c r="R1507">
        <v>0</v>
      </c>
      <c r="S1507">
        <v>0</v>
      </c>
      <c r="T1507">
        <v>0</v>
      </c>
      <c r="U1507">
        <v>13</v>
      </c>
      <c r="V1507">
        <v>0</v>
      </c>
      <c r="W1507">
        <v>0</v>
      </c>
      <c r="X1507">
        <v>0</v>
      </c>
      <c r="Y1507">
        <v>41.575493000000002</v>
      </c>
      <c r="Z1507">
        <v>0</v>
      </c>
      <c r="AA1507">
        <v>0</v>
      </c>
      <c r="AB1507">
        <v>0</v>
      </c>
      <c r="AC1507">
        <v>46.461162999999999</v>
      </c>
      <c r="AD1507">
        <v>0</v>
      </c>
      <c r="AE1507">
        <v>0</v>
      </c>
      <c r="AF1507">
        <v>88.036659999999998</v>
      </c>
    </row>
    <row r="1508" spans="1:32" x14ac:dyDescent="0.3">
      <c r="A1508">
        <v>3006595</v>
      </c>
      <c r="B1508">
        <v>1</v>
      </c>
      <c r="C1508" t="s">
        <v>82</v>
      </c>
      <c r="D1508" t="s">
        <v>84</v>
      </c>
      <c r="E1508" t="s">
        <v>5909</v>
      </c>
      <c r="F1508" t="s">
        <v>5910</v>
      </c>
      <c r="G1508" t="s">
        <v>134</v>
      </c>
      <c r="H1508" t="s">
        <v>182</v>
      </c>
      <c r="I1508" t="s">
        <v>78</v>
      </c>
      <c r="J1508" t="s">
        <v>136</v>
      </c>
      <c r="K1508" t="s">
        <v>22</v>
      </c>
      <c r="L1508" t="s">
        <v>177</v>
      </c>
      <c r="M1508" t="s">
        <v>5911</v>
      </c>
      <c r="N1508" t="s">
        <v>5912</v>
      </c>
      <c r="O1508">
        <v>0.56321472222222224</v>
      </c>
      <c r="P1508">
        <v>0</v>
      </c>
      <c r="Q1508">
        <v>64</v>
      </c>
      <c r="R1508">
        <v>0</v>
      </c>
      <c r="S1508">
        <v>1</v>
      </c>
      <c r="T1508">
        <v>0</v>
      </c>
      <c r="U1508">
        <v>4</v>
      </c>
      <c r="V1508">
        <v>0</v>
      </c>
      <c r="W1508">
        <v>0</v>
      </c>
      <c r="X1508">
        <v>0</v>
      </c>
      <c r="Y1508">
        <v>5.0260410000000002</v>
      </c>
      <c r="Z1508">
        <v>0</v>
      </c>
      <c r="AA1508">
        <v>0.91368294000000005</v>
      </c>
      <c r="AB1508">
        <v>0</v>
      </c>
      <c r="AC1508">
        <v>1.6005043999999999</v>
      </c>
      <c r="AD1508">
        <v>0</v>
      </c>
      <c r="AE1508">
        <v>0</v>
      </c>
      <c r="AF1508">
        <v>7.5402284000000002</v>
      </c>
    </row>
    <row r="1509" spans="1:32" x14ac:dyDescent="0.3">
      <c r="A1509">
        <v>3006729</v>
      </c>
      <c r="B1509">
        <v>1</v>
      </c>
      <c r="C1509" t="s">
        <v>83</v>
      </c>
      <c r="D1509" t="s">
        <v>120</v>
      </c>
      <c r="E1509" t="s">
        <v>5913</v>
      </c>
      <c r="F1509" t="s">
        <v>5914</v>
      </c>
      <c r="G1509" t="s">
        <v>134</v>
      </c>
      <c r="H1509" t="s">
        <v>216</v>
      </c>
      <c r="I1509" t="s">
        <v>78</v>
      </c>
      <c r="J1509" t="s">
        <v>136</v>
      </c>
      <c r="K1509" t="s">
        <v>22</v>
      </c>
      <c r="L1509" t="s">
        <v>177</v>
      </c>
      <c r="M1509" t="s">
        <v>5915</v>
      </c>
      <c r="N1509" t="s">
        <v>5916</v>
      </c>
      <c r="O1509">
        <v>2.0140519444444447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1.0463275E-4</v>
      </c>
      <c r="AD1509">
        <v>0</v>
      </c>
      <c r="AE1509">
        <v>0</v>
      </c>
      <c r="AF1509">
        <v>1.0463275E-4</v>
      </c>
    </row>
    <row r="1510" spans="1:32" x14ac:dyDescent="0.3">
      <c r="A1510">
        <v>3006434</v>
      </c>
      <c r="B1510">
        <v>2</v>
      </c>
      <c r="C1510" t="s">
        <v>83</v>
      </c>
      <c r="D1510" t="s">
        <v>128</v>
      </c>
      <c r="E1510" t="s">
        <v>5917</v>
      </c>
      <c r="F1510" t="s">
        <v>5918</v>
      </c>
      <c r="G1510" t="s">
        <v>134</v>
      </c>
      <c r="H1510" t="s">
        <v>247</v>
      </c>
      <c r="I1510" t="s">
        <v>78</v>
      </c>
      <c r="J1510" t="s">
        <v>136</v>
      </c>
      <c r="K1510" t="s">
        <v>22</v>
      </c>
      <c r="L1510" t="s">
        <v>177</v>
      </c>
      <c r="M1510" t="s">
        <v>4111</v>
      </c>
      <c r="N1510" t="s">
        <v>5919</v>
      </c>
      <c r="O1510">
        <v>5.4387499999999998E-2</v>
      </c>
      <c r="P1510">
        <v>0</v>
      </c>
      <c r="Q1510">
        <v>76</v>
      </c>
      <c r="R1510">
        <v>0</v>
      </c>
      <c r="S1510">
        <v>20</v>
      </c>
      <c r="T1510">
        <v>0</v>
      </c>
      <c r="U1510">
        <v>19</v>
      </c>
      <c r="V1510">
        <v>0</v>
      </c>
      <c r="W1510">
        <v>0</v>
      </c>
      <c r="X1510">
        <v>0</v>
      </c>
      <c r="Y1510">
        <v>1.1548319</v>
      </c>
      <c r="Z1510">
        <v>0</v>
      </c>
      <c r="AA1510">
        <v>0.11049304</v>
      </c>
      <c r="AB1510">
        <v>0</v>
      </c>
      <c r="AC1510">
        <v>0.67343885000000003</v>
      </c>
      <c r="AD1510">
        <v>0</v>
      </c>
      <c r="AE1510">
        <v>0</v>
      </c>
      <c r="AF1510">
        <v>1.9387637</v>
      </c>
    </row>
    <row r="1511" spans="1:32" x14ac:dyDescent="0.3">
      <c r="A1511">
        <v>3006798</v>
      </c>
      <c r="B1511">
        <v>1</v>
      </c>
      <c r="C1511" t="s">
        <v>83</v>
      </c>
      <c r="D1511" t="s">
        <v>115</v>
      </c>
      <c r="E1511" t="s">
        <v>5920</v>
      </c>
      <c r="F1511" t="s">
        <v>5921</v>
      </c>
      <c r="G1511" t="s">
        <v>134</v>
      </c>
      <c r="H1511" t="s">
        <v>211</v>
      </c>
      <c r="I1511" t="s">
        <v>79</v>
      </c>
      <c r="J1511" t="s">
        <v>136</v>
      </c>
      <c r="K1511" t="s">
        <v>22</v>
      </c>
      <c r="L1511" t="s">
        <v>177</v>
      </c>
      <c r="M1511" t="s">
        <v>5922</v>
      </c>
      <c r="N1511" t="s">
        <v>5923</v>
      </c>
      <c r="O1511">
        <v>0.96416666666666662</v>
      </c>
      <c r="P1511">
        <v>5</v>
      </c>
      <c r="Q1511">
        <v>1667</v>
      </c>
      <c r="R1511">
        <v>220</v>
      </c>
      <c r="S1511">
        <v>85</v>
      </c>
      <c r="T1511">
        <v>21</v>
      </c>
      <c r="U1511">
        <v>162</v>
      </c>
      <c r="V1511">
        <v>3</v>
      </c>
      <c r="W1511">
        <v>1</v>
      </c>
      <c r="X1511">
        <v>9.1810770000000002</v>
      </c>
      <c r="Y1511">
        <v>187.51392000000001</v>
      </c>
      <c r="Z1511">
        <v>18.262913000000001</v>
      </c>
      <c r="AA1511">
        <v>13.838281</v>
      </c>
      <c r="AB1511">
        <v>40.610058000000002</v>
      </c>
      <c r="AC1511">
        <v>37.3202</v>
      </c>
      <c r="AD1511">
        <v>69.100296</v>
      </c>
      <c r="AE1511">
        <v>1.0026330000000001</v>
      </c>
      <c r="AF1511">
        <v>376.82938000000001</v>
      </c>
    </row>
    <row r="1512" spans="1:32" x14ac:dyDescent="0.3">
      <c r="A1512">
        <v>3006392</v>
      </c>
      <c r="B1512">
        <v>1</v>
      </c>
      <c r="C1512" t="s">
        <v>83</v>
      </c>
      <c r="D1512" t="s">
        <v>115</v>
      </c>
      <c r="E1512" t="s">
        <v>5924</v>
      </c>
      <c r="F1512" t="s">
        <v>5925</v>
      </c>
      <c r="G1512" t="s">
        <v>134</v>
      </c>
      <c r="H1512" t="s">
        <v>404</v>
      </c>
      <c r="I1512" t="s">
        <v>78</v>
      </c>
      <c r="J1512" t="s">
        <v>136</v>
      </c>
      <c r="K1512" t="s">
        <v>22</v>
      </c>
      <c r="L1512" t="s">
        <v>177</v>
      </c>
      <c r="M1512" t="s">
        <v>5926</v>
      </c>
      <c r="N1512" t="s">
        <v>5927</v>
      </c>
      <c r="O1512">
        <v>2.8139544444444446</v>
      </c>
      <c r="P1512">
        <v>0</v>
      </c>
      <c r="Q1512">
        <v>5</v>
      </c>
      <c r="R1512">
        <v>0</v>
      </c>
      <c r="S1512">
        <v>0</v>
      </c>
      <c r="T1512">
        <v>0</v>
      </c>
      <c r="U1512">
        <v>4</v>
      </c>
      <c r="V1512">
        <v>0</v>
      </c>
      <c r="W1512">
        <v>1</v>
      </c>
      <c r="X1512">
        <v>0</v>
      </c>
      <c r="Y1512">
        <v>0.50167289999999998</v>
      </c>
      <c r="Z1512">
        <v>0</v>
      </c>
      <c r="AA1512">
        <v>0</v>
      </c>
      <c r="AB1512">
        <v>0</v>
      </c>
      <c r="AC1512">
        <v>12.159110999999999</v>
      </c>
      <c r="AD1512">
        <v>0</v>
      </c>
      <c r="AE1512">
        <v>24.196928</v>
      </c>
      <c r="AF1512">
        <v>36.857709999999997</v>
      </c>
    </row>
    <row r="1513" spans="1:32" x14ac:dyDescent="0.3">
      <c r="A1513">
        <v>3006337</v>
      </c>
      <c r="B1513">
        <v>1</v>
      </c>
      <c r="C1513" t="s">
        <v>82</v>
      </c>
      <c r="D1513" t="s">
        <v>93</v>
      </c>
      <c r="E1513" t="s">
        <v>5928</v>
      </c>
      <c r="F1513" t="s">
        <v>5929</v>
      </c>
      <c r="G1513" t="s">
        <v>134</v>
      </c>
      <c r="H1513" t="s">
        <v>247</v>
      </c>
      <c r="I1513" t="s">
        <v>78</v>
      </c>
      <c r="J1513" t="s">
        <v>136</v>
      </c>
      <c r="K1513" t="s">
        <v>22</v>
      </c>
      <c r="L1513" t="s">
        <v>177</v>
      </c>
      <c r="M1513" t="s">
        <v>5930</v>
      </c>
      <c r="N1513" t="s">
        <v>5931</v>
      </c>
      <c r="O1513">
        <v>0.81611111111111112</v>
      </c>
      <c r="P1513">
        <v>0</v>
      </c>
      <c r="Q1513">
        <v>161</v>
      </c>
      <c r="R1513">
        <v>0</v>
      </c>
      <c r="S1513">
        <v>0</v>
      </c>
      <c r="T1513">
        <v>0</v>
      </c>
      <c r="U1513">
        <v>13</v>
      </c>
      <c r="V1513">
        <v>0</v>
      </c>
      <c r="W1513">
        <v>0</v>
      </c>
      <c r="X1513">
        <v>0</v>
      </c>
      <c r="Y1513">
        <v>30.984525999999999</v>
      </c>
      <c r="Z1513">
        <v>0</v>
      </c>
      <c r="AA1513">
        <v>0</v>
      </c>
      <c r="AB1513">
        <v>0</v>
      </c>
      <c r="AC1513">
        <v>27.710760000000001</v>
      </c>
      <c r="AD1513">
        <v>0</v>
      </c>
      <c r="AE1513">
        <v>0</v>
      </c>
      <c r="AF1513">
        <v>58.695286000000003</v>
      </c>
    </row>
    <row r="1514" spans="1:32" x14ac:dyDescent="0.3">
      <c r="A1514">
        <v>3006221</v>
      </c>
      <c r="B1514">
        <v>1</v>
      </c>
      <c r="C1514" t="s">
        <v>82</v>
      </c>
      <c r="D1514" t="s">
        <v>94</v>
      </c>
      <c r="E1514" t="s">
        <v>3383</v>
      </c>
      <c r="F1514" t="s">
        <v>3384</v>
      </c>
      <c r="G1514" t="s">
        <v>134</v>
      </c>
      <c r="H1514" t="s">
        <v>367</v>
      </c>
      <c r="I1514" t="s">
        <v>78</v>
      </c>
      <c r="J1514" t="s">
        <v>136</v>
      </c>
      <c r="K1514" t="s">
        <v>22</v>
      </c>
      <c r="L1514" t="s">
        <v>177</v>
      </c>
      <c r="M1514" t="s">
        <v>5932</v>
      </c>
      <c r="N1514" t="s">
        <v>5933</v>
      </c>
      <c r="O1514">
        <v>4.7170111111111117</v>
      </c>
      <c r="P1514">
        <v>0</v>
      </c>
      <c r="Q1514">
        <v>11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19.068428000000001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19.068428000000001</v>
      </c>
    </row>
    <row r="1515" spans="1:32" x14ac:dyDescent="0.3">
      <c r="A1515">
        <v>3006198</v>
      </c>
      <c r="B1515">
        <v>1</v>
      </c>
      <c r="C1515" t="s">
        <v>82</v>
      </c>
      <c r="D1515" t="s">
        <v>93</v>
      </c>
      <c r="E1515" t="s">
        <v>5934</v>
      </c>
      <c r="F1515" t="s">
        <v>5935</v>
      </c>
      <c r="G1515" t="s">
        <v>134</v>
      </c>
      <c r="H1515" t="s">
        <v>211</v>
      </c>
      <c r="I1515" t="s">
        <v>79</v>
      </c>
      <c r="J1515" t="s">
        <v>136</v>
      </c>
      <c r="K1515" t="s">
        <v>22</v>
      </c>
      <c r="L1515" t="s">
        <v>177</v>
      </c>
      <c r="M1515" t="s">
        <v>5936</v>
      </c>
      <c r="N1515" t="s">
        <v>5937</v>
      </c>
      <c r="O1515">
        <v>1.6027777777777779</v>
      </c>
      <c r="P1515">
        <v>0</v>
      </c>
      <c r="Q1515">
        <v>0</v>
      </c>
      <c r="R1515">
        <v>0</v>
      </c>
      <c r="S1515">
        <v>0</v>
      </c>
      <c r="T1515">
        <v>2</v>
      </c>
      <c r="U1515">
        <v>4</v>
      </c>
      <c r="V1515">
        <v>1</v>
      </c>
      <c r="W1515">
        <v>1</v>
      </c>
      <c r="X1515">
        <v>0</v>
      </c>
      <c r="Y1515">
        <v>0</v>
      </c>
      <c r="Z1515">
        <v>0</v>
      </c>
      <c r="AA1515">
        <v>0</v>
      </c>
      <c r="AB1515">
        <v>505.57409999999999</v>
      </c>
      <c r="AC1515">
        <v>15.471745</v>
      </c>
      <c r="AD1515">
        <v>161.64053000000001</v>
      </c>
      <c r="AE1515">
        <v>43.266326999999997</v>
      </c>
      <c r="AF1515">
        <v>725.95270000000005</v>
      </c>
    </row>
    <row r="1516" spans="1:32" x14ac:dyDescent="0.3">
      <c r="A1516">
        <v>3006189</v>
      </c>
      <c r="B1516">
        <v>1</v>
      </c>
      <c r="C1516" t="s">
        <v>82</v>
      </c>
      <c r="D1516" t="s">
        <v>90</v>
      </c>
      <c r="E1516" t="s">
        <v>5938</v>
      </c>
      <c r="F1516" t="s">
        <v>5939</v>
      </c>
      <c r="G1516" t="s">
        <v>134</v>
      </c>
      <c r="H1516" t="s">
        <v>1835</v>
      </c>
      <c r="I1516" t="s">
        <v>79</v>
      </c>
      <c r="J1516" t="s">
        <v>136</v>
      </c>
      <c r="K1516" t="s">
        <v>22</v>
      </c>
      <c r="L1516" t="s">
        <v>177</v>
      </c>
      <c r="M1516" t="s">
        <v>5940</v>
      </c>
      <c r="N1516" t="s">
        <v>5941</v>
      </c>
      <c r="O1516">
        <v>3.3564297222222224</v>
      </c>
      <c r="P1516">
        <v>1</v>
      </c>
      <c r="Q1516">
        <v>35</v>
      </c>
      <c r="R1516">
        <v>0</v>
      </c>
      <c r="S1516">
        <v>0</v>
      </c>
      <c r="T1516">
        <v>8</v>
      </c>
      <c r="U1516">
        <v>26</v>
      </c>
      <c r="V1516">
        <v>0</v>
      </c>
      <c r="W1516">
        <v>0</v>
      </c>
      <c r="X1516">
        <v>1.0822883000000001</v>
      </c>
      <c r="Y1516">
        <v>32.725997999999997</v>
      </c>
      <c r="Z1516">
        <v>0</v>
      </c>
      <c r="AA1516">
        <v>0</v>
      </c>
      <c r="AB1516">
        <v>1045.153</v>
      </c>
      <c r="AC1516">
        <v>861.12189999999998</v>
      </c>
      <c r="AD1516">
        <v>0</v>
      </c>
      <c r="AE1516">
        <v>0</v>
      </c>
      <c r="AF1516">
        <v>1940.0833</v>
      </c>
    </row>
    <row r="1517" spans="1:32" x14ac:dyDescent="0.3">
      <c r="A1517">
        <v>3006181</v>
      </c>
      <c r="B1517">
        <v>1</v>
      </c>
      <c r="C1517" t="s">
        <v>83</v>
      </c>
      <c r="D1517" t="s">
        <v>119</v>
      </c>
      <c r="E1517" t="s">
        <v>5942</v>
      </c>
      <c r="F1517" t="s">
        <v>5943</v>
      </c>
      <c r="G1517" t="s">
        <v>134</v>
      </c>
      <c r="H1517" t="s">
        <v>318</v>
      </c>
      <c r="I1517" t="s">
        <v>79</v>
      </c>
      <c r="J1517" t="s">
        <v>136</v>
      </c>
      <c r="K1517" t="s">
        <v>22</v>
      </c>
      <c r="L1517" t="s">
        <v>177</v>
      </c>
      <c r="M1517" t="s">
        <v>5944</v>
      </c>
      <c r="N1517" t="s">
        <v>5945</v>
      </c>
      <c r="O1517">
        <v>1.330584722222222</v>
      </c>
      <c r="P1517">
        <v>0</v>
      </c>
      <c r="Q1517">
        <v>149</v>
      </c>
      <c r="R1517">
        <v>0</v>
      </c>
      <c r="S1517">
        <v>1</v>
      </c>
      <c r="T1517">
        <v>0</v>
      </c>
      <c r="U1517">
        <v>8</v>
      </c>
      <c r="V1517">
        <v>0</v>
      </c>
      <c r="W1517">
        <v>0</v>
      </c>
      <c r="X1517">
        <v>0</v>
      </c>
      <c r="Y1517">
        <v>18.493069999999999</v>
      </c>
      <c r="Z1517">
        <v>0</v>
      </c>
      <c r="AA1517">
        <v>6.3344319999999996E-2</v>
      </c>
      <c r="AB1517">
        <v>0</v>
      </c>
      <c r="AC1517">
        <v>1.4547656</v>
      </c>
      <c r="AD1517">
        <v>0</v>
      </c>
      <c r="AE1517">
        <v>0</v>
      </c>
      <c r="AF1517">
        <v>20.01118</v>
      </c>
    </row>
    <row r="1518" spans="1:32" x14ac:dyDescent="0.3">
      <c r="A1518">
        <v>3006128</v>
      </c>
      <c r="B1518">
        <v>1</v>
      </c>
      <c r="C1518" t="s">
        <v>83</v>
      </c>
      <c r="D1518" t="s">
        <v>126</v>
      </c>
      <c r="E1518" t="s">
        <v>5946</v>
      </c>
      <c r="F1518" t="s">
        <v>5947</v>
      </c>
      <c r="G1518" t="s">
        <v>134</v>
      </c>
      <c r="H1518" t="s">
        <v>238</v>
      </c>
      <c r="I1518" t="s">
        <v>78</v>
      </c>
      <c r="J1518" t="s">
        <v>136</v>
      </c>
      <c r="K1518" t="s">
        <v>22</v>
      </c>
      <c r="L1518" t="s">
        <v>177</v>
      </c>
      <c r="M1518" t="s">
        <v>5948</v>
      </c>
      <c r="N1518" t="s">
        <v>5949</v>
      </c>
      <c r="O1518">
        <v>6.4614466666666663</v>
      </c>
      <c r="P1518">
        <v>0</v>
      </c>
      <c r="Q1518">
        <v>2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2.1495152000000002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2.1495152000000002</v>
      </c>
    </row>
    <row r="1519" spans="1:32" x14ac:dyDescent="0.3">
      <c r="A1519">
        <v>3006135</v>
      </c>
      <c r="B1519">
        <v>1</v>
      </c>
      <c r="C1519" t="s">
        <v>82</v>
      </c>
      <c r="D1519" t="s">
        <v>92</v>
      </c>
      <c r="E1519" t="s">
        <v>5950</v>
      </c>
      <c r="F1519" t="s">
        <v>5951</v>
      </c>
      <c r="G1519" t="s">
        <v>134</v>
      </c>
      <c r="H1519" t="s">
        <v>367</v>
      </c>
      <c r="I1519" t="s">
        <v>78</v>
      </c>
      <c r="J1519" t="s">
        <v>136</v>
      </c>
      <c r="K1519" t="s">
        <v>22</v>
      </c>
      <c r="L1519" t="s">
        <v>177</v>
      </c>
      <c r="M1519" t="s">
        <v>5952</v>
      </c>
      <c r="N1519" t="s">
        <v>5953</v>
      </c>
      <c r="O1519">
        <v>4.0092494444444444</v>
      </c>
      <c r="P1519">
        <v>0</v>
      </c>
      <c r="Q1519">
        <v>8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24.110073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24.110073</v>
      </c>
    </row>
    <row r="1520" spans="1:32" x14ac:dyDescent="0.3">
      <c r="A1520">
        <v>3006093</v>
      </c>
      <c r="B1520">
        <v>1</v>
      </c>
      <c r="C1520" t="s">
        <v>82</v>
      </c>
      <c r="D1520" t="s">
        <v>104</v>
      </c>
      <c r="E1520" t="s">
        <v>5954</v>
      </c>
      <c r="F1520" t="s">
        <v>5955</v>
      </c>
      <c r="G1520" t="s">
        <v>134</v>
      </c>
      <c r="H1520" t="s">
        <v>147</v>
      </c>
      <c r="I1520" t="s">
        <v>79</v>
      </c>
      <c r="J1520" t="s">
        <v>136</v>
      </c>
      <c r="K1520" t="s">
        <v>22</v>
      </c>
      <c r="L1520" t="s">
        <v>137</v>
      </c>
      <c r="M1520" t="s">
        <v>5956</v>
      </c>
      <c r="N1520" t="s">
        <v>5957</v>
      </c>
      <c r="O1520">
        <v>1.3826272222222222</v>
      </c>
      <c r="P1520">
        <v>0</v>
      </c>
      <c r="Q1520">
        <v>2</v>
      </c>
      <c r="R1520">
        <v>0</v>
      </c>
      <c r="S1520">
        <v>0</v>
      </c>
      <c r="T1520">
        <v>0</v>
      </c>
      <c r="U1520">
        <v>150</v>
      </c>
      <c r="V1520">
        <v>0</v>
      </c>
      <c r="W1520">
        <v>0</v>
      </c>
      <c r="X1520">
        <v>0</v>
      </c>
      <c r="Y1520">
        <v>0.96461929999999996</v>
      </c>
      <c r="Z1520">
        <v>0</v>
      </c>
      <c r="AA1520">
        <v>0</v>
      </c>
      <c r="AB1520">
        <v>0</v>
      </c>
      <c r="AC1520">
        <v>138.49279999999999</v>
      </c>
      <c r="AD1520">
        <v>0</v>
      </c>
      <c r="AE1520">
        <v>0</v>
      </c>
      <c r="AF1520">
        <v>139.45742999999999</v>
      </c>
    </row>
    <row r="1521" spans="1:32" x14ac:dyDescent="0.3">
      <c r="A1521">
        <v>3006098</v>
      </c>
      <c r="B1521">
        <v>1</v>
      </c>
      <c r="C1521" t="s">
        <v>82</v>
      </c>
      <c r="D1521" t="s">
        <v>106</v>
      </c>
      <c r="E1521" t="s">
        <v>1675</v>
      </c>
      <c r="F1521" t="s">
        <v>1676</v>
      </c>
      <c r="G1521" t="s">
        <v>134</v>
      </c>
      <c r="H1521" t="s">
        <v>367</v>
      </c>
      <c r="I1521" t="s">
        <v>78</v>
      </c>
      <c r="J1521" t="s">
        <v>136</v>
      </c>
      <c r="K1521" t="s">
        <v>22</v>
      </c>
      <c r="L1521" t="s">
        <v>177</v>
      </c>
      <c r="M1521" t="s">
        <v>5958</v>
      </c>
      <c r="N1521" t="s">
        <v>5959</v>
      </c>
      <c r="O1521">
        <v>2.0514350000000001</v>
      </c>
      <c r="P1521">
        <v>0</v>
      </c>
      <c r="Q1521">
        <v>31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18.051100000000002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18.051100000000002</v>
      </c>
    </row>
    <row r="1522" spans="1:32" x14ac:dyDescent="0.3">
      <c r="A1522">
        <v>3006131</v>
      </c>
      <c r="B1522">
        <v>1</v>
      </c>
      <c r="C1522" t="s">
        <v>83</v>
      </c>
      <c r="D1522" t="s">
        <v>121</v>
      </c>
      <c r="E1522" t="s">
        <v>5960</v>
      </c>
      <c r="F1522" t="s">
        <v>5961</v>
      </c>
      <c r="G1522" t="s">
        <v>134</v>
      </c>
      <c r="H1522" t="s">
        <v>211</v>
      </c>
      <c r="I1522" t="s">
        <v>79</v>
      </c>
      <c r="J1522" t="s">
        <v>136</v>
      </c>
      <c r="K1522" t="s">
        <v>22</v>
      </c>
      <c r="L1522" t="s">
        <v>177</v>
      </c>
      <c r="M1522" t="s">
        <v>5962</v>
      </c>
      <c r="N1522" t="s">
        <v>5963</v>
      </c>
      <c r="O1522">
        <v>0.37333333333333335</v>
      </c>
      <c r="P1522">
        <v>0</v>
      </c>
      <c r="Q1522">
        <v>599</v>
      </c>
      <c r="R1522">
        <v>2</v>
      </c>
      <c r="S1522">
        <v>99</v>
      </c>
      <c r="T1522">
        <v>0</v>
      </c>
      <c r="U1522">
        <v>37</v>
      </c>
      <c r="V1522">
        <v>0</v>
      </c>
      <c r="W1522">
        <v>0</v>
      </c>
      <c r="X1522">
        <v>0</v>
      </c>
      <c r="Y1522">
        <v>40.193665000000003</v>
      </c>
      <c r="Z1522">
        <v>0.32111856</v>
      </c>
      <c r="AA1522">
        <v>8.0141930000000006</v>
      </c>
      <c r="AB1522">
        <v>0</v>
      </c>
      <c r="AC1522">
        <v>6.8207883999999996</v>
      </c>
      <c r="AD1522">
        <v>0</v>
      </c>
      <c r="AE1522">
        <v>0</v>
      </c>
      <c r="AF1522">
        <v>55.349766000000002</v>
      </c>
    </row>
    <row r="1523" spans="1:32" x14ac:dyDescent="0.3">
      <c r="A1523">
        <v>3006062</v>
      </c>
      <c r="B1523">
        <v>1</v>
      </c>
      <c r="C1523" t="s">
        <v>82</v>
      </c>
      <c r="D1523" t="s">
        <v>92</v>
      </c>
      <c r="E1523" t="s">
        <v>5964</v>
      </c>
      <c r="F1523" t="s">
        <v>5965</v>
      </c>
      <c r="G1523" t="s">
        <v>134</v>
      </c>
      <c r="H1523" t="s">
        <v>367</v>
      </c>
      <c r="I1523" t="s">
        <v>78</v>
      </c>
      <c r="J1523" t="s">
        <v>136</v>
      </c>
      <c r="K1523" t="s">
        <v>22</v>
      </c>
      <c r="L1523" t="s">
        <v>177</v>
      </c>
      <c r="M1523" t="s">
        <v>5966</v>
      </c>
      <c r="N1523" t="s">
        <v>5967</v>
      </c>
      <c r="O1523">
        <v>1.6748166666666666</v>
      </c>
      <c r="P1523">
        <v>0</v>
      </c>
      <c r="Q1523">
        <v>1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2.1453438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2.1453438</v>
      </c>
    </row>
    <row r="1524" spans="1:32" x14ac:dyDescent="0.3">
      <c r="A1524">
        <v>3006042</v>
      </c>
      <c r="B1524">
        <v>1</v>
      </c>
      <c r="C1524" t="s">
        <v>82</v>
      </c>
      <c r="D1524" t="s">
        <v>100</v>
      </c>
      <c r="E1524" t="s">
        <v>5968</v>
      </c>
      <c r="F1524" t="s">
        <v>5969</v>
      </c>
      <c r="G1524" t="s">
        <v>134</v>
      </c>
      <c r="H1524" t="s">
        <v>216</v>
      </c>
      <c r="I1524" t="s">
        <v>78</v>
      </c>
      <c r="J1524" t="s">
        <v>136</v>
      </c>
      <c r="K1524" t="s">
        <v>22</v>
      </c>
      <c r="L1524" t="s">
        <v>177</v>
      </c>
      <c r="M1524" t="s">
        <v>5970</v>
      </c>
      <c r="N1524" t="s">
        <v>5971</v>
      </c>
      <c r="O1524">
        <v>6.3473327777777779</v>
      </c>
      <c r="P1524">
        <v>0</v>
      </c>
      <c r="Q1524">
        <v>9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15.917178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15.917178</v>
      </c>
    </row>
    <row r="1525" spans="1:32" x14ac:dyDescent="0.3">
      <c r="A1525">
        <v>3006028</v>
      </c>
      <c r="B1525">
        <v>1</v>
      </c>
      <c r="C1525" t="s">
        <v>82</v>
      </c>
      <c r="D1525" t="s">
        <v>112</v>
      </c>
      <c r="E1525" t="s">
        <v>5972</v>
      </c>
      <c r="F1525" t="s">
        <v>5973</v>
      </c>
      <c r="G1525" t="s">
        <v>134</v>
      </c>
      <c r="H1525" t="s">
        <v>367</v>
      </c>
      <c r="I1525" t="s">
        <v>78</v>
      </c>
      <c r="J1525" t="s">
        <v>136</v>
      </c>
      <c r="K1525" t="s">
        <v>22</v>
      </c>
      <c r="L1525" t="s">
        <v>177</v>
      </c>
      <c r="M1525" t="s">
        <v>5974</v>
      </c>
      <c r="N1525" t="s">
        <v>5975</v>
      </c>
      <c r="O1525">
        <v>9.0878588888888885</v>
      </c>
      <c r="P1525">
        <v>0</v>
      </c>
      <c r="Q1525">
        <v>7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10.809621999999999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10.809621999999999</v>
      </c>
    </row>
    <row r="1526" spans="1:32" x14ac:dyDescent="0.3">
      <c r="A1526">
        <v>3006013</v>
      </c>
      <c r="B1526">
        <v>1</v>
      </c>
      <c r="C1526" t="s">
        <v>83</v>
      </c>
      <c r="D1526" t="s">
        <v>128</v>
      </c>
      <c r="E1526" t="s">
        <v>5976</v>
      </c>
      <c r="F1526" t="s">
        <v>5977</v>
      </c>
      <c r="G1526" t="s">
        <v>134</v>
      </c>
      <c r="H1526" t="s">
        <v>182</v>
      </c>
      <c r="I1526" t="s">
        <v>78</v>
      </c>
      <c r="J1526" t="s">
        <v>136</v>
      </c>
      <c r="K1526" t="s">
        <v>22</v>
      </c>
      <c r="L1526" t="s">
        <v>177</v>
      </c>
      <c r="M1526" t="s">
        <v>5978</v>
      </c>
      <c r="N1526" t="s">
        <v>5979</v>
      </c>
      <c r="O1526">
        <v>2.9835641666666666</v>
      </c>
      <c r="P1526">
        <v>0</v>
      </c>
      <c r="Q1526">
        <v>30</v>
      </c>
      <c r="R1526">
        <v>0</v>
      </c>
      <c r="S1526">
        <v>0</v>
      </c>
      <c r="T1526">
        <v>0</v>
      </c>
      <c r="U1526">
        <v>2</v>
      </c>
      <c r="V1526">
        <v>0</v>
      </c>
      <c r="W1526">
        <v>0</v>
      </c>
      <c r="X1526">
        <v>0</v>
      </c>
      <c r="Y1526">
        <v>20.795855</v>
      </c>
      <c r="Z1526">
        <v>0</v>
      </c>
      <c r="AA1526">
        <v>0</v>
      </c>
      <c r="AB1526">
        <v>0</v>
      </c>
      <c r="AC1526">
        <v>0.82456076</v>
      </c>
      <c r="AD1526">
        <v>0</v>
      </c>
      <c r="AE1526">
        <v>0</v>
      </c>
      <c r="AF1526">
        <v>21.620415000000001</v>
      </c>
    </row>
    <row r="1527" spans="1:32" x14ac:dyDescent="0.3">
      <c r="A1527">
        <v>3006010</v>
      </c>
      <c r="B1527">
        <v>1</v>
      </c>
      <c r="C1527" t="s">
        <v>82</v>
      </c>
      <c r="D1527" t="s">
        <v>98</v>
      </c>
      <c r="E1527" t="s">
        <v>5980</v>
      </c>
      <c r="F1527" t="s">
        <v>5981</v>
      </c>
      <c r="G1527" t="s">
        <v>134</v>
      </c>
      <c r="H1527" t="s">
        <v>238</v>
      </c>
      <c r="I1527" t="s">
        <v>78</v>
      </c>
      <c r="J1527" t="s">
        <v>136</v>
      </c>
      <c r="K1527" t="s">
        <v>22</v>
      </c>
      <c r="L1527" t="s">
        <v>177</v>
      </c>
      <c r="M1527" t="s">
        <v>5982</v>
      </c>
      <c r="N1527" t="s">
        <v>5983</v>
      </c>
      <c r="O1527">
        <v>1.0389541666666666</v>
      </c>
      <c r="P1527">
        <v>0</v>
      </c>
      <c r="Q1527">
        <v>5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0.98545693999999995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0.98545693999999995</v>
      </c>
    </row>
    <row r="1528" spans="1:32" x14ac:dyDescent="0.3">
      <c r="A1528">
        <v>3005987</v>
      </c>
      <c r="B1528">
        <v>1</v>
      </c>
      <c r="C1528" t="s">
        <v>83</v>
      </c>
      <c r="D1528" t="s">
        <v>123</v>
      </c>
      <c r="E1528" t="s">
        <v>5984</v>
      </c>
      <c r="F1528" t="s">
        <v>5985</v>
      </c>
      <c r="G1528" t="s">
        <v>134</v>
      </c>
      <c r="H1528" t="s">
        <v>318</v>
      </c>
      <c r="I1528" t="s">
        <v>79</v>
      </c>
      <c r="J1528" t="s">
        <v>136</v>
      </c>
      <c r="K1528" t="s">
        <v>22</v>
      </c>
      <c r="L1528" t="s">
        <v>177</v>
      </c>
      <c r="M1528" t="s">
        <v>5986</v>
      </c>
      <c r="N1528" t="s">
        <v>5987</v>
      </c>
      <c r="O1528">
        <v>1.435478888888889</v>
      </c>
      <c r="P1528">
        <v>0</v>
      </c>
      <c r="Q1528">
        <v>0</v>
      </c>
      <c r="R1528">
        <v>0</v>
      </c>
      <c r="S1528">
        <v>8</v>
      </c>
      <c r="T1528">
        <v>0</v>
      </c>
      <c r="U1528">
        <v>2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15.891633000000001</v>
      </c>
      <c r="AB1528">
        <v>0</v>
      </c>
      <c r="AC1528">
        <v>1.3201172000000001</v>
      </c>
      <c r="AD1528">
        <v>0</v>
      </c>
      <c r="AE1528">
        <v>0</v>
      </c>
      <c r="AF1528">
        <v>17.211749999999999</v>
      </c>
    </row>
    <row r="1529" spans="1:32" x14ac:dyDescent="0.3">
      <c r="A1529">
        <v>3010926</v>
      </c>
      <c r="B1529">
        <v>1</v>
      </c>
      <c r="C1529" t="s">
        <v>82</v>
      </c>
      <c r="D1529" t="s">
        <v>94</v>
      </c>
      <c r="E1529" t="s">
        <v>245</v>
      </c>
      <c r="F1529" t="s">
        <v>246</v>
      </c>
      <c r="G1529" t="s">
        <v>134</v>
      </c>
      <c r="H1529" t="s">
        <v>182</v>
      </c>
      <c r="I1529" t="s">
        <v>78</v>
      </c>
      <c r="J1529" t="s">
        <v>136</v>
      </c>
      <c r="K1529" t="s">
        <v>22</v>
      </c>
      <c r="L1529" t="s">
        <v>177</v>
      </c>
      <c r="M1529" t="s">
        <v>5988</v>
      </c>
      <c r="N1529" t="s">
        <v>5989</v>
      </c>
      <c r="O1529">
        <v>3.4197808333333333</v>
      </c>
      <c r="P1529">
        <v>0</v>
      </c>
      <c r="Q1529">
        <v>184</v>
      </c>
      <c r="R1529">
        <v>0</v>
      </c>
      <c r="S1529">
        <v>0</v>
      </c>
      <c r="T1529">
        <v>0</v>
      </c>
      <c r="U1529">
        <v>4</v>
      </c>
      <c r="V1529">
        <v>0</v>
      </c>
      <c r="W1529">
        <v>0</v>
      </c>
      <c r="X1529">
        <v>0</v>
      </c>
      <c r="Y1529">
        <v>219.33948000000001</v>
      </c>
      <c r="Z1529">
        <v>0</v>
      </c>
      <c r="AA1529">
        <v>0</v>
      </c>
      <c r="AB1529">
        <v>0</v>
      </c>
      <c r="AC1529">
        <v>9.9998959999999997</v>
      </c>
      <c r="AD1529">
        <v>0</v>
      </c>
      <c r="AE1529">
        <v>0</v>
      </c>
      <c r="AF1529">
        <v>229.33939000000001</v>
      </c>
    </row>
    <row r="1530" spans="1:32" x14ac:dyDescent="0.3">
      <c r="A1530">
        <v>3010714</v>
      </c>
      <c r="B1530">
        <v>1</v>
      </c>
      <c r="C1530" t="s">
        <v>82</v>
      </c>
      <c r="D1530" t="s">
        <v>84</v>
      </c>
      <c r="E1530" t="s">
        <v>3286</v>
      </c>
      <c r="F1530" t="s">
        <v>3287</v>
      </c>
      <c r="G1530" t="s">
        <v>134</v>
      </c>
      <c r="H1530" t="s">
        <v>478</v>
      </c>
      <c r="I1530" t="s">
        <v>78</v>
      </c>
      <c r="J1530" t="s">
        <v>136</v>
      </c>
      <c r="K1530" t="s">
        <v>22</v>
      </c>
      <c r="L1530" t="s">
        <v>177</v>
      </c>
      <c r="M1530" t="s">
        <v>5990</v>
      </c>
      <c r="N1530" t="s">
        <v>5991</v>
      </c>
      <c r="O1530">
        <v>4.1127997222222223</v>
      </c>
      <c r="P1530">
        <v>0</v>
      </c>
      <c r="Q1530">
        <v>54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48.932845999999998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48.932845999999998</v>
      </c>
    </row>
    <row r="1531" spans="1:32" x14ac:dyDescent="0.3">
      <c r="A1531">
        <v>3010699</v>
      </c>
      <c r="B1531">
        <v>1</v>
      </c>
      <c r="C1531" t="s">
        <v>82</v>
      </c>
      <c r="D1531" t="s">
        <v>102</v>
      </c>
      <c r="E1531" t="s">
        <v>5992</v>
      </c>
      <c r="F1531" t="s">
        <v>5993</v>
      </c>
      <c r="G1531" t="s">
        <v>134</v>
      </c>
      <c r="H1531" t="s">
        <v>367</v>
      </c>
      <c r="I1531" t="s">
        <v>78</v>
      </c>
      <c r="J1531" t="s">
        <v>136</v>
      </c>
      <c r="K1531" t="s">
        <v>22</v>
      </c>
      <c r="L1531" t="s">
        <v>177</v>
      </c>
      <c r="M1531" t="s">
        <v>3555</v>
      </c>
      <c r="N1531" t="s">
        <v>5994</v>
      </c>
      <c r="O1531">
        <v>2.4025188888888889</v>
      </c>
      <c r="P1531">
        <v>0</v>
      </c>
      <c r="Q1531">
        <v>14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5.6946944999999998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5.6946944999999998</v>
      </c>
    </row>
    <row r="1532" spans="1:32" x14ac:dyDescent="0.3">
      <c r="A1532">
        <v>3010664</v>
      </c>
      <c r="B1532">
        <v>1</v>
      </c>
      <c r="C1532" t="s">
        <v>83</v>
      </c>
      <c r="D1532" t="s">
        <v>128</v>
      </c>
      <c r="E1532" t="s">
        <v>5995</v>
      </c>
      <c r="F1532" t="s">
        <v>5996</v>
      </c>
      <c r="G1532" t="s">
        <v>134</v>
      </c>
      <c r="H1532" t="s">
        <v>327</v>
      </c>
      <c r="I1532" t="s">
        <v>78</v>
      </c>
      <c r="J1532" t="s">
        <v>136</v>
      </c>
      <c r="K1532" t="s">
        <v>22</v>
      </c>
      <c r="L1532" t="s">
        <v>177</v>
      </c>
      <c r="M1532" t="s">
        <v>5997</v>
      </c>
      <c r="N1532" t="s">
        <v>5998</v>
      </c>
      <c r="O1532">
        <v>3.2234291666666666</v>
      </c>
      <c r="P1532">
        <v>0</v>
      </c>
      <c r="Q1532">
        <v>5</v>
      </c>
      <c r="R1532">
        <v>0</v>
      </c>
      <c r="S1532">
        <v>0</v>
      </c>
      <c r="T1532">
        <v>0</v>
      </c>
      <c r="U1532">
        <v>74</v>
      </c>
      <c r="V1532">
        <v>0</v>
      </c>
      <c r="W1532">
        <v>0</v>
      </c>
      <c r="X1532">
        <v>0</v>
      </c>
      <c r="Y1532">
        <v>3.7699756999999998</v>
      </c>
      <c r="Z1532">
        <v>0</v>
      </c>
      <c r="AA1532">
        <v>0</v>
      </c>
      <c r="AB1532">
        <v>0</v>
      </c>
      <c r="AC1532">
        <v>485.33530000000002</v>
      </c>
      <c r="AD1532">
        <v>0</v>
      </c>
      <c r="AE1532">
        <v>0</v>
      </c>
      <c r="AF1532">
        <v>489.10525999999999</v>
      </c>
    </row>
    <row r="1533" spans="1:32" x14ac:dyDescent="0.3">
      <c r="A1533">
        <v>3010570</v>
      </c>
      <c r="B1533">
        <v>1</v>
      </c>
      <c r="C1533" t="s">
        <v>82</v>
      </c>
      <c r="D1533" t="s">
        <v>90</v>
      </c>
      <c r="E1533" t="s">
        <v>3603</v>
      </c>
      <c r="F1533" t="s">
        <v>3604</v>
      </c>
      <c r="G1533" t="s">
        <v>134</v>
      </c>
      <c r="H1533" t="s">
        <v>238</v>
      </c>
      <c r="I1533" t="s">
        <v>78</v>
      </c>
      <c r="J1533" t="s">
        <v>136</v>
      </c>
      <c r="K1533" t="s">
        <v>22</v>
      </c>
      <c r="L1533" t="s">
        <v>177</v>
      </c>
      <c r="M1533" t="s">
        <v>5999</v>
      </c>
      <c r="N1533" t="s">
        <v>6000</v>
      </c>
      <c r="O1533">
        <v>0.87029916666666673</v>
      </c>
      <c r="P1533">
        <v>0</v>
      </c>
      <c r="Q1533">
        <v>8</v>
      </c>
      <c r="R1533">
        <v>0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0</v>
      </c>
      <c r="Y1533">
        <v>1.6707178</v>
      </c>
      <c r="Z1533">
        <v>0</v>
      </c>
      <c r="AA1533">
        <v>0</v>
      </c>
      <c r="AB1533">
        <v>0</v>
      </c>
      <c r="AC1533">
        <v>1.7955958999999999</v>
      </c>
      <c r="AD1533">
        <v>0</v>
      </c>
      <c r="AE1533">
        <v>0</v>
      </c>
      <c r="AF1533">
        <v>3.4663135999999999</v>
      </c>
    </row>
    <row r="1534" spans="1:32" x14ac:dyDescent="0.3">
      <c r="A1534">
        <v>3010419</v>
      </c>
      <c r="B1534">
        <v>1</v>
      </c>
      <c r="C1534" t="s">
        <v>82</v>
      </c>
      <c r="D1534" t="s">
        <v>104</v>
      </c>
      <c r="E1534" t="s">
        <v>6001</v>
      </c>
      <c r="F1534" t="s">
        <v>6002</v>
      </c>
      <c r="G1534" t="s">
        <v>134</v>
      </c>
      <c r="H1534" t="s">
        <v>1286</v>
      </c>
      <c r="I1534" t="s">
        <v>78</v>
      </c>
      <c r="J1534" t="s">
        <v>136</v>
      </c>
      <c r="K1534" t="s">
        <v>3</v>
      </c>
      <c r="L1534" t="s">
        <v>177</v>
      </c>
      <c r="M1534" t="s">
        <v>6003</v>
      </c>
      <c r="N1534" t="s">
        <v>5454</v>
      </c>
      <c r="O1534">
        <v>0.57071277777777774</v>
      </c>
      <c r="P1534">
        <v>0</v>
      </c>
      <c r="Q1534">
        <v>100</v>
      </c>
      <c r="R1534">
        <v>0</v>
      </c>
      <c r="S1534">
        <v>0</v>
      </c>
      <c r="T1534">
        <v>0</v>
      </c>
      <c r="U1534">
        <v>39</v>
      </c>
      <c r="V1534">
        <v>0</v>
      </c>
      <c r="W1534">
        <v>0</v>
      </c>
      <c r="X1534">
        <v>0</v>
      </c>
      <c r="Y1534">
        <v>20.470089999999999</v>
      </c>
      <c r="Z1534">
        <v>0</v>
      </c>
      <c r="AA1534">
        <v>0</v>
      </c>
      <c r="AB1534">
        <v>0</v>
      </c>
      <c r="AC1534">
        <v>20.325579000000001</v>
      </c>
      <c r="AD1534">
        <v>0</v>
      </c>
      <c r="AE1534">
        <v>0</v>
      </c>
      <c r="AF1534">
        <v>40.795670000000001</v>
      </c>
    </row>
    <row r="1535" spans="1:32" x14ac:dyDescent="0.3">
      <c r="A1535">
        <v>3010392</v>
      </c>
      <c r="B1535">
        <v>2</v>
      </c>
      <c r="C1535" t="s">
        <v>83</v>
      </c>
      <c r="D1535" t="s">
        <v>122</v>
      </c>
      <c r="E1535" t="s">
        <v>6004</v>
      </c>
      <c r="F1535" t="s">
        <v>6005</v>
      </c>
      <c r="G1535" t="s">
        <v>134</v>
      </c>
      <c r="H1535" t="s">
        <v>182</v>
      </c>
      <c r="I1535" t="s">
        <v>78</v>
      </c>
      <c r="J1535" t="s">
        <v>136</v>
      </c>
      <c r="K1535" t="s">
        <v>22</v>
      </c>
      <c r="L1535" t="s">
        <v>177</v>
      </c>
      <c r="M1535" t="s">
        <v>3579</v>
      </c>
      <c r="N1535" t="s">
        <v>6006</v>
      </c>
      <c r="O1535">
        <v>0.9836111111111111</v>
      </c>
      <c r="P1535">
        <v>0</v>
      </c>
      <c r="Q1535">
        <v>257</v>
      </c>
      <c r="R1535">
        <v>0</v>
      </c>
      <c r="S1535">
        <v>0</v>
      </c>
      <c r="T1535">
        <v>0</v>
      </c>
      <c r="U1535">
        <v>9</v>
      </c>
      <c r="V1535">
        <v>0</v>
      </c>
      <c r="W1535">
        <v>0</v>
      </c>
      <c r="X1535">
        <v>0</v>
      </c>
      <c r="Y1535">
        <v>38.258450000000003</v>
      </c>
      <c r="Z1535">
        <v>0</v>
      </c>
      <c r="AA1535">
        <v>0</v>
      </c>
      <c r="AB1535">
        <v>0</v>
      </c>
      <c r="AC1535">
        <v>3.8666255</v>
      </c>
      <c r="AD1535">
        <v>0</v>
      </c>
      <c r="AE1535">
        <v>0</v>
      </c>
      <c r="AF1535">
        <v>42.125076</v>
      </c>
    </row>
    <row r="1536" spans="1:32" x14ac:dyDescent="0.3">
      <c r="A1536">
        <v>3010417</v>
      </c>
      <c r="B1536">
        <v>1</v>
      </c>
      <c r="C1536" t="s">
        <v>82</v>
      </c>
      <c r="D1536" t="s">
        <v>111</v>
      </c>
      <c r="E1536" t="s">
        <v>6007</v>
      </c>
      <c r="F1536" t="s">
        <v>6008</v>
      </c>
      <c r="G1536" t="s">
        <v>134</v>
      </c>
      <c r="H1536" t="s">
        <v>211</v>
      </c>
      <c r="I1536" t="s">
        <v>79</v>
      </c>
      <c r="J1536" t="s">
        <v>136</v>
      </c>
      <c r="K1536" t="s">
        <v>22</v>
      </c>
      <c r="L1536" t="s">
        <v>177</v>
      </c>
      <c r="M1536" t="s">
        <v>6009</v>
      </c>
      <c r="N1536" t="s">
        <v>6010</v>
      </c>
      <c r="O1536">
        <v>2.0141666666666667</v>
      </c>
      <c r="P1536">
        <v>0</v>
      </c>
      <c r="Q1536">
        <v>594</v>
      </c>
      <c r="R1536">
        <v>0</v>
      </c>
      <c r="S1536">
        <v>15</v>
      </c>
      <c r="T1536">
        <v>3</v>
      </c>
      <c r="U1536">
        <v>73</v>
      </c>
      <c r="V1536">
        <v>0</v>
      </c>
      <c r="W1536">
        <v>0</v>
      </c>
      <c r="X1536">
        <v>0</v>
      </c>
      <c r="Y1536">
        <v>110.53361</v>
      </c>
      <c r="Z1536">
        <v>0</v>
      </c>
      <c r="AA1536">
        <v>3.9383732999999999</v>
      </c>
      <c r="AB1536">
        <v>37.513584000000002</v>
      </c>
      <c r="AC1536">
        <v>74.338700000000003</v>
      </c>
      <c r="AD1536">
        <v>0</v>
      </c>
      <c r="AE1536">
        <v>0</v>
      </c>
      <c r="AF1536">
        <v>226.32426000000001</v>
      </c>
    </row>
    <row r="1537" spans="1:32" x14ac:dyDescent="0.3">
      <c r="A1537">
        <v>3008896</v>
      </c>
      <c r="B1537">
        <v>1</v>
      </c>
      <c r="C1537" t="s">
        <v>83</v>
      </c>
      <c r="D1537" t="s">
        <v>129</v>
      </c>
      <c r="E1537" t="s">
        <v>6011</v>
      </c>
      <c r="F1537" t="s">
        <v>6012</v>
      </c>
      <c r="G1537" t="s">
        <v>134</v>
      </c>
      <c r="H1537" t="s">
        <v>211</v>
      </c>
      <c r="I1537" t="s">
        <v>79</v>
      </c>
      <c r="J1537" t="s">
        <v>136</v>
      </c>
      <c r="K1537" t="s">
        <v>22</v>
      </c>
      <c r="L1537" t="s">
        <v>177</v>
      </c>
      <c r="M1537" t="s">
        <v>6013</v>
      </c>
      <c r="N1537" t="s">
        <v>6014</v>
      </c>
      <c r="O1537">
        <v>2.2183722222222224</v>
      </c>
      <c r="P1537">
        <v>0</v>
      </c>
      <c r="Q1537">
        <v>1014</v>
      </c>
      <c r="R1537">
        <v>0</v>
      </c>
      <c r="S1537">
        <v>0</v>
      </c>
      <c r="T1537">
        <v>0</v>
      </c>
      <c r="U1537">
        <v>30</v>
      </c>
      <c r="V1537">
        <v>0</v>
      </c>
      <c r="W1537">
        <v>0</v>
      </c>
      <c r="X1537">
        <v>0</v>
      </c>
      <c r="Y1537">
        <v>408.55484000000001</v>
      </c>
      <c r="Z1537">
        <v>0</v>
      </c>
      <c r="AA1537">
        <v>0</v>
      </c>
      <c r="AB1537">
        <v>0</v>
      </c>
      <c r="AC1537">
        <v>10.881985</v>
      </c>
      <c r="AD1537">
        <v>0</v>
      </c>
      <c r="AE1537">
        <v>0</v>
      </c>
      <c r="AF1537">
        <v>419.43682999999999</v>
      </c>
    </row>
    <row r="1538" spans="1:32" x14ac:dyDescent="0.3">
      <c r="A1538">
        <v>3010123</v>
      </c>
      <c r="B1538">
        <v>1</v>
      </c>
      <c r="C1538" t="s">
        <v>82</v>
      </c>
      <c r="D1538" t="s">
        <v>94</v>
      </c>
      <c r="E1538" t="s">
        <v>1293</v>
      </c>
      <c r="F1538" t="s">
        <v>1294</v>
      </c>
      <c r="G1538" t="s">
        <v>134</v>
      </c>
      <c r="H1538" t="s">
        <v>247</v>
      </c>
      <c r="I1538" t="s">
        <v>78</v>
      </c>
      <c r="J1538" t="s">
        <v>136</v>
      </c>
      <c r="K1538" t="s">
        <v>22</v>
      </c>
      <c r="L1538" t="s">
        <v>177</v>
      </c>
      <c r="M1538" t="s">
        <v>6015</v>
      </c>
      <c r="N1538" t="s">
        <v>6016</v>
      </c>
      <c r="O1538">
        <v>1.7897030555555555</v>
      </c>
      <c r="P1538">
        <v>0</v>
      </c>
      <c r="Q1538">
        <v>47</v>
      </c>
      <c r="R1538">
        <v>0</v>
      </c>
      <c r="S1538">
        <v>0</v>
      </c>
      <c r="T1538">
        <v>0</v>
      </c>
      <c r="U1538">
        <v>5</v>
      </c>
      <c r="V1538">
        <v>0</v>
      </c>
      <c r="W1538">
        <v>0</v>
      </c>
      <c r="X1538">
        <v>0</v>
      </c>
      <c r="Y1538">
        <v>13.537433999999999</v>
      </c>
      <c r="Z1538">
        <v>0</v>
      </c>
      <c r="AA1538">
        <v>0</v>
      </c>
      <c r="AB1538">
        <v>0</v>
      </c>
      <c r="AC1538">
        <v>3.2618406000000002</v>
      </c>
      <c r="AD1538">
        <v>0</v>
      </c>
      <c r="AE1538">
        <v>0</v>
      </c>
      <c r="AF1538">
        <v>16.799274</v>
      </c>
    </row>
    <row r="1539" spans="1:32" x14ac:dyDescent="0.3">
      <c r="A1539">
        <v>3010113</v>
      </c>
      <c r="B1539">
        <v>1</v>
      </c>
      <c r="C1539" t="s">
        <v>82</v>
      </c>
      <c r="D1539" t="s">
        <v>84</v>
      </c>
      <c r="E1539" t="s">
        <v>1193</v>
      </c>
      <c r="F1539" t="s">
        <v>1194</v>
      </c>
      <c r="G1539" t="s">
        <v>134</v>
      </c>
      <c r="H1539" t="s">
        <v>211</v>
      </c>
      <c r="I1539" t="s">
        <v>79</v>
      </c>
      <c r="J1539" t="s">
        <v>136</v>
      </c>
      <c r="K1539" t="s">
        <v>22</v>
      </c>
      <c r="L1539" t="s">
        <v>177</v>
      </c>
      <c r="M1539" t="s">
        <v>6017</v>
      </c>
      <c r="N1539" t="s">
        <v>6018</v>
      </c>
      <c r="O1539">
        <v>0.7252777777777778</v>
      </c>
      <c r="P1539">
        <v>5</v>
      </c>
      <c r="Q1539">
        <v>517</v>
      </c>
      <c r="R1539">
        <v>25</v>
      </c>
      <c r="S1539">
        <v>13</v>
      </c>
      <c r="T1539">
        <v>34</v>
      </c>
      <c r="U1539">
        <v>35</v>
      </c>
      <c r="V1539">
        <v>0</v>
      </c>
      <c r="W1539">
        <v>0</v>
      </c>
      <c r="X1539">
        <v>3.3266163</v>
      </c>
      <c r="Y1539">
        <v>80.191500000000005</v>
      </c>
      <c r="Z1539">
        <v>26.710882000000002</v>
      </c>
      <c r="AA1539">
        <v>2.1541359999999998</v>
      </c>
      <c r="AB1539">
        <v>269.27048000000002</v>
      </c>
      <c r="AC1539">
        <v>11.921799999999999</v>
      </c>
      <c r="AD1539">
        <v>0</v>
      </c>
      <c r="AE1539">
        <v>0</v>
      </c>
      <c r="AF1539">
        <v>393.5754</v>
      </c>
    </row>
    <row r="1540" spans="1:32" x14ac:dyDescent="0.3">
      <c r="A1540">
        <v>3010110</v>
      </c>
      <c r="B1540">
        <v>1</v>
      </c>
      <c r="C1540" t="s">
        <v>82</v>
      </c>
      <c r="D1540" t="s">
        <v>101</v>
      </c>
      <c r="E1540" t="s">
        <v>6019</v>
      </c>
      <c r="F1540" t="s">
        <v>6020</v>
      </c>
      <c r="G1540" t="s">
        <v>134</v>
      </c>
      <c r="H1540" t="s">
        <v>211</v>
      </c>
      <c r="I1540" t="s">
        <v>79</v>
      </c>
      <c r="J1540" t="s">
        <v>136</v>
      </c>
      <c r="K1540" t="s">
        <v>22</v>
      </c>
      <c r="L1540" t="s">
        <v>177</v>
      </c>
      <c r="M1540" t="s">
        <v>6021</v>
      </c>
      <c r="N1540" t="s">
        <v>6022</v>
      </c>
      <c r="O1540">
        <v>0.49944444444444447</v>
      </c>
      <c r="P1540">
        <v>5</v>
      </c>
      <c r="Q1540">
        <v>919</v>
      </c>
      <c r="R1540">
        <v>0</v>
      </c>
      <c r="S1540">
        <v>4</v>
      </c>
      <c r="T1540">
        <v>1</v>
      </c>
      <c r="U1540">
        <v>80</v>
      </c>
      <c r="V1540">
        <v>0</v>
      </c>
      <c r="W1540">
        <v>0</v>
      </c>
      <c r="X1540">
        <v>1.3101891999999999</v>
      </c>
      <c r="Y1540">
        <v>94.33954</v>
      </c>
      <c r="Z1540">
        <v>0</v>
      </c>
      <c r="AA1540">
        <v>0.13596797999999999</v>
      </c>
      <c r="AB1540">
        <v>5.840668</v>
      </c>
      <c r="AC1540">
        <v>18.390284000000001</v>
      </c>
      <c r="AD1540">
        <v>0</v>
      </c>
      <c r="AE1540">
        <v>0</v>
      </c>
      <c r="AF1540">
        <v>120.01665</v>
      </c>
    </row>
    <row r="1541" spans="1:32" x14ac:dyDescent="0.3">
      <c r="A1541">
        <v>3010105</v>
      </c>
      <c r="B1541">
        <v>1</v>
      </c>
      <c r="C1541" t="s">
        <v>83</v>
      </c>
      <c r="D1541" t="s">
        <v>123</v>
      </c>
      <c r="E1541" t="s">
        <v>6023</v>
      </c>
      <c r="F1541" t="s">
        <v>6024</v>
      </c>
      <c r="G1541" t="s">
        <v>134</v>
      </c>
      <c r="H1541" t="s">
        <v>1835</v>
      </c>
      <c r="I1541" t="s">
        <v>79</v>
      </c>
      <c r="J1541" t="s">
        <v>136</v>
      </c>
      <c r="K1541" t="s">
        <v>22</v>
      </c>
      <c r="L1541" t="s">
        <v>177</v>
      </c>
      <c r="M1541" t="s">
        <v>6025</v>
      </c>
      <c r="N1541" t="s">
        <v>6026</v>
      </c>
      <c r="O1541">
        <v>2.1188888888888888</v>
      </c>
      <c r="P1541">
        <v>3</v>
      </c>
      <c r="Q1541">
        <v>798</v>
      </c>
      <c r="R1541">
        <v>51</v>
      </c>
      <c r="S1541">
        <v>150</v>
      </c>
      <c r="T1541">
        <v>7</v>
      </c>
      <c r="U1541">
        <v>67</v>
      </c>
      <c r="V1541">
        <v>0</v>
      </c>
      <c r="W1541">
        <v>0</v>
      </c>
      <c r="X1541">
        <v>41.535553</v>
      </c>
      <c r="Y1541">
        <v>146.37564</v>
      </c>
      <c r="Z1541">
        <v>21.527083999999999</v>
      </c>
      <c r="AA1541">
        <v>33.511336999999997</v>
      </c>
      <c r="AB1541">
        <v>11.466087</v>
      </c>
      <c r="AC1541">
        <v>24.912272999999999</v>
      </c>
      <c r="AD1541">
        <v>0</v>
      </c>
      <c r="AE1541">
        <v>0</v>
      </c>
      <c r="AF1541">
        <v>279.32796999999999</v>
      </c>
    </row>
    <row r="1542" spans="1:32" x14ac:dyDescent="0.3">
      <c r="A1542">
        <v>3009968</v>
      </c>
      <c r="B1542">
        <v>1</v>
      </c>
      <c r="C1542" t="s">
        <v>82</v>
      </c>
      <c r="D1542" t="s">
        <v>101</v>
      </c>
      <c r="E1542" t="s">
        <v>1008</v>
      </c>
      <c r="F1542" t="s">
        <v>1009</v>
      </c>
      <c r="G1542" t="s">
        <v>134</v>
      </c>
      <c r="H1542" t="s">
        <v>211</v>
      </c>
      <c r="I1542" t="s">
        <v>79</v>
      </c>
      <c r="J1542" t="s">
        <v>136</v>
      </c>
      <c r="K1542" t="s">
        <v>22</v>
      </c>
      <c r="L1542" t="s">
        <v>177</v>
      </c>
      <c r="M1542" t="s">
        <v>6027</v>
      </c>
      <c r="N1542" t="s">
        <v>6028</v>
      </c>
      <c r="O1542">
        <v>0.78027777777777774</v>
      </c>
      <c r="P1542">
        <v>0</v>
      </c>
      <c r="Q1542">
        <v>3</v>
      </c>
      <c r="R1542">
        <v>3</v>
      </c>
      <c r="S1542">
        <v>40</v>
      </c>
      <c r="T1542">
        <v>11</v>
      </c>
      <c r="U1542">
        <v>11</v>
      </c>
      <c r="V1542">
        <v>1</v>
      </c>
      <c r="W1542">
        <v>0</v>
      </c>
      <c r="X1542">
        <v>0</v>
      </c>
      <c r="Y1542">
        <v>0.41529322000000002</v>
      </c>
      <c r="Z1542">
        <v>0.55388199999999999</v>
      </c>
      <c r="AA1542">
        <v>11.302103000000001</v>
      </c>
      <c r="AB1542">
        <v>55.801547999999997</v>
      </c>
      <c r="AC1542">
        <v>11.3023205</v>
      </c>
      <c r="AD1542">
        <v>6.3314190000000004</v>
      </c>
      <c r="AE1542">
        <v>0</v>
      </c>
      <c r="AF1542">
        <v>85.706565999999995</v>
      </c>
    </row>
    <row r="1543" spans="1:32" x14ac:dyDescent="0.3">
      <c r="A1543">
        <v>3009639</v>
      </c>
      <c r="B1543">
        <v>1</v>
      </c>
      <c r="C1543" t="s">
        <v>82</v>
      </c>
      <c r="D1543" t="s">
        <v>104</v>
      </c>
      <c r="E1543" t="s">
        <v>6029</v>
      </c>
      <c r="F1543" t="s">
        <v>6030</v>
      </c>
      <c r="G1543" t="s">
        <v>134</v>
      </c>
      <c r="H1543" t="s">
        <v>216</v>
      </c>
      <c r="I1543" t="s">
        <v>78</v>
      </c>
      <c r="J1543" t="s">
        <v>136</v>
      </c>
      <c r="K1543" t="s">
        <v>22</v>
      </c>
      <c r="L1543" t="s">
        <v>177</v>
      </c>
      <c r="M1543" t="s">
        <v>6031</v>
      </c>
      <c r="N1543" t="s">
        <v>6032</v>
      </c>
      <c r="O1543">
        <v>0.65909388888888887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5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0.50954770000000005</v>
      </c>
      <c r="AD1543">
        <v>0</v>
      </c>
      <c r="AE1543">
        <v>0</v>
      </c>
      <c r="AF1543">
        <v>0.50954770000000005</v>
      </c>
    </row>
    <row r="1544" spans="1:32" x14ac:dyDescent="0.3">
      <c r="A1544">
        <v>3009644</v>
      </c>
      <c r="B1544">
        <v>1</v>
      </c>
      <c r="C1544" t="s">
        <v>82</v>
      </c>
      <c r="D1544" t="s">
        <v>95</v>
      </c>
      <c r="E1544" t="s">
        <v>6033</v>
      </c>
      <c r="F1544" t="s">
        <v>6034</v>
      </c>
      <c r="G1544" t="s">
        <v>134</v>
      </c>
      <c r="H1544" t="s">
        <v>367</v>
      </c>
      <c r="I1544" t="s">
        <v>78</v>
      </c>
      <c r="J1544" t="s">
        <v>136</v>
      </c>
      <c r="K1544" t="s">
        <v>22</v>
      </c>
      <c r="L1544" t="s">
        <v>177</v>
      </c>
      <c r="M1544" t="s">
        <v>6035</v>
      </c>
      <c r="N1544" t="s">
        <v>6036</v>
      </c>
      <c r="O1544">
        <v>5.3854577777777779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0.3377116</v>
      </c>
      <c r="AD1544">
        <v>0</v>
      </c>
      <c r="AE1544">
        <v>0</v>
      </c>
      <c r="AF1544">
        <v>0.3377116</v>
      </c>
    </row>
    <row r="1545" spans="1:32" x14ac:dyDescent="0.3">
      <c r="A1545">
        <v>3009636</v>
      </c>
      <c r="B1545">
        <v>1</v>
      </c>
      <c r="C1545" t="s">
        <v>82</v>
      </c>
      <c r="D1545" t="s">
        <v>113</v>
      </c>
      <c r="E1545" t="s">
        <v>6037</v>
      </c>
      <c r="F1545" t="s">
        <v>6038</v>
      </c>
      <c r="G1545" t="s">
        <v>134</v>
      </c>
      <c r="H1545" t="s">
        <v>327</v>
      </c>
      <c r="I1545" t="s">
        <v>78</v>
      </c>
      <c r="J1545" t="s">
        <v>136</v>
      </c>
      <c r="K1545" t="s">
        <v>22</v>
      </c>
      <c r="L1545" t="s">
        <v>177</v>
      </c>
      <c r="M1545" t="s">
        <v>6039</v>
      </c>
      <c r="N1545" t="s">
        <v>6040</v>
      </c>
      <c r="O1545">
        <v>0.70305555555555554</v>
      </c>
      <c r="P1545">
        <v>0</v>
      </c>
      <c r="Q1545">
        <v>3</v>
      </c>
      <c r="R1545">
        <v>0</v>
      </c>
      <c r="S1545">
        <v>8</v>
      </c>
      <c r="T1545">
        <v>0</v>
      </c>
      <c r="U1545">
        <v>7</v>
      </c>
      <c r="V1545">
        <v>0</v>
      </c>
      <c r="W1545">
        <v>0</v>
      </c>
      <c r="X1545">
        <v>0</v>
      </c>
      <c r="Y1545">
        <v>0.83794283999999997</v>
      </c>
      <c r="Z1545">
        <v>0</v>
      </c>
      <c r="AA1545">
        <v>9.8513760000000001</v>
      </c>
      <c r="AB1545">
        <v>0</v>
      </c>
      <c r="AC1545">
        <v>4.9323370000000004</v>
      </c>
      <c r="AD1545">
        <v>0</v>
      </c>
      <c r="AE1545">
        <v>0</v>
      </c>
      <c r="AF1545">
        <v>15.621655000000001</v>
      </c>
    </row>
    <row r="1546" spans="1:32" x14ac:dyDescent="0.3">
      <c r="A1546">
        <v>3009637</v>
      </c>
      <c r="B1546">
        <v>1</v>
      </c>
      <c r="C1546" t="s">
        <v>82</v>
      </c>
      <c r="D1546" t="s">
        <v>90</v>
      </c>
      <c r="E1546" t="s">
        <v>6041</v>
      </c>
      <c r="F1546" t="s">
        <v>6042</v>
      </c>
      <c r="G1546" t="s">
        <v>134</v>
      </c>
      <c r="H1546" t="s">
        <v>1734</v>
      </c>
      <c r="I1546" t="s">
        <v>78</v>
      </c>
      <c r="J1546" t="s">
        <v>136</v>
      </c>
      <c r="K1546" t="s">
        <v>22</v>
      </c>
      <c r="L1546" t="s">
        <v>177</v>
      </c>
      <c r="M1546" t="s">
        <v>6043</v>
      </c>
      <c r="N1546" t="s">
        <v>6044</v>
      </c>
      <c r="O1546">
        <v>1.0305124999999999</v>
      </c>
      <c r="P1546">
        <v>0</v>
      </c>
      <c r="Q1546">
        <v>83</v>
      </c>
      <c r="R1546">
        <v>0</v>
      </c>
      <c r="S1546">
        <v>0</v>
      </c>
      <c r="T1546">
        <v>0</v>
      </c>
      <c r="U1546">
        <v>16</v>
      </c>
      <c r="V1546">
        <v>0</v>
      </c>
      <c r="W1546">
        <v>2</v>
      </c>
      <c r="X1546">
        <v>0</v>
      </c>
      <c r="Y1546">
        <v>33.064532999999997</v>
      </c>
      <c r="Z1546">
        <v>0</v>
      </c>
      <c r="AA1546">
        <v>0</v>
      </c>
      <c r="AB1546">
        <v>0</v>
      </c>
      <c r="AC1546">
        <v>5.9722624</v>
      </c>
      <c r="AD1546">
        <v>0</v>
      </c>
      <c r="AE1546">
        <v>6.7831060000000001</v>
      </c>
      <c r="AF1546">
        <v>45.819899999999997</v>
      </c>
    </row>
    <row r="1547" spans="1:32" x14ac:dyDescent="0.3">
      <c r="A1547">
        <v>3009622</v>
      </c>
      <c r="B1547">
        <v>1</v>
      </c>
      <c r="C1547" t="s">
        <v>83</v>
      </c>
      <c r="D1547" t="s">
        <v>130</v>
      </c>
      <c r="E1547" t="s">
        <v>6045</v>
      </c>
      <c r="F1547" t="s">
        <v>6046</v>
      </c>
      <c r="G1547" t="s">
        <v>134</v>
      </c>
      <c r="H1547" t="s">
        <v>211</v>
      </c>
      <c r="I1547" t="s">
        <v>79</v>
      </c>
      <c r="J1547" t="s">
        <v>136</v>
      </c>
      <c r="K1547" t="s">
        <v>22</v>
      </c>
      <c r="L1547" t="s">
        <v>177</v>
      </c>
      <c r="M1547" t="s">
        <v>6047</v>
      </c>
      <c r="N1547" t="s">
        <v>6048</v>
      </c>
      <c r="O1547">
        <v>1.5725</v>
      </c>
      <c r="P1547">
        <v>2</v>
      </c>
      <c r="Q1547">
        <v>240</v>
      </c>
      <c r="R1547">
        <v>7</v>
      </c>
      <c r="S1547">
        <v>11</v>
      </c>
      <c r="T1547">
        <v>1</v>
      </c>
      <c r="U1547">
        <v>7</v>
      </c>
      <c r="V1547">
        <v>0</v>
      </c>
      <c r="W1547">
        <v>0</v>
      </c>
      <c r="X1547">
        <v>28.806612000000001</v>
      </c>
      <c r="Y1547">
        <v>42.726692</v>
      </c>
      <c r="Z1547">
        <v>2.6452019999999998</v>
      </c>
      <c r="AA1547">
        <v>4.7581983000000001</v>
      </c>
      <c r="AB1547">
        <v>2.5131709999999998</v>
      </c>
      <c r="AC1547">
        <v>3.1234004</v>
      </c>
      <c r="AD1547">
        <v>0</v>
      </c>
      <c r="AE1547">
        <v>0</v>
      </c>
      <c r="AF1547">
        <v>84.573269999999994</v>
      </c>
    </row>
    <row r="1548" spans="1:32" x14ac:dyDescent="0.3">
      <c r="A1548">
        <v>3008328</v>
      </c>
      <c r="B1548">
        <v>1</v>
      </c>
      <c r="C1548" t="s">
        <v>82</v>
      </c>
      <c r="D1548" t="s">
        <v>87</v>
      </c>
      <c r="E1548" t="s">
        <v>6049</v>
      </c>
      <c r="F1548" t="s">
        <v>6050</v>
      </c>
      <c r="G1548" t="s">
        <v>134</v>
      </c>
      <c r="H1548" t="s">
        <v>147</v>
      </c>
      <c r="I1548" t="s">
        <v>78</v>
      </c>
      <c r="J1548" t="s">
        <v>136</v>
      </c>
      <c r="K1548" t="s">
        <v>22</v>
      </c>
      <c r="L1548" t="s">
        <v>137</v>
      </c>
      <c r="M1548" t="s">
        <v>6051</v>
      </c>
      <c r="N1548" t="s">
        <v>6052</v>
      </c>
      <c r="O1548">
        <v>5.1705555555555556</v>
      </c>
      <c r="P1548">
        <v>0</v>
      </c>
      <c r="Q1548">
        <v>28</v>
      </c>
      <c r="R1548">
        <v>0</v>
      </c>
      <c r="S1548">
        <v>0</v>
      </c>
      <c r="T1548">
        <v>0</v>
      </c>
      <c r="U1548">
        <v>29</v>
      </c>
      <c r="V1548">
        <v>0</v>
      </c>
      <c r="W1548">
        <v>0</v>
      </c>
      <c r="X1548">
        <v>0</v>
      </c>
      <c r="Y1548">
        <v>40.837135000000004</v>
      </c>
      <c r="Z1548">
        <v>0</v>
      </c>
      <c r="AA1548">
        <v>0</v>
      </c>
      <c r="AB1548">
        <v>0</v>
      </c>
      <c r="AC1548">
        <v>94.068755999999993</v>
      </c>
      <c r="AD1548">
        <v>0</v>
      </c>
      <c r="AE1548">
        <v>0</v>
      </c>
      <c r="AF1548">
        <v>134.9059</v>
      </c>
    </row>
    <row r="1549" spans="1:32" x14ac:dyDescent="0.3">
      <c r="A1549">
        <v>3008039</v>
      </c>
      <c r="B1549">
        <v>1</v>
      </c>
      <c r="C1549" t="s">
        <v>82</v>
      </c>
      <c r="D1549" t="s">
        <v>104</v>
      </c>
      <c r="E1549" t="s">
        <v>6053</v>
      </c>
      <c r="F1549" t="s">
        <v>6054</v>
      </c>
      <c r="G1549" t="s">
        <v>134</v>
      </c>
      <c r="H1549" t="s">
        <v>247</v>
      </c>
      <c r="I1549" t="s">
        <v>78</v>
      </c>
      <c r="J1549" t="s">
        <v>136</v>
      </c>
      <c r="K1549" t="s">
        <v>22</v>
      </c>
      <c r="L1549" t="s">
        <v>177</v>
      </c>
      <c r="M1549" t="s">
        <v>6055</v>
      </c>
      <c r="N1549" t="s">
        <v>6056</v>
      </c>
      <c r="O1549">
        <v>1.0202886111111111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25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20.095386999999999</v>
      </c>
      <c r="AD1549">
        <v>0</v>
      </c>
      <c r="AE1549">
        <v>0</v>
      </c>
      <c r="AF1549">
        <v>20.095386999999999</v>
      </c>
    </row>
    <row r="1550" spans="1:32" x14ac:dyDescent="0.3">
      <c r="A1550">
        <v>3008059</v>
      </c>
      <c r="B1550">
        <v>1</v>
      </c>
      <c r="C1550" t="s">
        <v>82</v>
      </c>
      <c r="D1550" t="s">
        <v>88</v>
      </c>
      <c r="E1550" t="s">
        <v>6057</v>
      </c>
      <c r="F1550" t="s">
        <v>6058</v>
      </c>
      <c r="G1550" t="s">
        <v>134</v>
      </c>
      <c r="H1550" t="s">
        <v>211</v>
      </c>
      <c r="I1550" t="s">
        <v>79</v>
      </c>
      <c r="J1550" t="s">
        <v>136</v>
      </c>
      <c r="K1550" t="s">
        <v>22</v>
      </c>
      <c r="L1550" t="s">
        <v>177</v>
      </c>
      <c r="M1550" t="s">
        <v>6059</v>
      </c>
      <c r="N1550" t="s">
        <v>6060</v>
      </c>
      <c r="O1550">
        <v>0.92194444444444446</v>
      </c>
      <c r="P1550">
        <v>2</v>
      </c>
      <c r="Q1550">
        <v>0</v>
      </c>
      <c r="R1550">
        <v>36</v>
      </c>
      <c r="S1550">
        <v>0</v>
      </c>
      <c r="T1550">
        <v>6</v>
      </c>
      <c r="U1550">
        <v>0</v>
      </c>
      <c r="V1550">
        <v>0</v>
      </c>
      <c r="W1550">
        <v>0</v>
      </c>
      <c r="X1550">
        <v>0.73029140000000003</v>
      </c>
      <c r="Y1550">
        <v>0</v>
      </c>
      <c r="Z1550">
        <v>20.160834999999999</v>
      </c>
      <c r="AA1550">
        <v>0</v>
      </c>
      <c r="AB1550">
        <v>4.3029336999999996</v>
      </c>
      <c r="AC1550">
        <v>0</v>
      </c>
      <c r="AD1550">
        <v>0</v>
      </c>
      <c r="AE1550">
        <v>0</v>
      </c>
      <c r="AF1550">
        <v>25.194061000000001</v>
      </c>
    </row>
    <row r="1551" spans="1:32" x14ac:dyDescent="0.3">
      <c r="A1551">
        <v>3008054</v>
      </c>
      <c r="B1551">
        <v>1</v>
      </c>
      <c r="C1551" t="s">
        <v>82</v>
      </c>
      <c r="D1551" t="s">
        <v>109</v>
      </c>
      <c r="E1551" t="s">
        <v>6061</v>
      </c>
      <c r="F1551" t="s">
        <v>6062</v>
      </c>
      <c r="G1551" t="s">
        <v>134</v>
      </c>
      <c r="H1551" t="s">
        <v>211</v>
      </c>
      <c r="I1551" t="s">
        <v>79</v>
      </c>
      <c r="J1551" t="s">
        <v>136</v>
      </c>
      <c r="K1551" t="s">
        <v>22</v>
      </c>
      <c r="L1551" t="s">
        <v>177</v>
      </c>
      <c r="M1551" t="s">
        <v>6063</v>
      </c>
      <c r="N1551" t="s">
        <v>6064</v>
      </c>
      <c r="O1551">
        <v>7.7777777777777779E-2</v>
      </c>
      <c r="P1551">
        <v>0</v>
      </c>
      <c r="Q1551">
        <v>420</v>
      </c>
      <c r="R1551">
        <v>8</v>
      </c>
      <c r="S1551">
        <v>44</v>
      </c>
      <c r="T1551">
        <v>6</v>
      </c>
      <c r="U1551">
        <v>41</v>
      </c>
      <c r="V1551">
        <v>0</v>
      </c>
      <c r="W1551">
        <v>0</v>
      </c>
      <c r="X1551">
        <v>0</v>
      </c>
      <c r="Y1551">
        <v>11.582398</v>
      </c>
      <c r="Z1551">
        <v>0.75863385000000005</v>
      </c>
      <c r="AA1551">
        <v>1.0863510000000001</v>
      </c>
      <c r="AB1551">
        <v>2.4296102999999998</v>
      </c>
      <c r="AC1551">
        <v>1.8600642999999999</v>
      </c>
      <c r="AD1551">
        <v>0</v>
      </c>
      <c r="AE1551">
        <v>0</v>
      </c>
      <c r="AF1551">
        <v>17.717058000000002</v>
      </c>
    </row>
    <row r="1552" spans="1:32" x14ac:dyDescent="0.3">
      <c r="A1552">
        <v>3008057</v>
      </c>
      <c r="B1552">
        <v>1</v>
      </c>
      <c r="C1552" t="s">
        <v>82</v>
      </c>
      <c r="D1552" t="s">
        <v>92</v>
      </c>
      <c r="E1552" t="s">
        <v>5358</v>
      </c>
      <c r="F1552" t="s">
        <v>5359</v>
      </c>
      <c r="G1552" t="s">
        <v>134</v>
      </c>
      <c r="H1552" t="s">
        <v>182</v>
      </c>
      <c r="I1552" t="s">
        <v>79</v>
      </c>
      <c r="J1552" t="s">
        <v>136</v>
      </c>
      <c r="K1552" t="s">
        <v>22</v>
      </c>
      <c r="L1552" t="s">
        <v>177</v>
      </c>
      <c r="M1552" t="s">
        <v>6065</v>
      </c>
      <c r="N1552" t="s">
        <v>6066</v>
      </c>
      <c r="O1552">
        <v>0.57611111111111113</v>
      </c>
      <c r="P1552">
        <v>0</v>
      </c>
      <c r="Q1552">
        <v>935</v>
      </c>
      <c r="R1552">
        <v>0</v>
      </c>
      <c r="S1552">
        <v>3</v>
      </c>
      <c r="T1552">
        <v>3</v>
      </c>
      <c r="U1552">
        <v>223</v>
      </c>
      <c r="V1552">
        <v>0</v>
      </c>
      <c r="W1552">
        <v>0</v>
      </c>
      <c r="X1552">
        <v>0</v>
      </c>
      <c r="Y1552">
        <v>187.19586000000001</v>
      </c>
      <c r="Z1552">
        <v>0</v>
      </c>
      <c r="AA1552">
        <v>0.83341556999999999</v>
      </c>
      <c r="AB1552">
        <v>13.236637999999999</v>
      </c>
      <c r="AC1552">
        <v>68.318520000000007</v>
      </c>
      <c r="AD1552">
        <v>0</v>
      </c>
      <c r="AE1552">
        <v>0</v>
      </c>
      <c r="AF1552">
        <v>269.58443999999997</v>
      </c>
    </row>
    <row r="1553" spans="1:32" x14ac:dyDescent="0.3">
      <c r="A1553">
        <v>3007787</v>
      </c>
      <c r="B1553">
        <v>1</v>
      </c>
      <c r="C1553" t="s">
        <v>82</v>
      </c>
      <c r="D1553" t="s">
        <v>102</v>
      </c>
      <c r="E1553" t="s">
        <v>5239</v>
      </c>
      <c r="F1553" t="s">
        <v>5240</v>
      </c>
      <c r="G1553" t="s">
        <v>134</v>
      </c>
      <c r="H1553" t="s">
        <v>247</v>
      </c>
      <c r="I1553" t="s">
        <v>78</v>
      </c>
      <c r="J1553" t="s">
        <v>136</v>
      </c>
      <c r="K1553" t="s">
        <v>22</v>
      </c>
      <c r="L1553" t="s">
        <v>177</v>
      </c>
      <c r="M1553" t="s">
        <v>6067</v>
      </c>
      <c r="N1553" t="s">
        <v>6068</v>
      </c>
      <c r="O1553">
        <v>0.80990555555555555</v>
      </c>
      <c r="P1553">
        <v>0</v>
      </c>
      <c r="Q1553">
        <v>36</v>
      </c>
      <c r="R1553">
        <v>0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0</v>
      </c>
      <c r="Y1553">
        <v>4.7935309999999998</v>
      </c>
      <c r="Z1553">
        <v>0</v>
      </c>
      <c r="AA1553">
        <v>0</v>
      </c>
      <c r="AB1553">
        <v>0</v>
      </c>
      <c r="AC1553">
        <v>1.3204640000000001</v>
      </c>
      <c r="AD1553">
        <v>0</v>
      </c>
      <c r="AE1553">
        <v>0</v>
      </c>
      <c r="AF1553">
        <v>6.1139945999999998</v>
      </c>
    </row>
    <row r="1554" spans="1:32" x14ac:dyDescent="0.3">
      <c r="A1554">
        <v>3007797</v>
      </c>
      <c r="B1554">
        <v>1</v>
      </c>
      <c r="C1554" t="s">
        <v>82</v>
      </c>
      <c r="D1554" t="s">
        <v>92</v>
      </c>
      <c r="E1554" t="s">
        <v>6069</v>
      </c>
      <c r="F1554" t="s">
        <v>6070</v>
      </c>
      <c r="G1554" t="s">
        <v>134</v>
      </c>
      <c r="H1554" t="s">
        <v>211</v>
      </c>
      <c r="I1554" t="s">
        <v>79</v>
      </c>
      <c r="J1554" t="s">
        <v>136</v>
      </c>
      <c r="K1554" t="s">
        <v>22</v>
      </c>
      <c r="L1554" t="s">
        <v>177</v>
      </c>
      <c r="M1554" t="s">
        <v>6071</v>
      </c>
      <c r="N1554" t="s">
        <v>6072</v>
      </c>
      <c r="O1554">
        <v>0.86444444444444446</v>
      </c>
      <c r="P1554">
        <v>2</v>
      </c>
      <c r="Q1554">
        <v>136</v>
      </c>
      <c r="R1554">
        <v>1</v>
      </c>
      <c r="S1554">
        <v>197</v>
      </c>
      <c r="T1554">
        <v>1</v>
      </c>
      <c r="U1554">
        <v>51</v>
      </c>
      <c r="V1554">
        <v>0</v>
      </c>
      <c r="W1554">
        <v>0</v>
      </c>
      <c r="X1554">
        <v>14.197289</v>
      </c>
      <c r="Y1554">
        <v>58.799370000000003</v>
      </c>
      <c r="Z1554">
        <v>10.239765</v>
      </c>
      <c r="AA1554">
        <v>102.97436500000001</v>
      </c>
      <c r="AB1554">
        <v>19.906288</v>
      </c>
      <c r="AC1554">
        <v>69.882170000000002</v>
      </c>
      <c r="AD1554">
        <v>0</v>
      </c>
      <c r="AE1554">
        <v>0</v>
      </c>
      <c r="AF1554">
        <v>275.99923999999999</v>
      </c>
    </row>
    <row r="1555" spans="1:32" x14ac:dyDescent="0.3">
      <c r="A1555">
        <v>3007195</v>
      </c>
      <c r="B1555">
        <v>1</v>
      </c>
      <c r="C1555" t="s">
        <v>82</v>
      </c>
      <c r="D1555" t="s">
        <v>90</v>
      </c>
      <c r="E1555" t="s">
        <v>6073</v>
      </c>
      <c r="F1555" t="s">
        <v>6074</v>
      </c>
      <c r="G1555" t="s">
        <v>134</v>
      </c>
      <c r="H1555" t="s">
        <v>238</v>
      </c>
      <c r="I1555" t="s">
        <v>78</v>
      </c>
      <c r="J1555" t="s">
        <v>136</v>
      </c>
      <c r="K1555" t="s">
        <v>22</v>
      </c>
      <c r="L1555" t="s">
        <v>177</v>
      </c>
      <c r="M1555" t="s">
        <v>6075</v>
      </c>
      <c r="N1555" t="s">
        <v>6076</v>
      </c>
      <c r="O1555">
        <v>1.3371797222222221</v>
      </c>
      <c r="P1555">
        <v>0</v>
      </c>
      <c r="Q1555">
        <v>1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0.68367385999999997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0.68367385999999997</v>
      </c>
    </row>
    <row r="1556" spans="1:32" x14ac:dyDescent="0.3">
      <c r="A1556">
        <v>3007194</v>
      </c>
      <c r="B1556">
        <v>1</v>
      </c>
      <c r="C1556" t="s">
        <v>82</v>
      </c>
      <c r="D1556" t="s">
        <v>101</v>
      </c>
      <c r="E1556" t="s">
        <v>6077</v>
      </c>
      <c r="F1556" t="s">
        <v>6078</v>
      </c>
      <c r="G1556" t="s">
        <v>134</v>
      </c>
      <c r="H1556" t="s">
        <v>211</v>
      </c>
      <c r="I1556" t="s">
        <v>79</v>
      </c>
      <c r="J1556" t="s">
        <v>136</v>
      </c>
      <c r="K1556" t="s">
        <v>22</v>
      </c>
      <c r="L1556" t="s">
        <v>177</v>
      </c>
      <c r="M1556" t="s">
        <v>6079</v>
      </c>
      <c r="N1556" t="s">
        <v>6080</v>
      </c>
      <c r="O1556">
        <v>3.076111111111111</v>
      </c>
      <c r="P1556">
        <v>6</v>
      </c>
      <c r="Q1556">
        <v>124</v>
      </c>
      <c r="R1556">
        <v>43</v>
      </c>
      <c r="S1556">
        <v>119</v>
      </c>
      <c r="T1556">
        <v>30</v>
      </c>
      <c r="U1556">
        <v>35</v>
      </c>
      <c r="V1556">
        <v>0</v>
      </c>
      <c r="W1556">
        <v>0</v>
      </c>
      <c r="X1556">
        <v>15.313893999999999</v>
      </c>
      <c r="Y1556">
        <v>58.627834</v>
      </c>
      <c r="Z1556">
        <v>190.92012</v>
      </c>
      <c r="AA1556">
        <v>134.36186000000001</v>
      </c>
      <c r="AB1556">
        <v>584.26480000000004</v>
      </c>
      <c r="AC1556">
        <v>38.117995999999998</v>
      </c>
      <c r="AD1556">
        <v>0</v>
      </c>
      <c r="AE1556">
        <v>0</v>
      </c>
      <c r="AF1556">
        <v>1021.6065</v>
      </c>
    </row>
    <row r="1557" spans="1:32" x14ac:dyDescent="0.3">
      <c r="A1557">
        <v>3007036</v>
      </c>
      <c r="B1557">
        <v>1</v>
      </c>
      <c r="C1557" t="s">
        <v>83</v>
      </c>
      <c r="D1557" t="s">
        <v>122</v>
      </c>
      <c r="E1557" t="s">
        <v>6081</v>
      </c>
      <c r="F1557" t="s">
        <v>6082</v>
      </c>
      <c r="G1557" t="s">
        <v>134</v>
      </c>
      <c r="H1557" t="s">
        <v>216</v>
      </c>
      <c r="I1557" t="s">
        <v>78</v>
      </c>
      <c r="J1557" t="s">
        <v>136</v>
      </c>
      <c r="K1557" t="s">
        <v>22</v>
      </c>
      <c r="L1557" t="s">
        <v>177</v>
      </c>
      <c r="M1557" t="s">
        <v>6083</v>
      </c>
      <c r="N1557" t="s">
        <v>6084</v>
      </c>
      <c r="O1557">
        <v>1.4385311111111112</v>
      </c>
      <c r="P1557">
        <v>0</v>
      </c>
      <c r="Q1557">
        <v>1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6.0881810000000001E-2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6.0881810000000001E-2</v>
      </c>
    </row>
    <row r="1558" spans="1:32" x14ac:dyDescent="0.3">
      <c r="A1558">
        <v>3007023</v>
      </c>
      <c r="B1558">
        <v>1</v>
      </c>
      <c r="C1558" t="s">
        <v>82</v>
      </c>
      <c r="D1558" t="s">
        <v>91</v>
      </c>
      <c r="E1558" t="s">
        <v>6085</v>
      </c>
      <c r="F1558" t="s">
        <v>6086</v>
      </c>
      <c r="G1558" t="s">
        <v>134</v>
      </c>
      <c r="H1558" t="s">
        <v>182</v>
      </c>
      <c r="I1558" t="s">
        <v>78</v>
      </c>
      <c r="J1558" t="s">
        <v>136</v>
      </c>
      <c r="K1558" t="s">
        <v>22</v>
      </c>
      <c r="L1558" t="s">
        <v>177</v>
      </c>
      <c r="M1558" t="s">
        <v>6087</v>
      </c>
      <c r="N1558" t="s">
        <v>6088</v>
      </c>
      <c r="O1558">
        <v>0.85620166666666664</v>
      </c>
      <c r="P1558">
        <v>0</v>
      </c>
      <c r="Q1558">
        <v>532</v>
      </c>
      <c r="R1558">
        <v>0</v>
      </c>
      <c r="S1558">
        <v>0</v>
      </c>
      <c r="T1558">
        <v>0</v>
      </c>
      <c r="U1558">
        <v>31</v>
      </c>
      <c r="V1558">
        <v>0</v>
      </c>
      <c r="W1558">
        <v>0</v>
      </c>
      <c r="X1558">
        <v>0</v>
      </c>
      <c r="Y1558">
        <v>93.059569999999994</v>
      </c>
      <c r="Z1558">
        <v>0</v>
      </c>
      <c r="AA1558">
        <v>0</v>
      </c>
      <c r="AB1558">
        <v>0</v>
      </c>
      <c r="AC1558">
        <v>14.709669999999999</v>
      </c>
      <c r="AD1558">
        <v>0</v>
      </c>
      <c r="AE1558">
        <v>0</v>
      </c>
      <c r="AF1558">
        <v>107.76924</v>
      </c>
    </row>
    <row r="1559" spans="1:32" x14ac:dyDescent="0.3">
      <c r="A1559">
        <v>3006493</v>
      </c>
      <c r="B1559">
        <v>1</v>
      </c>
      <c r="C1559" t="s">
        <v>82</v>
      </c>
      <c r="D1559" t="s">
        <v>104</v>
      </c>
      <c r="E1559" t="s">
        <v>6089</v>
      </c>
      <c r="F1559" t="s">
        <v>6090</v>
      </c>
      <c r="G1559" t="s">
        <v>134</v>
      </c>
      <c r="H1559" t="s">
        <v>238</v>
      </c>
      <c r="I1559" t="s">
        <v>78</v>
      </c>
      <c r="J1559" t="s">
        <v>136</v>
      </c>
      <c r="K1559" t="s">
        <v>22</v>
      </c>
      <c r="L1559" t="s">
        <v>177</v>
      </c>
      <c r="M1559" t="s">
        <v>6091</v>
      </c>
      <c r="N1559" t="s">
        <v>6092</v>
      </c>
      <c r="O1559">
        <v>0.92289888888888894</v>
      </c>
      <c r="P1559">
        <v>0</v>
      </c>
      <c r="Q1559">
        <v>3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0.3568807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0.3568807</v>
      </c>
    </row>
    <row r="1560" spans="1:32" x14ac:dyDescent="0.3">
      <c r="A1560">
        <v>3006185</v>
      </c>
      <c r="B1560">
        <v>1</v>
      </c>
      <c r="C1560" t="s">
        <v>83</v>
      </c>
      <c r="D1560" t="s">
        <v>116</v>
      </c>
      <c r="E1560" t="s">
        <v>6093</v>
      </c>
      <c r="F1560" t="s">
        <v>6094</v>
      </c>
      <c r="G1560" t="s">
        <v>134</v>
      </c>
      <c r="H1560" t="s">
        <v>1734</v>
      </c>
      <c r="I1560" t="s">
        <v>79</v>
      </c>
      <c r="J1560" t="s">
        <v>136</v>
      </c>
      <c r="K1560" t="s">
        <v>3</v>
      </c>
      <c r="L1560" t="s">
        <v>177</v>
      </c>
      <c r="M1560" t="s">
        <v>6095</v>
      </c>
      <c r="N1560" t="s">
        <v>6096</v>
      </c>
      <c r="O1560">
        <v>5.4833438888888892</v>
      </c>
      <c r="P1560">
        <v>0</v>
      </c>
      <c r="Q1560">
        <v>19</v>
      </c>
      <c r="R1560">
        <v>0</v>
      </c>
      <c r="S1560">
        <v>7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20.694216000000001</v>
      </c>
      <c r="Z1560">
        <v>0</v>
      </c>
      <c r="AA1560">
        <v>18.455356999999999</v>
      </c>
      <c r="AB1560">
        <v>0</v>
      </c>
      <c r="AC1560">
        <v>0</v>
      </c>
      <c r="AD1560">
        <v>0</v>
      </c>
      <c r="AE1560">
        <v>0</v>
      </c>
      <c r="AF1560">
        <v>39.149574000000001</v>
      </c>
    </row>
    <row r="1561" spans="1:32" x14ac:dyDescent="0.3">
      <c r="A1561">
        <v>3006194</v>
      </c>
      <c r="B1561">
        <v>1</v>
      </c>
      <c r="C1561" t="s">
        <v>83</v>
      </c>
      <c r="D1561" t="s">
        <v>116</v>
      </c>
      <c r="E1561" t="s">
        <v>6097</v>
      </c>
      <c r="F1561" t="s">
        <v>6098</v>
      </c>
      <c r="G1561" t="s">
        <v>134</v>
      </c>
      <c r="H1561" t="s">
        <v>874</v>
      </c>
      <c r="I1561" t="s">
        <v>79</v>
      </c>
      <c r="J1561" t="s">
        <v>136</v>
      </c>
      <c r="K1561" t="s">
        <v>3</v>
      </c>
      <c r="L1561" t="s">
        <v>177</v>
      </c>
      <c r="M1561" t="s">
        <v>6099</v>
      </c>
      <c r="N1561" t="s">
        <v>6100</v>
      </c>
      <c r="O1561">
        <v>8.711666666666666</v>
      </c>
      <c r="P1561">
        <v>0</v>
      </c>
      <c r="Q1561">
        <v>319</v>
      </c>
      <c r="R1561">
        <v>0</v>
      </c>
      <c r="S1561">
        <v>24</v>
      </c>
      <c r="T1561">
        <v>1</v>
      </c>
      <c r="U1561">
        <v>138</v>
      </c>
      <c r="V1561">
        <v>0</v>
      </c>
      <c r="W1561">
        <v>0</v>
      </c>
      <c r="X1561">
        <v>0</v>
      </c>
      <c r="Y1561">
        <v>451.96915000000001</v>
      </c>
      <c r="Z1561">
        <v>0</v>
      </c>
      <c r="AA1561">
        <v>25.616620999999999</v>
      </c>
      <c r="AB1561">
        <v>12.838392000000001</v>
      </c>
      <c r="AC1561">
        <v>653.52184999999997</v>
      </c>
      <c r="AD1561">
        <v>0</v>
      </c>
      <c r="AE1561">
        <v>0</v>
      </c>
      <c r="AF1561">
        <v>1143.9459999999999</v>
      </c>
    </row>
    <row r="1562" spans="1:32" x14ac:dyDescent="0.3">
      <c r="A1562">
        <v>3006139</v>
      </c>
      <c r="B1562">
        <v>1</v>
      </c>
      <c r="C1562" t="s">
        <v>82</v>
      </c>
      <c r="D1562" t="s">
        <v>92</v>
      </c>
      <c r="E1562" t="s">
        <v>6101</v>
      </c>
      <c r="F1562" t="s">
        <v>6102</v>
      </c>
      <c r="G1562" t="s">
        <v>134</v>
      </c>
      <c r="H1562" t="s">
        <v>874</v>
      </c>
      <c r="I1562" t="s">
        <v>78</v>
      </c>
      <c r="J1562" t="s">
        <v>136</v>
      </c>
      <c r="K1562" t="s">
        <v>3</v>
      </c>
      <c r="L1562" t="s">
        <v>177</v>
      </c>
      <c r="M1562" t="s">
        <v>6103</v>
      </c>
      <c r="N1562" t="s">
        <v>6104</v>
      </c>
      <c r="O1562">
        <v>1.260963888888889</v>
      </c>
      <c r="P1562">
        <v>0</v>
      </c>
      <c r="Q1562">
        <v>5</v>
      </c>
      <c r="R1562">
        <v>0</v>
      </c>
      <c r="S1562">
        <v>0</v>
      </c>
      <c r="T1562">
        <v>0</v>
      </c>
      <c r="U1562">
        <v>7</v>
      </c>
      <c r="V1562">
        <v>0</v>
      </c>
      <c r="W1562">
        <v>0</v>
      </c>
      <c r="X1562">
        <v>0</v>
      </c>
      <c r="Y1562">
        <v>1.5758015999999999</v>
      </c>
      <c r="Z1562">
        <v>0</v>
      </c>
      <c r="AA1562">
        <v>0</v>
      </c>
      <c r="AB1562">
        <v>0</v>
      </c>
      <c r="AC1562">
        <v>22.134032999999999</v>
      </c>
      <c r="AD1562">
        <v>0</v>
      </c>
      <c r="AE1562">
        <v>0</v>
      </c>
      <c r="AF1562">
        <v>23.709833</v>
      </c>
    </row>
    <row r="1563" spans="1:32" x14ac:dyDescent="0.3">
      <c r="A1563">
        <v>3006113</v>
      </c>
      <c r="B1563">
        <v>1</v>
      </c>
      <c r="C1563" t="s">
        <v>82</v>
      </c>
      <c r="D1563" t="s">
        <v>92</v>
      </c>
      <c r="E1563" t="s">
        <v>6105</v>
      </c>
      <c r="F1563" t="s">
        <v>6106</v>
      </c>
      <c r="G1563" t="s">
        <v>134</v>
      </c>
      <c r="H1563" t="s">
        <v>147</v>
      </c>
      <c r="I1563" t="s">
        <v>79</v>
      </c>
      <c r="J1563" t="s">
        <v>136</v>
      </c>
      <c r="K1563" t="s">
        <v>22</v>
      </c>
      <c r="L1563" t="s">
        <v>137</v>
      </c>
      <c r="M1563" t="s">
        <v>6107</v>
      </c>
      <c r="N1563" t="s">
        <v>6108</v>
      </c>
      <c r="O1563">
        <v>9.8244444444444436</v>
      </c>
      <c r="P1563">
        <v>0</v>
      </c>
      <c r="Q1563">
        <v>40</v>
      </c>
      <c r="R1563">
        <v>0</v>
      </c>
      <c r="S1563">
        <v>5</v>
      </c>
      <c r="T1563">
        <v>2</v>
      </c>
      <c r="U1563">
        <v>3</v>
      </c>
      <c r="V1563">
        <v>0</v>
      </c>
      <c r="W1563">
        <v>0</v>
      </c>
      <c r="X1563">
        <v>0</v>
      </c>
      <c r="Y1563">
        <v>30.060106000000001</v>
      </c>
      <c r="Z1563">
        <v>0</v>
      </c>
      <c r="AA1563">
        <v>14.751865</v>
      </c>
      <c r="AB1563">
        <v>35.080750000000002</v>
      </c>
      <c r="AC1563">
        <v>0.41868972999999998</v>
      </c>
      <c r="AD1563">
        <v>0</v>
      </c>
      <c r="AE1563">
        <v>0</v>
      </c>
      <c r="AF1563">
        <v>80.311409999999995</v>
      </c>
    </row>
    <row r="1564" spans="1:32" x14ac:dyDescent="0.3">
      <c r="A1564">
        <v>3006084</v>
      </c>
      <c r="B1564">
        <v>1</v>
      </c>
      <c r="C1564" t="s">
        <v>82</v>
      </c>
      <c r="D1564" t="s">
        <v>109</v>
      </c>
      <c r="E1564" t="s">
        <v>6109</v>
      </c>
      <c r="F1564" t="s">
        <v>6110</v>
      </c>
      <c r="G1564" t="s">
        <v>134</v>
      </c>
      <c r="H1564" t="s">
        <v>238</v>
      </c>
      <c r="I1564" t="s">
        <v>78</v>
      </c>
      <c r="J1564" t="s">
        <v>136</v>
      </c>
      <c r="K1564" t="s">
        <v>22</v>
      </c>
      <c r="L1564" t="s">
        <v>177</v>
      </c>
      <c r="M1564" t="s">
        <v>6111</v>
      </c>
      <c r="N1564" t="s">
        <v>6112</v>
      </c>
      <c r="O1564">
        <v>0.58226944444444451</v>
      </c>
      <c r="P1564">
        <v>0</v>
      </c>
      <c r="Q1564">
        <v>1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5.0872540000000003E-3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5.0872540000000003E-3</v>
      </c>
    </row>
    <row r="1565" spans="1:32" x14ac:dyDescent="0.3">
      <c r="A1565">
        <v>3006044</v>
      </c>
      <c r="B1565">
        <v>1</v>
      </c>
      <c r="C1565" t="s">
        <v>83</v>
      </c>
      <c r="D1565" t="s">
        <v>117</v>
      </c>
      <c r="E1565" t="s">
        <v>6113</v>
      </c>
      <c r="F1565" t="s">
        <v>6114</v>
      </c>
      <c r="G1565" t="s">
        <v>134</v>
      </c>
      <c r="H1565" t="s">
        <v>147</v>
      </c>
      <c r="I1565" t="s">
        <v>79</v>
      </c>
      <c r="J1565" t="s">
        <v>136</v>
      </c>
      <c r="K1565" t="s">
        <v>22</v>
      </c>
      <c r="L1565" t="s">
        <v>137</v>
      </c>
      <c r="M1565" t="s">
        <v>6115</v>
      </c>
      <c r="N1565" t="s">
        <v>6116</v>
      </c>
      <c r="O1565">
        <v>4.2569444444444446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4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197.08861999999999</v>
      </c>
      <c r="AD1565">
        <v>0</v>
      </c>
      <c r="AE1565">
        <v>0</v>
      </c>
      <c r="AF1565">
        <v>197.08861999999999</v>
      </c>
    </row>
    <row r="1566" spans="1:32" x14ac:dyDescent="0.3">
      <c r="A1566">
        <v>3006058</v>
      </c>
      <c r="B1566">
        <v>1</v>
      </c>
      <c r="C1566" t="s">
        <v>83</v>
      </c>
      <c r="D1566" t="s">
        <v>124</v>
      </c>
      <c r="E1566" t="s">
        <v>6117</v>
      </c>
      <c r="F1566" t="s">
        <v>6118</v>
      </c>
      <c r="G1566" t="s">
        <v>134</v>
      </c>
      <c r="H1566" t="s">
        <v>216</v>
      </c>
      <c r="I1566" t="s">
        <v>78</v>
      </c>
      <c r="J1566" t="s">
        <v>136</v>
      </c>
      <c r="K1566" t="s">
        <v>22</v>
      </c>
      <c r="L1566" t="s">
        <v>177</v>
      </c>
      <c r="M1566" t="s">
        <v>6119</v>
      </c>
      <c r="N1566" t="s">
        <v>6120</v>
      </c>
      <c r="O1566">
        <v>6.4575300000000002</v>
      </c>
      <c r="P1566">
        <v>0</v>
      </c>
      <c r="Q1566">
        <v>1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0.67359656000000001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0.67359656000000001</v>
      </c>
    </row>
    <row r="1567" spans="1:32" x14ac:dyDescent="0.3">
      <c r="A1567">
        <v>3006049</v>
      </c>
      <c r="B1567">
        <v>1</v>
      </c>
      <c r="C1567" t="s">
        <v>83</v>
      </c>
      <c r="D1567" t="s">
        <v>130</v>
      </c>
      <c r="E1567" t="s">
        <v>6121</v>
      </c>
      <c r="F1567" t="s">
        <v>6122</v>
      </c>
      <c r="G1567" t="s">
        <v>134</v>
      </c>
      <c r="H1567" t="s">
        <v>182</v>
      </c>
      <c r="I1567" t="s">
        <v>78</v>
      </c>
      <c r="J1567" t="s">
        <v>136</v>
      </c>
      <c r="K1567" t="s">
        <v>22</v>
      </c>
      <c r="L1567" t="s">
        <v>177</v>
      </c>
      <c r="M1567" t="s">
        <v>6123</v>
      </c>
      <c r="N1567" t="s">
        <v>6124</v>
      </c>
      <c r="O1567">
        <v>2.2324833333333332</v>
      </c>
      <c r="P1567">
        <v>0</v>
      </c>
      <c r="Q1567">
        <v>122</v>
      </c>
      <c r="R1567">
        <v>0</v>
      </c>
      <c r="S1567">
        <v>0</v>
      </c>
      <c r="T1567">
        <v>0</v>
      </c>
      <c r="U1567">
        <v>9</v>
      </c>
      <c r="V1567">
        <v>0</v>
      </c>
      <c r="W1567">
        <v>0</v>
      </c>
      <c r="X1567">
        <v>0</v>
      </c>
      <c r="Y1567">
        <v>42.633198</v>
      </c>
      <c r="Z1567">
        <v>0</v>
      </c>
      <c r="AA1567">
        <v>0</v>
      </c>
      <c r="AB1567">
        <v>0</v>
      </c>
      <c r="AC1567">
        <v>3.8511457</v>
      </c>
      <c r="AD1567">
        <v>0</v>
      </c>
      <c r="AE1567">
        <v>0</v>
      </c>
      <c r="AF1567">
        <v>46.484344</v>
      </c>
    </row>
    <row r="1568" spans="1:32" x14ac:dyDescent="0.3">
      <c r="A1568">
        <v>3005967</v>
      </c>
      <c r="B1568">
        <v>1</v>
      </c>
      <c r="C1568" t="s">
        <v>82</v>
      </c>
      <c r="D1568" t="s">
        <v>101</v>
      </c>
      <c r="E1568" t="s">
        <v>2116</v>
      </c>
      <c r="F1568" t="s">
        <v>2117</v>
      </c>
      <c r="G1568" t="s">
        <v>134</v>
      </c>
      <c r="H1568" t="s">
        <v>336</v>
      </c>
      <c r="I1568" t="s">
        <v>79</v>
      </c>
      <c r="J1568" t="s">
        <v>136</v>
      </c>
      <c r="K1568" t="s">
        <v>22</v>
      </c>
      <c r="L1568" t="s">
        <v>137</v>
      </c>
      <c r="M1568" t="s">
        <v>6125</v>
      </c>
      <c r="N1568" t="s">
        <v>6126</v>
      </c>
      <c r="O1568">
        <v>0.65749999999999997</v>
      </c>
      <c r="P1568">
        <v>0</v>
      </c>
      <c r="Q1568">
        <v>0</v>
      </c>
      <c r="R1568">
        <v>6</v>
      </c>
      <c r="S1568">
        <v>0</v>
      </c>
      <c r="T1568">
        <v>13</v>
      </c>
      <c r="U1568">
        <v>0</v>
      </c>
      <c r="V1568">
        <v>4</v>
      </c>
      <c r="W1568">
        <v>0</v>
      </c>
      <c r="X1568">
        <v>0</v>
      </c>
      <c r="Y1568">
        <v>0</v>
      </c>
      <c r="Z1568">
        <v>49.058826000000003</v>
      </c>
      <c r="AA1568">
        <v>0</v>
      </c>
      <c r="AB1568">
        <v>137.37880999999999</v>
      </c>
      <c r="AC1568">
        <v>0</v>
      </c>
      <c r="AD1568">
        <v>47.014373999999997</v>
      </c>
      <c r="AE1568">
        <v>0</v>
      </c>
      <c r="AF1568">
        <v>233.45203000000001</v>
      </c>
    </row>
    <row r="1569" spans="1:32" x14ac:dyDescent="0.3">
      <c r="A1569">
        <v>3006003</v>
      </c>
      <c r="B1569">
        <v>1</v>
      </c>
      <c r="C1569" t="s">
        <v>83</v>
      </c>
      <c r="D1569" t="s">
        <v>130</v>
      </c>
      <c r="E1569" t="s">
        <v>6127</v>
      </c>
      <c r="F1569" t="s">
        <v>6128</v>
      </c>
      <c r="G1569" t="s">
        <v>134</v>
      </c>
      <c r="H1569" t="s">
        <v>182</v>
      </c>
      <c r="I1569" t="s">
        <v>78</v>
      </c>
      <c r="J1569" t="s">
        <v>136</v>
      </c>
      <c r="K1569" t="s">
        <v>22</v>
      </c>
      <c r="L1569" t="s">
        <v>177</v>
      </c>
      <c r="M1569" t="s">
        <v>6129</v>
      </c>
      <c r="N1569" t="s">
        <v>6130</v>
      </c>
      <c r="O1569">
        <v>2.6825147222222223</v>
      </c>
      <c r="P1569">
        <v>0</v>
      </c>
      <c r="Q1569">
        <v>63</v>
      </c>
      <c r="R1569">
        <v>0</v>
      </c>
      <c r="S1569">
        <v>1</v>
      </c>
      <c r="T1569">
        <v>0</v>
      </c>
      <c r="U1569">
        <v>7</v>
      </c>
      <c r="V1569">
        <v>0</v>
      </c>
      <c r="W1569">
        <v>0</v>
      </c>
      <c r="X1569">
        <v>0</v>
      </c>
      <c r="Y1569">
        <v>37.847819999999999</v>
      </c>
      <c r="Z1569">
        <v>0</v>
      </c>
      <c r="AA1569">
        <v>0.20007579</v>
      </c>
      <c r="AB1569">
        <v>0</v>
      </c>
      <c r="AC1569">
        <v>5.7158255999999996</v>
      </c>
      <c r="AD1569">
        <v>0</v>
      </c>
      <c r="AE1569">
        <v>0</v>
      </c>
      <c r="AF1569">
        <v>43.763719999999999</v>
      </c>
    </row>
    <row r="1570" spans="1:32" x14ac:dyDescent="0.3">
      <c r="A1570">
        <v>3005977</v>
      </c>
      <c r="B1570">
        <v>1</v>
      </c>
      <c r="C1570" t="s">
        <v>82</v>
      </c>
      <c r="D1570" t="s">
        <v>100</v>
      </c>
      <c r="E1570" t="s">
        <v>6131</v>
      </c>
      <c r="F1570" t="s">
        <v>6132</v>
      </c>
      <c r="G1570" t="s">
        <v>134</v>
      </c>
      <c r="H1570" t="s">
        <v>1286</v>
      </c>
      <c r="I1570" t="s">
        <v>78</v>
      </c>
      <c r="J1570" t="s">
        <v>136</v>
      </c>
      <c r="K1570" t="s">
        <v>22</v>
      </c>
      <c r="L1570" t="s">
        <v>177</v>
      </c>
      <c r="M1570" t="s">
        <v>6133</v>
      </c>
      <c r="N1570" t="s">
        <v>6134</v>
      </c>
      <c r="O1570">
        <v>3.4511744444444443</v>
      </c>
      <c r="P1570">
        <v>0</v>
      </c>
      <c r="Q1570">
        <v>255</v>
      </c>
      <c r="R1570">
        <v>0</v>
      </c>
      <c r="S1570">
        <v>0</v>
      </c>
      <c r="T1570">
        <v>0</v>
      </c>
      <c r="U1570">
        <v>13</v>
      </c>
      <c r="V1570">
        <v>0</v>
      </c>
      <c r="W1570">
        <v>0</v>
      </c>
      <c r="X1570">
        <v>0</v>
      </c>
      <c r="Y1570">
        <v>208.91309000000001</v>
      </c>
      <c r="Z1570">
        <v>0</v>
      </c>
      <c r="AA1570">
        <v>0</v>
      </c>
      <c r="AB1570">
        <v>0</v>
      </c>
      <c r="AC1570">
        <v>78.296360000000007</v>
      </c>
      <c r="AD1570">
        <v>0</v>
      </c>
      <c r="AE1570">
        <v>0</v>
      </c>
      <c r="AF1570">
        <v>287.20943999999997</v>
      </c>
    </row>
    <row r="1571" spans="1:32" x14ac:dyDescent="0.3">
      <c r="A1571">
        <v>3005916</v>
      </c>
      <c r="B1571">
        <v>1</v>
      </c>
      <c r="C1571" t="s">
        <v>82</v>
      </c>
      <c r="D1571" t="s">
        <v>106</v>
      </c>
      <c r="E1571" t="s">
        <v>6135</v>
      </c>
      <c r="F1571" t="s">
        <v>6136</v>
      </c>
      <c r="G1571" t="s">
        <v>134</v>
      </c>
      <c r="H1571" t="s">
        <v>211</v>
      </c>
      <c r="I1571" t="s">
        <v>79</v>
      </c>
      <c r="J1571" t="s">
        <v>136</v>
      </c>
      <c r="K1571" t="s">
        <v>22</v>
      </c>
      <c r="L1571" t="s">
        <v>177</v>
      </c>
      <c r="M1571" t="s">
        <v>6137</v>
      </c>
      <c r="N1571" t="s">
        <v>6138</v>
      </c>
      <c r="O1571">
        <v>0.24472222222222223</v>
      </c>
      <c r="P1571">
        <v>22</v>
      </c>
      <c r="Q1571">
        <v>202</v>
      </c>
      <c r="R1571">
        <v>7</v>
      </c>
      <c r="S1571">
        <v>0</v>
      </c>
      <c r="T1571">
        <v>13</v>
      </c>
      <c r="U1571">
        <v>0</v>
      </c>
      <c r="V1571">
        <v>1</v>
      </c>
      <c r="W1571">
        <v>0</v>
      </c>
      <c r="X1571">
        <v>1.5472402999999999</v>
      </c>
      <c r="Y1571">
        <v>12.575993</v>
      </c>
      <c r="Z1571">
        <v>1.0168778000000001</v>
      </c>
      <c r="AA1571">
        <v>0</v>
      </c>
      <c r="AB1571">
        <v>15.540887</v>
      </c>
      <c r="AC1571">
        <v>0</v>
      </c>
      <c r="AD1571">
        <v>14.373176000000001</v>
      </c>
      <c r="AE1571">
        <v>0</v>
      </c>
      <c r="AF1571">
        <v>45.054172999999999</v>
      </c>
    </row>
    <row r="1572" spans="1:32" x14ac:dyDescent="0.3">
      <c r="A1572">
        <v>3005949</v>
      </c>
      <c r="B1572">
        <v>1</v>
      </c>
      <c r="C1572" t="s">
        <v>82</v>
      </c>
      <c r="D1572" t="s">
        <v>88</v>
      </c>
      <c r="E1572" t="s">
        <v>6139</v>
      </c>
      <c r="F1572" t="s">
        <v>6140</v>
      </c>
      <c r="G1572" t="s">
        <v>134</v>
      </c>
      <c r="H1572" t="s">
        <v>142</v>
      </c>
      <c r="I1572" t="s">
        <v>79</v>
      </c>
      <c r="J1572" t="s">
        <v>136</v>
      </c>
      <c r="K1572" t="s">
        <v>22</v>
      </c>
      <c r="L1572" t="s">
        <v>137</v>
      </c>
      <c r="M1572" t="s">
        <v>6141</v>
      </c>
      <c r="N1572" t="s">
        <v>6142</v>
      </c>
      <c r="O1572">
        <v>8.0147222222222219</v>
      </c>
      <c r="P1572">
        <v>0</v>
      </c>
      <c r="Q1572">
        <v>823</v>
      </c>
      <c r="R1572">
        <v>0</v>
      </c>
      <c r="S1572">
        <v>15</v>
      </c>
      <c r="T1572">
        <v>0</v>
      </c>
      <c r="U1572">
        <v>44</v>
      </c>
      <c r="V1572">
        <v>0</v>
      </c>
      <c r="W1572">
        <v>0</v>
      </c>
      <c r="X1572">
        <v>0</v>
      </c>
      <c r="Y1572">
        <v>1496.7385999999999</v>
      </c>
      <c r="Z1572">
        <v>0</v>
      </c>
      <c r="AA1572">
        <v>38.838042999999999</v>
      </c>
      <c r="AB1572">
        <v>0</v>
      </c>
      <c r="AC1572">
        <v>241.86122</v>
      </c>
      <c r="AD1572">
        <v>0</v>
      </c>
      <c r="AE1572">
        <v>0</v>
      </c>
      <c r="AF1572">
        <v>1777.4378999999999</v>
      </c>
    </row>
    <row r="1573" spans="1:32" x14ac:dyDescent="0.3">
      <c r="A1573">
        <v>3003813</v>
      </c>
      <c r="B1573">
        <v>1</v>
      </c>
      <c r="C1573" t="s">
        <v>83</v>
      </c>
      <c r="D1573" t="s">
        <v>130</v>
      </c>
      <c r="E1573" t="s">
        <v>3108</v>
      </c>
      <c r="F1573" t="s">
        <v>3109</v>
      </c>
      <c r="G1573" t="s">
        <v>134</v>
      </c>
      <c r="H1573" t="s">
        <v>367</v>
      </c>
      <c r="I1573" t="s">
        <v>78</v>
      </c>
      <c r="J1573" t="s">
        <v>136</v>
      </c>
      <c r="K1573" t="s">
        <v>22</v>
      </c>
      <c r="L1573" t="s">
        <v>177</v>
      </c>
      <c r="M1573" t="s">
        <v>6143</v>
      </c>
      <c r="N1573" t="s">
        <v>6144</v>
      </c>
      <c r="O1573">
        <v>1.3685186111111112</v>
      </c>
      <c r="P1573">
        <v>0</v>
      </c>
      <c r="Q1573">
        <v>4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0.70582500000000004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0.70582500000000004</v>
      </c>
    </row>
    <row r="1574" spans="1:32" x14ac:dyDescent="0.3">
      <c r="A1574">
        <v>3003831</v>
      </c>
      <c r="B1574">
        <v>1</v>
      </c>
      <c r="C1574" t="s">
        <v>82</v>
      </c>
      <c r="D1574" t="s">
        <v>101</v>
      </c>
      <c r="E1574" t="s">
        <v>4024</v>
      </c>
      <c r="F1574" t="s">
        <v>4025</v>
      </c>
      <c r="G1574" t="s">
        <v>134</v>
      </c>
      <c r="H1574" t="s">
        <v>211</v>
      </c>
      <c r="I1574" t="s">
        <v>79</v>
      </c>
      <c r="J1574" t="s">
        <v>136</v>
      </c>
      <c r="K1574" t="s">
        <v>22</v>
      </c>
      <c r="L1574" t="s">
        <v>177</v>
      </c>
      <c r="M1574" t="s">
        <v>6145</v>
      </c>
      <c r="N1574" t="s">
        <v>6146</v>
      </c>
      <c r="O1574">
        <v>0.27583333333333332</v>
      </c>
      <c r="P1574">
        <v>0</v>
      </c>
      <c r="Q1574">
        <v>383</v>
      </c>
      <c r="R1574">
        <v>1</v>
      </c>
      <c r="S1574">
        <v>1</v>
      </c>
      <c r="T1574">
        <v>4</v>
      </c>
      <c r="U1574">
        <v>37</v>
      </c>
      <c r="V1574">
        <v>2</v>
      </c>
      <c r="W1574">
        <v>0</v>
      </c>
      <c r="X1574">
        <v>0</v>
      </c>
      <c r="Y1574">
        <v>29.314640000000001</v>
      </c>
      <c r="Z1574">
        <v>4.2116923000000002</v>
      </c>
      <c r="AA1574">
        <v>2.8036966E-4</v>
      </c>
      <c r="AB1574">
        <v>5.2411222000000004</v>
      </c>
      <c r="AC1574">
        <v>3.6533916</v>
      </c>
      <c r="AD1574">
        <v>20.852212999999999</v>
      </c>
      <c r="AE1574">
        <v>0</v>
      </c>
      <c r="AF1574">
        <v>63.273339999999997</v>
      </c>
    </row>
    <row r="1575" spans="1:32" x14ac:dyDescent="0.3">
      <c r="A1575">
        <v>3003818</v>
      </c>
      <c r="B1575">
        <v>1</v>
      </c>
      <c r="C1575" t="s">
        <v>83</v>
      </c>
      <c r="D1575" t="s">
        <v>127</v>
      </c>
      <c r="E1575" t="s">
        <v>6147</v>
      </c>
      <c r="F1575" t="s">
        <v>6148</v>
      </c>
      <c r="G1575" t="s">
        <v>134</v>
      </c>
      <c r="H1575" t="s">
        <v>211</v>
      </c>
      <c r="I1575" t="s">
        <v>79</v>
      </c>
      <c r="J1575" t="s">
        <v>136</v>
      </c>
      <c r="K1575" t="s">
        <v>22</v>
      </c>
      <c r="L1575" t="s">
        <v>177</v>
      </c>
      <c r="M1575" t="s">
        <v>6149</v>
      </c>
      <c r="N1575" t="s">
        <v>6150</v>
      </c>
      <c r="O1575">
        <v>0.56027777777777776</v>
      </c>
      <c r="P1575">
        <v>1</v>
      </c>
      <c r="Q1575">
        <v>359</v>
      </c>
      <c r="R1575">
        <v>16</v>
      </c>
      <c r="S1575">
        <v>18</v>
      </c>
      <c r="T1575">
        <v>1</v>
      </c>
      <c r="U1575">
        <v>43</v>
      </c>
      <c r="V1575">
        <v>0</v>
      </c>
      <c r="W1575">
        <v>0</v>
      </c>
      <c r="X1575">
        <v>9.2511469999999996</v>
      </c>
      <c r="Y1575">
        <v>27.145856999999999</v>
      </c>
      <c r="Z1575">
        <v>16.356909999999999</v>
      </c>
      <c r="AA1575">
        <v>2.0838220000000001</v>
      </c>
      <c r="AB1575">
        <v>0</v>
      </c>
      <c r="AC1575">
        <v>13.200082</v>
      </c>
      <c r="AD1575">
        <v>0</v>
      </c>
      <c r="AE1575">
        <v>0</v>
      </c>
      <c r="AF1575">
        <v>68.037819999999996</v>
      </c>
    </row>
    <row r="1576" spans="1:32" x14ac:dyDescent="0.3">
      <c r="A1576">
        <v>3003800</v>
      </c>
      <c r="B1576">
        <v>1</v>
      </c>
      <c r="C1576" t="s">
        <v>82</v>
      </c>
      <c r="D1576" t="s">
        <v>106</v>
      </c>
      <c r="E1576" t="s">
        <v>6151</v>
      </c>
      <c r="F1576" t="s">
        <v>6152</v>
      </c>
      <c r="G1576" t="s">
        <v>134</v>
      </c>
      <c r="H1576" t="s">
        <v>211</v>
      </c>
      <c r="I1576" t="s">
        <v>79</v>
      </c>
      <c r="J1576" t="s">
        <v>136</v>
      </c>
      <c r="K1576" t="s">
        <v>22</v>
      </c>
      <c r="L1576" t="s">
        <v>177</v>
      </c>
      <c r="M1576" t="s">
        <v>6153</v>
      </c>
      <c r="N1576" t="s">
        <v>6154</v>
      </c>
      <c r="O1576">
        <v>1.1877777777777778</v>
      </c>
      <c r="P1576">
        <v>1</v>
      </c>
      <c r="Q1576">
        <v>578</v>
      </c>
      <c r="R1576">
        <v>7</v>
      </c>
      <c r="S1576">
        <v>39</v>
      </c>
      <c r="T1576">
        <v>34</v>
      </c>
      <c r="U1576">
        <v>76</v>
      </c>
      <c r="V1576">
        <v>7</v>
      </c>
      <c r="W1576">
        <v>0</v>
      </c>
      <c r="X1576">
        <v>0.15139498000000001</v>
      </c>
      <c r="Y1576">
        <v>213.76519999999999</v>
      </c>
      <c r="Z1576">
        <v>1.4271773000000001</v>
      </c>
      <c r="AA1576">
        <v>11.075540999999999</v>
      </c>
      <c r="AB1576">
        <v>409.04807</v>
      </c>
      <c r="AC1576">
        <v>61.816544</v>
      </c>
      <c r="AD1576">
        <v>458.16257000000002</v>
      </c>
      <c r="AE1576">
        <v>0</v>
      </c>
      <c r="AF1576">
        <v>1155.4465</v>
      </c>
    </row>
    <row r="1577" spans="1:32" x14ac:dyDescent="0.3">
      <c r="A1577">
        <v>3003580</v>
      </c>
      <c r="B1577">
        <v>1</v>
      </c>
      <c r="C1577" t="s">
        <v>82</v>
      </c>
      <c r="D1577" t="s">
        <v>91</v>
      </c>
      <c r="E1577" t="s">
        <v>4376</v>
      </c>
      <c r="F1577" t="s">
        <v>4377</v>
      </c>
      <c r="G1577" t="s">
        <v>134</v>
      </c>
      <c r="H1577" t="s">
        <v>478</v>
      </c>
      <c r="I1577" t="s">
        <v>78</v>
      </c>
      <c r="J1577" t="s">
        <v>136</v>
      </c>
      <c r="K1577" t="s">
        <v>22</v>
      </c>
      <c r="L1577" t="s">
        <v>177</v>
      </c>
      <c r="M1577" t="s">
        <v>6155</v>
      </c>
      <c r="N1577" t="s">
        <v>6156</v>
      </c>
      <c r="O1577">
        <v>6.0732211111111116</v>
      </c>
      <c r="P1577">
        <v>0</v>
      </c>
      <c r="Q1577">
        <v>63</v>
      </c>
      <c r="R1577">
        <v>0</v>
      </c>
      <c r="S1577">
        <v>0</v>
      </c>
      <c r="T1577">
        <v>0</v>
      </c>
      <c r="U1577">
        <v>4</v>
      </c>
      <c r="V1577">
        <v>0</v>
      </c>
      <c r="W1577">
        <v>0</v>
      </c>
      <c r="X1577">
        <v>0</v>
      </c>
      <c r="Y1577">
        <v>118.251625</v>
      </c>
      <c r="Z1577">
        <v>0</v>
      </c>
      <c r="AA1577">
        <v>0</v>
      </c>
      <c r="AB1577">
        <v>0</v>
      </c>
      <c r="AC1577">
        <v>8.3034870000000005</v>
      </c>
      <c r="AD1577">
        <v>0</v>
      </c>
      <c r="AE1577">
        <v>0</v>
      </c>
      <c r="AF1577">
        <v>126.555115</v>
      </c>
    </row>
    <row r="1578" spans="1:32" x14ac:dyDescent="0.3">
      <c r="A1578">
        <v>3003518</v>
      </c>
      <c r="B1578">
        <v>1</v>
      </c>
      <c r="C1578" t="s">
        <v>83</v>
      </c>
      <c r="D1578" t="s">
        <v>130</v>
      </c>
      <c r="E1578" t="s">
        <v>6157</v>
      </c>
      <c r="F1578" t="s">
        <v>6158</v>
      </c>
      <c r="G1578" t="s">
        <v>134</v>
      </c>
      <c r="H1578" t="s">
        <v>367</v>
      </c>
      <c r="I1578" t="s">
        <v>78</v>
      </c>
      <c r="J1578" t="s">
        <v>136</v>
      </c>
      <c r="K1578" t="s">
        <v>22</v>
      </c>
      <c r="L1578" t="s">
        <v>177</v>
      </c>
      <c r="M1578" t="s">
        <v>6159</v>
      </c>
      <c r="N1578" t="s">
        <v>6160</v>
      </c>
      <c r="O1578">
        <v>3.085511388888889</v>
      </c>
      <c r="P1578">
        <v>0</v>
      </c>
      <c r="Q1578">
        <v>7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4.0963196999999996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4.0963196999999996</v>
      </c>
    </row>
    <row r="1579" spans="1:32" x14ac:dyDescent="0.3">
      <c r="A1579">
        <v>3003534</v>
      </c>
      <c r="B1579">
        <v>1</v>
      </c>
      <c r="C1579" t="s">
        <v>82</v>
      </c>
      <c r="D1579" t="s">
        <v>113</v>
      </c>
      <c r="E1579" t="s">
        <v>6161</v>
      </c>
      <c r="F1579" t="s">
        <v>6162</v>
      </c>
      <c r="G1579" t="s">
        <v>134</v>
      </c>
      <c r="H1579" t="s">
        <v>293</v>
      </c>
      <c r="I1579" t="s">
        <v>78</v>
      </c>
      <c r="J1579" t="s">
        <v>136</v>
      </c>
      <c r="K1579" t="s">
        <v>22</v>
      </c>
      <c r="L1579" t="s">
        <v>177</v>
      </c>
      <c r="M1579" t="s">
        <v>6163</v>
      </c>
      <c r="N1579" t="s">
        <v>6164</v>
      </c>
      <c r="O1579">
        <v>3.2893675</v>
      </c>
      <c r="P1579">
        <v>0</v>
      </c>
      <c r="Q1579">
        <v>69</v>
      </c>
      <c r="R1579">
        <v>0</v>
      </c>
      <c r="S1579">
        <v>0</v>
      </c>
      <c r="T1579">
        <v>0</v>
      </c>
      <c r="U1579">
        <v>31</v>
      </c>
      <c r="V1579">
        <v>0</v>
      </c>
      <c r="W1579">
        <v>0</v>
      </c>
      <c r="X1579">
        <v>0</v>
      </c>
      <c r="Y1579">
        <v>109.69643000000001</v>
      </c>
      <c r="Z1579">
        <v>0</v>
      </c>
      <c r="AA1579">
        <v>0</v>
      </c>
      <c r="AB1579">
        <v>0</v>
      </c>
      <c r="AC1579">
        <v>165.88096999999999</v>
      </c>
      <c r="AD1579">
        <v>0</v>
      </c>
      <c r="AE1579">
        <v>0</v>
      </c>
      <c r="AF1579">
        <v>275.57740000000001</v>
      </c>
    </row>
    <row r="1580" spans="1:32" x14ac:dyDescent="0.3">
      <c r="A1580">
        <v>3003277</v>
      </c>
      <c r="B1580">
        <v>1</v>
      </c>
      <c r="C1580" t="s">
        <v>82</v>
      </c>
      <c r="D1580" t="s">
        <v>107</v>
      </c>
      <c r="E1580" t="s">
        <v>6165</v>
      </c>
      <c r="F1580" t="s">
        <v>6166</v>
      </c>
      <c r="G1580" t="s">
        <v>134</v>
      </c>
      <c r="H1580" t="s">
        <v>367</v>
      </c>
      <c r="I1580" t="s">
        <v>78</v>
      </c>
      <c r="J1580" t="s">
        <v>136</v>
      </c>
      <c r="K1580" t="s">
        <v>22</v>
      </c>
      <c r="L1580" t="s">
        <v>177</v>
      </c>
      <c r="M1580" t="s">
        <v>6167</v>
      </c>
      <c r="N1580" t="s">
        <v>6168</v>
      </c>
      <c r="O1580">
        <v>2.1022552777777777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0.33040327000000003</v>
      </c>
      <c r="AD1580">
        <v>0</v>
      </c>
      <c r="AE1580">
        <v>0</v>
      </c>
      <c r="AF1580">
        <v>0.33040327000000003</v>
      </c>
    </row>
    <row r="1581" spans="1:32" x14ac:dyDescent="0.3">
      <c r="A1581">
        <v>3003235</v>
      </c>
      <c r="B1581">
        <v>1</v>
      </c>
      <c r="C1581" t="s">
        <v>82</v>
      </c>
      <c r="D1581" t="s">
        <v>103</v>
      </c>
      <c r="E1581" t="s">
        <v>6169</v>
      </c>
      <c r="F1581" t="s">
        <v>6170</v>
      </c>
      <c r="G1581" t="s">
        <v>134</v>
      </c>
      <c r="H1581" t="s">
        <v>238</v>
      </c>
      <c r="I1581" t="s">
        <v>78</v>
      </c>
      <c r="J1581" t="s">
        <v>136</v>
      </c>
      <c r="K1581" t="s">
        <v>22</v>
      </c>
      <c r="L1581" t="s">
        <v>177</v>
      </c>
      <c r="M1581" t="s">
        <v>6171</v>
      </c>
      <c r="N1581" t="s">
        <v>6172</v>
      </c>
      <c r="O1581">
        <v>1.6363177777777778</v>
      </c>
      <c r="P1581">
        <v>0</v>
      </c>
      <c r="Q1581">
        <v>1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1.0685827999999999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1.0685827999999999</v>
      </c>
    </row>
    <row r="1582" spans="1:32" x14ac:dyDescent="0.3">
      <c r="A1582">
        <v>3003159</v>
      </c>
      <c r="B1582">
        <v>1</v>
      </c>
      <c r="C1582" t="s">
        <v>82</v>
      </c>
      <c r="D1582" t="s">
        <v>90</v>
      </c>
      <c r="E1582" t="s">
        <v>6173</v>
      </c>
      <c r="F1582" t="s">
        <v>6174</v>
      </c>
      <c r="G1582" t="s">
        <v>134</v>
      </c>
      <c r="H1582" t="s">
        <v>216</v>
      </c>
      <c r="I1582" t="s">
        <v>78</v>
      </c>
      <c r="J1582" t="s">
        <v>136</v>
      </c>
      <c r="K1582" t="s">
        <v>22</v>
      </c>
      <c r="L1582" t="s">
        <v>177</v>
      </c>
      <c r="M1582" t="s">
        <v>6175</v>
      </c>
      <c r="N1582" t="s">
        <v>6176</v>
      </c>
      <c r="O1582">
        <v>3.3328694444444444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3</v>
      </c>
      <c r="V1582">
        <v>0</v>
      </c>
      <c r="W1582">
        <v>1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2.5378370000000001</v>
      </c>
      <c r="AD1582">
        <v>0</v>
      </c>
      <c r="AE1582">
        <v>40.095866999999998</v>
      </c>
      <c r="AF1582">
        <v>42.633699999999997</v>
      </c>
    </row>
    <row r="1583" spans="1:32" x14ac:dyDescent="0.3">
      <c r="A1583">
        <v>3003136</v>
      </c>
      <c r="B1583">
        <v>1</v>
      </c>
      <c r="C1583" t="s">
        <v>82</v>
      </c>
      <c r="D1583" t="s">
        <v>91</v>
      </c>
      <c r="E1583" t="s">
        <v>6177</v>
      </c>
      <c r="F1583" t="s">
        <v>6178</v>
      </c>
      <c r="G1583" t="s">
        <v>134</v>
      </c>
      <c r="H1583" t="s">
        <v>367</v>
      </c>
      <c r="I1583" t="s">
        <v>78</v>
      </c>
      <c r="J1583" t="s">
        <v>136</v>
      </c>
      <c r="K1583" t="s">
        <v>22</v>
      </c>
      <c r="L1583" t="s">
        <v>177</v>
      </c>
      <c r="M1583" t="s">
        <v>6179</v>
      </c>
      <c r="N1583" t="s">
        <v>6180</v>
      </c>
      <c r="O1583">
        <v>6.2257594444444448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9.7794570000000007</v>
      </c>
      <c r="AD1583">
        <v>0</v>
      </c>
      <c r="AE1583">
        <v>0</v>
      </c>
      <c r="AF1583">
        <v>9.7794570000000007</v>
      </c>
    </row>
    <row r="1584" spans="1:32" x14ac:dyDescent="0.3">
      <c r="A1584">
        <v>3003114</v>
      </c>
      <c r="B1584">
        <v>1</v>
      </c>
      <c r="C1584" t="s">
        <v>82</v>
      </c>
      <c r="D1584" t="s">
        <v>112</v>
      </c>
      <c r="E1584" t="s">
        <v>6181</v>
      </c>
      <c r="F1584" t="s">
        <v>6182</v>
      </c>
      <c r="G1584" t="s">
        <v>134</v>
      </c>
      <c r="H1584" t="s">
        <v>238</v>
      </c>
      <c r="I1584" t="s">
        <v>78</v>
      </c>
      <c r="J1584" t="s">
        <v>136</v>
      </c>
      <c r="K1584" t="s">
        <v>22</v>
      </c>
      <c r="L1584" t="s">
        <v>177</v>
      </c>
      <c r="M1584" t="s">
        <v>6183</v>
      </c>
      <c r="N1584" t="s">
        <v>6184</v>
      </c>
      <c r="O1584">
        <v>3.4183563888888888</v>
      </c>
      <c r="P1584">
        <v>0</v>
      </c>
      <c r="Q1584">
        <v>1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1.2571744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1.2571744</v>
      </c>
    </row>
    <row r="1585" spans="1:32" x14ac:dyDescent="0.3">
      <c r="A1585">
        <v>3003077</v>
      </c>
      <c r="B1585">
        <v>1</v>
      </c>
      <c r="C1585" t="s">
        <v>83</v>
      </c>
      <c r="D1585" t="s">
        <v>123</v>
      </c>
      <c r="E1585" t="s">
        <v>6185</v>
      </c>
      <c r="F1585" t="s">
        <v>6186</v>
      </c>
      <c r="G1585" t="s">
        <v>134</v>
      </c>
      <c r="H1585" t="s">
        <v>211</v>
      </c>
      <c r="I1585" t="s">
        <v>79</v>
      </c>
      <c r="J1585" t="s">
        <v>136</v>
      </c>
      <c r="K1585" t="s">
        <v>22</v>
      </c>
      <c r="L1585" t="s">
        <v>177</v>
      </c>
      <c r="M1585" t="s">
        <v>6187</v>
      </c>
      <c r="N1585" t="s">
        <v>6188</v>
      </c>
      <c r="O1585">
        <v>0.35</v>
      </c>
      <c r="P1585">
        <v>0</v>
      </c>
      <c r="Q1585">
        <v>0</v>
      </c>
      <c r="R1585">
        <v>10</v>
      </c>
      <c r="S1585">
        <v>34</v>
      </c>
      <c r="T1585">
        <v>3</v>
      </c>
      <c r="U1585">
        <v>1</v>
      </c>
      <c r="V1585">
        <v>1</v>
      </c>
      <c r="W1585">
        <v>0</v>
      </c>
      <c r="X1585">
        <v>0</v>
      </c>
      <c r="Y1585">
        <v>0</v>
      </c>
      <c r="Z1585">
        <v>15.244419000000001</v>
      </c>
      <c r="AA1585">
        <v>3.4244585000000001</v>
      </c>
      <c r="AB1585">
        <v>21.097439000000001</v>
      </c>
      <c r="AC1585">
        <v>2.7865494000000002E-4</v>
      </c>
      <c r="AD1585">
        <v>28.722912000000001</v>
      </c>
      <c r="AE1585">
        <v>0</v>
      </c>
      <c r="AF1585">
        <v>68.489509999999996</v>
      </c>
    </row>
    <row r="1586" spans="1:32" x14ac:dyDescent="0.3">
      <c r="A1586">
        <v>3003046</v>
      </c>
      <c r="B1586">
        <v>1</v>
      </c>
      <c r="C1586" t="s">
        <v>82</v>
      </c>
      <c r="D1586" t="s">
        <v>91</v>
      </c>
      <c r="E1586" t="s">
        <v>4765</v>
      </c>
      <c r="F1586" t="s">
        <v>4766</v>
      </c>
      <c r="G1586" t="s">
        <v>134</v>
      </c>
      <c r="H1586" t="s">
        <v>367</v>
      </c>
      <c r="I1586" t="s">
        <v>78</v>
      </c>
      <c r="J1586" t="s">
        <v>136</v>
      </c>
      <c r="K1586" t="s">
        <v>22</v>
      </c>
      <c r="L1586" t="s">
        <v>177</v>
      </c>
      <c r="M1586" t="s">
        <v>6189</v>
      </c>
      <c r="N1586" t="s">
        <v>6190</v>
      </c>
      <c r="O1586">
        <v>7.5336499999999997</v>
      </c>
      <c r="P1586">
        <v>0</v>
      </c>
      <c r="Q1586">
        <v>6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7.5517190000000003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7.5517190000000003</v>
      </c>
    </row>
    <row r="1587" spans="1:32" x14ac:dyDescent="0.3">
      <c r="A1587">
        <v>3003109</v>
      </c>
      <c r="B1587">
        <v>1</v>
      </c>
      <c r="C1587" t="s">
        <v>83</v>
      </c>
      <c r="D1587" t="s">
        <v>119</v>
      </c>
      <c r="E1587" t="s">
        <v>782</v>
      </c>
      <c r="F1587" t="s">
        <v>783</v>
      </c>
      <c r="G1587" t="s">
        <v>134</v>
      </c>
      <c r="H1587" t="s">
        <v>318</v>
      </c>
      <c r="I1587" t="s">
        <v>79</v>
      </c>
      <c r="J1587" t="s">
        <v>136</v>
      </c>
      <c r="K1587" t="s">
        <v>22</v>
      </c>
      <c r="L1587" t="s">
        <v>177</v>
      </c>
      <c r="M1587" t="s">
        <v>6191</v>
      </c>
      <c r="N1587" t="s">
        <v>6192</v>
      </c>
      <c r="O1587">
        <v>1.8083852777777778</v>
      </c>
      <c r="P1587">
        <v>0</v>
      </c>
      <c r="Q1587">
        <v>22</v>
      </c>
      <c r="R1587">
        <v>2</v>
      </c>
      <c r="S1587">
        <v>15</v>
      </c>
      <c r="T1587">
        <v>0</v>
      </c>
      <c r="U1587">
        <v>2</v>
      </c>
      <c r="V1587">
        <v>0</v>
      </c>
      <c r="W1587">
        <v>0</v>
      </c>
      <c r="X1587">
        <v>0</v>
      </c>
      <c r="Y1587">
        <v>2.9785840000000001</v>
      </c>
      <c r="Z1587">
        <v>3.1178707999999999</v>
      </c>
      <c r="AA1587">
        <v>5.9812339999999997</v>
      </c>
      <c r="AB1587">
        <v>0</v>
      </c>
      <c r="AC1587">
        <v>0.17589524000000001</v>
      </c>
      <c r="AD1587">
        <v>0</v>
      </c>
      <c r="AE1587">
        <v>0</v>
      </c>
      <c r="AF1587">
        <v>12.253584999999999</v>
      </c>
    </row>
    <row r="1588" spans="1:32" x14ac:dyDescent="0.3">
      <c r="A1588">
        <v>3003001</v>
      </c>
      <c r="B1588">
        <v>1</v>
      </c>
      <c r="C1588" t="s">
        <v>82</v>
      </c>
      <c r="D1588" t="s">
        <v>102</v>
      </c>
      <c r="E1588" t="s">
        <v>6193</v>
      </c>
      <c r="F1588" t="s">
        <v>6194</v>
      </c>
      <c r="G1588" t="s">
        <v>134</v>
      </c>
      <c r="H1588" t="s">
        <v>216</v>
      </c>
      <c r="I1588" t="s">
        <v>78</v>
      </c>
      <c r="J1588" t="s">
        <v>136</v>
      </c>
      <c r="K1588" t="s">
        <v>22</v>
      </c>
      <c r="L1588" t="s">
        <v>177</v>
      </c>
      <c r="M1588" t="s">
        <v>6195</v>
      </c>
      <c r="N1588" t="s">
        <v>6196</v>
      </c>
      <c r="O1588">
        <v>3.5894716666666668</v>
      </c>
      <c r="P1588">
        <v>0</v>
      </c>
      <c r="Q1588">
        <v>0</v>
      </c>
      <c r="R1588">
        <v>0</v>
      </c>
      <c r="S1588">
        <v>2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0.14418813999999999</v>
      </c>
      <c r="AB1588">
        <v>0</v>
      </c>
      <c r="AC1588">
        <v>0</v>
      </c>
      <c r="AD1588">
        <v>0</v>
      </c>
      <c r="AE1588">
        <v>0</v>
      </c>
      <c r="AF1588">
        <v>0.14418813999999999</v>
      </c>
    </row>
    <row r="1589" spans="1:32" x14ac:dyDescent="0.3">
      <c r="A1589">
        <v>3003007</v>
      </c>
      <c r="B1589">
        <v>1</v>
      </c>
      <c r="C1589" t="s">
        <v>83</v>
      </c>
      <c r="D1589" t="s">
        <v>115</v>
      </c>
      <c r="E1589" t="s">
        <v>6197</v>
      </c>
      <c r="F1589" t="s">
        <v>6198</v>
      </c>
      <c r="G1589" t="s">
        <v>134</v>
      </c>
      <c r="H1589" t="s">
        <v>247</v>
      </c>
      <c r="I1589" t="s">
        <v>78</v>
      </c>
      <c r="J1589" t="s">
        <v>136</v>
      </c>
      <c r="K1589" t="s">
        <v>22</v>
      </c>
      <c r="L1589" t="s">
        <v>177</v>
      </c>
      <c r="M1589" t="s">
        <v>6199</v>
      </c>
      <c r="N1589" t="s">
        <v>6200</v>
      </c>
      <c r="O1589">
        <v>0.44652111111111115</v>
      </c>
      <c r="P1589">
        <v>0</v>
      </c>
      <c r="Q1589">
        <v>14</v>
      </c>
      <c r="R1589">
        <v>0</v>
      </c>
      <c r="S1589">
        <v>0</v>
      </c>
      <c r="T1589">
        <v>0</v>
      </c>
      <c r="U1589">
        <v>188</v>
      </c>
      <c r="V1589">
        <v>0</v>
      </c>
      <c r="W1589">
        <v>0</v>
      </c>
      <c r="X1589">
        <v>0</v>
      </c>
      <c r="Y1589">
        <v>1.1297634000000001</v>
      </c>
      <c r="Z1589">
        <v>0</v>
      </c>
      <c r="AA1589">
        <v>0</v>
      </c>
      <c r="AB1589">
        <v>0</v>
      </c>
      <c r="AC1589">
        <v>27.113764</v>
      </c>
      <c r="AD1589">
        <v>0</v>
      </c>
      <c r="AE1589">
        <v>0</v>
      </c>
      <c r="AF1589">
        <v>28.243528000000001</v>
      </c>
    </row>
    <row r="1590" spans="1:32" x14ac:dyDescent="0.3">
      <c r="A1590">
        <v>3002980</v>
      </c>
      <c r="B1590">
        <v>1</v>
      </c>
      <c r="C1590" t="s">
        <v>82</v>
      </c>
      <c r="D1590" t="s">
        <v>105</v>
      </c>
      <c r="E1590" t="s">
        <v>6201</v>
      </c>
      <c r="F1590" t="s">
        <v>6202</v>
      </c>
      <c r="G1590" t="s">
        <v>134</v>
      </c>
      <c r="H1590" t="s">
        <v>367</v>
      </c>
      <c r="I1590" t="s">
        <v>78</v>
      </c>
      <c r="J1590" t="s">
        <v>136</v>
      </c>
      <c r="K1590" t="s">
        <v>22</v>
      </c>
      <c r="L1590" t="s">
        <v>177</v>
      </c>
      <c r="M1590" t="s">
        <v>6203</v>
      </c>
      <c r="N1590" t="s">
        <v>6204</v>
      </c>
      <c r="O1590">
        <v>2.1924983333333334</v>
      </c>
      <c r="P1590">
        <v>0</v>
      </c>
      <c r="Q1590">
        <v>0</v>
      </c>
      <c r="R1590">
        <v>0</v>
      </c>
      <c r="S1590">
        <v>1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0.49765749999999997</v>
      </c>
      <c r="AB1590">
        <v>0</v>
      </c>
      <c r="AC1590">
        <v>0</v>
      </c>
      <c r="AD1590">
        <v>0</v>
      </c>
      <c r="AE1590">
        <v>0</v>
      </c>
      <c r="AF1590">
        <v>0.49765749999999997</v>
      </c>
    </row>
    <row r="1591" spans="1:32" x14ac:dyDescent="0.3">
      <c r="A1591">
        <v>3002975</v>
      </c>
      <c r="B1591">
        <v>1</v>
      </c>
      <c r="C1591" t="s">
        <v>82</v>
      </c>
      <c r="D1591" t="s">
        <v>106</v>
      </c>
      <c r="E1591" t="s">
        <v>6205</v>
      </c>
      <c r="F1591" t="s">
        <v>6206</v>
      </c>
      <c r="G1591" t="s">
        <v>134</v>
      </c>
      <c r="H1591" t="s">
        <v>404</v>
      </c>
      <c r="I1591" t="s">
        <v>78</v>
      </c>
      <c r="J1591" t="s">
        <v>136</v>
      </c>
      <c r="K1591" t="s">
        <v>22</v>
      </c>
      <c r="L1591" t="s">
        <v>177</v>
      </c>
      <c r="M1591" t="s">
        <v>6207</v>
      </c>
      <c r="N1591" t="s">
        <v>6208</v>
      </c>
      <c r="O1591">
        <v>4.5144811111111114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12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57.838734000000002</v>
      </c>
      <c r="AD1591">
        <v>0</v>
      </c>
      <c r="AE1591">
        <v>0</v>
      </c>
      <c r="AF1591">
        <v>57.838734000000002</v>
      </c>
    </row>
    <row r="1592" spans="1:32" x14ac:dyDescent="0.3">
      <c r="A1592">
        <v>3002952</v>
      </c>
      <c r="B1592">
        <v>1</v>
      </c>
      <c r="C1592" t="s">
        <v>82</v>
      </c>
      <c r="D1592" t="s">
        <v>88</v>
      </c>
      <c r="E1592" t="s">
        <v>6209</v>
      </c>
      <c r="F1592" t="s">
        <v>6210</v>
      </c>
      <c r="G1592" t="s">
        <v>134</v>
      </c>
      <c r="H1592" t="s">
        <v>327</v>
      </c>
      <c r="I1592" t="s">
        <v>78</v>
      </c>
      <c r="J1592" t="s">
        <v>136</v>
      </c>
      <c r="K1592" t="s">
        <v>22</v>
      </c>
      <c r="L1592" t="s">
        <v>177</v>
      </c>
      <c r="M1592" t="s">
        <v>6211</v>
      </c>
      <c r="N1592" t="s">
        <v>6212</v>
      </c>
      <c r="O1592">
        <v>6.2344444444444447</v>
      </c>
      <c r="P1592">
        <v>0</v>
      </c>
      <c r="Q1592">
        <v>12</v>
      </c>
      <c r="R1592">
        <v>0</v>
      </c>
      <c r="S1592">
        <v>8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7.7608484999999998</v>
      </c>
      <c r="Z1592">
        <v>0</v>
      </c>
      <c r="AA1592">
        <v>24.512160000000002</v>
      </c>
      <c r="AB1592">
        <v>0</v>
      </c>
      <c r="AC1592">
        <v>0</v>
      </c>
      <c r="AD1592">
        <v>0</v>
      </c>
      <c r="AE1592">
        <v>0</v>
      </c>
      <c r="AF1592">
        <v>32.273009999999999</v>
      </c>
    </row>
    <row r="1593" spans="1:32" x14ac:dyDescent="0.3">
      <c r="A1593">
        <v>3002909</v>
      </c>
      <c r="B1593">
        <v>1</v>
      </c>
      <c r="C1593" t="s">
        <v>82</v>
      </c>
      <c r="D1593" t="s">
        <v>93</v>
      </c>
      <c r="E1593" t="s">
        <v>6213</v>
      </c>
      <c r="F1593" t="s">
        <v>6214</v>
      </c>
      <c r="G1593" t="s">
        <v>134</v>
      </c>
      <c r="H1593" t="s">
        <v>182</v>
      </c>
      <c r="I1593" t="s">
        <v>78</v>
      </c>
      <c r="J1593" t="s">
        <v>136</v>
      </c>
      <c r="K1593" t="s">
        <v>22</v>
      </c>
      <c r="L1593" t="s">
        <v>177</v>
      </c>
      <c r="M1593" t="s">
        <v>6215</v>
      </c>
      <c r="N1593" t="s">
        <v>6216</v>
      </c>
      <c r="O1593">
        <v>0.56777777777777783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4</v>
      </c>
      <c r="V1593">
        <v>0</v>
      </c>
      <c r="W1593">
        <v>1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2.4978476000000001</v>
      </c>
      <c r="AD1593">
        <v>0</v>
      </c>
      <c r="AE1593">
        <v>5.2790869999999996</v>
      </c>
      <c r="AF1593">
        <v>7.7769345999999997</v>
      </c>
    </row>
    <row r="1594" spans="1:32" x14ac:dyDescent="0.3">
      <c r="A1594">
        <v>3002903</v>
      </c>
      <c r="B1594">
        <v>1</v>
      </c>
      <c r="C1594" t="s">
        <v>82</v>
      </c>
      <c r="D1594" t="s">
        <v>92</v>
      </c>
      <c r="E1594" t="s">
        <v>6217</v>
      </c>
      <c r="F1594" t="s">
        <v>6218</v>
      </c>
      <c r="G1594" t="s">
        <v>134</v>
      </c>
      <c r="H1594" t="s">
        <v>367</v>
      </c>
      <c r="I1594" t="s">
        <v>78</v>
      </c>
      <c r="J1594" t="s">
        <v>136</v>
      </c>
      <c r="K1594" t="s">
        <v>22</v>
      </c>
      <c r="L1594" t="s">
        <v>177</v>
      </c>
      <c r="M1594" t="s">
        <v>6219</v>
      </c>
      <c r="N1594" t="s">
        <v>6220</v>
      </c>
      <c r="O1594">
        <v>8.2307344444444439</v>
      </c>
      <c r="P1594">
        <v>0</v>
      </c>
      <c r="Q1594">
        <v>4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36.100548000000003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36.100548000000003</v>
      </c>
    </row>
    <row r="1595" spans="1:32" x14ac:dyDescent="0.3">
      <c r="A1595">
        <v>3002925</v>
      </c>
      <c r="B1595">
        <v>1</v>
      </c>
      <c r="C1595" t="s">
        <v>82</v>
      </c>
      <c r="D1595" t="s">
        <v>101</v>
      </c>
      <c r="E1595" t="s">
        <v>6221</v>
      </c>
      <c r="F1595" t="s">
        <v>6222</v>
      </c>
      <c r="G1595" t="s">
        <v>134</v>
      </c>
      <c r="H1595" t="s">
        <v>182</v>
      </c>
      <c r="I1595" t="s">
        <v>78</v>
      </c>
      <c r="J1595" t="s">
        <v>136</v>
      </c>
      <c r="K1595" t="s">
        <v>22</v>
      </c>
      <c r="L1595" t="s">
        <v>177</v>
      </c>
      <c r="M1595" t="s">
        <v>6223</v>
      </c>
      <c r="N1595" t="s">
        <v>6224</v>
      </c>
      <c r="O1595">
        <v>0.42852055555555557</v>
      </c>
      <c r="P1595">
        <v>0</v>
      </c>
      <c r="Q1595">
        <v>287</v>
      </c>
      <c r="R1595">
        <v>0</v>
      </c>
      <c r="S1595">
        <v>3</v>
      </c>
      <c r="T1595">
        <v>0</v>
      </c>
      <c r="U1595">
        <v>24</v>
      </c>
      <c r="V1595">
        <v>0</v>
      </c>
      <c r="W1595">
        <v>0</v>
      </c>
      <c r="X1595">
        <v>0</v>
      </c>
      <c r="Y1595">
        <v>25.893877</v>
      </c>
      <c r="Z1595">
        <v>0</v>
      </c>
      <c r="AA1595">
        <v>1.4141817999999999</v>
      </c>
      <c r="AB1595">
        <v>0</v>
      </c>
      <c r="AC1595">
        <v>5.2981340000000001</v>
      </c>
      <c r="AD1595">
        <v>0</v>
      </c>
      <c r="AE1595">
        <v>0</v>
      </c>
      <c r="AF1595">
        <v>32.606194000000002</v>
      </c>
    </row>
    <row r="1596" spans="1:32" x14ac:dyDescent="0.3">
      <c r="A1596">
        <v>3002884</v>
      </c>
      <c r="B1596">
        <v>1</v>
      </c>
      <c r="C1596" t="s">
        <v>82</v>
      </c>
      <c r="D1596" t="s">
        <v>92</v>
      </c>
      <c r="E1596" t="s">
        <v>6225</v>
      </c>
      <c r="F1596" t="s">
        <v>6226</v>
      </c>
      <c r="G1596" t="s">
        <v>134</v>
      </c>
      <c r="H1596" t="s">
        <v>211</v>
      </c>
      <c r="I1596" t="s">
        <v>79</v>
      </c>
      <c r="J1596" t="s">
        <v>136</v>
      </c>
      <c r="K1596" t="s">
        <v>22</v>
      </c>
      <c r="L1596" t="s">
        <v>177</v>
      </c>
      <c r="M1596" t="s">
        <v>6227</v>
      </c>
      <c r="N1596" t="s">
        <v>6228</v>
      </c>
      <c r="O1596">
        <v>4.1459275</v>
      </c>
      <c r="P1596">
        <v>2</v>
      </c>
      <c r="Q1596">
        <v>42</v>
      </c>
      <c r="R1596">
        <v>14</v>
      </c>
      <c r="S1596">
        <v>7</v>
      </c>
      <c r="T1596">
        <v>5</v>
      </c>
      <c r="U1596">
        <v>5</v>
      </c>
      <c r="V1596">
        <v>0</v>
      </c>
      <c r="W1596">
        <v>0</v>
      </c>
      <c r="X1596">
        <v>11.118461999999999</v>
      </c>
      <c r="Y1596">
        <v>16.293513999999998</v>
      </c>
      <c r="Z1596">
        <v>39.187213999999997</v>
      </c>
      <c r="AA1596">
        <v>9.4852340000000002</v>
      </c>
      <c r="AB1596">
        <v>37.377549999999999</v>
      </c>
      <c r="AC1596">
        <v>5.4631132999999998</v>
      </c>
      <c r="AD1596">
        <v>0</v>
      </c>
      <c r="AE1596">
        <v>0</v>
      </c>
      <c r="AF1596">
        <v>118.92509</v>
      </c>
    </row>
    <row r="1597" spans="1:32" x14ac:dyDescent="0.3">
      <c r="A1597">
        <v>3002910</v>
      </c>
      <c r="B1597">
        <v>1</v>
      </c>
      <c r="C1597" t="s">
        <v>82</v>
      </c>
      <c r="D1597" t="s">
        <v>84</v>
      </c>
      <c r="E1597" t="s">
        <v>6229</v>
      </c>
      <c r="F1597" t="s">
        <v>6230</v>
      </c>
      <c r="G1597" t="s">
        <v>134</v>
      </c>
      <c r="H1597" t="s">
        <v>211</v>
      </c>
      <c r="I1597" t="s">
        <v>79</v>
      </c>
      <c r="J1597" t="s">
        <v>136</v>
      </c>
      <c r="K1597" t="s">
        <v>22</v>
      </c>
      <c r="L1597" t="s">
        <v>177</v>
      </c>
      <c r="M1597" t="s">
        <v>6231</v>
      </c>
      <c r="N1597" t="s">
        <v>6232</v>
      </c>
      <c r="O1597">
        <v>0.65638888888888891</v>
      </c>
      <c r="P1597">
        <v>0</v>
      </c>
      <c r="Q1597">
        <v>118</v>
      </c>
      <c r="R1597">
        <v>0</v>
      </c>
      <c r="S1597">
        <v>0</v>
      </c>
      <c r="T1597">
        <v>18</v>
      </c>
      <c r="U1597">
        <v>6</v>
      </c>
      <c r="V1597">
        <v>2</v>
      </c>
      <c r="W1597">
        <v>0</v>
      </c>
      <c r="X1597">
        <v>0</v>
      </c>
      <c r="Y1597">
        <v>17.713991</v>
      </c>
      <c r="Z1597">
        <v>0</v>
      </c>
      <c r="AA1597">
        <v>0</v>
      </c>
      <c r="AB1597">
        <v>84.233909999999995</v>
      </c>
      <c r="AC1597">
        <v>0.75747279999999995</v>
      </c>
      <c r="AD1597">
        <v>49.139699999999998</v>
      </c>
      <c r="AE1597">
        <v>0</v>
      </c>
      <c r="AF1597">
        <v>151.84508</v>
      </c>
    </row>
    <row r="1598" spans="1:32" x14ac:dyDescent="0.3">
      <c r="A1598">
        <v>3002892</v>
      </c>
      <c r="B1598">
        <v>1</v>
      </c>
      <c r="C1598" t="s">
        <v>82</v>
      </c>
      <c r="D1598" t="s">
        <v>94</v>
      </c>
      <c r="E1598" t="s">
        <v>6233</v>
      </c>
      <c r="F1598" t="s">
        <v>6234</v>
      </c>
      <c r="G1598" t="s">
        <v>134</v>
      </c>
      <c r="H1598" t="s">
        <v>182</v>
      </c>
      <c r="I1598" t="s">
        <v>78</v>
      </c>
      <c r="J1598" t="s">
        <v>136</v>
      </c>
      <c r="K1598" t="s">
        <v>22</v>
      </c>
      <c r="L1598" t="s">
        <v>177</v>
      </c>
      <c r="M1598" t="s">
        <v>6235</v>
      </c>
      <c r="N1598" t="s">
        <v>6236</v>
      </c>
      <c r="O1598">
        <v>0.49221444444444445</v>
      </c>
      <c r="P1598">
        <v>0</v>
      </c>
      <c r="Q1598">
        <v>99</v>
      </c>
      <c r="R1598">
        <v>0</v>
      </c>
      <c r="S1598">
        <v>0</v>
      </c>
      <c r="T1598">
        <v>0</v>
      </c>
      <c r="U1598">
        <v>2</v>
      </c>
      <c r="V1598">
        <v>0</v>
      </c>
      <c r="W1598">
        <v>0</v>
      </c>
      <c r="X1598">
        <v>0</v>
      </c>
      <c r="Y1598">
        <v>19.451650000000001</v>
      </c>
      <c r="Z1598">
        <v>0</v>
      </c>
      <c r="AA1598">
        <v>0</v>
      </c>
      <c r="AB1598">
        <v>0</v>
      </c>
      <c r="AC1598">
        <v>0.96101490000000001</v>
      </c>
      <c r="AD1598">
        <v>0</v>
      </c>
      <c r="AE1598">
        <v>0</v>
      </c>
      <c r="AF1598">
        <v>20.412663999999999</v>
      </c>
    </row>
    <row r="1599" spans="1:32" x14ac:dyDescent="0.3">
      <c r="A1599">
        <v>3002921</v>
      </c>
      <c r="B1599">
        <v>1</v>
      </c>
      <c r="C1599" t="s">
        <v>82</v>
      </c>
      <c r="D1599" t="s">
        <v>102</v>
      </c>
      <c r="E1599" t="s">
        <v>5239</v>
      </c>
      <c r="F1599" t="s">
        <v>5240</v>
      </c>
      <c r="G1599" t="s">
        <v>134</v>
      </c>
      <c r="H1599" t="s">
        <v>247</v>
      </c>
      <c r="I1599" t="s">
        <v>78</v>
      </c>
      <c r="J1599" t="s">
        <v>136</v>
      </c>
      <c r="K1599" t="s">
        <v>22</v>
      </c>
      <c r="L1599" t="s">
        <v>177</v>
      </c>
      <c r="M1599" t="s">
        <v>6237</v>
      </c>
      <c r="N1599" t="s">
        <v>6238</v>
      </c>
      <c r="O1599">
        <v>2.2779141666666667</v>
      </c>
      <c r="P1599">
        <v>0</v>
      </c>
      <c r="Q1599">
        <v>36</v>
      </c>
      <c r="R1599">
        <v>0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0</v>
      </c>
      <c r="Y1599">
        <v>13.391984000000001</v>
      </c>
      <c r="Z1599">
        <v>0</v>
      </c>
      <c r="AA1599">
        <v>0</v>
      </c>
      <c r="AB1599">
        <v>0</v>
      </c>
      <c r="AC1599">
        <v>1.9983192999999999</v>
      </c>
      <c r="AD1599">
        <v>0</v>
      </c>
      <c r="AE1599">
        <v>0</v>
      </c>
      <c r="AF1599">
        <v>15.390302999999999</v>
      </c>
    </row>
    <row r="1600" spans="1:32" x14ac:dyDescent="0.3">
      <c r="A1600">
        <v>3002788</v>
      </c>
      <c r="B1600">
        <v>1</v>
      </c>
      <c r="C1600" t="s">
        <v>82</v>
      </c>
      <c r="D1600" t="s">
        <v>91</v>
      </c>
      <c r="E1600" t="s">
        <v>6239</v>
      </c>
      <c r="F1600" t="s">
        <v>6240</v>
      </c>
      <c r="G1600" t="s">
        <v>134</v>
      </c>
      <c r="H1600" t="s">
        <v>247</v>
      </c>
      <c r="I1600" t="s">
        <v>78</v>
      </c>
      <c r="J1600" t="s">
        <v>136</v>
      </c>
      <c r="K1600" t="s">
        <v>22</v>
      </c>
      <c r="L1600" t="s">
        <v>177</v>
      </c>
      <c r="M1600" t="s">
        <v>6241</v>
      </c>
      <c r="N1600" t="s">
        <v>6242</v>
      </c>
      <c r="O1600">
        <v>2.1770280555555557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35</v>
      </c>
      <c r="V1600">
        <v>0</v>
      </c>
      <c r="W1600">
        <v>1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76.632779999999997</v>
      </c>
      <c r="AD1600">
        <v>0</v>
      </c>
      <c r="AE1600">
        <v>41.496788000000002</v>
      </c>
      <c r="AF1600">
        <v>118.12957</v>
      </c>
    </row>
    <row r="1601" spans="1:32" x14ac:dyDescent="0.3">
      <c r="A1601">
        <v>3002802</v>
      </c>
      <c r="B1601">
        <v>2</v>
      </c>
      <c r="C1601" t="s">
        <v>83</v>
      </c>
      <c r="D1601" t="s">
        <v>130</v>
      </c>
      <c r="E1601" t="s">
        <v>6243</v>
      </c>
      <c r="F1601" t="s">
        <v>6244</v>
      </c>
      <c r="G1601" t="s">
        <v>134</v>
      </c>
      <c r="H1601" t="s">
        <v>318</v>
      </c>
      <c r="I1601" t="s">
        <v>79</v>
      </c>
      <c r="J1601" t="s">
        <v>136</v>
      </c>
      <c r="K1601" t="s">
        <v>22</v>
      </c>
      <c r="L1601" t="s">
        <v>177</v>
      </c>
      <c r="M1601" t="s">
        <v>6245</v>
      </c>
      <c r="N1601" t="s">
        <v>6246</v>
      </c>
      <c r="O1601">
        <v>0.6086111111111111</v>
      </c>
      <c r="P1601">
        <v>4</v>
      </c>
      <c r="Q1601">
        <v>92</v>
      </c>
      <c r="R1601">
        <v>10</v>
      </c>
      <c r="S1601">
        <v>103</v>
      </c>
      <c r="T1601">
        <v>9</v>
      </c>
      <c r="U1601">
        <v>12</v>
      </c>
      <c r="V1601">
        <v>1</v>
      </c>
      <c r="W1601">
        <v>0</v>
      </c>
      <c r="X1601">
        <v>0.99704903</v>
      </c>
      <c r="Y1601">
        <v>17.425792999999999</v>
      </c>
      <c r="Z1601">
        <v>5.7049846999999998</v>
      </c>
      <c r="AA1601">
        <v>11.231251</v>
      </c>
      <c r="AB1601">
        <v>57.704590000000003</v>
      </c>
      <c r="AC1601">
        <v>4.1429315000000004</v>
      </c>
      <c r="AD1601">
        <v>0.59099935999999997</v>
      </c>
      <c r="AE1601">
        <v>0</v>
      </c>
      <c r="AF1601">
        <v>97.79759</v>
      </c>
    </row>
    <row r="1602" spans="1:32" x14ac:dyDescent="0.3">
      <c r="A1602">
        <v>3002726</v>
      </c>
      <c r="B1602">
        <v>1</v>
      </c>
      <c r="C1602" t="s">
        <v>82</v>
      </c>
      <c r="D1602" t="s">
        <v>86</v>
      </c>
      <c r="E1602" t="s">
        <v>6247</v>
      </c>
      <c r="F1602" t="s">
        <v>6248</v>
      </c>
      <c r="G1602" t="s">
        <v>134</v>
      </c>
      <c r="H1602" t="s">
        <v>367</v>
      </c>
      <c r="I1602" t="s">
        <v>78</v>
      </c>
      <c r="J1602" t="s">
        <v>136</v>
      </c>
      <c r="K1602" t="s">
        <v>22</v>
      </c>
      <c r="L1602" t="s">
        <v>177</v>
      </c>
      <c r="M1602" t="s">
        <v>6249</v>
      </c>
      <c r="N1602" t="s">
        <v>6250</v>
      </c>
      <c r="O1602">
        <v>1.7448133333333335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0.41606256000000003</v>
      </c>
      <c r="AD1602">
        <v>0</v>
      </c>
      <c r="AE1602">
        <v>0</v>
      </c>
      <c r="AF1602">
        <v>0.41606256000000003</v>
      </c>
    </row>
    <row r="1603" spans="1:32" x14ac:dyDescent="0.3">
      <c r="A1603">
        <v>3002776</v>
      </c>
      <c r="B1603">
        <v>1</v>
      </c>
      <c r="C1603" t="s">
        <v>82</v>
      </c>
      <c r="D1603" t="s">
        <v>95</v>
      </c>
      <c r="E1603" t="s">
        <v>6251</v>
      </c>
      <c r="F1603" t="s">
        <v>6252</v>
      </c>
      <c r="G1603" t="s">
        <v>134</v>
      </c>
      <c r="H1603" t="s">
        <v>367</v>
      </c>
      <c r="I1603" t="s">
        <v>78</v>
      </c>
      <c r="J1603" t="s">
        <v>136</v>
      </c>
      <c r="K1603" t="s">
        <v>22</v>
      </c>
      <c r="L1603" t="s">
        <v>177</v>
      </c>
      <c r="M1603" t="s">
        <v>6253</v>
      </c>
      <c r="N1603" t="s">
        <v>6254</v>
      </c>
      <c r="O1603">
        <v>1.631921388888889</v>
      </c>
      <c r="P1603">
        <v>0</v>
      </c>
      <c r="Q1603">
        <v>1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0.27879614000000003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0.27879614000000003</v>
      </c>
    </row>
    <row r="1604" spans="1:32" x14ac:dyDescent="0.3">
      <c r="A1604">
        <v>3002748</v>
      </c>
      <c r="B1604">
        <v>1</v>
      </c>
      <c r="C1604" t="s">
        <v>82</v>
      </c>
      <c r="D1604" t="s">
        <v>90</v>
      </c>
      <c r="E1604" t="s">
        <v>6255</v>
      </c>
      <c r="F1604" t="s">
        <v>6256</v>
      </c>
      <c r="G1604" t="s">
        <v>134</v>
      </c>
      <c r="H1604" t="s">
        <v>478</v>
      </c>
      <c r="I1604" t="s">
        <v>78</v>
      </c>
      <c r="J1604" t="s">
        <v>136</v>
      </c>
      <c r="K1604" t="s">
        <v>22</v>
      </c>
      <c r="L1604" t="s">
        <v>177</v>
      </c>
      <c r="M1604" t="s">
        <v>6257</v>
      </c>
      <c r="N1604" t="s">
        <v>6258</v>
      </c>
      <c r="O1604">
        <v>1.760985</v>
      </c>
      <c r="P1604">
        <v>0</v>
      </c>
      <c r="Q1604">
        <v>20</v>
      </c>
      <c r="R1604">
        <v>0</v>
      </c>
      <c r="S1604">
        <v>0</v>
      </c>
      <c r="T1604">
        <v>0</v>
      </c>
      <c r="U1604">
        <v>2</v>
      </c>
      <c r="V1604">
        <v>0</v>
      </c>
      <c r="W1604">
        <v>0</v>
      </c>
      <c r="X1604">
        <v>0</v>
      </c>
      <c r="Y1604">
        <v>10.059974</v>
      </c>
      <c r="Z1604">
        <v>0</v>
      </c>
      <c r="AA1604">
        <v>0</v>
      </c>
      <c r="AB1604">
        <v>0</v>
      </c>
      <c r="AC1604">
        <v>1.5641263000000001</v>
      </c>
      <c r="AD1604">
        <v>0</v>
      </c>
      <c r="AE1604">
        <v>0</v>
      </c>
      <c r="AF1604">
        <v>11.624101</v>
      </c>
    </row>
    <row r="1605" spans="1:32" x14ac:dyDescent="0.3">
      <c r="A1605">
        <v>3002785</v>
      </c>
      <c r="B1605">
        <v>1</v>
      </c>
      <c r="C1605" t="s">
        <v>83</v>
      </c>
      <c r="D1605" t="s">
        <v>129</v>
      </c>
      <c r="E1605" t="s">
        <v>6259</v>
      </c>
      <c r="F1605" t="s">
        <v>6260</v>
      </c>
      <c r="G1605" t="s">
        <v>134</v>
      </c>
      <c r="H1605" t="s">
        <v>216</v>
      </c>
      <c r="I1605" t="s">
        <v>78</v>
      </c>
      <c r="J1605" t="s">
        <v>136</v>
      </c>
      <c r="K1605" t="s">
        <v>22</v>
      </c>
      <c r="L1605" t="s">
        <v>177</v>
      </c>
      <c r="M1605" t="s">
        <v>6261</v>
      </c>
      <c r="N1605" t="s">
        <v>6262</v>
      </c>
      <c r="O1605">
        <v>1.4655827777777777</v>
      </c>
      <c r="P1605">
        <v>0</v>
      </c>
      <c r="Q1605">
        <v>3</v>
      </c>
      <c r="R1605">
        <v>0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0</v>
      </c>
      <c r="Y1605">
        <v>1.5450326000000001</v>
      </c>
      <c r="Z1605">
        <v>0</v>
      </c>
      <c r="AA1605">
        <v>0</v>
      </c>
      <c r="AB1605">
        <v>0</v>
      </c>
      <c r="AC1605">
        <v>0.80441859999999998</v>
      </c>
      <c r="AD1605">
        <v>0</v>
      </c>
      <c r="AE1605">
        <v>0</v>
      </c>
      <c r="AF1605">
        <v>2.3494513000000001</v>
      </c>
    </row>
    <row r="1606" spans="1:32" x14ac:dyDescent="0.3">
      <c r="A1606">
        <v>3002740</v>
      </c>
      <c r="B1606">
        <v>1</v>
      </c>
      <c r="C1606" t="s">
        <v>82</v>
      </c>
      <c r="D1606" t="s">
        <v>112</v>
      </c>
      <c r="E1606" t="s">
        <v>6263</v>
      </c>
      <c r="F1606" t="s">
        <v>6264</v>
      </c>
      <c r="G1606" t="s">
        <v>134</v>
      </c>
      <c r="H1606" t="s">
        <v>216</v>
      </c>
      <c r="I1606" t="s">
        <v>78</v>
      </c>
      <c r="J1606" t="s">
        <v>136</v>
      </c>
      <c r="K1606" t="s">
        <v>22</v>
      </c>
      <c r="L1606" t="s">
        <v>177</v>
      </c>
      <c r="M1606" t="s">
        <v>6265</v>
      </c>
      <c r="N1606" t="s">
        <v>6266</v>
      </c>
      <c r="O1606">
        <v>3.9281591666666666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0.37390289999999998</v>
      </c>
      <c r="AD1606">
        <v>0</v>
      </c>
      <c r="AE1606">
        <v>0</v>
      </c>
      <c r="AF1606">
        <v>0.37390289999999998</v>
      </c>
    </row>
    <row r="1607" spans="1:32" x14ac:dyDescent="0.3">
      <c r="A1607">
        <v>3002769</v>
      </c>
      <c r="B1607">
        <v>1</v>
      </c>
      <c r="C1607" t="s">
        <v>83</v>
      </c>
      <c r="D1607" t="s">
        <v>125</v>
      </c>
      <c r="E1607" t="s">
        <v>6267</v>
      </c>
      <c r="F1607" t="s">
        <v>6268</v>
      </c>
      <c r="G1607" t="s">
        <v>134</v>
      </c>
      <c r="H1607" t="s">
        <v>247</v>
      </c>
      <c r="I1607" t="s">
        <v>78</v>
      </c>
      <c r="J1607" t="s">
        <v>136</v>
      </c>
      <c r="K1607" t="s">
        <v>22</v>
      </c>
      <c r="L1607" t="s">
        <v>177</v>
      </c>
      <c r="M1607" t="s">
        <v>6269</v>
      </c>
      <c r="N1607" t="s">
        <v>6270</v>
      </c>
      <c r="O1607">
        <v>0.68443861111111104</v>
      </c>
      <c r="P1607">
        <v>0</v>
      </c>
      <c r="Q1607">
        <v>72</v>
      </c>
      <c r="R1607">
        <v>0</v>
      </c>
      <c r="S1607">
        <v>0</v>
      </c>
      <c r="T1607">
        <v>0</v>
      </c>
      <c r="U1607">
        <v>3</v>
      </c>
      <c r="V1607">
        <v>0</v>
      </c>
      <c r="W1607">
        <v>0</v>
      </c>
      <c r="X1607">
        <v>0</v>
      </c>
      <c r="Y1607">
        <v>11.153138</v>
      </c>
      <c r="Z1607">
        <v>0</v>
      </c>
      <c r="AA1607">
        <v>0</v>
      </c>
      <c r="AB1607">
        <v>0</v>
      </c>
      <c r="AC1607">
        <v>1.2196312</v>
      </c>
      <c r="AD1607">
        <v>0</v>
      </c>
      <c r="AE1607">
        <v>0</v>
      </c>
      <c r="AF1607">
        <v>12.372769</v>
      </c>
    </row>
    <row r="1608" spans="1:32" x14ac:dyDescent="0.3">
      <c r="A1608">
        <v>3002780</v>
      </c>
      <c r="B1608">
        <v>1</v>
      </c>
      <c r="C1608" t="s">
        <v>82</v>
      </c>
      <c r="D1608" t="s">
        <v>104</v>
      </c>
      <c r="E1608" t="s">
        <v>6271</v>
      </c>
      <c r="F1608" t="s">
        <v>6272</v>
      </c>
      <c r="G1608" t="s">
        <v>134</v>
      </c>
      <c r="H1608" t="s">
        <v>216</v>
      </c>
      <c r="I1608" t="s">
        <v>78</v>
      </c>
      <c r="J1608" t="s">
        <v>136</v>
      </c>
      <c r="K1608" t="s">
        <v>22</v>
      </c>
      <c r="L1608" t="s">
        <v>177</v>
      </c>
      <c r="M1608" t="s">
        <v>6273</v>
      </c>
      <c r="N1608" t="s">
        <v>6274</v>
      </c>
      <c r="O1608">
        <v>2.3570599999999997</v>
      </c>
      <c r="P1608">
        <v>0</v>
      </c>
      <c r="Q1608">
        <v>13</v>
      </c>
      <c r="R1608">
        <v>0</v>
      </c>
      <c r="S1608">
        <v>0</v>
      </c>
      <c r="T1608">
        <v>0</v>
      </c>
      <c r="U1608">
        <v>4</v>
      </c>
      <c r="V1608">
        <v>0</v>
      </c>
      <c r="W1608">
        <v>0</v>
      </c>
      <c r="X1608">
        <v>0</v>
      </c>
      <c r="Y1608">
        <v>9.8960329999999992</v>
      </c>
      <c r="Z1608">
        <v>0</v>
      </c>
      <c r="AA1608">
        <v>0</v>
      </c>
      <c r="AB1608">
        <v>0</v>
      </c>
      <c r="AC1608">
        <v>25.788029000000002</v>
      </c>
      <c r="AD1608">
        <v>0</v>
      </c>
      <c r="AE1608">
        <v>0</v>
      </c>
      <c r="AF1608">
        <v>35.684063000000002</v>
      </c>
    </row>
    <row r="1609" spans="1:32" x14ac:dyDescent="0.3">
      <c r="A1609">
        <v>3002623</v>
      </c>
      <c r="B1609">
        <v>1</v>
      </c>
      <c r="C1609" t="s">
        <v>82</v>
      </c>
      <c r="D1609" t="s">
        <v>98</v>
      </c>
      <c r="E1609" t="s">
        <v>6275</v>
      </c>
      <c r="F1609" t="s">
        <v>6276</v>
      </c>
      <c r="G1609" t="s">
        <v>134</v>
      </c>
      <c r="H1609" t="s">
        <v>367</v>
      </c>
      <c r="I1609" t="s">
        <v>78</v>
      </c>
      <c r="J1609" t="s">
        <v>136</v>
      </c>
      <c r="K1609" t="s">
        <v>22</v>
      </c>
      <c r="L1609" t="s">
        <v>177</v>
      </c>
      <c r="M1609" t="s">
        <v>6277</v>
      </c>
      <c r="N1609" t="s">
        <v>6278</v>
      </c>
      <c r="O1609">
        <v>0.52587638888888888</v>
      </c>
      <c r="P1609">
        <v>0</v>
      </c>
      <c r="Q1609">
        <v>8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1.2947445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1.2947445</v>
      </c>
    </row>
    <row r="1610" spans="1:32" x14ac:dyDescent="0.3">
      <c r="A1610">
        <v>3002665</v>
      </c>
      <c r="B1610">
        <v>1</v>
      </c>
      <c r="C1610" t="s">
        <v>82</v>
      </c>
      <c r="D1610" t="s">
        <v>92</v>
      </c>
      <c r="E1610" t="s">
        <v>3234</v>
      </c>
      <c r="F1610" t="s">
        <v>3235</v>
      </c>
      <c r="G1610" t="s">
        <v>134</v>
      </c>
      <c r="H1610" t="s">
        <v>247</v>
      </c>
      <c r="I1610" t="s">
        <v>78</v>
      </c>
      <c r="J1610" t="s">
        <v>136</v>
      </c>
      <c r="K1610" t="s">
        <v>22</v>
      </c>
      <c r="L1610" t="s">
        <v>177</v>
      </c>
      <c r="M1610" t="s">
        <v>6279</v>
      </c>
      <c r="N1610" t="s">
        <v>6280</v>
      </c>
      <c r="O1610">
        <v>4.3358944444444445</v>
      </c>
      <c r="P1610">
        <v>0</v>
      </c>
      <c r="Q1610">
        <v>107</v>
      </c>
      <c r="R1610">
        <v>0</v>
      </c>
      <c r="S1610">
        <v>0</v>
      </c>
      <c r="T1610">
        <v>0</v>
      </c>
      <c r="U1610">
        <v>26</v>
      </c>
      <c r="V1610">
        <v>0</v>
      </c>
      <c r="W1610">
        <v>0</v>
      </c>
      <c r="X1610">
        <v>0</v>
      </c>
      <c r="Y1610">
        <v>215.18332000000001</v>
      </c>
      <c r="Z1610">
        <v>0</v>
      </c>
      <c r="AA1610">
        <v>0</v>
      </c>
      <c r="AB1610">
        <v>0</v>
      </c>
      <c r="AC1610">
        <v>132.28639000000001</v>
      </c>
      <c r="AD1610">
        <v>0</v>
      </c>
      <c r="AE1610">
        <v>0</v>
      </c>
      <c r="AF1610">
        <v>347.46969999999999</v>
      </c>
    </row>
    <row r="1611" spans="1:32" x14ac:dyDescent="0.3">
      <c r="A1611">
        <v>3010907</v>
      </c>
      <c r="B1611">
        <v>1</v>
      </c>
      <c r="C1611" t="s">
        <v>82</v>
      </c>
      <c r="D1611" t="s">
        <v>94</v>
      </c>
      <c r="E1611" t="s">
        <v>6281</v>
      </c>
      <c r="F1611" t="s">
        <v>6282</v>
      </c>
      <c r="G1611" t="s">
        <v>134</v>
      </c>
      <c r="H1611" t="s">
        <v>367</v>
      </c>
      <c r="I1611" t="s">
        <v>78</v>
      </c>
      <c r="J1611" t="s">
        <v>136</v>
      </c>
      <c r="K1611" t="s">
        <v>22</v>
      </c>
      <c r="L1611" t="s">
        <v>177</v>
      </c>
      <c r="M1611" t="s">
        <v>6283</v>
      </c>
      <c r="N1611" t="s">
        <v>6284</v>
      </c>
      <c r="O1611">
        <v>1.7943480555555555</v>
      </c>
      <c r="P1611">
        <v>0</v>
      </c>
      <c r="Q1611">
        <v>11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6.3963950000000001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6.3963950000000001</v>
      </c>
    </row>
    <row r="1612" spans="1:32" x14ac:dyDescent="0.3">
      <c r="A1612">
        <v>3010897</v>
      </c>
      <c r="B1612">
        <v>1</v>
      </c>
      <c r="C1612" t="s">
        <v>82</v>
      </c>
      <c r="D1612" t="s">
        <v>96</v>
      </c>
      <c r="E1612" t="s">
        <v>6285</v>
      </c>
      <c r="F1612" t="s">
        <v>6286</v>
      </c>
      <c r="G1612" t="s">
        <v>134</v>
      </c>
      <c r="H1612" t="s">
        <v>367</v>
      </c>
      <c r="I1612" t="s">
        <v>78</v>
      </c>
      <c r="J1612" t="s">
        <v>136</v>
      </c>
      <c r="K1612" t="s">
        <v>22</v>
      </c>
      <c r="L1612" t="s">
        <v>177</v>
      </c>
      <c r="M1612" t="s">
        <v>6287</v>
      </c>
      <c r="N1612" t="s">
        <v>6288</v>
      </c>
      <c r="O1612">
        <v>6.3332566666666663</v>
      </c>
      <c r="P1612">
        <v>0</v>
      </c>
      <c r="Q1612">
        <v>3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4.9245253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4.9245253</v>
      </c>
    </row>
    <row r="1613" spans="1:32" x14ac:dyDescent="0.3">
      <c r="A1613">
        <v>3010796</v>
      </c>
      <c r="B1613">
        <v>1</v>
      </c>
      <c r="C1613" t="s">
        <v>82</v>
      </c>
      <c r="D1613" t="s">
        <v>91</v>
      </c>
      <c r="E1613" t="s">
        <v>6289</v>
      </c>
      <c r="F1613" t="s">
        <v>6290</v>
      </c>
      <c r="G1613" t="s">
        <v>134</v>
      </c>
      <c r="H1613" t="s">
        <v>247</v>
      </c>
      <c r="I1613" t="s">
        <v>78</v>
      </c>
      <c r="J1613" t="s">
        <v>136</v>
      </c>
      <c r="K1613" t="s">
        <v>22</v>
      </c>
      <c r="L1613" t="s">
        <v>177</v>
      </c>
      <c r="M1613" t="s">
        <v>6291</v>
      </c>
      <c r="N1613" t="s">
        <v>6292</v>
      </c>
      <c r="O1613">
        <v>1.8190916666666666</v>
      </c>
      <c r="P1613">
        <v>0</v>
      </c>
      <c r="Q1613">
        <v>73</v>
      </c>
      <c r="R1613">
        <v>0</v>
      </c>
      <c r="S1613">
        <v>0</v>
      </c>
      <c r="T1613">
        <v>0</v>
      </c>
      <c r="U1613">
        <v>2</v>
      </c>
      <c r="V1613">
        <v>0</v>
      </c>
      <c r="W1613">
        <v>0</v>
      </c>
      <c r="X1613">
        <v>0</v>
      </c>
      <c r="Y1613">
        <v>28.098611999999999</v>
      </c>
      <c r="Z1613">
        <v>0</v>
      </c>
      <c r="AA1613">
        <v>0</v>
      </c>
      <c r="AB1613">
        <v>0</v>
      </c>
      <c r="AC1613">
        <v>0.43226366999999999</v>
      </c>
      <c r="AD1613">
        <v>0</v>
      </c>
      <c r="AE1613">
        <v>0</v>
      </c>
      <c r="AF1613">
        <v>28.530874000000001</v>
      </c>
    </row>
    <row r="1614" spans="1:32" x14ac:dyDescent="0.3">
      <c r="A1614">
        <v>3005210</v>
      </c>
      <c r="B1614">
        <v>1</v>
      </c>
      <c r="C1614" t="s">
        <v>83</v>
      </c>
      <c r="D1614" t="s">
        <v>119</v>
      </c>
      <c r="E1614" t="s">
        <v>6293</v>
      </c>
      <c r="F1614" t="s">
        <v>6294</v>
      </c>
      <c r="G1614" t="s">
        <v>134</v>
      </c>
      <c r="H1614" t="s">
        <v>142</v>
      </c>
      <c r="I1614" t="s">
        <v>79</v>
      </c>
      <c r="J1614" t="s">
        <v>136</v>
      </c>
      <c r="K1614" t="s">
        <v>22</v>
      </c>
      <c r="L1614" t="s">
        <v>137</v>
      </c>
      <c r="M1614" t="s">
        <v>6295</v>
      </c>
      <c r="N1614" t="s">
        <v>6296</v>
      </c>
      <c r="O1614">
        <v>2.1677777777777778</v>
      </c>
      <c r="P1614">
        <v>1</v>
      </c>
      <c r="Q1614">
        <v>55</v>
      </c>
      <c r="R1614">
        <v>0</v>
      </c>
      <c r="S1614">
        <v>6</v>
      </c>
      <c r="T1614">
        <v>0</v>
      </c>
      <c r="U1614">
        <v>1</v>
      </c>
      <c r="V1614">
        <v>0</v>
      </c>
      <c r="W1614">
        <v>0</v>
      </c>
      <c r="X1614">
        <v>11.540471</v>
      </c>
      <c r="Y1614">
        <v>3.5883012000000001</v>
      </c>
      <c r="Z1614">
        <v>0</v>
      </c>
      <c r="AA1614">
        <v>1.0277025</v>
      </c>
      <c r="AB1614">
        <v>0</v>
      </c>
      <c r="AC1614">
        <v>0.29445075999999998</v>
      </c>
      <c r="AD1614">
        <v>0</v>
      </c>
      <c r="AE1614">
        <v>0</v>
      </c>
      <c r="AF1614">
        <v>16.450925999999999</v>
      </c>
    </row>
    <row r="1615" spans="1:32" x14ac:dyDescent="0.3">
      <c r="A1615">
        <v>3010663</v>
      </c>
      <c r="B1615">
        <v>1</v>
      </c>
      <c r="C1615" t="s">
        <v>83</v>
      </c>
      <c r="D1615" t="s">
        <v>126</v>
      </c>
      <c r="E1615" t="s">
        <v>6297</v>
      </c>
      <c r="F1615" t="s">
        <v>6298</v>
      </c>
      <c r="G1615" t="s">
        <v>134</v>
      </c>
      <c r="H1615" t="s">
        <v>318</v>
      </c>
      <c r="I1615" t="s">
        <v>79</v>
      </c>
      <c r="J1615" t="s">
        <v>136</v>
      </c>
      <c r="K1615" t="s">
        <v>22</v>
      </c>
      <c r="L1615" t="s">
        <v>177</v>
      </c>
      <c r="M1615" t="s">
        <v>6299</v>
      </c>
      <c r="N1615" t="s">
        <v>6300</v>
      </c>
      <c r="O1615">
        <v>1.3709988888888887</v>
      </c>
      <c r="P1615">
        <v>0</v>
      </c>
      <c r="Q1615">
        <v>11</v>
      </c>
      <c r="R1615">
        <v>0</v>
      </c>
      <c r="S1615">
        <v>1</v>
      </c>
      <c r="T1615">
        <v>0</v>
      </c>
      <c r="U1615">
        <v>2</v>
      </c>
      <c r="V1615">
        <v>0</v>
      </c>
      <c r="W1615">
        <v>0</v>
      </c>
      <c r="X1615">
        <v>0</v>
      </c>
      <c r="Y1615">
        <v>1.9426251999999999</v>
      </c>
      <c r="Z1615">
        <v>0</v>
      </c>
      <c r="AA1615">
        <v>1.1406658000000001</v>
      </c>
      <c r="AB1615">
        <v>0</v>
      </c>
      <c r="AC1615">
        <v>0</v>
      </c>
      <c r="AD1615">
        <v>0</v>
      </c>
      <c r="AE1615">
        <v>0</v>
      </c>
      <c r="AF1615">
        <v>3.0832907999999999</v>
      </c>
    </row>
    <row r="1616" spans="1:32" x14ac:dyDescent="0.3">
      <c r="A1616">
        <v>3010640</v>
      </c>
      <c r="B1616">
        <v>1</v>
      </c>
      <c r="C1616" t="s">
        <v>82</v>
      </c>
      <c r="D1616" t="s">
        <v>108</v>
      </c>
      <c r="E1616" t="s">
        <v>6301</v>
      </c>
      <c r="F1616" t="s">
        <v>6302</v>
      </c>
      <c r="G1616" t="s">
        <v>134</v>
      </c>
      <c r="H1616" t="s">
        <v>216</v>
      </c>
      <c r="I1616" t="s">
        <v>78</v>
      </c>
      <c r="J1616" t="s">
        <v>136</v>
      </c>
      <c r="K1616" t="s">
        <v>22</v>
      </c>
      <c r="L1616" t="s">
        <v>177</v>
      </c>
      <c r="M1616" t="s">
        <v>6303</v>
      </c>
      <c r="N1616" t="s">
        <v>6304</v>
      </c>
      <c r="O1616">
        <v>1.5585458333333335</v>
      </c>
      <c r="P1616">
        <v>0</v>
      </c>
      <c r="Q1616">
        <v>1</v>
      </c>
      <c r="R1616">
        <v>0</v>
      </c>
      <c r="S1616">
        <v>1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8.7809939999999997</v>
      </c>
      <c r="Z1616">
        <v>0</v>
      </c>
      <c r="AA1616">
        <v>5.9282893999999997</v>
      </c>
      <c r="AB1616">
        <v>0</v>
      </c>
      <c r="AC1616">
        <v>0</v>
      </c>
      <c r="AD1616">
        <v>0</v>
      </c>
      <c r="AE1616">
        <v>0</v>
      </c>
      <c r="AF1616">
        <v>14.709284</v>
      </c>
    </row>
    <row r="1617" spans="1:32" x14ac:dyDescent="0.3">
      <c r="A1617">
        <v>3010489</v>
      </c>
      <c r="B1617">
        <v>1</v>
      </c>
      <c r="C1617" t="s">
        <v>82</v>
      </c>
      <c r="D1617" t="s">
        <v>113</v>
      </c>
      <c r="E1617" t="s">
        <v>6305</v>
      </c>
      <c r="F1617" t="s">
        <v>6306</v>
      </c>
      <c r="G1617" t="s">
        <v>134</v>
      </c>
      <c r="H1617" t="s">
        <v>247</v>
      </c>
      <c r="I1617" t="s">
        <v>78</v>
      </c>
      <c r="J1617" t="s">
        <v>136</v>
      </c>
      <c r="K1617" t="s">
        <v>22</v>
      </c>
      <c r="L1617" t="s">
        <v>177</v>
      </c>
      <c r="M1617" t="s">
        <v>6307</v>
      </c>
      <c r="N1617" t="s">
        <v>6308</v>
      </c>
      <c r="O1617">
        <v>7.1623277777777776</v>
      </c>
      <c r="P1617">
        <v>0</v>
      </c>
      <c r="Q1617">
        <v>23</v>
      </c>
      <c r="R1617">
        <v>0</v>
      </c>
      <c r="S1617">
        <v>1</v>
      </c>
      <c r="T1617">
        <v>0</v>
      </c>
      <c r="U1617">
        <v>1</v>
      </c>
      <c r="V1617">
        <v>0</v>
      </c>
      <c r="W1617">
        <v>0</v>
      </c>
      <c r="X1617">
        <v>0</v>
      </c>
      <c r="Y1617">
        <v>119.82621</v>
      </c>
      <c r="Z1617">
        <v>0</v>
      </c>
      <c r="AA1617">
        <v>0.17188010000000001</v>
      </c>
      <c r="AB1617">
        <v>0</v>
      </c>
      <c r="AC1617">
        <v>26.295501999999999</v>
      </c>
      <c r="AD1617">
        <v>0</v>
      </c>
      <c r="AE1617">
        <v>0</v>
      </c>
      <c r="AF1617">
        <v>146.2936</v>
      </c>
    </row>
    <row r="1618" spans="1:32" x14ac:dyDescent="0.3">
      <c r="A1618">
        <v>3010492</v>
      </c>
      <c r="B1618">
        <v>1</v>
      </c>
      <c r="C1618" t="s">
        <v>83</v>
      </c>
      <c r="D1618" t="s">
        <v>122</v>
      </c>
      <c r="E1618" t="s">
        <v>6309</v>
      </c>
      <c r="F1618" t="s">
        <v>6310</v>
      </c>
      <c r="G1618" t="s">
        <v>134</v>
      </c>
      <c r="H1618" t="s">
        <v>211</v>
      </c>
      <c r="I1618" t="s">
        <v>79</v>
      </c>
      <c r="J1618" t="s">
        <v>136</v>
      </c>
      <c r="K1618" t="s">
        <v>22</v>
      </c>
      <c r="L1618" t="s">
        <v>177</v>
      </c>
      <c r="M1618" t="s">
        <v>6311</v>
      </c>
      <c r="N1618" t="s">
        <v>6312</v>
      </c>
      <c r="O1618">
        <v>0.37083333333333335</v>
      </c>
      <c r="P1618">
        <v>2</v>
      </c>
      <c r="Q1618">
        <v>237</v>
      </c>
      <c r="R1618">
        <v>29</v>
      </c>
      <c r="S1618">
        <v>51</v>
      </c>
      <c r="T1618">
        <v>0</v>
      </c>
      <c r="U1618">
        <v>7</v>
      </c>
      <c r="V1618">
        <v>1</v>
      </c>
      <c r="W1618">
        <v>0</v>
      </c>
      <c r="X1618">
        <v>0.10777699</v>
      </c>
      <c r="Y1618">
        <v>10.035132000000001</v>
      </c>
      <c r="Z1618">
        <v>34.862797</v>
      </c>
      <c r="AA1618">
        <v>2.6506449999999999</v>
      </c>
      <c r="AB1618">
        <v>0</v>
      </c>
      <c r="AC1618">
        <v>0.46020842000000001</v>
      </c>
      <c r="AD1618">
        <v>2.8144062000000001</v>
      </c>
      <c r="AE1618">
        <v>0</v>
      </c>
      <c r="AF1618">
        <v>50.930970000000002</v>
      </c>
    </row>
    <row r="1619" spans="1:32" x14ac:dyDescent="0.3">
      <c r="A1619">
        <v>3010118</v>
      </c>
      <c r="B1619">
        <v>1</v>
      </c>
      <c r="C1619" t="s">
        <v>83</v>
      </c>
      <c r="D1619" t="s">
        <v>128</v>
      </c>
      <c r="E1619" t="s">
        <v>6313</v>
      </c>
      <c r="F1619" t="s">
        <v>6314</v>
      </c>
      <c r="G1619" t="s">
        <v>134</v>
      </c>
      <c r="H1619" t="s">
        <v>336</v>
      </c>
      <c r="I1619" t="s">
        <v>79</v>
      </c>
      <c r="J1619" t="s">
        <v>136</v>
      </c>
      <c r="K1619" t="s">
        <v>22</v>
      </c>
      <c r="L1619" t="s">
        <v>137</v>
      </c>
      <c r="M1619" t="s">
        <v>6315</v>
      </c>
      <c r="N1619" t="s">
        <v>6316</v>
      </c>
      <c r="O1619">
        <v>1.2991666666666666</v>
      </c>
      <c r="P1619">
        <v>0</v>
      </c>
      <c r="Q1619">
        <v>0</v>
      </c>
      <c r="R1619">
        <v>0</v>
      </c>
      <c r="S1619">
        <v>1</v>
      </c>
      <c r="T1619">
        <v>4</v>
      </c>
      <c r="U1619">
        <v>0</v>
      </c>
      <c r="V1619">
        <v>6</v>
      </c>
      <c r="W1619">
        <v>0</v>
      </c>
      <c r="X1619">
        <v>0</v>
      </c>
      <c r="Y1619">
        <v>0</v>
      </c>
      <c r="Z1619">
        <v>0</v>
      </c>
      <c r="AA1619">
        <v>6.8474149999999998E-2</v>
      </c>
      <c r="AB1619">
        <v>115.0851</v>
      </c>
      <c r="AC1619">
        <v>0</v>
      </c>
      <c r="AD1619">
        <v>713.60784999999998</v>
      </c>
      <c r="AE1619">
        <v>0</v>
      </c>
      <c r="AF1619">
        <v>828.76139999999998</v>
      </c>
    </row>
    <row r="1620" spans="1:32" x14ac:dyDescent="0.3">
      <c r="A1620">
        <v>3010109</v>
      </c>
      <c r="B1620">
        <v>1</v>
      </c>
      <c r="C1620" t="s">
        <v>82</v>
      </c>
      <c r="D1620" t="s">
        <v>104</v>
      </c>
      <c r="E1620" t="s">
        <v>6317</v>
      </c>
      <c r="F1620" t="s">
        <v>6318</v>
      </c>
      <c r="G1620" t="s">
        <v>134</v>
      </c>
      <c r="H1620" t="s">
        <v>478</v>
      </c>
      <c r="I1620" t="s">
        <v>78</v>
      </c>
      <c r="J1620" t="s">
        <v>136</v>
      </c>
      <c r="K1620" t="s">
        <v>22</v>
      </c>
      <c r="L1620" t="s">
        <v>177</v>
      </c>
      <c r="M1620" t="s">
        <v>6319</v>
      </c>
      <c r="N1620" t="s">
        <v>6320</v>
      </c>
      <c r="O1620">
        <v>1.1882119444444446</v>
      </c>
      <c r="P1620">
        <v>0</v>
      </c>
      <c r="Q1620">
        <v>1</v>
      </c>
      <c r="R1620">
        <v>0</v>
      </c>
      <c r="S1620">
        <v>0</v>
      </c>
      <c r="T1620">
        <v>0</v>
      </c>
      <c r="U1620">
        <v>86</v>
      </c>
      <c r="V1620">
        <v>0</v>
      </c>
      <c r="W1620">
        <v>0</v>
      </c>
      <c r="X1620">
        <v>0</v>
      </c>
      <c r="Y1620">
        <v>0.18537913</v>
      </c>
      <c r="Z1620">
        <v>0</v>
      </c>
      <c r="AA1620">
        <v>0</v>
      </c>
      <c r="AB1620">
        <v>0</v>
      </c>
      <c r="AC1620">
        <v>12.598326999999999</v>
      </c>
      <c r="AD1620">
        <v>0</v>
      </c>
      <c r="AE1620">
        <v>0</v>
      </c>
      <c r="AF1620">
        <v>12.783706</v>
      </c>
    </row>
    <row r="1621" spans="1:32" x14ac:dyDescent="0.3">
      <c r="A1621">
        <v>3010065</v>
      </c>
      <c r="B1621">
        <v>1</v>
      </c>
      <c r="C1621" t="s">
        <v>82</v>
      </c>
      <c r="D1621" t="s">
        <v>99</v>
      </c>
      <c r="E1621" t="s">
        <v>6321</v>
      </c>
      <c r="F1621" t="s">
        <v>6322</v>
      </c>
      <c r="G1621" t="s">
        <v>134</v>
      </c>
      <c r="H1621" t="s">
        <v>247</v>
      </c>
      <c r="I1621" t="s">
        <v>78</v>
      </c>
      <c r="J1621" t="s">
        <v>136</v>
      </c>
      <c r="K1621" t="s">
        <v>22</v>
      </c>
      <c r="L1621" t="s">
        <v>177</v>
      </c>
      <c r="M1621" t="s">
        <v>6323</v>
      </c>
      <c r="N1621" t="s">
        <v>6324</v>
      </c>
      <c r="O1621">
        <v>4.1849297222222219</v>
      </c>
      <c r="P1621">
        <v>0</v>
      </c>
      <c r="Q1621">
        <v>63</v>
      </c>
      <c r="R1621">
        <v>0</v>
      </c>
      <c r="S1621">
        <v>3</v>
      </c>
      <c r="T1621">
        <v>0</v>
      </c>
      <c r="U1621">
        <v>5</v>
      </c>
      <c r="V1621">
        <v>0</v>
      </c>
      <c r="W1621">
        <v>0</v>
      </c>
      <c r="X1621">
        <v>0</v>
      </c>
      <c r="Y1621">
        <v>71.379395000000002</v>
      </c>
      <c r="Z1621">
        <v>0</v>
      </c>
      <c r="AA1621">
        <v>3.3121612000000002E-2</v>
      </c>
      <c r="AB1621">
        <v>0</v>
      </c>
      <c r="AC1621">
        <v>8.3167869999999997</v>
      </c>
      <c r="AD1621">
        <v>0</v>
      </c>
      <c r="AE1621">
        <v>0</v>
      </c>
      <c r="AF1621">
        <v>79.729309999999998</v>
      </c>
    </row>
    <row r="1622" spans="1:32" x14ac:dyDescent="0.3">
      <c r="A1622">
        <v>3009642</v>
      </c>
      <c r="B1622">
        <v>1</v>
      </c>
      <c r="C1622" t="s">
        <v>82</v>
      </c>
      <c r="D1622" t="s">
        <v>110</v>
      </c>
      <c r="E1622" t="s">
        <v>6325</v>
      </c>
      <c r="F1622" t="s">
        <v>6326</v>
      </c>
      <c r="G1622" t="s">
        <v>134</v>
      </c>
      <c r="H1622" t="s">
        <v>1286</v>
      </c>
      <c r="I1622" t="s">
        <v>79</v>
      </c>
      <c r="J1622" t="s">
        <v>136</v>
      </c>
      <c r="K1622" t="s">
        <v>3</v>
      </c>
      <c r="L1622" t="s">
        <v>177</v>
      </c>
      <c r="M1622" t="s">
        <v>6327</v>
      </c>
      <c r="N1622" t="s">
        <v>5213</v>
      </c>
      <c r="O1622">
        <v>1.0760238888888889</v>
      </c>
      <c r="P1622">
        <v>0</v>
      </c>
      <c r="Q1622">
        <v>0</v>
      </c>
      <c r="R1622">
        <v>0</v>
      </c>
      <c r="S1622">
        <v>5</v>
      </c>
      <c r="T1622">
        <v>0</v>
      </c>
      <c r="U1622">
        <v>3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0.14568598999999999</v>
      </c>
      <c r="AB1622">
        <v>0</v>
      </c>
      <c r="AC1622">
        <v>2.158728</v>
      </c>
      <c r="AD1622">
        <v>0</v>
      </c>
      <c r="AE1622">
        <v>0</v>
      </c>
      <c r="AF1622">
        <v>2.304414</v>
      </c>
    </row>
    <row r="1623" spans="1:32" x14ac:dyDescent="0.3">
      <c r="A1623">
        <v>3009412</v>
      </c>
      <c r="B1623">
        <v>1</v>
      </c>
      <c r="C1623" t="s">
        <v>83</v>
      </c>
      <c r="D1623" t="s">
        <v>125</v>
      </c>
      <c r="E1623" t="s">
        <v>6328</v>
      </c>
      <c r="F1623" t="s">
        <v>6329</v>
      </c>
      <c r="G1623" t="s">
        <v>134</v>
      </c>
      <c r="H1623" t="s">
        <v>293</v>
      </c>
      <c r="I1623" t="s">
        <v>79</v>
      </c>
      <c r="J1623" t="s">
        <v>136</v>
      </c>
      <c r="K1623" t="s">
        <v>22</v>
      </c>
      <c r="L1623" t="s">
        <v>177</v>
      </c>
      <c r="M1623" t="s">
        <v>6330</v>
      </c>
      <c r="N1623" t="s">
        <v>6331</v>
      </c>
      <c r="O1623">
        <v>6.6182544444444442</v>
      </c>
      <c r="P1623">
        <v>0</v>
      </c>
      <c r="Q1623">
        <v>107</v>
      </c>
      <c r="R1623">
        <v>0</v>
      </c>
      <c r="S1623">
        <v>0</v>
      </c>
      <c r="T1623">
        <v>0</v>
      </c>
      <c r="U1623">
        <v>33</v>
      </c>
      <c r="V1623">
        <v>0</v>
      </c>
      <c r="W1623">
        <v>0</v>
      </c>
      <c r="X1623">
        <v>0</v>
      </c>
      <c r="Y1623">
        <v>163.51031</v>
      </c>
      <c r="Z1623">
        <v>0</v>
      </c>
      <c r="AA1623">
        <v>0</v>
      </c>
      <c r="AB1623">
        <v>0</v>
      </c>
      <c r="AC1623">
        <v>46.150753000000002</v>
      </c>
      <c r="AD1623">
        <v>0</v>
      </c>
      <c r="AE1623">
        <v>0</v>
      </c>
      <c r="AF1623">
        <v>209.66107</v>
      </c>
    </row>
    <row r="1624" spans="1:32" x14ac:dyDescent="0.3">
      <c r="A1624">
        <v>3008840</v>
      </c>
      <c r="B1624">
        <v>1</v>
      </c>
      <c r="C1624" t="s">
        <v>82</v>
      </c>
      <c r="D1624" t="s">
        <v>106</v>
      </c>
      <c r="E1624" t="s">
        <v>6332</v>
      </c>
      <c r="F1624" t="s">
        <v>6333</v>
      </c>
      <c r="G1624" t="s">
        <v>134</v>
      </c>
      <c r="H1624" t="s">
        <v>367</v>
      </c>
      <c r="I1624" t="s">
        <v>78</v>
      </c>
      <c r="J1624" t="s">
        <v>136</v>
      </c>
      <c r="K1624" t="s">
        <v>22</v>
      </c>
      <c r="L1624" t="s">
        <v>177</v>
      </c>
      <c r="M1624" t="s">
        <v>6334</v>
      </c>
      <c r="N1624" t="s">
        <v>6335</v>
      </c>
      <c r="O1624">
        <v>7.4636077777777778</v>
      </c>
      <c r="P1624">
        <v>0</v>
      </c>
      <c r="Q1624">
        <v>2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1.1023240000000001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1.1023240000000001</v>
      </c>
    </row>
    <row r="1625" spans="1:32" x14ac:dyDescent="0.3">
      <c r="A1625">
        <v>3008827</v>
      </c>
      <c r="B1625">
        <v>1</v>
      </c>
      <c r="C1625" t="s">
        <v>82</v>
      </c>
      <c r="D1625" t="s">
        <v>84</v>
      </c>
      <c r="E1625" t="s">
        <v>6336</v>
      </c>
      <c r="F1625" t="s">
        <v>6337</v>
      </c>
      <c r="G1625" t="s">
        <v>134</v>
      </c>
      <c r="H1625" t="s">
        <v>211</v>
      </c>
      <c r="I1625" t="s">
        <v>79</v>
      </c>
      <c r="J1625" t="s">
        <v>136</v>
      </c>
      <c r="K1625" t="s">
        <v>22</v>
      </c>
      <c r="L1625" t="s">
        <v>177</v>
      </c>
      <c r="M1625" t="s">
        <v>6338</v>
      </c>
      <c r="N1625" t="s">
        <v>6339</v>
      </c>
      <c r="O1625">
        <v>2.2319444444444443</v>
      </c>
      <c r="P1625">
        <v>0</v>
      </c>
      <c r="Q1625">
        <v>0</v>
      </c>
      <c r="R1625">
        <v>0</v>
      </c>
      <c r="S1625">
        <v>0</v>
      </c>
      <c r="T1625">
        <v>2</v>
      </c>
      <c r="U1625">
        <v>0</v>
      </c>
      <c r="V1625">
        <v>1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10.687082</v>
      </c>
      <c r="AC1625">
        <v>0</v>
      </c>
      <c r="AD1625">
        <v>68.507935000000003</v>
      </c>
      <c r="AE1625">
        <v>0</v>
      </c>
      <c r="AF1625">
        <v>79.195014999999998</v>
      </c>
    </row>
    <row r="1626" spans="1:32" x14ac:dyDescent="0.3">
      <c r="A1626">
        <v>3008771</v>
      </c>
      <c r="B1626">
        <v>1</v>
      </c>
      <c r="C1626" t="s">
        <v>83</v>
      </c>
      <c r="D1626" t="s">
        <v>115</v>
      </c>
      <c r="E1626" t="s">
        <v>6340</v>
      </c>
      <c r="F1626" t="s">
        <v>6341</v>
      </c>
      <c r="G1626" t="s">
        <v>134</v>
      </c>
      <c r="H1626" t="s">
        <v>327</v>
      </c>
      <c r="I1626" t="s">
        <v>78</v>
      </c>
      <c r="J1626" t="s">
        <v>136</v>
      </c>
      <c r="K1626" t="s">
        <v>22</v>
      </c>
      <c r="L1626" t="s">
        <v>177</v>
      </c>
      <c r="M1626" t="s">
        <v>6342</v>
      </c>
      <c r="N1626" t="s">
        <v>6343</v>
      </c>
      <c r="O1626">
        <v>6.468498888888889</v>
      </c>
      <c r="P1626">
        <v>0</v>
      </c>
      <c r="Q1626">
        <v>60</v>
      </c>
      <c r="R1626">
        <v>0</v>
      </c>
      <c r="S1626">
        <v>3</v>
      </c>
      <c r="T1626">
        <v>0</v>
      </c>
      <c r="U1626">
        <v>2</v>
      </c>
      <c r="V1626">
        <v>0</v>
      </c>
      <c r="W1626">
        <v>0</v>
      </c>
      <c r="X1626">
        <v>0</v>
      </c>
      <c r="Y1626">
        <v>153.25738999999999</v>
      </c>
      <c r="Z1626">
        <v>0</v>
      </c>
      <c r="AA1626">
        <v>5.7713976000000002</v>
      </c>
      <c r="AB1626">
        <v>0</v>
      </c>
      <c r="AC1626">
        <v>1.2864081999999999</v>
      </c>
      <c r="AD1626">
        <v>0</v>
      </c>
      <c r="AE1626">
        <v>0</v>
      </c>
      <c r="AF1626">
        <v>160.3152</v>
      </c>
    </row>
    <row r="1627" spans="1:32" x14ac:dyDescent="0.3">
      <c r="A1627">
        <v>3008777</v>
      </c>
      <c r="B1627">
        <v>1</v>
      </c>
      <c r="C1627" t="s">
        <v>82</v>
      </c>
      <c r="D1627" t="s">
        <v>90</v>
      </c>
      <c r="E1627" t="s">
        <v>6344</v>
      </c>
      <c r="F1627" t="s">
        <v>6345</v>
      </c>
      <c r="G1627" t="s">
        <v>134</v>
      </c>
      <c r="H1627" t="s">
        <v>211</v>
      </c>
      <c r="I1627" t="s">
        <v>79</v>
      </c>
      <c r="J1627" t="s">
        <v>136</v>
      </c>
      <c r="K1627" t="s">
        <v>22</v>
      </c>
      <c r="L1627" t="s">
        <v>177</v>
      </c>
      <c r="M1627" t="s">
        <v>6346</v>
      </c>
      <c r="N1627" t="s">
        <v>6347</v>
      </c>
      <c r="O1627">
        <v>0.14611361111111112</v>
      </c>
      <c r="P1627">
        <v>0</v>
      </c>
      <c r="Q1627">
        <v>0</v>
      </c>
      <c r="R1627">
        <v>1</v>
      </c>
      <c r="S1627">
        <v>0</v>
      </c>
      <c r="T1627">
        <v>4</v>
      </c>
      <c r="U1627">
        <v>14</v>
      </c>
      <c r="V1627">
        <v>5</v>
      </c>
      <c r="W1627">
        <v>4</v>
      </c>
      <c r="X1627">
        <v>0</v>
      </c>
      <c r="Y1627">
        <v>0</v>
      </c>
      <c r="Z1627">
        <v>1.4891589E-2</v>
      </c>
      <c r="AA1627">
        <v>0</v>
      </c>
      <c r="AB1627">
        <v>8.1648019999999999</v>
      </c>
      <c r="AC1627">
        <v>9.4600019999999994</v>
      </c>
      <c r="AD1627">
        <v>115.379295</v>
      </c>
      <c r="AE1627">
        <v>11.591723</v>
      </c>
      <c r="AF1627">
        <v>144.61071999999999</v>
      </c>
    </row>
    <row r="1628" spans="1:32" x14ac:dyDescent="0.3">
      <c r="A1628">
        <v>3008531</v>
      </c>
      <c r="B1628">
        <v>1</v>
      </c>
      <c r="C1628" t="s">
        <v>83</v>
      </c>
      <c r="D1628" t="s">
        <v>128</v>
      </c>
      <c r="E1628" t="s">
        <v>6348</v>
      </c>
      <c r="F1628" t="s">
        <v>6349</v>
      </c>
      <c r="G1628" t="s">
        <v>134</v>
      </c>
      <c r="H1628" t="s">
        <v>182</v>
      </c>
      <c r="I1628" t="s">
        <v>78</v>
      </c>
      <c r="J1628" t="s">
        <v>136</v>
      </c>
      <c r="K1628" t="s">
        <v>22</v>
      </c>
      <c r="L1628" t="s">
        <v>177</v>
      </c>
      <c r="M1628" t="s">
        <v>6350</v>
      </c>
      <c r="N1628" t="s">
        <v>6351</v>
      </c>
      <c r="O1628">
        <v>1.2938916666666667</v>
      </c>
      <c r="P1628">
        <v>0</v>
      </c>
      <c r="Q1628">
        <v>48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15.153186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15.153186</v>
      </c>
    </row>
    <row r="1629" spans="1:32" x14ac:dyDescent="0.3">
      <c r="A1629">
        <v>3008527</v>
      </c>
      <c r="B1629">
        <v>1</v>
      </c>
      <c r="C1629" t="s">
        <v>82</v>
      </c>
      <c r="D1629" t="s">
        <v>104</v>
      </c>
      <c r="E1629" t="s">
        <v>6352</v>
      </c>
      <c r="F1629" t="s">
        <v>6353</v>
      </c>
      <c r="G1629" t="s">
        <v>134</v>
      </c>
      <c r="H1629" t="s">
        <v>216</v>
      </c>
      <c r="I1629" t="s">
        <v>78</v>
      </c>
      <c r="J1629" t="s">
        <v>136</v>
      </c>
      <c r="K1629" t="s">
        <v>22</v>
      </c>
      <c r="L1629" t="s">
        <v>177</v>
      </c>
      <c r="M1629" t="s">
        <v>6354</v>
      </c>
      <c r="N1629" t="s">
        <v>6355</v>
      </c>
      <c r="O1629">
        <v>1.9036544444444445</v>
      </c>
      <c r="P1629">
        <v>0</v>
      </c>
      <c r="Q1629">
        <v>26</v>
      </c>
      <c r="R1629">
        <v>0</v>
      </c>
      <c r="S1629">
        <v>0</v>
      </c>
      <c r="T1629">
        <v>0</v>
      </c>
      <c r="U1629">
        <v>6</v>
      </c>
      <c r="V1629">
        <v>0</v>
      </c>
      <c r="W1629">
        <v>0</v>
      </c>
      <c r="X1629">
        <v>0</v>
      </c>
      <c r="Y1629">
        <v>19.901976000000001</v>
      </c>
      <c r="Z1629">
        <v>0</v>
      </c>
      <c r="AA1629">
        <v>0</v>
      </c>
      <c r="AB1629">
        <v>0</v>
      </c>
      <c r="AC1629">
        <v>9.6515930000000001</v>
      </c>
      <c r="AD1629">
        <v>0</v>
      </c>
      <c r="AE1629">
        <v>0</v>
      </c>
      <c r="AF1629">
        <v>29.553567999999999</v>
      </c>
    </row>
    <row r="1630" spans="1:32" x14ac:dyDescent="0.3">
      <c r="A1630">
        <v>3008233</v>
      </c>
      <c r="B1630">
        <v>1</v>
      </c>
      <c r="C1630" t="s">
        <v>82</v>
      </c>
      <c r="D1630" t="s">
        <v>109</v>
      </c>
      <c r="E1630" t="s">
        <v>6356</v>
      </c>
      <c r="F1630" t="s">
        <v>6357</v>
      </c>
      <c r="G1630" t="s">
        <v>134</v>
      </c>
      <c r="H1630" t="s">
        <v>216</v>
      </c>
      <c r="I1630" t="s">
        <v>78</v>
      </c>
      <c r="J1630" t="s">
        <v>136</v>
      </c>
      <c r="K1630" t="s">
        <v>22</v>
      </c>
      <c r="L1630" t="s">
        <v>177</v>
      </c>
      <c r="M1630" t="s">
        <v>6358</v>
      </c>
      <c r="N1630" t="s">
        <v>6359</v>
      </c>
      <c r="O1630">
        <v>2.9354572222222224</v>
      </c>
      <c r="P1630">
        <v>0</v>
      </c>
      <c r="Q1630">
        <v>1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0.54311085000000003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0.54311085000000003</v>
      </c>
    </row>
    <row r="1631" spans="1:32" x14ac:dyDescent="0.3">
      <c r="A1631">
        <v>3008227</v>
      </c>
      <c r="B1631">
        <v>1</v>
      </c>
      <c r="C1631" t="s">
        <v>83</v>
      </c>
      <c r="D1631" t="s">
        <v>116</v>
      </c>
      <c r="E1631" t="s">
        <v>6360</v>
      </c>
      <c r="F1631" t="s">
        <v>6361</v>
      </c>
      <c r="G1631" t="s">
        <v>134</v>
      </c>
      <c r="H1631" t="s">
        <v>238</v>
      </c>
      <c r="I1631" t="s">
        <v>78</v>
      </c>
      <c r="J1631" t="s">
        <v>136</v>
      </c>
      <c r="K1631" t="s">
        <v>22</v>
      </c>
      <c r="L1631" t="s">
        <v>177</v>
      </c>
      <c r="M1631" t="s">
        <v>6362</v>
      </c>
      <c r="N1631" t="s">
        <v>6363</v>
      </c>
      <c r="O1631">
        <v>1.0508530555555555</v>
      </c>
      <c r="P1631">
        <v>0</v>
      </c>
      <c r="Q1631">
        <v>1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0.14686236999999999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0.14686236999999999</v>
      </c>
    </row>
    <row r="1632" spans="1:32" x14ac:dyDescent="0.3">
      <c r="A1632">
        <v>3008246</v>
      </c>
      <c r="B1632">
        <v>1</v>
      </c>
      <c r="C1632" t="s">
        <v>82</v>
      </c>
      <c r="D1632" t="s">
        <v>95</v>
      </c>
      <c r="E1632" t="s">
        <v>6364</v>
      </c>
      <c r="F1632" t="s">
        <v>6365</v>
      </c>
      <c r="G1632" t="s">
        <v>134</v>
      </c>
      <c r="H1632" t="s">
        <v>318</v>
      </c>
      <c r="I1632" t="s">
        <v>79</v>
      </c>
      <c r="J1632" t="s">
        <v>136</v>
      </c>
      <c r="K1632" t="s">
        <v>22</v>
      </c>
      <c r="L1632" t="s">
        <v>177</v>
      </c>
      <c r="M1632" t="s">
        <v>6366</v>
      </c>
      <c r="N1632" t="s">
        <v>6367</v>
      </c>
      <c r="O1632">
        <v>0.88247388888888889</v>
      </c>
      <c r="P1632">
        <v>0</v>
      </c>
      <c r="Q1632">
        <v>6</v>
      </c>
      <c r="R1632">
        <v>0</v>
      </c>
      <c r="S1632">
        <v>6</v>
      </c>
      <c r="T1632">
        <v>1</v>
      </c>
      <c r="U1632">
        <v>2</v>
      </c>
      <c r="V1632">
        <v>0</v>
      </c>
      <c r="W1632">
        <v>0</v>
      </c>
      <c r="X1632">
        <v>0</v>
      </c>
      <c r="Y1632">
        <v>2.8791213</v>
      </c>
      <c r="Z1632">
        <v>0</v>
      </c>
      <c r="AA1632">
        <v>1.7804012</v>
      </c>
      <c r="AB1632">
        <v>0.64360439999999997</v>
      </c>
      <c r="AC1632">
        <v>3.0369956</v>
      </c>
      <c r="AD1632">
        <v>0</v>
      </c>
      <c r="AE1632">
        <v>0</v>
      </c>
      <c r="AF1632">
        <v>8.3401219999999991</v>
      </c>
    </row>
    <row r="1633" spans="1:32" x14ac:dyDescent="0.3">
      <c r="A1633">
        <v>3008243</v>
      </c>
      <c r="B1633">
        <v>1</v>
      </c>
      <c r="C1633" t="s">
        <v>82</v>
      </c>
      <c r="D1633" t="s">
        <v>100</v>
      </c>
      <c r="E1633" t="s">
        <v>6368</v>
      </c>
      <c r="F1633" t="s">
        <v>6369</v>
      </c>
      <c r="G1633" t="s">
        <v>134</v>
      </c>
      <c r="H1633" t="s">
        <v>336</v>
      </c>
      <c r="I1633" t="s">
        <v>78</v>
      </c>
      <c r="J1633" t="s">
        <v>136</v>
      </c>
      <c r="K1633" t="s">
        <v>22</v>
      </c>
      <c r="L1633" t="s">
        <v>137</v>
      </c>
      <c r="M1633" t="s">
        <v>6370</v>
      </c>
      <c r="N1633" t="s">
        <v>6371</v>
      </c>
      <c r="O1633">
        <v>6.8213888888888885</v>
      </c>
      <c r="P1633">
        <v>0</v>
      </c>
      <c r="Q1633">
        <v>150</v>
      </c>
      <c r="R1633">
        <v>0</v>
      </c>
      <c r="S1633">
        <v>0</v>
      </c>
      <c r="T1633">
        <v>0</v>
      </c>
      <c r="U1633">
        <v>14</v>
      </c>
      <c r="V1633">
        <v>0</v>
      </c>
      <c r="W1633">
        <v>0</v>
      </c>
      <c r="X1633">
        <v>0</v>
      </c>
      <c r="Y1633">
        <v>195.94191000000001</v>
      </c>
      <c r="Z1633">
        <v>0</v>
      </c>
      <c r="AA1633">
        <v>0</v>
      </c>
      <c r="AB1633">
        <v>0</v>
      </c>
      <c r="AC1633">
        <v>88.147599999999997</v>
      </c>
      <c r="AD1633">
        <v>0</v>
      </c>
      <c r="AE1633">
        <v>0</v>
      </c>
      <c r="AF1633">
        <v>284.08949999999999</v>
      </c>
    </row>
    <row r="1634" spans="1:32" x14ac:dyDescent="0.3">
      <c r="A1634">
        <v>3008251</v>
      </c>
      <c r="B1634">
        <v>1</v>
      </c>
      <c r="C1634" t="s">
        <v>82</v>
      </c>
      <c r="D1634" t="s">
        <v>90</v>
      </c>
      <c r="E1634" t="s">
        <v>6372</v>
      </c>
      <c r="F1634" t="s">
        <v>6373</v>
      </c>
      <c r="G1634" t="s">
        <v>134</v>
      </c>
      <c r="H1634" t="s">
        <v>147</v>
      </c>
      <c r="I1634" t="s">
        <v>79</v>
      </c>
      <c r="J1634" t="s">
        <v>136</v>
      </c>
      <c r="K1634" t="s">
        <v>22</v>
      </c>
      <c r="L1634" t="s">
        <v>137</v>
      </c>
      <c r="M1634" t="s">
        <v>6374</v>
      </c>
      <c r="N1634" t="s">
        <v>6375</v>
      </c>
      <c r="O1634">
        <v>6.6576611111111115</v>
      </c>
      <c r="P1634">
        <v>0</v>
      </c>
      <c r="Q1634">
        <v>345</v>
      </c>
      <c r="R1634">
        <v>0</v>
      </c>
      <c r="S1634">
        <v>0</v>
      </c>
      <c r="T1634">
        <v>0</v>
      </c>
      <c r="U1634">
        <v>12</v>
      </c>
      <c r="V1634">
        <v>0</v>
      </c>
      <c r="W1634">
        <v>0</v>
      </c>
      <c r="X1634">
        <v>0</v>
      </c>
      <c r="Y1634">
        <v>528.69299999999998</v>
      </c>
      <c r="Z1634">
        <v>0</v>
      </c>
      <c r="AA1634">
        <v>0</v>
      </c>
      <c r="AB1634">
        <v>0</v>
      </c>
      <c r="AC1634">
        <v>40.252952999999998</v>
      </c>
      <c r="AD1634">
        <v>0</v>
      </c>
      <c r="AE1634">
        <v>0</v>
      </c>
      <c r="AF1634">
        <v>568.94590000000005</v>
      </c>
    </row>
    <row r="1635" spans="1:32" x14ac:dyDescent="0.3">
      <c r="A1635">
        <v>3008226</v>
      </c>
      <c r="B1635">
        <v>1</v>
      </c>
      <c r="C1635" t="s">
        <v>82</v>
      </c>
      <c r="D1635" t="s">
        <v>112</v>
      </c>
      <c r="E1635" t="s">
        <v>3076</v>
      </c>
      <c r="F1635" t="s">
        <v>3077</v>
      </c>
      <c r="G1635" t="s">
        <v>134</v>
      </c>
      <c r="H1635" t="s">
        <v>147</v>
      </c>
      <c r="I1635" t="s">
        <v>79</v>
      </c>
      <c r="J1635" t="s">
        <v>136</v>
      </c>
      <c r="K1635" t="s">
        <v>22</v>
      </c>
      <c r="L1635" t="s">
        <v>137</v>
      </c>
      <c r="M1635" t="s">
        <v>6376</v>
      </c>
      <c r="N1635" t="s">
        <v>6377</v>
      </c>
      <c r="O1635">
        <v>2.2794444444444446</v>
      </c>
      <c r="P1635">
        <v>12</v>
      </c>
      <c r="Q1635">
        <v>743</v>
      </c>
      <c r="R1635">
        <v>21</v>
      </c>
      <c r="S1635">
        <v>98</v>
      </c>
      <c r="T1635">
        <v>13</v>
      </c>
      <c r="U1635">
        <v>187</v>
      </c>
      <c r="V1635">
        <v>0</v>
      </c>
      <c r="W1635">
        <v>0</v>
      </c>
      <c r="X1635">
        <v>9.7224090000000007</v>
      </c>
      <c r="Y1635">
        <v>418.68768</v>
      </c>
      <c r="Z1635">
        <v>112.929886</v>
      </c>
      <c r="AA1635">
        <v>51.835597999999997</v>
      </c>
      <c r="AB1635">
        <v>80.184780000000003</v>
      </c>
      <c r="AC1635">
        <v>158.29893000000001</v>
      </c>
      <c r="AD1635">
        <v>0</v>
      </c>
      <c r="AE1635">
        <v>0</v>
      </c>
      <c r="AF1635">
        <v>831.65930000000003</v>
      </c>
    </row>
    <row r="1636" spans="1:32" x14ac:dyDescent="0.3">
      <c r="A1636">
        <v>3007990</v>
      </c>
      <c r="B1636">
        <v>1</v>
      </c>
      <c r="C1636" t="s">
        <v>82</v>
      </c>
      <c r="D1636" t="s">
        <v>84</v>
      </c>
      <c r="E1636" t="s">
        <v>6378</v>
      </c>
      <c r="F1636" t="s">
        <v>6379</v>
      </c>
      <c r="G1636" t="s">
        <v>134</v>
      </c>
      <c r="H1636" t="s">
        <v>211</v>
      </c>
      <c r="I1636" t="s">
        <v>79</v>
      </c>
      <c r="J1636" t="s">
        <v>136</v>
      </c>
      <c r="K1636" t="s">
        <v>22</v>
      </c>
      <c r="L1636" t="s">
        <v>177</v>
      </c>
      <c r="M1636" t="s">
        <v>6380</v>
      </c>
      <c r="N1636" t="s">
        <v>6381</v>
      </c>
      <c r="O1636">
        <v>0.89886999999999995</v>
      </c>
      <c r="P1636">
        <v>0</v>
      </c>
      <c r="Q1636">
        <v>0</v>
      </c>
      <c r="R1636">
        <v>0</v>
      </c>
      <c r="S1636">
        <v>0</v>
      </c>
      <c r="T1636">
        <v>2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16.560846000000002</v>
      </c>
      <c r="AC1636">
        <v>0</v>
      </c>
      <c r="AD1636">
        <v>0</v>
      </c>
      <c r="AE1636">
        <v>0</v>
      </c>
      <c r="AF1636">
        <v>16.560846000000002</v>
      </c>
    </row>
    <row r="1637" spans="1:32" x14ac:dyDescent="0.3">
      <c r="A1637">
        <v>3007970</v>
      </c>
      <c r="B1637">
        <v>1</v>
      </c>
      <c r="C1637" t="s">
        <v>82</v>
      </c>
      <c r="D1637" t="s">
        <v>92</v>
      </c>
      <c r="E1637" t="s">
        <v>6382</v>
      </c>
      <c r="F1637" t="s">
        <v>6383</v>
      </c>
      <c r="G1637" t="s">
        <v>134</v>
      </c>
      <c r="H1637" t="s">
        <v>318</v>
      </c>
      <c r="I1637" t="s">
        <v>79</v>
      </c>
      <c r="J1637" t="s">
        <v>136</v>
      </c>
      <c r="K1637" t="s">
        <v>22</v>
      </c>
      <c r="L1637" t="s">
        <v>177</v>
      </c>
      <c r="M1637" t="s">
        <v>6384</v>
      </c>
      <c r="N1637" t="s">
        <v>6385</v>
      </c>
      <c r="O1637">
        <v>2.0882725</v>
      </c>
      <c r="P1637">
        <v>0</v>
      </c>
      <c r="Q1637">
        <v>203</v>
      </c>
      <c r="R1637">
        <v>0</v>
      </c>
      <c r="S1637">
        <v>1</v>
      </c>
      <c r="T1637">
        <v>0</v>
      </c>
      <c r="U1637">
        <v>29</v>
      </c>
      <c r="V1637">
        <v>0</v>
      </c>
      <c r="W1637">
        <v>0</v>
      </c>
      <c r="X1637">
        <v>0</v>
      </c>
      <c r="Y1637">
        <v>159.19746000000001</v>
      </c>
      <c r="Z1637">
        <v>0</v>
      </c>
      <c r="AA1637">
        <v>0</v>
      </c>
      <c r="AB1637">
        <v>0</v>
      </c>
      <c r="AC1637">
        <v>26.222142999999999</v>
      </c>
      <c r="AD1637">
        <v>0</v>
      </c>
      <c r="AE1637">
        <v>0</v>
      </c>
      <c r="AF1637">
        <v>185.4196</v>
      </c>
    </row>
    <row r="1638" spans="1:32" x14ac:dyDescent="0.3">
      <c r="A1638">
        <v>3007984</v>
      </c>
      <c r="B1638">
        <v>1</v>
      </c>
      <c r="C1638" t="s">
        <v>82</v>
      </c>
      <c r="D1638" t="s">
        <v>100</v>
      </c>
      <c r="E1638" t="s">
        <v>6386</v>
      </c>
      <c r="F1638" t="s">
        <v>6387</v>
      </c>
      <c r="G1638" t="s">
        <v>134</v>
      </c>
      <c r="H1638" t="s">
        <v>182</v>
      </c>
      <c r="I1638" t="s">
        <v>78</v>
      </c>
      <c r="J1638" t="s">
        <v>136</v>
      </c>
      <c r="K1638" t="s">
        <v>22</v>
      </c>
      <c r="L1638" t="s">
        <v>177</v>
      </c>
      <c r="M1638" t="s">
        <v>6388</v>
      </c>
      <c r="N1638" t="s">
        <v>6389</v>
      </c>
      <c r="O1638">
        <v>0.63224944444444442</v>
      </c>
      <c r="P1638">
        <v>0</v>
      </c>
      <c r="Q1638">
        <v>151</v>
      </c>
      <c r="R1638">
        <v>0</v>
      </c>
      <c r="S1638">
        <v>0</v>
      </c>
      <c r="T1638">
        <v>0</v>
      </c>
      <c r="U1638">
        <v>25</v>
      </c>
      <c r="V1638">
        <v>0</v>
      </c>
      <c r="W1638">
        <v>0</v>
      </c>
      <c r="X1638">
        <v>0</v>
      </c>
      <c r="Y1638">
        <v>18.214523</v>
      </c>
      <c r="Z1638">
        <v>0</v>
      </c>
      <c r="AA1638">
        <v>0</v>
      </c>
      <c r="AB1638">
        <v>0</v>
      </c>
      <c r="AC1638">
        <v>9.2601820000000004</v>
      </c>
      <c r="AD1638">
        <v>0</v>
      </c>
      <c r="AE1638">
        <v>0</v>
      </c>
      <c r="AF1638">
        <v>27.474706999999999</v>
      </c>
    </row>
    <row r="1639" spans="1:32" x14ac:dyDescent="0.3">
      <c r="A1639">
        <v>3007989</v>
      </c>
      <c r="B1639">
        <v>1</v>
      </c>
      <c r="C1639" t="s">
        <v>82</v>
      </c>
      <c r="D1639" t="s">
        <v>91</v>
      </c>
      <c r="E1639" t="s">
        <v>6390</v>
      </c>
      <c r="F1639" t="s">
        <v>6391</v>
      </c>
      <c r="G1639" t="s">
        <v>134</v>
      </c>
      <c r="H1639" t="s">
        <v>874</v>
      </c>
      <c r="I1639" t="s">
        <v>78</v>
      </c>
      <c r="J1639" t="s">
        <v>136</v>
      </c>
      <c r="K1639" t="s">
        <v>3</v>
      </c>
      <c r="L1639" t="s">
        <v>177</v>
      </c>
      <c r="M1639" t="s">
        <v>6392</v>
      </c>
      <c r="N1639" t="s">
        <v>6393</v>
      </c>
      <c r="O1639">
        <v>2.384776111111111</v>
      </c>
      <c r="P1639">
        <v>0</v>
      </c>
      <c r="Q1639">
        <v>139</v>
      </c>
      <c r="R1639">
        <v>0</v>
      </c>
      <c r="S1639">
        <v>0</v>
      </c>
      <c r="T1639">
        <v>0</v>
      </c>
      <c r="U1639">
        <v>4</v>
      </c>
      <c r="V1639">
        <v>0</v>
      </c>
      <c r="W1639">
        <v>0</v>
      </c>
      <c r="X1639">
        <v>0</v>
      </c>
      <c r="Y1639">
        <v>65.044815</v>
      </c>
      <c r="Z1639">
        <v>0</v>
      </c>
      <c r="AA1639">
        <v>0</v>
      </c>
      <c r="AB1639">
        <v>0</v>
      </c>
      <c r="AC1639">
        <v>1.6027354</v>
      </c>
      <c r="AD1639">
        <v>0</v>
      </c>
      <c r="AE1639">
        <v>0</v>
      </c>
      <c r="AF1639">
        <v>66.647544999999994</v>
      </c>
    </row>
    <row r="1640" spans="1:32" x14ac:dyDescent="0.3">
      <c r="A1640">
        <v>3007971</v>
      </c>
      <c r="B1640">
        <v>1</v>
      </c>
      <c r="C1640" t="s">
        <v>83</v>
      </c>
      <c r="D1640" t="s">
        <v>115</v>
      </c>
      <c r="E1640" t="s">
        <v>6394</v>
      </c>
      <c r="F1640" t="s">
        <v>6395</v>
      </c>
      <c r="G1640" t="s">
        <v>134</v>
      </c>
      <c r="H1640" t="s">
        <v>211</v>
      </c>
      <c r="I1640" t="s">
        <v>79</v>
      </c>
      <c r="J1640" t="s">
        <v>136</v>
      </c>
      <c r="K1640" t="s">
        <v>22</v>
      </c>
      <c r="L1640" t="s">
        <v>177</v>
      </c>
      <c r="M1640" t="s">
        <v>6396</v>
      </c>
      <c r="N1640" t="s">
        <v>6397</v>
      </c>
      <c r="O1640">
        <v>1.3005555555555555</v>
      </c>
      <c r="P1640">
        <v>0</v>
      </c>
      <c r="Q1640">
        <v>356</v>
      </c>
      <c r="R1640">
        <v>0</v>
      </c>
      <c r="S1640">
        <v>17</v>
      </c>
      <c r="T1640">
        <v>0</v>
      </c>
      <c r="U1640">
        <v>42</v>
      </c>
      <c r="V1640">
        <v>0</v>
      </c>
      <c r="W1640">
        <v>0</v>
      </c>
      <c r="X1640">
        <v>0</v>
      </c>
      <c r="Y1640">
        <v>119.21207</v>
      </c>
      <c r="Z1640">
        <v>0</v>
      </c>
      <c r="AA1640">
        <v>34.513064999999997</v>
      </c>
      <c r="AB1640">
        <v>0</v>
      </c>
      <c r="AC1640">
        <v>11.183417</v>
      </c>
      <c r="AD1640">
        <v>0</v>
      </c>
      <c r="AE1640">
        <v>0</v>
      </c>
      <c r="AF1640">
        <v>164.90854999999999</v>
      </c>
    </row>
    <row r="1641" spans="1:32" x14ac:dyDescent="0.3">
      <c r="A1641">
        <v>3007974</v>
      </c>
      <c r="B1641">
        <v>1</v>
      </c>
      <c r="C1641" t="s">
        <v>82</v>
      </c>
      <c r="D1641" t="s">
        <v>102</v>
      </c>
      <c r="E1641" t="s">
        <v>6398</v>
      </c>
      <c r="F1641" t="s">
        <v>6399</v>
      </c>
      <c r="G1641" t="s">
        <v>134</v>
      </c>
      <c r="H1641" t="s">
        <v>211</v>
      </c>
      <c r="I1641" t="s">
        <v>79</v>
      </c>
      <c r="J1641" t="s">
        <v>136</v>
      </c>
      <c r="K1641" t="s">
        <v>22</v>
      </c>
      <c r="L1641" t="s">
        <v>177</v>
      </c>
      <c r="M1641" t="s">
        <v>6400</v>
      </c>
      <c r="N1641" t="s">
        <v>6401</v>
      </c>
      <c r="O1641">
        <v>0.21944444444444444</v>
      </c>
      <c r="P1641">
        <v>0</v>
      </c>
      <c r="Q1641">
        <v>74</v>
      </c>
      <c r="R1641">
        <v>38</v>
      </c>
      <c r="S1641">
        <v>457</v>
      </c>
      <c r="T1641">
        <v>2</v>
      </c>
      <c r="U1641">
        <v>115</v>
      </c>
      <c r="V1641">
        <v>1</v>
      </c>
      <c r="W1641">
        <v>0</v>
      </c>
      <c r="X1641">
        <v>0</v>
      </c>
      <c r="Y1641">
        <v>4.5488844000000004</v>
      </c>
      <c r="Z1641">
        <v>1.2785416999999999</v>
      </c>
      <c r="AA1641">
        <v>23.635543999999999</v>
      </c>
      <c r="AB1641">
        <v>2.4915675000000002E-2</v>
      </c>
      <c r="AC1641">
        <v>12.328103</v>
      </c>
      <c r="AD1641">
        <v>1.5120522000000001</v>
      </c>
      <c r="AE1641">
        <v>0</v>
      </c>
      <c r="AF1641">
        <v>43.328040000000001</v>
      </c>
    </row>
    <row r="1642" spans="1:32" x14ac:dyDescent="0.3">
      <c r="A1642">
        <v>3007995</v>
      </c>
      <c r="B1642">
        <v>1</v>
      </c>
      <c r="C1642" t="s">
        <v>83</v>
      </c>
      <c r="D1642" t="s">
        <v>116</v>
      </c>
      <c r="E1642" t="s">
        <v>6402</v>
      </c>
      <c r="F1642" t="s">
        <v>6403</v>
      </c>
      <c r="G1642" t="s">
        <v>134</v>
      </c>
      <c r="H1642" t="s">
        <v>211</v>
      </c>
      <c r="I1642" t="s">
        <v>79</v>
      </c>
      <c r="J1642" t="s">
        <v>136</v>
      </c>
      <c r="K1642" t="s">
        <v>22</v>
      </c>
      <c r="L1642" t="s">
        <v>177</v>
      </c>
      <c r="M1642" t="s">
        <v>6404</v>
      </c>
      <c r="N1642" t="s">
        <v>6405</v>
      </c>
      <c r="O1642">
        <v>0.86083333333333334</v>
      </c>
      <c r="P1642">
        <v>4</v>
      </c>
      <c r="Q1642">
        <v>1275</v>
      </c>
      <c r="R1642">
        <v>7</v>
      </c>
      <c r="S1642">
        <v>22</v>
      </c>
      <c r="T1642">
        <v>2</v>
      </c>
      <c r="U1642">
        <v>285</v>
      </c>
      <c r="V1642">
        <v>0</v>
      </c>
      <c r="W1642">
        <v>0</v>
      </c>
      <c r="X1642">
        <v>48.105255</v>
      </c>
      <c r="Y1642">
        <v>237.95383000000001</v>
      </c>
      <c r="Z1642">
        <v>17.249690000000001</v>
      </c>
      <c r="AA1642">
        <v>11.205959999999999</v>
      </c>
      <c r="AB1642">
        <v>1.7351527</v>
      </c>
      <c r="AC1642">
        <v>72.351709999999997</v>
      </c>
      <c r="AD1642">
        <v>0</v>
      </c>
      <c r="AE1642">
        <v>0</v>
      </c>
      <c r="AF1642">
        <v>388.60160000000002</v>
      </c>
    </row>
    <row r="1643" spans="1:32" x14ac:dyDescent="0.3">
      <c r="A1643">
        <v>3007972</v>
      </c>
      <c r="B1643">
        <v>1</v>
      </c>
      <c r="C1643" t="s">
        <v>83</v>
      </c>
      <c r="D1643" t="s">
        <v>126</v>
      </c>
      <c r="E1643" t="s">
        <v>6406</v>
      </c>
      <c r="F1643" t="s">
        <v>6407</v>
      </c>
      <c r="G1643" t="s">
        <v>134</v>
      </c>
      <c r="H1643" t="s">
        <v>147</v>
      </c>
      <c r="I1643" t="s">
        <v>79</v>
      </c>
      <c r="J1643" t="s">
        <v>136</v>
      </c>
      <c r="K1643" t="s">
        <v>22</v>
      </c>
      <c r="L1643" t="s">
        <v>137</v>
      </c>
      <c r="M1643" t="s">
        <v>6408</v>
      </c>
      <c r="N1643" t="s">
        <v>6409</v>
      </c>
      <c r="O1643">
        <v>7.9563888888888892</v>
      </c>
      <c r="P1643">
        <v>3</v>
      </c>
      <c r="Q1643">
        <v>995</v>
      </c>
      <c r="R1643">
        <v>1</v>
      </c>
      <c r="S1643">
        <v>39</v>
      </c>
      <c r="T1643">
        <v>0</v>
      </c>
      <c r="U1643">
        <v>66</v>
      </c>
      <c r="V1643">
        <v>0</v>
      </c>
      <c r="W1643">
        <v>0</v>
      </c>
      <c r="X1643">
        <v>135.83142000000001</v>
      </c>
      <c r="Y1643">
        <v>697.30444</v>
      </c>
      <c r="Z1643">
        <v>1.9049990000000001</v>
      </c>
      <c r="AA1643">
        <v>19.388819999999999</v>
      </c>
      <c r="AB1643">
        <v>0</v>
      </c>
      <c r="AC1643">
        <v>147.75197</v>
      </c>
      <c r="AD1643">
        <v>0</v>
      </c>
      <c r="AE1643">
        <v>0</v>
      </c>
      <c r="AF1643">
        <v>1002.18164</v>
      </c>
    </row>
    <row r="1644" spans="1:32" x14ac:dyDescent="0.3">
      <c r="A1644">
        <v>3007756</v>
      </c>
      <c r="B1644">
        <v>1</v>
      </c>
      <c r="C1644" t="s">
        <v>82</v>
      </c>
      <c r="D1644" t="s">
        <v>87</v>
      </c>
      <c r="E1644" t="s">
        <v>6410</v>
      </c>
      <c r="F1644" t="s">
        <v>6411</v>
      </c>
      <c r="G1644" t="s">
        <v>134</v>
      </c>
      <c r="H1644" t="s">
        <v>238</v>
      </c>
      <c r="I1644" t="s">
        <v>78</v>
      </c>
      <c r="J1644" t="s">
        <v>136</v>
      </c>
      <c r="K1644" t="s">
        <v>22</v>
      </c>
      <c r="L1644" t="s">
        <v>177</v>
      </c>
      <c r="M1644" t="s">
        <v>6412</v>
      </c>
      <c r="N1644" t="s">
        <v>6413</v>
      </c>
      <c r="O1644">
        <v>1.2427580555555555</v>
      </c>
      <c r="P1644">
        <v>0</v>
      </c>
      <c r="Q1644">
        <v>1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0.19295713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0.19295713</v>
      </c>
    </row>
    <row r="1645" spans="1:32" x14ac:dyDescent="0.3">
      <c r="A1645">
        <v>3007750</v>
      </c>
      <c r="B1645">
        <v>1</v>
      </c>
      <c r="C1645" t="s">
        <v>82</v>
      </c>
      <c r="D1645" t="s">
        <v>92</v>
      </c>
      <c r="E1645" t="s">
        <v>6414</v>
      </c>
      <c r="F1645" t="s">
        <v>6415</v>
      </c>
      <c r="G1645" t="s">
        <v>134</v>
      </c>
      <c r="H1645" t="s">
        <v>211</v>
      </c>
      <c r="I1645" t="s">
        <v>79</v>
      </c>
      <c r="J1645" t="s">
        <v>136</v>
      </c>
      <c r="K1645" t="s">
        <v>22</v>
      </c>
      <c r="L1645" t="s">
        <v>177</v>
      </c>
      <c r="M1645" t="s">
        <v>6416</v>
      </c>
      <c r="N1645" t="s">
        <v>6417</v>
      </c>
      <c r="O1645">
        <v>0.1986111111111111</v>
      </c>
      <c r="P1645">
        <v>0</v>
      </c>
      <c r="Q1645">
        <v>486</v>
      </c>
      <c r="R1645">
        <v>5</v>
      </c>
      <c r="S1645">
        <v>0</v>
      </c>
      <c r="T1645">
        <v>1</v>
      </c>
      <c r="U1645">
        <v>9</v>
      </c>
      <c r="V1645">
        <v>0</v>
      </c>
      <c r="W1645">
        <v>0</v>
      </c>
      <c r="X1645">
        <v>0</v>
      </c>
      <c r="Y1645">
        <v>8.77759</v>
      </c>
      <c r="Z1645">
        <v>115.52479599999999</v>
      </c>
      <c r="AA1645">
        <v>0</v>
      </c>
      <c r="AB1645">
        <v>4.6252050000000003E-2</v>
      </c>
      <c r="AC1645">
        <v>2.1430826000000001</v>
      </c>
      <c r="AD1645">
        <v>0</v>
      </c>
      <c r="AE1645">
        <v>0</v>
      </c>
      <c r="AF1645">
        <v>126.491714</v>
      </c>
    </row>
    <row r="1646" spans="1:32" x14ac:dyDescent="0.3">
      <c r="A1646">
        <v>3007764</v>
      </c>
      <c r="B1646">
        <v>1</v>
      </c>
      <c r="C1646" t="s">
        <v>82</v>
      </c>
      <c r="D1646" t="s">
        <v>92</v>
      </c>
      <c r="E1646" t="s">
        <v>6418</v>
      </c>
      <c r="F1646" t="s">
        <v>6419</v>
      </c>
      <c r="G1646" t="s">
        <v>134</v>
      </c>
      <c r="H1646" t="s">
        <v>211</v>
      </c>
      <c r="I1646" t="s">
        <v>79</v>
      </c>
      <c r="J1646" t="s">
        <v>136</v>
      </c>
      <c r="K1646" t="s">
        <v>22</v>
      </c>
      <c r="L1646" t="s">
        <v>177</v>
      </c>
      <c r="M1646" t="s">
        <v>6420</v>
      </c>
      <c r="N1646" t="s">
        <v>6421</v>
      </c>
      <c r="O1646">
        <v>0.99971333333333334</v>
      </c>
      <c r="P1646">
        <v>0</v>
      </c>
      <c r="Q1646">
        <v>297</v>
      </c>
      <c r="R1646">
        <v>11</v>
      </c>
      <c r="S1646">
        <v>36</v>
      </c>
      <c r="T1646">
        <v>12</v>
      </c>
      <c r="U1646">
        <v>68</v>
      </c>
      <c r="V1646">
        <v>2</v>
      </c>
      <c r="W1646">
        <v>0</v>
      </c>
      <c r="X1646">
        <v>0</v>
      </c>
      <c r="Y1646">
        <v>125.35386</v>
      </c>
      <c r="Z1646">
        <v>59.706966000000001</v>
      </c>
      <c r="AA1646">
        <v>25.795539999999999</v>
      </c>
      <c r="AB1646">
        <v>61.491520000000001</v>
      </c>
      <c r="AC1646">
        <v>65.854069999999993</v>
      </c>
      <c r="AD1646">
        <v>583.43499999999995</v>
      </c>
      <c r="AE1646">
        <v>0</v>
      </c>
      <c r="AF1646">
        <v>921.63696000000004</v>
      </c>
    </row>
    <row r="1647" spans="1:32" x14ac:dyDescent="0.3">
      <c r="A1647">
        <v>3007709</v>
      </c>
      <c r="B1647">
        <v>1</v>
      </c>
      <c r="C1647" t="s">
        <v>82</v>
      </c>
      <c r="D1647" t="s">
        <v>87</v>
      </c>
      <c r="E1647" t="s">
        <v>6422</v>
      </c>
      <c r="F1647" t="s">
        <v>6423</v>
      </c>
      <c r="G1647" t="s">
        <v>134</v>
      </c>
      <c r="H1647" t="s">
        <v>182</v>
      </c>
      <c r="I1647" t="s">
        <v>78</v>
      </c>
      <c r="J1647" t="s">
        <v>136</v>
      </c>
      <c r="K1647" t="s">
        <v>22</v>
      </c>
      <c r="L1647" t="s">
        <v>177</v>
      </c>
      <c r="M1647" t="s">
        <v>6424</v>
      </c>
      <c r="N1647" t="s">
        <v>6425</v>
      </c>
      <c r="O1647">
        <v>0.90762361111111112</v>
      </c>
      <c r="P1647">
        <v>0</v>
      </c>
      <c r="Q1647">
        <v>882</v>
      </c>
      <c r="R1647">
        <v>0</v>
      </c>
      <c r="S1647">
        <v>0</v>
      </c>
      <c r="T1647">
        <v>0</v>
      </c>
      <c r="U1647">
        <v>32</v>
      </c>
      <c r="V1647">
        <v>0</v>
      </c>
      <c r="W1647">
        <v>0</v>
      </c>
      <c r="X1647">
        <v>0</v>
      </c>
      <c r="Y1647">
        <v>273.73212000000001</v>
      </c>
      <c r="Z1647">
        <v>0</v>
      </c>
      <c r="AA1647">
        <v>0</v>
      </c>
      <c r="AB1647">
        <v>0</v>
      </c>
      <c r="AC1647">
        <v>15.412319999999999</v>
      </c>
      <c r="AD1647">
        <v>0</v>
      </c>
      <c r="AE1647">
        <v>0</v>
      </c>
      <c r="AF1647">
        <v>289.14443999999997</v>
      </c>
    </row>
    <row r="1648" spans="1:32" x14ac:dyDescent="0.3">
      <c r="A1648">
        <v>3007727</v>
      </c>
      <c r="B1648">
        <v>1</v>
      </c>
      <c r="C1648" t="s">
        <v>83</v>
      </c>
      <c r="D1648" t="s">
        <v>130</v>
      </c>
      <c r="E1648" t="s">
        <v>6426</v>
      </c>
      <c r="F1648" t="s">
        <v>6427</v>
      </c>
      <c r="G1648" t="s">
        <v>134</v>
      </c>
      <c r="H1648" t="s">
        <v>211</v>
      </c>
      <c r="I1648" t="s">
        <v>79</v>
      </c>
      <c r="J1648" t="s">
        <v>136</v>
      </c>
      <c r="K1648" t="s">
        <v>22</v>
      </c>
      <c r="L1648" t="s">
        <v>177</v>
      </c>
      <c r="M1648" t="s">
        <v>6428</v>
      </c>
      <c r="N1648" t="s">
        <v>6429</v>
      </c>
      <c r="O1648">
        <v>1.3747222222222222</v>
      </c>
      <c r="P1648">
        <v>0</v>
      </c>
      <c r="Q1648">
        <v>1510</v>
      </c>
      <c r="R1648">
        <v>0</v>
      </c>
      <c r="S1648">
        <v>0</v>
      </c>
      <c r="T1648">
        <v>35</v>
      </c>
      <c r="U1648">
        <v>106</v>
      </c>
      <c r="V1648">
        <v>47</v>
      </c>
      <c r="W1648">
        <v>42</v>
      </c>
      <c r="X1648">
        <v>0</v>
      </c>
      <c r="Y1648">
        <v>517.98443999999995</v>
      </c>
      <c r="Z1648">
        <v>0</v>
      </c>
      <c r="AA1648">
        <v>0</v>
      </c>
      <c r="AB1648">
        <v>878.58939999999996</v>
      </c>
      <c r="AC1648">
        <v>926.649</v>
      </c>
      <c r="AD1648">
        <v>10799.217000000001</v>
      </c>
      <c r="AE1648">
        <v>4535.3584000000001</v>
      </c>
      <c r="AF1648">
        <v>17657.798999999999</v>
      </c>
    </row>
    <row r="1649" spans="1:32" x14ac:dyDescent="0.3">
      <c r="A1649">
        <v>3007725</v>
      </c>
      <c r="B1649">
        <v>1</v>
      </c>
      <c r="C1649" t="s">
        <v>82</v>
      </c>
      <c r="D1649" t="s">
        <v>87</v>
      </c>
      <c r="E1649" t="s">
        <v>6430</v>
      </c>
      <c r="F1649" t="s">
        <v>6431</v>
      </c>
      <c r="G1649" t="s">
        <v>134</v>
      </c>
      <c r="H1649" t="s">
        <v>610</v>
      </c>
      <c r="I1649" t="s">
        <v>78</v>
      </c>
      <c r="J1649" t="s">
        <v>136</v>
      </c>
      <c r="K1649" t="s">
        <v>22</v>
      </c>
      <c r="L1649" t="s">
        <v>177</v>
      </c>
      <c r="M1649" t="s">
        <v>6432</v>
      </c>
      <c r="N1649" t="s">
        <v>6433</v>
      </c>
      <c r="O1649">
        <v>1.0084755555555556</v>
      </c>
      <c r="P1649">
        <v>0</v>
      </c>
      <c r="Q1649">
        <v>818</v>
      </c>
      <c r="R1649">
        <v>0</v>
      </c>
      <c r="S1649">
        <v>0</v>
      </c>
      <c r="T1649">
        <v>0</v>
      </c>
      <c r="U1649">
        <v>66</v>
      </c>
      <c r="V1649">
        <v>0</v>
      </c>
      <c r="W1649">
        <v>0</v>
      </c>
      <c r="X1649">
        <v>0</v>
      </c>
      <c r="Y1649">
        <v>314.52753000000001</v>
      </c>
      <c r="Z1649">
        <v>0</v>
      </c>
      <c r="AA1649">
        <v>0</v>
      </c>
      <c r="AB1649">
        <v>0</v>
      </c>
      <c r="AC1649">
        <v>50.296688000000003</v>
      </c>
      <c r="AD1649">
        <v>0</v>
      </c>
      <c r="AE1649">
        <v>0</v>
      </c>
      <c r="AF1649">
        <v>364.82420000000002</v>
      </c>
    </row>
    <row r="1650" spans="1:32" x14ac:dyDescent="0.3">
      <c r="A1650">
        <v>3006963</v>
      </c>
      <c r="B1650">
        <v>1</v>
      </c>
      <c r="C1650" t="s">
        <v>82</v>
      </c>
      <c r="D1650" t="s">
        <v>100</v>
      </c>
      <c r="E1650" t="s">
        <v>6368</v>
      </c>
      <c r="F1650" t="s">
        <v>6369</v>
      </c>
      <c r="G1650" t="s">
        <v>134</v>
      </c>
      <c r="H1650" t="s">
        <v>182</v>
      </c>
      <c r="I1650" t="s">
        <v>78</v>
      </c>
      <c r="J1650" t="s">
        <v>136</v>
      </c>
      <c r="K1650" t="s">
        <v>22</v>
      </c>
      <c r="L1650" t="s">
        <v>177</v>
      </c>
      <c r="M1650" t="s">
        <v>6434</v>
      </c>
      <c r="N1650" t="s">
        <v>6435</v>
      </c>
      <c r="O1650">
        <v>1.613887222222222</v>
      </c>
      <c r="P1650">
        <v>0</v>
      </c>
      <c r="Q1650">
        <v>151</v>
      </c>
      <c r="R1650">
        <v>0</v>
      </c>
      <c r="S1650">
        <v>0</v>
      </c>
      <c r="T1650">
        <v>0</v>
      </c>
      <c r="U1650">
        <v>14</v>
      </c>
      <c r="V1650">
        <v>0</v>
      </c>
      <c r="W1650">
        <v>0</v>
      </c>
      <c r="X1650">
        <v>0</v>
      </c>
      <c r="Y1650">
        <v>46.612502999999997</v>
      </c>
      <c r="Z1650">
        <v>0</v>
      </c>
      <c r="AA1650">
        <v>0</v>
      </c>
      <c r="AB1650">
        <v>0</v>
      </c>
      <c r="AC1650">
        <v>13.541162999999999</v>
      </c>
      <c r="AD1650">
        <v>0</v>
      </c>
      <c r="AE1650">
        <v>0</v>
      </c>
      <c r="AF1650">
        <v>60.153663999999999</v>
      </c>
    </row>
    <row r="1651" spans="1:32" x14ac:dyDescent="0.3">
      <c r="A1651">
        <v>3006945</v>
      </c>
      <c r="B1651">
        <v>1</v>
      </c>
      <c r="C1651" t="s">
        <v>82</v>
      </c>
      <c r="D1651" t="s">
        <v>90</v>
      </c>
      <c r="E1651" t="s">
        <v>3814</v>
      </c>
      <c r="F1651" t="s">
        <v>3815</v>
      </c>
      <c r="G1651" t="s">
        <v>134</v>
      </c>
      <c r="H1651" t="s">
        <v>318</v>
      </c>
      <c r="I1651" t="s">
        <v>79</v>
      </c>
      <c r="J1651" t="s">
        <v>136</v>
      </c>
      <c r="K1651" t="s">
        <v>22</v>
      </c>
      <c r="L1651" t="s">
        <v>177</v>
      </c>
      <c r="M1651" t="s">
        <v>6436</v>
      </c>
      <c r="N1651" t="s">
        <v>6437</v>
      </c>
      <c r="O1651">
        <v>1.6957105555555556</v>
      </c>
      <c r="P1651">
        <v>0</v>
      </c>
      <c r="Q1651">
        <v>0</v>
      </c>
      <c r="R1651">
        <v>0</v>
      </c>
      <c r="S1651">
        <v>0</v>
      </c>
      <c r="T1651">
        <v>14</v>
      </c>
      <c r="U1651">
        <v>0</v>
      </c>
      <c r="V1651">
        <v>2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200.56126</v>
      </c>
      <c r="AC1651">
        <v>0</v>
      </c>
      <c r="AD1651">
        <v>34.478251999999998</v>
      </c>
      <c r="AE1651">
        <v>0</v>
      </c>
      <c r="AF1651">
        <v>235.03952000000001</v>
      </c>
    </row>
    <row r="1652" spans="1:32" x14ac:dyDescent="0.3">
      <c r="A1652">
        <v>3006969</v>
      </c>
      <c r="B1652">
        <v>1</v>
      </c>
      <c r="C1652" t="s">
        <v>82</v>
      </c>
      <c r="D1652" t="s">
        <v>99</v>
      </c>
      <c r="E1652" t="s">
        <v>6438</v>
      </c>
      <c r="F1652" t="s">
        <v>6439</v>
      </c>
      <c r="G1652" t="s">
        <v>134</v>
      </c>
      <c r="H1652" t="s">
        <v>404</v>
      </c>
      <c r="I1652" t="s">
        <v>78</v>
      </c>
      <c r="J1652" t="s">
        <v>136</v>
      </c>
      <c r="K1652" t="s">
        <v>22</v>
      </c>
      <c r="L1652" t="s">
        <v>177</v>
      </c>
      <c r="M1652" t="s">
        <v>6440</v>
      </c>
      <c r="N1652" t="s">
        <v>6441</v>
      </c>
      <c r="O1652">
        <v>2.4081297222222222</v>
      </c>
      <c r="P1652">
        <v>0</v>
      </c>
      <c r="Q1652">
        <v>161</v>
      </c>
      <c r="R1652">
        <v>0</v>
      </c>
      <c r="S1652">
        <v>0</v>
      </c>
      <c r="T1652">
        <v>0</v>
      </c>
      <c r="U1652">
        <v>8</v>
      </c>
      <c r="V1652">
        <v>0</v>
      </c>
      <c r="W1652">
        <v>0</v>
      </c>
      <c r="X1652">
        <v>0</v>
      </c>
      <c r="Y1652">
        <v>72.512885999999995</v>
      </c>
      <c r="Z1652">
        <v>0</v>
      </c>
      <c r="AA1652">
        <v>0</v>
      </c>
      <c r="AB1652">
        <v>0</v>
      </c>
      <c r="AC1652">
        <v>2.8903599</v>
      </c>
      <c r="AD1652">
        <v>0</v>
      </c>
      <c r="AE1652">
        <v>0</v>
      </c>
      <c r="AF1652">
        <v>75.403244000000001</v>
      </c>
    </row>
    <row r="1653" spans="1:32" x14ac:dyDescent="0.3">
      <c r="A1653">
        <v>3006951</v>
      </c>
      <c r="B1653">
        <v>1</v>
      </c>
      <c r="C1653" t="s">
        <v>83</v>
      </c>
      <c r="D1653" t="s">
        <v>119</v>
      </c>
      <c r="E1653" t="s">
        <v>6442</v>
      </c>
      <c r="F1653" t="s">
        <v>6443</v>
      </c>
      <c r="G1653" t="s">
        <v>134</v>
      </c>
      <c r="H1653" t="s">
        <v>211</v>
      </c>
      <c r="I1653" t="s">
        <v>79</v>
      </c>
      <c r="J1653" t="s">
        <v>136</v>
      </c>
      <c r="K1653" t="s">
        <v>22</v>
      </c>
      <c r="L1653" t="s">
        <v>177</v>
      </c>
      <c r="M1653" t="s">
        <v>6444</v>
      </c>
      <c r="N1653" t="s">
        <v>6445</v>
      </c>
      <c r="O1653">
        <v>0.78166666666666662</v>
      </c>
      <c r="P1653">
        <v>0</v>
      </c>
      <c r="Q1653">
        <v>863</v>
      </c>
      <c r="R1653">
        <v>0</v>
      </c>
      <c r="S1653">
        <v>5</v>
      </c>
      <c r="T1653">
        <v>0</v>
      </c>
      <c r="U1653">
        <v>183</v>
      </c>
      <c r="V1653">
        <v>0</v>
      </c>
      <c r="W1653">
        <v>0</v>
      </c>
      <c r="X1653">
        <v>0</v>
      </c>
      <c r="Y1653">
        <v>67.468260000000001</v>
      </c>
      <c r="Z1653">
        <v>0</v>
      </c>
      <c r="AA1653">
        <v>6.5449624999999997E-2</v>
      </c>
      <c r="AB1653">
        <v>0</v>
      </c>
      <c r="AC1653">
        <v>24.454868000000001</v>
      </c>
      <c r="AD1653">
        <v>0</v>
      </c>
      <c r="AE1653">
        <v>0</v>
      </c>
      <c r="AF1653">
        <v>91.988579999999999</v>
      </c>
    </row>
    <row r="1654" spans="1:32" x14ac:dyDescent="0.3">
      <c r="A1654">
        <v>3006481</v>
      </c>
      <c r="B1654">
        <v>1</v>
      </c>
      <c r="C1654" t="s">
        <v>82</v>
      </c>
      <c r="D1654" t="s">
        <v>104</v>
      </c>
      <c r="E1654" t="s">
        <v>6446</v>
      </c>
      <c r="F1654" t="s">
        <v>6447</v>
      </c>
      <c r="G1654" t="s">
        <v>134</v>
      </c>
      <c r="H1654" t="s">
        <v>182</v>
      </c>
      <c r="I1654" t="s">
        <v>78</v>
      </c>
      <c r="J1654" t="s">
        <v>136</v>
      </c>
      <c r="K1654" t="s">
        <v>22</v>
      </c>
      <c r="L1654" t="s">
        <v>177</v>
      </c>
      <c r="M1654" t="s">
        <v>6448</v>
      </c>
      <c r="N1654" t="s">
        <v>6449</v>
      </c>
      <c r="O1654">
        <v>0.85063833333333327</v>
      </c>
      <c r="P1654">
        <v>0</v>
      </c>
      <c r="Q1654">
        <v>125</v>
      </c>
      <c r="R1654">
        <v>0</v>
      </c>
      <c r="S1654">
        <v>0</v>
      </c>
      <c r="T1654">
        <v>0</v>
      </c>
      <c r="U1654">
        <v>2</v>
      </c>
      <c r="V1654">
        <v>0</v>
      </c>
      <c r="W1654">
        <v>0</v>
      </c>
      <c r="X1654">
        <v>0</v>
      </c>
      <c r="Y1654">
        <v>33.612118000000002</v>
      </c>
      <c r="Z1654">
        <v>0</v>
      </c>
      <c r="AA1654">
        <v>0</v>
      </c>
      <c r="AB1654">
        <v>0</v>
      </c>
      <c r="AC1654">
        <v>3.4691214999999997E-2</v>
      </c>
      <c r="AD1654">
        <v>0</v>
      </c>
      <c r="AE1654">
        <v>0</v>
      </c>
      <c r="AF1654">
        <v>33.646811999999997</v>
      </c>
    </row>
    <row r="1655" spans="1:32" x14ac:dyDescent="0.3">
      <c r="A1655">
        <v>3006261</v>
      </c>
      <c r="B1655">
        <v>1</v>
      </c>
      <c r="C1655" t="s">
        <v>82</v>
      </c>
      <c r="D1655" t="s">
        <v>86</v>
      </c>
      <c r="E1655" t="s">
        <v>6450</v>
      </c>
      <c r="F1655" t="s">
        <v>6451</v>
      </c>
      <c r="G1655" t="s">
        <v>134</v>
      </c>
      <c r="H1655" t="s">
        <v>238</v>
      </c>
      <c r="I1655" t="s">
        <v>78</v>
      </c>
      <c r="J1655" t="s">
        <v>136</v>
      </c>
      <c r="K1655" t="s">
        <v>22</v>
      </c>
      <c r="L1655" t="s">
        <v>177</v>
      </c>
      <c r="M1655" t="s">
        <v>6452</v>
      </c>
      <c r="N1655" t="s">
        <v>6453</v>
      </c>
      <c r="O1655">
        <v>5.9049177777777784</v>
      </c>
      <c r="P1655">
        <v>0</v>
      </c>
      <c r="Q1655">
        <v>1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0.14059177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0.14059177</v>
      </c>
    </row>
    <row r="1656" spans="1:32" x14ac:dyDescent="0.3">
      <c r="A1656">
        <v>3006140</v>
      </c>
      <c r="B1656">
        <v>1</v>
      </c>
      <c r="C1656" t="s">
        <v>83</v>
      </c>
      <c r="D1656" t="s">
        <v>123</v>
      </c>
      <c r="E1656" t="s">
        <v>6454</v>
      </c>
      <c r="F1656" t="s">
        <v>6455</v>
      </c>
      <c r="G1656" t="s">
        <v>134</v>
      </c>
      <c r="H1656" t="s">
        <v>318</v>
      </c>
      <c r="I1656" t="s">
        <v>79</v>
      </c>
      <c r="J1656" t="s">
        <v>136</v>
      </c>
      <c r="K1656" t="s">
        <v>22</v>
      </c>
      <c r="L1656" t="s">
        <v>177</v>
      </c>
      <c r="M1656" t="s">
        <v>6456</v>
      </c>
      <c r="N1656" t="s">
        <v>6457</v>
      </c>
      <c r="O1656">
        <v>1.4071186111111111</v>
      </c>
      <c r="P1656">
        <v>0</v>
      </c>
      <c r="Q1656">
        <v>30</v>
      </c>
      <c r="R1656">
        <v>0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0</v>
      </c>
      <c r="Y1656">
        <v>3.7157667000000001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3.7157667000000001</v>
      </c>
    </row>
    <row r="1657" spans="1:32" x14ac:dyDescent="0.3">
      <c r="A1657">
        <v>3006155</v>
      </c>
      <c r="B1657">
        <v>1</v>
      </c>
      <c r="C1657" t="s">
        <v>82</v>
      </c>
      <c r="D1657" t="s">
        <v>100</v>
      </c>
      <c r="E1657" t="s">
        <v>6458</v>
      </c>
      <c r="F1657" t="s">
        <v>6459</v>
      </c>
      <c r="G1657" t="s">
        <v>134</v>
      </c>
      <c r="H1657" t="s">
        <v>327</v>
      </c>
      <c r="I1657" t="s">
        <v>78</v>
      </c>
      <c r="J1657" t="s">
        <v>136</v>
      </c>
      <c r="K1657" t="s">
        <v>22</v>
      </c>
      <c r="L1657" t="s">
        <v>177</v>
      </c>
      <c r="M1657" t="s">
        <v>6460</v>
      </c>
      <c r="N1657" t="s">
        <v>6461</v>
      </c>
      <c r="O1657">
        <v>4.0155555555555553</v>
      </c>
      <c r="P1657">
        <v>0</v>
      </c>
      <c r="Q1657">
        <v>683</v>
      </c>
      <c r="R1657">
        <v>0</v>
      </c>
      <c r="S1657">
        <v>0</v>
      </c>
      <c r="T1657">
        <v>0</v>
      </c>
      <c r="U1657">
        <v>32</v>
      </c>
      <c r="V1657">
        <v>0</v>
      </c>
      <c r="W1657">
        <v>0</v>
      </c>
      <c r="X1657">
        <v>0</v>
      </c>
      <c r="Y1657">
        <v>673.2165</v>
      </c>
      <c r="Z1657">
        <v>0</v>
      </c>
      <c r="AA1657">
        <v>0</v>
      </c>
      <c r="AB1657">
        <v>0</v>
      </c>
      <c r="AC1657">
        <v>142.28747999999999</v>
      </c>
      <c r="AD1657">
        <v>0</v>
      </c>
      <c r="AE1657">
        <v>0</v>
      </c>
      <c r="AF1657">
        <v>815.50396999999998</v>
      </c>
    </row>
    <row r="1658" spans="1:32" x14ac:dyDescent="0.3">
      <c r="A1658">
        <v>3005961</v>
      </c>
      <c r="B1658">
        <v>1</v>
      </c>
      <c r="C1658" t="s">
        <v>82</v>
      </c>
      <c r="D1658" t="s">
        <v>101</v>
      </c>
      <c r="E1658" t="s">
        <v>6462</v>
      </c>
      <c r="F1658" t="s">
        <v>6463</v>
      </c>
      <c r="G1658" t="s">
        <v>134</v>
      </c>
      <c r="H1658" t="s">
        <v>336</v>
      </c>
      <c r="I1658" t="s">
        <v>79</v>
      </c>
      <c r="J1658" t="s">
        <v>136</v>
      </c>
      <c r="K1658" t="s">
        <v>22</v>
      </c>
      <c r="L1658" t="s">
        <v>137</v>
      </c>
      <c r="M1658" t="s">
        <v>6464</v>
      </c>
      <c r="N1658" t="s">
        <v>6465</v>
      </c>
      <c r="O1658">
        <v>1.4169444444444443</v>
      </c>
      <c r="P1658">
        <v>0</v>
      </c>
      <c r="Q1658">
        <v>0</v>
      </c>
      <c r="R1658">
        <v>6</v>
      </c>
      <c r="S1658">
        <v>0</v>
      </c>
      <c r="T1658">
        <v>13</v>
      </c>
      <c r="U1658">
        <v>0</v>
      </c>
      <c r="V1658">
        <v>4</v>
      </c>
      <c r="W1658">
        <v>0</v>
      </c>
      <c r="X1658">
        <v>0</v>
      </c>
      <c r="Y1658">
        <v>0</v>
      </c>
      <c r="Z1658">
        <v>85.155600000000007</v>
      </c>
      <c r="AA1658">
        <v>0</v>
      </c>
      <c r="AB1658">
        <v>256.71555000000001</v>
      </c>
      <c r="AC1658">
        <v>0</v>
      </c>
      <c r="AD1658">
        <v>86.681884999999994</v>
      </c>
      <c r="AE1658">
        <v>0</v>
      </c>
      <c r="AF1658">
        <v>428.55304000000001</v>
      </c>
    </row>
    <row r="1659" spans="1:32" x14ac:dyDescent="0.3">
      <c r="A1659">
        <v>3003732</v>
      </c>
      <c r="B1659">
        <v>1</v>
      </c>
      <c r="C1659" t="s">
        <v>82</v>
      </c>
      <c r="D1659" t="s">
        <v>91</v>
      </c>
      <c r="E1659" t="s">
        <v>6466</v>
      </c>
      <c r="F1659" t="s">
        <v>6467</v>
      </c>
      <c r="G1659" t="s">
        <v>134</v>
      </c>
      <c r="H1659" t="s">
        <v>367</v>
      </c>
      <c r="I1659" t="s">
        <v>78</v>
      </c>
      <c r="J1659" t="s">
        <v>136</v>
      </c>
      <c r="K1659" t="s">
        <v>22</v>
      </c>
      <c r="L1659" t="s">
        <v>177</v>
      </c>
      <c r="M1659" t="s">
        <v>6468</v>
      </c>
      <c r="N1659" t="s">
        <v>6469</v>
      </c>
      <c r="O1659">
        <v>1.3562208333333334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1.1612202</v>
      </c>
      <c r="AD1659">
        <v>0</v>
      </c>
      <c r="AE1659">
        <v>0</v>
      </c>
      <c r="AF1659">
        <v>1.1612202</v>
      </c>
    </row>
    <row r="1660" spans="1:32" x14ac:dyDescent="0.3">
      <c r="A1660">
        <v>3003621</v>
      </c>
      <c r="B1660">
        <v>1</v>
      </c>
      <c r="C1660" t="s">
        <v>82</v>
      </c>
      <c r="D1660" t="s">
        <v>113</v>
      </c>
      <c r="E1660" t="s">
        <v>6470</v>
      </c>
      <c r="F1660" t="s">
        <v>6471</v>
      </c>
      <c r="G1660" t="s">
        <v>134</v>
      </c>
      <c r="H1660" t="s">
        <v>211</v>
      </c>
      <c r="I1660" t="s">
        <v>79</v>
      </c>
      <c r="J1660" t="s">
        <v>136</v>
      </c>
      <c r="K1660" t="s">
        <v>22</v>
      </c>
      <c r="L1660" t="s">
        <v>177</v>
      </c>
      <c r="M1660" t="s">
        <v>6472</v>
      </c>
      <c r="N1660" t="s">
        <v>6473</v>
      </c>
      <c r="O1660">
        <v>0.9211111111111111</v>
      </c>
      <c r="P1660">
        <v>0</v>
      </c>
      <c r="Q1660">
        <v>0</v>
      </c>
      <c r="R1660">
        <v>0</v>
      </c>
      <c r="S1660">
        <v>0</v>
      </c>
      <c r="T1660">
        <v>1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6.8855040000000001</v>
      </c>
      <c r="AC1660">
        <v>0</v>
      </c>
      <c r="AD1660">
        <v>0</v>
      </c>
      <c r="AE1660">
        <v>0</v>
      </c>
      <c r="AF1660">
        <v>6.8855040000000001</v>
      </c>
    </row>
    <row r="1661" spans="1:32" x14ac:dyDescent="0.3">
      <c r="A1661">
        <v>3003620</v>
      </c>
      <c r="B1661">
        <v>1</v>
      </c>
      <c r="C1661" t="s">
        <v>83</v>
      </c>
      <c r="D1661" t="s">
        <v>129</v>
      </c>
      <c r="E1661" t="s">
        <v>6474</v>
      </c>
      <c r="F1661" t="s">
        <v>6475</v>
      </c>
      <c r="G1661" t="s">
        <v>134</v>
      </c>
      <c r="H1661" t="s">
        <v>211</v>
      </c>
      <c r="I1661" t="s">
        <v>79</v>
      </c>
      <c r="J1661" t="s">
        <v>136</v>
      </c>
      <c r="K1661" t="s">
        <v>22</v>
      </c>
      <c r="L1661" t="s">
        <v>177</v>
      </c>
      <c r="M1661" t="s">
        <v>6476</v>
      </c>
      <c r="N1661" t="s">
        <v>6477</v>
      </c>
      <c r="O1661">
        <v>1.3016666666666667</v>
      </c>
      <c r="P1661">
        <v>13</v>
      </c>
      <c r="Q1661">
        <v>31</v>
      </c>
      <c r="R1661">
        <v>208</v>
      </c>
      <c r="S1661">
        <v>267</v>
      </c>
      <c r="T1661">
        <v>39</v>
      </c>
      <c r="U1661">
        <v>36</v>
      </c>
      <c r="V1661">
        <v>1</v>
      </c>
      <c r="W1661">
        <v>0</v>
      </c>
      <c r="X1661">
        <v>260.42523</v>
      </c>
      <c r="Y1661">
        <v>10.168810000000001</v>
      </c>
      <c r="Z1661">
        <v>77.007409999999993</v>
      </c>
      <c r="AA1661">
        <v>49.426712000000002</v>
      </c>
      <c r="AB1661">
        <v>7.9766599999999999</v>
      </c>
      <c r="AC1661">
        <v>42.56297</v>
      </c>
      <c r="AD1661">
        <v>55.040084999999998</v>
      </c>
      <c r="AE1661">
        <v>0</v>
      </c>
      <c r="AF1661">
        <v>502.60788000000002</v>
      </c>
    </row>
    <row r="1662" spans="1:32" x14ac:dyDescent="0.3">
      <c r="A1662">
        <v>3003604</v>
      </c>
      <c r="B1662">
        <v>1</v>
      </c>
      <c r="C1662" t="s">
        <v>82</v>
      </c>
      <c r="D1662" t="s">
        <v>105</v>
      </c>
      <c r="E1662" t="s">
        <v>6478</v>
      </c>
      <c r="F1662" t="s">
        <v>6479</v>
      </c>
      <c r="G1662" t="s">
        <v>134</v>
      </c>
      <c r="H1662" t="s">
        <v>211</v>
      </c>
      <c r="I1662" t="s">
        <v>79</v>
      </c>
      <c r="J1662" t="s">
        <v>136</v>
      </c>
      <c r="K1662" t="s">
        <v>22</v>
      </c>
      <c r="L1662" t="s">
        <v>177</v>
      </c>
      <c r="M1662" t="s">
        <v>6480</v>
      </c>
      <c r="N1662" t="s">
        <v>6481</v>
      </c>
      <c r="O1662">
        <v>1.145</v>
      </c>
      <c r="P1662">
        <v>0</v>
      </c>
      <c r="Q1662">
        <v>713</v>
      </c>
      <c r="R1662">
        <v>2</v>
      </c>
      <c r="S1662">
        <v>78</v>
      </c>
      <c r="T1662">
        <v>1</v>
      </c>
      <c r="U1662">
        <v>76</v>
      </c>
      <c r="V1662">
        <v>0</v>
      </c>
      <c r="W1662">
        <v>0</v>
      </c>
      <c r="X1662">
        <v>0</v>
      </c>
      <c r="Y1662">
        <v>262.11016999999998</v>
      </c>
      <c r="Z1662">
        <v>2.2016741999999998</v>
      </c>
      <c r="AA1662">
        <v>32.825429999999997</v>
      </c>
      <c r="AB1662">
        <v>1.2381262</v>
      </c>
      <c r="AC1662">
        <v>31.159462000000001</v>
      </c>
      <c r="AD1662">
        <v>0</v>
      </c>
      <c r="AE1662">
        <v>0</v>
      </c>
      <c r="AF1662">
        <v>329.53485000000001</v>
      </c>
    </row>
    <row r="1663" spans="1:32" x14ac:dyDescent="0.3">
      <c r="A1663">
        <v>3003612</v>
      </c>
      <c r="B1663">
        <v>1</v>
      </c>
      <c r="C1663" t="s">
        <v>83</v>
      </c>
      <c r="D1663" t="s">
        <v>124</v>
      </c>
      <c r="E1663" t="s">
        <v>6482</v>
      </c>
      <c r="F1663" t="s">
        <v>6483</v>
      </c>
      <c r="G1663" t="s">
        <v>134</v>
      </c>
      <c r="H1663" t="s">
        <v>211</v>
      </c>
      <c r="I1663" t="s">
        <v>79</v>
      </c>
      <c r="J1663" t="s">
        <v>136</v>
      </c>
      <c r="K1663" t="s">
        <v>22</v>
      </c>
      <c r="L1663" t="s">
        <v>177</v>
      </c>
      <c r="M1663" t="s">
        <v>6484</v>
      </c>
      <c r="N1663" t="s">
        <v>6485</v>
      </c>
      <c r="O1663">
        <v>0.39333333333333331</v>
      </c>
      <c r="P1663">
        <v>2</v>
      </c>
      <c r="Q1663">
        <v>1031</v>
      </c>
      <c r="R1663">
        <v>17</v>
      </c>
      <c r="S1663">
        <v>244</v>
      </c>
      <c r="T1663">
        <v>1</v>
      </c>
      <c r="U1663">
        <v>55</v>
      </c>
      <c r="V1663">
        <v>0</v>
      </c>
      <c r="W1663">
        <v>0</v>
      </c>
      <c r="X1663">
        <v>10.842444</v>
      </c>
      <c r="Y1663">
        <v>77.961240000000004</v>
      </c>
      <c r="Z1663">
        <v>2.9625110000000001</v>
      </c>
      <c r="AA1663">
        <v>38.554825000000001</v>
      </c>
      <c r="AB1663">
        <v>0.11868529999999999</v>
      </c>
      <c r="AC1663">
        <v>4.8135159999999999</v>
      </c>
      <c r="AD1663">
        <v>0</v>
      </c>
      <c r="AE1663">
        <v>0</v>
      </c>
      <c r="AF1663">
        <v>135.25322</v>
      </c>
    </row>
    <row r="1664" spans="1:32" x14ac:dyDescent="0.3">
      <c r="A1664">
        <v>3003440</v>
      </c>
      <c r="B1664">
        <v>1</v>
      </c>
      <c r="C1664" t="s">
        <v>82</v>
      </c>
      <c r="D1664" t="s">
        <v>85</v>
      </c>
      <c r="E1664" t="s">
        <v>6486</v>
      </c>
      <c r="F1664" t="s">
        <v>6487</v>
      </c>
      <c r="G1664" t="s">
        <v>134</v>
      </c>
      <c r="H1664" t="s">
        <v>478</v>
      </c>
      <c r="I1664" t="s">
        <v>78</v>
      </c>
      <c r="J1664" t="s">
        <v>136</v>
      </c>
      <c r="K1664" t="s">
        <v>22</v>
      </c>
      <c r="L1664" t="s">
        <v>177</v>
      </c>
      <c r="M1664" t="s">
        <v>6488</v>
      </c>
      <c r="N1664" t="s">
        <v>6489</v>
      </c>
      <c r="O1664">
        <v>2.8734500000000001</v>
      </c>
      <c r="P1664">
        <v>0</v>
      </c>
      <c r="Q1664">
        <v>110</v>
      </c>
      <c r="R1664">
        <v>0</v>
      </c>
      <c r="S1664">
        <v>0</v>
      </c>
      <c r="T1664">
        <v>0</v>
      </c>
      <c r="U1664">
        <v>3</v>
      </c>
      <c r="V1664">
        <v>0</v>
      </c>
      <c r="W1664">
        <v>0</v>
      </c>
      <c r="X1664">
        <v>0</v>
      </c>
      <c r="Y1664">
        <v>62.014296999999999</v>
      </c>
      <c r="Z1664">
        <v>0</v>
      </c>
      <c r="AA1664">
        <v>0</v>
      </c>
      <c r="AB1664">
        <v>0</v>
      </c>
      <c r="AC1664">
        <v>2.3381069000000001</v>
      </c>
      <c r="AD1664">
        <v>0</v>
      </c>
      <c r="AE1664">
        <v>0</v>
      </c>
      <c r="AF1664">
        <v>64.352400000000003</v>
      </c>
    </row>
    <row r="1665" spans="1:32" x14ac:dyDescent="0.3">
      <c r="A1665">
        <v>3003328</v>
      </c>
      <c r="B1665">
        <v>1</v>
      </c>
      <c r="C1665" t="s">
        <v>82</v>
      </c>
      <c r="D1665" t="s">
        <v>86</v>
      </c>
      <c r="E1665" t="s">
        <v>6490</v>
      </c>
      <c r="F1665" t="s">
        <v>6491</v>
      </c>
      <c r="G1665" t="s">
        <v>134</v>
      </c>
      <c r="H1665" t="s">
        <v>238</v>
      </c>
      <c r="I1665" t="s">
        <v>78</v>
      </c>
      <c r="J1665" t="s">
        <v>136</v>
      </c>
      <c r="K1665" t="s">
        <v>22</v>
      </c>
      <c r="L1665" t="s">
        <v>177</v>
      </c>
      <c r="M1665" t="s">
        <v>6492</v>
      </c>
      <c r="N1665" t="s">
        <v>6493</v>
      </c>
      <c r="O1665">
        <v>2.8836572222222219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0.12817465</v>
      </c>
      <c r="AD1665">
        <v>0</v>
      </c>
      <c r="AE1665">
        <v>0</v>
      </c>
      <c r="AF1665">
        <v>0.12817465</v>
      </c>
    </row>
    <row r="1666" spans="1:32" x14ac:dyDescent="0.3">
      <c r="A1666">
        <v>3003270</v>
      </c>
      <c r="B1666">
        <v>1</v>
      </c>
      <c r="C1666" t="s">
        <v>82</v>
      </c>
      <c r="D1666" t="s">
        <v>93</v>
      </c>
      <c r="E1666" t="s">
        <v>6494</v>
      </c>
      <c r="F1666" t="s">
        <v>6495</v>
      </c>
      <c r="G1666" t="s">
        <v>134</v>
      </c>
      <c r="H1666" t="s">
        <v>211</v>
      </c>
      <c r="I1666" t="s">
        <v>79</v>
      </c>
      <c r="J1666" t="s">
        <v>136</v>
      </c>
      <c r="K1666" t="s">
        <v>22</v>
      </c>
      <c r="L1666" t="s">
        <v>177</v>
      </c>
      <c r="M1666" t="s">
        <v>6496</v>
      </c>
      <c r="N1666" t="s">
        <v>6497</v>
      </c>
      <c r="O1666">
        <v>2.4104305555555552</v>
      </c>
      <c r="P1666">
        <v>1</v>
      </c>
      <c r="Q1666">
        <v>535</v>
      </c>
      <c r="R1666">
        <v>0</v>
      </c>
      <c r="S1666">
        <v>1</v>
      </c>
      <c r="T1666">
        <v>13</v>
      </c>
      <c r="U1666">
        <v>135</v>
      </c>
      <c r="V1666">
        <v>2</v>
      </c>
      <c r="W1666">
        <v>1</v>
      </c>
      <c r="X1666">
        <v>32.61186</v>
      </c>
      <c r="Y1666">
        <v>618.73943999999995</v>
      </c>
      <c r="Z1666">
        <v>0</v>
      </c>
      <c r="AA1666">
        <v>5.6194360000000003</v>
      </c>
      <c r="AB1666">
        <v>403.29829999999998</v>
      </c>
      <c r="AC1666">
        <v>547.37316999999996</v>
      </c>
      <c r="AD1666">
        <v>347.47217000000001</v>
      </c>
      <c r="AE1666">
        <v>11.90846</v>
      </c>
      <c r="AF1666">
        <v>1967.0228</v>
      </c>
    </row>
    <row r="1667" spans="1:32" x14ac:dyDescent="0.3">
      <c r="A1667">
        <v>3003257</v>
      </c>
      <c r="B1667">
        <v>1</v>
      </c>
      <c r="C1667" t="s">
        <v>83</v>
      </c>
      <c r="D1667" t="s">
        <v>117</v>
      </c>
      <c r="E1667" t="s">
        <v>5195</v>
      </c>
      <c r="F1667" t="s">
        <v>5196</v>
      </c>
      <c r="G1667" t="s">
        <v>134</v>
      </c>
      <c r="H1667" t="s">
        <v>211</v>
      </c>
      <c r="I1667" t="s">
        <v>79</v>
      </c>
      <c r="J1667" t="s">
        <v>136</v>
      </c>
      <c r="K1667" t="s">
        <v>22</v>
      </c>
      <c r="L1667" t="s">
        <v>177</v>
      </c>
      <c r="M1667" t="s">
        <v>6498</v>
      </c>
      <c r="N1667" t="s">
        <v>6499</v>
      </c>
      <c r="O1667">
        <v>1.3722222222222222</v>
      </c>
      <c r="P1667">
        <v>4</v>
      </c>
      <c r="Q1667">
        <v>516</v>
      </c>
      <c r="R1667">
        <v>1</v>
      </c>
      <c r="S1667">
        <v>12</v>
      </c>
      <c r="T1667">
        <v>3</v>
      </c>
      <c r="U1667">
        <v>49</v>
      </c>
      <c r="V1667">
        <v>0</v>
      </c>
      <c r="W1667">
        <v>0</v>
      </c>
      <c r="X1667">
        <v>21.010415999999999</v>
      </c>
      <c r="Y1667">
        <v>61.763514999999998</v>
      </c>
      <c r="Z1667">
        <v>0.64715606000000003</v>
      </c>
      <c r="AA1667">
        <v>1.6094176</v>
      </c>
      <c r="AB1667">
        <v>9.5059609999999992</v>
      </c>
      <c r="AC1667">
        <v>11.55757</v>
      </c>
      <c r="AD1667">
        <v>0</v>
      </c>
      <c r="AE1667">
        <v>0</v>
      </c>
      <c r="AF1667">
        <v>106.09404000000001</v>
      </c>
    </row>
    <row r="1668" spans="1:32" x14ac:dyDescent="0.3">
      <c r="A1668">
        <v>3003047</v>
      </c>
      <c r="B1668">
        <v>1</v>
      </c>
      <c r="C1668" t="s">
        <v>82</v>
      </c>
      <c r="D1668" t="s">
        <v>101</v>
      </c>
      <c r="E1668" t="s">
        <v>2289</v>
      </c>
      <c r="F1668" t="s">
        <v>2290</v>
      </c>
      <c r="G1668" t="s">
        <v>134</v>
      </c>
      <c r="H1668" t="s">
        <v>211</v>
      </c>
      <c r="I1668" t="s">
        <v>79</v>
      </c>
      <c r="J1668" t="s">
        <v>136</v>
      </c>
      <c r="K1668" t="s">
        <v>22</v>
      </c>
      <c r="L1668" t="s">
        <v>177</v>
      </c>
      <c r="M1668" t="s">
        <v>6500</v>
      </c>
      <c r="N1668" t="s">
        <v>6501</v>
      </c>
      <c r="O1668">
        <v>0.43722222222222223</v>
      </c>
      <c r="P1668">
        <v>10</v>
      </c>
      <c r="Q1668">
        <v>0</v>
      </c>
      <c r="R1668">
        <v>75</v>
      </c>
      <c r="S1668">
        <v>0</v>
      </c>
      <c r="T1668">
        <v>24</v>
      </c>
      <c r="U1668">
        <v>2</v>
      </c>
      <c r="V1668">
        <v>0</v>
      </c>
      <c r="W1668">
        <v>0</v>
      </c>
      <c r="X1668">
        <v>3.8477809999999999</v>
      </c>
      <c r="Y1668">
        <v>0</v>
      </c>
      <c r="Z1668">
        <v>66.500145000000003</v>
      </c>
      <c r="AA1668">
        <v>0</v>
      </c>
      <c r="AB1668">
        <v>36.839390000000002</v>
      </c>
      <c r="AC1668">
        <v>4.5964675000000002</v>
      </c>
      <c r="AD1668">
        <v>0</v>
      </c>
      <c r="AE1668">
        <v>0</v>
      </c>
      <c r="AF1668">
        <v>111.78377999999999</v>
      </c>
    </row>
    <row r="1669" spans="1:32" x14ac:dyDescent="0.3">
      <c r="A1669">
        <v>3002992</v>
      </c>
      <c r="B1669">
        <v>1</v>
      </c>
      <c r="C1669" t="s">
        <v>83</v>
      </c>
      <c r="D1669" t="s">
        <v>123</v>
      </c>
      <c r="E1669" t="s">
        <v>6502</v>
      </c>
      <c r="F1669" t="s">
        <v>6503</v>
      </c>
      <c r="G1669" t="s">
        <v>134</v>
      </c>
      <c r="H1669" t="s">
        <v>318</v>
      </c>
      <c r="I1669" t="s">
        <v>79</v>
      </c>
      <c r="J1669" t="s">
        <v>136</v>
      </c>
      <c r="K1669" t="s">
        <v>22</v>
      </c>
      <c r="L1669" t="s">
        <v>177</v>
      </c>
      <c r="M1669" t="s">
        <v>6504</v>
      </c>
      <c r="N1669" t="s">
        <v>6505</v>
      </c>
      <c r="O1669">
        <v>0.47895138888888888</v>
      </c>
      <c r="P1669">
        <v>0</v>
      </c>
      <c r="Q1669">
        <v>4</v>
      </c>
      <c r="R1669">
        <v>0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0</v>
      </c>
      <c r="Y1669">
        <v>0.45788030000000002</v>
      </c>
      <c r="Z1669">
        <v>0</v>
      </c>
      <c r="AA1669">
        <v>0</v>
      </c>
      <c r="AB1669">
        <v>0</v>
      </c>
      <c r="AC1669">
        <v>0.32758984000000002</v>
      </c>
      <c r="AD1669">
        <v>0</v>
      </c>
      <c r="AE1669">
        <v>0</v>
      </c>
      <c r="AF1669">
        <v>0.78547009999999995</v>
      </c>
    </row>
    <row r="1670" spans="1:32" x14ac:dyDescent="0.3">
      <c r="A1670">
        <v>3002971</v>
      </c>
      <c r="B1670">
        <v>1</v>
      </c>
      <c r="C1670" t="s">
        <v>83</v>
      </c>
      <c r="D1670" t="s">
        <v>124</v>
      </c>
      <c r="E1670" t="s">
        <v>6506</v>
      </c>
      <c r="F1670" t="s">
        <v>6507</v>
      </c>
      <c r="G1670" t="s">
        <v>134</v>
      </c>
      <c r="H1670" t="s">
        <v>211</v>
      </c>
      <c r="I1670" t="s">
        <v>79</v>
      </c>
      <c r="J1670" t="s">
        <v>136</v>
      </c>
      <c r="K1670" t="s">
        <v>22</v>
      </c>
      <c r="L1670" t="s">
        <v>177</v>
      </c>
      <c r="M1670" t="s">
        <v>6508</v>
      </c>
      <c r="N1670" t="s">
        <v>6509</v>
      </c>
      <c r="O1670">
        <v>1.0777777777777777</v>
      </c>
      <c r="P1670">
        <v>0</v>
      </c>
      <c r="Q1670">
        <v>361</v>
      </c>
      <c r="R1670">
        <v>7</v>
      </c>
      <c r="S1670">
        <v>70</v>
      </c>
      <c r="T1670">
        <v>1</v>
      </c>
      <c r="U1670">
        <v>16</v>
      </c>
      <c r="V1670">
        <v>0</v>
      </c>
      <c r="W1670">
        <v>0</v>
      </c>
      <c r="X1670">
        <v>0</v>
      </c>
      <c r="Y1670">
        <v>89.547569999999993</v>
      </c>
      <c r="Z1670">
        <v>1.7187201999999999</v>
      </c>
      <c r="AA1670">
        <v>21.113714000000002</v>
      </c>
      <c r="AB1670">
        <v>0</v>
      </c>
      <c r="AC1670">
        <v>4.4833410000000002</v>
      </c>
      <c r="AD1670">
        <v>0</v>
      </c>
      <c r="AE1670">
        <v>0</v>
      </c>
      <c r="AF1670">
        <v>116.86335</v>
      </c>
    </row>
    <row r="1671" spans="1:32" x14ac:dyDescent="0.3">
      <c r="A1671">
        <v>3002938</v>
      </c>
      <c r="B1671">
        <v>1</v>
      </c>
      <c r="C1671" t="s">
        <v>83</v>
      </c>
      <c r="D1671" t="s">
        <v>127</v>
      </c>
      <c r="E1671" t="s">
        <v>6510</v>
      </c>
      <c r="F1671" t="s">
        <v>6511</v>
      </c>
      <c r="G1671" t="s">
        <v>134</v>
      </c>
      <c r="H1671" t="s">
        <v>211</v>
      </c>
      <c r="I1671" t="s">
        <v>79</v>
      </c>
      <c r="J1671" t="s">
        <v>136</v>
      </c>
      <c r="K1671" t="s">
        <v>22</v>
      </c>
      <c r="L1671" t="s">
        <v>177</v>
      </c>
      <c r="M1671" t="s">
        <v>6512</v>
      </c>
      <c r="N1671" t="s">
        <v>6513</v>
      </c>
      <c r="O1671">
        <v>0.32027777777777777</v>
      </c>
      <c r="P1671">
        <v>0</v>
      </c>
      <c r="Q1671">
        <v>114</v>
      </c>
      <c r="R1671">
        <v>0</v>
      </c>
      <c r="S1671">
        <v>0</v>
      </c>
      <c r="T1671">
        <v>3</v>
      </c>
      <c r="U1671">
        <v>3</v>
      </c>
      <c r="V1671">
        <v>1</v>
      </c>
      <c r="W1671">
        <v>0</v>
      </c>
      <c r="X1671">
        <v>0</v>
      </c>
      <c r="Y1671">
        <v>2.7725072000000002</v>
      </c>
      <c r="Z1671">
        <v>0</v>
      </c>
      <c r="AA1671">
        <v>0</v>
      </c>
      <c r="AB1671">
        <v>1.4972538</v>
      </c>
      <c r="AC1671">
        <v>3.4984596E-2</v>
      </c>
      <c r="AD1671">
        <v>28.412226</v>
      </c>
      <c r="AE1671">
        <v>0</v>
      </c>
      <c r="AF1671">
        <v>32.716971999999998</v>
      </c>
    </row>
    <row r="1672" spans="1:32" x14ac:dyDescent="0.3">
      <c r="A1672">
        <v>3002948</v>
      </c>
      <c r="B1672">
        <v>1</v>
      </c>
      <c r="C1672" t="s">
        <v>82</v>
      </c>
      <c r="D1672" t="s">
        <v>92</v>
      </c>
      <c r="E1672" t="s">
        <v>6514</v>
      </c>
      <c r="F1672" t="s">
        <v>6515</v>
      </c>
      <c r="G1672" t="s">
        <v>134</v>
      </c>
      <c r="H1672" t="s">
        <v>367</v>
      </c>
      <c r="I1672" t="s">
        <v>78</v>
      </c>
      <c r="J1672" t="s">
        <v>136</v>
      </c>
      <c r="K1672" t="s">
        <v>22</v>
      </c>
      <c r="L1672" t="s">
        <v>177</v>
      </c>
      <c r="M1672" t="s">
        <v>6516</v>
      </c>
      <c r="N1672" t="s">
        <v>6517</v>
      </c>
      <c r="O1672">
        <v>8.1965688888888888</v>
      </c>
      <c r="P1672">
        <v>0</v>
      </c>
      <c r="Q1672">
        <v>1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0.60994744000000001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0.60994744000000001</v>
      </c>
    </row>
    <row r="1673" spans="1:32" x14ac:dyDescent="0.3">
      <c r="A1673">
        <v>3002961</v>
      </c>
      <c r="B1673">
        <v>1</v>
      </c>
      <c r="C1673" t="s">
        <v>82</v>
      </c>
      <c r="D1673" t="s">
        <v>98</v>
      </c>
      <c r="E1673" t="s">
        <v>6518</v>
      </c>
      <c r="F1673" t="s">
        <v>6519</v>
      </c>
      <c r="G1673" t="s">
        <v>134</v>
      </c>
      <c r="H1673" t="s">
        <v>182</v>
      </c>
      <c r="I1673" t="s">
        <v>78</v>
      </c>
      <c r="J1673" t="s">
        <v>136</v>
      </c>
      <c r="K1673" t="s">
        <v>22</v>
      </c>
      <c r="L1673" t="s">
        <v>177</v>
      </c>
      <c r="M1673" t="s">
        <v>6520</v>
      </c>
      <c r="N1673" t="s">
        <v>6521</v>
      </c>
      <c r="O1673">
        <v>0.49875083333333331</v>
      </c>
      <c r="P1673">
        <v>0</v>
      </c>
      <c r="Q1673">
        <v>310</v>
      </c>
      <c r="R1673">
        <v>0</v>
      </c>
      <c r="S1673">
        <v>0</v>
      </c>
      <c r="T1673">
        <v>0</v>
      </c>
      <c r="U1673">
        <v>9</v>
      </c>
      <c r="V1673">
        <v>0</v>
      </c>
      <c r="W1673">
        <v>0</v>
      </c>
      <c r="X1673">
        <v>0</v>
      </c>
      <c r="Y1673">
        <v>33.164566000000001</v>
      </c>
      <c r="Z1673">
        <v>0</v>
      </c>
      <c r="AA1673">
        <v>0</v>
      </c>
      <c r="AB1673">
        <v>0</v>
      </c>
      <c r="AC1673">
        <v>1.2845774000000001</v>
      </c>
      <c r="AD1673">
        <v>0</v>
      </c>
      <c r="AE1673">
        <v>0</v>
      </c>
      <c r="AF1673">
        <v>34.449145999999999</v>
      </c>
    </row>
    <row r="1674" spans="1:32" x14ac:dyDescent="0.3">
      <c r="A1674">
        <v>3002757</v>
      </c>
      <c r="B1674">
        <v>1</v>
      </c>
      <c r="C1674" t="s">
        <v>82</v>
      </c>
      <c r="D1674" t="s">
        <v>99</v>
      </c>
      <c r="E1674" t="s">
        <v>6522</v>
      </c>
      <c r="F1674" t="s">
        <v>6523</v>
      </c>
      <c r="G1674" t="s">
        <v>134</v>
      </c>
      <c r="H1674" t="s">
        <v>247</v>
      </c>
      <c r="I1674" t="s">
        <v>78</v>
      </c>
      <c r="J1674" t="s">
        <v>136</v>
      </c>
      <c r="K1674" t="s">
        <v>22</v>
      </c>
      <c r="L1674" t="s">
        <v>177</v>
      </c>
      <c r="M1674" t="s">
        <v>6524</v>
      </c>
      <c r="N1674" t="s">
        <v>6525</v>
      </c>
      <c r="O1674">
        <v>1.2959575000000001</v>
      </c>
      <c r="P1674">
        <v>0</v>
      </c>
      <c r="Q1674">
        <v>34</v>
      </c>
      <c r="R1674">
        <v>0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0</v>
      </c>
      <c r="Y1674">
        <v>9.2081610000000005</v>
      </c>
      <c r="Z1674">
        <v>0</v>
      </c>
      <c r="AA1674">
        <v>0</v>
      </c>
      <c r="AB1674">
        <v>0</v>
      </c>
      <c r="AC1674">
        <v>0.54157924999999996</v>
      </c>
      <c r="AD1674">
        <v>0</v>
      </c>
      <c r="AE1674">
        <v>0</v>
      </c>
      <c r="AF1674">
        <v>9.7497410000000002</v>
      </c>
    </row>
    <row r="1675" spans="1:32" x14ac:dyDescent="0.3">
      <c r="A1675">
        <v>3002750</v>
      </c>
      <c r="B1675">
        <v>1</v>
      </c>
      <c r="C1675" t="s">
        <v>82</v>
      </c>
      <c r="D1675" t="s">
        <v>93</v>
      </c>
      <c r="E1675" t="s">
        <v>6526</v>
      </c>
      <c r="F1675" t="s">
        <v>6527</v>
      </c>
      <c r="G1675" t="s">
        <v>134</v>
      </c>
      <c r="H1675" t="s">
        <v>216</v>
      </c>
      <c r="I1675" t="s">
        <v>78</v>
      </c>
      <c r="J1675" t="s">
        <v>136</v>
      </c>
      <c r="K1675" t="s">
        <v>22</v>
      </c>
      <c r="L1675" t="s">
        <v>177</v>
      </c>
      <c r="M1675" t="s">
        <v>6528</v>
      </c>
      <c r="N1675" t="s">
        <v>6529</v>
      </c>
      <c r="O1675">
        <v>0.95847749999999998</v>
      </c>
      <c r="P1675">
        <v>0</v>
      </c>
      <c r="Q1675">
        <v>8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1.7707634000000001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1.7707634000000001</v>
      </c>
    </row>
    <row r="1676" spans="1:32" x14ac:dyDescent="0.3">
      <c r="A1676">
        <v>3002696</v>
      </c>
      <c r="B1676">
        <v>1</v>
      </c>
      <c r="C1676" t="s">
        <v>82</v>
      </c>
      <c r="D1676" t="s">
        <v>106</v>
      </c>
      <c r="E1676" t="s">
        <v>6530</v>
      </c>
      <c r="F1676" t="s">
        <v>6531</v>
      </c>
      <c r="G1676" t="s">
        <v>134</v>
      </c>
      <c r="H1676" t="s">
        <v>247</v>
      </c>
      <c r="I1676" t="s">
        <v>78</v>
      </c>
      <c r="J1676" t="s">
        <v>136</v>
      </c>
      <c r="K1676" t="s">
        <v>22</v>
      </c>
      <c r="L1676" t="s">
        <v>177</v>
      </c>
      <c r="M1676" t="s">
        <v>6532</v>
      </c>
      <c r="N1676" t="s">
        <v>6533</v>
      </c>
      <c r="O1676">
        <v>4.1362608333333339</v>
      </c>
      <c r="P1676">
        <v>0</v>
      </c>
      <c r="Q1676">
        <v>82</v>
      </c>
      <c r="R1676">
        <v>0</v>
      </c>
      <c r="S1676">
        <v>0</v>
      </c>
      <c r="T1676">
        <v>0</v>
      </c>
      <c r="U1676">
        <v>50</v>
      </c>
      <c r="V1676">
        <v>0</v>
      </c>
      <c r="W1676">
        <v>0</v>
      </c>
      <c r="X1676">
        <v>0</v>
      </c>
      <c r="Y1676">
        <v>87.704750000000004</v>
      </c>
      <c r="Z1676">
        <v>0</v>
      </c>
      <c r="AA1676">
        <v>0</v>
      </c>
      <c r="AB1676">
        <v>0</v>
      </c>
      <c r="AC1676">
        <v>142.07499999999999</v>
      </c>
      <c r="AD1676">
        <v>0</v>
      </c>
      <c r="AE1676">
        <v>0</v>
      </c>
      <c r="AF1676">
        <v>229.77975000000001</v>
      </c>
    </row>
    <row r="1677" spans="1:32" x14ac:dyDescent="0.3">
      <c r="A1677">
        <v>3002699</v>
      </c>
      <c r="B1677">
        <v>1</v>
      </c>
      <c r="C1677" t="s">
        <v>82</v>
      </c>
      <c r="D1677" t="s">
        <v>87</v>
      </c>
      <c r="E1677" t="s">
        <v>6534</v>
      </c>
      <c r="F1677" t="s">
        <v>6535</v>
      </c>
      <c r="G1677" t="s">
        <v>134</v>
      </c>
      <c r="H1677" t="s">
        <v>247</v>
      </c>
      <c r="I1677" t="s">
        <v>78</v>
      </c>
      <c r="J1677" t="s">
        <v>136</v>
      </c>
      <c r="K1677" t="s">
        <v>22</v>
      </c>
      <c r="L1677" t="s">
        <v>177</v>
      </c>
      <c r="M1677" t="s">
        <v>6536</v>
      </c>
      <c r="N1677" t="s">
        <v>6537</v>
      </c>
      <c r="O1677">
        <v>3.4607555555555556</v>
      </c>
      <c r="P1677">
        <v>0</v>
      </c>
      <c r="Q1677">
        <v>113</v>
      </c>
      <c r="R1677">
        <v>0</v>
      </c>
      <c r="S1677">
        <v>0</v>
      </c>
      <c r="T1677">
        <v>0</v>
      </c>
      <c r="U1677">
        <v>11</v>
      </c>
      <c r="V1677">
        <v>0</v>
      </c>
      <c r="W1677">
        <v>0</v>
      </c>
      <c r="X1677">
        <v>0</v>
      </c>
      <c r="Y1677">
        <v>132.07653999999999</v>
      </c>
      <c r="Z1677">
        <v>0</v>
      </c>
      <c r="AA1677">
        <v>0</v>
      </c>
      <c r="AB1677">
        <v>0</v>
      </c>
      <c r="AC1677">
        <v>33.444313000000001</v>
      </c>
      <c r="AD1677">
        <v>0</v>
      </c>
      <c r="AE1677">
        <v>0</v>
      </c>
      <c r="AF1677">
        <v>165.52086</v>
      </c>
    </row>
    <row r="1678" spans="1:32" x14ac:dyDescent="0.3">
      <c r="A1678">
        <v>3002695</v>
      </c>
      <c r="B1678">
        <v>1</v>
      </c>
      <c r="C1678" t="s">
        <v>82</v>
      </c>
      <c r="D1678" t="s">
        <v>113</v>
      </c>
      <c r="E1678" t="s">
        <v>6538</v>
      </c>
      <c r="F1678" t="s">
        <v>6539</v>
      </c>
      <c r="G1678" t="s">
        <v>134</v>
      </c>
      <c r="H1678" t="s">
        <v>247</v>
      </c>
      <c r="I1678" t="s">
        <v>78</v>
      </c>
      <c r="J1678" t="s">
        <v>136</v>
      </c>
      <c r="K1678" t="s">
        <v>22</v>
      </c>
      <c r="L1678" t="s">
        <v>177</v>
      </c>
      <c r="M1678" t="s">
        <v>6540</v>
      </c>
      <c r="N1678" t="s">
        <v>6541</v>
      </c>
      <c r="O1678">
        <v>2.4284699999999999</v>
      </c>
      <c r="P1678">
        <v>0</v>
      </c>
      <c r="Q1678">
        <v>173</v>
      </c>
      <c r="R1678">
        <v>0</v>
      </c>
      <c r="S1678">
        <v>0</v>
      </c>
      <c r="T1678">
        <v>0</v>
      </c>
      <c r="U1678">
        <v>7</v>
      </c>
      <c r="V1678">
        <v>0</v>
      </c>
      <c r="W1678">
        <v>0</v>
      </c>
      <c r="X1678">
        <v>0</v>
      </c>
      <c r="Y1678">
        <v>220.80376999999999</v>
      </c>
      <c r="Z1678">
        <v>0</v>
      </c>
      <c r="AA1678">
        <v>0</v>
      </c>
      <c r="AB1678">
        <v>0</v>
      </c>
      <c r="AC1678">
        <v>19.200924000000001</v>
      </c>
      <c r="AD1678">
        <v>0</v>
      </c>
      <c r="AE1678">
        <v>0</v>
      </c>
      <c r="AF1678">
        <v>240.00470000000001</v>
      </c>
    </row>
    <row r="1679" spans="1:32" x14ac:dyDescent="0.3">
      <c r="A1679">
        <v>3002662</v>
      </c>
      <c r="B1679">
        <v>1</v>
      </c>
      <c r="C1679" t="s">
        <v>82</v>
      </c>
      <c r="D1679" t="s">
        <v>90</v>
      </c>
      <c r="E1679" t="s">
        <v>3048</v>
      </c>
      <c r="F1679" t="s">
        <v>3049</v>
      </c>
      <c r="G1679" t="s">
        <v>134</v>
      </c>
      <c r="H1679" t="s">
        <v>247</v>
      </c>
      <c r="I1679" t="s">
        <v>78</v>
      </c>
      <c r="J1679" t="s">
        <v>136</v>
      </c>
      <c r="K1679" t="s">
        <v>22</v>
      </c>
      <c r="L1679" t="s">
        <v>177</v>
      </c>
      <c r="M1679" t="s">
        <v>6542</v>
      </c>
      <c r="N1679" t="s">
        <v>6543</v>
      </c>
      <c r="O1679">
        <v>3.382739722222222</v>
      </c>
      <c r="P1679">
        <v>0</v>
      </c>
      <c r="Q1679">
        <v>1</v>
      </c>
      <c r="R1679">
        <v>0</v>
      </c>
      <c r="S1679">
        <v>0</v>
      </c>
      <c r="T1679">
        <v>0</v>
      </c>
      <c r="U1679">
        <v>31</v>
      </c>
      <c r="V1679">
        <v>0</v>
      </c>
      <c r="W1679">
        <v>0</v>
      </c>
      <c r="X1679">
        <v>0</v>
      </c>
      <c r="Y1679">
        <v>0.30945010000000001</v>
      </c>
      <c r="Z1679">
        <v>0</v>
      </c>
      <c r="AA1679">
        <v>0</v>
      </c>
      <c r="AB1679">
        <v>0</v>
      </c>
      <c r="AC1679">
        <v>309.30957000000001</v>
      </c>
      <c r="AD1679">
        <v>0</v>
      </c>
      <c r="AE1679">
        <v>0</v>
      </c>
      <c r="AF1679">
        <v>309.61901999999998</v>
      </c>
    </row>
    <row r="1680" spans="1:32" x14ac:dyDescent="0.3">
      <c r="A1680">
        <v>3002658</v>
      </c>
      <c r="B1680">
        <v>1</v>
      </c>
      <c r="C1680" t="s">
        <v>83</v>
      </c>
      <c r="D1680" t="s">
        <v>123</v>
      </c>
      <c r="E1680" t="s">
        <v>6544</v>
      </c>
      <c r="F1680" t="s">
        <v>6545</v>
      </c>
      <c r="G1680" t="s">
        <v>134</v>
      </c>
      <c r="H1680" t="s">
        <v>182</v>
      </c>
      <c r="I1680" t="s">
        <v>78</v>
      </c>
      <c r="J1680" t="s">
        <v>136</v>
      </c>
      <c r="K1680" t="s">
        <v>22</v>
      </c>
      <c r="L1680" t="s">
        <v>177</v>
      </c>
      <c r="M1680" t="s">
        <v>6546</v>
      </c>
      <c r="N1680" t="s">
        <v>6547</v>
      </c>
      <c r="O1680">
        <v>0.52808500000000003</v>
      </c>
      <c r="P1680">
        <v>0</v>
      </c>
      <c r="Q1680">
        <v>94</v>
      </c>
      <c r="R1680">
        <v>0</v>
      </c>
      <c r="S1680">
        <v>1</v>
      </c>
      <c r="T1680">
        <v>0</v>
      </c>
      <c r="U1680">
        <v>6</v>
      </c>
      <c r="V1680">
        <v>0</v>
      </c>
      <c r="W1680">
        <v>0</v>
      </c>
      <c r="X1680">
        <v>0</v>
      </c>
      <c r="Y1680">
        <v>9.1632639999999999</v>
      </c>
      <c r="Z1680">
        <v>0</v>
      </c>
      <c r="AA1680">
        <v>3.3772716E-3</v>
      </c>
      <c r="AB1680">
        <v>0</v>
      </c>
      <c r="AC1680">
        <v>1.9812856999999999</v>
      </c>
      <c r="AD1680">
        <v>0</v>
      </c>
      <c r="AE1680">
        <v>0</v>
      </c>
      <c r="AF1680">
        <v>11.147926999999999</v>
      </c>
    </row>
    <row r="1681" spans="1:32" x14ac:dyDescent="0.3">
      <c r="A1681">
        <v>3002672</v>
      </c>
      <c r="B1681">
        <v>1</v>
      </c>
      <c r="C1681" t="s">
        <v>83</v>
      </c>
      <c r="D1681" t="s">
        <v>122</v>
      </c>
      <c r="E1681" t="s">
        <v>6548</v>
      </c>
      <c r="F1681" t="s">
        <v>6549</v>
      </c>
      <c r="G1681" t="s">
        <v>134</v>
      </c>
      <c r="H1681" t="s">
        <v>247</v>
      </c>
      <c r="I1681" t="s">
        <v>78</v>
      </c>
      <c r="J1681" t="s">
        <v>136</v>
      </c>
      <c r="K1681" t="s">
        <v>22</v>
      </c>
      <c r="L1681" t="s">
        <v>177</v>
      </c>
      <c r="M1681" t="s">
        <v>6550</v>
      </c>
      <c r="N1681" t="s">
        <v>6551</v>
      </c>
      <c r="O1681">
        <v>0.62222666666666671</v>
      </c>
      <c r="P1681">
        <v>0</v>
      </c>
      <c r="Q1681">
        <v>55</v>
      </c>
      <c r="R1681">
        <v>0</v>
      </c>
      <c r="S1681">
        <v>0</v>
      </c>
      <c r="T1681">
        <v>0</v>
      </c>
      <c r="U1681">
        <v>15</v>
      </c>
      <c r="V1681">
        <v>0</v>
      </c>
      <c r="W1681">
        <v>0</v>
      </c>
      <c r="X1681">
        <v>0</v>
      </c>
      <c r="Y1681">
        <v>7.9407544000000003</v>
      </c>
      <c r="Z1681">
        <v>0</v>
      </c>
      <c r="AA1681">
        <v>0</v>
      </c>
      <c r="AB1681">
        <v>0</v>
      </c>
      <c r="AC1681">
        <v>6.1772669999999996</v>
      </c>
      <c r="AD1681">
        <v>0</v>
      </c>
      <c r="AE1681">
        <v>0</v>
      </c>
      <c r="AF1681">
        <v>14.118021000000001</v>
      </c>
    </row>
    <row r="1682" spans="1:32" x14ac:dyDescent="0.3">
      <c r="A1682">
        <v>3002622</v>
      </c>
      <c r="B1682">
        <v>1</v>
      </c>
      <c r="C1682" t="s">
        <v>82</v>
      </c>
      <c r="D1682" t="s">
        <v>100</v>
      </c>
      <c r="E1682" t="s">
        <v>6552</v>
      </c>
      <c r="F1682" t="s">
        <v>6553</v>
      </c>
      <c r="G1682" t="s">
        <v>134</v>
      </c>
      <c r="H1682" t="s">
        <v>367</v>
      </c>
      <c r="I1682" t="s">
        <v>78</v>
      </c>
      <c r="J1682" t="s">
        <v>136</v>
      </c>
      <c r="K1682" t="s">
        <v>22</v>
      </c>
      <c r="L1682" t="s">
        <v>177</v>
      </c>
      <c r="M1682" t="s">
        <v>6554</v>
      </c>
      <c r="N1682" t="s">
        <v>6555</v>
      </c>
      <c r="O1682">
        <v>2.0897522222222222</v>
      </c>
      <c r="P1682">
        <v>0</v>
      </c>
      <c r="Q1682">
        <v>5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1.9108255000000001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1.9108255000000001</v>
      </c>
    </row>
    <row r="1683" spans="1:32" x14ac:dyDescent="0.3">
      <c r="A1683">
        <v>3002602</v>
      </c>
      <c r="B1683">
        <v>1</v>
      </c>
      <c r="C1683" t="s">
        <v>83</v>
      </c>
      <c r="D1683" t="s">
        <v>129</v>
      </c>
      <c r="E1683" t="s">
        <v>6556</v>
      </c>
      <c r="F1683" t="s">
        <v>6557</v>
      </c>
      <c r="G1683" t="s">
        <v>134</v>
      </c>
      <c r="H1683" t="s">
        <v>216</v>
      </c>
      <c r="I1683" t="s">
        <v>78</v>
      </c>
      <c r="J1683" t="s">
        <v>136</v>
      </c>
      <c r="K1683" t="s">
        <v>22</v>
      </c>
      <c r="L1683" t="s">
        <v>177</v>
      </c>
      <c r="M1683" t="s">
        <v>6558</v>
      </c>
      <c r="N1683" t="s">
        <v>6559</v>
      </c>
      <c r="O1683">
        <v>2.1835024999999999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3.7440035000000003E-2</v>
      </c>
      <c r="AD1683">
        <v>0</v>
      </c>
      <c r="AE1683">
        <v>0</v>
      </c>
      <c r="AF1683">
        <v>3.7440035000000003E-2</v>
      </c>
    </row>
    <row r="1684" spans="1:32" x14ac:dyDescent="0.3">
      <c r="A1684">
        <v>3002578</v>
      </c>
      <c r="B1684">
        <v>1</v>
      </c>
      <c r="C1684" t="s">
        <v>83</v>
      </c>
      <c r="D1684" t="s">
        <v>126</v>
      </c>
      <c r="E1684" t="s">
        <v>6560</v>
      </c>
      <c r="F1684" t="s">
        <v>6561</v>
      </c>
      <c r="G1684" t="s">
        <v>134</v>
      </c>
      <c r="H1684" t="s">
        <v>252</v>
      </c>
      <c r="I1684" t="s">
        <v>79</v>
      </c>
      <c r="J1684" t="s">
        <v>136</v>
      </c>
      <c r="K1684" t="s">
        <v>22</v>
      </c>
      <c r="L1684" t="s">
        <v>177</v>
      </c>
      <c r="M1684" t="s">
        <v>6562</v>
      </c>
      <c r="N1684" t="s">
        <v>6563</v>
      </c>
      <c r="O1684">
        <v>2.1089352777777779</v>
      </c>
      <c r="P1684">
        <v>1</v>
      </c>
      <c r="Q1684">
        <v>17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21.894428000000001</v>
      </c>
      <c r="Y1684">
        <v>3.0217879999999999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24.916215999999999</v>
      </c>
    </row>
    <row r="1685" spans="1:32" x14ac:dyDescent="0.3">
      <c r="A1685">
        <v>3002613</v>
      </c>
      <c r="B1685">
        <v>1</v>
      </c>
      <c r="C1685" t="s">
        <v>82</v>
      </c>
      <c r="D1685" t="s">
        <v>91</v>
      </c>
      <c r="E1685" t="s">
        <v>6564</v>
      </c>
      <c r="F1685" t="s">
        <v>6565</v>
      </c>
      <c r="G1685" t="s">
        <v>134</v>
      </c>
      <c r="H1685" t="s">
        <v>835</v>
      </c>
      <c r="I1685" t="s">
        <v>78</v>
      </c>
      <c r="J1685" t="s">
        <v>136</v>
      </c>
      <c r="K1685" t="s">
        <v>22</v>
      </c>
      <c r="L1685" t="s">
        <v>177</v>
      </c>
      <c r="M1685" t="s">
        <v>6566</v>
      </c>
      <c r="N1685" t="s">
        <v>6567</v>
      </c>
      <c r="O1685">
        <v>3.2308427777777777</v>
      </c>
      <c r="P1685">
        <v>0</v>
      </c>
      <c r="Q1685">
        <v>146</v>
      </c>
      <c r="R1685">
        <v>0</v>
      </c>
      <c r="S1685">
        <v>0</v>
      </c>
      <c r="T1685">
        <v>0</v>
      </c>
      <c r="U1685">
        <v>9</v>
      </c>
      <c r="V1685">
        <v>0</v>
      </c>
      <c r="W1685">
        <v>0</v>
      </c>
      <c r="X1685">
        <v>0</v>
      </c>
      <c r="Y1685">
        <v>105.73232</v>
      </c>
      <c r="Z1685">
        <v>0</v>
      </c>
      <c r="AA1685">
        <v>0</v>
      </c>
      <c r="AB1685">
        <v>0</v>
      </c>
      <c r="AC1685">
        <v>6.2897340000000002</v>
      </c>
      <c r="AD1685">
        <v>0</v>
      </c>
      <c r="AE1685">
        <v>0</v>
      </c>
      <c r="AF1685">
        <v>112.02206</v>
      </c>
    </row>
    <row r="1686" spans="1:32" x14ac:dyDescent="0.3">
      <c r="A1686">
        <v>3002620</v>
      </c>
      <c r="B1686">
        <v>1</v>
      </c>
      <c r="C1686" t="s">
        <v>83</v>
      </c>
      <c r="D1686" t="s">
        <v>119</v>
      </c>
      <c r="E1686" t="s">
        <v>6568</v>
      </c>
      <c r="F1686" t="s">
        <v>6569</v>
      </c>
      <c r="G1686" t="s">
        <v>134</v>
      </c>
      <c r="H1686" t="s">
        <v>211</v>
      </c>
      <c r="I1686" t="s">
        <v>79</v>
      </c>
      <c r="J1686" t="s">
        <v>136</v>
      </c>
      <c r="K1686" t="s">
        <v>22</v>
      </c>
      <c r="L1686" t="s">
        <v>177</v>
      </c>
      <c r="M1686" t="s">
        <v>6570</v>
      </c>
      <c r="N1686" t="s">
        <v>6571</v>
      </c>
      <c r="O1686">
        <v>0.21388888888888888</v>
      </c>
      <c r="P1686">
        <v>2</v>
      </c>
      <c r="Q1686">
        <v>262</v>
      </c>
      <c r="R1686">
        <v>1</v>
      </c>
      <c r="S1686">
        <v>34</v>
      </c>
      <c r="T1686">
        <v>0</v>
      </c>
      <c r="U1686">
        <v>13</v>
      </c>
      <c r="V1686">
        <v>0</v>
      </c>
      <c r="W1686">
        <v>0</v>
      </c>
      <c r="X1686">
        <v>0.94437057000000002</v>
      </c>
      <c r="Y1686">
        <v>3.2280663999999999</v>
      </c>
      <c r="Z1686">
        <v>0.1217447</v>
      </c>
      <c r="AA1686">
        <v>2.1469703</v>
      </c>
      <c r="AB1686">
        <v>0</v>
      </c>
      <c r="AC1686">
        <v>1.3917187</v>
      </c>
      <c r="AD1686">
        <v>0</v>
      </c>
      <c r="AE1686">
        <v>0</v>
      </c>
      <c r="AF1686">
        <v>7.8328709999999999</v>
      </c>
    </row>
    <row r="1687" spans="1:32" x14ac:dyDescent="0.3">
      <c r="A1687">
        <v>3002545</v>
      </c>
      <c r="B1687">
        <v>1</v>
      </c>
      <c r="C1687" t="s">
        <v>82</v>
      </c>
      <c r="D1687" t="s">
        <v>113</v>
      </c>
      <c r="E1687" t="s">
        <v>6572</v>
      </c>
      <c r="F1687" t="s">
        <v>6573</v>
      </c>
      <c r="G1687" t="s">
        <v>134</v>
      </c>
      <c r="H1687" t="s">
        <v>318</v>
      </c>
      <c r="I1687" t="s">
        <v>79</v>
      </c>
      <c r="J1687" t="s">
        <v>136</v>
      </c>
      <c r="K1687" t="s">
        <v>22</v>
      </c>
      <c r="L1687" t="s">
        <v>177</v>
      </c>
      <c r="M1687" t="s">
        <v>6574</v>
      </c>
      <c r="N1687" t="s">
        <v>6575</v>
      </c>
      <c r="O1687">
        <v>0.61888888888888893</v>
      </c>
      <c r="P1687">
        <v>0</v>
      </c>
      <c r="Q1687">
        <v>158</v>
      </c>
      <c r="R1687">
        <v>0</v>
      </c>
      <c r="S1687">
        <v>2</v>
      </c>
      <c r="T1687">
        <v>0</v>
      </c>
      <c r="U1687">
        <v>29</v>
      </c>
      <c r="V1687">
        <v>0</v>
      </c>
      <c r="W1687">
        <v>0</v>
      </c>
      <c r="X1687">
        <v>0</v>
      </c>
      <c r="Y1687">
        <v>35.150419999999997</v>
      </c>
      <c r="Z1687">
        <v>0</v>
      </c>
      <c r="AA1687">
        <v>2.9898606000000001E-2</v>
      </c>
      <c r="AB1687">
        <v>0</v>
      </c>
      <c r="AC1687">
        <v>6.9628480000000001</v>
      </c>
      <c r="AD1687">
        <v>0</v>
      </c>
      <c r="AE1687">
        <v>0</v>
      </c>
      <c r="AF1687">
        <v>42.143166000000001</v>
      </c>
    </row>
    <row r="1688" spans="1:32" x14ac:dyDescent="0.3">
      <c r="A1688">
        <v>3002568</v>
      </c>
      <c r="B1688">
        <v>1</v>
      </c>
      <c r="C1688" t="s">
        <v>82</v>
      </c>
      <c r="D1688" t="s">
        <v>104</v>
      </c>
      <c r="E1688" t="s">
        <v>6576</v>
      </c>
      <c r="F1688" t="s">
        <v>6577</v>
      </c>
      <c r="G1688" t="s">
        <v>134</v>
      </c>
      <c r="H1688" t="s">
        <v>835</v>
      </c>
      <c r="I1688" t="s">
        <v>78</v>
      </c>
      <c r="J1688" t="s">
        <v>136</v>
      </c>
      <c r="K1688" t="s">
        <v>22</v>
      </c>
      <c r="L1688" t="s">
        <v>177</v>
      </c>
      <c r="M1688" t="s">
        <v>6578</v>
      </c>
      <c r="N1688" t="s">
        <v>6579</v>
      </c>
      <c r="O1688">
        <v>1.5211069444444443</v>
      </c>
      <c r="P1688">
        <v>0</v>
      </c>
      <c r="Q1688">
        <v>170</v>
      </c>
      <c r="R1688">
        <v>0</v>
      </c>
      <c r="S1688">
        <v>0</v>
      </c>
      <c r="T1688">
        <v>0</v>
      </c>
      <c r="U1688">
        <v>25</v>
      </c>
      <c r="V1688">
        <v>0</v>
      </c>
      <c r="W1688">
        <v>0</v>
      </c>
      <c r="X1688">
        <v>0</v>
      </c>
      <c r="Y1688">
        <v>78.965519999999998</v>
      </c>
      <c r="Z1688">
        <v>0</v>
      </c>
      <c r="AA1688">
        <v>0</v>
      </c>
      <c r="AB1688">
        <v>0</v>
      </c>
      <c r="AC1688">
        <v>36.288696000000002</v>
      </c>
      <c r="AD1688">
        <v>0</v>
      </c>
      <c r="AE1688">
        <v>0</v>
      </c>
      <c r="AF1688">
        <v>115.25422</v>
      </c>
    </row>
    <row r="1689" spans="1:32" x14ac:dyDescent="0.3">
      <c r="A1689">
        <v>3002525</v>
      </c>
      <c r="B1689">
        <v>1</v>
      </c>
      <c r="C1689" t="s">
        <v>83</v>
      </c>
      <c r="D1689" t="s">
        <v>123</v>
      </c>
      <c r="E1689" t="s">
        <v>6580</v>
      </c>
      <c r="F1689" t="s">
        <v>6581</v>
      </c>
      <c r="G1689" t="s">
        <v>134</v>
      </c>
      <c r="H1689" t="s">
        <v>318</v>
      </c>
      <c r="I1689" t="s">
        <v>79</v>
      </c>
      <c r="J1689" t="s">
        <v>136</v>
      </c>
      <c r="K1689" t="s">
        <v>22</v>
      </c>
      <c r="L1689" t="s">
        <v>177</v>
      </c>
      <c r="M1689" t="s">
        <v>6582</v>
      </c>
      <c r="N1689" t="s">
        <v>6583</v>
      </c>
      <c r="O1689">
        <v>0.50615944444444438</v>
      </c>
      <c r="P1689">
        <v>0</v>
      </c>
      <c r="Q1689">
        <v>4</v>
      </c>
      <c r="R1689">
        <v>0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0</v>
      </c>
      <c r="Y1689">
        <v>0.54090755999999995</v>
      </c>
      <c r="Z1689">
        <v>0</v>
      </c>
      <c r="AA1689">
        <v>0</v>
      </c>
      <c r="AB1689">
        <v>0</v>
      </c>
      <c r="AC1689">
        <v>0.74421490000000001</v>
      </c>
      <c r="AD1689">
        <v>0</v>
      </c>
      <c r="AE1689">
        <v>0</v>
      </c>
      <c r="AF1689">
        <v>1.2851224000000001</v>
      </c>
    </row>
    <row r="1690" spans="1:32" x14ac:dyDescent="0.3">
      <c r="A1690">
        <v>3002543</v>
      </c>
      <c r="B1690">
        <v>1</v>
      </c>
      <c r="C1690" t="s">
        <v>83</v>
      </c>
      <c r="D1690" t="s">
        <v>123</v>
      </c>
      <c r="E1690" t="s">
        <v>2425</v>
      </c>
      <c r="F1690" t="s">
        <v>2426</v>
      </c>
      <c r="G1690" t="s">
        <v>134</v>
      </c>
      <c r="H1690" t="s">
        <v>318</v>
      </c>
      <c r="I1690" t="s">
        <v>79</v>
      </c>
      <c r="J1690" t="s">
        <v>136</v>
      </c>
      <c r="K1690" t="s">
        <v>22</v>
      </c>
      <c r="L1690" t="s">
        <v>177</v>
      </c>
      <c r="M1690" t="s">
        <v>6584</v>
      </c>
      <c r="N1690" t="s">
        <v>6585</v>
      </c>
      <c r="O1690">
        <v>2.4044419444444443</v>
      </c>
      <c r="P1690">
        <v>1</v>
      </c>
      <c r="Q1690">
        <v>0</v>
      </c>
      <c r="R1690">
        <v>31</v>
      </c>
      <c r="S1690">
        <v>4</v>
      </c>
      <c r="T1690">
        <v>8</v>
      </c>
      <c r="U1690">
        <v>0</v>
      </c>
      <c r="V1690">
        <v>0</v>
      </c>
      <c r="W1690">
        <v>0</v>
      </c>
      <c r="X1690">
        <v>3.4783599999999999</v>
      </c>
      <c r="Y1690">
        <v>0</v>
      </c>
      <c r="Z1690">
        <v>49.400351999999998</v>
      </c>
      <c r="AA1690">
        <v>1.8846456</v>
      </c>
      <c r="AB1690">
        <v>60.825499999999998</v>
      </c>
      <c r="AC1690">
        <v>0</v>
      </c>
      <c r="AD1690">
        <v>0</v>
      </c>
      <c r="AE1690">
        <v>0</v>
      </c>
      <c r="AF1690">
        <v>115.58886</v>
      </c>
    </row>
    <row r="1691" spans="1:32" x14ac:dyDescent="0.3">
      <c r="A1691">
        <v>3002473</v>
      </c>
      <c r="B1691">
        <v>1</v>
      </c>
      <c r="C1691" t="s">
        <v>83</v>
      </c>
      <c r="D1691" t="s">
        <v>128</v>
      </c>
      <c r="E1691" t="s">
        <v>4522</v>
      </c>
      <c r="F1691" t="s">
        <v>4523</v>
      </c>
      <c r="G1691" t="s">
        <v>134</v>
      </c>
      <c r="H1691" t="s">
        <v>211</v>
      </c>
      <c r="I1691" t="s">
        <v>79</v>
      </c>
      <c r="J1691" t="s">
        <v>136</v>
      </c>
      <c r="K1691" t="s">
        <v>22</v>
      </c>
      <c r="L1691" t="s">
        <v>177</v>
      </c>
      <c r="M1691" t="s">
        <v>6586</v>
      </c>
      <c r="N1691" t="s">
        <v>6587</v>
      </c>
      <c r="O1691">
        <v>1.2527777777777778</v>
      </c>
      <c r="P1691">
        <v>0</v>
      </c>
      <c r="Q1691">
        <v>0</v>
      </c>
      <c r="R1691">
        <v>10</v>
      </c>
      <c r="S1691">
        <v>25</v>
      </c>
      <c r="T1691">
        <v>9</v>
      </c>
      <c r="U1691">
        <v>1</v>
      </c>
      <c r="V1691">
        <v>3</v>
      </c>
      <c r="W1691">
        <v>0</v>
      </c>
      <c r="X1691">
        <v>0</v>
      </c>
      <c r="Y1691">
        <v>0</v>
      </c>
      <c r="Z1691">
        <v>2.9891011999999999</v>
      </c>
      <c r="AA1691">
        <v>9.3132129999999993</v>
      </c>
      <c r="AB1691">
        <v>125.82962000000001</v>
      </c>
      <c r="AC1691">
        <v>4.0069400000000002</v>
      </c>
      <c r="AD1691">
        <v>263.21413999999999</v>
      </c>
      <c r="AE1691">
        <v>0</v>
      </c>
      <c r="AF1691">
        <v>405.35302999999999</v>
      </c>
    </row>
    <row r="1692" spans="1:32" x14ac:dyDescent="0.3">
      <c r="A1692">
        <v>3010915</v>
      </c>
      <c r="B1692">
        <v>1</v>
      </c>
      <c r="C1692" t="s">
        <v>82</v>
      </c>
      <c r="D1692" t="s">
        <v>92</v>
      </c>
      <c r="E1692" t="s">
        <v>6588</v>
      </c>
      <c r="F1692" t="s">
        <v>6589</v>
      </c>
      <c r="G1692" t="s">
        <v>134</v>
      </c>
      <c r="H1692" t="s">
        <v>247</v>
      </c>
      <c r="I1692" t="s">
        <v>78</v>
      </c>
      <c r="J1692" t="s">
        <v>136</v>
      </c>
      <c r="K1692" t="s">
        <v>22</v>
      </c>
      <c r="L1692" t="s">
        <v>177</v>
      </c>
      <c r="M1692" t="s">
        <v>6590</v>
      </c>
      <c r="N1692" t="s">
        <v>6591</v>
      </c>
      <c r="O1692">
        <v>5.0149377777777779</v>
      </c>
      <c r="P1692">
        <v>0</v>
      </c>
      <c r="Q1692">
        <v>69</v>
      </c>
      <c r="R1692">
        <v>0</v>
      </c>
      <c r="S1692">
        <v>0</v>
      </c>
      <c r="T1692">
        <v>0</v>
      </c>
      <c r="U1692">
        <v>3</v>
      </c>
      <c r="V1692">
        <v>0</v>
      </c>
      <c r="W1692">
        <v>0</v>
      </c>
      <c r="X1692">
        <v>0</v>
      </c>
      <c r="Y1692">
        <v>209.26206999999999</v>
      </c>
      <c r="Z1692">
        <v>0</v>
      </c>
      <c r="AA1692">
        <v>0</v>
      </c>
      <c r="AB1692">
        <v>0</v>
      </c>
      <c r="AC1692">
        <v>10.066445</v>
      </c>
      <c r="AD1692">
        <v>0</v>
      </c>
      <c r="AE1692">
        <v>0</v>
      </c>
      <c r="AF1692">
        <v>219.32852</v>
      </c>
    </row>
    <row r="1693" spans="1:32" x14ac:dyDescent="0.3">
      <c r="A1693">
        <v>3010687</v>
      </c>
      <c r="B1693">
        <v>2</v>
      </c>
      <c r="C1693" t="s">
        <v>82</v>
      </c>
      <c r="D1693" t="s">
        <v>103</v>
      </c>
      <c r="E1693" t="s">
        <v>6592</v>
      </c>
      <c r="F1693" t="s">
        <v>6593</v>
      </c>
      <c r="G1693" t="s">
        <v>134</v>
      </c>
      <c r="H1693" t="s">
        <v>367</v>
      </c>
      <c r="I1693" t="s">
        <v>78</v>
      </c>
      <c r="J1693" t="s">
        <v>136</v>
      </c>
      <c r="K1693" t="s">
        <v>22</v>
      </c>
      <c r="L1693" t="s">
        <v>177</v>
      </c>
      <c r="M1693" t="s">
        <v>5437</v>
      </c>
      <c r="N1693" t="s">
        <v>6594</v>
      </c>
      <c r="O1693">
        <v>2.6002749999999999</v>
      </c>
      <c r="P1693">
        <v>0</v>
      </c>
      <c r="Q1693">
        <v>37</v>
      </c>
      <c r="R1693">
        <v>0</v>
      </c>
      <c r="S1693">
        <v>6</v>
      </c>
      <c r="T1693">
        <v>0</v>
      </c>
      <c r="U1693">
        <v>2</v>
      </c>
      <c r="V1693">
        <v>0</v>
      </c>
      <c r="W1693">
        <v>0</v>
      </c>
      <c r="X1693">
        <v>0</v>
      </c>
      <c r="Y1693">
        <v>15.419715</v>
      </c>
      <c r="Z1693">
        <v>0</v>
      </c>
      <c r="AA1693">
        <v>2.7791473999999998</v>
      </c>
      <c r="AB1693">
        <v>0</v>
      </c>
      <c r="AC1693">
        <v>0.791466</v>
      </c>
      <c r="AD1693">
        <v>0</v>
      </c>
      <c r="AE1693">
        <v>0</v>
      </c>
      <c r="AF1693">
        <v>18.990328000000002</v>
      </c>
    </row>
    <row r="1694" spans="1:32" x14ac:dyDescent="0.3">
      <c r="A1694">
        <v>3010800</v>
      </c>
      <c r="B1694">
        <v>1</v>
      </c>
      <c r="C1694" t="s">
        <v>82</v>
      </c>
      <c r="D1694" t="s">
        <v>84</v>
      </c>
      <c r="E1694" t="s">
        <v>3774</v>
      </c>
      <c r="F1694" t="s">
        <v>3775</v>
      </c>
      <c r="G1694" t="s">
        <v>134</v>
      </c>
      <c r="H1694" t="s">
        <v>247</v>
      </c>
      <c r="I1694" t="s">
        <v>78</v>
      </c>
      <c r="J1694" t="s">
        <v>136</v>
      </c>
      <c r="K1694" t="s">
        <v>22</v>
      </c>
      <c r="L1694" t="s">
        <v>177</v>
      </c>
      <c r="M1694" t="s">
        <v>6595</v>
      </c>
      <c r="N1694" t="s">
        <v>6596</v>
      </c>
      <c r="O1694">
        <v>1.5332722222222221</v>
      </c>
      <c r="P1694">
        <v>0</v>
      </c>
      <c r="Q1694">
        <v>179</v>
      </c>
      <c r="R1694">
        <v>0</v>
      </c>
      <c r="S1694">
        <v>0</v>
      </c>
      <c r="T1694">
        <v>0</v>
      </c>
      <c r="U1694">
        <v>4</v>
      </c>
      <c r="V1694">
        <v>0</v>
      </c>
      <c r="W1694">
        <v>0</v>
      </c>
      <c r="X1694">
        <v>0</v>
      </c>
      <c r="Y1694">
        <v>60.788555000000002</v>
      </c>
      <c r="Z1694">
        <v>0</v>
      </c>
      <c r="AA1694">
        <v>0</v>
      </c>
      <c r="AB1694">
        <v>0</v>
      </c>
      <c r="AC1694">
        <v>1.8992865999999999</v>
      </c>
      <c r="AD1694">
        <v>0</v>
      </c>
      <c r="AE1694">
        <v>0</v>
      </c>
      <c r="AF1694">
        <v>62.687840000000001</v>
      </c>
    </row>
    <row r="1695" spans="1:32" x14ac:dyDescent="0.3">
      <c r="A1695">
        <v>3010433</v>
      </c>
      <c r="B1695">
        <v>1</v>
      </c>
      <c r="C1695" t="s">
        <v>83</v>
      </c>
      <c r="D1695" t="s">
        <v>128</v>
      </c>
      <c r="E1695" t="s">
        <v>6597</v>
      </c>
      <c r="F1695" t="s">
        <v>6598</v>
      </c>
      <c r="G1695" t="s">
        <v>134</v>
      </c>
      <c r="H1695" t="s">
        <v>404</v>
      </c>
      <c r="I1695" t="s">
        <v>78</v>
      </c>
      <c r="J1695" t="s">
        <v>136</v>
      </c>
      <c r="K1695" t="s">
        <v>22</v>
      </c>
      <c r="L1695" t="s">
        <v>177</v>
      </c>
      <c r="M1695" t="s">
        <v>6599</v>
      </c>
      <c r="N1695" t="s">
        <v>6600</v>
      </c>
      <c r="O1695">
        <v>1.1467830555555556</v>
      </c>
      <c r="P1695">
        <v>0</v>
      </c>
      <c r="Q1695">
        <v>123</v>
      </c>
      <c r="R1695">
        <v>0</v>
      </c>
      <c r="S1695">
        <v>3</v>
      </c>
      <c r="T1695">
        <v>0</v>
      </c>
      <c r="U1695">
        <v>1</v>
      </c>
      <c r="V1695">
        <v>0</v>
      </c>
      <c r="W1695">
        <v>0</v>
      </c>
      <c r="X1695">
        <v>0</v>
      </c>
      <c r="Y1695">
        <v>42.319614000000001</v>
      </c>
      <c r="Z1695">
        <v>0</v>
      </c>
      <c r="AA1695">
        <v>1.0826072</v>
      </c>
      <c r="AB1695">
        <v>0</v>
      </c>
      <c r="AC1695">
        <v>2.1063325000000002</v>
      </c>
      <c r="AD1695">
        <v>0</v>
      </c>
      <c r="AE1695">
        <v>0</v>
      </c>
      <c r="AF1695">
        <v>45.508555999999999</v>
      </c>
    </row>
    <row r="1696" spans="1:32" x14ac:dyDescent="0.3">
      <c r="A1696">
        <v>3010356</v>
      </c>
      <c r="B1696">
        <v>1</v>
      </c>
      <c r="C1696" t="s">
        <v>83</v>
      </c>
      <c r="D1696" t="s">
        <v>128</v>
      </c>
      <c r="E1696" t="s">
        <v>6601</v>
      </c>
      <c r="F1696" t="s">
        <v>6602</v>
      </c>
      <c r="G1696" t="s">
        <v>134</v>
      </c>
      <c r="H1696" t="s">
        <v>247</v>
      </c>
      <c r="I1696" t="s">
        <v>78</v>
      </c>
      <c r="J1696" t="s">
        <v>136</v>
      </c>
      <c r="K1696" t="s">
        <v>22</v>
      </c>
      <c r="L1696" t="s">
        <v>177</v>
      </c>
      <c r="M1696" t="s">
        <v>6603</v>
      </c>
      <c r="N1696" t="s">
        <v>6604</v>
      </c>
      <c r="O1696">
        <v>1.4745174999999999</v>
      </c>
      <c r="P1696">
        <v>0</v>
      </c>
      <c r="Q1696">
        <v>20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8.6173400000000004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8.6173400000000004</v>
      </c>
    </row>
    <row r="1697" spans="1:32" x14ac:dyDescent="0.3">
      <c r="A1697">
        <v>3010299</v>
      </c>
      <c r="B1697">
        <v>1</v>
      </c>
      <c r="C1697" t="s">
        <v>83</v>
      </c>
      <c r="D1697" t="s">
        <v>115</v>
      </c>
      <c r="E1697" t="s">
        <v>6605</v>
      </c>
      <c r="F1697" t="s">
        <v>6606</v>
      </c>
      <c r="G1697" t="s">
        <v>134</v>
      </c>
      <c r="H1697" t="s">
        <v>238</v>
      </c>
      <c r="I1697" t="s">
        <v>78</v>
      </c>
      <c r="J1697" t="s">
        <v>136</v>
      </c>
      <c r="K1697" t="s">
        <v>22</v>
      </c>
      <c r="L1697" t="s">
        <v>177</v>
      </c>
      <c r="M1697" t="s">
        <v>6607</v>
      </c>
      <c r="N1697" t="s">
        <v>6608</v>
      </c>
      <c r="O1697">
        <v>1.7508613888888889</v>
      </c>
      <c r="P1697">
        <v>0</v>
      </c>
      <c r="Q1697">
        <v>1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3.8849305000000001E-2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3.8849305000000001E-2</v>
      </c>
    </row>
    <row r="1698" spans="1:32" x14ac:dyDescent="0.3">
      <c r="A1698">
        <v>3010106</v>
      </c>
      <c r="B1698">
        <v>1</v>
      </c>
      <c r="C1698" t="s">
        <v>82</v>
      </c>
      <c r="D1698" t="s">
        <v>84</v>
      </c>
      <c r="E1698" t="s">
        <v>6609</v>
      </c>
      <c r="F1698" t="s">
        <v>6610</v>
      </c>
      <c r="G1698" t="s">
        <v>134</v>
      </c>
      <c r="H1698" t="s">
        <v>1835</v>
      </c>
      <c r="I1698" t="s">
        <v>79</v>
      </c>
      <c r="J1698" t="s">
        <v>136</v>
      </c>
      <c r="K1698" t="s">
        <v>22</v>
      </c>
      <c r="L1698" t="s">
        <v>177</v>
      </c>
      <c r="M1698" t="s">
        <v>6611</v>
      </c>
      <c r="N1698" t="s">
        <v>6612</v>
      </c>
      <c r="O1698">
        <v>2.5041502777777778</v>
      </c>
      <c r="P1698">
        <v>0</v>
      </c>
      <c r="Q1698">
        <v>0</v>
      </c>
      <c r="R1698">
        <v>0</v>
      </c>
      <c r="S1698">
        <v>0</v>
      </c>
      <c r="T1698">
        <v>2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43.025944000000003</v>
      </c>
      <c r="AC1698">
        <v>0</v>
      </c>
      <c r="AD1698">
        <v>0</v>
      </c>
      <c r="AE1698">
        <v>0</v>
      </c>
      <c r="AF1698">
        <v>43.025944000000003</v>
      </c>
    </row>
    <row r="1699" spans="1:32" x14ac:dyDescent="0.3">
      <c r="A1699">
        <v>3010114</v>
      </c>
      <c r="B1699">
        <v>1</v>
      </c>
      <c r="C1699" t="s">
        <v>83</v>
      </c>
      <c r="D1699" t="s">
        <v>128</v>
      </c>
      <c r="E1699" t="s">
        <v>4522</v>
      </c>
      <c r="F1699" t="s">
        <v>4523</v>
      </c>
      <c r="G1699" t="s">
        <v>134</v>
      </c>
      <c r="H1699" t="s">
        <v>336</v>
      </c>
      <c r="I1699" t="s">
        <v>79</v>
      </c>
      <c r="J1699" t="s">
        <v>136</v>
      </c>
      <c r="K1699" t="s">
        <v>22</v>
      </c>
      <c r="L1699" t="s">
        <v>137</v>
      </c>
      <c r="M1699" t="s">
        <v>6613</v>
      </c>
      <c r="N1699" t="s">
        <v>6614</v>
      </c>
      <c r="O1699">
        <v>0.99611111111111106</v>
      </c>
      <c r="P1699">
        <v>0</v>
      </c>
      <c r="Q1699">
        <v>0</v>
      </c>
      <c r="R1699">
        <v>10</v>
      </c>
      <c r="S1699">
        <v>25</v>
      </c>
      <c r="T1699">
        <v>9</v>
      </c>
      <c r="U1699">
        <v>1</v>
      </c>
      <c r="V1699">
        <v>3</v>
      </c>
      <c r="W1699">
        <v>0</v>
      </c>
      <c r="X1699">
        <v>0</v>
      </c>
      <c r="Y1699">
        <v>0</v>
      </c>
      <c r="Z1699">
        <v>1.9798313000000001</v>
      </c>
      <c r="AA1699">
        <v>7.192056</v>
      </c>
      <c r="AB1699">
        <v>57.685310000000001</v>
      </c>
      <c r="AC1699">
        <v>1.5842624000000001</v>
      </c>
      <c r="AD1699">
        <v>70.389570000000006</v>
      </c>
      <c r="AE1699">
        <v>0</v>
      </c>
      <c r="AF1699">
        <v>138.83102</v>
      </c>
    </row>
    <row r="1700" spans="1:32" x14ac:dyDescent="0.3">
      <c r="A1700">
        <v>3009987</v>
      </c>
      <c r="B1700">
        <v>1</v>
      </c>
      <c r="C1700" t="s">
        <v>82</v>
      </c>
      <c r="D1700" t="s">
        <v>112</v>
      </c>
      <c r="E1700" t="s">
        <v>1077</v>
      </c>
      <c r="F1700" t="s">
        <v>1078</v>
      </c>
      <c r="G1700" t="s">
        <v>134</v>
      </c>
      <c r="H1700" t="s">
        <v>874</v>
      </c>
      <c r="I1700" t="s">
        <v>78</v>
      </c>
      <c r="J1700" t="s">
        <v>136</v>
      </c>
      <c r="K1700" t="s">
        <v>3</v>
      </c>
      <c r="L1700" t="s">
        <v>177</v>
      </c>
      <c r="M1700" t="s">
        <v>6615</v>
      </c>
      <c r="N1700" t="s">
        <v>6616</v>
      </c>
      <c r="O1700">
        <v>1.5074224999999999</v>
      </c>
      <c r="P1700">
        <v>0</v>
      </c>
      <c r="Q1700">
        <v>5</v>
      </c>
      <c r="R1700">
        <v>0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0</v>
      </c>
      <c r="Y1700">
        <v>1.4548563999999999</v>
      </c>
      <c r="Z1700">
        <v>0</v>
      </c>
      <c r="AA1700">
        <v>0</v>
      </c>
      <c r="AB1700">
        <v>0</v>
      </c>
      <c r="AC1700">
        <v>1.9033</v>
      </c>
      <c r="AD1700">
        <v>0</v>
      </c>
      <c r="AE1700">
        <v>0</v>
      </c>
      <c r="AF1700">
        <v>3.3581563999999999</v>
      </c>
    </row>
    <row r="1701" spans="1:32" x14ac:dyDescent="0.3">
      <c r="A1701">
        <v>3009702</v>
      </c>
      <c r="B1701">
        <v>1</v>
      </c>
      <c r="C1701" t="s">
        <v>82</v>
      </c>
      <c r="D1701" t="s">
        <v>84</v>
      </c>
      <c r="E1701" t="s">
        <v>6617</v>
      </c>
      <c r="F1701" t="s">
        <v>6618</v>
      </c>
      <c r="G1701" t="s">
        <v>134</v>
      </c>
      <c r="H1701" t="s">
        <v>247</v>
      </c>
      <c r="I1701" t="s">
        <v>78</v>
      </c>
      <c r="J1701" t="s">
        <v>136</v>
      </c>
      <c r="K1701" t="s">
        <v>22</v>
      </c>
      <c r="L1701" t="s">
        <v>177</v>
      </c>
      <c r="M1701" t="s">
        <v>6619</v>
      </c>
      <c r="N1701" t="s">
        <v>6620</v>
      </c>
      <c r="O1701">
        <v>2.0951755555555556</v>
      </c>
      <c r="P1701">
        <v>0</v>
      </c>
      <c r="Q1701">
        <v>49</v>
      </c>
      <c r="R1701">
        <v>0</v>
      </c>
      <c r="S1701">
        <v>0</v>
      </c>
      <c r="T1701">
        <v>0</v>
      </c>
      <c r="U1701">
        <v>12</v>
      </c>
      <c r="V1701">
        <v>0</v>
      </c>
      <c r="W1701">
        <v>0</v>
      </c>
      <c r="X1701">
        <v>0</v>
      </c>
      <c r="Y1701">
        <v>18.034105</v>
      </c>
      <c r="Z1701">
        <v>0</v>
      </c>
      <c r="AA1701">
        <v>0</v>
      </c>
      <c r="AB1701">
        <v>0</v>
      </c>
      <c r="AC1701">
        <v>16.688452000000002</v>
      </c>
      <c r="AD1701">
        <v>0</v>
      </c>
      <c r="AE1701">
        <v>0</v>
      </c>
      <c r="AF1701">
        <v>34.722557000000002</v>
      </c>
    </row>
    <row r="1702" spans="1:32" x14ac:dyDescent="0.3">
      <c r="A1702">
        <v>3009703</v>
      </c>
      <c r="B1702">
        <v>1</v>
      </c>
      <c r="C1702" t="s">
        <v>82</v>
      </c>
      <c r="D1702" t="s">
        <v>112</v>
      </c>
      <c r="E1702" t="s">
        <v>6621</v>
      </c>
      <c r="F1702" t="s">
        <v>6622</v>
      </c>
      <c r="G1702" t="s">
        <v>134</v>
      </c>
      <c r="H1702" t="s">
        <v>211</v>
      </c>
      <c r="I1702" t="s">
        <v>79</v>
      </c>
      <c r="J1702" t="s">
        <v>136</v>
      </c>
      <c r="K1702" t="s">
        <v>22</v>
      </c>
      <c r="L1702" t="s">
        <v>177</v>
      </c>
      <c r="M1702" t="s">
        <v>6623</v>
      </c>
      <c r="N1702" t="s">
        <v>6624</v>
      </c>
      <c r="O1702">
        <v>0.96972222222222226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0</v>
      </c>
      <c r="V1702">
        <v>10</v>
      </c>
      <c r="W1702">
        <v>0</v>
      </c>
      <c r="X1702">
        <v>0</v>
      </c>
      <c r="Y1702">
        <v>0</v>
      </c>
      <c r="Z1702">
        <v>17.285080000000001</v>
      </c>
      <c r="AA1702">
        <v>0</v>
      </c>
      <c r="AB1702">
        <v>0</v>
      </c>
      <c r="AC1702">
        <v>0</v>
      </c>
      <c r="AD1702">
        <v>337.36340000000001</v>
      </c>
      <c r="AE1702">
        <v>0</v>
      </c>
      <c r="AF1702">
        <v>354.64850000000001</v>
      </c>
    </row>
    <row r="1703" spans="1:32" x14ac:dyDescent="0.3">
      <c r="A1703">
        <v>3009698</v>
      </c>
      <c r="B1703">
        <v>1</v>
      </c>
      <c r="C1703" t="s">
        <v>82</v>
      </c>
      <c r="D1703" t="s">
        <v>101</v>
      </c>
      <c r="E1703" t="s">
        <v>6625</v>
      </c>
      <c r="F1703" t="s">
        <v>6626</v>
      </c>
      <c r="G1703" t="s">
        <v>134</v>
      </c>
      <c r="H1703" t="s">
        <v>247</v>
      </c>
      <c r="I1703" t="s">
        <v>78</v>
      </c>
      <c r="J1703" t="s">
        <v>136</v>
      </c>
      <c r="K1703" t="s">
        <v>22</v>
      </c>
      <c r="L1703" t="s">
        <v>177</v>
      </c>
      <c r="M1703" t="s">
        <v>6627</v>
      </c>
      <c r="N1703" t="s">
        <v>6628</v>
      </c>
      <c r="O1703">
        <v>4.6924250000000001</v>
      </c>
      <c r="P1703">
        <v>0</v>
      </c>
      <c r="Q1703">
        <v>69</v>
      </c>
      <c r="R1703">
        <v>0</v>
      </c>
      <c r="S1703">
        <v>0</v>
      </c>
      <c r="T1703">
        <v>0</v>
      </c>
      <c r="U1703">
        <v>4</v>
      </c>
      <c r="V1703">
        <v>0</v>
      </c>
      <c r="W1703">
        <v>0</v>
      </c>
      <c r="X1703">
        <v>0</v>
      </c>
      <c r="Y1703">
        <v>71.273409999999998</v>
      </c>
      <c r="Z1703">
        <v>0</v>
      </c>
      <c r="AA1703">
        <v>0</v>
      </c>
      <c r="AB1703">
        <v>0</v>
      </c>
      <c r="AC1703">
        <v>10.842114</v>
      </c>
      <c r="AD1703">
        <v>0</v>
      </c>
      <c r="AE1703">
        <v>0</v>
      </c>
      <c r="AF1703">
        <v>82.115523999999994</v>
      </c>
    </row>
    <row r="1704" spans="1:32" x14ac:dyDescent="0.3">
      <c r="A1704">
        <v>3009397</v>
      </c>
      <c r="B1704">
        <v>1</v>
      </c>
      <c r="C1704" t="s">
        <v>83</v>
      </c>
      <c r="D1704" t="s">
        <v>128</v>
      </c>
      <c r="E1704" t="s">
        <v>6629</v>
      </c>
      <c r="F1704" t="s">
        <v>6630</v>
      </c>
      <c r="G1704" t="s">
        <v>134</v>
      </c>
      <c r="H1704" t="s">
        <v>211</v>
      </c>
      <c r="I1704" t="s">
        <v>79</v>
      </c>
      <c r="J1704" t="s">
        <v>136</v>
      </c>
      <c r="K1704" t="s">
        <v>22</v>
      </c>
      <c r="L1704" t="s">
        <v>177</v>
      </c>
      <c r="M1704" t="s">
        <v>6631</v>
      </c>
      <c r="N1704" t="s">
        <v>6632</v>
      </c>
      <c r="O1704">
        <v>0.35749999999999998</v>
      </c>
      <c r="P1704">
        <v>4</v>
      </c>
      <c r="Q1704">
        <v>86</v>
      </c>
      <c r="R1704">
        <v>100</v>
      </c>
      <c r="S1704">
        <v>101</v>
      </c>
      <c r="T1704">
        <v>2</v>
      </c>
      <c r="U1704">
        <v>9</v>
      </c>
      <c r="V1704">
        <v>0</v>
      </c>
      <c r="W1704">
        <v>0</v>
      </c>
      <c r="X1704">
        <v>0.33083156000000002</v>
      </c>
      <c r="Y1704">
        <v>6.6918709999999999</v>
      </c>
      <c r="Z1704">
        <v>6.3276114000000003</v>
      </c>
      <c r="AA1704">
        <v>5.818187</v>
      </c>
      <c r="AB1704">
        <v>2.7196194999999999</v>
      </c>
      <c r="AC1704">
        <v>1.5618896</v>
      </c>
      <c r="AD1704">
        <v>0</v>
      </c>
      <c r="AE1704">
        <v>0</v>
      </c>
      <c r="AF1704">
        <v>23.450009999999999</v>
      </c>
    </row>
    <row r="1705" spans="1:32" x14ac:dyDescent="0.3">
      <c r="A1705">
        <v>3009414</v>
      </c>
      <c r="B1705">
        <v>1</v>
      </c>
      <c r="C1705" t="s">
        <v>82</v>
      </c>
      <c r="D1705" t="s">
        <v>95</v>
      </c>
      <c r="E1705" t="s">
        <v>6633</v>
      </c>
      <c r="F1705" t="s">
        <v>6634</v>
      </c>
      <c r="G1705" t="s">
        <v>134</v>
      </c>
      <c r="H1705" t="s">
        <v>211</v>
      </c>
      <c r="I1705" t="s">
        <v>79</v>
      </c>
      <c r="J1705" t="s">
        <v>136</v>
      </c>
      <c r="K1705" t="s">
        <v>22</v>
      </c>
      <c r="L1705" t="s">
        <v>177</v>
      </c>
      <c r="M1705" t="s">
        <v>6635</v>
      </c>
      <c r="N1705" t="s">
        <v>6636</v>
      </c>
      <c r="O1705">
        <v>0.50222222222222224</v>
      </c>
      <c r="P1705">
        <v>7</v>
      </c>
      <c r="Q1705">
        <v>2903</v>
      </c>
      <c r="R1705">
        <v>2</v>
      </c>
      <c r="S1705">
        <v>80</v>
      </c>
      <c r="T1705">
        <v>20</v>
      </c>
      <c r="U1705">
        <v>299</v>
      </c>
      <c r="V1705">
        <v>0</v>
      </c>
      <c r="W1705">
        <v>1</v>
      </c>
      <c r="X1705">
        <v>0.61894000000000005</v>
      </c>
      <c r="Y1705">
        <v>552.43489999999997</v>
      </c>
      <c r="Z1705">
        <v>1.2741690000000001</v>
      </c>
      <c r="AA1705">
        <v>8.3541600000000003</v>
      </c>
      <c r="AB1705">
        <v>31.042947999999999</v>
      </c>
      <c r="AC1705">
        <v>89.361019999999996</v>
      </c>
      <c r="AD1705">
        <v>0</v>
      </c>
      <c r="AE1705">
        <v>0.18611701</v>
      </c>
      <c r="AF1705">
        <v>683.27229999999997</v>
      </c>
    </row>
    <row r="1706" spans="1:32" x14ac:dyDescent="0.3">
      <c r="A1706">
        <v>3008975</v>
      </c>
      <c r="B1706">
        <v>1</v>
      </c>
      <c r="C1706" t="s">
        <v>82</v>
      </c>
      <c r="D1706" t="s">
        <v>98</v>
      </c>
      <c r="E1706" t="s">
        <v>6637</v>
      </c>
      <c r="F1706" t="s">
        <v>6638</v>
      </c>
      <c r="G1706" t="s">
        <v>134</v>
      </c>
      <c r="H1706" t="s">
        <v>367</v>
      </c>
      <c r="I1706" t="s">
        <v>78</v>
      </c>
      <c r="J1706" t="s">
        <v>136</v>
      </c>
      <c r="K1706" t="s">
        <v>22</v>
      </c>
      <c r="L1706" t="s">
        <v>177</v>
      </c>
      <c r="M1706" t="s">
        <v>6639</v>
      </c>
      <c r="N1706" t="s">
        <v>6640</v>
      </c>
      <c r="O1706">
        <v>1.9734808333333334</v>
      </c>
      <c r="P1706">
        <v>0</v>
      </c>
      <c r="Q1706">
        <v>2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2.0152242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2.0152242</v>
      </c>
    </row>
    <row r="1707" spans="1:32" x14ac:dyDescent="0.3">
      <c r="A1707">
        <v>3008998</v>
      </c>
      <c r="B1707">
        <v>1</v>
      </c>
      <c r="C1707" t="s">
        <v>83</v>
      </c>
      <c r="D1707" t="s">
        <v>115</v>
      </c>
      <c r="E1707" t="s">
        <v>6641</v>
      </c>
      <c r="F1707" t="s">
        <v>6642</v>
      </c>
      <c r="G1707" t="s">
        <v>134</v>
      </c>
      <c r="H1707" t="s">
        <v>238</v>
      </c>
      <c r="I1707" t="s">
        <v>78</v>
      </c>
      <c r="J1707" t="s">
        <v>136</v>
      </c>
      <c r="K1707" t="s">
        <v>22</v>
      </c>
      <c r="L1707" t="s">
        <v>177</v>
      </c>
      <c r="M1707" t="s">
        <v>6643</v>
      </c>
      <c r="N1707" t="s">
        <v>6644</v>
      </c>
      <c r="O1707">
        <v>3.2765783333333336</v>
      </c>
      <c r="P1707">
        <v>0</v>
      </c>
      <c r="Q1707">
        <v>0</v>
      </c>
      <c r="R1707">
        <v>0</v>
      </c>
      <c r="S1707">
        <v>1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2.5165545000000001E-2</v>
      </c>
      <c r="AB1707">
        <v>0</v>
      </c>
      <c r="AC1707">
        <v>0</v>
      </c>
      <c r="AD1707">
        <v>0</v>
      </c>
      <c r="AE1707">
        <v>0</v>
      </c>
      <c r="AF1707">
        <v>2.5165545000000001E-2</v>
      </c>
    </row>
    <row r="1708" spans="1:32" x14ac:dyDescent="0.3">
      <c r="A1708">
        <v>3008978</v>
      </c>
      <c r="B1708">
        <v>1</v>
      </c>
      <c r="C1708" t="s">
        <v>83</v>
      </c>
      <c r="D1708" t="s">
        <v>123</v>
      </c>
      <c r="E1708" t="s">
        <v>6645</v>
      </c>
      <c r="F1708" t="s">
        <v>6646</v>
      </c>
      <c r="G1708" t="s">
        <v>134</v>
      </c>
      <c r="H1708" t="s">
        <v>211</v>
      </c>
      <c r="I1708" t="s">
        <v>79</v>
      </c>
      <c r="J1708" t="s">
        <v>136</v>
      </c>
      <c r="K1708" t="s">
        <v>22</v>
      </c>
      <c r="L1708" t="s">
        <v>177</v>
      </c>
      <c r="M1708" t="s">
        <v>6647</v>
      </c>
      <c r="N1708" t="s">
        <v>6648</v>
      </c>
      <c r="O1708">
        <v>0.74833333333333329</v>
      </c>
      <c r="P1708">
        <v>3</v>
      </c>
      <c r="Q1708">
        <v>62</v>
      </c>
      <c r="R1708">
        <v>40</v>
      </c>
      <c r="S1708">
        <v>99</v>
      </c>
      <c r="T1708">
        <v>2</v>
      </c>
      <c r="U1708">
        <v>25</v>
      </c>
      <c r="V1708">
        <v>0</v>
      </c>
      <c r="W1708">
        <v>0</v>
      </c>
      <c r="X1708">
        <v>1.3441973</v>
      </c>
      <c r="Y1708">
        <v>7.3489326999999998</v>
      </c>
      <c r="Z1708">
        <v>17.416274999999999</v>
      </c>
      <c r="AA1708">
        <v>39.515957</v>
      </c>
      <c r="AB1708">
        <v>8.3698734999999996E-2</v>
      </c>
      <c r="AC1708">
        <v>6.7875385000000001</v>
      </c>
      <c r="AD1708">
        <v>0</v>
      </c>
      <c r="AE1708">
        <v>0</v>
      </c>
      <c r="AF1708">
        <v>72.496600000000001</v>
      </c>
    </row>
    <row r="1709" spans="1:32" x14ac:dyDescent="0.3">
      <c r="A1709">
        <v>3008872</v>
      </c>
      <c r="B1709">
        <v>2</v>
      </c>
      <c r="C1709" t="s">
        <v>82</v>
      </c>
      <c r="D1709" t="s">
        <v>113</v>
      </c>
      <c r="E1709" t="s">
        <v>6649</v>
      </c>
      <c r="F1709" t="s">
        <v>6650</v>
      </c>
      <c r="G1709" t="s">
        <v>134</v>
      </c>
      <c r="H1709" t="s">
        <v>318</v>
      </c>
      <c r="I1709" t="s">
        <v>79</v>
      </c>
      <c r="J1709" t="s">
        <v>136</v>
      </c>
      <c r="K1709" t="s">
        <v>22</v>
      </c>
      <c r="L1709" t="s">
        <v>177</v>
      </c>
      <c r="M1709" t="s">
        <v>6651</v>
      </c>
      <c r="N1709" t="s">
        <v>6652</v>
      </c>
      <c r="O1709">
        <v>1.1508333333333334</v>
      </c>
      <c r="P1709">
        <v>2</v>
      </c>
      <c r="Q1709">
        <v>1053</v>
      </c>
      <c r="R1709">
        <v>1</v>
      </c>
      <c r="S1709">
        <v>32</v>
      </c>
      <c r="T1709">
        <v>6</v>
      </c>
      <c r="U1709">
        <v>70</v>
      </c>
      <c r="V1709">
        <v>0</v>
      </c>
      <c r="W1709">
        <v>0</v>
      </c>
      <c r="X1709">
        <v>24.998161</v>
      </c>
      <c r="Y1709">
        <v>242.49518</v>
      </c>
      <c r="Z1709">
        <v>0.12981266999999999</v>
      </c>
      <c r="AA1709">
        <v>8.9525609999999993</v>
      </c>
      <c r="AB1709">
        <v>9.3374009999999998</v>
      </c>
      <c r="AC1709">
        <v>78.76576</v>
      </c>
      <c r="AD1709">
        <v>0</v>
      </c>
      <c r="AE1709">
        <v>0</v>
      </c>
      <c r="AF1709">
        <v>364.6789</v>
      </c>
    </row>
    <row r="1710" spans="1:32" x14ac:dyDescent="0.3">
      <c r="A1710">
        <v>3008324</v>
      </c>
      <c r="B1710">
        <v>2</v>
      </c>
      <c r="C1710" t="s">
        <v>83</v>
      </c>
      <c r="D1710" t="s">
        <v>115</v>
      </c>
      <c r="E1710" t="s">
        <v>6340</v>
      </c>
      <c r="F1710" t="s">
        <v>6341</v>
      </c>
      <c r="G1710" t="s">
        <v>134</v>
      </c>
      <c r="H1710" t="s">
        <v>247</v>
      </c>
      <c r="I1710" t="s">
        <v>78</v>
      </c>
      <c r="J1710" t="s">
        <v>136</v>
      </c>
      <c r="K1710" t="s">
        <v>22</v>
      </c>
      <c r="L1710" t="s">
        <v>177</v>
      </c>
      <c r="M1710" t="s">
        <v>6653</v>
      </c>
      <c r="N1710" t="s">
        <v>6654</v>
      </c>
      <c r="O1710">
        <v>0.31986666666666669</v>
      </c>
      <c r="P1710">
        <v>0</v>
      </c>
      <c r="Q1710">
        <v>136</v>
      </c>
      <c r="R1710">
        <v>0</v>
      </c>
      <c r="S1710">
        <v>3</v>
      </c>
      <c r="T1710">
        <v>0</v>
      </c>
      <c r="U1710">
        <v>20</v>
      </c>
      <c r="V1710">
        <v>0</v>
      </c>
      <c r="W1710">
        <v>0</v>
      </c>
      <c r="X1710">
        <v>0</v>
      </c>
      <c r="Y1710">
        <v>15.675063</v>
      </c>
      <c r="Z1710">
        <v>0</v>
      </c>
      <c r="AA1710">
        <v>0.30573709999999998</v>
      </c>
      <c r="AB1710">
        <v>0</v>
      </c>
      <c r="AC1710">
        <v>2.4478561999999999</v>
      </c>
      <c r="AD1710">
        <v>0</v>
      </c>
      <c r="AE1710">
        <v>0</v>
      </c>
      <c r="AF1710">
        <v>18.428656</v>
      </c>
    </row>
    <row r="1711" spans="1:32" x14ac:dyDescent="0.3">
      <c r="A1711">
        <v>3008418</v>
      </c>
      <c r="B1711">
        <v>1</v>
      </c>
      <c r="C1711" t="s">
        <v>82</v>
      </c>
      <c r="D1711" t="s">
        <v>91</v>
      </c>
      <c r="E1711" t="s">
        <v>6655</v>
      </c>
      <c r="F1711" t="s">
        <v>6656</v>
      </c>
      <c r="G1711" t="s">
        <v>134</v>
      </c>
      <c r="H1711" t="s">
        <v>238</v>
      </c>
      <c r="I1711" t="s">
        <v>78</v>
      </c>
      <c r="J1711" t="s">
        <v>136</v>
      </c>
      <c r="K1711" t="s">
        <v>22</v>
      </c>
      <c r="L1711" t="s">
        <v>177</v>
      </c>
      <c r="M1711" t="s">
        <v>6657</v>
      </c>
      <c r="N1711" t="s">
        <v>6658</v>
      </c>
      <c r="O1711">
        <v>4.8521683333333332</v>
      </c>
      <c r="P1711">
        <v>0</v>
      </c>
      <c r="Q1711">
        <v>1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1.4859575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1.4859575</v>
      </c>
    </row>
    <row r="1712" spans="1:32" x14ac:dyDescent="0.3">
      <c r="A1712">
        <v>3008232</v>
      </c>
      <c r="B1712">
        <v>1</v>
      </c>
      <c r="C1712" t="s">
        <v>82</v>
      </c>
      <c r="D1712" t="s">
        <v>95</v>
      </c>
      <c r="E1712" t="s">
        <v>6659</v>
      </c>
      <c r="F1712" t="s">
        <v>6660</v>
      </c>
      <c r="G1712" t="s">
        <v>134</v>
      </c>
      <c r="H1712" t="s">
        <v>182</v>
      </c>
      <c r="I1712" t="s">
        <v>78</v>
      </c>
      <c r="J1712" t="s">
        <v>136</v>
      </c>
      <c r="K1712" t="s">
        <v>22</v>
      </c>
      <c r="L1712" t="s">
        <v>177</v>
      </c>
      <c r="M1712" t="s">
        <v>6661</v>
      </c>
      <c r="N1712" t="s">
        <v>6662</v>
      </c>
      <c r="O1712">
        <v>7.2887944444444441</v>
      </c>
      <c r="P1712">
        <v>0</v>
      </c>
      <c r="Q1712">
        <v>9</v>
      </c>
      <c r="R1712">
        <v>0</v>
      </c>
      <c r="S1712">
        <v>0</v>
      </c>
      <c r="T1712">
        <v>0</v>
      </c>
      <c r="U1712">
        <v>4</v>
      </c>
      <c r="V1712">
        <v>0</v>
      </c>
      <c r="W1712">
        <v>0</v>
      </c>
      <c r="X1712">
        <v>0</v>
      </c>
      <c r="Y1712">
        <v>13.818438</v>
      </c>
      <c r="Z1712">
        <v>0</v>
      </c>
      <c r="AA1712">
        <v>0</v>
      </c>
      <c r="AB1712">
        <v>0</v>
      </c>
      <c r="AC1712">
        <v>41.463500000000003</v>
      </c>
      <c r="AD1712">
        <v>0</v>
      </c>
      <c r="AE1712">
        <v>0</v>
      </c>
      <c r="AF1712">
        <v>55.281939999999999</v>
      </c>
    </row>
    <row r="1713" spans="1:32" x14ac:dyDescent="0.3">
      <c r="A1713">
        <v>3008077</v>
      </c>
      <c r="B1713">
        <v>1</v>
      </c>
      <c r="C1713" t="s">
        <v>82</v>
      </c>
      <c r="D1713" t="s">
        <v>113</v>
      </c>
      <c r="E1713" t="s">
        <v>6663</v>
      </c>
      <c r="F1713" t="s">
        <v>6664</v>
      </c>
      <c r="G1713" t="s">
        <v>134</v>
      </c>
      <c r="H1713" t="s">
        <v>176</v>
      </c>
      <c r="I1713" t="s">
        <v>78</v>
      </c>
      <c r="J1713" t="s">
        <v>136</v>
      </c>
      <c r="K1713" t="s">
        <v>22</v>
      </c>
      <c r="L1713" t="s">
        <v>177</v>
      </c>
      <c r="M1713" t="s">
        <v>6665</v>
      </c>
      <c r="N1713" t="s">
        <v>6666</v>
      </c>
      <c r="O1713">
        <v>5.179812222222222</v>
      </c>
      <c r="P1713">
        <v>0</v>
      </c>
      <c r="Q1713">
        <v>23</v>
      </c>
      <c r="R1713">
        <v>0</v>
      </c>
      <c r="S1713">
        <v>4</v>
      </c>
      <c r="T1713">
        <v>0</v>
      </c>
      <c r="U1713">
        <v>2</v>
      </c>
      <c r="V1713">
        <v>0</v>
      </c>
      <c r="W1713">
        <v>0</v>
      </c>
      <c r="X1713">
        <v>0</v>
      </c>
      <c r="Y1713">
        <v>50.75356</v>
      </c>
      <c r="Z1713">
        <v>0</v>
      </c>
      <c r="AA1713">
        <v>6.0812650000000001</v>
      </c>
      <c r="AB1713">
        <v>0</v>
      </c>
      <c r="AC1713">
        <v>23.575989</v>
      </c>
      <c r="AD1713">
        <v>0</v>
      </c>
      <c r="AE1713">
        <v>0</v>
      </c>
      <c r="AF1713">
        <v>80.410809999999998</v>
      </c>
    </row>
    <row r="1714" spans="1:32" x14ac:dyDescent="0.3">
      <c r="A1714">
        <v>3007806</v>
      </c>
      <c r="B1714">
        <v>1</v>
      </c>
      <c r="C1714" t="s">
        <v>82</v>
      </c>
      <c r="D1714" t="s">
        <v>92</v>
      </c>
      <c r="E1714" t="s">
        <v>6667</v>
      </c>
      <c r="F1714" t="s">
        <v>6668</v>
      </c>
      <c r="G1714" t="s">
        <v>134</v>
      </c>
      <c r="H1714" t="s">
        <v>247</v>
      </c>
      <c r="I1714" t="s">
        <v>78</v>
      </c>
      <c r="J1714" t="s">
        <v>136</v>
      </c>
      <c r="K1714" t="s">
        <v>22</v>
      </c>
      <c r="L1714" t="s">
        <v>177</v>
      </c>
      <c r="M1714" t="s">
        <v>6669</v>
      </c>
      <c r="N1714" t="s">
        <v>6670</v>
      </c>
      <c r="O1714">
        <v>6.6469500000000004</v>
      </c>
      <c r="P1714">
        <v>0</v>
      </c>
      <c r="Q1714">
        <v>26</v>
      </c>
      <c r="R1714">
        <v>0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0</v>
      </c>
      <c r="Y1714">
        <v>98.774680000000004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98.774680000000004</v>
      </c>
    </row>
    <row r="1715" spans="1:32" x14ac:dyDescent="0.3">
      <c r="A1715">
        <v>3007771</v>
      </c>
      <c r="B1715">
        <v>1</v>
      </c>
      <c r="C1715" t="s">
        <v>82</v>
      </c>
      <c r="D1715" t="s">
        <v>99</v>
      </c>
      <c r="E1715" t="s">
        <v>6671</v>
      </c>
      <c r="F1715" t="s">
        <v>6672</v>
      </c>
      <c r="G1715" t="s">
        <v>134</v>
      </c>
      <c r="H1715" t="s">
        <v>135</v>
      </c>
      <c r="I1715" t="s">
        <v>79</v>
      </c>
      <c r="J1715" t="s">
        <v>136</v>
      </c>
      <c r="K1715" t="s">
        <v>22</v>
      </c>
      <c r="L1715" t="s">
        <v>177</v>
      </c>
      <c r="M1715" t="s">
        <v>6673</v>
      </c>
      <c r="N1715" t="s">
        <v>3067</v>
      </c>
      <c r="O1715">
        <v>1.6888888888888889</v>
      </c>
      <c r="P1715">
        <v>0</v>
      </c>
      <c r="Q1715">
        <v>196</v>
      </c>
      <c r="R1715">
        <v>0</v>
      </c>
      <c r="S1715">
        <v>50</v>
      </c>
      <c r="T1715">
        <v>2</v>
      </c>
      <c r="U1715">
        <v>17</v>
      </c>
      <c r="V1715">
        <v>0</v>
      </c>
      <c r="W1715">
        <v>0</v>
      </c>
      <c r="X1715">
        <v>0</v>
      </c>
      <c r="Y1715">
        <v>74.521850000000001</v>
      </c>
      <c r="Z1715">
        <v>0</v>
      </c>
      <c r="AA1715">
        <v>34.93168</v>
      </c>
      <c r="AB1715">
        <v>40.349710000000002</v>
      </c>
      <c r="AC1715">
        <v>9.9732120000000002</v>
      </c>
      <c r="AD1715">
        <v>0</v>
      </c>
      <c r="AE1715">
        <v>0</v>
      </c>
      <c r="AF1715">
        <v>159.77645999999999</v>
      </c>
    </row>
    <row r="1716" spans="1:32" x14ac:dyDescent="0.3">
      <c r="A1716">
        <v>3006966</v>
      </c>
      <c r="B1716">
        <v>1</v>
      </c>
      <c r="C1716" t="s">
        <v>82</v>
      </c>
      <c r="D1716" t="s">
        <v>85</v>
      </c>
      <c r="E1716" t="s">
        <v>6674</v>
      </c>
      <c r="F1716" t="s">
        <v>6675</v>
      </c>
      <c r="G1716" t="s">
        <v>134</v>
      </c>
      <c r="H1716" t="s">
        <v>182</v>
      </c>
      <c r="I1716" t="s">
        <v>78</v>
      </c>
      <c r="J1716" t="s">
        <v>136</v>
      </c>
      <c r="K1716" t="s">
        <v>22</v>
      </c>
      <c r="L1716" t="s">
        <v>177</v>
      </c>
      <c r="M1716" t="s">
        <v>6676</v>
      </c>
      <c r="N1716" t="s">
        <v>6677</v>
      </c>
      <c r="O1716">
        <v>0.2459102777777778</v>
      </c>
      <c r="P1716">
        <v>0</v>
      </c>
      <c r="Q1716">
        <v>12</v>
      </c>
      <c r="R1716">
        <v>0</v>
      </c>
      <c r="S1716">
        <v>2</v>
      </c>
      <c r="T1716">
        <v>0</v>
      </c>
      <c r="U1716">
        <v>2</v>
      </c>
      <c r="V1716">
        <v>0</v>
      </c>
      <c r="W1716">
        <v>0</v>
      </c>
      <c r="X1716">
        <v>0</v>
      </c>
      <c r="Y1716">
        <v>5.1262400000000001</v>
      </c>
      <c r="Z1716">
        <v>0</v>
      </c>
      <c r="AA1716">
        <v>6.1722263999999999E-2</v>
      </c>
      <c r="AB1716">
        <v>0</v>
      </c>
      <c r="AC1716">
        <v>0.76669984999999996</v>
      </c>
      <c r="AD1716">
        <v>0</v>
      </c>
      <c r="AE1716">
        <v>0</v>
      </c>
      <c r="AF1716">
        <v>5.9546619999999999</v>
      </c>
    </row>
    <row r="1717" spans="1:32" x14ac:dyDescent="0.3">
      <c r="A1717">
        <v>3006948</v>
      </c>
      <c r="B1717">
        <v>1</v>
      </c>
      <c r="C1717" t="s">
        <v>83</v>
      </c>
      <c r="D1717" t="s">
        <v>115</v>
      </c>
      <c r="E1717" t="s">
        <v>6678</v>
      </c>
      <c r="F1717" t="s">
        <v>6679</v>
      </c>
      <c r="G1717" t="s">
        <v>134</v>
      </c>
      <c r="H1717" t="s">
        <v>327</v>
      </c>
      <c r="I1717" t="s">
        <v>78</v>
      </c>
      <c r="J1717" t="s">
        <v>136</v>
      </c>
      <c r="K1717" t="s">
        <v>22</v>
      </c>
      <c r="L1717" t="s">
        <v>177</v>
      </c>
      <c r="M1717" t="s">
        <v>6680</v>
      </c>
      <c r="N1717" t="s">
        <v>6681</v>
      </c>
      <c r="O1717">
        <v>2.4409930555555559</v>
      </c>
      <c r="P1717">
        <v>0</v>
      </c>
      <c r="Q1717">
        <v>0</v>
      </c>
      <c r="R1717">
        <v>0</v>
      </c>
      <c r="S1717">
        <v>6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0.58320033999999998</v>
      </c>
      <c r="AB1717">
        <v>0</v>
      </c>
      <c r="AC1717">
        <v>0</v>
      </c>
      <c r="AD1717">
        <v>0</v>
      </c>
      <c r="AE1717">
        <v>0</v>
      </c>
      <c r="AF1717">
        <v>0.58320033999999998</v>
      </c>
    </row>
    <row r="1718" spans="1:32" x14ac:dyDescent="0.3">
      <c r="A1718">
        <v>3006944</v>
      </c>
      <c r="B1718">
        <v>1</v>
      </c>
      <c r="C1718" t="s">
        <v>83</v>
      </c>
      <c r="D1718" t="s">
        <v>123</v>
      </c>
      <c r="E1718" t="s">
        <v>6682</v>
      </c>
      <c r="F1718" t="s">
        <v>6683</v>
      </c>
      <c r="G1718" t="s">
        <v>134</v>
      </c>
      <c r="H1718" t="s">
        <v>182</v>
      </c>
      <c r="I1718" t="s">
        <v>78</v>
      </c>
      <c r="J1718" t="s">
        <v>136</v>
      </c>
      <c r="K1718" t="s">
        <v>22</v>
      </c>
      <c r="L1718" t="s">
        <v>177</v>
      </c>
      <c r="M1718" t="s">
        <v>6684</v>
      </c>
      <c r="N1718" t="s">
        <v>6685</v>
      </c>
      <c r="O1718">
        <v>0.67613388888888881</v>
      </c>
      <c r="P1718">
        <v>0</v>
      </c>
      <c r="Q1718">
        <v>18</v>
      </c>
      <c r="R1718">
        <v>0</v>
      </c>
      <c r="S1718">
        <v>17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1.3275094999999999</v>
      </c>
      <c r="Z1718">
        <v>0</v>
      </c>
      <c r="AA1718">
        <v>6.0803646999999996</v>
      </c>
      <c r="AB1718">
        <v>0</v>
      </c>
      <c r="AC1718">
        <v>0</v>
      </c>
      <c r="AD1718">
        <v>0</v>
      </c>
      <c r="AE1718">
        <v>0</v>
      </c>
      <c r="AF1718">
        <v>7.4078746000000004</v>
      </c>
    </row>
    <row r="1719" spans="1:32" x14ac:dyDescent="0.3">
      <c r="A1719">
        <v>3006514</v>
      </c>
      <c r="B1719">
        <v>1</v>
      </c>
      <c r="C1719" t="s">
        <v>82</v>
      </c>
      <c r="D1719" t="s">
        <v>88</v>
      </c>
      <c r="E1719" t="s">
        <v>6686</v>
      </c>
      <c r="F1719" t="s">
        <v>6687</v>
      </c>
      <c r="G1719" t="s">
        <v>134</v>
      </c>
      <c r="H1719" t="s">
        <v>247</v>
      </c>
      <c r="I1719" t="s">
        <v>78</v>
      </c>
      <c r="J1719" t="s">
        <v>136</v>
      </c>
      <c r="K1719" t="s">
        <v>22</v>
      </c>
      <c r="L1719" t="s">
        <v>177</v>
      </c>
      <c r="M1719" t="s">
        <v>6688</v>
      </c>
      <c r="N1719" t="s">
        <v>6689</v>
      </c>
      <c r="O1719">
        <v>2.2370022222222223</v>
      </c>
      <c r="P1719">
        <v>0</v>
      </c>
      <c r="Q1719">
        <v>4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0.26175100000000001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0.26175100000000001</v>
      </c>
    </row>
    <row r="1720" spans="1:32" x14ac:dyDescent="0.3">
      <c r="A1720">
        <v>3006162</v>
      </c>
      <c r="B1720">
        <v>1</v>
      </c>
      <c r="C1720" t="s">
        <v>82</v>
      </c>
      <c r="D1720" t="s">
        <v>88</v>
      </c>
      <c r="E1720" t="s">
        <v>6690</v>
      </c>
      <c r="F1720" t="s">
        <v>6691</v>
      </c>
      <c r="G1720" t="s">
        <v>134</v>
      </c>
      <c r="H1720" t="s">
        <v>252</v>
      </c>
      <c r="I1720" t="s">
        <v>79</v>
      </c>
      <c r="J1720" t="s">
        <v>136</v>
      </c>
      <c r="K1720" t="s">
        <v>22</v>
      </c>
      <c r="L1720" t="s">
        <v>177</v>
      </c>
      <c r="M1720" t="s">
        <v>6692</v>
      </c>
      <c r="N1720" t="s">
        <v>6693</v>
      </c>
      <c r="O1720">
        <v>4.866395555555556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18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77.537049999999994</v>
      </c>
      <c r="AD1720">
        <v>0</v>
      </c>
      <c r="AE1720">
        <v>0</v>
      </c>
      <c r="AF1720">
        <v>77.537049999999994</v>
      </c>
    </row>
    <row r="1721" spans="1:32" x14ac:dyDescent="0.3">
      <c r="A1721">
        <v>3006108</v>
      </c>
      <c r="B1721">
        <v>1</v>
      </c>
      <c r="C1721" t="s">
        <v>83</v>
      </c>
      <c r="D1721" t="s">
        <v>127</v>
      </c>
      <c r="E1721" t="s">
        <v>6694</v>
      </c>
      <c r="F1721" t="s">
        <v>6695</v>
      </c>
      <c r="G1721" t="s">
        <v>134</v>
      </c>
      <c r="H1721" t="s">
        <v>327</v>
      </c>
      <c r="I1721" t="s">
        <v>78</v>
      </c>
      <c r="J1721" t="s">
        <v>136</v>
      </c>
      <c r="K1721" t="s">
        <v>22</v>
      </c>
      <c r="L1721" t="s">
        <v>177</v>
      </c>
      <c r="M1721" t="s">
        <v>6696</v>
      </c>
      <c r="N1721" t="s">
        <v>6697</v>
      </c>
      <c r="O1721">
        <v>0.37638888888888888</v>
      </c>
      <c r="P1721">
        <v>0</v>
      </c>
      <c r="Q1721">
        <v>136</v>
      </c>
      <c r="R1721">
        <v>0</v>
      </c>
      <c r="S1721">
        <v>0</v>
      </c>
      <c r="T1721">
        <v>0</v>
      </c>
      <c r="U1721">
        <v>5</v>
      </c>
      <c r="V1721">
        <v>0</v>
      </c>
      <c r="W1721">
        <v>0</v>
      </c>
      <c r="X1721">
        <v>0</v>
      </c>
      <c r="Y1721">
        <v>12.5997925</v>
      </c>
      <c r="Z1721">
        <v>0</v>
      </c>
      <c r="AA1721">
        <v>0</v>
      </c>
      <c r="AB1721">
        <v>0</v>
      </c>
      <c r="AC1721">
        <v>0.42395890000000003</v>
      </c>
      <c r="AD1721">
        <v>0</v>
      </c>
      <c r="AE1721">
        <v>0</v>
      </c>
      <c r="AF1721">
        <v>13.023751000000001</v>
      </c>
    </row>
    <row r="1722" spans="1:32" x14ac:dyDescent="0.3">
      <c r="A1722">
        <v>3006111</v>
      </c>
      <c r="B1722">
        <v>1</v>
      </c>
      <c r="C1722" t="s">
        <v>82</v>
      </c>
      <c r="D1722" t="s">
        <v>98</v>
      </c>
      <c r="E1722" t="s">
        <v>3475</v>
      </c>
      <c r="F1722" t="s">
        <v>3476</v>
      </c>
      <c r="G1722" t="s">
        <v>134</v>
      </c>
      <c r="H1722" t="s">
        <v>147</v>
      </c>
      <c r="I1722" t="s">
        <v>79</v>
      </c>
      <c r="J1722" t="s">
        <v>136</v>
      </c>
      <c r="K1722" t="s">
        <v>22</v>
      </c>
      <c r="L1722" t="s">
        <v>137</v>
      </c>
      <c r="M1722" t="s">
        <v>6698</v>
      </c>
      <c r="N1722" t="s">
        <v>6699</v>
      </c>
      <c r="O1722">
        <v>0.55611111111111111</v>
      </c>
      <c r="P1722">
        <v>0</v>
      </c>
      <c r="Q1722">
        <v>3339</v>
      </c>
      <c r="R1722">
        <v>0</v>
      </c>
      <c r="S1722">
        <v>0</v>
      </c>
      <c r="T1722">
        <v>1</v>
      </c>
      <c r="U1722">
        <v>604</v>
      </c>
      <c r="V1722">
        <v>0</v>
      </c>
      <c r="W1722">
        <v>3</v>
      </c>
      <c r="X1722">
        <v>0</v>
      </c>
      <c r="Y1722">
        <v>607.63513</v>
      </c>
      <c r="Z1722">
        <v>0</v>
      </c>
      <c r="AA1722">
        <v>0</v>
      </c>
      <c r="AB1722">
        <v>8.6457829999999998</v>
      </c>
      <c r="AC1722">
        <v>314.30160000000001</v>
      </c>
      <c r="AD1722">
        <v>0</v>
      </c>
      <c r="AE1722">
        <v>10.673215000000001</v>
      </c>
      <c r="AF1722">
        <v>941.25573999999995</v>
      </c>
    </row>
    <row r="1723" spans="1:32" x14ac:dyDescent="0.3">
      <c r="A1723">
        <v>3006117</v>
      </c>
      <c r="B1723">
        <v>1</v>
      </c>
      <c r="C1723" t="s">
        <v>82</v>
      </c>
      <c r="D1723" t="s">
        <v>94</v>
      </c>
      <c r="E1723" t="s">
        <v>6700</v>
      </c>
      <c r="F1723" t="s">
        <v>6701</v>
      </c>
      <c r="G1723" t="s">
        <v>134</v>
      </c>
      <c r="H1723" t="s">
        <v>147</v>
      </c>
      <c r="I1723" t="s">
        <v>79</v>
      </c>
      <c r="J1723" t="s">
        <v>136</v>
      </c>
      <c r="K1723" t="s">
        <v>22</v>
      </c>
      <c r="L1723" t="s">
        <v>137</v>
      </c>
      <c r="M1723" t="s">
        <v>6702</v>
      </c>
      <c r="N1723" t="s">
        <v>6703</v>
      </c>
      <c r="O1723">
        <v>2.5783333333333331</v>
      </c>
      <c r="P1723">
        <v>0</v>
      </c>
      <c r="Q1723">
        <v>3604</v>
      </c>
      <c r="R1723">
        <v>0</v>
      </c>
      <c r="S1723">
        <v>5</v>
      </c>
      <c r="T1723">
        <v>2</v>
      </c>
      <c r="U1723">
        <v>287</v>
      </c>
      <c r="V1723">
        <v>0</v>
      </c>
      <c r="W1723">
        <v>1</v>
      </c>
      <c r="X1723">
        <v>0</v>
      </c>
      <c r="Y1723">
        <v>1736.7465</v>
      </c>
      <c r="Z1723">
        <v>0</v>
      </c>
      <c r="AA1723">
        <v>2.0012240000000001</v>
      </c>
      <c r="AB1723">
        <v>142.74915999999999</v>
      </c>
      <c r="AC1723">
        <v>887.57590000000005</v>
      </c>
      <c r="AD1723">
        <v>0</v>
      </c>
      <c r="AE1723">
        <v>1.4234804000000001</v>
      </c>
      <c r="AF1723">
        <v>2770.4962999999998</v>
      </c>
    </row>
    <row r="1724" spans="1:32" x14ac:dyDescent="0.3">
      <c r="A1724">
        <v>3006104</v>
      </c>
      <c r="B1724">
        <v>1</v>
      </c>
      <c r="C1724" t="s">
        <v>82</v>
      </c>
      <c r="D1724" t="s">
        <v>91</v>
      </c>
      <c r="E1724" t="s">
        <v>6704</v>
      </c>
      <c r="F1724" t="s">
        <v>6705</v>
      </c>
      <c r="G1724" t="s">
        <v>134</v>
      </c>
      <c r="H1724" t="s">
        <v>135</v>
      </c>
      <c r="I1724" t="s">
        <v>79</v>
      </c>
      <c r="J1724" t="s">
        <v>136</v>
      </c>
      <c r="K1724" t="s">
        <v>22</v>
      </c>
      <c r="L1724" t="s">
        <v>137</v>
      </c>
      <c r="M1724" t="s">
        <v>6706</v>
      </c>
      <c r="N1724" t="s">
        <v>6707</v>
      </c>
      <c r="O1724">
        <v>7.6224999999999996</v>
      </c>
      <c r="P1724">
        <v>0</v>
      </c>
      <c r="Q1724">
        <v>3226</v>
      </c>
      <c r="R1724">
        <v>0</v>
      </c>
      <c r="S1724">
        <v>0</v>
      </c>
      <c r="T1724">
        <v>1</v>
      </c>
      <c r="U1724">
        <v>465</v>
      </c>
      <c r="V1724">
        <v>0</v>
      </c>
      <c r="W1724">
        <v>0</v>
      </c>
      <c r="X1724">
        <v>0</v>
      </c>
      <c r="Y1724">
        <v>5654.8867</v>
      </c>
      <c r="Z1724">
        <v>0</v>
      </c>
      <c r="AA1724">
        <v>0</v>
      </c>
      <c r="AB1724">
        <v>461.54694000000001</v>
      </c>
      <c r="AC1724">
        <v>3395.1848</v>
      </c>
      <c r="AD1724">
        <v>0</v>
      </c>
      <c r="AE1724">
        <v>0</v>
      </c>
      <c r="AF1724">
        <v>9511.6180000000004</v>
      </c>
    </row>
    <row r="1725" spans="1:32" x14ac:dyDescent="0.3">
      <c r="A1725">
        <v>3005930</v>
      </c>
      <c r="B1725">
        <v>1</v>
      </c>
      <c r="C1725" t="s">
        <v>83</v>
      </c>
      <c r="D1725" t="s">
        <v>125</v>
      </c>
      <c r="E1725" t="s">
        <v>5648</v>
      </c>
      <c r="F1725" t="s">
        <v>5649</v>
      </c>
      <c r="G1725" t="s">
        <v>134</v>
      </c>
      <c r="H1725" t="s">
        <v>182</v>
      </c>
      <c r="I1725" t="s">
        <v>78</v>
      </c>
      <c r="J1725" t="s">
        <v>136</v>
      </c>
      <c r="K1725" t="s">
        <v>22</v>
      </c>
      <c r="L1725" t="s">
        <v>177</v>
      </c>
      <c r="M1725" t="s">
        <v>6708</v>
      </c>
      <c r="N1725" t="s">
        <v>6709</v>
      </c>
      <c r="O1725">
        <v>3.2724358333333332</v>
      </c>
      <c r="P1725">
        <v>0</v>
      </c>
      <c r="Q1725">
        <v>48</v>
      </c>
      <c r="R1725">
        <v>0</v>
      </c>
      <c r="S1725">
        <v>1</v>
      </c>
      <c r="T1725">
        <v>0</v>
      </c>
      <c r="U1725">
        <v>4</v>
      </c>
      <c r="V1725">
        <v>0</v>
      </c>
      <c r="W1725">
        <v>0</v>
      </c>
      <c r="X1725">
        <v>0</v>
      </c>
      <c r="Y1725">
        <v>34.966022000000002</v>
      </c>
      <c r="Z1725">
        <v>0</v>
      </c>
      <c r="AA1725">
        <v>7.3992364000000005E-2</v>
      </c>
      <c r="AB1725">
        <v>0</v>
      </c>
      <c r="AC1725">
        <v>5.5186849999999996</v>
      </c>
      <c r="AD1725">
        <v>0</v>
      </c>
      <c r="AE1725">
        <v>0</v>
      </c>
      <c r="AF1725">
        <v>40.558697000000002</v>
      </c>
    </row>
    <row r="1726" spans="1:32" x14ac:dyDescent="0.3">
      <c r="A1726">
        <v>3005925</v>
      </c>
      <c r="B1726">
        <v>1</v>
      </c>
      <c r="C1726" t="s">
        <v>83</v>
      </c>
      <c r="D1726" t="s">
        <v>125</v>
      </c>
      <c r="E1726" t="s">
        <v>6710</v>
      </c>
      <c r="F1726" t="s">
        <v>6711</v>
      </c>
      <c r="G1726" t="s">
        <v>134</v>
      </c>
      <c r="H1726" t="s">
        <v>211</v>
      </c>
      <c r="I1726" t="s">
        <v>79</v>
      </c>
      <c r="J1726" t="s">
        <v>136</v>
      </c>
      <c r="K1726" t="s">
        <v>22</v>
      </c>
      <c r="L1726" t="s">
        <v>177</v>
      </c>
      <c r="M1726" t="s">
        <v>6712</v>
      </c>
      <c r="N1726" t="s">
        <v>6713</v>
      </c>
      <c r="O1726">
        <v>0.33611111111111114</v>
      </c>
      <c r="P1726">
        <v>3</v>
      </c>
      <c r="Q1726">
        <v>4</v>
      </c>
      <c r="R1726">
        <v>69</v>
      </c>
      <c r="S1726">
        <v>65</v>
      </c>
      <c r="T1726">
        <v>9</v>
      </c>
      <c r="U1726">
        <v>2</v>
      </c>
      <c r="V1726">
        <v>0</v>
      </c>
      <c r="W1726">
        <v>0</v>
      </c>
      <c r="X1726">
        <v>0.17111837999999999</v>
      </c>
      <c r="Y1726">
        <v>5.9984049999999997E-2</v>
      </c>
      <c r="Z1726">
        <v>15.790858</v>
      </c>
      <c r="AA1726">
        <v>3.6778170000000001</v>
      </c>
      <c r="AB1726">
        <v>7.6103379999999996</v>
      </c>
      <c r="AC1726">
        <v>0.28066003</v>
      </c>
      <c r="AD1726">
        <v>0</v>
      </c>
      <c r="AE1726">
        <v>0</v>
      </c>
      <c r="AF1726">
        <v>27.590776000000002</v>
      </c>
    </row>
    <row r="1727" spans="1:32" x14ac:dyDescent="0.3">
      <c r="A1727">
        <v>3005743</v>
      </c>
      <c r="B1727">
        <v>1</v>
      </c>
      <c r="C1727" t="s">
        <v>82</v>
      </c>
      <c r="D1727" t="s">
        <v>100</v>
      </c>
      <c r="E1727" t="s">
        <v>4086</v>
      </c>
      <c r="F1727" t="s">
        <v>4087</v>
      </c>
      <c r="G1727" t="s">
        <v>134</v>
      </c>
      <c r="H1727" t="s">
        <v>216</v>
      </c>
      <c r="I1727" t="s">
        <v>78</v>
      </c>
      <c r="J1727" t="s">
        <v>136</v>
      </c>
      <c r="K1727" t="s">
        <v>22</v>
      </c>
      <c r="L1727" t="s">
        <v>177</v>
      </c>
      <c r="M1727" t="s">
        <v>6714</v>
      </c>
      <c r="N1727" t="s">
        <v>6715</v>
      </c>
      <c r="O1727">
        <v>5.5174866666666667</v>
      </c>
      <c r="P1727">
        <v>0</v>
      </c>
      <c r="Q1727">
        <v>8</v>
      </c>
      <c r="R1727">
        <v>0</v>
      </c>
      <c r="S1727">
        <v>0</v>
      </c>
      <c r="T1727">
        <v>0</v>
      </c>
      <c r="U1727">
        <v>2</v>
      </c>
      <c r="V1727">
        <v>0</v>
      </c>
      <c r="W1727">
        <v>0</v>
      </c>
      <c r="X1727">
        <v>0</v>
      </c>
      <c r="Y1727">
        <v>10.447744</v>
      </c>
      <c r="Z1727">
        <v>0</v>
      </c>
      <c r="AA1727">
        <v>0</v>
      </c>
      <c r="AB1727">
        <v>0</v>
      </c>
      <c r="AC1727">
        <v>9.5786309999999997</v>
      </c>
      <c r="AD1727">
        <v>0</v>
      </c>
      <c r="AE1727">
        <v>0</v>
      </c>
      <c r="AF1727">
        <v>20.026375000000002</v>
      </c>
    </row>
    <row r="1728" spans="1:32" x14ac:dyDescent="0.3">
      <c r="A1728">
        <v>3005885</v>
      </c>
      <c r="B1728">
        <v>1</v>
      </c>
      <c r="C1728" t="s">
        <v>82</v>
      </c>
      <c r="D1728" t="s">
        <v>93</v>
      </c>
      <c r="E1728" t="s">
        <v>6716</v>
      </c>
      <c r="F1728" t="s">
        <v>6717</v>
      </c>
      <c r="G1728" t="s">
        <v>134</v>
      </c>
      <c r="H1728" t="s">
        <v>211</v>
      </c>
      <c r="I1728" t="s">
        <v>79</v>
      </c>
      <c r="J1728" t="s">
        <v>136</v>
      </c>
      <c r="K1728" t="s">
        <v>22</v>
      </c>
      <c r="L1728" t="s">
        <v>177</v>
      </c>
      <c r="M1728" t="s">
        <v>6718</v>
      </c>
      <c r="N1728" t="s">
        <v>5063</v>
      </c>
      <c r="O1728">
        <v>0.97538861111111108</v>
      </c>
      <c r="P1728">
        <v>0</v>
      </c>
      <c r="Q1728">
        <v>7526</v>
      </c>
      <c r="R1728">
        <v>0</v>
      </c>
      <c r="S1728">
        <v>2</v>
      </c>
      <c r="T1728">
        <v>1</v>
      </c>
      <c r="U1728">
        <v>962</v>
      </c>
      <c r="V1728">
        <v>0</v>
      </c>
      <c r="W1728">
        <v>3</v>
      </c>
      <c r="X1728">
        <v>0</v>
      </c>
      <c r="Y1728">
        <v>1908.9011</v>
      </c>
      <c r="Z1728">
        <v>0</v>
      </c>
      <c r="AA1728">
        <v>0.19515842</v>
      </c>
      <c r="AB1728">
        <v>19.583646999999999</v>
      </c>
      <c r="AC1728">
        <v>898.0498</v>
      </c>
      <c r="AD1728">
        <v>0</v>
      </c>
      <c r="AE1728">
        <v>18.866759999999999</v>
      </c>
      <c r="AF1728">
        <v>2845.5963999999999</v>
      </c>
    </row>
    <row r="1729" spans="1:32" x14ac:dyDescent="0.3">
      <c r="A1729">
        <v>3005725</v>
      </c>
      <c r="B1729">
        <v>1</v>
      </c>
      <c r="C1729" t="s">
        <v>82</v>
      </c>
      <c r="D1729" t="s">
        <v>101</v>
      </c>
      <c r="E1729" t="s">
        <v>6719</v>
      </c>
      <c r="F1729" t="s">
        <v>6720</v>
      </c>
      <c r="G1729" t="s">
        <v>134</v>
      </c>
      <c r="H1729" t="s">
        <v>182</v>
      </c>
      <c r="I1729" t="s">
        <v>78</v>
      </c>
      <c r="J1729" t="s">
        <v>136</v>
      </c>
      <c r="K1729" t="s">
        <v>22</v>
      </c>
      <c r="L1729" t="s">
        <v>177</v>
      </c>
      <c r="M1729" t="s">
        <v>6721</v>
      </c>
      <c r="N1729" t="s">
        <v>6722</v>
      </c>
      <c r="O1729">
        <v>1.5232233333333334</v>
      </c>
      <c r="P1729">
        <v>0</v>
      </c>
      <c r="Q1729">
        <v>1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0.34901923000000001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0.34901923000000001</v>
      </c>
    </row>
    <row r="1730" spans="1:32" x14ac:dyDescent="0.3">
      <c r="A1730">
        <v>3005507</v>
      </c>
      <c r="B1730">
        <v>1</v>
      </c>
      <c r="C1730" t="s">
        <v>83</v>
      </c>
      <c r="D1730" t="s">
        <v>126</v>
      </c>
      <c r="E1730" t="s">
        <v>6723</v>
      </c>
      <c r="F1730" t="s">
        <v>6724</v>
      </c>
      <c r="G1730" t="s">
        <v>134</v>
      </c>
      <c r="H1730" t="s">
        <v>135</v>
      </c>
      <c r="I1730" t="s">
        <v>79</v>
      </c>
      <c r="J1730" t="s">
        <v>136</v>
      </c>
      <c r="K1730" t="s">
        <v>22</v>
      </c>
      <c r="L1730" t="s">
        <v>177</v>
      </c>
      <c r="M1730" t="s">
        <v>6725</v>
      </c>
      <c r="N1730" t="s">
        <v>6726</v>
      </c>
      <c r="O1730">
        <v>1.9273863888888889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1.1123965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1.1123965</v>
      </c>
    </row>
    <row r="1731" spans="1:32" x14ac:dyDescent="0.3">
      <c r="A1731">
        <v>3005551</v>
      </c>
      <c r="B1731">
        <v>1</v>
      </c>
      <c r="C1731" t="s">
        <v>83</v>
      </c>
      <c r="D1731" t="s">
        <v>128</v>
      </c>
      <c r="E1731" t="s">
        <v>6727</v>
      </c>
      <c r="F1731" t="s">
        <v>6728</v>
      </c>
      <c r="G1731" t="s">
        <v>134</v>
      </c>
      <c r="H1731" t="s">
        <v>211</v>
      </c>
      <c r="I1731" t="s">
        <v>79</v>
      </c>
      <c r="J1731" t="s">
        <v>136</v>
      </c>
      <c r="K1731" t="s">
        <v>22</v>
      </c>
      <c r="L1731" t="s">
        <v>177</v>
      </c>
      <c r="M1731" t="s">
        <v>6729</v>
      </c>
      <c r="N1731" t="s">
        <v>6730</v>
      </c>
      <c r="O1731">
        <v>0.62527777777777782</v>
      </c>
      <c r="P1731">
        <v>3</v>
      </c>
      <c r="Q1731">
        <v>127</v>
      </c>
      <c r="R1731">
        <v>78</v>
      </c>
      <c r="S1731">
        <v>163</v>
      </c>
      <c r="T1731">
        <v>8</v>
      </c>
      <c r="U1731">
        <v>17</v>
      </c>
      <c r="V1731">
        <v>0</v>
      </c>
      <c r="W1731">
        <v>1</v>
      </c>
      <c r="X1731">
        <v>0.26764536</v>
      </c>
      <c r="Y1731">
        <v>14.308624</v>
      </c>
      <c r="Z1731">
        <v>9.7955500000000004</v>
      </c>
      <c r="AA1731">
        <v>30.177873999999999</v>
      </c>
      <c r="AB1731">
        <v>10.328207000000001</v>
      </c>
      <c r="AC1731">
        <v>4.3048476999999998</v>
      </c>
      <c r="AD1731">
        <v>0</v>
      </c>
      <c r="AE1731">
        <v>0</v>
      </c>
      <c r="AF1731">
        <v>69.182749999999999</v>
      </c>
    </row>
    <row r="1732" spans="1:32" x14ac:dyDescent="0.3">
      <c r="A1732">
        <v>3005488</v>
      </c>
      <c r="B1732">
        <v>1</v>
      </c>
      <c r="C1732" t="s">
        <v>83</v>
      </c>
      <c r="D1732" t="s">
        <v>128</v>
      </c>
      <c r="E1732" t="s">
        <v>6731</v>
      </c>
      <c r="F1732" t="s">
        <v>6732</v>
      </c>
      <c r="G1732" t="s">
        <v>134</v>
      </c>
      <c r="H1732" t="s">
        <v>247</v>
      </c>
      <c r="I1732" t="s">
        <v>78</v>
      </c>
      <c r="J1732" t="s">
        <v>136</v>
      </c>
      <c r="K1732" t="s">
        <v>22</v>
      </c>
      <c r="L1732" t="s">
        <v>177</v>
      </c>
      <c r="M1732" t="s">
        <v>6733</v>
      </c>
      <c r="N1732" t="s">
        <v>6734</v>
      </c>
      <c r="O1732">
        <v>2.0572244444444445</v>
      </c>
      <c r="P1732">
        <v>0</v>
      </c>
      <c r="Q1732">
        <v>17</v>
      </c>
      <c r="R1732">
        <v>0</v>
      </c>
      <c r="S1732">
        <v>2</v>
      </c>
      <c r="T1732">
        <v>0</v>
      </c>
      <c r="U1732">
        <v>3</v>
      </c>
      <c r="V1732">
        <v>0</v>
      </c>
      <c r="W1732">
        <v>0</v>
      </c>
      <c r="X1732">
        <v>0</v>
      </c>
      <c r="Y1732">
        <v>6.8325677000000002</v>
      </c>
      <c r="Z1732">
        <v>0</v>
      </c>
      <c r="AA1732">
        <v>1.4290442000000001</v>
      </c>
      <c r="AB1732">
        <v>0</v>
      </c>
      <c r="AC1732">
        <v>0.39627135000000002</v>
      </c>
      <c r="AD1732">
        <v>0</v>
      </c>
      <c r="AE1732">
        <v>0</v>
      </c>
      <c r="AF1732">
        <v>8.6578839999999992</v>
      </c>
    </row>
    <row r="1733" spans="1:32" x14ac:dyDescent="0.3">
      <c r="A1733">
        <v>3005438</v>
      </c>
      <c r="B1733">
        <v>1</v>
      </c>
      <c r="C1733" t="s">
        <v>82</v>
      </c>
      <c r="D1733" t="s">
        <v>97</v>
      </c>
      <c r="E1733" t="s">
        <v>6735</v>
      </c>
      <c r="F1733" t="s">
        <v>6736</v>
      </c>
      <c r="G1733" t="s">
        <v>134</v>
      </c>
      <c r="H1733" t="s">
        <v>211</v>
      </c>
      <c r="I1733" t="s">
        <v>79</v>
      </c>
      <c r="J1733" t="s">
        <v>136</v>
      </c>
      <c r="K1733" t="s">
        <v>22</v>
      </c>
      <c r="L1733" t="s">
        <v>177</v>
      </c>
      <c r="M1733" t="s">
        <v>6737</v>
      </c>
      <c r="N1733" t="s">
        <v>6738</v>
      </c>
      <c r="O1733">
        <v>0.69638888888888884</v>
      </c>
      <c r="P1733">
        <v>0</v>
      </c>
      <c r="Q1733">
        <v>8</v>
      </c>
      <c r="R1733">
        <v>0</v>
      </c>
      <c r="S1733">
        <v>1</v>
      </c>
      <c r="T1733">
        <v>0</v>
      </c>
      <c r="U1733">
        <v>18</v>
      </c>
      <c r="V1733">
        <v>0</v>
      </c>
      <c r="W1733">
        <v>0</v>
      </c>
      <c r="X1733">
        <v>0</v>
      </c>
      <c r="Y1733">
        <v>3.5188421999999999</v>
      </c>
      <c r="Z1733">
        <v>0</v>
      </c>
      <c r="AA1733">
        <v>0.16293779</v>
      </c>
      <c r="AB1733">
        <v>0</v>
      </c>
      <c r="AC1733">
        <v>25.972580000000001</v>
      </c>
      <c r="AD1733">
        <v>0</v>
      </c>
      <c r="AE1733">
        <v>0</v>
      </c>
      <c r="AF1733">
        <v>29.65436</v>
      </c>
    </row>
    <row r="1734" spans="1:32" x14ac:dyDescent="0.3">
      <c r="A1734">
        <v>3005378</v>
      </c>
      <c r="B1734">
        <v>1</v>
      </c>
      <c r="C1734" t="s">
        <v>82</v>
      </c>
      <c r="D1734" t="s">
        <v>107</v>
      </c>
      <c r="E1734" t="s">
        <v>6739</v>
      </c>
      <c r="F1734" t="s">
        <v>6740</v>
      </c>
      <c r="G1734" t="s">
        <v>134</v>
      </c>
      <c r="H1734" t="s">
        <v>238</v>
      </c>
      <c r="I1734" t="s">
        <v>78</v>
      </c>
      <c r="J1734" t="s">
        <v>136</v>
      </c>
      <c r="K1734" t="s">
        <v>22</v>
      </c>
      <c r="L1734" t="s">
        <v>177</v>
      </c>
      <c r="M1734" t="s">
        <v>6741</v>
      </c>
      <c r="N1734" t="s">
        <v>6742</v>
      </c>
      <c r="O1734">
        <v>2.7242613888888889</v>
      </c>
      <c r="P1734">
        <v>0</v>
      </c>
      <c r="Q1734">
        <v>1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0.11897987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0.11897987</v>
      </c>
    </row>
    <row r="1735" spans="1:32" x14ac:dyDescent="0.3">
      <c r="A1735">
        <v>3005251</v>
      </c>
      <c r="B1735">
        <v>1</v>
      </c>
      <c r="C1735" t="s">
        <v>82</v>
      </c>
      <c r="D1735" t="s">
        <v>91</v>
      </c>
      <c r="E1735" t="s">
        <v>6743</v>
      </c>
      <c r="F1735" t="s">
        <v>6744</v>
      </c>
      <c r="G1735" t="s">
        <v>134</v>
      </c>
      <c r="H1735" t="s">
        <v>238</v>
      </c>
      <c r="I1735" t="s">
        <v>78</v>
      </c>
      <c r="J1735" t="s">
        <v>136</v>
      </c>
      <c r="K1735" t="s">
        <v>22</v>
      </c>
      <c r="L1735" t="s">
        <v>177</v>
      </c>
      <c r="M1735" t="s">
        <v>6745</v>
      </c>
      <c r="N1735" t="s">
        <v>6746</v>
      </c>
      <c r="O1735">
        <v>7.8044033333333331</v>
      </c>
      <c r="P1735">
        <v>0</v>
      </c>
      <c r="Q1735">
        <v>1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0.1881659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0.1881659</v>
      </c>
    </row>
    <row r="1736" spans="1:32" x14ac:dyDescent="0.3">
      <c r="A1736">
        <v>3005253</v>
      </c>
      <c r="B1736">
        <v>1</v>
      </c>
      <c r="C1736" t="s">
        <v>83</v>
      </c>
      <c r="D1736" t="s">
        <v>115</v>
      </c>
      <c r="E1736" t="s">
        <v>6747</v>
      </c>
      <c r="F1736" t="s">
        <v>6748</v>
      </c>
      <c r="G1736" t="s">
        <v>134</v>
      </c>
      <c r="H1736" t="s">
        <v>135</v>
      </c>
      <c r="I1736" t="s">
        <v>79</v>
      </c>
      <c r="J1736" t="s">
        <v>136</v>
      </c>
      <c r="K1736" t="s">
        <v>22</v>
      </c>
      <c r="L1736" t="s">
        <v>137</v>
      </c>
      <c r="M1736" t="s">
        <v>6749</v>
      </c>
      <c r="N1736" t="s">
        <v>6750</v>
      </c>
      <c r="O1736">
        <v>0.22472222222222221</v>
      </c>
      <c r="P1736">
        <v>0</v>
      </c>
      <c r="Q1736">
        <v>37</v>
      </c>
      <c r="R1736">
        <v>19</v>
      </c>
      <c r="S1736">
        <v>89</v>
      </c>
      <c r="T1736">
        <v>18</v>
      </c>
      <c r="U1736">
        <v>223</v>
      </c>
      <c r="V1736">
        <v>5</v>
      </c>
      <c r="W1736">
        <v>0</v>
      </c>
      <c r="X1736">
        <v>0</v>
      </c>
      <c r="Y1736">
        <v>1.0473462</v>
      </c>
      <c r="Z1736">
        <v>0.88011914000000002</v>
      </c>
      <c r="AA1736">
        <v>3.4844553</v>
      </c>
      <c r="AB1736">
        <v>23.130610999999998</v>
      </c>
      <c r="AC1736">
        <v>19.982374</v>
      </c>
      <c r="AD1736">
        <v>253.30485999999999</v>
      </c>
      <c r="AE1736">
        <v>0</v>
      </c>
      <c r="AF1736">
        <v>301.82974000000002</v>
      </c>
    </row>
    <row r="1737" spans="1:32" x14ac:dyDescent="0.3">
      <c r="A1737">
        <v>3005241</v>
      </c>
      <c r="B1737">
        <v>1</v>
      </c>
      <c r="C1737" t="s">
        <v>82</v>
      </c>
      <c r="D1737" t="s">
        <v>90</v>
      </c>
      <c r="E1737" t="s">
        <v>6751</v>
      </c>
      <c r="F1737" t="s">
        <v>6752</v>
      </c>
      <c r="G1737" t="s">
        <v>134</v>
      </c>
      <c r="H1737" t="s">
        <v>327</v>
      </c>
      <c r="I1737" t="s">
        <v>78</v>
      </c>
      <c r="J1737" t="s">
        <v>136</v>
      </c>
      <c r="K1737" t="s">
        <v>22</v>
      </c>
      <c r="L1737" t="s">
        <v>177</v>
      </c>
      <c r="M1737" t="s">
        <v>6753</v>
      </c>
      <c r="N1737" t="s">
        <v>6754</v>
      </c>
      <c r="O1737">
        <v>1.1244647222222222</v>
      </c>
      <c r="P1737">
        <v>0</v>
      </c>
      <c r="Q1737">
        <v>238</v>
      </c>
      <c r="R1737">
        <v>0</v>
      </c>
      <c r="S1737">
        <v>0</v>
      </c>
      <c r="T1737">
        <v>0</v>
      </c>
      <c r="U1737">
        <v>80</v>
      </c>
      <c r="V1737">
        <v>0</v>
      </c>
      <c r="W1737">
        <v>0</v>
      </c>
      <c r="X1737">
        <v>0</v>
      </c>
      <c r="Y1737">
        <v>84.897125000000003</v>
      </c>
      <c r="Z1737">
        <v>0</v>
      </c>
      <c r="AA1737">
        <v>0</v>
      </c>
      <c r="AB1737">
        <v>0</v>
      </c>
      <c r="AC1737">
        <v>35.727795</v>
      </c>
      <c r="AD1737">
        <v>0</v>
      </c>
      <c r="AE1737">
        <v>0</v>
      </c>
      <c r="AF1737">
        <v>120.62492</v>
      </c>
    </row>
    <row r="1738" spans="1:32" x14ac:dyDescent="0.3">
      <c r="A1738">
        <v>3005250</v>
      </c>
      <c r="B1738">
        <v>1</v>
      </c>
      <c r="C1738" t="s">
        <v>83</v>
      </c>
      <c r="D1738" t="s">
        <v>130</v>
      </c>
      <c r="E1738" t="s">
        <v>6755</v>
      </c>
      <c r="F1738" t="s">
        <v>6756</v>
      </c>
      <c r="G1738" t="s">
        <v>134</v>
      </c>
      <c r="H1738" t="s">
        <v>147</v>
      </c>
      <c r="I1738" t="s">
        <v>79</v>
      </c>
      <c r="J1738" t="s">
        <v>136</v>
      </c>
      <c r="K1738" t="s">
        <v>22</v>
      </c>
      <c r="L1738" t="s">
        <v>137</v>
      </c>
      <c r="M1738" t="s">
        <v>6757</v>
      </c>
      <c r="N1738" t="s">
        <v>6758</v>
      </c>
      <c r="O1738">
        <v>1.1561111111111111</v>
      </c>
      <c r="P1738">
        <v>18</v>
      </c>
      <c r="Q1738">
        <v>1499</v>
      </c>
      <c r="R1738">
        <v>28</v>
      </c>
      <c r="S1738">
        <v>23</v>
      </c>
      <c r="T1738">
        <v>11</v>
      </c>
      <c r="U1738">
        <v>113</v>
      </c>
      <c r="V1738">
        <v>1</v>
      </c>
      <c r="W1738">
        <v>0</v>
      </c>
      <c r="X1738">
        <v>26.114319999999999</v>
      </c>
      <c r="Y1738">
        <v>177.09460000000001</v>
      </c>
      <c r="Z1738">
        <v>281.95233000000002</v>
      </c>
      <c r="AA1738">
        <v>4.3170222999999996</v>
      </c>
      <c r="AB1738">
        <v>23.263168</v>
      </c>
      <c r="AC1738">
        <v>29.370832</v>
      </c>
      <c r="AD1738">
        <v>78.421139999999994</v>
      </c>
      <c r="AE1738">
        <v>0</v>
      </c>
      <c r="AF1738">
        <v>620.53345000000002</v>
      </c>
    </row>
    <row r="1739" spans="1:32" x14ac:dyDescent="0.3">
      <c r="A1739">
        <v>3005200</v>
      </c>
      <c r="B1739">
        <v>1</v>
      </c>
      <c r="C1739" t="s">
        <v>82</v>
      </c>
      <c r="D1739" t="s">
        <v>108</v>
      </c>
      <c r="E1739" t="s">
        <v>6759</v>
      </c>
      <c r="F1739" t="s">
        <v>6760</v>
      </c>
      <c r="G1739" t="s">
        <v>134</v>
      </c>
      <c r="H1739" t="s">
        <v>211</v>
      </c>
      <c r="I1739" t="s">
        <v>79</v>
      </c>
      <c r="J1739" t="s">
        <v>136</v>
      </c>
      <c r="K1739" t="s">
        <v>22</v>
      </c>
      <c r="L1739" t="s">
        <v>177</v>
      </c>
      <c r="M1739" t="s">
        <v>6761</v>
      </c>
      <c r="N1739" t="s">
        <v>6762</v>
      </c>
      <c r="O1739">
        <v>0.48499999999999999</v>
      </c>
      <c r="P1739">
        <v>0</v>
      </c>
      <c r="Q1739">
        <v>5707</v>
      </c>
      <c r="R1739">
        <v>0</v>
      </c>
      <c r="S1739">
        <v>32</v>
      </c>
      <c r="T1739">
        <v>8</v>
      </c>
      <c r="U1739">
        <v>436</v>
      </c>
      <c r="V1739">
        <v>4</v>
      </c>
      <c r="W1739">
        <v>0</v>
      </c>
      <c r="X1739">
        <v>0</v>
      </c>
      <c r="Y1739">
        <v>550.39499999999998</v>
      </c>
      <c r="Z1739">
        <v>0</v>
      </c>
      <c r="AA1739">
        <v>16.794160000000002</v>
      </c>
      <c r="AB1739">
        <v>132.05573000000001</v>
      </c>
      <c r="AC1739">
        <v>142.203</v>
      </c>
      <c r="AD1739">
        <v>60.901752000000002</v>
      </c>
      <c r="AE1739">
        <v>0</v>
      </c>
      <c r="AF1739">
        <v>902.34969999999998</v>
      </c>
    </row>
    <row r="1740" spans="1:32" x14ac:dyDescent="0.3">
      <c r="A1740">
        <v>3005024</v>
      </c>
      <c r="B1740">
        <v>1</v>
      </c>
      <c r="C1740" t="s">
        <v>82</v>
      </c>
      <c r="D1740" t="s">
        <v>104</v>
      </c>
      <c r="E1740" t="s">
        <v>6763</v>
      </c>
      <c r="F1740" t="s">
        <v>6764</v>
      </c>
      <c r="G1740" t="s">
        <v>134</v>
      </c>
      <c r="H1740" t="s">
        <v>238</v>
      </c>
      <c r="I1740" t="s">
        <v>78</v>
      </c>
      <c r="J1740" t="s">
        <v>136</v>
      </c>
      <c r="K1740" t="s">
        <v>22</v>
      </c>
      <c r="L1740" t="s">
        <v>177</v>
      </c>
      <c r="M1740" t="s">
        <v>6765</v>
      </c>
      <c r="N1740" t="s">
        <v>6766</v>
      </c>
      <c r="O1740">
        <v>0.97808666666666666</v>
      </c>
      <c r="P1740">
        <v>0</v>
      </c>
      <c r="Q1740">
        <v>1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0.11945875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0.11945875</v>
      </c>
    </row>
    <row r="1741" spans="1:32" x14ac:dyDescent="0.3">
      <c r="A1741">
        <v>3005019</v>
      </c>
      <c r="B1741">
        <v>1</v>
      </c>
      <c r="C1741" t="s">
        <v>83</v>
      </c>
      <c r="D1741" t="s">
        <v>130</v>
      </c>
      <c r="E1741" t="s">
        <v>6767</v>
      </c>
      <c r="F1741" t="s">
        <v>6768</v>
      </c>
      <c r="G1741" t="s">
        <v>134</v>
      </c>
      <c r="H1741" t="s">
        <v>176</v>
      </c>
      <c r="I1741" t="s">
        <v>78</v>
      </c>
      <c r="J1741" t="s">
        <v>136</v>
      </c>
      <c r="K1741" t="s">
        <v>22</v>
      </c>
      <c r="L1741" t="s">
        <v>177</v>
      </c>
      <c r="M1741" t="s">
        <v>6769</v>
      </c>
      <c r="N1741" t="s">
        <v>6770</v>
      </c>
      <c r="O1741">
        <v>2.0171575000000002</v>
      </c>
      <c r="P1741">
        <v>0</v>
      </c>
      <c r="Q1741">
        <v>87</v>
      </c>
      <c r="R1741">
        <v>0</v>
      </c>
      <c r="S1741">
        <v>0</v>
      </c>
      <c r="T1741">
        <v>0</v>
      </c>
      <c r="U1741">
        <v>20</v>
      </c>
      <c r="V1741">
        <v>0</v>
      </c>
      <c r="W1741">
        <v>0</v>
      </c>
      <c r="X1741">
        <v>0</v>
      </c>
      <c r="Y1741">
        <v>36.466602000000002</v>
      </c>
      <c r="Z1741">
        <v>0</v>
      </c>
      <c r="AA1741">
        <v>0</v>
      </c>
      <c r="AB1741">
        <v>0</v>
      </c>
      <c r="AC1741">
        <v>61.026800000000001</v>
      </c>
      <c r="AD1741">
        <v>0</v>
      </c>
      <c r="AE1741">
        <v>0</v>
      </c>
      <c r="AF1741">
        <v>97.493399999999994</v>
      </c>
    </row>
    <row r="1742" spans="1:32" x14ac:dyDescent="0.3">
      <c r="A1742">
        <v>3005042</v>
      </c>
      <c r="B1742">
        <v>1</v>
      </c>
      <c r="C1742" t="s">
        <v>82</v>
      </c>
      <c r="D1742" t="s">
        <v>106</v>
      </c>
      <c r="E1742" t="s">
        <v>6771</v>
      </c>
      <c r="F1742" t="s">
        <v>6772</v>
      </c>
      <c r="G1742" t="s">
        <v>134</v>
      </c>
      <c r="H1742" t="s">
        <v>247</v>
      </c>
      <c r="I1742" t="s">
        <v>78</v>
      </c>
      <c r="J1742" t="s">
        <v>136</v>
      </c>
      <c r="K1742" t="s">
        <v>22</v>
      </c>
      <c r="L1742" t="s">
        <v>177</v>
      </c>
      <c r="M1742" t="s">
        <v>6773</v>
      </c>
      <c r="N1742" t="s">
        <v>6774</v>
      </c>
      <c r="O1742">
        <v>2.1590425</v>
      </c>
      <c r="P1742">
        <v>0</v>
      </c>
      <c r="Q1742">
        <v>86</v>
      </c>
      <c r="R1742">
        <v>0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0</v>
      </c>
      <c r="Y1742">
        <v>73.055109999999999</v>
      </c>
      <c r="Z1742">
        <v>0</v>
      </c>
      <c r="AA1742">
        <v>0</v>
      </c>
      <c r="AB1742">
        <v>0</v>
      </c>
      <c r="AC1742">
        <v>3.1184509999999999E-2</v>
      </c>
      <c r="AD1742">
        <v>0</v>
      </c>
      <c r="AE1742">
        <v>0</v>
      </c>
      <c r="AF1742">
        <v>73.086296000000004</v>
      </c>
    </row>
    <row r="1743" spans="1:32" x14ac:dyDescent="0.3">
      <c r="A1743">
        <v>3005058</v>
      </c>
      <c r="B1743">
        <v>1</v>
      </c>
      <c r="C1743" t="s">
        <v>82</v>
      </c>
      <c r="D1743" t="s">
        <v>91</v>
      </c>
      <c r="E1743" t="s">
        <v>4980</v>
      </c>
      <c r="F1743" t="s">
        <v>4981</v>
      </c>
      <c r="G1743" t="s">
        <v>134</v>
      </c>
      <c r="H1743" t="s">
        <v>182</v>
      </c>
      <c r="I1743" t="s">
        <v>79</v>
      </c>
      <c r="J1743" t="s">
        <v>136</v>
      </c>
      <c r="K1743" t="s">
        <v>22</v>
      </c>
      <c r="L1743" t="s">
        <v>177</v>
      </c>
      <c r="M1743" t="s">
        <v>6775</v>
      </c>
      <c r="N1743" t="s">
        <v>6776</v>
      </c>
      <c r="O1743">
        <v>1.1975</v>
      </c>
      <c r="P1743">
        <v>4</v>
      </c>
      <c r="Q1743">
        <v>1088</v>
      </c>
      <c r="R1743">
        <v>1</v>
      </c>
      <c r="S1743">
        <v>80</v>
      </c>
      <c r="T1743">
        <v>5</v>
      </c>
      <c r="U1743">
        <v>107</v>
      </c>
      <c r="V1743">
        <v>0</v>
      </c>
      <c r="W1743">
        <v>0</v>
      </c>
      <c r="X1743">
        <v>1.2199799</v>
      </c>
      <c r="Y1743">
        <v>315.87299999999999</v>
      </c>
      <c r="Z1743">
        <v>1.7618225999999999</v>
      </c>
      <c r="AA1743">
        <v>13.315331</v>
      </c>
      <c r="AB1743">
        <v>7.2261350000000002</v>
      </c>
      <c r="AC1743">
        <v>91.266784999999999</v>
      </c>
      <c r="AD1743">
        <v>0</v>
      </c>
      <c r="AE1743">
        <v>0</v>
      </c>
      <c r="AF1743">
        <v>430.66305999999997</v>
      </c>
    </row>
    <row r="1744" spans="1:32" x14ac:dyDescent="0.3">
      <c r="A1744">
        <v>3005004</v>
      </c>
      <c r="B1744">
        <v>1</v>
      </c>
      <c r="C1744" t="s">
        <v>82</v>
      </c>
      <c r="D1744" t="s">
        <v>113</v>
      </c>
      <c r="E1744" t="s">
        <v>6777</v>
      </c>
      <c r="F1744" t="s">
        <v>6778</v>
      </c>
      <c r="G1744" t="s">
        <v>134</v>
      </c>
      <c r="H1744" t="s">
        <v>247</v>
      </c>
      <c r="I1744" t="s">
        <v>78</v>
      </c>
      <c r="J1744" t="s">
        <v>136</v>
      </c>
      <c r="K1744" t="s">
        <v>22</v>
      </c>
      <c r="L1744" t="s">
        <v>177</v>
      </c>
      <c r="M1744" t="s">
        <v>6779</v>
      </c>
      <c r="N1744" t="s">
        <v>6780</v>
      </c>
      <c r="O1744">
        <v>1.5179977777777778</v>
      </c>
      <c r="P1744">
        <v>0</v>
      </c>
      <c r="Q1744">
        <v>85</v>
      </c>
      <c r="R1744">
        <v>0</v>
      </c>
      <c r="S1744">
        <v>0</v>
      </c>
      <c r="T1744">
        <v>0</v>
      </c>
      <c r="U1744">
        <v>4</v>
      </c>
      <c r="V1744">
        <v>0</v>
      </c>
      <c r="W1744">
        <v>0</v>
      </c>
      <c r="X1744">
        <v>0</v>
      </c>
      <c r="Y1744">
        <v>31.04562</v>
      </c>
      <c r="Z1744">
        <v>0</v>
      </c>
      <c r="AA1744">
        <v>0</v>
      </c>
      <c r="AB1744">
        <v>0</v>
      </c>
      <c r="AC1744">
        <v>1.30446</v>
      </c>
      <c r="AD1744">
        <v>0</v>
      </c>
      <c r="AE1744">
        <v>0</v>
      </c>
      <c r="AF1744">
        <v>32.350082</v>
      </c>
    </row>
    <row r="1745" spans="1:32" x14ac:dyDescent="0.3">
      <c r="A1745">
        <v>3005121</v>
      </c>
      <c r="B1745">
        <v>1</v>
      </c>
      <c r="C1745" t="s">
        <v>82</v>
      </c>
      <c r="D1745" t="s">
        <v>108</v>
      </c>
      <c r="E1745" t="s">
        <v>6781</v>
      </c>
      <c r="F1745" t="s">
        <v>6782</v>
      </c>
      <c r="G1745" t="s">
        <v>134</v>
      </c>
      <c r="H1745" t="s">
        <v>142</v>
      </c>
      <c r="I1745" t="s">
        <v>79</v>
      </c>
      <c r="J1745" t="s">
        <v>136</v>
      </c>
      <c r="K1745" t="s">
        <v>22</v>
      </c>
      <c r="L1745" t="s">
        <v>137</v>
      </c>
      <c r="M1745" t="s">
        <v>6783</v>
      </c>
      <c r="N1745" t="s">
        <v>6784</v>
      </c>
      <c r="O1745">
        <v>6.0374999999999996</v>
      </c>
      <c r="P1745">
        <v>1</v>
      </c>
      <c r="Q1745">
        <v>1667</v>
      </c>
      <c r="R1745">
        <v>4</v>
      </c>
      <c r="S1745">
        <v>220</v>
      </c>
      <c r="T1745">
        <v>12</v>
      </c>
      <c r="U1745">
        <v>379</v>
      </c>
      <c r="V1745">
        <v>1</v>
      </c>
      <c r="W1745">
        <v>3</v>
      </c>
      <c r="X1745">
        <v>191.27591000000001</v>
      </c>
      <c r="Y1745">
        <v>1789.3009</v>
      </c>
      <c r="Z1745">
        <v>22.043648000000001</v>
      </c>
      <c r="AA1745">
        <v>457.95427999999998</v>
      </c>
      <c r="AB1745">
        <v>271.08359999999999</v>
      </c>
      <c r="AC1745">
        <v>1223.8987999999999</v>
      </c>
      <c r="AD1745">
        <v>321.43306999999999</v>
      </c>
      <c r="AE1745">
        <v>70.347740000000002</v>
      </c>
      <c r="AF1745">
        <v>4347.3379999999997</v>
      </c>
    </row>
    <row r="1746" spans="1:32" x14ac:dyDescent="0.3">
      <c r="A1746">
        <v>3004961</v>
      </c>
      <c r="B1746">
        <v>1</v>
      </c>
      <c r="C1746" t="s">
        <v>82</v>
      </c>
      <c r="D1746" t="s">
        <v>95</v>
      </c>
      <c r="E1746" t="s">
        <v>6785</v>
      </c>
      <c r="F1746" t="s">
        <v>6786</v>
      </c>
      <c r="G1746" t="s">
        <v>134</v>
      </c>
      <c r="H1746" t="s">
        <v>211</v>
      </c>
      <c r="I1746" t="s">
        <v>79</v>
      </c>
      <c r="J1746" t="s">
        <v>136</v>
      </c>
      <c r="K1746" t="s">
        <v>22</v>
      </c>
      <c r="L1746" t="s">
        <v>177</v>
      </c>
      <c r="M1746" t="s">
        <v>6787</v>
      </c>
      <c r="N1746" t="s">
        <v>6788</v>
      </c>
      <c r="O1746">
        <v>0.66694666666666658</v>
      </c>
      <c r="P1746">
        <v>0</v>
      </c>
      <c r="Q1746">
        <v>0</v>
      </c>
      <c r="R1746">
        <v>0</v>
      </c>
      <c r="S1746">
        <v>0</v>
      </c>
      <c r="T1746">
        <v>14</v>
      </c>
      <c r="U1746">
        <v>44</v>
      </c>
      <c r="V1746">
        <v>1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1948.2348999999999</v>
      </c>
      <c r="AC1746">
        <v>9.8516709999999996</v>
      </c>
      <c r="AD1746">
        <v>125.75463999999999</v>
      </c>
      <c r="AE1746">
        <v>0</v>
      </c>
      <c r="AF1746">
        <v>2083.8413</v>
      </c>
    </row>
    <row r="1747" spans="1:32" x14ac:dyDescent="0.3">
      <c r="A1747">
        <v>3004912</v>
      </c>
      <c r="B1747">
        <v>1</v>
      </c>
      <c r="C1747" t="s">
        <v>82</v>
      </c>
      <c r="D1747" t="s">
        <v>106</v>
      </c>
      <c r="E1747" t="s">
        <v>3421</v>
      </c>
      <c r="F1747" t="s">
        <v>3422</v>
      </c>
      <c r="G1747" t="s">
        <v>134</v>
      </c>
      <c r="H1747" t="s">
        <v>211</v>
      </c>
      <c r="I1747" t="s">
        <v>79</v>
      </c>
      <c r="J1747" t="s">
        <v>136</v>
      </c>
      <c r="K1747" t="s">
        <v>22</v>
      </c>
      <c r="L1747" t="s">
        <v>177</v>
      </c>
      <c r="M1747" t="s">
        <v>6789</v>
      </c>
      <c r="N1747" t="s">
        <v>6790</v>
      </c>
      <c r="O1747">
        <v>1.3591666666666666</v>
      </c>
      <c r="P1747">
        <v>4</v>
      </c>
      <c r="Q1747">
        <v>137</v>
      </c>
      <c r="R1747">
        <v>6</v>
      </c>
      <c r="S1747">
        <v>3</v>
      </c>
      <c r="T1747">
        <v>14</v>
      </c>
      <c r="U1747">
        <v>43</v>
      </c>
      <c r="V1747">
        <v>0</v>
      </c>
      <c r="W1747">
        <v>0</v>
      </c>
      <c r="X1747">
        <v>1.5016891000000001</v>
      </c>
      <c r="Y1747">
        <v>57.488117000000003</v>
      </c>
      <c r="Z1747">
        <v>35.892403000000002</v>
      </c>
      <c r="AA1747">
        <v>0.13017769000000001</v>
      </c>
      <c r="AB1747">
        <v>109.54383</v>
      </c>
      <c r="AC1747">
        <v>33.225876</v>
      </c>
      <c r="AD1747">
        <v>0</v>
      </c>
      <c r="AE1747">
        <v>0</v>
      </c>
      <c r="AF1747">
        <v>237.78209000000001</v>
      </c>
    </row>
    <row r="1748" spans="1:32" x14ac:dyDescent="0.3">
      <c r="A1748">
        <v>3004889</v>
      </c>
      <c r="B1748">
        <v>1</v>
      </c>
      <c r="C1748" t="s">
        <v>82</v>
      </c>
      <c r="D1748" t="s">
        <v>96</v>
      </c>
      <c r="E1748" t="s">
        <v>6791</v>
      </c>
      <c r="F1748" t="s">
        <v>6792</v>
      </c>
      <c r="G1748" t="s">
        <v>134</v>
      </c>
      <c r="H1748" t="s">
        <v>238</v>
      </c>
      <c r="I1748" t="s">
        <v>78</v>
      </c>
      <c r="J1748" t="s">
        <v>136</v>
      </c>
      <c r="K1748" t="s">
        <v>22</v>
      </c>
      <c r="L1748" t="s">
        <v>177</v>
      </c>
      <c r="M1748" t="s">
        <v>6793</v>
      </c>
      <c r="N1748" t="s">
        <v>6794</v>
      </c>
      <c r="O1748">
        <v>1.4974333333333334</v>
      </c>
      <c r="P1748">
        <v>0</v>
      </c>
      <c r="Q1748">
        <v>3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0.9588006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0.9588006</v>
      </c>
    </row>
    <row r="1749" spans="1:32" x14ac:dyDescent="0.3">
      <c r="A1749">
        <v>3004839</v>
      </c>
      <c r="B1749">
        <v>1</v>
      </c>
      <c r="C1749" t="s">
        <v>83</v>
      </c>
      <c r="D1749" t="s">
        <v>128</v>
      </c>
      <c r="E1749" t="s">
        <v>6795</v>
      </c>
      <c r="F1749" t="s">
        <v>6796</v>
      </c>
      <c r="G1749" t="s">
        <v>134</v>
      </c>
      <c r="H1749" t="s">
        <v>318</v>
      </c>
      <c r="I1749" t="s">
        <v>79</v>
      </c>
      <c r="J1749" t="s">
        <v>136</v>
      </c>
      <c r="K1749" t="s">
        <v>22</v>
      </c>
      <c r="L1749" t="s">
        <v>177</v>
      </c>
      <c r="M1749" t="s">
        <v>6797</v>
      </c>
      <c r="N1749" t="s">
        <v>6798</v>
      </c>
      <c r="O1749">
        <v>7.4403511111111111</v>
      </c>
      <c r="P1749">
        <v>0</v>
      </c>
      <c r="Q1749">
        <v>0</v>
      </c>
      <c r="R1749">
        <v>5</v>
      </c>
      <c r="S1749">
        <v>0</v>
      </c>
      <c r="T1749">
        <v>2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12.267714</v>
      </c>
      <c r="AA1749">
        <v>0</v>
      </c>
      <c r="AB1749">
        <v>7.9037069999999998</v>
      </c>
      <c r="AC1749">
        <v>0</v>
      </c>
      <c r="AD1749">
        <v>0</v>
      </c>
      <c r="AE1749">
        <v>0</v>
      </c>
      <c r="AF1749">
        <v>20.171420999999999</v>
      </c>
    </row>
    <row r="1750" spans="1:32" x14ac:dyDescent="0.3">
      <c r="A1750">
        <v>3004765</v>
      </c>
      <c r="B1750">
        <v>1</v>
      </c>
      <c r="C1750" t="s">
        <v>82</v>
      </c>
      <c r="D1750" t="s">
        <v>104</v>
      </c>
      <c r="E1750" t="s">
        <v>6799</v>
      </c>
      <c r="F1750" t="s">
        <v>6800</v>
      </c>
      <c r="G1750" t="s">
        <v>134</v>
      </c>
      <c r="H1750" t="s">
        <v>367</v>
      </c>
      <c r="I1750" t="s">
        <v>78</v>
      </c>
      <c r="J1750" t="s">
        <v>136</v>
      </c>
      <c r="K1750" t="s">
        <v>22</v>
      </c>
      <c r="L1750" t="s">
        <v>177</v>
      </c>
      <c r="M1750" t="s">
        <v>6801</v>
      </c>
      <c r="N1750" t="s">
        <v>6802</v>
      </c>
      <c r="O1750">
        <v>2.013004722222222</v>
      </c>
      <c r="P1750">
        <v>0</v>
      </c>
      <c r="Q1750">
        <v>5</v>
      </c>
      <c r="R1750">
        <v>0</v>
      </c>
      <c r="S1750">
        <v>0</v>
      </c>
      <c r="T1750">
        <v>0</v>
      </c>
      <c r="U1750">
        <v>5</v>
      </c>
      <c r="V1750">
        <v>0</v>
      </c>
      <c r="W1750">
        <v>0</v>
      </c>
      <c r="X1750">
        <v>0</v>
      </c>
      <c r="Y1750">
        <v>3.3679152000000001</v>
      </c>
      <c r="Z1750">
        <v>0</v>
      </c>
      <c r="AA1750">
        <v>0</v>
      </c>
      <c r="AB1750">
        <v>0</v>
      </c>
      <c r="AC1750">
        <v>57.139496000000001</v>
      </c>
      <c r="AD1750">
        <v>0</v>
      </c>
      <c r="AE1750">
        <v>0</v>
      </c>
      <c r="AF1750">
        <v>60.507412000000002</v>
      </c>
    </row>
    <row r="1751" spans="1:32" x14ac:dyDescent="0.3">
      <c r="A1751">
        <v>3004781</v>
      </c>
      <c r="B1751">
        <v>1</v>
      </c>
      <c r="C1751" t="s">
        <v>82</v>
      </c>
      <c r="D1751" t="s">
        <v>112</v>
      </c>
      <c r="E1751" t="s">
        <v>6803</v>
      </c>
      <c r="F1751" t="s">
        <v>6804</v>
      </c>
      <c r="G1751" t="s">
        <v>134</v>
      </c>
      <c r="H1751" t="s">
        <v>147</v>
      </c>
      <c r="I1751" t="s">
        <v>79</v>
      </c>
      <c r="J1751" t="s">
        <v>136</v>
      </c>
      <c r="K1751" t="s">
        <v>22</v>
      </c>
      <c r="L1751" t="s">
        <v>137</v>
      </c>
      <c r="M1751" t="s">
        <v>6805</v>
      </c>
      <c r="N1751" t="s">
        <v>6806</v>
      </c>
      <c r="O1751">
        <v>5.3</v>
      </c>
      <c r="P1751">
        <v>0</v>
      </c>
      <c r="Q1751">
        <v>8</v>
      </c>
      <c r="R1751">
        <v>42</v>
      </c>
      <c r="S1751">
        <v>76</v>
      </c>
      <c r="T1751">
        <v>15</v>
      </c>
      <c r="U1751">
        <v>21</v>
      </c>
      <c r="V1751">
        <v>3</v>
      </c>
      <c r="W1751">
        <v>0</v>
      </c>
      <c r="X1751">
        <v>0</v>
      </c>
      <c r="Y1751">
        <v>7.5260905999999999</v>
      </c>
      <c r="Z1751">
        <v>120.565994</v>
      </c>
      <c r="AA1751">
        <v>520.35559999999998</v>
      </c>
      <c r="AB1751">
        <v>929.90430000000003</v>
      </c>
      <c r="AC1751">
        <v>305.67171999999999</v>
      </c>
      <c r="AD1751">
        <v>2655.1792</v>
      </c>
      <c r="AE1751">
        <v>0</v>
      </c>
      <c r="AF1751">
        <v>4539.2025999999996</v>
      </c>
    </row>
    <row r="1752" spans="1:32" x14ac:dyDescent="0.3">
      <c r="A1752">
        <v>3004768</v>
      </c>
      <c r="B1752">
        <v>1</v>
      </c>
      <c r="C1752" t="s">
        <v>83</v>
      </c>
      <c r="D1752" t="s">
        <v>126</v>
      </c>
      <c r="E1752" t="s">
        <v>6406</v>
      </c>
      <c r="F1752" t="s">
        <v>6407</v>
      </c>
      <c r="G1752" t="s">
        <v>134</v>
      </c>
      <c r="H1752" t="s">
        <v>3617</v>
      </c>
      <c r="I1752" t="s">
        <v>79</v>
      </c>
      <c r="J1752" t="s">
        <v>136</v>
      </c>
      <c r="K1752" t="s">
        <v>22</v>
      </c>
      <c r="L1752" t="s">
        <v>177</v>
      </c>
      <c r="M1752" t="s">
        <v>6807</v>
      </c>
      <c r="N1752" t="s">
        <v>6808</v>
      </c>
      <c r="O1752">
        <v>3.4886447222222219</v>
      </c>
      <c r="P1752">
        <v>3</v>
      </c>
      <c r="Q1752">
        <v>995</v>
      </c>
      <c r="R1752">
        <v>1</v>
      </c>
      <c r="S1752">
        <v>39</v>
      </c>
      <c r="T1752">
        <v>0</v>
      </c>
      <c r="U1752">
        <v>66</v>
      </c>
      <c r="V1752">
        <v>0</v>
      </c>
      <c r="W1752">
        <v>0</v>
      </c>
      <c r="X1752">
        <v>63.414413000000003</v>
      </c>
      <c r="Y1752">
        <v>326.84219999999999</v>
      </c>
      <c r="Z1752">
        <v>0.79437970000000002</v>
      </c>
      <c r="AA1752">
        <v>7.6380790000000003</v>
      </c>
      <c r="AB1752">
        <v>0</v>
      </c>
      <c r="AC1752">
        <v>78.067986000000005</v>
      </c>
      <c r="AD1752">
        <v>0</v>
      </c>
      <c r="AE1752">
        <v>0</v>
      </c>
      <c r="AF1752">
        <v>476.75704999999999</v>
      </c>
    </row>
    <row r="1753" spans="1:32" x14ac:dyDescent="0.3">
      <c r="A1753">
        <v>3004788</v>
      </c>
      <c r="B1753">
        <v>1</v>
      </c>
      <c r="C1753" t="s">
        <v>82</v>
      </c>
      <c r="D1753" t="s">
        <v>112</v>
      </c>
      <c r="E1753" t="s">
        <v>4350</v>
      </c>
      <c r="F1753" t="s">
        <v>4351</v>
      </c>
      <c r="G1753" t="s">
        <v>134</v>
      </c>
      <c r="H1753" t="s">
        <v>147</v>
      </c>
      <c r="I1753" t="s">
        <v>79</v>
      </c>
      <c r="J1753" t="s">
        <v>136</v>
      </c>
      <c r="K1753" t="s">
        <v>22</v>
      </c>
      <c r="L1753" t="s">
        <v>137</v>
      </c>
      <c r="M1753" t="s">
        <v>6809</v>
      </c>
      <c r="N1753" t="s">
        <v>6810</v>
      </c>
      <c r="O1753">
        <v>7.0875000000000004</v>
      </c>
      <c r="P1753">
        <v>1</v>
      </c>
      <c r="Q1753">
        <v>1744</v>
      </c>
      <c r="R1753">
        <v>38</v>
      </c>
      <c r="S1753">
        <v>186</v>
      </c>
      <c r="T1753">
        <v>19</v>
      </c>
      <c r="U1753">
        <v>233</v>
      </c>
      <c r="V1753">
        <v>1</v>
      </c>
      <c r="W1753">
        <v>1</v>
      </c>
      <c r="X1753">
        <v>0.50735812999999996</v>
      </c>
      <c r="Y1753">
        <v>3875.2593000000002</v>
      </c>
      <c r="Z1753">
        <v>76.558784000000003</v>
      </c>
      <c r="AA1753">
        <v>663.87900000000002</v>
      </c>
      <c r="AB1753">
        <v>281.85507000000001</v>
      </c>
      <c r="AC1753">
        <v>1544.1448</v>
      </c>
      <c r="AD1753">
        <v>614.47979999999995</v>
      </c>
      <c r="AE1753">
        <v>27.246663999999999</v>
      </c>
      <c r="AF1753">
        <v>7083.9306999999999</v>
      </c>
    </row>
    <row r="1754" spans="1:32" x14ac:dyDescent="0.3">
      <c r="A1754">
        <v>3004699</v>
      </c>
      <c r="B1754">
        <v>1</v>
      </c>
      <c r="C1754" t="s">
        <v>82</v>
      </c>
      <c r="D1754" t="s">
        <v>104</v>
      </c>
      <c r="E1754" t="s">
        <v>6811</v>
      </c>
      <c r="F1754" t="s">
        <v>6812</v>
      </c>
      <c r="G1754" t="s">
        <v>134</v>
      </c>
      <c r="H1754" t="s">
        <v>238</v>
      </c>
      <c r="I1754" t="s">
        <v>78</v>
      </c>
      <c r="J1754" t="s">
        <v>136</v>
      </c>
      <c r="K1754" t="s">
        <v>22</v>
      </c>
      <c r="L1754" t="s">
        <v>177</v>
      </c>
      <c r="M1754" t="s">
        <v>6813</v>
      </c>
      <c r="N1754" t="s">
        <v>6814</v>
      </c>
      <c r="O1754">
        <v>4.8430422222222225</v>
      </c>
      <c r="P1754">
        <v>0</v>
      </c>
      <c r="Q1754">
        <v>2</v>
      </c>
      <c r="R1754">
        <v>0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0</v>
      </c>
      <c r="Y1754">
        <v>11.180329</v>
      </c>
      <c r="Z1754">
        <v>0</v>
      </c>
      <c r="AA1754">
        <v>0</v>
      </c>
      <c r="AB1754">
        <v>0</v>
      </c>
      <c r="AC1754">
        <v>5.8431159999999998E-3</v>
      </c>
      <c r="AD1754">
        <v>0</v>
      </c>
      <c r="AE1754">
        <v>0</v>
      </c>
      <c r="AF1754">
        <v>11.1861725</v>
      </c>
    </row>
    <row r="1755" spans="1:32" x14ac:dyDescent="0.3">
      <c r="A1755">
        <v>3004646</v>
      </c>
      <c r="B1755">
        <v>1</v>
      </c>
      <c r="C1755" t="s">
        <v>82</v>
      </c>
      <c r="D1755" t="s">
        <v>91</v>
      </c>
      <c r="E1755" t="s">
        <v>6815</v>
      </c>
      <c r="F1755" t="s">
        <v>6816</v>
      </c>
      <c r="G1755" t="s">
        <v>134</v>
      </c>
      <c r="H1755" t="s">
        <v>247</v>
      </c>
      <c r="I1755" t="s">
        <v>78</v>
      </c>
      <c r="J1755" t="s">
        <v>136</v>
      </c>
      <c r="K1755" t="s">
        <v>22</v>
      </c>
      <c r="L1755" t="s">
        <v>177</v>
      </c>
      <c r="M1755" t="s">
        <v>6817</v>
      </c>
      <c r="N1755" t="s">
        <v>6818</v>
      </c>
      <c r="O1755">
        <v>3.1416347222222223</v>
      </c>
      <c r="P1755">
        <v>0</v>
      </c>
      <c r="Q1755">
        <v>86</v>
      </c>
      <c r="R1755">
        <v>0</v>
      </c>
      <c r="S1755">
        <v>0</v>
      </c>
      <c r="T1755">
        <v>0</v>
      </c>
      <c r="U1755">
        <v>5</v>
      </c>
      <c r="V1755">
        <v>0</v>
      </c>
      <c r="W1755">
        <v>0</v>
      </c>
      <c r="X1755">
        <v>0</v>
      </c>
      <c r="Y1755">
        <v>55.194522999999997</v>
      </c>
      <c r="Z1755">
        <v>0</v>
      </c>
      <c r="AA1755">
        <v>0</v>
      </c>
      <c r="AB1755">
        <v>0</v>
      </c>
      <c r="AC1755">
        <v>40.259475999999999</v>
      </c>
      <c r="AD1755">
        <v>0</v>
      </c>
      <c r="AE1755">
        <v>0</v>
      </c>
      <c r="AF1755">
        <v>95.453995000000006</v>
      </c>
    </row>
    <row r="1756" spans="1:32" x14ac:dyDescent="0.3">
      <c r="A1756">
        <v>3004521</v>
      </c>
      <c r="B1756">
        <v>1</v>
      </c>
      <c r="C1756" t="s">
        <v>82</v>
      </c>
      <c r="D1756" t="s">
        <v>108</v>
      </c>
      <c r="E1756" t="s">
        <v>6819</v>
      </c>
      <c r="F1756" t="s">
        <v>6820</v>
      </c>
      <c r="G1756" t="s">
        <v>134</v>
      </c>
      <c r="H1756" t="s">
        <v>147</v>
      </c>
      <c r="I1756" t="s">
        <v>79</v>
      </c>
      <c r="J1756" t="s">
        <v>136</v>
      </c>
      <c r="K1756" t="s">
        <v>22</v>
      </c>
      <c r="L1756" t="s">
        <v>137</v>
      </c>
      <c r="M1756" t="s">
        <v>6821</v>
      </c>
      <c r="N1756" t="s">
        <v>6822</v>
      </c>
      <c r="O1756">
        <v>1.6702777777777778</v>
      </c>
      <c r="P1756">
        <v>0</v>
      </c>
      <c r="Q1756">
        <v>183</v>
      </c>
      <c r="R1756">
        <v>0</v>
      </c>
      <c r="S1756">
        <v>0</v>
      </c>
      <c r="T1756">
        <v>0</v>
      </c>
      <c r="U1756">
        <v>73</v>
      </c>
      <c r="V1756">
        <v>0</v>
      </c>
      <c r="W1756">
        <v>0</v>
      </c>
      <c r="X1756">
        <v>0</v>
      </c>
      <c r="Y1756">
        <v>70.807159999999996</v>
      </c>
      <c r="Z1756">
        <v>0</v>
      </c>
      <c r="AA1756">
        <v>0</v>
      </c>
      <c r="AB1756">
        <v>0</v>
      </c>
      <c r="AC1756">
        <v>50.946575000000003</v>
      </c>
      <c r="AD1756">
        <v>0</v>
      </c>
      <c r="AE1756">
        <v>0</v>
      </c>
      <c r="AF1756">
        <v>121.75373</v>
      </c>
    </row>
    <row r="1757" spans="1:32" x14ac:dyDescent="0.3">
      <c r="A1757">
        <v>3004523</v>
      </c>
      <c r="B1757">
        <v>1</v>
      </c>
      <c r="C1757" t="s">
        <v>82</v>
      </c>
      <c r="D1757" t="s">
        <v>108</v>
      </c>
      <c r="E1757" t="s">
        <v>6823</v>
      </c>
      <c r="F1757" t="s">
        <v>6824</v>
      </c>
      <c r="G1757" t="s">
        <v>134</v>
      </c>
      <c r="H1757" t="s">
        <v>147</v>
      </c>
      <c r="I1757" t="s">
        <v>79</v>
      </c>
      <c r="J1757" t="s">
        <v>136</v>
      </c>
      <c r="K1757" t="s">
        <v>22</v>
      </c>
      <c r="L1757" t="s">
        <v>137</v>
      </c>
      <c r="M1757" t="s">
        <v>6825</v>
      </c>
      <c r="N1757" t="s">
        <v>6826</v>
      </c>
      <c r="O1757">
        <v>2.4788888888888887</v>
      </c>
      <c r="P1757">
        <v>0</v>
      </c>
      <c r="Q1757">
        <v>589</v>
      </c>
      <c r="R1757">
        <v>2</v>
      </c>
      <c r="S1757">
        <v>132</v>
      </c>
      <c r="T1757">
        <v>7</v>
      </c>
      <c r="U1757">
        <v>115</v>
      </c>
      <c r="V1757">
        <v>0</v>
      </c>
      <c r="W1757">
        <v>0</v>
      </c>
      <c r="X1757">
        <v>0</v>
      </c>
      <c r="Y1757">
        <v>205.29694000000001</v>
      </c>
      <c r="Z1757">
        <v>8.1271629999999995</v>
      </c>
      <c r="AA1757">
        <v>119.9259</v>
      </c>
      <c r="AB1757">
        <v>29.892399999999999</v>
      </c>
      <c r="AC1757">
        <v>99.638679999999994</v>
      </c>
      <c r="AD1757">
        <v>0</v>
      </c>
      <c r="AE1757">
        <v>0</v>
      </c>
      <c r="AF1757">
        <v>462.8811</v>
      </c>
    </row>
    <row r="1758" spans="1:32" x14ac:dyDescent="0.3">
      <c r="A1758">
        <v>3004525</v>
      </c>
      <c r="B1758">
        <v>1</v>
      </c>
      <c r="C1758" t="s">
        <v>82</v>
      </c>
      <c r="D1758" t="s">
        <v>112</v>
      </c>
      <c r="E1758" t="s">
        <v>6827</v>
      </c>
      <c r="F1758" t="s">
        <v>6828</v>
      </c>
      <c r="G1758" t="s">
        <v>134</v>
      </c>
      <c r="H1758" t="s">
        <v>211</v>
      </c>
      <c r="I1758" t="s">
        <v>79</v>
      </c>
      <c r="J1758" t="s">
        <v>136</v>
      </c>
      <c r="K1758" t="s">
        <v>22</v>
      </c>
      <c r="L1758" t="s">
        <v>177</v>
      </c>
      <c r="M1758" t="s">
        <v>6829</v>
      </c>
      <c r="N1758" t="s">
        <v>6830</v>
      </c>
      <c r="O1758">
        <v>0.68638888888888894</v>
      </c>
      <c r="P1758">
        <v>1</v>
      </c>
      <c r="Q1758">
        <v>407</v>
      </c>
      <c r="R1758">
        <v>41</v>
      </c>
      <c r="S1758">
        <v>93</v>
      </c>
      <c r="T1758">
        <v>23</v>
      </c>
      <c r="U1758">
        <v>74</v>
      </c>
      <c r="V1758">
        <v>6</v>
      </c>
      <c r="W1758">
        <v>1</v>
      </c>
      <c r="X1758">
        <v>0.10863009999999999</v>
      </c>
      <c r="Y1758">
        <v>79.68665</v>
      </c>
      <c r="Z1758">
        <v>54.826529999999998</v>
      </c>
      <c r="AA1758">
        <v>29.843920000000001</v>
      </c>
      <c r="AB1758">
        <v>52.680430000000001</v>
      </c>
      <c r="AC1758">
        <v>20.941654</v>
      </c>
      <c r="AD1758">
        <v>132.90469999999999</v>
      </c>
      <c r="AE1758">
        <v>6.8488026</v>
      </c>
      <c r="AF1758">
        <v>377.84129999999999</v>
      </c>
    </row>
    <row r="1759" spans="1:32" x14ac:dyDescent="0.3">
      <c r="A1759">
        <v>3004450</v>
      </c>
      <c r="B1759">
        <v>1</v>
      </c>
      <c r="C1759" t="s">
        <v>82</v>
      </c>
      <c r="D1759" t="s">
        <v>112</v>
      </c>
      <c r="E1759" t="s">
        <v>6831</v>
      </c>
      <c r="F1759" t="s">
        <v>6832</v>
      </c>
      <c r="G1759" t="s">
        <v>134</v>
      </c>
      <c r="H1759" t="s">
        <v>211</v>
      </c>
      <c r="I1759" t="s">
        <v>79</v>
      </c>
      <c r="J1759" t="s">
        <v>136</v>
      </c>
      <c r="K1759" t="s">
        <v>22</v>
      </c>
      <c r="L1759" t="s">
        <v>177</v>
      </c>
      <c r="M1759" t="s">
        <v>6833</v>
      </c>
      <c r="N1759" t="s">
        <v>6834</v>
      </c>
      <c r="O1759">
        <v>4.0341666666666667</v>
      </c>
      <c r="P1759">
        <v>0</v>
      </c>
      <c r="Q1759">
        <v>0</v>
      </c>
      <c r="R1759">
        <v>0</v>
      </c>
      <c r="S1759">
        <v>0</v>
      </c>
      <c r="T1759">
        <v>16</v>
      </c>
      <c r="U1759">
        <v>0</v>
      </c>
      <c r="V1759">
        <v>16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282.1087</v>
      </c>
      <c r="AC1759">
        <v>0</v>
      </c>
      <c r="AD1759">
        <v>1955.1395</v>
      </c>
      <c r="AE1759">
        <v>0</v>
      </c>
      <c r="AF1759">
        <v>2237.2483000000002</v>
      </c>
    </row>
    <row r="1760" spans="1:32" x14ac:dyDescent="0.3">
      <c r="A1760">
        <v>3004527</v>
      </c>
      <c r="B1760">
        <v>1</v>
      </c>
      <c r="C1760" t="s">
        <v>82</v>
      </c>
      <c r="D1760" t="s">
        <v>111</v>
      </c>
      <c r="E1760" t="s">
        <v>6835</v>
      </c>
      <c r="F1760" t="s">
        <v>6836</v>
      </c>
      <c r="G1760" t="s">
        <v>134</v>
      </c>
      <c r="H1760" t="s">
        <v>211</v>
      </c>
      <c r="I1760" t="s">
        <v>79</v>
      </c>
      <c r="J1760" t="s">
        <v>136</v>
      </c>
      <c r="K1760" t="s">
        <v>22</v>
      </c>
      <c r="L1760" t="s">
        <v>177</v>
      </c>
      <c r="M1760" t="s">
        <v>6837</v>
      </c>
      <c r="N1760" t="s">
        <v>6838</v>
      </c>
      <c r="O1760">
        <v>2.5644444444444443</v>
      </c>
      <c r="P1760">
        <v>0</v>
      </c>
      <c r="Q1760">
        <v>566</v>
      </c>
      <c r="R1760">
        <v>85</v>
      </c>
      <c r="S1760">
        <v>195</v>
      </c>
      <c r="T1760">
        <v>11</v>
      </c>
      <c r="U1760">
        <v>125</v>
      </c>
      <c r="V1760">
        <v>0</v>
      </c>
      <c r="W1760">
        <v>0</v>
      </c>
      <c r="X1760">
        <v>0</v>
      </c>
      <c r="Y1760">
        <v>382.49822999999998</v>
      </c>
      <c r="Z1760">
        <v>197.26494</v>
      </c>
      <c r="AA1760">
        <v>363.16980000000001</v>
      </c>
      <c r="AB1760">
        <v>140.35785999999999</v>
      </c>
      <c r="AC1760">
        <v>142.0718</v>
      </c>
      <c r="AD1760">
        <v>0</v>
      </c>
      <c r="AE1760">
        <v>0</v>
      </c>
      <c r="AF1760">
        <v>1225.3626999999999</v>
      </c>
    </row>
    <row r="1761" spans="1:32" x14ac:dyDescent="0.3">
      <c r="A1761">
        <v>3004476</v>
      </c>
      <c r="B1761">
        <v>1</v>
      </c>
      <c r="C1761" t="s">
        <v>82</v>
      </c>
      <c r="D1761" t="s">
        <v>104</v>
      </c>
      <c r="E1761" t="s">
        <v>6839</v>
      </c>
      <c r="F1761" t="s">
        <v>6840</v>
      </c>
      <c r="G1761" t="s">
        <v>134</v>
      </c>
      <c r="H1761" t="s">
        <v>327</v>
      </c>
      <c r="I1761" t="s">
        <v>78</v>
      </c>
      <c r="J1761" t="s">
        <v>136</v>
      </c>
      <c r="K1761" t="s">
        <v>22</v>
      </c>
      <c r="L1761" t="s">
        <v>177</v>
      </c>
      <c r="M1761" t="s">
        <v>6841</v>
      </c>
      <c r="N1761" t="s">
        <v>6842</v>
      </c>
      <c r="O1761">
        <v>1.2071619444444446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406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148.98991000000001</v>
      </c>
      <c r="AD1761">
        <v>0</v>
      </c>
      <c r="AE1761">
        <v>0</v>
      </c>
      <c r="AF1761">
        <v>148.98991000000001</v>
      </c>
    </row>
    <row r="1762" spans="1:32" x14ac:dyDescent="0.3">
      <c r="A1762">
        <v>3004439</v>
      </c>
      <c r="B1762">
        <v>1</v>
      </c>
      <c r="C1762" t="s">
        <v>82</v>
      </c>
      <c r="D1762" t="s">
        <v>88</v>
      </c>
      <c r="E1762" t="s">
        <v>6843</v>
      </c>
      <c r="F1762" t="s">
        <v>6844</v>
      </c>
      <c r="G1762" t="s">
        <v>134</v>
      </c>
      <c r="H1762" t="s">
        <v>182</v>
      </c>
      <c r="I1762" t="s">
        <v>78</v>
      </c>
      <c r="J1762" t="s">
        <v>136</v>
      </c>
      <c r="K1762" t="s">
        <v>22</v>
      </c>
      <c r="L1762" t="s">
        <v>177</v>
      </c>
      <c r="M1762" t="s">
        <v>6845</v>
      </c>
      <c r="N1762" t="s">
        <v>6846</v>
      </c>
      <c r="O1762">
        <v>0.66722222222222227</v>
      </c>
      <c r="P1762">
        <v>0</v>
      </c>
      <c r="Q1762">
        <v>67</v>
      </c>
      <c r="R1762">
        <v>0</v>
      </c>
      <c r="S1762">
        <v>0</v>
      </c>
      <c r="T1762">
        <v>0</v>
      </c>
      <c r="U1762">
        <v>7</v>
      </c>
      <c r="V1762">
        <v>0</v>
      </c>
      <c r="W1762">
        <v>0</v>
      </c>
      <c r="X1762">
        <v>0</v>
      </c>
      <c r="Y1762">
        <v>3.8577268</v>
      </c>
      <c r="Z1762">
        <v>0</v>
      </c>
      <c r="AA1762">
        <v>0</v>
      </c>
      <c r="AB1762">
        <v>0</v>
      </c>
      <c r="AC1762">
        <v>0.24105193</v>
      </c>
      <c r="AD1762">
        <v>0</v>
      </c>
      <c r="AE1762">
        <v>0</v>
      </c>
      <c r="AF1762">
        <v>4.0987787000000004</v>
      </c>
    </row>
    <row r="1763" spans="1:32" x14ac:dyDescent="0.3">
      <c r="A1763">
        <v>3004081</v>
      </c>
      <c r="B1763">
        <v>1</v>
      </c>
      <c r="C1763" t="s">
        <v>82</v>
      </c>
      <c r="D1763" t="s">
        <v>109</v>
      </c>
      <c r="E1763" t="s">
        <v>6847</v>
      </c>
      <c r="F1763" t="s">
        <v>6848</v>
      </c>
      <c r="G1763" t="s">
        <v>134</v>
      </c>
      <c r="H1763" t="s">
        <v>367</v>
      </c>
      <c r="I1763" t="s">
        <v>78</v>
      </c>
      <c r="J1763" t="s">
        <v>136</v>
      </c>
      <c r="K1763" t="s">
        <v>22</v>
      </c>
      <c r="L1763" t="s">
        <v>177</v>
      </c>
      <c r="M1763" t="s">
        <v>6849</v>
      </c>
      <c r="N1763" t="s">
        <v>6850</v>
      </c>
      <c r="O1763">
        <v>2.6964408333333334</v>
      </c>
      <c r="P1763">
        <v>0</v>
      </c>
      <c r="Q1763">
        <v>9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6.2751106999999999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6.2751106999999999</v>
      </c>
    </row>
    <row r="1764" spans="1:32" x14ac:dyDescent="0.3">
      <c r="A1764">
        <v>3004134</v>
      </c>
      <c r="B1764">
        <v>1</v>
      </c>
      <c r="C1764" t="s">
        <v>83</v>
      </c>
      <c r="D1764" t="s">
        <v>129</v>
      </c>
      <c r="E1764" t="s">
        <v>6851</v>
      </c>
      <c r="F1764" t="s">
        <v>6852</v>
      </c>
      <c r="G1764" t="s">
        <v>134</v>
      </c>
      <c r="H1764" t="s">
        <v>327</v>
      </c>
      <c r="I1764" t="s">
        <v>78</v>
      </c>
      <c r="J1764" t="s">
        <v>136</v>
      </c>
      <c r="K1764" t="s">
        <v>22</v>
      </c>
      <c r="L1764" t="s">
        <v>177</v>
      </c>
      <c r="M1764" t="s">
        <v>6853</v>
      </c>
      <c r="N1764" t="s">
        <v>6854</v>
      </c>
      <c r="O1764">
        <v>2.0508536111111111</v>
      </c>
      <c r="P1764">
        <v>0</v>
      </c>
      <c r="Q1764">
        <v>1013</v>
      </c>
      <c r="R1764">
        <v>0</v>
      </c>
      <c r="S1764">
        <v>0</v>
      </c>
      <c r="T1764">
        <v>0</v>
      </c>
      <c r="U1764">
        <v>30</v>
      </c>
      <c r="V1764">
        <v>0</v>
      </c>
      <c r="W1764">
        <v>0</v>
      </c>
      <c r="X1764">
        <v>0</v>
      </c>
      <c r="Y1764">
        <v>379.34737999999999</v>
      </c>
      <c r="Z1764">
        <v>0</v>
      </c>
      <c r="AA1764">
        <v>0</v>
      </c>
      <c r="AB1764">
        <v>0</v>
      </c>
      <c r="AC1764">
        <v>14.09787</v>
      </c>
      <c r="AD1764">
        <v>0</v>
      </c>
      <c r="AE1764">
        <v>0</v>
      </c>
      <c r="AF1764">
        <v>393.44524999999999</v>
      </c>
    </row>
    <row r="1765" spans="1:32" x14ac:dyDescent="0.3">
      <c r="A1765">
        <v>3004027</v>
      </c>
      <c r="B1765">
        <v>1</v>
      </c>
      <c r="C1765" t="s">
        <v>82</v>
      </c>
      <c r="D1765" t="s">
        <v>97</v>
      </c>
      <c r="E1765" t="s">
        <v>6855</v>
      </c>
      <c r="F1765" t="s">
        <v>6856</v>
      </c>
      <c r="G1765" t="s">
        <v>134</v>
      </c>
      <c r="H1765" t="s">
        <v>238</v>
      </c>
      <c r="I1765" t="s">
        <v>78</v>
      </c>
      <c r="J1765" t="s">
        <v>136</v>
      </c>
      <c r="K1765" t="s">
        <v>22</v>
      </c>
      <c r="L1765" t="s">
        <v>177</v>
      </c>
      <c r="M1765" t="s">
        <v>6857</v>
      </c>
      <c r="N1765" t="s">
        <v>6858</v>
      </c>
      <c r="O1765">
        <v>1.1977763888888888</v>
      </c>
      <c r="P1765">
        <v>0</v>
      </c>
      <c r="Q1765">
        <v>0</v>
      </c>
      <c r="R1765">
        <v>0</v>
      </c>
      <c r="S1765">
        <v>1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2.4851307E-2</v>
      </c>
      <c r="AB1765">
        <v>0</v>
      </c>
      <c r="AC1765">
        <v>0</v>
      </c>
      <c r="AD1765">
        <v>0</v>
      </c>
      <c r="AE1765">
        <v>0</v>
      </c>
      <c r="AF1765">
        <v>2.4851307E-2</v>
      </c>
    </row>
    <row r="1766" spans="1:32" x14ac:dyDescent="0.3">
      <c r="A1766">
        <v>3004022</v>
      </c>
      <c r="B1766">
        <v>1</v>
      </c>
      <c r="C1766" t="s">
        <v>82</v>
      </c>
      <c r="D1766" t="s">
        <v>104</v>
      </c>
      <c r="E1766" t="s">
        <v>6859</v>
      </c>
      <c r="F1766" t="s">
        <v>6860</v>
      </c>
      <c r="G1766" t="s">
        <v>134</v>
      </c>
      <c r="H1766" t="s">
        <v>835</v>
      </c>
      <c r="I1766" t="s">
        <v>78</v>
      </c>
      <c r="J1766" t="s">
        <v>136</v>
      </c>
      <c r="K1766" t="s">
        <v>22</v>
      </c>
      <c r="L1766" t="s">
        <v>177</v>
      </c>
      <c r="M1766" t="s">
        <v>6861</v>
      </c>
      <c r="N1766" t="s">
        <v>6862</v>
      </c>
      <c r="O1766">
        <v>1.5142938888888888</v>
      </c>
      <c r="P1766">
        <v>0</v>
      </c>
      <c r="Q1766">
        <v>202</v>
      </c>
      <c r="R1766">
        <v>0</v>
      </c>
      <c r="S1766">
        <v>0</v>
      </c>
      <c r="T1766">
        <v>0</v>
      </c>
      <c r="U1766">
        <v>24</v>
      </c>
      <c r="V1766">
        <v>0</v>
      </c>
      <c r="W1766">
        <v>0</v>
      </c>
      <c r="X1766">
        <v>0</v>
      </c>
      <c r="Y1766">
        <v>110.872665</v>
      </c>
      <c r="Z1766">
        <v>0</v>
      </c>
      <c r="AA1766">
        <v>0</v>
      </c>
      <c r="AB1766">
        <v>0</v>
      </c>
      <c r="AC1766">
        <v>16.998003000000001</v>
      </c>
      <c r="AD1766">
        <v>0</v>
      </c>
      <c r="AE1766">
        <v>0</v>
      </c>
      <c r="AF1766">
        <v>127.87067</v>
      </c>
    </row>
    <row r="1767" spans="1:32" x14ac:dyDescent="0.3">
      <c r="A1767">
        <v>3004080</v>
      </c>
      <c r="B1767">
        <v>1</v>
      </c>
      <c r="C1767" t="s">
        <v>82</v>
      </c>
      <c r="D1767" t="s">
        <v>101</v>
      </c>
      <c r="E1767" t="s">
        <v>6863</v>
      </c>
      <c r="F1767" t="s">
        <v>6864</v>
      </c>
      <c r="G1767" t="s">
        <v>134</v>
      </c>
      <c r="H1767" t="s">
        <v>247</v>
      </c>
      <c r="I1767" t="s">
        <v>78</v>
      </c>
      <c r="J1767" t="s">
        <v>136</v>
      </c>
      <c r="K1767" t="s">
        <v>22</v>
      </c>
      <c r="L1767" t="s">
        <v>177</v>
      </c>
      <c r="M1767" t="s">
        <v>6865</v>
      </c>
      <c r="N1767" t="s">
        <v>6866</v>
      </c>
      <c r="O1767">
        <v>2.5676530555555552</v>
      </c>
      <c r="P1767">
        <v>0</v>
      </c>
      <c r="Q1767">
        <v>254</v>
      </c>
      <c r="R1767">
        <v>0</v>
      </c>
      <c r="S1767">
        <v>4</v>
      </c>
      <c r="T1767">
        <v>0</v>
      </c>
      <c r="U1767">
        <v>20</v>
      </c>
      <c r="V1767">
        <v>0</v>
      </c>
      <c r="W1767">
        <v>0</v>
      </c>
      <c r="X1767">
        <v>0</v>
      </c>
      <c r="Y1767">
        <v>161.98337000000001</v>
      </c>
      <c r="Z1767">
        <v>0</v>
      </c>
      <c r="AA1767">
        <v>1.9808216999999999</v>
      </c>
      <c r="AB1767">
        <v>0</v>
      </c>
      <c r="AC1767">
        <v>18.910910000000001</v>
      </c>
      <c r="AD1767">
        <v>0</v>
      </c>
      <c r="AE1767">
        <v>0</v>
      </c>
      <c r="AF1767">
        <v>182.8751</v>
      </c>
    </row>
    <row r="1768" spans="1:32" x14ac:dyDescent="0.3">
      <c r="A1768">
        <v>3010910</v>
      </c>
      <c r="B1768">
        <v>1</v>
      </c>
      <c r="C1768" t="s">
        <v>82</v>
      </c>
      <c r="D1768" t="s">
        <v>99</v>
      </c>
      <c r="E1768" t="s">
        <v>6867</v>
      </c>
      <c r="F1768" t="s">
        <v>6868</v>
      </c>
      <c r="G1768" t="s">
        <v>134</v>
      </c>
      <c r="H1768" t="s">
        <v>247</v>
      </c>
      <c r="I1768" t="s">
        <v>78</v>
      </c>
      <c r="J1768" t="s">
        <v>136</v>
      </c>
      <c r="K1768" t="s">
        <v>22</v>
      </c>
      <c r="L1768" t="s">
        <v>177</v>
      </c>
      <c r="M1768" t="s">
        <v>6869</v>
      </c>
      <c r="N1768" t="s">
        <v>6870</v>
      </c>
      <c r="O1768">
        <v>3.402723611111111</v>
      </c>
      <c r="P1768">
        <v>0</v>
      </c>
      <c r="Q1768">
        <v>5</v>
      </c>
      <c r="R1768">
        <v>0</v>
      </c>
      <c r="S1768">
        <v>0</v>
      </c>
      <c r="T1768">
        <v>0</v>
      </c>
      <c r="U1768">
        <v>4</v>
      </c>
      <c r="V1768">
        <v>0</v>
      </c>
      <c r="W1768">
        <v>0</v>
      </c>
      <c r="X1768">
        <v>0</v>
      </c>
      <c r="Y1768">
        <v>0.50481240000000005</v>
      </c>
      <c r="Z1768">
        <v>0</v>
      </c>
      <c r="AA1768">
        <v>0</v>
      </c>
      <c r="AB1768">
        <v>0</v>
      </c>
      <c r="AC1768">
        <v>0.95853513000000001</v>
      </c>
      <c r="AD1768">
        <v>0</v>
      </c>
      <c r="AE1768">
        <v>0</v>
      </c>
      <c r="AF1768">
        <v>1.4633476000000001</v>
      </c>
    </row>
    <row r="1769" spans="1:32" x14ac:dyDescent="0.3">
      <c r="A1769">
        <v>3010669</v>
      </c>
      <c r="B1769">
        <v>1</v>
      </c>
      <c r="C1769" t="s">
        <v>82</v>
      </c>
      <c r="D1769" t="s">
        <v>84</v>
      </c>
      <c r="E1769" t="s">
        <v>6871</v>
      </c>
      <c r="F1769" t="s">
        <v>6872</v>
      </c>
      <c r="G1769" t="s">
        <v>134</v>
      </c>
      <c r="H1769" t="s">
        <v>182</v>
      </c>
      <c r="I1769" t="s">
        <v>78</v>
      </c>
      <c r="J1769" t="s">
        <v>136</v>
      </c>
      <c r="K1769" t="s">
        <v>22</v>
      </c>
      <c r="L1769" t="s">
        <v>177</v>
      </c>
      <c r="M1769" t="s">
        <v>6873</v>
      </c>
      <c r="N1769" t="s">
        <v>6874</v>
      </c>
      <c r="O1769">
        <v>3.4715302777777777</v>
      </c>
      <c r="P1769">
        <v>0</v>
      </c>
      <c r="Q1769">
        <v>24</v>
      </c>
      <c r="R1769">
        <v>0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0</v>
      </c>
      <c r="Y1769">
        <v>22.813065000000002</v>
      </c>
      <c r="Z1769">
        <v>0</v>
      </c>
      <c r="AA1769">
        <v>0</v>
      </c>
      <c r="AB1769">
        <v>0</v>
      </c>
      <c r="AC1769">
        <v>6.7412934</v>
      </c>
      <c r="AD1769">
        <v>0</v>
      </c>
      <c r="AE1769">
        <v>0</v>
      </c>
      <c r="AF1769">
        <v>29.554358000000001</v>
      </c>
    </row>
    <row r="1770" spans="1:32" x14ac:dyDescent="0.3">
      <c r="A1770">
        <v>3010650</v>
      </c>
      <c r="B1770">
        <v>1</v>
      </c>
      <c r="C1770" t="s">
        <v>83</v>
      </c>
      <c r="D1770" t="s">
        <v>115</v>
      </c>
      <c r="E1770" t="s">
        <v>6875</v>
      </c>
      <c r="F1770" t="s">
        <v>6876</v>
      </c>
      <c r="G1770" t="s">
        <v>134</v>
      </c>
      <c r="H1770" t="s">
        <v>247</v>
      </c>
      <c r="I1770" t="s">
        <v>78</v>
      </c>
      <c r="J1770" t="s">
        <v>136</v>
      </c>
      <c r="K1770" t="s">
        <v>22</v>
      </c>
      <c r="L1770" t="s">
        <v>177</v>
      </c>
      <c r="M1770" t="s">
        <v>6877</v>
      </c>
      <c r="N1770" t="s">
        <v>6878</v>
      </c>
      <c r="O1770">
        <v>1.0752258333333333</v>
      </c>
      <c r="P1770">
        <v>0</v>
      </c>
      <c r="Q1770">
        <v>147</v>
      </c>
      <c r="R1770">
        <v>0</v>
      </c>
      <c r="S1770">
        <v>0</v>
      </c>
      <c r="T1770">
        <v>0</v>
      </c>
      <c r="U1770">
        <v>25</v>
      </c>
      <c r="V1770">
        <v>0</v>
      </c>
      <c r="W1770">
        <v>0</v>
      </c>
      <c r="X1770">
        <v>0</v>
      </c>
      <c r="Y1770">
        <v>29.169457999999999</v>
      </c>
      <c r="Z1770">
        <v>0</v>
      </c>
      <c r="AA1770">
        <v>0</v>
      </c>
      <c r="AB1770">
        <v>0</v>
      </c>
      <c r="AC1770">
        <v>14.651939</v>
      </c>
      <c r="AD1770">
        <v>0</v>
      </c>
      <c r="AE1770">
        <v>0</v>
      </c>
      <c r="AF1770">
        <v>43.821396</v>
      </c>
    </row>
    <row r="1771" spans="1:32" x14ac:dyDescent="0.3">
      <c r="A1771">
        <v>3010656</v>
      </c>
      <c r="B1771">
        <v>1</v>
      </c>
      <c r="C1771" t="s">
        <v>83</v>
      </c>
      <c r="D1771" t="s">
        <v>116</v>
      </c>
      <c r="E1771" t="s">
        <v>6879</v>
      </c>
      <c r="F1771" t="s">
        <v>6880</v>
      </c>
      <c r="G1771" t="s">
        <v>134</v>
      </c>
      <c r="H1771" t="s">
        <v>252</v>
      </c>
      <c r="I1771" t="s">
        <v>79</v>
      </c>
      <c r="J1771" t="s">
        <v>136</v>
      </c>
      <c r="K1771" t="s">
        <v>22</v>
      </c>
      <c r="L1771" t="s">
        <v>177</v>
      </c>
      <c r="M1771" t="s">
        <v>6881</v>
      </c>
      <c r="N1771" t="s">
        <v>6882</v>
      </c>
      <c r="O1771">
        <v>1.2213386111111113</v>
      </c>
      <c r="P1771">
        <v>0</v>
      </c>
      <c r="Q1771">
        <v>390</v>
      </c>
      <c r="R1771">
        <v>1</v>
      </c>
      <c r="S1771">
        <v>31</v>
      </c>
      <c r="T1771">
        <v>0</v>
      </c>
      <c r="U1771">
        <v>9</v>
      </c>
      <c r="V1771">
        <v>0</v>
      </c>
      <c r="W1771">
        <v>0</v>
      </c>
      <c r="X1771">
        <v>0</v>
      </c>
      <c r="Y1771">
        <v>47.681023000000003</v>
      </c>
      <c r="Z1771">
        <v>1.6515864</v>
      </c>
      <c r="AA1771">
        <v>10.618487</v>
      </c>
      <c r="AB1771">
        <v>0</v>
      </c>
      <c r="AC1771">
        <v>6.1694063999999997</v>
      </c>
      <c r="AD1771">
        <v>0</v>
      </c>
      <c r="AE1771">
        <v>0</v>
      </c>
      <c r="AF1771">
        <v>66.120509999999996</v>
      </c>
    </row>
    <row r="1772" spans="1:32" x14ac:dyDescent="0.3">
      <c r="A1772">
        <v>3010670</v>
      </c>
      <c r="B1772">
        <v>1</v>
      </c>
      <c r="C1772" t="s">
        <v>82</v>
      </c>
      <c r="D1772" t="s">
        <v>106</v>
      </c>
      <c r="E1772" t="s">
        <v>6883</v>
      </c>
      <c r="F1772" t="s">
        <v>6884</v>
      </c>
      <c r="G1772" t="s">
        <v>134</v>
      </c>
      <c r="H1772" t="s">
        <v>182</v>
      </c>
      <c r="I1772" t="s">
        <v>78</v>
      </c>
      <c r="J1772" t="s">
        <v>136</v>
      </c>
      <c r="K1772" t="s">
        <v>22</v>
      </c>
      <c r="L1772" t="s">
        <v>177</v>
      </c>
      <c r="M1772" t="s">
        <v>6885</v>
      </c>
      <c r="N1772" t="s">
        <v>6886</v>
      </c>
      <c r="O1772">
        <v>2.6342080555555554</v>
      </c>
      <c r="P1772">
        <v>0</v>
      </c>
      <c r="Q1772">
        <v>515</v>
      </c>
      <c r="R1772">
        <v>0</v>
      </c>
      <c r="S1772">
        <v>0</v>
      </c>
      <c r="T1772">
        <v>0</v>
      </c>
      <c r="U1772">
        <v>35</v>
      </c>
      <c r="V1772">
        <v>0</v>
      </c>
      <c r="W1772">
        <v>0</v>
      </c>
      <c r="X1772">
        <v>0</v>
      </c>
      <c r="Y1772">
        <v>364.63855000000001</v>
      </c>
      <c r="Z1772">
        <v>0</v>
      </c>
      <c r="AA1772">
        <v>0</v>
      </c>
      <c r="AB1772">
        <v>0</v>
      </c>
      <c r="AC1772">
        <v>156.10212999999999</v>
      </c>
      <c r="AD1772">
        <v>0</v>
      </c>
      <c r="AE1772">
        <v>0</v>
      </c>
      <c r="AF1772">
        <v>520.74066000000005</v>
      </c>
    </row>
    <row r="1773" spans="1:32" x14ac:dyDescent="0.3">
      <c r="A1773">
        <v>3010350</v>
      </c>
      <c r="B1773">
        <v>1</v>
      </c>
      <c r="C1773" t="s">
        <v>82</v>
      </c>
      <c r="D1773" t="s">
        <v>100</v>
      </c>
      <c r="E1773" t="s">
        <v>3898</v>
      </c>
      <c r="F1773" t="s">
        <v>3899</v>
      </c>
      <c r="G1773" t="s">
        <v>134</v>
      </c>
      <c r="H1773" t="s">
        <v>293</v>
      </c>
      <c r="I1773" t="s">
        <v>78</v>
      </c>
      <c r="J1773" t="s">
        <v>136</v>
      </c>
      <c r="K1773" t="s">
        <v>22</v>
      </c>
      <c r="L1773" t="s">
        <v>177</v>
      </c>
      <c r="M1773" t="s">
        <v>6887</v>
      </c>
      <c r="N1773" t="s">
        <v>6888</v>
      </c>
      <c r="O1773">
        <v>3.2654774999999998</v>
      </c>
      <c r="P1773">
        <v>0</v>
      </c>
      <c r="Q1773">
        <v>102</v>
      </c>
      <c r="R1773">
        <v>0</v>
      </c>
      <c r="S1773">
        <v>0</v>
      </c>
      <c r="T1773">
        <v>0</v>
      </c>
      <c r="U1773">
        <v>13</v>
      </c>
      <c r="V1773">
        <v>0</v>
      </c>
      <c r="W1773">
        <v>0</v>
      </c>
      <c r="X1773">
        <v>0</v>
      </c>
      <c r="Y1773">
        <v>77.982079999999996</v>
      </c>
      <c r="Z1773">
        <v>0</v>
      </c>
      <c r="AA1773">
        <v>0</v>
      </c>
      <c r="AB1773">
        <v>0</v>
      </c>
      <c r="AC1773">
        <v>36.377569999999999</v>
      </c>
      <c r="AD1773">
        <v>0</v>
      </c>
      <c r="AE1773">
        <v>0</v>
      </c>
      <c r="AF1773">
        <v>114.35965</v>
      </c>
    </row>
    <row r="1774" spans="1:32" x14ac:dyDescent="0.3">
      <c r="A1774">
        <v>3010302</v>
      </c>
      <c r="B1774">
        <v>1</v>
      </c>
      <c r="C1774" t="s">
        <v>82</v>
      </c>
      <c r="D1774" t="s">
        <v>113</v>
      </c>
      <c r="E1774" t="s">
        <v>6889</v>
      </c>
      <c r="F1774" t="s">
        <v>6890</v>
      </c>
      <c r="G1774" t="s">
        <v>134</v>
      </c>
      <c r="H1774" t="s">
        <v>404</v>
      </c>
      <c r="I1774" t="s">
        <v>78</v>
      </c>
      <c r="J1774" t="s">
        <v>136</v>
      </c>
      <c r="K1774" t="s">
        <v>22</v>
      </c>
      <c r="L1774" t="s">
        <v>177</v>
      </c>
      <c r="M1774" t="s">
        <v>6891</v>
      </c>
      <c r="N1774" t="s">
        <v>6892</v>
      </c>
      <c r="O1774">
        <v>1.3904638888888889</v>
      </c>
      <c r="P1774">
        <v>0</v>
      </c>
      <c r="Q1774">
        <v>2</v>
      </c>
      <c r="R1774">
        <v>0</v>
      </c>
      <c r="S1774">
        <v>14</v>
      </c>
      <c r="T1774">
        <v>0</v>
      </c>
      <c r="U1774">
        <v>1</v>
      </c>
      <c r="V1774">
        <v>0</v>
      </c>
      <c r="W1774">
        <v>0</v>
      </c>
      <c r="X1774">
        <v>0</v>
      </c>
      <c r="Y1774">
        <v>0.32386798</v>
      </c>
      <c r="Z1774">
        <v>0</v>
      </c>
      <c r="AA1774">
        <v>2.8956729999999999</v>
      </c>
      <c r="AB1774">
        <v>0</v>
      </c>
      <c r="AC1774">
        <v>1.8162638</v>
      </c>
      <c r="AD1774">
        <v>0</v>
      </c>
      <c r="AE1774">
        <v>0</v>
      </c>
      <c r="AF1774">
        <v>5.0358046999999999</v>
      </c>
    </row>
    <row r="1775" spans="1:32" x14ac:dyDescent="0.3">
      <c r="A1775">
        <v>3010285</v>
      </c>
      <c r="B1775">
        <v>1</v>
      </c>
      <c r="C1775" t="s">
        <v>82</v>
      </c>
      <c r="D1775" t="s">
        <v>100</v>
      </c>
      <c r="E1775" t="s">
        <v>6893</v>
      </c>
      <c r="F1775" t="s">
        <v>6894</v>
      </c>
      <c r="G1775" t="s">
        <v>134</v>
      </c>
      <c r="H1775" t="s">
        <v>336</v>
      </c>
      <c r="I1775" t="s">
        <v>78</v>
      </c>
      <c r="J1775" t="s">
        <v>136</v>
      </c>
      <c r="K1775" t="s">
        <v>22</v>
      </c>
      <c r="L1775" t="s">
        <v>137</v>
      </c>
      <c r="M1775" t="s">
        <v>6895</v>
      </c>
      <c r="N1775" t="s">
        <v>6896</v>
      </c>
      <c r="O1775">
        <v>0.64361111111111113</v>
      </c>
      <c r="P1775">
        <v>0</v>
      </c>
      <c r="Q1775">
        <v>366</v>
      </c>
      <c r="R1775">
        <v>0</v>
      </c>
      <c r="S1775">
        <v>0</v>
      </c>
      <c r="T1775">
        <v>0</v>
      </c>
      <c r="U1775">
        <v>7</v>
      </c>
      <c r="V1775">
        <v>0</v>
      </c>
      <c r="W1775">
        <v>0</v>
      </c>
      <c r="X1775">
        <v>0</v>
      </c>
      <c r="Y1775">
        <v>47.399059999999999</v>
      </c>
      <c r="Z1775">
        <v>0</v>
      </c>
      <c r="AA1775">
        <v>0</v>
      </c>
      <c r="AB1775">
        <v>0</v>
      </c>
      <c r="AC1775">
        <v>0.92649983999999996</v>
      </c>
      <c r="AD1775">
        <v>0</v>
      </c>
      <c r="AE1775">
        <v>0</v>
      </c>
      <c r="AF1775">
        <v>48.325560000000003</v>
      </c>
    </row>
    <row r="1776" spans="1:32" x14ac:dyDescent="0.3">
      <c r="A1776">
        <v>3009970</v>
      </c>
      <c r="B1776">
        <v>1</v>
      </c>
      <c r="C1776" t="s">
        <v>82</v>
      </c>
      <c r="D1776" t="s">
        <v>90</v>
      </c>
      <c r="E1776" t="s">
        <v>6897</v>
      </c>
      <c r="F1776" t="s">
        <v>6898</v>
      </c>
      <c r="G1776" t="s">
        <v>134</v>
      </c>
      <c r="H1776" t="s">
        <v>247</v>
      </c>
      <c r="I1776" t="s">
        <v>78</v>
      </c>
      <c r="J1776" t="s">
        <v>136</v>
      </c>
      <c r="K1776" t="s">
        <v>22</v>
      </c>
      <c r="L1776" t="s">
        <v>177</v>
      </c>
      <c r="M1776" t="s">
        <v>6899</v>
      </c>
      <c r="N1776" t="s">
        <v>6900</v>
      </c>
      <c r="O1776">
        <v>1.1776363888888888</v>
      </c>
      <c r="P1776">
        <v>0</v>
      </c>
      <c r="Q1776">
        <v>101</v>
      </c>
      <c r="R1776">
        <v>0</v>
      </c>
      <c r="S1776">
        <v>0</v>
      </c>
      <c r="T1776">
        <v>0</v>
      </c>
      <c r="U1776">
        <v>17</v>
      </c>
      <c r="V1776">
        <v>0</v>
      </c>
      <c r="W1776">
        <v>0</v>
      </c>
      <c r="X1776">
        <v>0</v>
      </c>
      <c r="Y1776">
        <v>32.477654000000001</v>
      </c>
      <c r="Z1776">
        <v>0</v>
      </c>
      <c r="AA1776">
        <v>0</v>
      </c>
      <c r="AB1776">
        <v>0</v>
      </c>
      <c r="AC1776">
        <v>20.813594999999999</v>
      </c>
      <c r="AD1776">
        <v>0</v>
      </c>
      <c r="AE1776">
        <v>0</v>
      </c>
      <c r="AF1776">
        <v>53.291249999999998</v>
      </c>
    </row>
    <row r="1777" spans="1:32" x14ac:dyDescent="0.3">
      <c r="A1777">
        <v>3009556</v>
      </c>
      <c r="B1777">
        <v>1</v>
      </c>
      <c r="C1777" t="s">
        <v>82</v>
      </c>
      <c r="D1777" t="s">
        <v>94</v>
      </c>
      <c r="E1777" t="s">
        <v>6901</v>
      </c>
      <c r="F1777" t="s">
        <v>6902</v>
      </c>
      <c r="G1777" t="s">
        <v>134</v>
      </c>
      <c r="H1777" t="s">
        <v>238</v>
      </c>
      <c r="I1777" t="s">
        <v>78</v>
      </c>
      <c r="J1777" t="s">
        <v>136</v>
      </c>
      <c r="K1777" t="s">
        <v>22</v>
      </c>
      <c r="L1777" t="s">
        <v>177</v>
      </c>
      <c r="M1777" t="s">
        <v>6903</v>
      </c>
      <c r="N1777" t="s">
        <v>6904</v>
      </c>
      <c r="O1777">
        <v>1.2009019444444444</v>
      </c>
      <c r="P1777">
        <v>0</v>
      </c>
      <c r="Q1777">
        <v>1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0.22768646000000001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0.22768646000000001</v>
      </c>
    </row>
    <row r="1778" spans="1:32" x14ac:dyDescent="0.3">
      <c r="A1778">
        <v>3009570</v>
      </c>
      <c r="B1778">
        <v>1</v>
      </c>
      <c r="C1778" t="s">
        <v>82</v>
      </c>
      <c r="D1778" t="s">
        <v>111</v>
      </c>
      <c r="E1778" t="s">
        <v>6905</v>
      </c>
      <c r="F1778" t="s">
        <v>6906</v>
      </c>
      <c r="G1778" t="s">
        <v>134</v>
      </c>
      <c r="H1778" t="s">
        <v>211</v>
      </c>
      <c r="I1778" t="s">
        <v>79</v>
      </c>
      <c r="J1778" t="s">
        <v>136</v>
      </c>
      <c r="K1778" t="s">
        <v>22</v>
      </c>
      <c r="L1778" t="s">
        <v>177</v>
      </c>
      <c r="M1778" t="s">
        <v>6907</v>
      </c>
      <c r="N1778" t="s">
        <v>6908</v>
      </c>
      <c r="O1778">
        <v>0.19611111111111112</v>
      </c>
      <c r="P1778">
        <v>1</v>
      </c>
      <c r="Q1778">
        <v>2</v>
      </c>
      <c r="R1778">
        <v>12</v>
      </c>
      <c r="S1778">
        <v>150</v>
      </c>
      <c r="T1778">
        <v>7</v>
      </c>
      <c r="U1778">
        <v>36</v>
      </c>
      <c r="V1778">
        <v>0</v>
      </c>
      <c r="W1778">
        <v>0</v>
      </c>
      <c r="X1778">
        <v>1.1855297</v>
      </c>
      <c r="Y1778">
        <v>2.9574577000000001E-2</v>
      </c>
      <c r="Z1778">
        <v>0.76309939999999998</v>
      </c>
      <c r="AA1778">
        <v>18.723704999999999</v>
      </c>
      <c r="AB1778">
        <v>7.1039595999999996</v>
      </c>
      <c r="AC1778">
        <v>4.4630637000000002</v>
      </c>
      <c r="AD1778">
        <v>0</v>
      </c>
      <c r="AE1778">
        <v>0</v>
      </c>
      <c r="AF1778">
        <v>32.268932</v>
      </c>
    </row>
    <row r="1779" spans="1:32" x14ac:dyDescent="0.3">
      <c r="A1779">
        <v>3009380</v>
      </c>
      <c r="B1779">
        <v>1</v>
      </c>
      <c r="C1779" t="s">
        <v>83</v>
      </c>
      <c r="D1779" t="s">
        <v>125</v>
      </c>
      <c r="E1779" t="s">
        <v>444</v>
      </c>
      <c r="F1779" t="s">
        <v>445</v>
      </c>
      <c r="G1779" t="s">
        <v>134</v>
      </c>
      <c r="H1779" t="s">
        <v>211</v>
      </c>
      <c r="I1779" t="s">
        <v>79</v>
      </c>
      <c r="J1779" t="s">
        <v>136</v>
      </c>
      <c r="K1779" t="s">
        <v>22</v>
      </c>
      <c r="L1779" t="s">
        <v>177</v>
      </c>
      <c r="M1779" t="s">
        <v>6909</v>
      </c>
      <c r="N1779" t="s">
        <v>6910</v>
      </c>
      <c r="O1779">
        <v>4.5225</v>
      </c>
      <c r="P1779">
        <v>0</v>
      </c>
      <c r="Q1779">
        <v>387</v>
      </c>
      <c r="R1779">
        <v>0</v>
      </c>
      <c r="S1779">
        <v>4</v>
      </c>
      <c r="T1779">
        <v>0</v>
      </c>
      <c r="U1779">
        <v>51</v>
      </c>
      <c r="V1779">
        <v>0</v>
      </c>
      <c r="W1779">
        <v>0</v>
      </c>
      <c r="X1779">
        <v>0</v>
      </c>
      <c r="Y1779">
        <v>479.37326000000002</v>
      </c>
      <c r="Z1779">
        <v>0</v>
      </c>
      <c r="AA1779">
        <v>6.0500800000000003</v>
      </c>
      <c r="AB1779">
        <v>0</v>
      </c>
      <c r="AC1779">
        <v>70.183205000000001</v>
      </c>
      <c r="AD1779">
        <v>0</v>
      </c>
      <c r="AE1779">
        <v>0</v>
      </c>
      <c r="AF1779">
        <v>555.60657000000003</v>
      </c>
    </row>
    <row r="1780" spans="1:32" x14ac:dyDescent="0.3">
      <c r="A1780">
        <v>3009158</v>
      </c>
      <c r="B1780">
        <v>1</v>
      </c>
      <c r="C1780" t="s">
        <v>82</v>
      </c>
      <c r="D1780" t="s">
        <v>106</v>
      </c>
      <c r="E1780" t="s">
        <v>6911</v>
      </c>
      <c r="F1780" t="s">
        <v>6912</v>
      </c>
      <c r="G1780" t="s">
        <v>134</v>
      </c>
      <c r="H1780" t="s">
        <v>367</v>
      </c>
      <c r="I1780" t="s">
        <v>78</v>
      </c>
      <c r="J1780" t="s">
        <v>136</v>
      </c>
      <c r="K1780" t="s">
        <v>22</v>
      </c>
      <c r="L1780" t="s">
        <v>177</v>
      </c>
      <c r="M1780" t="s">
        <v>6913</v>
      </c>
      <c r="N1780" t="s">
        <v>6914</v>
      </c>
      <c r="O1780">
        <v>1.615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12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9.5002320000000005</v>
      </c>
      <c r="AD1780">
        <v>0</v>
      </c>
      <c r="AE1780">
        <v>0</v>
      </c>
      <c r="AF1780">
        <v>9.5002320000000005</v>
      </c>
    </row>
    <row r="1781" spans="1:32" x14ac:dyDescent="0.3">
      <c r="A1781">
        <v>3009178</v>
      </c>
      <c r="B1781">
        <v>1</v>
      </c>
      <c r="C1781" t="s">
        <v>82</v>
      </c>
      <c r="D1781" t="s">
        <v>113</v>
      </c>
      <c r="E1781" t="s">
        <v>6915</v>
      </c>
      <c r="F1781" t="s">
        <v>6916</v>
      </c>
      <c r="G1781" t="s">
        <v>134</v>
      </c>
      <c r="H1781" t="s">
        <v>293</v>
      </c>
      <c r="I1781" t="s">
        <v>78</v>
      </c>
      <c r="J1781" t="s">
        <v>136</v>
      </c>
      <c r="K1781" t="s">
        <v>22</v>
      </c>
      <c r="L1781" t="s">
        <v>177</v>
      </c>
      <c r="M1781" t="s">
        <v>6917</v>
      </c>
      <c r="N1781" t="s">
        <v>6918</v>
      </c>
      <c r="O1781">
        <v>1.7319572222222224</v>
      </c>
      <c r="P1781">
        <v>0</v>
      </c>
      <c r="Q1781">
        <v>152</v>
      </c>
      <c r="R1781">
        <v>0</v>
      </c>
      <c r="S1781">
        <v>0</v>
      </c>
      <c r="T1781">
        <v>0</v>
      </c>
      <c r="U1781">
        <v>6</v>
      </c>
      <c r="V1781">
        <v>0</v>
      </c>
      <c r="W1781">
        <v>0</v>
      </c>
      <c r="X1781">
        <v>0</v>
      </c>
      <c r="Y1781">
        <v>60.380885999999997</v>
      </c>
      <c r="Z1781">
        <v>0</v>
      </c>
      <c r="AA1781">
        <v>0</v>
      </c>
      <c r="AB1781">
        <v>0</v>
      </c>
      <c r="AC1781">
        <v>24.988513999999999</v>
      </c>
      <c r="AD1781">
        <v>0</v>
      </c>
      <c r="AE1781">
        <v>0</v>
      </c>
      <c r="AF1781">
        <v>85.369399999999999</v>
      </c>
    </row>
    <row r="1782" spans="1:32" x14ac:dyDescent="0.3">
      <c r="A1782">
        <v>3009167</v>
      </c>
      <c r="B1782">
        <v>1</v>
      </c>
      <c r="C1782" t="s">
        <v>82</v>
      </c>
      <c r="D1782" t="s">
        <v>92</v>
      </c>
      <c r="E1782" t="s">
        <v>339</v>
      </c>
      <c r="F1782" t="s">
        <v>340</v>
      </c>
      <c r="G1782" t="s">
        <v>134</v>
      </c>
      <c r="H1782" t="s">
        <v>182</v>
      </c>
      <c r="I1782" t="s">
        <v>79</v>
      </c>
      <c r="J1782" t="s">
        <v>136</v>
      </c>
      <c r="K1782" t="s">
        <v>22</v>
      </c>
      <c r="L1782" t="s">
        <v>177</v>
      </c>
      <c r="M1782" t="s">
        <v>6919</v>
      </c>
      <c r="N1782" t="s">
        <v>6920</v>
      </c>
      <c r="O1782">
        <v>0.55694444444444446</v>
      </c>
      <c r="P1782">
        <v>4</v>
      </c>
      <c r="Q1782">
        <v>142</v>
      </c>
      <c r="R1782">
        <v>0</v>
      </c>
      <c r="S1782">
        <v>0</v>
      </c>
      <c r="T1782">
        <v>7</v>
      </c>
      <c r="U1782">
        <v>1</v>
      </c>
      <c r="V1782">
        <v>0</v>
      </c>
      <c r="W1782">
        <v>0</v>
      </c>
      <c r="X1782">
        <v>4.244548</v>
      </c>
      <c r="Y1782">
        <v>11.36984</v>
      </c>
      <c r="Z1782">
        <v>0</v>
      </c>
      <c r="AA1782">
        <v>0</v>
      </c>
      <c r="AB1782">
        <v>10.385344</v>
      </c>
      <c r="AC1782">
        <v>3.0495290000000001E-2</v>
      </c>
      <c r="AD1782">
        <v>0</v>
      </c>
      <c r="AE1782">
        <v>0</v>
      </c>
      <c r="AF1782">
        <v>26.030225999999999</v>
      </c>
    </row>
    <row r="1783" spans="1:32" x14ac:dyDescent="0.3">
      <c r="A1783">
        <v>3009134</v>
      </c>
      <c r="B1783">
        <v>1</v>
      </c>
      <c r="C1783" t="s">
        <v>82</v>
      </c>
      <c r="D1783" t="s">
        <v>100</v>
      </c>
      <c r="E1783" t="s">
        <v>6921</v>
      </c>
      <c r="F1783" t="s">
        <v>6922</v>
      </c>
      <c r="G1783" t="s">
        <v>134</v>
      </c>
      <c r="H1783" t="s">
        <v>182</v>
      </c>
      <c r="I1783" t="s">
        <v>78</v>
      </c>
      <c r="J1783" t="s">
        <v>136</v>
      </c>
      <c r="K1783" t="s">
        <v>22</v>
      </c>
      <c r="L1783" t="s">
        <v>177</v>
      </c>
      <c r="M1783" t="s">
        <v>6923</v>
      </c>
      <c r="N1783" t="s">
        <v>6924</v>
      </c>
      <c r="O1783">
        <v>2.5253419444444445</v>
      </c>
      <c r="P1783">
        <v>0</v>
      </c>
      <c r="Q1783">
        <v>313</v>
      </c>
      <c r="R1783">
        <v>0</v>
      </c>
      <c r="S1783">
        <v>0</v>
      </c>
      <c r="T1783">
        <v>0</v>
      </c>
      <c r="U1783">
        <v>53</v>
      </c>
      <c r="V1783">
        <v>0</v>
      </c>
      <c r="W1783">
        <v>0</v>
      </c>
      <c r="X1783">
        <v>0</v>
      </c>
      <c r="Y1783">
        <v>234.28967</v>
      </c>
      <c r="Z1783">
        <v>0</v>
      </c>
      <c r="AA1783">
        <v>0</v>
      </c>
      <c r="AB1783">
        <v>0</v>
      </c>
      <c r="AC1783">
        <v>166.38533000000001</v>
      </c>
      <c r="AD1783">
        <v>0</v>
      </c>
      <c r="AE1783">
        <v>0</v>
      </c>
      <c r="AF1783">
        <v>400.67500000000001</v>
      </c>
    </row>
    <row r="1784" spans="1:32" x14ac:dyDescent="0.3">
      <c r="A1784">
        <v>3009170</v>
      </c>
      <c r="B1784">
        <v>1</v>
      </c>
      <c r="C1784" t="s">
        <v>82</v>
      </c>
      <c r="D1784" t="s">
        <v>87</v>
      </c>
      <c r="E1784" t="s">
        <v>6925</v>
      </c>
      <c r="F1784" t="s">
        <v>6926</v>
      </c>
      <c r="G1784" t="s">
        <v>134</v>
      </c>
      <c r="H1784" t="s">
        <v>404</v>
      </c>
      <c r="I1784" t="s">
        <v>78</v>
      </c>
      <c r="J1784" t="s">
        <v>136</v>
      </c>
      <c r="K1784" t="s">
        <v>22</v>
      </c>
      <c r="L1784" t="s">
        <v>177</v>
      </c>
      <c r="M1784" t="s">
        <v>6927</v>
      </c>
      <c r="N1784" t="s">
        <v>6928</v>
      </c>
      <c r="O1784">
        <v>0.96550222222222226</v>
      </c>
      <c r="P1784">
        <v>0</v>
      </c>
      <c r="Q1784">
        <v>521</v>
      </c>
      <c r="R1784">
        <v>0</v>
      </c>
      <c r="S1784">
        <v>0</v>
      </c>
      <c r="T1784">
        <v>0</v>
      </c>
      <c r="U1784">
        <v>12</v>
      </c>
      <c r="V1784">
        <v>0</v>
      </c>
      <c r="W1784">
        <v>0</v>
      </c>
      <c r="X1784">
        <v>0</v>
      </c>
      <c r="Y1784">
        <v>188.32542000000001</v>
      </c>
      <c r="Z1784">
        <v>0</v>
      </c>
      <c r="AA1784">
        <v>0</v>
      </c>
      <c r="AB1784">
        <v>0</v>
      </c>
      <c r="AC1784">
        <v>3.2075719999999999</v>
      </c>
      <c r="AD1784">
        <v>0</v>
      </c>
      <c r="AE1784">
        <v>0</v>
      </c>
      <c r="AF1784">
        <v>191.53299000000001</v>
      </c>
    </row>
    <row r="1785" spans="1:32" x14ac:dyDescent="0.3">
      <c r="A1785">
        <v>3008995</v>
      </c>
      <c r="B1785">
        <v>1</v>
      </c>
      <c r="C1785" t="s">
        <v>82</v>
      </c>
      <c r="D1785" t="s">
        <v>95</v>
      </c>
      <c r="E1785" t="s">
        <v>6929</v>
      </c>
      <c r="F1785" t="s">
        <v>6930</v>
      </c>
      <c r="G1785" t="s">
        <v>134</v>
      </c>
      <c r="H1785" t="s">
        <v>182</v>
      </c>
      <c r="I1785" t="s">
        <v>78</v>
      </c>
      <c r="J1785" t="s">
        <v>136</v>
      </c>
      <c r="K1785" t="s">
        <v>22</v>
      </c>
      <c r="L1785" t="s">
        <v>177</v>
      </c>
      <c r="M1785" t="s">
        <v>6931</v>
      </c>
      <c r="N1785" t="s">
        <v>6932</v>
      </c>
      <c r="O1785">
        <v>6.4426283333333334</v>
      </c>
      <c r="P1785">
        <v>0</v>
      </c>
      <c r="Q1785">
        <v>17</v>
      </c>
      <c r="R1785">
        <v>0</v>
      </c>
      <c r="S1785">
        <v>0</v>
      </c>
      <c r="T1785">
        <v>0</v>
      </c>
      <c r="U1785">
        <v>7</v>
      </c>
      <c r="V1785">
        <v>0</v>
      </c>
      <c r="W1785">
        <v>0</v>
      </c>
      <c r="X1785">
        <v>0</v>
      </c>
      <c r="Y1785">
        <v>25.711715999999999</v>
      </c>
      <c r="Z1785">
        <v>0</v>
      </c>
      <c r="AA1785">
        <v>0</v>
      </c>
      <c r="AB1785">
        <v>0</v>
      </c>
      <c r="AC1785">
        <v>40.280880000000003</v>
      </c>
      <c r="AD1785">
        <v>0</v>
      </c>
      <c r="AE1785">
        <v>0</v>
      </c>
      <c r="AF1785">
        <v>65.992590000000007</v>
      </c>
    </row>
    <row r="1786" spans="1:32" x14ac:dyDescent="0.3">
      <c r="A1786">
        <v>3008593</v>
      </c>
      <c r="B1786">
        <v>1</v>
      </c>
      <c r="C1786" t="s">
        <v>82</v>
      </c>
      <c r="D1786" t="s">
        <v>104</v>
      </c>
      <c r="E1786" t="s">
        <v>6933</v>
      </c>
      <c r="F1786" t="s">
        <v>6934</v>
      </c>
      <c r="G1786" t="s">
        <v>134</v>
      </c>
      <c r="H1786" t="s">
        <v>211</v>
      </c>
      <c r="I1786" t="s">
        <v>79</v>
      </c>
      <c r="J1786" t="s">
        <v>136</v>
      </c>
      <c r="K1786" t="s">
        <v>22</v>
      </c>
      <c r="L1786" t="s">
        <v>177</v>
      </c>
      <c r="M1786" t="s">
        <v>6935</v>
      </c>
      <c r="N1786" t="s">
        <v>6936</v>
      </c>
      <c r="O1786">
        <v>1.378478888888889</v>
      </c>
      <c r="P1786">
        <v>0</v>
      </c>
      <c r="Q1786">
        <v>9</v>
      </c>
      <c r="R1786">
        <v>0</v>
      </c>
      <c r="S1786">
        <v>0</v>
      </c>
      <c r="T1786">
        <v>4</v>
      </c>
      <c r="U1786">
        <v>75</v>
      </c>
      <c r="V1786">
        <v>0</v>
      </c>
      <c r="W1786">
        <v>1</v>
      </c>
      <c r="X1786">
        <v>0</v>
      </c>
      <c r="Y1786">
        <v>2.127364</v>
      </c>
      <c r="Z1786">
        <v>0</v>
      </c>
      <c r="AA1786">
        <v>0</v>
      </c>
      <c r="AB1786">
        <v>371.07285000000002</v>
      </c>
      <c r="AC1786">
        <v>158.29447999999999</v>
      </c>
      <c r="AD1786">
        <v>0</v>
      </c>
      <c r="AE1786">
        <v>5.8403187000000001</v>
      </c>
      <c r="AF1786">
        <v>537.33500000000004</v>
      </c>
    </row>
    <row r="1787" spans="1:32" x14ac:dyDescent="0.3">
      <c r="A1787">
        <v>3008487</v>
      </c>
      <c r="B1787">
        <v>1</v>
      </c>
      <c r="C1787" t="s">
        <v>82</v>
      </c>
      <c r="D1787" t="s">
        <v>99</v>
      </c>
      <c r="E1787" t="s">
        <v>6937</v>
      </c>
      <c r="F1787" t="s">
        <v>6938</v>
      </c>
      <c r="G1787" t="s">
        <v>134</v>
      </c>
      <c r="H1787" t="s">
        <v>211</v>
      </c>
      <c r="I1787" t="s">
        <v>79</v>
      </c>
      <c r="J1787" t="s">
        <v>136</v>
      </c>
      <c r="K1787" t="s">
        <v>22</v>
      </c>
      <c r="L1787" t="s">
        <v>177</v>
      </c>
      <c r="M1787" t="s">
        <v>6939</v>
      </c>
      <c r="N1787" t="s">
        <v>6940</v>
      </c>
      <c r="O1787">
        <v>2.4019691666666665</v>
      </c>
      <c r="P1787">
        <v>0</v>
      </c>
      <c r="Q1787">
        <v>0</v>
      </c>
      <c r="R1787">
        <v>0</v>
      </c>
      <c r="S1787">
        <v>0</v>
      </c>
      <c r="T1787">
        <v>4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825.83529999999996</v>
      </c>
      <c r="AC1787">
        <v>0</v>
      </c>
      <c r="AD1787">
        <v>0</v>
      </c>
      <c r="AE1787">
        <v>0</v>
      </c>
      <c r="AF1787">
        <v>825.83529999999996</v>
      </c>
    </row>
    <row r="1788" spans="1:32" x14ac:dyDescent="0.3">
      <c r="A1788">
        <v>3008470</v>
      </c>
      <c r="B1788">
        <v>1</v>
      </c>
      <c r="C1788" t="s">
        <v>83</v>
      </c>
      <c r="D1788" t="s">
        <v>125</v>
      </c>
      <c r="E1788" t="s">
        <v>6941</v>
      </c>
      <c r="F1788" t="s">
        <v>6942</v>
      </c>
      <c r="G1788" t="s">
        <v>134</v>
      </c>
      <c r="H1788" t="s">
        <v>211</v>
      </c>
      <c r="I1788" t="s">
        <v>79</v>
      </c>
      <c r="J1788" t="s">
        <v>136</v>
      </c>
      <c r="K1788" t="s">
        <v>22</v>
      </c>
      <c r="L1788" t="s">
        <v>177</v>
      </c>
      <c r="M1788" t="s">
        <v>6943</v>
      </c>
      <c r="N1788" t="s">
        <v>6944</v>
      </c>
      <c r="O1788">
        <v>0.31277250000000001</v>
      </c>
      <c r="P1788">
        <v>2</v>
      </c>
      <c r="Q1788">
        <v>1</v>
      </c>
      <c r="R1788">
        <v>66</v>
      </c>
      <c r="S1788">
        <v>29</v>
      </c>
      <c r="T1788">
        <v>5</v>
      </c>
      <c r="U1788">
        <v>2</v>
      </c>
      <c r="V1788">
        <v>2</v>
      </c>
      <c r="W1788">
        <v>0</v>
      </c>
      <c r="X1788">
        <v>0.16124748</v>
      </c>
      <c r="Y1788">
        <v>1.5157262000000001E-3</v>
      </c>
      <c r="Z1788">
        <v>5.4694969999999996</v>
      </c>
      <c r="AA1788">
        <v>4.3760852999999997</v>
      </c>
      <c r="AB1788">
        <v>3.733473</v>
      </c>
      <c r="AC1788">
        <v>1.4804793E-2</v>
      </c>
      <c r="AD1788">
        <v>1.6217718999999999</v>
      </c>
      <c r="AE1788">
        <v>0</v>
      </c>
      <c r="AF1788">
        <v>15.378394999999999</v>
      </c>
    </row>
    <row r="1789" spans="1:32" x14ac:dyDescent="0.3">
      <c r="A1789">
        <v>3008365</v>
      </c>
      <c r="B1789">
        <v>2</v>
      </c>
      <c r="C1789" t="s">
        <v>82</v>
      </c>
      <c r="D1789" t="s">
        <v>90</v>
      </c>
      <c r="E1789" t="s">
        <v>6945</v>
      </c>
      <c r="F1789" t="s">
        <v>6946</v>
      </c>
      <c r="G1789" t="s">
        <v>134</v>
      </c>
      <c r="H1789" t="s">
        <v>367</v>
      </c>
      <c r="I1789" t="s">
        <v>78</v>
      </c>
      <c r="J1789" t="s">
        <v>136</v>
      </c>
      <c r="K1789" t="s">
        <v>22</v>
      </c>
      <c r="L1789" t="s">
        <v>177</v>
      </c>
      <c r="M1789" t="s">
        <v>1628</v>
      </c>
      <c r="N1789" t="s">
        <v>6947</v>
      </c>
      <c r="O1789">
        <v>2.529301666666667</v>
      </c>
      <c r="P1789">
        <v>0</v>
      </c>
      <c r="Q1789">
        <v>44</v>
      </c>
      <c r="R1789">
        <v>0</v>
      </c>
      <c r="S1789">
        <v>0</v>
      </c>
      <c r="T1789">
        <v>0</v>
      </c>
      <c r="U1789">
        <v>4</v>
      </c>
      <c r="V1789">
        <v>0</v>
      </c>
      <c r="W1789">
        <v>0</v>
      </c>
      <c r="X1789">
        <v>0</v>
      </c>
      <c r="Y1789">
        <v>22.056553000000001</v>
      </c>
      <c r="Z1789">
        <v>0</v>
      </c>
      <c r="AA1789">
        <v>0</v>
      </c>
      <c r="AB1789">
        <v>0</v>
      </c>
      <c r="AC1789">
        <v>15.240275</v>
      </c>
      <c r="AD1789">
        <v>0</v>
      </c>
      <c r="AE1789">
        <v>0</v>
      </c>
      <c r="AF1789">
        <v>37.29683</v>
      </c>
    </row>
    <row r="1790" spans="1:32" x14ac:dyDescent="0.3">
      <c r="A1790">
        <v>3008465</v>
      </c>
      <c r="B1790">
        <v>1</v>
      </c>
      <c r="C1790" t="s">
        <v>82</v>
      </c>
      <c r="D1790" t="s">
        <v>91</v>
      </c>
      <c r="E1790" t="s">
        <v>6948</v>
      </c>
      <c r="F1790" t="s">
        <v>6949</v>
      </c>
      <c r="G1790" t="s">
        <v>134</v>
      </c>
      <c r="H1790" t="s">
        <v>135</v>
      </c>
      <c r="I1790" t="s">
        <v>79</v>
      </c>
      <c r="J1790" t="s">
        <v>346</v>
      </c>
      <c r="K1790" t="s">
        <v>22</v>
      </c>
      <c r="L1790" t="s">
        <v>177</v>
      </c>
      <c r="M1790" t="s">
        <v>6950</v>
      </c>
      <c r="N1790" t="s">
        <v>6951</v>
      </c>
      <c r="O1790">
        <v>2.8333333333333332E-2</v>
      </c>
      <c r="P1790">
        <v>0</v>
      </c>
      <c r="Q1790">
        <v>510</v>
      </c>
      <c r="R1790">
        <v>0</v>
      </c>
      <c r="S1790">
        <v>0</v>
      </c>
      <c r="T1790">
        <v>0</v>
      </c>
      <c r="U1790">
        <v>69</v>
      </c>
      <c r="V1790">
        <v>0</v>
      </c>
      <c r="W1790">
        <v>0</v>
      </c>
      <c r="X1790">
        <v>0</v>
      </c>
      <c r="Y1790">
        <v>3.0827323999999998</v>
      </c>
      <c r="Z1790">
        <v>0</v>
      </c>
      <c r="AA1790">
        <v>0</v>
      </c>
      <c r="AB1790">
        <v>0</v>
      </c>
      <c r="AC1790">
        <v>1.6409506</v>
      </c>
      <c r="AD1790">
        <v>0</v>
      </c>
      <c r="AE1790">
        <v>0</v>
      </c>
      <c r="AF1790">
        <v>4.7236830000000003</v>
      </c>
    </row>
    <row r="1791" spans="1:32" x14ac:dyDescent="0.3">
      <c r="A1791">
        <v>3008327</v>
      </c>
      <c r="B1791">
        <v>1</v>
      </c>
      <c r="C1791" t="s">
        <v>82</v>
      </c>
      <c r="D1791" t="s">
        <v>107</v>
      </c>
      <c r="E1791" t="s">
        <v>6952</v>
      </c>
      <c r="F1791" t="s">
        <v>6953</v>
      </c>
      <c r="G1791" t="s">
        <v>134</v>
      </c>
      <c r="H1791" t="s">
        <v>238</v>
      </c>
      <c r="I1791" t="s">
        <v>78</v>
      </c>
      <c r="J1791" t="s">
        <v>136</v>
      </c>
      <c r="K1791" t="s">
        <v>22</v>
      </c>
      <c r="L1791" t="s">
        <v>177</v>
      </c>
      <c r="M1791" t="s">
        <v>6954</v>
      </c>
      <c r="N1791" t="s">
        <v>6955</v>
      </c>
      <c r="O1791">
        <v>2.7395899999999997</v>
      </c>
      <c r="P1791">
        <v>0</v>
      </c>
      <c r="Q1791">
        <v>1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0.73659319999999995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0.73659319999999995</v>
      </c>
    </row>
    <row r="1792" spans="1:32" x14ac:dyDescent="0.3">
      <c r="A1792">
        <v>3008331</v>
      </c>
      <c r="B1792">
        <v>1</v>
      </c>
      <c r="C1792" t="s">
        <v>82</v>
      </c>
      <c r="D1792" t="s">
        <v>90</v>
      </c>
      <c r="E1792" t="s">
        <v>6956</v>
      </c>
      <c r="F1792" t="s">
        <v>6957</v>
      </c>
      <c r="G1792" t="s">
        <v>134</v>
      </c>
      <c r="H1792" t="s">
        <v>142</v>
      </c>
      <c r="I1792" t="s">
        <v>78</v>
      </c>
      <c r="J1792" t="s">
        <v>136</v>
      </c>
      <c r="K1792" t="s">
        <v>22</v>
      </c>
      <c r="L1792" t="s">
        <v>137</v>
      </c>
      <c r="M1792" t="s">
        <v>6958</v>
      </c>
      <c r="N1792" t="s">
        <v>6959</v>
      </c>
      <c r="O1792">
        <v>4.5319444444444441</v>
      </c>
      <c r="P1792">
        <v>0</v>
      </c>
      <c r="Q1792">
        <v>22</v>
      </c>
      <c r="R1792">
        <v>0</v>
      </c>
      <c r="S1792">
        <v>0</v>
      </c>
      <c r="T1792">
        <v>0</v>
      </c>
      <c r="U1792">
        <v>13</v>
      </c>
      <c r="V1792">
        <v>0</v>
      </c>
      <c r="W1792">
        <v>0</v>
      </c>
      <c r="X1792">
        <v>0</v>
      </c>
      <c r="Y1792">
        <v>24.684277000000002</v>
      </c>
      <c r="Z1792">
        <v>0</v>
      </c>
      <c r="AA1792">
        <v>0</v>
      </c>
      <c r="AB1792">
        <v>0</v>
      </c>
      <c r="AC1792">
        <v>23.517226999999998</v>
      </c>
      <c r="AD1792">
        <v>0</v>
      </c>
      <c r="AE1792">
        <v>0</v>
      </c>
      <c r="AF1792">
        <v>48.201504</v>
      </c>
    </row>
    <row r="1793" spans="1:32" x14ac:dyDescent="0.3">
      <c r="A1793">
        <v>3008329</v>
      </c>
      <c r="B1793">
        <v>1</v>
      </c>
      <c r="C1793" t="s">
        <v>82</v>
      </c>
      <c r="D1793" t="s">
        <v>112</v>
      </c>
      <c r="E1793" t="s">
        <v>6960</v>
      </c>
      <c r="F1793" t="s">
        <v>6961</v>
      </c>
      <c r="G1793" t="s">
        <v>134</v>
      </c>
      <c r="H1793" t="s">
        <v>211</v>
      </c>
      <c r="I1793" t="s">
        <v>79</v>
      </c>
      <c r="J1793" t="s">
        <v>136</v>
      </c>
      <c r="K1793" t="s">
        <v>22</v>
      </c>
      <c r="L1793" t="s">
        <v>177</v>
      </c>
      <c r="M1793" t="s">
        <v>6962</v>
      </c>
      <c r="N1793" t="s">
        <v>6963</v>
      </c>
      <c r="O1793">
        <v>0.48749999999999999</v>
      </c>
      <c r="P1793">
        <v>0</v>
      </c>
      <c r="Q1793">
        <v>271</v>
      </c>
      <c r="R1793">
        <v>0</v>
      </c>
      <c r="S1793">
        <v>50</v>
      </c>
      <c r="T1793">
        <v>4</v>
      </c>
      <c r="U1793">
        <v>75</v>
      </c>
      <c r="V1793">
        <v>2</v>
      </c>
      <c r="W1793">
        <v>1</v>
      </c>
      <c r="X1793">
        <v>0</v>
      </c>
      <c r="Y1793">
        <v>41.646569999999997</v>
      </c>
      <c r="Z1793">
        <v>0</v>
      </c>
      <c r="AA1793">
        <v>23.653542000000002</v>
      </c>
      <c r="AB1793">
        <v>10.906269</v>
      </c>
      <c r="AC1793">
        <v>59.35971</v>
      </c>
      <c r="AD1793">
        <v>121.31764</v>
      </c>
      <c r="AE1793">
        <v>15.1424</v>
      </c>
      <c r="AF1793">
        <v>272.02611999999999</v>
      </c>
    </row>
    <row r="1794" spans="1:32" x14ac:dyDescent="0.3">
      <c r="A1794">
        <v>3008038</v>
      </c>
      <c r="B1794">
        <v>1</v>
      </c>
      <c r="C1794" t="s">
        <v>82</v>
      </c>
      <c r="D1794" t="s">
        <v>110</v>
      </c>
      <c r="E1794" t="s">
        <v>6964</v>
      </c>
      <c r="F1794" t="s">
        <v>6965</v>
      </c>
      <c r="G1794" t="s">
        <v>134</v>
      </c>
      <c r="H1794" t="s">
        <v>211</v>
      </c>
      <c r="I1794" t="s">
        <v>79</v>
      </c>
      <c r="J1794" t="s">
        <v>136</v>
      </c>
      <c r="K1794" t="s">
        <v>22</v>
      </c>
      <c r="L1794" t="s">
        <v>177</v>
      </c>
      <c r="M1794" t="s">
        <v>6966</v>
      </c>
      <c r="N1794" t="s">
        <v>6967</v>
      </c>
      <c r="O1794">
        <v>1.1788888888888889</v>
      </c>
      <c r="P1794">
        <v>1</v>
      </c>
      <c r="Q1794">
        <v>232</v>
      </c>
      <c r="R1794">
        <v>47</v>
      </c>
      <c r="S1794">
        <v>63</v>
      </c>
      <c r="T1794">
        <v>7</v>
      </c>
      <c r="U1794">
        <v>31</v>
      </c>
      <c r="V1794">
        <v>0</v>
      </c>
      <c r="W1794">
        <v>0</v>
      </c>
      <c r="X1794">
        <v>0.21445096999999999</v>
      </c>
      <c r="Y1794">
        <v>54.884597999999997</v>
      </c>
      <c r="Z1794">
        <v>55.2577</v>
      </c>
      <c r="AA1794">
        <v>34.336910000000003</v>
      </c>
      <c r="AB1794">
        <v>15.033118</v>
      </c>
      <c r="AC1794">
        <v>7.245857</v>
      </c>
      <c r="AD1794">
        <v>0</v>
      </c>
      <c r="AE1794">
        <v>0</v>
      </c>
      <c r="AF1794">
        <v>166.97264000000001</v>
      </c>
    </row>
    <row r="1795" spans="1:32" x14ac:dyDescent="0.3">
      <c r="A1795">
        <v>3007926</v>
      </c>
      <c r="B1795">
        <v>1</v>
      </c>
      <c r="C1795" t="s">
        <v>82</v>
      </c>
      <c r="D1795" t="s">
        <v>113</v>
      </c>
      <c r="E1795" t="s">
        <v>6968</v>
      </c>
      <c r="F1795" t="s">
        <v>6969</v>
      </c>
      <c r="G1795" t="s">
        <v>134</v>
      </c>
      <c r="H1795" t="s">
        <v>478</v>
      </c>
      <c r="I1795" t="s">
        <v>78</v>
      </c>
      <c r="J1795" t="s">
        <v>136</v>
      </c>
      <c r="K1795" t="s">
        <v>22</v>
      </c>
      <c r="L1795" t="s">
        <v>177</v>
      </c>
      <c r="M1795" t="s">
        <v>6970</v>
      </c>
      <c r="N1795" t="s">
        <v>6971</v>
      </c>
      <c r="O1795">
        <v>2.4070933333333335</v>
      </c>
      <c r="P1795">
        <v>0</v>
      </c>
      <c r="Q1795">
        <v>25</v>
      </c>
      <c r="R1795">
        <v>0</v>
      </c>
      <c r="S1795">
        <v>12</v>
      </c>
      <c r="T1795">
        <v>0</v>
      </c>
      <c r="U1795">
        <v>5</v>
      </c>
      <c r="V1795">
        <v>0</v>
      </c>
      <c r="W1795">
        <v>0</v>
      </c>
      <c r="X1795">
        <v>0</v>
      </c>
      <c r="Y1795">
        <v>20.301331999999999</v>
      </c>
      <c r="Z1795">
        <v>0</v>
      </c>
      <c r="AA1795">
        <v>11.494419000000001</v>
      </c>
      <c r="AB1795">
        <v>0</v>
      </c>
      <c r="AC1795">
        <v>3.0784685999999999</v>
      </c>
      <c r="AD1795">
        <v>0</v>
      </c>
      <c r="AE1795">
        <v>0</v>
      </c>
      <c r="AF1795">
        <v>34.874220000000001</v>
      </c>
    </row>
    <row r="1796" spans="1:32" x14ac:dyDescent="0.3">
      <c r="A1796">
        <v>3007927</v>
      </c>
      <c r="B1796">
        <v>1</v>
      </c>
      <c r="C1796" t="s">
        <v>82</v>
      </c>
      <c r="D1796" t="s">
        <v>86</v>
      </c>
      <c r="E1796" t="s">
        <v>3036</v>
      </c>
      <c r="F1796" t="s">
        <v>3037</v>
      </c>
      <c r="G1796" t="s">
        <v>134</v>
      </c>
      <c r="H1796" t="s">
        <v>327</v>
      </c>
      <c r="I1796" t="s">
        <v>78</v>
      </c>
      <c r="J1796" t="s">
        <v>136</v>
      </c>
      <c r="K1796" t="s">
        <v>22</v>
      </c>
      <c r="L1796" t="s">
        <v>177</v>
      </c>
      <c r="M1796" t="s">
        <v>6972</v>
      </c>
      <c r="N1796" t="s">
        <v>6973</v>
      </c>
      <c r="O1796">
        <v>1.2561650000000002</v>
      </c>
      <c r="P1796">
        <v>0</v>
      </c>
      <c r="Q1796">
        <v>52</v>
      </c>
      <c r="R1796">
        <v>0</v>
      </c>
      <c r="S1796">
        <v>29</v>
      </c>
      <c r="T1796">
        <v>0</v>
      </c>
      <c r="U1796">
        <v>11</v>
      </c>
      <c r="V1796">
        <v>0</v>
      </c>
      <c r="W1796">
        <v>0</v>
      </c>
      <c r="X1796">
        <v>0</v>
      </c>
      <c r="Y1796">
        <v>28.207135999999998</v>
      </c>
      <c r="Z1796">
        <v>0</v>
      </c>
      <c r="AA1796">
        <v>27.151325</v>
      </c>
      <c r="AB1796">
        <v>0</v>
      </c>
      <c r="AC1796">
        <v>2.6419994999999998</v>
      </c>
      <c r="AD1796">
        <v>0</v>
      </c>
      <c r="AE1796">
        <v>0</v>
      </c>
      <c r="AF1796">
        <v>58.000459999999997</v>
      </c>
    </row>
    <row r="1797" spans="1:32" x14ac:dyDescent="0.3">
      <c r="A1797">
        <v>3007939</v>
      </c>
      <c r="B1797">
        <v>1</v>
      </c>
      <c r="C1797" t="s">
        <v>82</v>
      </c>
      <c r="D1797" t="s">
        <v>98</v>
      </c>
      <c r="E1797" t="s">
        <v>6974</v>
      </c>
      <c r="F1797" t="s">
        <v>6975</v>
      </c>
      <c r="G1797" t="s">
        <v>134</v>
      </c>
      <c r="H1797" t="s">
        <v>6976</v>
      </c>
      <c r="I1797" t="s">
        <v>78</v>
      </c>
      <c r="J1797" t="s">
        <v>136</v>
      </c>
      <c r="K1797" t="s">
        <v>22</v>
      </c>
      <c r="L1797" t="s">
        <v>177</v>
      </c>
      <c r="M1797" t="s">
        <v>6977</v>
      </c>
      <c r="N1797" t="s">
        <v>6978</v>
      </c>
      <c r="O1797">
        <v>1.3428077777777778</v>
      </c>
      <c r="P1797">
        <v>0</v>
      </c>
      <c r="Q1797">
        <v>88</v>
      </c>
      <c r="R1797">
        <v>0</v>
      </c>
      <c r="S1797">
        <v>0</v>
      </c>
      <c r="T1797">
        <v>0</v>
      </c>
      <c r="U1797">
        <v>8</v>
      </c>
      <c r="V1797">
        <v>0</v>
      </c>
      <c r="W1797">
        <v>0</v>
      </c>
      <c r="X1797">
        <v>0</v>
      </c>
      <c r="Y1797">
        <v>48.043716000000003</v>
      </c>
      <c r="Z1797">
        <v>0</v>
      </c>
      <c r="AA1797">
        <v>0</v>
      </c>
      <c r="AB1797">
        <v>0</v>
      </c>
      <c r="AC1797">
        <v>3.2212455000000002</v>
      </c>
      <c r="AD1797">
        <v>0</v>
      </c>
      <c r="AE1797">
        <v>0</v>
      </c>
      <c r="AF1797">
        <v>51.264964999999997</v>
      </c>
    </row>
    <row r="1798" spans="1:32" x14ac:dyDescent="0.3">
      <c r="A1798">
        <v>3007460</v>
      </c>
      <c r="B1798">
        <v>1</v>
      </c>
      <c r="C1798" t="s">
        <v>82</v>
      </c>
      <c r="D1798" t="s">
        <v>87</v>
      </c>
      <c r="E1798" t="s">
        <v>6979</v>
      </c>
      <c r="F1798" t="s">
        <v>6980</v>
      </c>
      <c r="G1798" t="s">
        <v>134</v>
      </c>
      <c r="H1798" t="s">
        <v>610</v>
      </c>
      <c r="I1798" t="s">
        <v>78</v>
      </c>
      <c r="J1798" t="s">
        <v>136</v>
      </c>
      <c r="K1798" t="s">
        <v>22</v>
      </c>
      <c r="L1798" t="s">
        <v>177</v>
      </c>
      <c r="M1798" t="s">
        <v>6981</v>
      </c>
      <c r="N1798" t="s">
        <v>6982</v>
      </c>
      <c r="O1798">
        <v>2.5435444444444446</v>
      </c>
      <c r="P1798">
        <v>0</v>
      </c>
      <c r="Q1798">
        <v>161</v>
      </c>
      <c r="R1798">
        <v>0</v>
      </c>
      <c r="S1798">
        <v>0</v>
      </c>
      <c r="T1798">
        <v>0</v>
      </c>
      <c r="U1798">
        <v>7</v>
      </c>
      <c r="V1798">
        <v>0</v>
      </c>
      <c r="W1798">
        <v>0</v>
      </c>
      <c r="X1798">
        <v>0</v>
      </c>
      <c r="Y1798">
        <v>156.55144000000001</v>
      </c>
      <c r="Z1798">
        <v>0</v>
      </c>
      <c r="AA1798">
        <v>0</v>
      </c>
      <c r="AB1798">
        <v>0</v>
      </c>
      <c r="AC1798">
        <v>12.959783</v>
      </c>
      <c r="AD1798">
        <v>0</v>
      </c>
      <c r="AE1798">
        <v>0</v>
      </c>
      <c r="AF1798">
        <v>169.51123000000001</v>
      </c>
    </row>
    <row r="1799" spans="1:32" x14ac:dyDescent="0.3">
      <c r="A1799">
        <v>3006473</v>
      </c>
      <c r="B1799">
        <v>1</v>
      </c>
      <c r="C1799" t="s">
        <v>82</v>
      </c>
      <c r="D1799" t="s">
        <v>88</v>
      </c>
      <c r="E1799" t="s">
        <v>6983</v>
      </c>
      <c r="F1799" t="s">
        <v>6984</v>
      </c>
      <c r="G1799" t="s">
        <v>134</v>
      </c>
      <c r="H1799" t="s">
        <v>247</v>
      </c>
      <c r="I1799" t="s">
        <v>78</v>
      </c>
      <c r="J1799" t="s">
        <v>136</v>
      </c>
      <c r="K1799" t="s">
        <v>22</v>
      </c>
      <c r="L1799" t="s">
        <v>177</v>
      </c>
      <c r="M1799" t="s">
        <v>6985</v>
      </c>
      <c r="N1799" t="s">
        <v>6986</v>
      </c>
      <c r="O1799">
        <v>1.5584869444444445</v>
      </c>
      <c r="P1799">
        <v>0</v>
      </c>
      <c r="Q1799">
        <v>4</v>
      </c>
      <c r="R1799">
        <v>0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0</v>
      </c>
      <c r="Y1799">
        <v>0.89214249999999995</v>
      </c>
      <c r="Z1799">
        <v>0</v>
      </c>
      <c r="AA1799">
        <v>0</v>
      </c>
      <c r="AB1799">
        <v>0</v>
      </c>
      <c r="AC1799">
        <v>3.0927486000000002</v>
      </c>
      <c r="AD1799">
        <v>0</v>
      </c>
      <c r="AE1799">
        <v>0</v>
      </c>
      <c r="AF1799">
        <v>3.9848911999999999</v>
      </c>
    </row>
    <row r="1800" spans="1:32" x14ac:dyDescent="0.3">
      <c r="A1800">
        <v>3006188</v>
      </c>
      <c r="B1800">
        <v>2</v>
      </c>
      <c r="C1800" t="s">
        <v>83</v>
      </c>
      <c r="D1800" t="s">
        <v>116</v>
      </c>
      <c r="E1800" t="s">
        <v>4284</v>
      </c>
      <c r="F1800" t="s">
        <v>4285</v>
      </c>
      <c r="G1800" t="s">
        <v>134</v>
      </c>
      <c r="H1800" t="s">
        <v>247</v>
      </c>
      <c r="I1800" t="s">
        <v>78</v>
      </c>
      <c r="J1800" t="s">
        <v>136</v>
      </c>
      <c r="K1800" t="s">
        <v>22</v>
      </c>
      <c r="L1800" t="s">
        <v>177</v>
      </c>
      <c r="M1800" t="s">
        <v>3474</v>
      </c>
      <c r="N1800" t="s">
        <v>6987</v>
      </c>
      <c r="O1800">
        <v>0.25083333333333335</v>
      </c>
      <c r="P1800">
        <v>0</v>
      </c>
      <c r="Q1800">
        <v>29</v>
      </c>
      <c r="R1800">
        <v>0</v>
      </c>
      <c r="S1800">
        <v>5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0.80555489999999996</v>
      </c>
      <c r="Z1800">
        <v>0</v>
      </c>
      <c r="AA1800">
        <v>7.9244549999999997E-2</v>
      </c>
      <c r="AB1800">
        <v>0</v>
      </c>
      <c r="AC1800">
        <v>0</v>
      </c>
      <c r="AD1800">
        <v>0</v>
      </c>
      <c r="AE1800">
        <v>0</v>
      </c>
      <c r="AF1800">
        <v>0.88479949999999996</v>
      </c>
    </row>
    <row r="1801" spans="1:32" x14ac:dyDescent="0.3">
      <c r="A1801">
        <v>3006269</v>
      </c>
      <c r="B1801">
        <v>1</v>
      </c>
      <c r="C1801" t="s">
        <v>82</v>
      </c>
      <c r="D1801" t="s">
        <v>94</v>
      </c>
      <c r="E1801" t="s">
        <v>6988</v>
      </c>
      <c r="F1801" t="s">
        <v>6989</v>
      </c>
      <c r="G1801" t="s">
        <v>134</v>
      </c>
      <c r="H1801" t="s">
        <v>367</v>
      </c>
      <c r="I1801" t="s">
        <v>78</v>
      </c>
      <c r="J1801" t="s">
        <v>136</v>
      </c>
      <c r="K1801" t="s">
        <v>22</v>
      </c>
      <c r="L1801" t="s">
        <v>177</v>
      </c>
      <c r="M1801" t="s">
        <v>6990</v>
      </c>
      <c r="N1801" t="s">
        <v>6991</v>
      </c>
      <c r="O1801">
        <v>4.1992294444444447</v>
      </c>
      <c r="P1801">
        <v>0</v>
      </c>
      <c r="Q1801">
        <v>1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0.40030747999999999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0.40030747999999999</v>
      </c>
    </row>
    <row r="1802" spans="1:32" x14ac:dyDescent="0.3">
      <c r="A1802">
        <v>3006105</v>
      </c>
      <c r="B1802">
        <v>1</v>
      </c>
      <c r="C1802" t="s">
        <v>82</v>
      </c>
      <c r="D1802" t="s">
        <v>104</v>
      </c>
      <c r="E1802" t="s">
        <v>6992</v>
      </c>
      <c r="F1802" t="s">
        <v>6993</v>
      </c>
      <c r="G1802" t="s">
        <v>134</v>
      </c>
      <c r="H1802" t="s">
        <v>238</v>
      </c>
      <c r="I1802" t="s">
        <v>78</v>
      </c>
      <c r="J1802" t="s">
        <v>136</v>
      </c>
      <c r="K1802" t="s">
        <v>22</v>
      </c>
      <c r="L1802" t="s">
        <v>177</v>
      </c>
      <c r="M1802" t="s">
        <v>6994</v>
      </c>
      <c r="N1802" t="s">
        <v>6995</v>
      </c>
      <c r="O1802">
        <v>2.6138411111111108</v>
      </c>
      <c r="P1802">
        <v>0</v>
      </c>
      <c r="Q1802">
        <v>4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3.8485475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3.8485475</v>
      </c>
    </row>
    <row r="1803" spans="1:32" x14ac:dyDescent="0.3">
      <c r="A1803">
        <v>3005922</v>
      </c>
      <c r="B1803">
        <v>1</v>
      </c>
      <c r="C1803" t="s">
        <v>82</v>
      </c>
      <c r="D1803" t="s">
        <v>102</v>
      </c>
      <c r="E1803" t="s">
        <v>6996</v>
      </c>
      <c r="F1803" t="s">
        <v>6997</v>
      </c>
      <c r="G1803" t="s">
        <v>134</v>
      </c>
      <c r="H1803" t="s">
        <v>211</v>
      </c>
      <c r="I1803" t="s">
        <v>79</v>
      </c>
      <c r="J1803" t="s">
        <v>136</v>
      </c>
      <c r="K1803" t="s">
        <v>22</v>
      </c>
      <c r="L1803" t="s">
        <v>177</v>
      </c>
      <c r="M1803" t="s">
        <v>6998</v>
      </c>
      <c r="N1803" t="s">
        <v>6999</v>
      </c>
      <c r="O1803">
        <v>9.4166666666666662E-2</v>
      </c>
      <c r="P1803">
        <v>1</v>
      </c>
      <c r="Q1803">
        <v>934</v>
      </c>
      <c r="R1803">
        <v>11</v>
      </c>
      <c r="S1803">
        <v>494</v>
      </c>
      <c r="T1803">
        <v>17</v>
      </c>
      <c r="U1803">
        <v>256</v>
      </c>
      <c r="V1803">
        <v>7</v>
      </c>
      <c r="W1803">
        <v>2</v>
      </c>
      <c r="X1803">
        <v>6.9293599999999999E-3</v>
      </c>
      <c r="Y1803">
        <v>12.640521</v>
      </c>
      <c r="Z1803">
        <v>0.95446070000000005</v>
      </c>
      <c r="AA1803">
        <v>10.798798</v>
      </c>
      <c r="AB1803">
        <v>9.3232520000000001</v>
      </c>
      <c r="AC1803">
        <v>9.5919240000000006</v>
      </c>
      <c r="AD1803">
        <v>73.132450000000006</v>
      </c>
      <c r="AE1803">
        <v>3.076419</v>
      </c>
      <c r="AF1803">
        <v>119.52475</v>
      </c>
    </row>
    <row r="1804" spans="1:32" x14ac:dyDescent="0.3">
      <c r="A1804">
        <v>3005911</v>
      </c>
      <c r="B1804">
        <v>1</v>
      </c>
      <c r="C1804" t="s">
        <v>82</v>
      </c>
      <c r="D1804" t="s">
        <v>108</v>
      </c>
      <c r="E1804" t="s">
        <v>7000</v>
      </c>
      <c r="F1804" t="s">
        <v>7001</v>
      </c>
      <c r="G1804" t="s">
        <v>134</v>
      </c>
      <c r="H1804" t="s">
        <v>211</v>
      </c>
      <c r="I1804" t="s">
        <v>79</v>
      </c>
      <c r="J1804" t="s">
        <v>136</v>
      </c>
      <c r="K1804" t="s">
        <v>22</v>
      </c>
      <c r="L1804" t="s">
        <v>177</v>
      </c>
      <c r="M1804" t="s">
        <v>7002</v>
      </c>
      <c r="N1804" t="s">
        <v>7003</v>
      </c>
      <c r="O1804">
        <v>1.1308333333333334</v>
      </c>
      <c r="P1804">
        <v>7</v>
      </c>
      <c r="Q1804">
        <v>1955</v>
      </c>
      <c r="R1804">
        <v>169</v>
      </c>
      <c r="S1804">
        <v>503</v>
      </c>
      <c r="T1804">
        <v>38</v>
      </c>
      <c r="U1804">
        <v>458</v>
      </c>
      <c r="V1804">
        <v>2</v>
      </c>
      <c r="W1804">
        <v>0</v>
      </c>
      <c r="X1804">
        <v>15.009180000000001</v>
      </c>
      <c r="Y1804">
        <v>372.07740000000001</v>
      </c>
      <c r="Z1804">
        <v>319.52294999999998</v>
      </c>
      <c r="AA1804">
        <v>225.84415000000001</v>
      </c>
      <c r="AB1804">
        <v>105.530136</v>
      </c>
      <c r="AC1804">
        <v>185.80422999999999</v>
      </c>
      <c r="AD1804">
        <v>61.037700000000001</v>
      </c>
      <c r="AE1804">
        <v>0</v>
      </c>
      <c r="AF1804">
        <v>1284.8258000000001</v>
      </c>
    </row>
    <row r="1805" spans="1:32" x14ac:dyDescent="0.3">
      <c r="A1805">
        <v>3005851</v>
      </c>
      <c r="B1805">
        <v>1</v>
      </c>
      <c r="C1805" t="s">
        <v>82</v>
      </c>
      <c r="D1805" t="s">
        <v>93</v>
      </c>
      <c r="E1805" t="s">
        <v>7004</v>
      </c>
      <c r="F1805" t="s">
        <v>7005</v>
      </c>
      <c r="G1805" t="s">
        <v>134</v>
      </c>
      <c r="H1805" t="s">
        <v>238</v>
      </c>
      <c r="I1805" t="s">
        <v>78</v>
      </c>
      <c r="J1805" t="s">
        <v>136</v>
      </c>
      <c r="K1805" t="s">
        <v>22</v>
      </c>
      <c r="L1805" t="s">
        <v>177</v>
      </c>
      <c r="M1805" t="s">
        <v>7006</v>
      </c>
      <c r="N1805" t="s">
        <v>7007</v>
      </c>
      <c r="O1805">
        <v>3.1811049999999996</v>
      </c>
      <c r="P1805">
        <v>0</v>
      </c>
      <c r="Q1805">
        <v>4</v>
      </c>
      <c r="R1805">
        <v>0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0</v>
      </c>
      <c r="Y1805">
        <v>5.6928029999999996</v>
      </c>
      <c r="Z1805">
        <v>0</v>
      </c>
      <c r="AA1805">
        <v>0</v>
      </c>
      <c r="AB1805">
        <v>0</v>
      </c>
      <c r="AC1805">
        <v>0.94881079999999995</v>
      </c>
      <c r="AD1805">
        <v>0</v>
      </c>
      <c r="AE1805">
        <v>0</v>
      </c>
      <c r="AF1805">
        <v>6.6416135000000001</v>
      </c>
    </row>
    <row r="1806" spans="1:32" x14ac:dyDescent="0.3">
      <c r="A1806">
        <v>3005787</v>
      </c>
      <c r="B1806">
        <v>1</v>
      </c>
      <c r="C1806" t="s">
        <v>82</v>
      </c>
      <c r="D1806" t="s">
        <v>90</v>
      </c>
      <c r="E1806" t="s">
        <v>3048</v>
      </c>
      <c r="F1806" t="s">
        <v>3049</v>
      </c>
      <c r="G1806" t="s">
        <v>134</v>
      </c>
      <c r="H1806" t="s">
        <v>404</v>
      </c>
      <c r="I1806" t="s">
        <v>78</v>
      </c>
      <c r="J1806" t="s">
        <v>136</v>
      </c>
      <c r="K1806" t="s">
        <v>22</v>
      </c>
      <c r="L1806" t="s">
        <v>177</v>
      </c>
      <c r="M1806" t="s">
        <v>7008</v>
      </c>
      <c r="N1806" t="s">
        <v>7009</v>
      </c>
      <c r="O1806">
        <v>3.5914608333333335</v>
      </c>
      <c r="P1806">
        <v>0</v>
      </c>
      <c r="Q1806">
        <v>1</v>
      </c>
      <c r="R1806">
        <v>0</v>
      </c>
      <c r="S1806">
        <v>0</v>
      </c>
      <c r="T1806">
        <v>0</v>
      </c>
      <c r="U1806">
        <v>31</v>
      </c>
      <c r="V1806">
        <v>0</v>
      </c>
      <c r="W1806">
        <v>0</v>
      </c>
      <c r="X1806">
        <v>0</v>
      </c>
      <c r="Y1806">
        <v>0.28372085000000002</v>
      </c>
      <c r="Z1806">
        <v>0</v>
      </c>
      <c r="AA1806">
        <v>0</v>
      </c>
      <c r="AB1806">
        <v>0</v>
      </c>
      <c r="AC1806">
        <v>293.92648000000003</v>
      </c>
      <c r="AD1806">
        <v>0</v>
      </c>
      <c r="AE1806">
        <v>0</v>
      </c>
      <c r="AF1806">
        <v>294.21019999999999</v>
      </c>
    </row>
    <row r="1807" spans="1:32" x14ac:dyDescent="0.3">
      <c r="A1807">
        <v>3005730</v>
      </c>
      <c r="B1807">
        <v>1</v>
      </c>
      <c r="C1807" t="s">
        <v>82</v>
      </c>
      <c r="D1807" t="s">
        <v>105</v>
      </c>
      <c r="E1807" t="s">
        <v>7010</v>
      </c>
      <c r="F1807" t="s">
        <v>7011</v>
      </c>
      <c r="G1807" t="s">
        <v>134</v>
      </c>
      <c r="H1807" t="s">
        <v>247</v>
      </c>
      <c r="I1807" t="s">
        <v>78</v>
      </c>
      <c r="J1807" t="s">
        <v>136</v>
      </c>
      <c r="K1807" t="s">
        <v>22</v>
      </c>
      <c r="L1807" t="s">
        <v>177</v>
      </c>
      <c r="M1807" t="s">
        <v>7012</v>
      </c>
      <c r="N1807" t="s">
        <v>7013</v>
      </c>
      <c r="O1807">
        <v>1.7984783333333334</v>
      </c>
      <c r="P1807">
        <v>0</v>
      </c>
      <c r="Q1807">
        <v>66</v>
      </c>
      <c r="R1807">
        <v>0</v>
      </c>
      <c r="S1807">
        <v>3</v>
      </c>
      <c r="T1807">
        <v>0</v>
      </c>
      <c r="U1807">
        <v>10</v>
      </c>
      <c r="V1807">
        <v>0</v>
      </c>
      <c r="W1807">
        <v>0</v>
      </c>
      <c r="X1807">
        <v>0</v>
      </c>
      <c r="Y1807">
        <v>48.689095000000002</v>
      </c>
      <c r="Z1807">
        <v>0</v>
      </c>
      <c r="AA1807">
        <v>1.9243634000000001</v>
      </c>
      <c r="AB1807">
        <v>0</v>
      </c>
      <c r="AC1807">
        <v>9.5096170000000004</v>
      </c>
      <c r="AD1807">
        <v>0</v>
      </c>
      <c r="AE1807">
        <v>0</v>
      </c>
      <c r="AF1807">
        <v>60.123074000000003</v>
      </c>
    </row>
    <row r="1808" spans="1:32" x14ac:dyDescent="0.3">
      <c r="A1808">
        <v>3005931</v>
      </c>
      <c r="B1808">
        <v>1</v>
      </c>
      <c r="C1808" t="s">
        <v>83</v>
      </c>
      <c r="D1808" t="s">
        <v>122</v>
      </c>
      <c r="E1808" t="s">
        <v>7014</v>
      </c>
      <c r="F1808" t="s">
        <v>7015</v>
      </c>
      <c r="G1808" t="s">
        <v>134</v>
      </c>
      <c r="H1808" t="s">
        <v>147</v>
      </c>
      <c r="I1808" t="s">
        <v>79</v>
      </c>
      <c r="J1808" t="s">
        <v>136</v>
      </c>
      <c r="K1808" t="s">
        <v>22</v>
      </c>
      <c r="L1808" t="s">
        <v>137</v>
      </c>
      <c r="M1808" t="s">
        <v>7016</v>
      </c>
      <c r="N1808" t="s">
        <v>7017</v>
      </c>
      <c r="O1808">
        <v>6.6611111111111114</v>
      </c>
      <c r="P1808">
        <v>33</v>
      </c>
      <c r="Q1808">
        <v>9246</v>
      </c>
      <c r="R1808">
        <v>18</v>
      </c>
      <c r="S1808">
        <v>689</v>
      </c>
      <c r="T1808">
        <v>30</v>
      </c>
      <c r="U1808">
        <v>1031</v>
      </c>
      <c r="V1808">
        <v>1</v>
      </c>
      <c r="W1808">
        <v>2</v>
      </c>
      <c r="X1808">
        <v>1083.9431999999999</v>
      </c>
      <c r="Y1808">
        <v>8172.4687999999996</v>
      </c>
      <c r="Z1808">
        <v>306.20391999999998</v>
      </c>
      <c r="AA1808">
        <v>605.16016000000002</v>
      </c>
      <c r="AB1808">
        <v>905.74559999999997</v>
      </c>
      <c r="AC1808">
        <v>2381.9920000000002</v>
      </c>
      <c r="AD1808">
        <v>297.16692999999998</v>
      </c>
      <c r="AE1808">
        <v>427.60906999999997</v>
      </c>
      <c r="AF1808">
        <v>14180.289000000001</v>
      </c>
    </row>
    <row r="1809" spans="1:32" x14ac:dyDescent="0.3">
      <c r="A1809">
        <v>3005671</v>
      </c>
      <c r="B1809">
        <v>1</v>
      </c>
      <c r="C1809" t="s">
        <v>83</v>
      </c>
      <c r="D1809" t="s">
        <v>116</v>
      </c>
      <c r="E1809" t="s">
        <v>7018</v>
      </c>
      <c r="F1809" t="s">
        <v>7019</v>
      </c>
      <c r="G1809" t="s">
        <v>134</v>
      </c>
      <c r="H1809" t="s">
        <v>216</v>
      </c>
      <c r="I1809" t="s">
        <v>78</v>
      </c>
      <c r="J1809" t="s">
        <v>136</v>
      </c>
      <c r="K1809" t="s">
        <v>22</v>
      </c>
      <c r="L1809" t="s">
        <v>177</v>
      </c>
      <c r="M1809" t="s">
        <v>7020</v>
      </c>
      <c r="N1809" t="s">
        <v>7021</v>
      </c>
      <c r="O1809">
        <v>1.1484991666666666</v>
      </c>
      <c r="P1809">
        <v>0</v>
      </c>
      <c r="Q1809">
        <v>0</v>
      </c>
      <c r="R1809">
        <v>0</v>
      </c>
      <c r="S1809">
        <v>1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0.11101770399999999</v>
      </c>
      <c r="AB1809">
        <v>0</v>
      </c>
      <c r="AC1809">
        <v>0</v>
      </c>
      <c r="AD1809">
        <v>0</v>
      </c>
      <c r="AE1809">
        <v>0</v>
      </c>
      <c r="AF1809">
        <v>0.11101770399999999</v>
      </c>
    </row>
    <row r="1810" spans="1:32" x14ac:dyDescent="0.3">
      <c r="A1810">
        <v>3005648</v>
      </c>
      <c r="B1810">
        <v>1</v>
      </c>
      <c r="C1810" t="s">
        <v>82</v>
      </c>
      <c r="D1810" t="s">
        <v>105</v>
      </c>
      <c r="E1810" t="s">
        <v>7022</v>
      </c>
      <c r="F1810" t="s">
        <v>7023</v>
      </c>
      <c r="G1810" t="s">
        <v>134</v>
      </c>
      <c r="H1810" t="s">
        <v>247</v>
      </c>
      <c r="I1810" t="s">
        <v>78</v>
      </c>
      <c r="J1810" t="s">
        <v>136</v>
      </c>
      <c r="K1810" t="s">
        <v>22</v>
      </c>
      <c r="L1810" t="s">
        <v>177</v>
      </c>
      <c r="M1810" t="s">
        <v>7024</v>
      </c>
      <c r="N1810" t="s">
        <v>7025</v>
      </c>
      <c r="O1810">
        <v>1.5173205555555556</v>
      </c>
      <c r="P1810">
        <v>0</v>
      </c>
      <c r="Q1810">
        <v>21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5.5004435000000003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5.5004435000000003</v>
      </c>
    </row>
    <row r="1811" spans="1:32" x14ac:dyDescent="0.3">
      <c r="A1811">
        <v>3005670</v>
      </c>
      <c r="B1811">
        <v>1</v>
      </c>
      <c r="C1811" t="s">
        <v>82</v>
      </c>
      <c r="D1811" t="s">
        <v>100</v>
      </c>
      <c r="E1811" t="s">
        <v>4334</v>
      </c>
      <c r="F1811" t="s">
        <v>4335</v>
      </c>
      <c r="G1811" t="s">
        <v>134</v>
      </c>
      <c r="H1811" t="s">
        <v>293</v>
      </c>
      <c r="I1811" t="s">
        <v>78</v>
      </c>
      <c r="J1811" t="s">
        <v>136</v>
      </c>
      <c r="K1811" t="s">
        <v>22</v>
      </c>
      <c r="L1811" t="s">
        <v>177</v>
      </c>
      <c r="M1811" t="s">
        <v>7026</v>
      </c>
      <c r="N1811" t="s">
        <v>7027</v>
      </c>
      <c r="O1811">
        <v>5.5724044444444445</v>
      </c>
      <c r="P1811">
        <v>0</v>
      </c>
      <c r="Q1811">
        <v>173</v>
      </c>
      <c r="R1811">
        <v>0</v>
      </c>
      <c r="S1811">
        <v>0</v>
      </c>
      <c r="T1811">
        <v>0</v>
      </c>
      <c r="U1811">
        <v>14</v>
      </c>
      <c r="V1811">
        <v>0</v>
      </c>
      <c r="W1811">
        <v>0</v>
      </c>
      <c r="X1811">
        <v>0</v>
      </c>
      <c r="Y1811">
        <v>213.5368</v>
      </c>
      <c r="Z1811">
        <v>0</v>
      </c>
      <c r="AA1811">
        <v>0</v>
      </c>
      <c r="AB1811">
        <v>0</v>
      </c>
      <c r="AC1811">
        <v>96.22551</v>
      </c>
      <c r="AD1811">
        <v>0</v>
      </c>
      <c r="AE1811">
        <v>0</v>
      </c>
      <c r="AF1811">
        <v>309.76229999999998</v>
      </c>
    </row>
    <row r="1812" spans="1:32" x14ac:dyDescent="0.3">
      <c r="A1812">
        <v>3005590</v>
      </c>
      <c r="B1812">
        <v>1</v>
      </c>
      <c r="C1812" t="s">
        <v>82</v>
      </c>
      <c r="D1812" t="s">
        <v>92</v>
      </c>
      <c r="E1812" t="s">
        <v>5950</v>
      </c>
      <c r="F1812" t="s">
        <v>5951</v>
      </c>
      <c r="G1812" t="s">
        <v>134</v>
      </c>
      <c r="H1812" t="s">
        <v>367</v>
      </c>
      <c r="I1812" t="s">
        <v>78</v>
      </c>
      <c r="J1812" t="s">
        <v>136</v>
      </c>
      <c r="K1812" t="s">
        <v>22</v>
      </c>
      <c r="L1812" t="s">
        <v>177</v>
      </c>
      <c r="M1812" t="s">
        <v>7028</v>
      </c>
      <c r="N1812" t="s">
        <v>7029</v>
      </c>
      <c r="O1812">
        <v>5.3365588888888889</v>
      </c>
      <c r="P1812">
        <v>0</v>
      </c>
      <c r="Q1812">
        <v>8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27.586812999999999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27.586812999999999</v>
      </c>
    </row>
    <row r="1813" spans="1:32" x14ac:dyDescent="0.3">
      <c r="A1813">
        <v>3005432</v>
      </c>
      <c r="B1813">
        <v>1</v>
      </c>
      <c r="C1813" t="s">
        <v>83</v>
      </c>
      <c r="D1813" t="s">
        <v>115</v>
      </c>
      <c r="E1813" t="s">
        <v>7030</v>
      </c>
      <c r="F1813" t="s">
        <v>7031</v>
      </c>
      <c r="G1813" t="s">
        <v>134</v>
      </c>
      <c r="H1813" t="s">
        <v>247</v>
      </c>
      <c r="I1813" t="s">
        <v>78</v>
      </c>
      <c r="J1813" t="s">
        <v>136</v>
      </c>
      <c r="K1813" t="s">
        <v>22</v>
      </c>
      <c r="L1813" t="s">
        <v>177</v>
      </c>
      <c r="M1813" t="s">
        <v>7032</v>
      </c>
      <c r="N1813" t="s">
        <v>7033</v>
      </c>
      <c r="O1813">
        <v>1.7376466666666668</v>
      </c>
      <c r="P1813">
        <v>0</v>
      </c>
      <c r="Q1813">
        <v>10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2.2383487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2.2383487</v>
      </c>
    </row>
    <row r="1814" spans="1:32" x14ac:dyDescent="0.3">
      <c r="A1814">
        <v>3005374</v>
      </c>
      <c r="B1814">
        <v>1</v>
      </c>
      <c r="C1814" t="s">
        <v>83</v>
      </c>
      <c r="D1814" t="s">
        <v>128</v>
      </c>
      <c r="E1814" t="s">
        <v>4610</v>
      </c>
      <c r="F1814" t="s">
        <v>4611</v>
      </c>
      <c r="G1814" t="s">
        <v>134</v>
      </c>
      <c r="H1814" t="s">
        <v>147</v>
      </c>
      <c r="I1814" t="s">
        <v>79</v>
      </c>
      <c r="J1814" t="s">
        <v>136</v>
      </c>
      <c r="K1814" t="s">
        <v>22</v>
      </c>
      <c r="L1814" t="s">
        <v>137</v>
      </c>
      <c r="M1814" t="s">
        <v>7034</v>
      </c>
      <c r="N1814" t="s">
        <v>7035</v>
      </c>
      <c r="O1814">
        <v>7.6580555555555554</v>
      </c>
      <c r="P1814">
        <v>3</v>
      </c>
      <c r="Q1814">
        <v>12</v>
      </c>
      <c r="R1814">
        <v>185</v>
      </c>
      <c r="S1814">
        <v>118</v>
      </c>
      <c r="T1814">
        <v>15</v>
      </c>
      <c r="U1814">
        <v>8</v>
      </c>
      <c r="V1814">
        <v>0</v>
      </c>
      <c r="W1814">
        <v>0</v>
      </c>
      <c r="X1814">
        <v>3.9974997000000001</v>
      </c>
      <c r="Y1814">
        <v>2.9175773</v>
      </c>
      <c r="Z1814">
        <v>573.99585000000002</v>
      </c>
      <c r="AA1814">
        <v>253.84154000000001</v>
      </c>
      <c r="AB1814">
        <v>386.85498000000001</v>
      </c>
      <c r="AC1814">
        <v>11.449992</v>
      </c>
      <c r="AD1814">
        <v>0</v>
      </c>
      <c r="AE1814">
        <v>0</v>
      </c>
      <c r="AF1814">
        <v>1233.0574999999999</v>
      </c>
    </row>
    <row r="1815" spans="1:32" x14ac:dyDescent="0.3">
      <c r="A1815">
        <v>3005338</v>
      </c>
      <c r="B1815">
        <v>1</v>
      </c>
      <c r="C1815" t="s">
        <v>82</v>
      </c>
      <c r="D1815" t="s">
        <v>110</v>
      </c>
      <c r="E1815" t="s">
        <v>3978</v>
      </c>
      <c r="F1815" t="s">
        <v>3979</v>
      </c>
      <c r="G1815" t="s">
        <v>134</v>
      </c>
      <c r="H1815" t="s">
        <v>211</v>
      </c>
      <c r="I1815" t="s">
        <v>79</v>
      </c>
      <c r="J1815" t="s">
        <v>136</v>
      </c>
      <c r="K1815" t="s">
        <v>22</v>
      </c>
      <c r="L1815" t="s">
        <v>177</v>
      </c>
      <c r="M1815" t="s">
        <v>7036</v>
      </c>
      <c r="N1815" t="s">
        <v>7037</v>
      </c>
      <c r="O1815">
        <v>0.87611111111111106</v>
      </c>
      <c r="P1815">
        <v>0</v>
      </c>
      <c r="Q1815">
        <v>788</v>
      </c>
      <c r="R1815">
        <v>0</v>
      </c>
      <c r="S1815">
        <v>20</v>
      </c>
      <c r="T1815">
        <v>0</v>
      </c>
      <c r="U1815">
        <v>114</v>
      </c>
      <c r="V1815">
        <v>0</v>
      </c>
      <c r="W1815">
        <v>0</v>
      </c>
      <c r="X1815">
        <v>0</v>
      </c>
      <c r="Y1815">
        <v>163.46559999999999</v>
      </c>
      <c r="Z1815">
        <v>0</v>
      </c>
      <c r="AA1815">
        <v>6.7943195999999997</v>
      </c>
      <c r="AB1815">
        <v>0</v>
      </c>
      <c r="AC1815">
        <v>51.132835</v>
      </c>
      <c r="AD1815">
        <v>0</v>
      </c>
      <c r="AE1815">
        <v>0</v>
      </c>
      <c r="AF1815">
        <v>221.39276000000001</v>
      </c>
    </row>
    <row r="1816" spans="1:32" x14ac:dyDescent="0.3">
      <c r="A1816">
        <v>3005232</v>
      </c>
      <c r="B1816">
        <v>1</v>
      </c>
      <c r="C1816" t="s">
        <v>82</v>
      </c>
      <c r="D1816" t="s">
        <v>113</v>
      </c>
      <c r="E1816" t="s">
        <v>7038</v>
      </c>
      <c r="F1816" t="s">
        <v>7039</v>
      </c>
      <c r="G1816" t="s">
        <v>134</v>
      </c>
      <c r="H1816" t="s">
        <v>211</v>
      </c>
      <c r="I1816" t="s">
        <v>79</v>
      </c>
      <c r="J1816" t="s">
        <v>136</v>
      </c>
      <c r="K1816" t="s">
        <v>22</v>
      </c>
      <c r="L1816" t="s">
        <v>177</v>
      </c>
      <c r="M1816" t="s">
        <v>7040</v>
      </c>
      <c r="N1816" t="s">
        <v>7041</v>
      </c>
      <c r="O1816">
        <v>0.40972222222222221</v>
      </c>
      <c r="P1816">
        <v>0</v>
      </c>
      <c r="Q1816">
        <v>165</v>
      </c>
      <c r="R1816">
        <v>0</v>
      </c>
      <c r="S1816">
        <v>257</v>
      </c>
      <c r="T1816">
        <v>2</v>
      </c>
      <c r="U1816">
        <v>77</v>
      </c>
      <c r="V1816">
        <v>0</v>
      </c>
      <c r="W1816">
        <v>0</v>
      </c>
      <c r="X1816">
        <v>0</v>
      </c>
      <c r="Y1816">
        <v>42.588639999999998</v>
      </c>
      <c r="Z1816">
        <v>0</v>
      </c>
      <c r="AA1816">
        <v>36.046534999999999</v>
      </c>
      <c r="AB1816">
        <v>4.2573065999999997</v>
      </c>
      <c r="AC1816">
        <v>24.652401000000001</v>
      </c>
      <c r="AD1816">
        <v>0</v>
      </c>
      <c r="AE1816">
        <v>0</v>
      </c>
      <c r="AF1816">
        <v>107.54488000000001</v>
      </c>
    </row>
    <row r="1817" spans="1:32" x14ac:dyDescent="0.3">
      <c r="A1817">
        <v>3005194</v>
      </c>
      <c r="B1817">
        <v>1</v>
      </c>
      <c r="C1817" t="s">
        <v>82</v>
      </c>
      <c r="D1817" t="s">
        <v>111</v>
      </c>
      <c r="E1817" t="s">
        <v>7042</v>
      </c>
      <c r="F1817" t="s">
        <v>7043</v>
      </c>
      <c r="G1817" t="s">
        <v>134</v>
      </c>
      <c r="H1817" t="s">
        <v>835</v>
      </c>
      <c r="I1817" t="s">
        <v>78</v>
      </c>
      <c r="J1817" t="s">
        <v>136</v>
      </c>
      <c r="K1817" t="s">
        <v>22</v>
      </c>
      <c r="L1817" t="s">
        <v>177</v>
      </c>
      <c r="M1817" t="s">
        <v>7044</v>
      </c>
      <c r="N1817" t="s">
        <v>7045</v>
      </c>
      <c r="O1817">
        <v>3.4836969444444441</v>
      </c>
      <c r="P1817">
        <v>0</v>
      </c>
      <c r="Q1817">
        <v>71</v>
      </c>
      <c r="R1817">
        <v>0</v>
      </c>
      <c r="S1817">
        <v>0</v>
      </c>
      <c r="T1817">
        <v>0</v>
      </c>
      <c r="U1817">
        <v>11</v>
      </c>
      <c r="V1817">
        <v>0</v>
      </c>
      <c r="W1817">
        <v>0</v>
      </c>
      <c r="X1817">
        <v>0</v>
      </c>
      <c r="Y1817">
        <v>43.331153999999998</v>
      </c>
      <c r="Z1817">
        <v>0</v>
      </c>
      <c r="AA1817">
        <v>0</v>
      </c>
      <c r="AB1817">
        <v>0</v>
      </c>
      <c r="AC1817">
        <v>70.021900000000002</v>
      </c>
      <c r="AD1817">
        <v>0</v>
      </c>
      <c r="AE1817">
        <v>0</v>
      </c>
      <c r="AF1817">
        <v>113.35305</v>
      </c>
    </row>
    <row r="1818" spans="1:32" x14ac:dyDescent="0.3">
      <c r="A1818">
        <v>3005139</v>
      </c>
      <c r="B1818">
        <v>1</v>
      </c>
      <c r="C1818" t="s">
        <v>82</v>
      </c>
      <c r="D1818" t="s">
        <v>104</v>
      </c>
      <c r="E1818" t="s">
        <v>7046</v>
      </c>
      <c r="F1818" t="s">
        <v>7047</v>
      </c>
      <c r="G1818" t="s">
        <v>134</v>
      </c>
      <c r="H1818" t="s">
        <v>238</v>
      </c>
      <c r="I1818" t="s">
        <v>78</v>
      </c>
      <c r="J1818" t="s">
        <v>136</v>
      </c>
      <c r="K1818" t="s">
        <v>22</v>
      </c>
      <c r="L1818" t="s">
        <v>177</v>
      </c>
      <c r="M1818" t="s">
        <v>7048</v>
      </c>
      <c r="N1818" t="s">
        <v>7049</v>
      </c>
      <c r="O1818">
        <v>1.9887441666666668</v>
      </c>
      <c r="P1818">
        <v>0</v>
      </c>
      <c r="Q1818">
        <v>1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2.1969050999999999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2.1969050999999999</v>
      </c>
    </row>
    <row r="1819" spans="1:32" x14ac:dyDescent="0.3">
      <c r="A1819">
        <v>3005148</v>
      </c>
      <c r="B1819">
        <v>1</v>
      </c>
      <c r="C1819" t="s">
        <v>83</v>
      </c>
      <c r="D1819" t="s">
        <v>130</v>
      </c>
      <c r="E1819" t="s">
        <v>7050</v>
      </c>
      <c r="F1819" t="s">
        <v>7051</v>
      </c>
      <c r="G1819" t="s">
        <v>134</v>
      </c>
      <c r="H1819" t="s">
        <v>367</v>
      </c>
      <c r="I1819" t="s">
        <v>78</v>
      </c>
      <c r="J1819" t="s">
        <v>136</v>
      </c>
      <c r="K1819" t="s">
        <v>22</v>
      </c>
      <c r="L1819" t="s">
        <v>177</v>
      </c>
      <c r="M1819" t="s">
        <v>7052</v>
      </c>
      <c r="N1819" t="s">
        <v>7053</v>
      </c>
      <c r="O1819">
        <v>3.4073044444444447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1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48.679769999999998</v>
      </c>
      <c r="AF1819">
        <v>48.679769999999998</v>
      </c>
    </row>
    <row r="1820" spans="1:32" x14ac:dyDescent="0.3">
      <c r="A1820">
        <v>3005145</v>
      </c>
      <c r="B1820">
        <v>1</v>
      </c>
      <c r="C1820" t="s">
        <v>83</v>
      </c>
      <c r="D1820" t="s">
        <v>117</v>
      </c>
      <c r="E1820" t="s">
        <v>7054</v>
      </c>
      <c r="F1820" t="s">
        <v>7055</v>
      </c>
      <c r="G1820" t="s">
        <v>134</v>
      </c>
      <c r="H1820" t="s">
        <v>142</v>
      </c>
      <c r="I1820" t="s">
        <v>78</v>
      </c>
      <c r="J1820" t="s">
        <v>136</v>
      </c>
      <c r="K1820" t="s">
        <v>22</v>
      </c>
      <c r="L1820" t="s">
        <v>137</v>
      </c>
      <c r="M1820" t="s">
        <v>7056</v>
      </c>
      <c r="N1820" t="s">
        <v>7057</v>
      </c>
      <c r="O1820">
        <v>5.125</v>
      </c>
      <c r="P1820">
        <v>0</v>
      </c>
      <c r="Q1820">
        <v>22</v>
      </c>
      <c r="R1820">
        <v>0</v>
      </c>
      <c r="S1820">
        <v>19</v>
      </c>
      <c r="T1820">
        <v>0</v>
      </c>
      <c r="U1820">
        <v>3</v>
      </c>
      <c r="V1820">
        <v>0</v>
      </c>
      <c r="W1820">
        <v>0</v>
      </c>
      <c r="X1820">
        <v>0</v>
      </c>
      <c r="Y1820">
        <v>6.4270170000000002</v>
      </c>
      <c r="Z1820">
        <v>0</v>
      </c>
      <c r="AA1820">
        <v>64.042079999999999</v>
      </c>
      <c r="AB1820">
        <v>0</v>
      </c>
      <c r="AC1820">
        <v>7.5343226999999997</v>
      </c>
      <c r="AD1820">
        <v>0</v>
      </c>
      <c r="AE1820">
        <v>0</v>
      </c>
      <c r="AF1820">
        <v>78.003420000000006</v>
      </c>
    </row>
    <row r="1821" spans="1:32" x14ac:dyDescent="0.3">
      <c r="A1821">
        <v>3005143</v>
      </c>
      <c r="B1821">
        <v>1</v>
      </c>
      <c r="C1821" t="s">
        <v>83</v>
      </c>
      <c r="D1821" t="s">
        <v>117</v>
      </c>
      <c r="E1821" t="s">
        <v>7058</v>
      </c>
      <c r="F1821" t="s">
        <v>7059</v>
      </c>
      <c r="G1821" t="s">
        <v>134</v>
      </c>
      <c r="H1821" t="s">
        <v>142</v>
      </c>
      <c r="I1821" t="s">
        <v>79</v>
      </c>
      <c r="J1821" t="s">
        <v>136</v>
      </c>
      <c r="K1821" t="s">
        <v>22</v>
      </c>
      <c r="L1821" t="s">
        <v>137</v>
      </c>
      <c r="M1821" t="s">
        <v>7060</v>
      </c>
      <c r="N1821" t="s">
        <v>7061</v>
      </c>
      <c r="O1821">
        <v>6.1833333333333336</v>
      </c>
      <c r="P1821">
        <v>1</v>
      </c>
      <c r="Q1821">
        <v>199</v>
      </c>
      <c r="R1821">
        <v>1</v>
      </c>
      <c r="S1821">
        <v>8</v>
      </c>
      <c r="T1821">
        <v>1</v>
      </c>
      <c r="U1821">
        <v>9</v>
      </c>
      <c r="V1821">
        <v>0</v>
      </c>
      <c r="W1821">
        <v>0</v>
      </c>
      <c r="X1821">
        <v>26.184743999999998</v>
      </c>
      <c r="Y1821">
        <v>103.09287999999999</v>
      </c>
      <c r="Z1821">
        <v>0.32862787999999998</v>
      </c>
      <c r="AA1821">
        <v>5.2532040000000002</v>
      </c>
      <c r="AB1821">
        <v>7.6286870000000002</v>
      </c>
      <c r="AC1821">
        <v>10.168528999999999</v>
      </c>
      <c r="AD1821">
        <v>0</v>
      </c>
      <c r="AE1821">
        <v>0</v>
      </c>
      <c r="AF1821">
        <v>152.65667999999999</v>
      </c>
    </row>
    <row r="1822" spans="1:32" x14ac:dyDescent="0.3">
      <c r="A1822">
        <v>3004985</v>
      </c>
      <c r="B1822">
        <v>1</v>
      </c>
      <c r="C1822" t="s">
        <v>82</v>
      </c>
      <c r="D1822" t="s">
        <v>94</v>
      </c>
      <c r="E1822" t="s">
        <v>7062</v>
      </c>
      <c r="F1822" t="s">
        <v>7063</v>
      </c>
      <c r="G1822" t="s">
        <v>134</v>
      </c>
      <c r="H1822" t="s">
        <v>182</v>
      </c>
      <c r="I1822" t="s">
        <v>78</v>
      </c>
      <c r="J1822" t="s">
        <v>136</v>
      </c>
      <c r="K1822" t="s">
        <v>22</v>
      </c>
      <c r="L1822" t="s">
        <v>177</v>
      </c>
      <c r="M1822" t="s">
        <v>7064</v>
      </c>
      <c r="N1822" t="s">
        <v>7065</v>
      </c>
      <c r="O1822">
        <v>0.68564111111111115</v>
      </c>
      <c r="P1822">
        <v>0</v>
      </c>
      <c r="Q1822">
        <v>26</v>
      </c>
      <c r="R1822">
        <v>0</v>
      </c>
      <c r="S1822">
        <v>0</v>
      </c>
      <c r="T1822">
        <v>0</v>
      </c>
      <c r="U1822">
        <v>4</v>
      </c>
      <c r="V1822">
        <v>0</v>
      </c>
      <c r="W1822">
        <v>0</v>
      </c>
      <c r="X1822">
        <v>0</v>
      </c>
      <c r="Y1822">
        <v>4.5554132000000003</v>
      </c>
      <c r="Z1822">
        <v>0</v>
      </c>
      <c r="AA1822">
        <v>0</v>
      </c>
      <c r="AB1822">
        <v>0</v>
      </c>
      <c r="AC1822">
        <v>3.1714894999999999</v>
      </c>
      <c r="AD1822">
        <v>0</v>
      </c>
      <c r="AE1822">
        <v>0</v>
      </c>
      <c r="AF1822">
        <v>7.7269030000000001</v>
      </c>
    </row>
    <row r="1823" spans="1:32" x14ac:dyDescent="0.3">
      <c r="A1823">
        <v>3004998</v>
      </c>
      <c r="B1823">
        <v>1</v>
      </c>
      <c r="C1823" t="s">
        <v>82</v>
      </c>
      <c r="D1823" t="s">
        <v>84</v>
      </c>
      <c r="E1823" t="s">
        <v>7066</v>
      </c>
      <c r="F1823" t="s">
        <v>7067</v>
      </c>
      <c r="G1823" t="s">
        <v>134</v>
      </c>
      <c r="H1823" t="s">
        <v>182</v>
      </c>
      <c r="I1823" t="s">
        <v>78</v>
      </c>
      <c r="J1823" t="s">
        <v>136</v>
      </c>
      <c r="K1823" t="s">
        <v>22</v>
      </c>
      <c r="L1823" t="s">
        <v>177</v>
      </c>
      <c r="M1823" t="s">
        <v>7068</v>
      </c>
      <c r="N1823" t="s">
        <v>7069</v>
      </c>
      <c r="O1823">
        <v>0.62291750000000001</v>
      </c>
      <c r="P1823">
        <v>0</v>
      </c>
      <c r="Q1823">
        <v>39</v>
      </c>
      <c r="R1823">
        <v>0</v>
      </c>
      <c r="S1823">
        <v>1</v>
      </c>
      <c r="T1823">
        <v>0</v>
      </c>
      <c r="U1823">
        <v>2</v>
      </c>
      <c r="V1823">
        <v>0</v>
      </c>
      <c r="W1823">
        <v>0</v>
      </c>
      <c r="X1823">
        <v>0</v>
      </c>
      <c r="Y1823">
        <v>4.4756026000000002</v>
      </c>
      <c r="Z1823">
        <v>0</v>
      </c>
      <c r="AA1823">
        <v>1.9317753999999999E-2</v>
      </c>
      <c r="AB1823">
        <v>0</v>
      </c>
      <c r="AC1823">
        <v>5.9333716000000002E-2</v>
      </c>
      <c r="AD1823">
        <v>0</v>
      </c>
      <c r="AE1823">
        <v>0</v>
      </c>
      <c r="AF1823">
        <v>4.5542540000000002</v>
      </c>
    </row>
    <row r="1824" spans="1:32" x14ac:dyDescent="0.3">
      <c r="A1824">
        <v>3004967</v>
      </c>
      <c r="B1824">
        <v>1</v>
      </c>
      <c r="C1824" t="s">
        <v>82</v>
      </c>
      <c r="D1824" t="s">
        <v>108</v>
      </c>
      <c r="E1824" t="s">
        <v>7070</v>
      </c>
      <c r="F1824" t="s">
        <v>7071</v>
      </c>
      <c r="G1824" t="s">
        <v>134</v>
      </c>
      <c r="H1824" t="s">
        <v>247</v>
      </c>
      <c r="I1824" t="s">
        <v>78</v>
      </c>
      <c r="J1824" t="s">
        <v>136</v>
      </c>
      <c r="K1824" t="s">
        <v>22</v>
      </c>
      <c r="L1824" t="s">
        <v>177</v>
      </c>
      <c r="M1824" t="s">
        <v>7072</v>
      </c>
      <c r="N1824" t="s">
        <v>7073</v>
      </c>
      <c r="O1824">
        <v>4.1530158333333329</v>
      </c>
      <c r="P1824">
        <v>0</v>
      </c>
      <c r="Q1824">
        <v>20</v>
      </c>
      <c r="R1824">
        <v>0</v>
      </c>
      <c r="S1824">
        <v>22</v>
      </c>
      <c r="T1824">
        <v>0</v>
      </c>
      <c r="U1824">
        <v>4</v>
      </c>
      <c r="V1824">
        <v>0</v>
      </c>
      <c r="W1824">
        <v>0</v>
      </c>
      <c r="X1824">
        <v>0</v>
      </c>
      <c r="Y1824">
        <v>6.9222720000000004</v>
      </c>
      <c r="Z1824">
        <v>0</v>
      </c>
      <c r="AA1824">
        <v>13.223439000000001</v>
      </c>
      <c r="AB1824">
        <v>0</v>
      </c>
      <c r="AC1824">
        <v>7.7438602000000003</v>
      </c>
      <c r="AD1824">
        <v>0</v>
      </c>
      <c r="AE1824">
        <v>0</v>
      </c>
      <c r="AF1824">
        <v>27.889572000000001</v>
      </c>
    </row>
    <row r="1825" spans="1:32" x14ac:dyDescent="0.3">
      <c r="A1825">
        <v>3004910</v>
      </c>
      <c r="B1825">
        <v>1</v>
      </c>
      <c r="C1825" t="s">
        <v>82</v>
      </c>
      <c r="D1825" t="s">
        <v>104</v>
      </c>
      <c r="E1825" t="s">
        <v>7074</v>
      </c>
      <c r="F1825" t="s">
        <v>7075</v>
      </c>
      <c r="G1825" t="s">
        <v>134</v>
      </c>
      <c r="H1825" t="s">
        <v>367</v>
      </c>
      <c r="I1825" t="s">
        <v>78</v>
      </c>
      <c r="J1825" t="s">
        <v>136</v>
      </c>
      <c r="K1825" t="s">
        <v>22</v>
      </c>
      <c r="L1825" t="s">
        <v>177</v>
      </c>
      <c r="M1825" t="s">
        <v>7076</v>
      </c>
      <c r="N1825" t="s">
        <v>7077</v>
      </c>
      <c r="O1825">
        <v>2.0867294444444444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1.2107553</v>
      </c>
      <c r="AD1825">
        <v>0</v>
      </c>
      <c r="AE1825">
        <v>0</v>
      </c>
      <c r="AF1825">
        <v>1.2107553</v>
      </c>
    </row>
    <row r="1826" spans="1:32" x14ac:dyDescent="0.3">
      <c r="A1826">
        <v>3004902</v>
      </c>
      <c r="B1826">
        <v>1</v>
      </c>
      <c r="C1826" t="s">
        <v>83</v>
      </c>
      <c r="D1826" t="s">
        <v>128</v>
      </c>
      <c r="E1826" t="s">
        <v>7078</v>
      </c>
      <c r="F1826" t="s">
        <v>7079</v>
      </c>
      <c r="G1826" t="s">
        <v>134</v>
      </c>
      <c r="H1826" t="s">
        <v>367</v>
      </c>
      <c r="I1826" t="s">
        <v>78</v>
      </c>
      <c r="J1826" t="s">
        <v>136</v>
      </c>
      <c r="K1826" t="s">
        <v>22</v>
      </c>
      <c r="L1826" t="s">
        <v>177</v>
      </c>
      <c r="M1826" t="s">
        <v>7080</v>
      </c>
      <c r="N1826" t="s">
        <v>7081</v>
      </c>
      <c r="O1826">
        <v>2.2503358333333332</v>
      </c>
      <c r="P1826">
        <v>0</v>
      </c>
      <c r="Q1826">
        <v>1</v>
      </c>
      <c r="R1826">
        <v>0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0</v>
      </c>
      <c r="Y1826">
        <v>0.42049520000000001</v>
      </c>
      <c r="Z1826">
        <v>0</v>
      </c>
      <c r="AA1826">
        <v>0</v>
      </c>
      <c r="AB1826">
        <v>0</v>
      </c>
      <c r="AC1826">
        <v>1.3013151999999999</v>
      </c>
      <c r="AD1826">
        <v>0</v>
      </c>
      <c r="AE1826">
        <v>0</v>
      </c>
      <c r="AF1826">
        <v>1.7218103</v>
      </c>
    </row>
    <row r="1827" spans="1:32" x14ac:dyDescent="0.3">
      <c r="A1827">
        <v>3004842</v>
      </c>
      <c r="B1827">
        <v>1</v>
      </c>
      <c r="C1827" t="s">
        <v>82</v>
      </c>
      <c r="D1827" t="s">
        <v>112</v>
      </c>
      <c r="E1827" t="s">
        <v>7082</v>
      </c>
      <c r="F1827" t="s">
        <v>7083</v>
      </c>
      <c r="G1827" t="s">
        <v>134</v>
      </c>
      <c r="H1827" t="s">
        <v>238</v>
      </c>
      <c r="I1827" t="s">
        <v>78</v>
      </c>
      <c r="J1827" t="s">
        <v>136</v>
      </c>
      <c r="K1827" t="s">
        <v>22</v>
      </c>
      <c r="L1827" t="s">
        <v>177</v>
      </c>
      <c r="M1827" t="s">
        <v>7084</v>
      </c>
      <c r="N1827" t="s">
        <v>7085</v>
      </c>
      <c r="O1827">
        <v>2.218533888888889</v>
      </c>
      <c r="P1827">
        <v>0</v>
      </c>
      <c r="Q1827">
        <v>1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2.3625145000000001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2.3625145000000001</v>
      </c>
    </row>
    <row r="1828" spans="1:32" x14ac:dyDescent="0.3">
      <c r="A1828">
        <v>3004747</v>
      </c>
      <c r="B1828">
        <v>1</v>
      </c>
      <c r="C1828" t="s">
        <v>83</v>
      </c>
      <c r="D1828" t="s">
        <v>123</v>
      </c>
      <c r="E1828" t="s">
        <v>7086</v>
      </c>
      <c r="F1828" t="s">
        <v>7087</v>
      </c>
      <c r="G1828" t="s">
        <v>134</v>
      </c>
      <c r="H1828" t="s">
        <v>247</v>
      </c>
      <c r="I1828" t="s">
        <v>78</v>
      </c>
      <c r="J1828" t="s">
        <v>136</v>
      </c>
      <c r="K1828" t="s">
        <v>22</v>
      </c>
      <c r="L1828" t="s">
        <v>177</v>
      </c>
      <c r="M1828" t="s">
        <v>7088</v>
      </c>
      <c r="N1828" t="s">
        <v>7089</v>
      </c>
      <c r="O1828">
        <v>0.83784000000000003</v>
      </c>
      <c r="P1828">
        <v>0</v>
      </c>
      <c r="Q1828">
        <v>66</v>
      </c>
      <c r="R1828">
        <v>0</v>
      </c>
      <c r="S1828">
        <v>0</v>
      </c>
      <c r="T1828">
        <v>0</v>
      </c>
      <c r="U1828">
        <v>6</v>
      </c>
      <c r="V1828">
        <v>0</v>
      </c>
      <c r="W1828">
        <v>0</v>
      </c>
      <c r="X1828">
        <v>0</v>
      </c>
      <c r="Y1828">
        <v>12.466316000000001</v>
      </c>
      <c r="Z1828">
        <v>0</v>
      </c>
      <c r="AA1828">
        <v>0</v>
      </c>
      <c r="AB1828">
        <v>0</v>
      </c>
      <c r="AC1828">
        <v>6.9501933999999999</v>
      </c>
      <c r="AD1828">
        <v>0</v>
      </c>
      <c r="AE1828">
        <v>0</v>
      </c>
      <c r="AF1828">
        <v>19.416509999999999</v>
      </c>
    </row>
    <row r="1829" spans="1:32" x14ac:dyDescent="0.3">
      <c r="A1829">
        <v>3004755</v>
      </c>
      <c r="B1829">
        <v>1</v>
      </c>
      <c r="C1829" t="s">
        <v>82</v>
      </c>
      <c r="D1829" t="s">
        <v>112</v>
      </c>
      <c r="E1829" t="s">
        <v>7090</v>
      </c>
      <c r="F1829" t="s">
        <v>7091</v>
      </c>
      <c r="G1829" t="s">
        <v>134</v>
      </c>
      <c r="H1829" t="s">
        <v>238</v>
      </c>
      <c r="I1829" t="s">
        <v>78</v>
      </c>
      <c r="J1829" t="s">
        <v>136</v>
      </c>
      <c r="K1829" t="s">
        <v>22</v>
      </c>
      <c r="L1829" t="s">
        <v>177</v>
      </c>
      <c r="M1829" t="s">
        <v>7092</v>
      </c>
      <c r="N1829" t="s">
        <v>7093</v>
      </c>
      <c r="O1829">
        <v>2.9431030555555555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5.999968</v>
      </c>
      <c r="AD1829">
        <v>0</v>
      </c>
      <c r="AE1829">
        <v>0</v>
      </c>
      <c r="AF1829">
        <v>5.999968</v>
      </c>
    </row>
    <row r="1830" spans="1:32" x14ac:dyDescent="0.3">
      <c r="A1830">
        <v>3004653</v>
      </c>
      <c r="B1830">
        <v>1</v>
      </c>
      <c r="C1830" t="s">
        <v>83</v>
      </c>
      <c r="D1830" t="s">
        <v>116</v>
      </c>
      <c r="E1830" t="s">
        <v>7094</v>
      </c>
      <c r="F1830" t="s">
        <v>7095</v>
      </c>
      <c r="G1830" t="s">
        <v>134</v>
      </c>
      <c r="H1830" t="s">
        <v>238</v>
      </c>
      <c r="I1830" t="s">
        <v>78</v>
      </c>
      <c r="J1830" t="s">
        <v>136</v>
      </c>
      <c r="K1830" t="s">
        <v>22</v>
      </c>
      <c r="L1830" t="s">
        <v>177</v>
      </c>
      <c r="M1830" t="s">
        <v>7096</v>
      </c>
      <c r="N1830" t="s">
        <v>7097</v>
      </c>
      <c r="O1830">
        <v>2.5992808333333333</v>
      </c>
      <c r="P1830">
        <v>0</v>
      </c>
      <c r="Q1830">
        <v>1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2.6320492999999998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2.6320492999999998</v>
      </c>
    </row>
    <row r="1831" spans="1:32" x14ac:dyDescent="0.3">
      <c r="A1831">
        <v>3004608</v>
      </c>
      <c r="B1831">
        <v>1</v>
      </c>
      <c r="C1831" t="s">
        <v>82</v>
      </c>
      <c r="D1831" t="s">
        <v>85</v>
      </c>
      <c r="E1831" t="s">
        <v>7098</v>
      </c>
      <c r="F1831" t="s">
        <v>7099</v>
      </c>
      <c r="G1831" t="s">
        <v>134</v>
      </c>
      <c r="H1831" t="s">
        <v>216</v>
      </c>
      <c r="I1831" t="s">
        <v>78</v>
      </c>
      <c r="J1831" t="s">
        <v>136</v>
      </c>
      <c r="K1831" t="s">
        <v>22</v>
      </c>
      <c r="L1831" t="s">
        <v>177</v>
      </c>
      <c r="M1831" t="s">
        <v>7100</v>
      </c>
      <c r="N1831" t="s">
        <v>7101</v>
      </c>
      <c r="O1831">
        <v>1.9504041666666667</v>
      </c>
      <c r="P1831">
        <v>0</v>
      </c>
      <c r="Q1831">
        <v>7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3.5569772999999998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3.5569772999999998</v>
      </c>
    </row>
    <row r="1832" spans="1:32" x14ac:dyDescent="0.3">
      <c r="A1832">
        <v>3004520</v>
      </c>
      <c r="B1832">
        <v>2</v>
      </c>
      <c r="C1832" t="s">
        <v>82</v>
      </c>
      <c r="D1832" t="s">
        <v>108</v>
      </c>
      <c r="E1832" t="s">
        <v>7102</v>
      </c>
      <c r="F1832" t="s">
        <v>7103</v>
      </c>
      <c r="G1832" t="s">
        <v>134</v>
      </c>
      <c r="H1832" t="s">
        <v>247</v>
      </c>
      <c r="I1832" t="s">
        <v>78</v>
      </c>
      <c r="J1832" t="s">
        <v>136</v>
      </c>
      <c r="K1832" t="s">
        <v>22</v>
      </c>
      <c r="L1832" t="s">
        <v>177</v>
      </c>
      <c r="M1832" t="s">
        <v>7104</v>
      </c>
      <c r="N1832" t="s">
        <v>7105</v>
      </c>
      <c r="O1832">
        <v>0.62805555555555559</v>
      </c>
      <c r="P1832">
        <v>0</v>
      </c>
      <c r="Q1832">
        <v>14</v>
      </c>
      <c r="R1832">
        <v>0</v>
      </c>
      <c r="S1832">
        <v>16</v>
      </c>
      <c r="T1832">
        <v>0</v>
      </c>
      <c r="U1832">
        <v>7</v>
      </c>
      <c r="V1832">
        <v>0</v>
      </c>
      <c r="W1832">
        <v>0</v>
      </c>
      <c r="X1832">
        <v>0</v>
      </c>
      <c r="Y1832">
        <v>0.26299262000000001</v>
      </c>
      <c r="Z1832">
        <v>0</v>
      </c>
      <c r="AA1832">
        <v>2.7589652999999998</v>
      </c>
      <c r="AB1832">
        <v>0</v>
      </c>
      <c r="AC1832">
        <v>0.24677978</v>
      </c>
      <c r="AD1832">
        <v>0</v>
      </c>
      <c r="AE1832">
        <v>0</v>
      </c>
      <c r="AF1832">
        <v>3.2687376000000001</v>
      </c>
    </row>
    <row r="1833" spans="1:32" x14ac:dyDescent="0.3">
      <c r="A1833">
        <v>3004592</v>
      </c>
      <c r="B1833">
        <v>1</v>
      </c>
      <c r="C1833" t="s">
        <v>83</v>
      </c>
      <c r="D1833" t="s">
        <v>130</v>
      </c>
      <c r="E1833" t="s">
        <v>7106</v>
      </c>
      <c r="F1833" t="s">
        <v>7107</v>
      </c>
      <c r="G1833" t="s">
        <v>134</v>
      </c>
      <c r="H1833" t="s">
        <v>367</v>
      </c>
      <c r="I1833" t="s">
        <v>78</v>
      </c>
      <c r="J1833" t="s">
        <v>136</v>
      </c>
      <c r="K1833" t="s">
        <v>22</v>
      </c>
      <c r="L1833" t="s">
        <v>177</v>
      </c>
      <c r="M1833" t="s">
        <v>7108</v>
      </c>
      <c r="N1833" t="s">
        <v>7109</v>
      </c>
      <c r="O1833">
        <v>2.2851366666666668</v>
      </c>
      <c r="P1833">
        <v>0</v>
      </c>
      <c r="Q1833">
        <v>8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3.874323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3.874323</v>
      </c>
    </row>
    <row r="1834" spans="1:32" x14ac:dyDescent="0.3">
      <c r="A1834">
        <v>3004589</v>
      </c>
      <c r="B1834">
        <v>1</v>
      </c>
      <c r="C1834" t="s">
        <v>82</v>
      </c>
      <c r="D1834" t="s">
        <v>91</v>
      </c>
      <c r="E1834" t="s">
        <v>7110</v>
      </c>
      <c r="F1834" t="s">
        <v>7111</v>
      </c>
      <c r="G1834" t="s">
        <v>134</v>
      </c>
      <c r="H1834" t="s">
        <v>147</v>
      </c>
      <c r="I1834" t="s">
        <v>79</v>
      </c>
      <c r="J1834" t="s">
        <v>136</v>
      </c>
      <c r="K1834" t="s">
        <v>22</v>
      </c>
      <c r="L1834" t="s">
        <v>137</v>
      </c>
      <c r="M1834" t="s">
        <v>7112</v>
      </c>
      <c r="N1834" t="s">
        <v>7113</v>
      </c>
      <c r="O1834">
        <v>6.4683333333333337</v>
      </c>
      <c r="P1834">
        <v>0</v>
      </c>
      <c r="Q1834">
        <v>454</v>
      </c>
      <c r="R1834">
        <v>0</v>
      </c>
      <c r="S1834">
        <v>0</v>
      </c>
      <c r="T1834">
        <v>0</v>
      </c>
      <c r="U1834">
        <v>37</v>
      </c>
      <c r="V1834">
        <v>0</v>
      </c>
      <c r="W1834">
        <v>0</v>
      </c>
      <c r="X1834">
        <v>0</v>
      </c>
      <c r="Y1834">
        <v>747.52874999999995</v>
      </c>
      <c r="Z1834">
        <v>0</v>
      </c>
      <c r="AA1834">
        <v>0</v>
      </c>
      <c r="AB1834">
        <v>0</v>
      </c>
      <c r="AC1834">
        <v>138.94325000000001</v>
      </c>
      <c r="AD1834">
        <v>0</v>
      </c>
      <c r="AE1834">
        <v>0</v>
      </c>
      <c r="AF1834">
        <v>886.47199999999998</v>
      </c>
    </row>
    <row r="1835" spans="1:32" x14ac:dyDescent="0.3">
      <c r="A1835">
        <v>3004542</v>
      </c>
      <c r="B1835">
        <v>1</v>
      </c>
      <c r="C1835" t="s">
        <v>82</v>
      </c>
      <c r="D1835" t="s">
        <v>96</v>
      </c>
      <c r="E1835" t="s">
        <v>7114</v>
      </c>
      <c r="F1835" t="s">
        <v>7115</v>
      </c>
      <c r="G1835" t="s">
        <v>134</v>
      </c>
      <c r="H1835" t="s">
        <v>247</v>
      </c>
      <c r="I1835" t="s">
        <v>78</v>
      </c>
      <c r="J1835" t="s">
        <v>136</v>
      </c>
      <c r="K1835" t="s">
        <v>22</v>
      </c>
      <c r="L1835" t="s">
        <v>177</v>
      </c>
      <c r="M1835" t="s">
        <v>7116</v>
      </c>
      <c r="N1835" t="s">
        <v>7117</v>
      </c>
      <c r="O1835">
        <v>1.4198105555555556</v>
      </c>
      <c r="P1835">
        <v>0</v>
      </c>
      <c r="Q1835">
        <v>11</v>
      </c>
      <c r="R1835">
        <v>0</v>
      </c>
      <c r="S1835">
        <v>0</v>
      </c>
      <c r="T1835">
        <v>0</v>
      </c>
      <c r="U1835">
        <v>22</v>
      </c>
      <c r="V1835">
        <v>0</v>
      </c>
      <c r="W1835">
        <v>1</v>
      </c>
      <c r="X1835">
        <v>0</v>
      </c>
      <c r="Y1835">
        <v>6.7985325000000003</v>
      </c>
      <c r="Z1835">
        <v>0</v>
      </c>
      <c r="AA1835">
        <v>0</v>
      </c>
      <c r="AB1835">
        <v>0</v>
      </c>
      <c r="AC1835">
        <v>22.08117</v>
      </c>
      <c r="AD1835">
        <v>0</v>
      </c>
      <c r="AE1835">
        <v>2.7268975000000002</v>
      </c>
      <c r="AF1835">
        <v>31.6066</v>
      </c>
    </row>
    <row r="1836" spans="1:32" x14ac:dyDescent="0.3">
      <c r="A1836">
        <v>3004534</v>
      </c>
      <c r="B1836">
        <v>1</v>
      </c>
      <c r="C1836" t="s">
        <v>82</v>
      </c>
      <c r="D1836" t="s">
        <v>93</v>
      </c>
      <c r="E1836" t="s">
        <v>7118</v>
      </c>
      <c r="F1836" t="s">
        <v>7119</v>
      </c>
      <c r="G1836" t="s">
        <v>134</v>
      </c>
      <c r="H1836" t="s">
        <v>247</v>
      </c>
      <c r="I1836" t="s">
        <v>78</v>
      </c>
      <c r="J1836" t="s">
        <v>136</v>
      </c>
      <c r="K1836" t="s">
        <v>22</v>
      </c>
      <c r="L1836" t="s">
        <v>177</v>
      </c>
      <c r="M1836" t="s">
        <v>7120</v>
      </c>
      <c r="N1836" t="s">
        <v>7121</v>
      </c>
      <c r="O1836">
        <v>0.37520805555555559</v>
      </c>
      <c r="P1836">
        <v>0</v>
      </c>
      <c r="Q1836">
        <v>24</v>
      </c>
      <c r="R1836">
        <v>0</v>
      </c>
      <c r="S1836">
        <v>0</v>
      </c>
      <c r="T1836">
        <v>0</v>
      </c>
      <c r="U1836">
        <v>12</v>
      </c>
      <c r="V1836">
        <v>0</v>
      </c>
      <c r="W1836">
        <v>0</v>
      </c>
      <c r="X1836">
        <v>0</v>
      </c>
      <c r="Y1836">
        <v>3.1452722999999998</v>
      </c>
      <c r="Z1836">
        <v>0</v>
      </c>
      <c r="AA1836">
        <v>0</v>
      </c>
      <c r="AB1836">
        <v>0</v>
      </c>
      <c r="AC1836">
        <v>3.1279037000000001</v>
      </c>
      <c r="AD1836">
        <v>0</v>
      </c>
      <c r="AE1836">
        <v>0</v>
      </c>
      <c r="AF1836">
        <v>6.2731757000000004</v>
      </c>
    </row>
    <row r="1837" spans="1:32" x14ac:dyDescent="0.3">
      <c r="A1837">
        <v>3004538</v>
      </c>
      <c r="B1837">
        <v>1</v>
      </c>
      <c r="C1837" t="s">
        <v>82</v>
      </c>
      <c r="D1837" t="s">
        <v>112</v>
      </c>
      <c r="E1837" t="s">
        <v>7122</v>
      </c>
      <c r="F1837" t="s">
        <v>7123</v>
      </c>
      <c r="G1837" t="s">
        <v>134</v>
      </c>
      <c r="H1837" t="s">
        <v>211</v>
      </c>
      <c r="I1837" t="s">
        <v>79</v>
      </c>
      <c r="J1837" t="s">
        <v>136</v>
      </c>
      <c r="K1837" t="s">
        <v>22</v>
      </c>
      <c r="L1837" t="s">
        <v>177</v>
      </c>
      <c r="M1837" t="s">
        <v>7124</v>
      </c>
      <c r="N1837" t="s">
        <v>7125</v>
      </c>
      <c r="O1837">
        <v>1.9497991666666667</v>
      </c>
      <c r="P1837">
        <v>0</v>
      </c>
      <c r="Q1837">
        <v>18</v>
      </c>
      <c r="R1837">
        <v>1</v>
      </c>
      <c r="S1837">
        <v>3</v>
      </c>
      <c r="T1837">
        <v>27</v>
      </c>
      <c r="U1837">
        <v>22</v>
      </c>
      <c r="V1837">
        <v>20</v>
      </c>
      <c r="W1837">
        <v>3</v>
      </c>
      <c r="X1837">
        <v>0</v>
      </c>
      <c r="Y1837">
        <v>11.545622</v>
      </c>
      <c r="Z1837">
        <v>0</v>
      </c>
      <c r="AA1837">
        <v>1.5145199</v>
      </c>
      <c r="AB1837">
        <v>2302.6891999999998</v>
      </c>
      <c r="AC1837">
        <v>381.3476</v>
      </c>
      <c r="AD1837">
        <v>6291.6019999999999</v>
      </c>
      <c r="AE1837">
        <v>434.64312999999999</v>
      </c>
      <c r="AF1837">
        <v>9423.3420000000006</v>
      </c>
    </row>
    <row r="1838" spans="1:32" x14ac:dyDescent="0.3">
      <c r="A1838">
        <v>3004554</v>
      </c>
      <c r="B1838">
        <v>1</v>
      </c>
      <c r="C1838" t="s">
        <v>82</v>
      </c>
      <c r="D1838" t="s">
        <v>92</v>
      </c>
      <c r="E1838" t="s">
        <v>7126</v>
      </c>
      <c r="F1838" t="s">
        <v>7127</v>
      </c>
      <c r="G1838" t="s">
        <v>134</v>
      </c>
      <c r="H1838" t="s">
        <v>692</v>
      </c>
      <c r="I1838" t="s">
        <v>78</v>
      </c>
      <c r="J1838" t="s">
        <v>136</v>
      </c>
      <c r="K1838" t="s">
        <v>22</v>
      </c>
      <c r="L1838" t="s">
        <v>177</v>
      </c>
      <c r="M1838" t="s">
        <v>7128</v>
      </c>
      <c r="N1838" t="s">
        <v>7129</v>
      </c>
      <c r="O1838">
        <v>3.4825077777777778</v>
      </c>
      <c r="P1838">
        <v>0</v>
      </c>
      <c r="Q1838">
        <v>44</v>
      </c>
      <c r="R1838">
        <v>0</v>
      </c>
      <c r="S1838">
        <v>0</v>
      </c>
      <c r="T1838">
        <v>0</v>
      </c>
      <c r="U1838">
        <v>4</v>
      </c>
      <c r="V1838">
        <v>0</v>
      </c>
      <c r="W1838">
        <v>0</v>
      </c>
      <c r="X1838">
        <v>0</v>
      </c>
      <c r="Y1838">
        <v>70.682469999999995</v>
      </c>
      <c r="Z1838">
        <v>0</v>
      </c>
      <c r="AA1838">
        <v>0</v>
      </c>
      <c r="AB1838">
        <v>0</v>
      </c>
      <c r="AC1838">
        <v>21.270582000000001</v>
      </c>
      <c r="AD1838">
        <v>0</v>
      </c>
      <c r="AE1838">
        <v>0</v>
      </c>
      <c r="AF1838">
        <v>91.953059999999994</v>
      </c>
    </row>
    <row r="1839" spans="1:32" x14ac:dyDescent="0.3">
      <c r="A1839">
        <v>3004489</v>
      </c>
      <c r="B1839">
        <v>1</v>
      </c>
      <c r="C1839" t="s">
        <v>82</v>
      </c>
      <c r="D1839" t="s">
        <v>96</v>
      </c>
      <c r="E1839" t="s">
        <v>7130</v>
      </c>
      <c r="F1839" t="s">
        <v>7131</v>
      </c>
      <c r="G1839" t="s">
        <v>134</v>
      </c>
      <c r="H1839" t="s">
        <v>216</v>
      </c>
      <c r="I1839" t="s">
        <v>78</v>
      </c>
      <c r="J1839" t="s">
        <v>136</v>
      </c>
      <c r="K1839" t="s">
        <v>22</v>
      </c>
      <c r="L1839" t="s">
        <v>177</v>
      </c>
      <c r="M1839" t="s">
        <v>7132</v>
      </c>
      <c r="N1839" t="s">
        <v>7133</v>
      </c>
      <c r="O1839">
        <v>0.79780944444444446</v>
      </c>
      <c r="P1839">
        <v>0</v>
      </c>
      <c r="Q1839">
        <v>6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1.221341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1.221341</v>
      </c>
    </row>
    <row r="1840" spans="1:32" x14ac:dyDescent="0.3">
      <c r="A1840">
        <v>3004516</v>
      </c>
      <c r="B1840">
        <v>1</v>
      </c>
      <c r="C1840" t="s">
        <v>82</v>
      </c>
      <c r="D1840" t="s">
        <v>90</v>
      </c>
      <c r="E1840" t="s">
        <v>7134</v>
      </c>
      <c r="F1840" t="s">
        <v>7135</v>
      </c>
      <c r="G1840" t="s">
        <v>134</v>
      </c>
      <c r="H1840" t="s">
        <v>238</v>
      </c>
      <c r="I1840" t="s">
        <v>78</v>
      </c>
      <c r="J1840" t="s">
        <v>136</v>
      </c>
      <c r="K1840" t="s">
        <v>22</v>
      </c>
      <c r="L1840" t="s">
        <v>177</v>
      </c>
      <c r="M1840" t="s">
        <v>7136</v>
      </c>
      <c r="N1840" t="s">
        <v>7137</v>
      </c>
      <c r="O1840">
        <v>2.471630555555556</v>
      </c>
      <c r="P1840">
        <v>0</v>
      </c>
      <c r="Q1840">
        <v>5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1.8501122000000001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1.8501122000000001</v>
      </c>
    </row>
    <row r="1841" spans="1:32" x14ac:dyDescent="0.3">
      <c r="A1841">
        <v>3004491</v>
      </c>
      <c r="B1841">
        <v>1</v>
      </c>
      <c r="C1841" t="s">
        <v>82</v>
      </c>
      <c r="D1841" t="s">
        <v>94</v>
      </c>
      <c r="E1841" t="s">
        <v>7138</v>
      </c>
      <c r="F1841" t="s">
        <v>7139</v>
      </c>
      <c r="G1841" t="s">
        <v>134</v>
      </c>
      <c r="H1841" t="s">
        <v>182</v>
      </c>
      <c r="I1841" t="s">
        <v>78</v>
      </c>
      <c r="J1841" t="s">
        <v>136</v>
      </c>
      <c r="K1841" t="s">
        <v>22</v>
      </c>
      <c r="L1841" t="s">
        <v>177</v>
      </c>
      <c r="M1841" t="s">
        <v>7140</v>
      </c>
      <c r="N1841" t="s">
        <v>7141</v>
      </c>
      <c r="O1841">
        <v>0.7269605555555555</v>
      </c>
      <c r="P1841">
        <v>0</v>
      </c>
      <c r="Q1841">
        <v>148</v>
      </c>
      <c r="R1841">
        <v>0</v>
      </c>
      <c r="S1841">
        <v>0</v>
      </c>
      <c r="T1841">
        <v>0</v>
      </c>
      <c r="U1841">
        <v>14</v>
      </c>
      <c r="V1841">
        <v>0</v>
      </c>
      <c r="W1841">
        <v>1</v>
      </c>
      <c r="X1841">
        <v>0</v>
      </c>
      <c r="Y1841">
        <v>14.312391</v>
      </c>
      <c r="Z1841">
        <v>0</v>
      </c>
      <c r="AA1841">
        <v>0</v>
      </c>
      <c r="AB1841">
        <v>0</v>
      </c>
      <c r="AC1841">
        <v>3.5700954999999999</v>
      </c>
      <c r="AD1841">
        <v>0</v>
      </c>
      <c r="AE1841">
        <v>9.2290774000000006E-2</v>
      </c>
      <c r="AF1841">
        <v>17.974777</v>
      </c>
    </row>
    <row r="1842" spans="1:32" x14ac:dyDescent="0.3">
      <c r="A1842">
        <v>3004502</v>
      </c>
      <c r="B1842">
        <v>1</v>
      </c>
      <c r="C1842" t="s">
        <v>82</v>
      </c>
      <c r="D1842" t="s">
        <v>100</v>
      </c>
      <c r="E1842" t="s">
        <v>7142</v>
      </c>
      <c r="F1842" t="s">
        <v>7143</v>
      </c>
      <c r="G1842" t="s">
        <v>134</v>
      </c>
      <c r="H1842" t="s">
        <v>327</v>
      </c>
      <c r="I1842" t="s">
        <v>78</v>
      </c>
      <c r="J1842" t="s">
        <v>136</v>
      </c>
      <c r="K1842" t="s">
        <v>22</v>
      </c>
      <c r="L1842" t="s">
        <v>177</v>
      </c>
      <c r="M1842" t="s">
        <v>7144</v>
      </c>
      <c r="N1842" t="s">
        <v>7145</v>
      </c>
      <c r="O1842">
        <v>1.5067222222222221</v>
      </c>
      <c r="P1842">
        <v>0</v>
      </c>
      <c r="Q1842">
        <v>453</v>
      </c>
      <c r="R1842">
        <v>0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0</v>
      </c>
      <c r="Y1842">
        <v>198.8663</v>
      </c>
      <c r="Z1842">
        <v>0</v>
      </c>
      <c r="AA1842">
        <v>0</v>
      </c>
      <c r="AB1842">
        <v>0</v>
      </c>
      <c r="AC1842">
        <v>0.3072763</v>
      </c>
      <c r="AD1842">
        <v>0</v>
      </c>
      <c r="AE1842">
        <v>0</v>
      </c>
      <c r="AF1842">
        <v>199.17357999999999</v>
      </c>
    </row>
    <row r="1843" spans="1:32" x14ac:dyDescent="0.3">
      <c r="A1843">
        <v>3004419</v>
      </c>
      <c r="B1843">
        <v>1</v>
      </c>
      <c r="C1843" t="s">
        <v>83</v>
      </c>
      <c r="D1843" t="s">
        <v>130</v>
      </c>
      <c r="E1843" t="s">
        <v>7146</v>
      </c>
      <c r="F1843" t="s">
        <v>7147</v>
      </c>
      <c r="G1843" t="s">
        <v>134</v>
      </c>
      <c r="H1843" t="s">
        <v>216</v>
      </c>
      <c r="I1843" t="s">
        <v>78</v>
      </c>
      <c r="J1843" t="s">
        <v>136</v>
      </c>
      <c r="K1843" t="s">
        <v>22</v>
      </c>
      <c r="L1843" t="s">
        <v>177</v>
      </c>
      <c r="M1843" t="s">
        <v>7148</v>
      </c>
      <c r="N1843" t="s">
        <v>7149</v>
      </c>
      <c r="O1843">
        <v>1.9594924999999999</v>
      </c>
      <c r="P1843">
        <v>0</v>
      </c>
      <c r="Q1843">
        <v>5</v>
      </c>
      <c r="R1843">
        <v>0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0</v>
      </c>
      <c r="Y1843">
        <v>1.4328468999999999</v>
      </c>
      <c r="Z1843">
        <v>0</v>
      </c>
      <c r="AA1843">
        <v>0</v>
      </c>
      <c r="AB1843">
        <v>0</v>
      </c>
      <c r="AC1843">
        <v>0.39163524</v>
      </c>
      <c r="AD1843">
        <v>0</v>
      </c>
      <c r="AE1843">
        <v>0</v>
      </c>
      <c r="AF1843">
        <v>1.8244822000000001</v>
      </c>
    </row>
    <row r="1844" spans="1:32" x14ac:dyDescent="0.3">
      <c r="A1844">
        <v>3004435</v>
      </c>
      <c r="B1844">
        <v>1</v>
      </c>
      <c r="C1844" t="s">
        <v>83</v>
      </c>
      <c r="D1844" t="s">
        <v>122</v>
      </c>
      <c r="E1844" t="s">
        <v>7150</v>
      </c>
      <c r="F1844" t="s">
        <v>7151</v>
      </c>
      <c r="G1844" t="s">
        <v>134</v>
      </c>
      <c r="H1844" t="s">
        <v>318</v>
      </c>
      <c r="I1844" t="s">
        <v>79</v>
      </c>
      <c r="J1844" t="s">
        <v>136</v>
      </c>
      <c r="K1844" t="s">
        <v>22</v>
      </c>
      <c r="L1844" t="s">
        <v>177</v>
      </c>
      <c r="M1844" t="s">
        <v>7152</v>
      </c>
      <c r="N1844" t="s">
        <v>7153</v>
      </c>
      <c r="O1844">
        <v>0.58681111111111106</v>
      </c>
      <c r="P1844">
        <v>0</v>
      </c>
      <c r="Q1844">
        <v>0</v>
      </c>
      <c r="R1844">
        <v>0</v>
      </c>
      <c r="S1844">
        <v>0</v>
      </c>
      <c r="T1844">
        <v>3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61.966495999999999</v>
      </c>
      <c r="AC1844">
        <v>0</v>
      </c>
      <c r="AD1844">
        <v>0</v>
      </c>
      <c r="AE1844">
        <v>0</v>
      </c>
      <c r="AF1844">
        <v>61.966495999999999</v>
      </c>
    </row>
    <row r="1845" spans="1:32" x14ac:dyDescent="0.3">
      <c r="A1845">
        <v>3004428</v>
      </c>
      <c r="B1845">
        <v>1</v>
      </c>
      <c r="C1845" t="s">
        <v>82</v>
      </c>
      <c r="D1845" t="s">
        <v>90</v>
      </c>
      <c r="E1845" t="s">
        <v>3904</v>
      </c>
      <c r="F1845" t="s">
        <v>3905</v>
      </c>
      <c r="G1845" t="s">
        <v>134</v>
      </c>
      <c r="H1845" t="s">
        <v>216</v>
      </c>
      <c r="I1845" t="s">
        <v>78</v>
      </c>
      <c r="J1845" t="s">
        <v>136</v>
      </c>
      <c r="K1845" t="s">
        <v>22</v>
      </c>
      <c r="L1845" t="s">
        <v>177</v>
      </c>
      <c r="M1845" t="s">
        <v>7154</v>
      </c>
      <c r="N1845" t="s">
        <v>7155</v>
      </c>
      <c r="O1845">
        <v>1.0579197222222223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5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3.3546204999999998</v>
      </c>
      <c r="AD1845">
        <v>0</v>
      </c>
      <c r="AE1845">
        <v>0</v>
      </c>
      <c r="AF1845">
        <v>3.3546204999999998</v>
      </c>
    </row>
    <row r="1846" spans="1:32" x14ac:dyDescent="0.3">
      <c r="A1846">
        <v>3004436</v>
      </c>
      <c r="B1846">
        <v>1</v>
      </c>
      <c r="C1846" t="s">
        <v>83</v>
      </c>
      <c r="D1846" t="s">
        <v>130</v>
      </c>
      <c r="E1846" t="s">
        <v>7156</v>
      </c>
      <c r="F1846" t="s">
        <v>7157</v>
      </c>
      <c r="G1846" t="s">
        <v>134</v>
      </c>
      <c r="H1846" t="s">
        <v>336</v>
      </c>
      <c r="I1846" t="s">
        <v>79</v>
      </c>
      <c r="J1846" t="s">
        <v>136</v>
      </c>
      <c r="K1846" t="s">
        <v>22</v>
      </c>
      <c r="L1846" t="s">
        <v>137</v>
      </c>
      <c r="M1846" t="s">
        <v>7158</v>
      </c>
      <c r="N1846" t="s">
        <v>7159</v>
      </c>
      <c r="O1846">
        <v>6.1857899999999999</v>
      </c>
      <c r="P1846">
        <v>0</v>
      </c>
      <c r="Q1846">
        <v>223</v>
      </c>
      <c r="R1846">
        <v>0</v>
      </c>
      <c r="S1846">
        <v>0</v>
      </c>
      <c r="T1846">
        <v>0</v>
      </c>
      <c r="U1846">
        <v>37</v>
      </c>
      <c r="V1846">
        <v>0</v>
      </c>
      <c r="W1846">
        <v>0</v>
      </c>
      <c r="X1846">
        <v>0</v>
      </c>
      <c r="Y1846">
        <v>290.45460000000003</v>
      </c>
      <c r="Z1846">
        <v>0</v>
      </c>
      <c r="AA1846">
        <v>0</v>
      </c>
      <c r="AB1846">
        <v>0</v>
      </c>
      <c r="AC1846">
        <v>242.95738</v>
      </c>
      <c r="AD1846">
        <v>0</v>
      </c>
      <c r="AE1846">
        <v>0</v>
      </c>
      <c r="AF1846">
        <v>533.41200000000003</v>
      </c>
    </row>
    <row r="1847" spans="1:32" x14ac:dyDescent="0.3">
      <c r="A1847">
        <v>3004441</v>
      </c>
      <c r="B1847">
        <v>1</v>
      </c>
      <c r="C1847" t="s">
        <v>83</v>
      </c>
      <c r="D1847" t="s">
        <v>126</v>
      </c>
      <c r="E1847" t="s">
        <v>7160</v>
      </c>
      <c r="F1847" t="s">
        <v>7161</v>
      </c>
      <c r="G1847" t="s">
        <v>134</v>
      </c>
      <c r="H1847" t="s">
        <v>211</v>
      </c>
      <c r="I1847" t="s">
        <v>79</v>
      </c>
      <c r="J1847" t="s">
        <v>136</v>
      </c>
      <c r="K1847" t="s">
        <v>22</v>
      </c>
      <c r="L1847" t="s">
        <v>177</v>
      </c>
      <c r="M1847" t="s">
        <v>7162</v>
      </c>
      <c r="N1847" t="s">
        <v>7163</v>
      </c>
      <c r="O1847">
        <v>0.78944444444444439</v>
      </c>
      <c r="P1847">
        <v>2</v>
      </c>
      <c r="Q1847">
        <v>523</v>
      </c>
      <c r="R1847">
        <v>1</v>
      </c>
      <c r="S1847">
        <v>44</v>
      </c>
      <c r="T1847">
        <v>1</v>
      </c>
      <c r="U1847">
        <v>13</v>
      </c>
      <c r="V1847">
        <v>0</v>
      </c>
      <c r="W1847">
        <v>0</v>
      </c>
      <c r="X1847">
        <v>3.7506132000000001</v>
      </c>
      <c r="Y1847">
        <v>36.522297000000002</v>
      </c>
      <c r="Z1847">
        <v>2.407559</v>
      </c>
      <c r="AA1847">
        <v>0.90409819999999996</v>
      </c>
      <c r="AB1847">
        <v>2.1062224000000001</v>
      </c>
      <c r="AC1847">
        <v>2.6466446000000001</v>
      </c>
      <c r="AD1847">
        <v>0</v>
      </c>
      <c r="AE1847">
        <v>0</v>
      </c>
      <c r="AF1847">
        <v>48.337432999999997</v>
      </c>
    </row>
    <row r="1848" spans="1:32" x14ac:dyDescent="0.3">
      <c r="A1848">
        <v>3004501</v>
      </c>
      <c r="B1848">
        <v>1</v>
      </c>
      <c r="C1848" t="s">
        <v>82</v>
      </c>
      <c r="D1848" t="s">
        <v>106</v>
      </c>
      <c r="E1848" t="s">
        <v>7164</v>
      </c>
      <c r="F1848" t="s">
        <v>7165</v>
      </c>
      <c r="G1848" t="s">
        <v>134</v>
      </c>
      <c r="H1848" t="s">
        <v>142</v>
      </c>
      <c r="I1848" t="s">
        <v>79</v>
      </c>
      <c r="J1848" t="s">
        <v>136</v>
      </c>
      <c r="K1848" t="s">
        <v>22</v>
      </c>
      <c r="L1848" t="s">
        <v>137</v>
      </c>
      <c r="M1848" t="s">
        <v>7166</v>
      </c>
      <c r="N1848" t="s">
        <v>7167</v>
      </c>
      <c r="O1848">
        <v>7.7744444444444447</v>
      </c>
      <c r="P1848">
        <v>0</v>
      </c>
      <c r="Q1848">
        <v>3923</v>
      </c>
      <c r="R1848">
        <v>0</v>
      </c>
      <c r="S1848">
        <v>0</v>
      </c>
      <c r="T1848">
        <v>0</v>
      </c>
      <c r="U1848">
        <v>285</v>
      </c>
      <c r="V1848">
        <v>0</v>
      </c>
      <c r="W1848">
        <v>0</v>
      </c>
      <c r="X1848">
        <v>0</v>
      </c>
      <c r="Y1848">
        <v>8152.9546</v>
      </c>
      <c r="Z1848">
        <v>0</v>
      </c>
      <c r="AA1848">
        <v>0</v>
      </c>
      <c r="AB1848">
        <v>0</v>
      </c>
      <c r="AC1848">
        <v>1524.2482</v>
      </c>
      <c r="AD1848">
        <v>0</v>
      </c>
      <c r="AE1848">
        <v>0</v>
      </c>
      <c r="AF1848">
        <v>9677.2029999999995</v>
      </c>
    </row>
    <row r="1849" spans="1:32" x14ac:dyDescent="0.3">
      <c r="A1849">
        <v>3004426</v>
      </c>
      <c r="B1849">
        <v>1</v>
      </c>
      <c r="C1849" t="s">
        <v>83</v>
      </c>
      <c r="D1849" t="s">
        <v>126</v>
      </c>
      <c r="E1849" t="s">
        <v>6406</v>
      </c>
      <c r="F1849" t="s">
        <v>6407</v>
      </c>
      <c r="G1849" t="s">
        <v>134</v>
      </c>
      <c r="H1849" t="s">
        <v>211</v>
      </c>
      <c r="I1849" t="s">
        <v>79</v>
      </c>
      <c r="J1849" t="s">
        <v>136</v>
      </c>
      <c r="K1849" t="s">
        <v>22</v>
      </c>
      <c r="L1849" t="s">
        <v>177</v>
      </c>
      <c r="M1849" t="s">
        <v>7168</v>
      </c>
      <c r="N1849" t="s">
        <v>7169</v>
      </c>
      <c r="O1849">
        <v>0.56555555555555559</v>
      </c>
      <c r="P1849">
        <v>3</v>
      </c>
      <c r="Q1849">
        <v>995</v>
      </c>
      <c r="R1849">
        <v>1</v>
      </c>
      <c r="S1849">
        <v>39</v>
      </c>
      <c r="T1849">
        <v>0</v>
      </c>
      <c r="U1849">
        <v>66</v>
      </c>
      <c r="V1849">
        <v>0</v>
      </c>
      <c r="W1849">
        <v>0</v>
      </c>
      <c r="X1849">
        <v>8.286562</v>
      </c>
      <c r="Y1849">
        <v>41.969349999999999</v>
      </c>
      <c r="Z1849">
        <v>0.10642609</v>
      </c>
      <c r="AA1849">
        <v>0.84059583999999998</v>
      </c>
      <c r="AB1849">
        <v>0</v>
      </c>
      <c r="AC1849">
        <v>4.9592650000000003</v>
      </c>
      <c r="AD1849">
        <v>0</v>
      </c>
      <c r="AE1849">
        <v>0</v>
      </c>
      <c r="AF1849">
        <v>56.162196999999999</v>
      </c>
    </row>
    <row r="1850" spans="1:32" x14ac:dyDescent="0.3">
      <c r="A1850">
        <v>3004427</v>
      </c>
      <c r="B1850">
        <v>1</v>
      </c>
      <c r="C1850" t="s">
        <v>83</v>
      </c>
      <c r="D1850" t="s">
        <v>117</v>
      </c>
      <c r="E1850" t="s">
        <v>7170</v>
      </c>
      <c r="F1850" t="s">
        <v>7171</v>
      </c>
      <c r="G1850" t="s">
        <v>134</v>
      </c>
      <c r="H1850" t="s">
        <v>874</v>
      </c>
      <c r="I1850" t="s">
        <v>79</v>
      </c>
      <c r="J1850" t="s">
        <v>136</v>
      </c>
      <c r="K1850" t="s">
        <v>3</v>
      </c>
      <c r="L1850" t="s">
        <v>177</v>
      </c>
      <c r="M1850" t="s">
        <v>7172</v>
      </c>
      <c r="N1850" t="s">
        <v>7173</v>
      </c>
      <c r="O1850">
        <v>0.4425</v>
      </c>
      <c r="P1850">
        <v>0</v>
      </c>
      <c r="Q1850">
        <v>886</v>
      </c>
      <c r="R1850">
        <v>0</v>
      </c>
      <c r="S1850">
        <v>24</v>
      </c>
      <c r="T1850">
        <v>0</v>
      </c>
      <c r="U1850">
        <v>108</v>
      </c>
      <c r="V1850">
        <v>0</v>
      </c>
      <c r="W1850">
        <v>1</v>
      </c>
      <c r="X1850">
        <v>0</v>
      </c>
      <c r="Y1850">
        <v>39.086613</v>
      </c>
      <c r="Z1850">
        <v>0</v>
      </c>
      <c r="AA1850">
        <v>0.24667968000000001</v>
      </c>
      <c r="AB1850">
        <v>0</v>
      </c>
      <c r="AC1850">
        <v>15.026490000000001</v>
      </c>
      <c r="AD1850">
        <v>0</v>
      </c>
      <c r="AE1850">
        <v>2.5458468999999999E-3</v>
      </c>
      <c r="AF1850">
        <v>54.362327999999998</v>
      </c>
    </row>
    <row r="1851" spans="1:32" x14ac:dyDescent="0.3">
      <c r="A1851">
        <v>3004317</v>
      </c>
      <c r="B1851">
        <v>1</v>
      </c>
      <c r="C1851" t="s">
        <v>83</v>
      </c>
      <c r="D1851" t="s">
        <v>116</v>
      </c>
      <c r="E1851" t="s">
        <v>7174</v>
      </c>
      <c r="F1851" t="s">
        <v>7175</v>
      </c>
      <c r="G1851" t="s">
        <v>134</v>
      </c>
      <c r="H1851" t="s">
        <v>238</v>
      </c>
      <c r="I1851" t="s">
        <v>78</v>
      </c>
      <c r="J1851" t="s">
        <v>136</v>
      </c>
      <c r="K1851" t="s">
        <v>22</v>
      </c>
      <c r="L1851" t="s">
        <v>177</v>
      </c>
      <c r="M1851" t="s">
        <v>7176</v>
      </c>
      <c r="N1851" t="s">
        <v>7177</v>
      </c>
      <c r="O1851">
        <v>1.2468013888888887</v>
      </c>
      <c r="P1851">
        <v>0</v>
      </c>
      <c r="Q1851">
        <v>2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0.39496409999999998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0.39496409999999998</v>
      </c>
    </row>
    <row r="1852" spans="1:32" x14ac:dyDescent="0.3">
      <c r="A1852">
        <v>3004352</v>
      </c>
      <c r="B1852">
        <v>1</v>
      </c>
      <c r="C1852" t="s">
        <v>82</v>
      </c>
      <c r="D1852" t="s">
        <v>109</v>
      </c>
      <c r="E1852" t="s">
        <v>7178</v>
      </c>
      <c r="F1852" t="s">
        <v>7179</v>
      </c>
      <c r="G1852" t="s">
        <v>134</v>
      </c>
      <c r="H1852" t="s">
        <v>238</v>
      </c>
      <c r="I1852" t="s">
        <v>78</v>
      </c>
      <c r="J1852" t="s">
        <v>136</v>
      </c>
      <c r="K1852" t="s">
        <v>22</v>
      </c>
      <c r="L1852" t="s">
        <v>177</v>
      </c>
      <c r="M1852" t="s">
        <v>7180</v>
      </c>
      <c r="N1852" t="s">
        <v>7181</v>
      </c>
      <c r="O1852">
        <v>1.9500183333333332</v>
      </c>
      <c r="P1852">
        <v>0</v>
      </c>
      <c r="Q1852">
        <v>1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4.4994529999999999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4.4994529999999999</v>
      </c>
    </row>
    <row r="1853" spans="1:32" x14ac:dyDescent="0.3">
      <c r="A1853">
        <v>3004327</v>
      </c>
      <c r="B1853">
        <v>1</v>
      </c>
      <c r="C1853" t="s">
        <v>82</v>
      </c>
      <c r="D1853" t="s">
        <v>104</v>
      </c>
      <c r="E1853" t="s">
        <v>7182</v>
      </c>
      <c r="F1853" t="s">
        <v>7183</v>
      </c>
      <c r="G1853" t="s">
        <v>134</v>
      </c>
      <c r="H1853" t="s">
        <v>247</v>
      </c>
      <c r="I1853" t="s">
        <v>78</v>
      </c>
      <c r="J1853" t="s">
        <v>136</v>
      </c>
      <c r="K1853" t="s">
        <v>22</v>
      </c>
      <c r="L1853" t="s">
        <v>177</v>
      </c>
      <c r="M1853" t="s">
        <v>7184</v>
      </c>
      <c r="N1853" t="s">
        <v>7185</v>
      </c>
      <c r="O1853">
        <v>3.7679172222222221</v>
      </c>
      <c r="P1853">
        <v>0</v>
      </c>
      <c r="Q1853">
        <v>124</v>
      </c>
      <c r="R1853">
        <v>0</v>
      </c>
      <c r="S1853">
        <v>0</v>
      </c>
      <c r="T1853">
        <v>0</v>
      </c>
      <c r="U1853">
        <v>6</v>
      </c>
      <c r="V1853">
        <v>0</v>
      </c>
      <c r="W1853">
        <v>0</v>
      </c>
      <c r="X1853">
        <v>0</v>
      </c>
      <c r="Y1853">
        <v>180.67771999999999</v>
      </c>
      <c r="Z1853">
        <v>0</v>
      </c>
      <c r="AA1853">
        <v>0</v>
      </c>
      <c r="AB1853">
        <v>0</v>
      </c>
      <c r="AC1853">
        <v>7.4624962999999997</v>
      </c>
      <c r="AD1853">
        <v>0</v>
      </c>
      <c r="AE1853">
        <v>0</v>
      </c>
      <c r="AF1853">
        <v>188.14021</v>
      </c>
    </row>
    <row r="1854" spans="1:32" x14ac:dyDescent="0.3">
      <c r="A1854">
        <v>3010893</v>
      </c>
      <c r="B1854">
        <v>1</v>
      </c>
      <c r="C1854" t="s">
        <v>82</v>
      </c>
      <c r="D1854" t="s">
        <v>105</v>
      </c>
      <c r="E1854" t="s">
        <v>7186</v>
      </c>
      <c r="F1854" t="s">
        <v>7187</v>
      </c>
      <c r="G1854" t="s">
        <v>134</v>
      </c>
      <c r="H1854" t="s">
        <v>1087</v>
      </c>
      <c r="I1854" t="s">
        <v>79</v>
      </c>
      <c r="J1854" t="s">
        <v>136</v>
      </c>
      <c r="K1854" t="s">
        <v>22</v>
      </c>
      <c r="L1854" t="s">
        <v>177</v>
      </c>
      <c r="M1854" t="s">
        <v>7188</v>
      </c>
      <c r="N1854" t="s">
        <v>7189</v>
      </c>
      <c r="O1854">
        <v>1.383235</v>
      </c>
      <c r="P1854">
        <v>0</v>
      </c>
      <c r="Q1854">
        <v>235</v>
      </c>
      <c r="R1854">
        <v>0</v>
      </c>
      <c r="S1854">
        <v>3</v>
      </c>
      <c r="T1854">
        <v>0</v>
      </c>
      <c r="U1854">
        <v>3</v>
      </c>
      <c r="V1854">
        <v>0</v>
      </c>
      <c r="W1854">
        <v>0</v>
      </c>
      <c r="X1854">
        <v>0</v>
      </c>
      <c r="Y1854">
        <v>58.745747000000001</v>
      </c>
      <c r="Z1854">
        <v>0</v>
      </c>
      <c r="AA1854">
        <v>0.20241857999999999</v>
      </c>
      <c r="AB1854">
        <v>0</v>
      </c>
      <c r="AC1854">
        <v>4.5140753</v>
      </c>
      <c r="AD1854">
        <v>0</v>
      </c>
      <c r="AE1854">
        <v>0</v>
      </c>
      <c r="AF1854">
        <v>63.462242000000003</v>
      </c>
    </row>
    <row r="1855" spans="1:32" x14ac:dyDescent="0.3">
      <c r="A1855">
        <v>3010908</v>
      </c>
      <c r="B1855">
        <v>1</v>
      </c>
      <c r="C1855" t="s">
        <v>82</v>
      </c>
      <c r="D1855" t="s">
        <v>111</v>
      </c>
      <c r="E1855" t="s">
        <v>7190</v>
      </c>
      <c r="F1855" t="s">
        <v>7191</v>
      </c>
      <c r="G1855" t="s">
        <v>134</v>
      </c>
      <c r="H1855" t="s">
        <v>211</v>
      </c>
      <c r="I1855" t="s">
        <v>79</v>
      </c>
      <c r="J1855" t="s">
        <v>136</v>
      </c>
      <c r="K1855" t="s">
        <v>22</v>
      </c>
      <c r="L1855" t="s">
        <v>177</v>
      </c>
      <c r="M1855" t="s">
        <v>7192</v>
      </c>
      <c r="N1855" t="s">
        <v>7193</v>
      </c>
      <c r="O1855">
        <v>3.9217925</v>
      </c>
      <c r="P1855">
        <v>0</v>
      </c>
      <c r="Q1855">
        <v>698</v>
      </c>
      <c r="R1855">
        <v>131</v>
      </c>
      <c r="S1855">
        <v>295</v>
      </c>
      <c r="T1855">
        <v>16</v>
      </c>
      <c r="U1855">
        <v>147</v>
      </c>
      <c r="V1855">
        <v>0</v>
      </c>
      <c r="W1855">
        <v>0</v>
      </c>
      <c r="X1855">
        <v>0</v>
      </c>
      <c r="Y1855">
        <v>788.85709999999995</v>
      </c>
      <c r="Z1855">
        <v>633.67957000000001</v>
      </c>
      <c r="AA1855">
        <v>954.45889999999997</v>
      </c>
      <c r="AB1855">
        <v>270.61901999999998</v>
      </c>
      <c r="AC1855">
        <v>327.71926999999999</v>
      </c>
      <c r="AD1855">
        <v>0</v>
      </c>
      <c r="AE1855">
        <v>0</v>
      </c>
      <c r="AF1855">
        <v>2975.3339999999998</v>
      </c>
    </row>
    <row r="1856" spans="1:32" x14ac:dyDescent="0.3">
      <c r="A1856">
        <v>3010653</v>
      </c>
      <c r="B1856">
        <v>1</v>
      </c>
      <c r="C1856" t="s">
        <v>82</v>
      </c>
      <c r="D1856" t="s">
        <v>101</v>
      </c>
      <c r="E1856" t="s">
        <v>7194</v>
      </c>
      <c r="F1856" t="s">
        <v>7195</v>
      </c>
      <c r="G1856" t="s">
        <v>134</v>
      </c>
      <c r="H1856" t="s">
        <v>247</v>
      </c>
      <c r="I1856" t="s">
        <v>78</v>
      </c>
      <c r="J1856" t="s">
        <v>136</v>
      </c>
      <c r="K1856" t="s">
        <v>22</v>
      </c>
      <c r="L1856" t="s">
        <v>177</v>
      </c>
      <c r="M1856" t="s">
        <v>7196</v>
      </c>
      <c r="N1856" t="s">
        <v>7197</v>
      </c>
      <c r="O1856">
        <v>1.8655691666666667</v>
      </c>
      <c r="P1856">
        <v>0</v>
      </c>
      <c r="Q1856">
        <v>2</v>
      </c>
      <c r="R1856">
        <v>0</v>
      </c>
      <c r="S1856">
        <v>3</v>
      </c>
      <c r="T1856">
        <v>0</v>
      </c>
      <c r="U1856">
        <v>1</v>
      </c>
      <c r="V1856">
        <v>0</v>
      </c>
      <c r="W1856">
        <v>0</v>
      </c>
      <c r="X1856">
        <v>0</v>
      </c>
      <c r="Y1856">
        <v>0.16538106</v>
      </c>
      <c r="Z1856">
        <v>0</v>
      </c>
      <c r="AA1856">
        <v>0.28751847000000003</v>
      </c>
      <c r="AB1856">
        <v>0</v>
      </c>
      <c r="AC1856">
        <v>1.1640718E-2</v>
      </c>
      <c r="AD1856">
        <v>0</v>
      </c>
      <c r="AE1856">
        <v>0</v>
      </c>
      <c r="AF1856">
        <v>0.46454023999999999</v>
      </c>
    </row>
    <row r="1857" spans="1:32" x14ac:dyDescent="0.3">
      <c r="A1857">
        <v>3010564</v>
      </c>
      <c r="B1857">
        <v>1</v>
      </c>
      <c r="C1857" t="s">
        <v>82</v>
      </c>
      <c r="D1857" t="s">
        <v>111</v>
      </c>
      <c r="E1857" t="s">
        <v>7198</v>
      </c>
      <c r="F1857" t="s">
        <v>7199</v>
      </c>
      <c r="G1857" t="s">
        <v>134</v>
      </c>
      <c r="H1857" t="s">
        <v>247</v>
      </c>
      <c r="I1857" t="s">
        <v>78</v>
      </c>
      <c r="J1857" t="s">
        <v>136</v>
      </c>
      <c r="K1857" t="s">
        <v>22</v>
      </c>
      <c r="L1857" t="s">
        <v>177</v>
      </c>
      <c r="M1857" t="s">
        <v>7200</v>
      </c>
      <c r="N1857" t="s">
        <v>7201</v>
      </c>
      <c r="O1857">
        <v>6.1622344444444446</v>
      </c>
      <c r="P1857">
        <v>0</v>
      </c>
      <c r="Q1857">
        <v>1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0.38315549999999998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0.38315549999999998</v>
      </c>
    </row>
    <row r="1858" spans="1:32" x14ac:dyDescent="0.3">
      <c r="A1858">
        <v>3010480</v>
      </c>
      <c r="B1858">
        <v>1</v>
      </c>
      <c r="C1858" t="s">
        <v>83</v>
      </c>
      <c r="D1858" t="s">
        <v>127</v>
      </c>
      <c r="E1858" t="s">
        <v>7202</v>
      </c>
      <c r="F1858" t="s">
        <v>7203</v>
      </c>
      <c r="G1858" t="s">
        <v>134</v>
      </c>
      <c r="H1858" t="s">
        <v>327</v>
      </c>
      <c r="I1858" t="s">
        <v>78</v>
      </c>
      <c r="J1858" t="s">
        <v>136</v>
      </c>
      <c r="K1858" t="s">
        <v>22</v>
      </c>
      <c r="L1858" t="s">
        <v>177</v>
      </c>
      <c r="M1858" t="s">
        <v>7204</v>
      </c>
      <c r="N1858" t="s">
        <v>7205</v>
      </c>
      <c r="O1858">
        <v>1.9780555555555555</v>
      </c>
      <c r="P1858">
        <v>0</v>
      </c>
      <c r="Q1858">
        <v>15</v>
      </c>
      <c r="R1858">
        <v>0</v>
      </c>
      <c r="S1858">
        <v>12</v>
      </c>
      <c r="T1858">
        <v>0</v>
      </c>
      <c r="U1858">
        <v>11</v>
      </c>
      <c r="V1858">
        <v>0</v>
      </c>
      <c r="W1858">
        <v>0</v>
      </c>
      <c r="X1858">
        <v>0</v>
      </c>
      <c r="Y1858">
        <v>3.0836717999999999</v>
      </c>
      <c r="Z1858">
        <v>0</v>
      </c>
      <c r="AA1858">
        <v>4.0395469999999998</v>
      </c>
      <c r="AB1858">
        <v>0</v>
      </c>
      <c r="AC1858">
        <v>44.160603000000002</v>
      </c>
      <c r="AD1858">
        <v>0</v>
      </c>
      <c r="AE1858">
        <v>0</v>
      </c>
      <c r="AF1858">
        <v>51.283819999999999</v>
      </c>
    </row>
    <row r="1859" spans="1:32" x14ac:dyDescent="0.3">
      <c r="A1859">
        <v>3010346</v>
      </c>
      <c r="B1859">
        <v>1</v>
      </c>
      <c r="C1859" t="s">
        <v>82</v>
      </c>
      <c r="D1859" t="s">
        <v>90</v>
      </c>
      <c r="E1859" t="s">
        <v>7206</v>
      </c>
      <c r="F1859" t="s">
        <v>7207</v>
      </c>
      <c r="G1859" t="s">
        <v>134</v>
      </c>
      <c r="H1859" t="s">
        <v>211</v>
      </c>
      <c r="I1859" t="s">
        <v>79</v>
      </c>
      <c r="J1859" t="s">
        <v>136</v>
      </c>
      <c r="K1859" t="s">
        <v>22</v>
      </c>
      <c r="L1859" t="s">
        <v>177</v>
      </c>
      <c r="M1859" t="s">
        <v>7208</v>
      </c>
      <c r="N1859" t="s">
        <v>7209</v>
      </c>
      <c r="O1859">
        <v>0.28975027777777779</v>
      </c>
      <c r="P1859">
        <v>0</v>
      </c>
      <c r="Q1859">
        <v>136</v>
      </c>
      <c r="R1859">
        <v>0</v>
      </c>
      <c r="S1859">
        <v>2</v>
      </c>
      <c r="T1859">
        <v>2</v>
      </c>
      <c r="U1859">
        <v>7</v>
      </c>
      <c r="V1859">
        <v>0</v>
      </c>
      <c r="W1859">
        <v>0</v>
      </c>
      <c r="X1859">
        <v>0</v>
      </c>
      <c r="Y1859">
        <v>13.168016</v>
      </c>
      <c r="Z1859">
        <v>0</v>
      </c>
      <c r="AA1859">
        <v>7.6632323000000004E-3</v>
      </c>
      <c r="AB1859">
        <v>6.4554567</v>
      </c>
      <c r="AC1859">
        <v>0.94549649999999996</v>
      </c>
      <c r="AD1859">
        <v>0</v>
      </c>
      <c r="AE1859">
        <v>0</v>
      </c>
      <c r="AF1859">
        <v>20.576633000000001</v>
      </c>
    </row>
    <row r="1860" spans="1:32" x14ac:dyDescent="0.3">
      <c r="A1860">
        <v>3010339</v>
      </c>
      <c r="B1860">
        <v>1</v>
      </c>
      <c r="C1860" t="s">
        <v>82</v>
      </c>
      <c r="D1860" t="s">
        <v>102</v>
      </c>
      <c r="E1860" t="s">
        <v>7210</v>
      </c>
      <c r="F1860" t="s">
        <v>7211</v>
      </c>
      <c r="G1860" t="s">
        <v>134</v>
      </c>
      <c r="H1860" t="s">
        <v>211</v>
      </c>
      <c r="I1860" t="s">
        <v>79</v>
      </c>
      <c r="J1860" t="s">
        <v>136</v>
      </c>
      <c r="K1860" t="s">
        <v>22</v>
      </c>
      <c r="L1860" t="s">
        <v>177</v>
      </c>
      <c r="M1860" t="s">
        <v>7212</v>
      </c>
      <c r="N1860" t="s">
        <v>7213</v>
      </c>
      <c r="O1860">
        <v>1.5305555555555554</v>
      </c>
      <c r="P1860">
        <v>0</v>
      </c>
      <c r="Q1860">
        <v>38</v>
      </c>
      <c r="R1860">
        <v>37</v>
      </c>
      <c r="S1860">
        <v>448</v>
      </c>
      <c r="T1860">
        <v>2</v>
      </c>
      <c r="U1860">
        <v>111</v>
      </c>
      <c r="V1860">
        <v>1</v>
      </c>
      <c r="W1860">
        <v>0</v>
      </c>
      <c r="X1860">
        <v>0</v>
      </c>
      <c r="Y1860">
        <v>13.385928</v>
      </c>
      <c r="Z1860">
        <v>10.050183000000001</v>
      </c>
      <c r="AA1860">
        <v>198.60156000000001</v>
      </c>
      <c r="AB1860">
        <v>0.19430455999999999</v>
      </c>
      <c r="AC1860">
        <v>98.613370000000003</v>
      </c>
      <c r="AD1860">
        <v>10.016622999999999</v>
      </c>
      <c r="AE1860">
        <v>0</v>
      </c>
      <c r="AF1860">
        <v>330.86196999999999</v>
      </c>
    </row>
    <row r="1861" spans="1:32" x14ac:dyDescent="0.3">
      <c r="A1861">
        <v>3010077</v>
      </c>
      <c r="B1861">
        <v>1</v>
      </c>
      <c r="C1861" t="s">
        <v>82</v>
      </c>
      <c r="D1861" t="s">
        <v>102</v>
      </c>
      <c r="E1861" t="s">
        <v>7214</v>
      </c>
      <c r="F1861" t="s">
        <v>7215</v>
      </c>
      <c r="G1861" t="s">
        <v>134</v>
      </c>
      <c r="H1861" t="s">
        <v>367</v>
      </c>
      <c r="I1861" t="s">
        <v>78</v>
      </c>
      <c r="J1861" t="s">
        <v>136</v>
      </c>
      <c r="K1861" t="s">
        <v>22</v>
      </c>
      <c r="L1861" t="s">
        <v>177</v>
      </c>
      <c r="M1861" t="s">
        <v>7216</v>
      </c>
      <c r="N1861" t="s">
        <v>7217</v>
      </c>
      <c r="O1861">
        <v>5.9932905555555562</v>
      </c>
      <c r="P1861">
        <v>0</v>
      </c>
      <c r="Q1861">
        <v>1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0.19613346000000001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0.19613346000000001</v>
      </c>
    </row>
    <row r="1862" spans="1:32" x14ac:dyDescent="0.3">
      <c r="A1862">
        <v>3010074</v>
      </c>
      <c r="B1862">
        <v>1</v>
      </c>
      <c r="C1862" t="s">
        <v>82</v>
      </c>
      <c r="D1862" t="s">
        <v>108</v>
      </c>
      <c r="E1862" t="s">
        <v>5171</v>
      </c>
      <c r="F1862" t="s">
        <v>5172</v>
      </c>
      <c r="G1862" t="s">
        <v>134</v>
      </c>
      <c r="H1862" t="s">
        <v>247</v>
      </c>
      <c r="I1862" t="s">
        <v>78</v>
      </c>
      <c r="J1862" t="s">
        <v>136</v>
      </c>
      <c r="K1862" t="s">
        <v>22</v>
      </c>
      <c r="L1862" t="s">
        <v>177</v>
      </c>
      <c r="M1862" t="s">
        <v>7218</v>
      </c>
      <c r="N1862" t="s">
        <v>7219</v>
      </c>
      <c r="O1862">
        <v>7.0435344444444441</v>
      </c>
      <c r="P1862">
        <v>0</v>
      </c>
      <c r="Q1862">
        <v>0</v>
      </c>
      <c r="R1862">
        <v>0</v>
      </c>
      <c r="S1862">
        <v>14</v>
      </c>
      <c r="T1862">
        <v>0</v>
      </c>
      <c r="U1862">
        <v>5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27.477588999999998</v>
      </c>
      <c r="AB1862">
        <v>0</v>
      </c>
      <c r="AC1862">
        <v>24.872425</v>
      </c>
      <c r="AD1862">
        <v>0</v>
      </c>
      <c r="AE1862">
        <v>0</v>
      </c>
      <c r="AF1862">
        <v>52.350014000000002</v>
      </c>
    </row>
    <row r="1863" spans="1:32" x14ac:dyDescent="0.3">
      <c r="A1863">
        <v>3009704</v>
      </c>
      <c r="B1863">
        <v>1</v>
      </c>
      <c r="C1863" t="s">
        <v>83</v>
      </c>
      <c r="D1863" t="s">
        <v>116</v>
      </c>
      <c r="E1863" t="s">
        <v>7220</v>
      </c>
      <c r="F1863" t="s">
        <v>7221</v>
      </c>
      <c r="G1863" t="s">
        <v>134</v>
      </c>
      <c r="H1863" t="s">
        <v>404</v>
      </c>
      <c r="I1863" t="s">
        <v>78</v>
      </c>
      <c r="J1863" t="s">
        <v>136</v>
      </c>
      <c r="K1863" t="s">
        <v>22</v>
      </c>
      <c r="L1863" t="s">
        <v>177</v>
      </c>
      <c r="M1863" t="s">
        <v>7222</v>
      </c>
      <c r="N1863" t="s">
        <v>7223</v>
      </c>
      <c r="O1863">
        <v>5.5807950000000002</v>
      </c>
      <c r="P1863">
        <v>0</v>
      </c>
      <c r="Q1863">
        <v>5</v>
      </c>
      <c r="R1863">
        <v>0</v>
      </c>
      <c r="S1863">
        <v>7</v>
      </c>
      <c r="T1863">
        <v>0</v>
      </c>
      <c r="U1863">
        <v>1</v>
      </c>
      <c r="V1863">
        <v>0</v>
      </c>
      <c r="W1863">
        <v>0</v>
      </c>
      <c r="X1863">
        <v>0</v>
      </c>
      <c r="Y1863">
        <v>7.5851290000000002</v>
      </c>
      <c r="Z1863">
        <v>0</v>
      </c>
      <c r="AA1863">
        <v>7.3746394999999998</v>
      </c>
      <c r="AB1863">
        <v>0</v>
      </c>
      <c r="AC1863">
        <v>2.2147834000000002E-2</v>
      </c>
      <c r="AD1863">
        <v>0</v>
      </c>
      <c r="AE1863">
        <v>0</v>
      </c>
      <c r="AF1863">
        <v>14.981916</v>
      </c>
    </row>
    <row r="1864" spans="1:32" x14ac:dyDescent="0.3">
      <c r="A1864">
        <v>3009172</v>
      </c>
      <c r="B1864">
        <v>1</v>
      </c>
      <c r="C1864" t="s">
        <v>83</v>
      </c>
      <c r="D1864" t="s">
        <v>116</v>
      </c>
      <c r="E1864" t="s">
        <v>7224</v>
      </c>
      <c r="F1864" t="s">
        <v>7225</v>
      </c>
      <c r="G1864" t="s">
        <v>134</v>
      </c>
      <c r="H1864" t="s">
        <v>367</v>
      </c>
      <c r="I1864" t="s">
        <v>78</v>
      </c>
      <c r="J1864" t="s">
        <v>136</v>
      </c>
      <c r="K1864" t="s">
        <v>22</v>
      </c>
      <c r="L1864" t="s">
        <v>177</v>
      </c>
      <c r="M1864" t="s">
        <v>7226</v>
      </c>
      <c r="N1864" t="s">
        <v>7227</v>
      </c>
      <c r="O1864">
        <v>1.5176902777777779</v>
      </c>
      <c r="P1864">
        <v>0</v>
      </c>
      <c r="Q1864">
        <v>3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0.53174675000000005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0.53174675000000005</v>
      </c>
    </row>
    <row r="1865" spans="1:32" x14ac:dyDescent="0.3">
      <c r="A1865">
        <v>3009152</v>
      </c>
      <c r="B1865">
        <v>1</v>
      </c>
      <c r="C1865" t="s">
        <v>82</v>
      </c>
      <c r="D1865" t="s">
        <v>92</v>
      </c>
      <c r="E1865" t="s">
        <v>7228</v>
      </c>
      <c r="F1865" t="s">
        <v>7229</v>
      </c>
      <c r="G1865" t="s">
        <v>134</v>
      </c>
      <c r="H1865" t="s">
        <v>182</v>
      </c>
      <c r="I1865" t="s">
        <v>79</v>
      </c>
      <c r="J1865" t="s">
        <v>136</v>
      </c>
      <c r="K1865" t="s">
        <v>22</v>
      </c>
      <c r="L1865" t="s">
        <v>177</v>
      </c>
      <c r="M1865" t="s">
        <v>7230</v>
      </c>
      <c r="N1865" t="s">
        <v>7231</v>
      </c>
      <c r="O1865">
        <v>0.59861111111111109</v>
      </c>
      <c r="P1865">
        <v>2</v>
      </c>
      <c r="Q1865">
        <v>0</v>
      </c>
      <c r="R1865">
        <v>1</v>
      </c>
      <c r="S1865">
        <v>0</v>
      </c>
      <c r="T1865">
        <v>2</v>
      </c>
      <c r="U1865">
        <v>0</v>
      </c>
      <c r="V1865">
        <v>0</v>
      </c>
      <c r="W1865">
        <v>0</v>
      </c>
      <c r="X1865">
        <v>5.6285939999999997</v>
      </c>
      <c r="Y1865">
        <v>0</v>
      </c>
      <c r="Z1865">
        <v>0.1600299</v>
      </c>
      <c r="AA1865">
        <v>0</v>
      </c>
      <c r="AB1865">
        <v>6.3371595999999997</v>
      </c>
      <c r="AC1865">
        <v>0</v>
      </c>
      <c r="AD1865">
        <v>0</v>
      </c>
      <c r="AE1865">
        <v>0</v>
      </c>
      <c r="AF1865">
        <v>12.125783999999999</v>
      </c>
    </row>
    <row r="1866" spans="1:32" x14ac:dyDescent="0.3">
      <c r="A1866">
        <v>3008574</v>
      </c>
      <c r="B1866">
        <v>1</v>
      </c>
      <c r="C1866" t="s">
        <v>82</v>
      </c>
      <c r="D1866" t="s">
        <v>100</v>
      </c>
      <c r="E1866" t="s">
        <v>6921</v>
      </c>
      <c r="F1866" t="s">
        <v>6922</v>
      </c>
      <c r="G1866" t="s">
        <v>134</v>
      </c>
      <c r="H1866" t="s">
        <v>182</v>
      </c>
      <c r="I1866" t="s">
        <v>78</v>
      </c>
      <c r="J1866" t="s">
        <v>136</v>
      </c>
      <c r="K1866" t="s">
        <v>22</v>
      </c>
      <c r="L1866" t="s">
        <v>177</v>
      </c>
      <c r="M1866" t="s">
        <v>7232</v>
      </c>
      <c r="N1866" t="s">
        <v>7233</v>
      </c>
      <c r="O1866">
        <v>0.68027777777777776</v>
      </c>
      <c r="P1866">
        <v>0</v>
      </c>
      <c r="Q1866">
        <v>312</v>
      </c>
      <c r="R1866">
        <v>0</v>
      </c>
      <c r="S1866">
        <v>0</v>
      </c>
      <c r="T1866">
        <v>0</v>
      </c>
      <c r="U1866">
        <v>54</v>
      </c>
      <c r="V1866">
        <v>0</v>
      </c>
      <c r="W1866">
        <v>0</v>
      </c>
      <c r="X1866">
        <v>0</v>
      </c>
      <c r="Y1866">
        <v>53.753452000000003</v>
      </c>
      <c r="Z1866">
        <v>0</v>
      </c>
      <c r="AA1866">
        <v>0</v>
      </c>
      <c r="AB1866">
        <v>0</v>
      </c>
      <c r="AC1866">
        <v>51.361522999999998</v>
      </c>
      <c r="AD1866">
        <v>0</v>
      </c>
      <c r="AE1866">
        <v>0</v>
      </c>
      <c r="AF1866">
        <v>105.114975</v>
      </c>
    </row>
    <row r="1867" spans="1:32" x14ac:dyDescent="0.3">
      <c r="A1867">
        <v>3008526</v>
      </c>
      <c r="B1867">
        <v>2</v>
      </c>
      <c r="C1867" t="s">
        <v>82</v>
      </c>
      <c r="D1867" t="s">
        <v>88</v>
      </c>
      <c r="E1867" t="s">
        <v>7234</v>
      </c>
      <c r="F1867" t="s">
        <v>7235</v>
      </c>
      <c r="G1867" t="s">
        <v>134</v>
      </c>
      <c r="H1867" t="s">
        <v>252</v>
      </c>
      <c r="I1867" t="s">
        <v>79</v>
      </c>
      <c r="J1867" t="s">
        <v>136</v>
      </c>
      <c r="K1867" t="s">
        <v>22</v>
      </c>
      <c r="L1867" t="s">
        <v>177</v>
      </c>
      <c r="M1867" t="s">
        <v>200</v>
      </c>
      <c r="N1867" t="s">
        <v>7236</v>
      </c>
      <c r="O1867">
        <v>0.51952888888888893</v>
      </c>
      <c r="P1867">
        <v>0</v>
      </c>
      <c r="Q1867">
        <v>815</v>
      </c>
      <c r="R1867">
        <v>0</v>
      </c>
      <c r="S1867">
        <v>61</v>
      </c>
      <c r="T1867">
        <v>2</v>
      </c>
      <c r="U1867">
        <v>153</v>
      </c>
      <c r="V1867">
        <v>1</v>
      </c>
      <c r="W1867">
        <v>1</v>
      </c>
      <c r="X1867">
        <v>0</v>
      </c>
      <c r="Y1867">
        <v>61.008569999999999</v>
      </c>
      <c r="Z1867">
        <v>0</v>
      </c>
      <c r="AA1867">
        <v>17.335744999999999</v>
      </c>
      <c r="AB1867">
        <v>3.4798539000000002</v>
      </c>
      <c r="AC1867">
        <v>42.500731999999999</v>
      </c>
      <c r="AD1867">
        <v>1.6134721999999999</v>
      </c>
      <c r="AE1867">
        <v>0.14005086</v>
      </c>
      <c r="AF1867">
        <v>126.07841999999999</v>
      </c>
    </row>
    <row r="1868" spans="1:32" x14ac:dyDescent="0.3">
      <c r="A1868">
        <v>3008607</v>
      </c>
      <c r="B1868">
        <v>2</v>
      </c>
      <c r="C1868" t="s">
        <v>82</v>
      </c>
      <c r="D1868" t="s">
        <v>92</v>
      </c>
      <c r="E1868" t="s">
        <v>7237</v>
      </c>
      <c r="F1868" t="s">
        <v>7238</v>
      </c>
      <c r="G1868" t="s">
        <v>134</v>
      </c>
      <c r="H1868" t="s">
        <v>318</v>
      </c>
      <c r="I1868" t="s">
        <v>79</v>
      </c>
      <c r="J1868" t="s">
        <v>136</v>
      </c>
      <c r="K1868" t="s">
        <v>22</v>
      </c>
      <c r="L1868" t="s">
        <v>177</v>
      </c>
      <c r="M1868" t="s">
        <v>1855</v>
      </c>
      <c r="N1868" t="s">
        <v>7239</v>
      </c>
      <c r="O1868">
        <v>0.43113333333333331</v>
      </c>
      <c r="P1868">
        <v>2</v>
      </c>
      <c r="Q1868">
        <v>1066</v>
      </c>
      <c r="R1868">
        <v>5</v>
      </c>
      <c r="S1868">
        <v>7</v>
      </c>
      <c r="T1868">
        <v>8</v>
      </c>
      <c r="U1868">
        <v>165</v>
      </c>
      <c r="V1868">
        <v>0</v>
      </c>
      <c r="W1868">
        <v>0</v>
      </c>
      <c r="X1868">
        <v>1.0226797999999999</v>
      </c>
      <c r="Y1868">
        <v>211.24468999999999</v>
      </c>
      <c r="Z1868">
        <v>1.0640467</v>
      </c>
      <c r="AA1868">
        <v>1.1977348000000001</v>
      </c>
      <c r="AB1868">
        <v>47.076157000000002</v>
      </c>
      <c r="AC1868">
        <v>91.832854999999995</v>
      </c>
      <c r="AD1868">
        <v>0</v>
      </c>
      <c r="AE1868">
        <v>0</v>
      </c>
      <c r="AF1868">
        <v>353.43813999999998</v>
      </c>
    </row>
    <row r="1869" spans="1:32" x14ac:dyDescent="0.3">
      <c r="A1869">
        <v>3008530</v>
      </c>
      <c r="B1869">
        <v>1</v>
      </c>
      <c r="C1869" t="s">
        <v>82</v>
      </c>
      <c r="D1869" t="s">
        <v>112</v>
      </c>
      <c r="E1869" t="s">
        <v>7240</v>
      </c>
      <c r="F1869" t="s">
        <v>7241</v>
      </c>
      <c r="G1869" t="s">
        <v>134</v>
      </c>
      <c r="H1869" t="s">
        <v>367</v>
      </c>
      <c r="I1869" t="s">
        <v>78</v>
      </c>
      <c r="J1869" t="s">
        <v>136</v>
      </c>
      <c r="K1869" t="s">
        <v>22</v>
      </c>
      <c r="L1869" t="s">
        <v>177</v>
      </c>
      <c r="M1869" t="s">
        <v>7242</v>
      </c>
      <c r="N1869" t="s">
        <v>7243</v>
      </c>
      <c r="O1869">
        <v>4.6147447222222215</v>
      </c>
      <c r="P1869">
        <v>0</v>
      </c>
      <c r="Q1869">
        <v>3</v>
      </c>
      <c r="R1869">
        <v>0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0</v>
      </c>
      <c r="Y1869">
        <v>2.5138793000000001</v>
      </c>
      <c r="Z1869">
        <v>0</v>
      </c>
      <c r="AA1869">
        <v>0</v>
      </c>
      <c r="AB1869">
        <v>0</v>
      </c>
      <c r="AC1869">
        <v>2.6328951E-2</v>
      </c>
      <c r="AD1869">
        <v>0</v>
      </c>
      <c r="AE1869">
        <v>0</v>
      </c>
      <c r="AF1869">
        <v>2.5402079999999998</v>
      </c>
    </row>
    <row r="1870" spans="1:32" x14ac:dyDescent="0.3">
      <c r="A1870">
        <v>3008416</v>
      </c>
      <c r="B1870">
        <v>1</v>
      </c>
      <c r="C1870" t="s">
        <v>83</v>
      </c>
      <c r="D1870" t="s">
        <v>128</v>
      </c>
      <c r="E1870" t="s">
        <v>7244</v>
      </c>
      <c r="F1870" t="s">
        <v>7245</v>
      </c>
      <c r="G1870" t="s">
        <v>134</v>
      </c>
      <c r="H1870" t="s">
        <v>318</v>
      </c>
      <c r="I1870" t="s">
        <v>79</v>
      </c>
      <c r="J1870" t="s">
        <v>136</v>
      </c>
      <c r="K1870" t="s">
        <v>22</v>
      </c>
      <c r="L1870" t="s">
        <v>177</v>
      </c>
      <c r="M1870" t="s">
        <v>7246</v>
      </c>
      <c r="N1870" t="s">
        <v>7247</v>
      </c>
      <c r="O1870">
        <v>5.4130044444444438</v>
      </c>
      <c r="P1870">
        <v>7</v>
      </c>
      <c r="Q1870">
        <v>0</v>
      </c>
      <c r="R1870">
        <v>61</v>
      </c>
      <c r="S1870">
        <v>0</v>
      </c>
      <c r="T1870">
        <v>2</v>
      </c>
      <c r="U1870">
        <v>0</v>
      </c>
      <c r="V1870">
        <v>0</v>
      </c>
      <c r="W1870">
        <v>0</v>
      </c>
      <c r="X1870">
        <v>9.1511259999999996</v>
      </c>
      <c r="Y1870">
        <v>0</v>
      </c>
      <c r="Z1870">
        <v>79.198409999999996</v>
      </c>
      <c r="AA1870">
        <v>0</v>
      </c>
      <c r="AB1870">
        <v>10.225903499999999</v>
      </c>
      <c r="AC1870">
        <v>0</v>
      </c>
      <c r="AD1870">
        <v>0</v>
      </c>
      <c r="AE1870">
        <v>0</v>
      </c>
      <c r="AF1870">
        <v>98.57544</v>
      </c>
    </row>
    <row r="1871" spans="1:32" x14ac:dyDescent="0.3">
      <c r="A1871">
        <v>3008324</v>
      </c>
      <c r="B1871">
        <v>1</v>
      </c>
      <c r="C1871" t="s">
        <v>83</v>
      </c>
      <c r="D1871" t="s">
        <v>115</v>
      </c>
      <c r="E1871" t="s">
        <v>7248</v>
      </c>
      <c r="F1871" t="s">
        <v>7249</v>
      </c>
      <c r="G1871" t="s">
        <v>134</v>
      </c>
      <c r="H1871" t="s">
        <v>247</v>
      </c>
      <c r="I1871" t="s">
        <v>78</v>
      </c>
      <c r="J1871" t="s">
        <v>136</v>
      </c>
      <c r="K1871" t="s">
        <v>22</v>
      </c>
      <c r="L1871" t="s">
        <v>177</v>
      </c>
      <c r="M1871" t="s">
        <v>7250</v>
      </c>
      <c r="N1871" t="s">
        <v>6653</v>
      </c>
      <c r="O1871">
        <v>3.8449019444444446</v>
      </c>
      <c r="P1871">
        <v>0</v>
      </c>
      <c r="Q1871">
        <v>59</v>
      </c>
      <c r="R1871">
        <v>0</v>
      </c>
      <c r="S1871">
        <v>1</v>
      </c>
      <c r="T1871">
        <v>0</v>
      </c>
      <c r="U1871">
        <v>2</v>
      </c>
      <c r="V1871">
        <v>0</v>
      </c>
      <c r="W1871">
        <v>0</v>
      </c>
      <c r="X1871">
        <v>0</v>
      </c>
      <c r="Y1871">
        <v>98.951970000000003</v>
      </c>
      <c r="Z1871">
        <v>0</v>
      </c>
      <c r="AA1871">
        <v>1.4586501E-2</v>
      </c>
      <c r="AB1871">
        <v>0</v>
      </c>
      <c r="AC1871">
        <v>1.6305542</v>
      </c>
      <c r="AD1871">
        <v>0</v>
      </c>
      <c r="AE1871">
        <v>0</v>
      </c>
      <c r="AF1871">
        <v>100.597115</v>
      </c>
    </row>
    <row r="1872" spans="1:32" x14ac:dyDescent="0.3">
      <c r="A1872">
        <v>3008335</v>
      </c>
      <c r="B1872">
        <v>1</v>
      </c>
      <c r="C1872" t="s">
        <v>82</v>
      </c>
      <c r="D1872" t="s">
        <v>90</v>
      </c>
      <c r="E1872" t="s">
        <v>7251</v>
      </c>
      <c r="F1872" t="s">
        <v>7252</v>
      </c>
      <c r="G1872" t="s">
        <v>134</v>
      </c>
      <c r="H1872" t="s">
        <v>142</v>
      </c>
      <c r="I1872" t="s">
        <v>78</v>
      </c>
      <c r="J1872" t="s">
        <v>136</v>
      </c>
      <c r="K1872" t="s">
        <v>22</v>
      </c>
      <c r="L1872" t="s">
        <v>137</v>
      </c>
      <c r="M1872" t="s">
        <v>7253</v>
      </c>
      <c r="N1872" t="s">
        <v>7254</v>
      </c>
      <c r="O1872">
        <v>5.020833333333333</v>
      </c>
      <c r="P1872">
        <v>0</v>
      </c>
      <c r="Q1872">
        <v>113</v>
      </c>
      <c r="R1872">
        <v>0</v>
      </c>
      <c r="S1872">
        <v>0</v>
      </c>
      <c r="T1872">
        <v>0</v>
      </c>
      <c r="U1872">
        <v>28</v>
      </c>
      <c r="V1872">
        <v>0</v>
      </c>
      <c r="W1872">
        <v>0</v>
      </c>
      <c r="X1872">
        <v>0</v>
      </c>
      <c r="Y1872">
        <v>184.14672999999999</v>
      </c>
      <c r="Z1872">
        <v>0</v>
      </c>
      <c r="AA1872">
        <v>0</v>
      </c>
      <c r="AB1872">
        <v>0</v>
      </c>
      <c r="AC1872">
        <v>53.94323</v>
      </c>
      <c r="AD1872">
        <v>0</v>
      </c>
      <c r="AE1872">
        <v>0</v>
      </c>
      <c r="AF1872">
        <v>238.08996999999999</v>
      </c>
    </row>
    <row r="1873" spans="1:32" x14ac:dyDescent="0.3">
      <c r="A1873">
        <v>3008301</v>
      </c>
      <c r="B1873">
        <v>1</v>
      </c>
      <c r="C1873" t="s">
        <v>83</v>
      </c>
      <c r="D1873" t="s">
        <v>115</v>
      </c>
      <c r="E1873" t="s">
        <v>7255</v>
      </c>
      <c r="F1873" t="s">
        <v>7256</v>
      </c>
      <c r="G1873" t="s">
        <v>134</v>
      </c>
      <c r="H1873" t="s">
        <v>238</v>
      </c>
      <c r="I1873" t="s">
        <v>78</v>
      </c>
      <c r="J1873" t="s">
        <v>136</v>
      </c>
      <c r="K1873" t="s">
        <v>22</v>
      </c>
      <c r="L1873" t="s">
        <v>177</v>
      </c>
      <c r="M1873" t="s">
        <v>7257</v>
      </c>
      <c r="N1873" t="s">
        <v>7258</v>
      </c>
      <c r="O1873">
        <v>5.3918577777777772</v>
      </c>
      <c r="P1873">
        <v>0</v>
      </c>
      <c r="Q1873">
        <v>0</v>
      </c>
      <c r="R1873">
        <v>0</v>
      </c>
      <c r="S1873">
        <v>1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0.48581039999999998</v>
      </c>
      <c r="AB1873">
        <v>0</v>
      </c>
      <c r="AC1873">
        <v>0</v>
      </c>
      <c r="AD1873">
        <v>0</v>
      </c>
      <c r="AE1873">
        <v>0</v>
      </c>
      <c r="AF1873">
        <v>0.48581039999999998</v>
      </c>
    </row>
    <row r="1874" spans="1:32" x14ac:dyDescent="0.3">
      <c r="A1874">
        <v>3008159</v>
      </c>
      <c r="B1874">
        <v>1</v>
      </c>
      <c r="C1874" t="s">
        <v>83</v>
      </c>
      <c r="D1874" t="s">
        <v>119</v>
      </c>
      <c r="E1874" t="s">
        <v>7259</v>
      </c>
      <c r="F1874" t="s">
        <v>7260</v>
      </c>
      <c r="G1874" t="s">
        <v>134</v>
      </c>
      <c r="H1874" t="s">
        <v>247</v>
      </c>
      <c r="I1874" t="s">
        <v>78</v>
      </c>
      <c r="J1874" t="s">
        <v>136</v>
      </c>
      <c r="K1874" t="s">
        <v>22</v>
      </c>
      <c r="L1874" t="s">
        <v>177</v>
      </c>
      <c r="M1874" t="s">
        <v>7261</v>
      </c>
      <c r="N1874" t="s">
        <v>7262</v>
      </c>
      <c r="O1874">
        <v>2.9741022222222222</v>
      </c>
      <c r="P1874">
        <v>0</v>
      </c>
      <c r="Q1874">
        <v>5</v>
      </c>
      <c r="R1874">
        <v>0</v>
      </c>
      <c r="S1874">
        <v>6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0.6428644</v>
      </c>
      <c r="Z1874">
        <v>0</v>
      </c>
      <c r="AA1874">
        <v>6.6061864000000003</v>
      </c>
      <c r="AB1874">
        <v>0</v>
      </c>
      <c r="AC1874">
        <v>0</v>
      </c>
      <c r="AD1874">
        <v>0</v>
      </c>
      <c r="AE1874">
        <v>0</v>
      </c>
      <c r="AF1874">
        <v>7.2490506000000003</v>
      </c>
    </row>
    <row r="1875" spans="1:32" x14ac:dyDescent="0.3">
      <c r="A1875">
        <v>3008180</v>
      </c>
      <c r="B1875">
        <v>1</v>
      </c>
      <c r="C1875" t="s">
        <v>82</v>
      </c>
      <c r="D1875" t="s">
        <v>113</v>
      </c>
      <c r="E1875" t="s">
        <v>7038</v>
      </c>
      <c r="F1875" t="s">
        <v>7039</v>
      </c>
      <c r="G1875" t="s">
        <v>134</v>
      </c>
      <c r="H1875" t="s">
        <v>211</v>
      </c>
      <c r="I1875" t="s">
        <v>79</v>
      </c>
      <c r="J1875" t="s">
        <v>136</v>
      </c>
      <c r="K1875" t="s">
        <v>22</v>
      </c>
      <c r="L1875" t="s">
        <v>177</v>
      </c>
      <c r="M1875" t="s">
        <v>7263</v>
      </c>
      <c r="N1875" t="s">
        <v>7264</v>
      </c>
      <c r="O1875">
        <v>0.44271083333333333</v>
      </c>
      <c r="P1875">
        <v>0</v>
      </c>
      <c r="Q1875">
        <v>165</v>
      </c>
      <c r="R1875">
        <v>0</v>
      </c>
      <c r="S1875">
        <v>257</v>
      </c>
      <c r="T1875">
        <v>2</v>
      </c>
      <c r="U1875">
        <v>77</v>
      </c>
      <c r="V1875">
        <v>0</v>
      </c>
      <c r="W1875">
        <v>0</v>
      </c>
      <c r="X1875">
        <v>0</v>
      </c>
      <c r="Y1875">
        <v>55.574635000000001</v>
      </c>
      <c r="Z1875">
        <v>0</v>
      </c>
      <c r="AA1875">
        <v>42.58822</v>
      </c>
      <c r="AB1875">
        <v>5.7890379999999997</v>
      </c>
      <c r="AC1875">
        <v>36.257114000000001</v>
      </c>
      <c r="AD1875">
        <v>0</v>
      </c>
      <c r="AE1875">
        <v>0</v>
      </c>
      <c r="AF1875">
        <v>140.209</v>
      </c>
    </row>
    <row r="1876" spans="1:32" x14ac:dyDescent="0.3">
      <c r="A1876">
        <v>3008152</v>
      </c>
      <c r="B1876">
        <v>1</v>
      </c>
      <c r="C1876" t="s">
        <v>82</v>
      </c>
      <c r="D1876" t="s">
        <v>100</v>
      </c>
      <c r="E1876" t="s">
        <v>3898</v>
      </c>
      <c r="F1876" t="s">
        <v>3899</v>
      </c>
      <c r="G1876" t="s">
        <v>134</v>
      </c>
      <c r="H1876" t="s">
        <v>293</v>
      </c>
      <c r="I1876" t="s">
        <v>78</v>
      </c>
      <c r="J1876" t="s">
        <v>136</v>
      </c>
      <c r="K1876" t="s">
        <v>22</v>
      </c>
      <c r="L1876" t="s">
        <v>177</v>
      </c>
      <c r="M1876" t="s">
        <v>4949</v>
      </c>
      <c r="N1876" t="s">
        <v>7265</v>
      </c>
      <c r="O1876">
        <v>2.0342244444444444</v>
      </c>
      <c r="P1876">
        <v>0</v>
      </c>
      <c r="Q1876">
        <v>102</v>
      </c>
      <c r="R1876">
        <v>0</v>
      </c>
      <c r="S1876">
        <v>0</v>
      </c>
      <c r="T1876">
        <v>0</v>
      </c>
      <c r="U1876">
        <v>13</v>
      </c>
      <c r="V1876">
        <v>0</v>
      </c>
      <c r="W1876">
        <v>0</v>
      </c>
      <c r="X1876">
        <v>0</v>
      </c>
      <c r="Y1876">
        <v>49.313119999999998</v>
      </c>
      <c r="Z1876">
        <v>0</v>
      </c>
      <c r="AA1876">
        <v>0</v>
      </c>
      <c r="AB1876">
        <v>0</v>
      </c>
      <c r="AC1876">
        <v>17.737317999999998</v>
      </c>
      <c r="AD1876">
        <v>0</v>
      </c>
      <c r="AE1876">
        <v>0</v>
      </c>
      <c r="AF1876">
        <v>67.050439999999995</v>
      </c>
    </row>
    <row r="1877" spans="1:32" x14ac:dyDescent="0.3">
      <c r="A1877">
        <v>3008160</v>
      </c>
      <c r="B1877">
        <v>1</v>
      </c>
      <c r="C1877" t="s">
        <v>82</v>
      </c>
      <c r="D1877" t="s">
        <v>110</v>
      </c>
      <c r="E1877" t="s">
        <v>6964</v>
      </c>
      <c r="F1877" t="s">
        <v>6965</v>
      </c>
      <c r="G1877" t="s">
        <v>134</v>
      </c>
      <c r="H1877" t="s">
        <v>211</v>
      </c>
      <c r="I1877" t="s">
        <v>79</v>
      </c>
      <c r="J1877" t="s">
        <v>136</v>
      </c>
      <c r="K1877" t="s">
        <v>22</v>
      </c>
      <c r="L1877" t="s">
        <v>177</v>
      </c>
      <c r="M1877" t="s">
        <v>7266</v>
      </c>
      <c r="N1877" t="s">
        <v>7267</v>
      </c>
      <c r="O1877">
        <v>1.1522222222222223</v>
      </c>
      <c r="P1877">
        <v>1</v>
      </c>
      <c r="Q1877">
        <v>515</v>
      </c>
      <c r="R1877">
        <v>77</v>
      </c>
      <c r="S1877">
        <v>124</v>
      </c>
      <c r="T1877">
        <v>11</v>
      </c>
      <c r="U1877">
        <v>85</v>
      </c>
      <c r="V1877">
        <v>0</v>
      </c>
      <c r="W1877">
        <v>0</v>
      </c>
      <c r="X1877">
        <v>0.23284419000000001</v>
      </c>
      <c r="Y1877">
        <v>116.0566</v>
      </c>
      <c r="Z1877">
        <v>79.884280000000004</v>
      </c>
      <c r="AA1877">
        <v>102.24460000000001</v>
      </c>
      <c r="AB1877">
        <v>23.708846999999999</v>
      </c>
      <c r="AC1877">
        <v>54.3399</v>
      </c>
      <c r="AD1877">
        <v>0</v>
      </c>
      <c r="AE1877">
        <v>0</v>
      </c>
      <c r="AF1877">
        <v>376.46706999999998</v>
      </c>
    </row>
    <row r="1878" spans="1:32" x14ac:dyDescent="0.3">
      <c r="A1878">
        <v>3005895</v>
      </c>
      <c r="B1878">
        <v>1</v>
      </c>
      <c r="C1878" t="s">
        <v>83</v>
      </c>
      <c r="D1878" t="s">
        <v>130</v>
      </c>
      <c r="E1878" t="s">
        <v>7268</v>
      </c>
      <c r="F1878" t="s">
        <v>7269</v>
      </c>
      <c r="G1878" t="s">
        <v>134</v>
      </c>
      <c r="H1878" t="s">
        <v>211</v>
      </c>
      <c r="I1878" t="s">
        <v>79</v>
      </c>
      <c r="J1878" t="s">
        <v>136</v>
      </c>
      <c r="K1878" t="s">
        <v>22</v>
      </c>
      <c r="L1878" t="s">
        <v>177</v>
      </c>
      <c r="M1878" t="s">
        <v>7270</v>
      </c>
      <c r="N1878" t="s">
        <v>7271</v>
      </c>
      <c r="O1878">
        <v>0.86611111111111116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3</v>
      </c>
      <c r="V1878">
        <v>0</v>
      </c>
      <c r="W1878">
        <v>3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27.281469999999999</v>
      </c>
      <c r="AD1878">
        <v>0</v>
      </c>
      <c r="AE1878">
        <v>67.713530000000006</v>
      </c>
      <c r="AF1878">
        <v>94.994995000000003</v>
      </c>
    </row>
    <row r="1879" spans="1:32" x14ac:dyDescent="0.3">
      <c r="A1879">
        <v>3005772</v>
      </c>
      <c r="B1879">
        <v>1</v>
      </c>
      <c r="C1879" t="s">
        <v>82</v>
      </c>
      <c r="D1879" t="s">
        <v>95</v>
      </c>
      <c r="E1879" t="s">
        <v>7272</v>
      </c>
      <c r="F1879" t="s">
        <v>7273</v>
      </c>
      <c r="G1879" t="s">
        <v>134</v>
      </c>
      <c r="H1879" t="s">
        <v>247</v>
      </c>
      <c r="I1879" t="s">
        <v>78</v>
      </c>
      <c r="J1879" t="s">
        <v>136</v>
      </c>
      <c r="K1879" t="s">
        <v>22</v>
      </c>
      <c r="L1879" t="s">
        <v>177</v>
      </c>
      <c r="M1879" t="s">
        <v>7274</v>
      </c>
      <c r="N1879" t="s">
        <v>7275</v>
      </c>
      <c r="O1879">
        <v>1.6631044444444445</v>
      </c>
      <c r="P1879">
        <v>0</v>
      </c>
      <c r="Q1879">
        <v>10</v>
      </c>
      <c r="R1879">
        <v>0</v>
      </c>
      <c r="S1879">
        <v>0</v>
      </c>
      <c r="T1879">
        <v>0</v>
      </c>
      <c r="U1879">
        <v>5</v>
      </c>
      <c r="V1879">
        <v>0</v>
      </c>
      <c r="W1879">
        <v>0</v>
      </c>
      <c r="X1879">
        <v>0</v>
      </c>
      <c r="Y1879">
        <v>6.9035260000000003</v>
      </c>
      <c r="Z1879">
        <v>0</v>
      </c>
      <c r="AA1879">
        <v>0</v>
      </c>
      <c r="AB1879">
        <v>0</v>
      </c>
      <c r="AC1879">
        <v>4.6187719999999999</v>
      </c>
      <c r="AD1879">
        <v>0</v>
      </c>
      <c r="AE1879">
        <v>0</v>
      </c>
      <c r="AF1879">
        <v>11.522297999999999</v>
      </c>
    </row>
    <row r="1880" spans="1:32" x14ac:dyDescent="0.3">
      <c r="A1880">
        <v>3005718</v>
      </c>
      <c r="B1880">
        <v>1</v>
      </c>
      <c r="C1880" t="s">
        <v>82</v>
      </c>
      <c r="D1880" t="s">
        <v>84</v>
      </c>
      <c r="E1880" t="s">
        <v>7276</v>
      </c>
      <c r="F1880" t="s">
        <v>7277</v>
      </c>
      <c r="G1880" t="s">
        <v>134</v>
      </c>
      <c r="H1880" t="s">
        <v>367</v>
      </c>
      <c r="I1880" t="s">
        <v>78</v>
      </c>
      <c r="J1880" t="s">
        <v>136</v>
      </c>
      <c r="K1880" t="s">
        <v>22</v>
      </c>
      <c r="L1880" t="s">
        <v>177</v>
      </c>
      <c r="M1880" t="s">
        <v>7278</v>
      </c>
      <c r="N1880" t="s">
        <v>7279</v>
      </c>
      <c r="O1880">
        <v>3.7048280555555553</v>
      </c>
      <c r="P1880">
        <v>0</v>
      </c>
      <c r="Q1880">
        <v>8</v>
      </c>
      <c r="R1880">
        <v>0</v>
      </c>
      <c r="S1880">
        <v>0</v>
      </c>
      <c r="T1880">
        <v>0</v>
      </c>
      <c r="U1880">
        <v>6</v>
      </c>
      <c r="V1880">
        <v>0</v>
      </c>
      <c r="W1880">
        <v>0</v>
      </c>
      <c r="X1880">
        <v>0</v>
      </c>
      <c r="Y1880">
        <v>8.2194859999999998</v>
      </c>
      <c r="Z1880">
        <v>0</v>
      </c>
      <c r="AA1880">
        <v>0</v>
      </c>
      <c r="AB1880">
        <v>0</v>
      </c>
      <c r="AC1880">
        <v>42.692782999999999</v>
      </c>
      <c r="AD1880">
        <v>0</v>
      </c>
      <c r="AE1880">
        <v>0</v>
      </c>
      <c r="AF1880">
        <v>50.912269999999999</v>
      </c>
    </row>
    <row r="1881" spans="1:32" x14ac:dyDescent="0.3">
      <c r="A1881">
        <v>3005637</v>
      </c>
      <c r="B1881">
        <v>1</v>
      </c>
      <c r="C1881" t="s">
        <v>83</v>
      </c>
      <c r="D1881" t="s">
        <v>122</v>
      </c>
      <c r="E1881" t="s">
        <v>7280</v>
      </c>
      <c r="F1881" t="s">
        <v>7281</v>
      </c>
      <c r="G1881" t="s">
        <v>134</v>
      </c>
      <c r="H1881" t="s">
        <v>367</v>
      </c>
      <c r="I1881" t="s">
        <v>78</v>
      </c>
      <c r="J1881" t="s">
        <v>136</v>
      </c>
      <c r="K1881" t="s">
        <v>22</v>
      </c>
      <c r="L1881" t="s">
        <v>177</v>
      </c>
      <c r="M1881" t="s">
        <v>7282</v>
      </c>
      <c r="N1881" t="s">
        <v>7283</v>
      </c>
      <c r="O1881">
        <v>1.1691977777777778</v>
      </c>
      <c r="P1881">
        <v>0</v>
      </c>
      <c r="Q1881">
        <v>1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0.47438043000000002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0.47438043000000002</v>
      </c>
    </row>
    <row r="1882" spans="1:32" x14ac:dyDescent="0.3">
      <c r="A1882">
        <v>3005467</v>
      </c>
      <c r="B1882">
        <v>1</v>
      </c>
      <c r="C1882" t="s">
        <v>83</v>
      </c>
      <c r="D1882" t="s">
        <v>124</v>
      </c>
      <c r="E1882" t="s">
        <v>7284</v>
      </c>
      <c r="F1882" t="s">
        <v>7285</v>
      </c>
      <c r="G1882" t="s">
        <v>134</v>
      </c>
      <c r="H1882" t="s">
        <v>147</v>
      </c>
      <c r="I1882" t="s">
        <v>78</v>
      </c>
      <c r="J1882" t="s">
        <v>136</v>
      </c>
      <c r="K1882" t="s">
        <v>22</v>
      </c>
      <c r="L1882" t="s">
        <v>137</v>
      </c>
      <c r="M1882" t="s">
        <v>7286</v>
      </c>
      <c r="N1882" t="s">
        <v>7287</v>
      </c>
      <c r="O1882">
        <v>1.6677777777777778</v>
      </c>
      <c r="P1882">
        <v>0</v>
      </c>
      <c r="Q1882">
        <v>162</v>
      </c>
      <c r="R1882">
        <v>0</v>
      </c>
      <c r="S1882">
        <v>7</v>
      </c>
      <c r="T1882">
        <v>0</v>
      </c>
      <c r="U1882">
        <v>4</v>
      </c>
      <c r="V1882">
        <v>0</v>
      </c>
      <c r="W1882">
        <v>0</v>
      </c>
      <c r="X1882">
        <v>0</v>
      </c>
      <c r="Y1882">
        <v>53.413890000000002</v>
      </c>
      <c r="Z1882">
        <v>0</v>
      </c>
      <c r="AA1882">
        <v>31.774843000000001</v>
      </c>
      <c r="AB1882">
        <v>0</v>
      </c>
      <c r="AC1882">
        <v>3.2261739999999999</v>
      </c>
      <c r="AD1882">
        <v>0</v>
      </c>
      <c r="AE1882">
        <v>0</v>
      </c>
      <c r="AF1882">
        <v>88.414910000000006</v>
      </c>
    </row>
    <row r="1883" spans="1:32" x14ac:dyDescent="0.3">
      <c r="A1883">
        <v>3005313</v>
      </c>
      <c r="B1883">
        <v>1</v>
      </c>
      <c r="C1883" t="s">
        <v>83</v>
      </c>
      <c r="D1883" t="s">
        <v>127</v>
      </c>
      <c r="E1883" t="s">
        <v>7288</v>
      </c>
      <c r="F1883" t="s">
        <v>7289</v>
      </c>
      <c r="G1883" t="s">
        <v>134</v>
      </c>
      <c r="H1883" t="s">
        <v>211</v>
      </c>
      <c r="I1883" t="s">
        <v>79</v>
      </c>
      <c r="J1883" t="s">
        <v>136</v>
      </c>
      <c r="K1883" t="s">
        <v>22</v>
      </c>
      <c r="L1883" t="s">
        <v>177</v>
      </c>
      <c r="M1883" t="s">
        <v>7290</v>
      </c>
      <c r="N1883" t="s">
        <v>7291</v>
      </c>
      <c r="O1883">
        <v>1.0031508333333332</v>
      </c>
      <c r="P1883">
        <v>0</v>
      </c>
      <c r="Q1883">
        <v>18</v>
      </c>
      <c r="R1883">
        <v>0</v>
      </c>
      <c r="S1883">
        <v>0</v>
      </c>
      <c r="T1883">
        <v>3</v>
      </c>
      <c r="U1883">
        <v>0</v>
      </c>
      <c r="V1883">
        <v>1</v>
      </c>
      <c r="W1883">
        <v>0</v>
      </c>
      <c r="X1883">
        <v>0</v>
      </c>
      <c r="Y1883">
        <v>0.96155429999999997</v>
      </c>
      <c r="Z1883">
        <v>0</v>
      </c>
      <c r="AA1883">
        <v>0</v>
      </c>
      <c r="AB1883">
        <v>7.4976754000000003</v>
      </c>
      <c r="AC1883">
        <v>0</v>
      </c>
      <c r="AD1883">
        <v>0</v>
      </c>
      <c r="AE1883">
        <v>0</v>
      </c>
      <c r="AF1883">
        <v>8.4592290000000006</v>
      </c>
    </row>
    <row r="1884" spans="1:32" x14ac:dyDescent="0.3">
      <c r="A1884">
        <v>3005324</v>
      </c>
      <c r="B1884">
        <v>1</v>
      </c>
      <c r="C1884" t="s">
        <v>82</v>
      </c>
      <c r="D1884" t="s">
        <v>103</v>
      </c>
      <c r="E1884" t="s">
        <v>7292</v>
      </c>
      <c r="F1884" t="s">
        <v>7293</v>
      </c>
      <c r="G1884" t="s">
        <v>134</v>
      </c>
      <c r="H1884" t="s">
        <v>327</v>
      </c>
      <c r="I1884" t="s">
        <v>78</v>
      </c>
      <c r="J1884" t="s">
        <v>136</v>
      </c>
      <c r="K1884" t="s">
        <v>22</v>
      </c>
      <c r="L1884" t="s">
        <v>177</v>
      </c>
      <c r="M1884" t="s">
        <v>7294</v>
      </c>
      <c r="N1884" t="s">
        <v>7295</v>
      </c>
      <c r="O1884">
        <v>1.7185272222222223</v>
      </c>
      <c r="P1884">
        <v>0</v>
      </c>
      <c r="Q1884">
        <v>99</v>
      </c>
      <c r="R1884">
        <v>0</v>
      </c>
      <c r="S1884">
        <v>9</v>
      </c>
      <c r="T1884">
        <v>0</v>
      </c>
      <c r="U1884">
        <v>19</v>
      </c>
      <c r="V1884">
        <v>0</v>
      </c>
      <c r="W1884">
        <v>0</v>
      </c>
      <c r="X1884">
        <v>0</v>
      </c>
      <c r="Y1884">
        <v>34.830395000000003</v>
      </c>
      <c r="Z1884">
        <v>0</v>
      </c>
      <c r="AA1884">
        <v>5.5660369999999997</v>
      </c>
      <c r="AB1884">
        <v>0</v>
      </c>
      <c r="AC1884">
        <v>26.786366000000001</v>
      </c>
      <c r="AD1884">
        <v>0</v>
      </c>
      <c r="AE1884">
        <v>0</v>
      </c>
      <c r="AF1884">
        <v>67.1828</v>
      </c>
    </row>
    <row r="1885" spans="1:32" x14ac:dyDescent="0.3">
      <c r="A1885">
        <v>3005297</v>
      </c>
      <c r="B1885">
        <v>1</v>
      </c>
      <c r="C1885" t="s">
        <v>82</v>
      </c>
      <c r="D1885" t="s">
        <v>88</v>
      </c>
      <c r="E1885" t="s">
        <v>981</v>
      </c>
      <c r="F1885" t="s">
        <v>982</v>
      </c>
      <c r="G1885" t="s">
        <v>134</v>
      </c>
      <c r="H1885" t="s">
        <v>211</v>
      </c>
      <c r="I1885" t="s">
        <v>79</v>
      </c>
      <c r="J1885" t="s">
        <v>136</v>
      </c>
      <c r="K1885" t="s">
        <v>22</v>
      </c>
      <c r="L1885" t="s">
        <v>177</v>
      </c>
      <c r="M1885" t="s">
        <v>7296</v>
      </c>
      <c r="N1885" t="s">
        <v>7297</v>
      </c>
      <c r="O1885">
        <v>0.37527777777777777</v>
      </c>
      <c r="P1885">
        <v>0</v>
      </c>
      <c r="Q1885">
        <v>0</v>
      </c>
      <c r="R1885">
        <v>9</v>
      </c>
      <c r="S1885">
        <v>34</v>
      </c>
      <c r="T1885">
        <v>0</v>
      </c>
      <c r="U1885">
        <v>1</v>
      </c>
      <c r="V1885">
        <v>1</v>
      </c>
      <c r="W1885">
        <v>0</v>
      </c>
      <c r="X1885">
        <v>0</v>
      </c>
      <c r="Y1885">
        <v>0</v>
      </c>
      <c r="Z1885">
        <v>0.71418786000000001</v>
      </c>
      <c r="AA1885">
        <v>13.652606</v>
      </c>
      <c r="AB1885">
        <v>0</v>
      </c>
      <c r="AC1885">
        <v>0.27676339999999999</v>
      </c>
      <c r="AD1885">
        <v>6.3193460000000004</v>
      </c>
      <c r="AE1885">
        <v>0</v>
      </c>
      <c r="AF1885">
        <v>20.962904000000002</v>
      </c>
    </row>
    <row r="1886" spans="1:32" x14ac:dyDescent="0.3">
      <c r="A1886">
        <v>3005334</v>
      </c>
      <c r="B1886">
        <v>1</v>
      </c>
      <c r="C1886" t="s">
        <v>82</v>
      </c>
      <c r="D1886" t="s">
        <v>106</v>
      </c>
      <c r="E1886" t="s">
        <v>7298</v>
      </c>
      <c r="F1886" t="s">
        <v>7299</v>
      </c>
      <c r="G1886" t="s">
        <v>134</v>
      </c>
      <c r="H1886" t="s">
        <v>367</v>
      </c>
      <c r="I1886" t="s">
        <v>78</v>
      </c>
      <c r="J1886" t="s">
        <v>136</v>
      </c>
      <c r="K1886" t="s">
        <v>22</v>
      </c>
      <c r="L1886" t="s">
        <v>177</v>
      </c>
      <c r="M1886" t="s">
        <v>7300</v>
      </c>
      <c r="N1886" t="s">
        <v>7301</v>
      </c>
      <c r="O1886">
        <v>2.9233708333333333</v>
      </c>
      <c r="P1886">
        <v>0</v>
      </c>
      <c r="Q1886">
        <v>34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23.084918999999999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23.084918999999999</v>
      </c>
    </row>
    <row r="1887" spans="1:32" x14ac:dyDescent="0.3">
      <c r="A1887">
        <v>3005273</v>
      </c>
      <c r="B1887">
        <v>1</v>
      </c>
      <c r="C1887" t="s">
        <v>83</v>
      </c>
      <c r="D1887" t="s">
        <v>117</v>
      </c>
      <c r="E1887" t="s">
        <v>7302</v>
      </c>
      <c r="F1887" t="s">
        <v>7303</v>
      </c>
      <c r="G1887" t="s">
        <v>134</v>
      </c>
      <c r="H1887" t="s">
        <v>247</v>
      </c>
      <c r="I1887" t="s">
        <v>78</v>
      </c>
      <c r="J1887" t="s">
        <v>136</v>
      </c>
      <c r="K1887" t="s">
        <v>22</v>
      </c>
      <c r="L1887" t="s">
        <v>177</v>
      </c>
      <c r="M1887" t="s">
        <v>7304</v>
      </c>
      <c r="N1887" t="s">
        <v>7305</v>
      </c>
      <c r="O1887">
        <v>2.2092622222222222</v>
      </c>
      <c r="P1887">
        <v>0</v>
      </c>
      <c r="Q1887">
        <v>4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0.16660641000000001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0.16660641000000001</v>
      </c>
    </row>
    <row r="1888" spans="1:32" x14ac:dyDescent="0.3">
      <c r="A1888">
        <v>3005261</v>
      </c>
      <c r="B1888">
        <v>1</v>
      </c>
      <c r="C1888" t="s">
        <v>82</v>
      </c>
      <c r="D1888" t="s">
        <v>84</v>
      </c>
      <c r="E1888" t="s">
        <v>7306</v>
      </c>
      <c r="F1888" t="s">
        <v>7307</v>
      </c>
      <c r="G1888" t="s">
        <v>134</v>
      </c>
      <c r="H1888" t="s">
        <v>367</v>
      </c>
      <c r="I1888" t="s">
        <v>78</v>
      </c>
      <c r="J1888" t="s">
        <v>136</v>
      </c>
      <c r="K1888" t="s">
        <v>22</v>
      </c>
      <c r="L1888" t="s">
        <v>177</v>
      </c>
      <c r="M1888" t="s">
        <v>7308</v>
      </c>
      <c r="N1888" t="s">
        <v>7309</v>
      </c>
      <c r="O1888">
        <v>1.0068711111111111</v>
      </c>
      <c r="P1888">
        <v>0</v>
      </c>
      <c r="Q1888">
        <v>2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0.42749345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0.42749345</v>
      </c>
    </row>
    <row r="1889" spans="1:32" x14ac:dyDescent="0.3">
      <c r="A1889">
        <v>3005328</v>
      </c>
      <c r="B1889">
        <v>1</v>
      </c>
      <c r="C1889" t="s">
        <v>82</v>
      </c>
      <c r="D1889" t="s">
        <v>113</v>
      </c>
      <c r="E1889" t="s">
        <v>7038</v>
      </c>
      <c r="F1889" t="s">
        <v>7039</v>
      </c>
      <c r="G1889" t="s">
        <v>134</v>
      </c>
      <c r="H1889" t="s">
        <v>211</v>
      </c>
      <c r="I1889" t="s">
        <v>79</v>
      </c>
      <c r="J1889" t="s">
        <v>136</v>
      </c>
      <c r="K1889" t="s">
        <v>22</v>
      </c>
      <c r="L1889" t="s">
        <v>177</v>
      </c>
      <c r="M1889" t="s">
        <v>7310</v>
      </c>
      <c r="N1889" t="s">
        <v>7311</v>
      </c>
      <c r="O1889">
        <v>0.53166666666666662</v>
      </c>
      <c r="P1889">
        <v>0</v>
      </c>
      <c r="Q1889">
        <v>165</v>
      </c>
      <c r="R1889">
        <v>0</v>
      </c>
      <c r="S1889">
        <v>257</v>
      </c>
      <c r="T1889">
        <v>2</v>
      </c>
      <c r="U1889">
        <v>77</v>
      </c>
      <c r="V1889">
        <v>0</v>
      </c>
      <c r="W1889">
        <v>0</v>
      </c>
      <c r="X1889">
        <v>0</v>
      </c>
      <c r="Y1889">
        <v>63.243110000000001</v>
      </c>
      <c r="Z1889">
        <v>0</v>
      </c>
      <c r="AA1889">
        <v>52.385406000000003</v>
      </c>
      <c r="AB1889">
        <v>6.7593718000000003</v>
      </c>
      <c r="AC1889">
        <v>42.652900000000002</v>
      </c>
      <c r="AD1889">
        <v>0</v>
      </c>
      <c r="AE1889">
        <v>0</v>
      </c>
      <c r="AF1889">
        <v>165.04078999999999</v>
      </c>
    </row>
    <row r="1890" spans="1:32" x14ac:dyDescent="0.3">
      <c r="A1890">
        <v>3005298</v>
      </c>
      <c r="B1890">
        <v>1</v>
      </c>
      <c r="C1890" t="s">
        <v>82</v>
      </c>
      <c r="D1890" t="s">
        <v>92</v>
      </c>
      <c r="E1890" t="s">
        <v>7312</v>
      </c>
      <c r="F1890" t="s">
        <v>7313</v>
      </c>
      <c r="G1890" t="s">
        <v>134</v>
      </c>
      <c r="H1890" t="s">
        <v>147</v>
      </c>
      <c r="I1890" t="s">
        <v>79</v>
      </c>
      <c r="J1890" t="s">
        <v>136</v>
      </c>
      <c r="K1890" t="s">
        <v>22</v>
      </c>
      <c r="L1890" t="s">
        <v>137</v>
      </c>
      <c r="M1890" t="s">
        <v>7314</v>
      </c>
      <c r="N1890" t="s">
        <v>7315</v>
      </c>
      <c r="O1890">
        <v>3.3525</v>
      </c>
      <c r="P1890">
        <v>4</v>
      </c>
      <c r="Q1890">
        <v>208</v>
      </c>
      <c r="R1890">
        <v>0</v>
      </c>
      <c r="S1890">
        <v>26</v>
      </c>
      <c r="T1890">
        <v>0</v>
      </c>
      <c r="U1890">
        <v>47</v>
      </c>
      <c r="V1890">
        <v>0</v>
      </c>
      <c r="W1890">
        <v>0</v>
      </c>
      <c r="X1890">
        <v>68.99776</v>
      </c>
      <c r="Y1890">
        <v>571.04407000000003</v>
      </c>
      <c r="Z1890">
        <v>0</v>
      </c>
      <c r="AA1890">
        <v>37.790999999999997</v>
      </c>
      <c r="AB1890">
        <v>0</v>
      </c>
      <c r="AC1890">
        <v>139.0932</v>
      </c>
      <c r="AD1890">
        <v>0</v>
      </c>
      <c r="AE1890">
        <v>0</v>
      </c>
      <c r="AF1890">
        <v>816.92600000000004</v>
      </c>
    </row>
    <row r="1891" spans="1:32" x14ac:dyDescent="0.3">
      <c r="A1891">
        <v>3005289</v>
      </c>
      <c r="B1891">
        <v>1</v>
      </c>
      <c r="C1891" t="s">
        <v>82</v>
      </c>
      <c r="D1891" t="s">
        <v>96</v>
      </c>
      <c r="E1891" t="s">
        <v>7316</v>
      </c>
      <c r="F1891" t="s">
        <v>7317</v>
      </c>
      <c r="G1891" t="s">
        <v>134</v>
      </c>
      <c r="H1891" t="s">
        <v>367</v>
      </c>
      <c r="I1891" t="s">
        <v>78</v>
      </c>
      <c r="J1891" t="s">
        <v>136</v>
      </c>
      <c r="K1891" t="s">
        <v>22</v>
      </c>
      <c r="L1891" t="s">
        <v>177</v>
      </c>
      <c r="M1891" t="s">
        <v>7318</v>
      </c>
      <c r="N1891" t="s">
        <v>7319</v>
      </c>
      <c r="O1891">
        <v>2.4933113888888889</v>
      </c>
      <c r="P1891">
        <v>0</v>
      </c>
      <c r="Q1891">
        <v>378</v>
      </c>
      <c r="R1891">
        <v>0</v>
      </c>
      <c r="S1891">
        <v>0</v>
      </c>
      <c r="T1891">
        <v>0</v>
      </c>
      <c r="U1891">
        <v>17</v>
      </c>
      <c r="V1891">
        <v>0</v>
      </c>
      <c r="W1891">
        <v>0</v>
      </c>
      <c r="X1891">
        <v>0</v>
      </c>
      <c r="Y1891">
        <v>209.25783000000001</v>
      </c>
      <c r="Z1891">
        <v>0</v>
      </c>
      <c r="AA1891">
        <v>0</v>
      </c>
      <c r="AB1891">
        <v>0</v>
      </c>
      <c r="AC1891">
        <v>44.286068</v>
      </c>
      <c r="AD1891">
        <v>0</v>
      </c>
      <c r="AE1891">
        <v>0</v>
      </c>
      <c r="AF1891">
        <v>253.54390000000001</v>
      </c>
    </row>
    <row r="1892" spans="1:32" x14ac:dyDescent="0.3">
      <c r="A1892">
        <v>3005233</v>
      </c>
      <c r="B1892">
        <v>1</v>
      </c>
      <c r="C1892" t="s">
        <v>82</v>
      </c>
      <c r="D1892" t="s">
        <v>97</v>
      </c>
      <c r="E1892" t="s">
        <v>7320</v>
      </c>
      <c r="F1892" t="s">
        <v>7321</v>
      </c>
      <c r="G1892" t="s">
        <v>134</v>
      </c>
      <c r="H1892" t="s">
        <v>293</v>
      </c>
      <c r="I1892" t="s">
        <v>78</v>
      </c>
      <c r="J1892" t="s">
        <v>136</v>
      </c>
      <c r="K1892" t="s">
        <v>22</v>
      </c>
      <c r="L1892" t="s">
        <v>177</v>
      </c>
      <c r="M1892" t="s">
        <v>7322</v>
      </c>
      <c r="N1892" t="s">
        <v>7323</v>
      </c>
      <c r="O1892">
        <v>3.1787502777777776</v>
      </c>
      <c r="P1892">
        <v>0</v>
      </c>
      <c r="Q1892">
        <v>3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7.1011899999999999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7.1011899999999999</v>
      </c>
    </row>
    <row r="1893" spans="1:32" x14ac:dyDescent="0.3">
      <c r="A1893">
        <v>3005123</v>
      </c>
      <c r="B1893">
        <v>1</v>
      </c>
      <c r="C1893" t="s">
        <v>82</v>
      </c>
      <c r="D1893" t="s">
        <v>88</v>
      </c>
      <c r="E1893" t="s">
        <v>7324</v>
      </c>
      <c r="F1893" t="s">
        <v>7325</v>
      </c>
      <c r="G1893" t="s">
        <v>134</v>
      </c>
      <c r="H1893" t="s">
        <v>318</v>
      </c>
      <c r="I1893" t="s">
        <v>79</v>
      </c>
      <c r="J1893" t="s">
        <v>136</v>
      </c>
      <c r="K1893" t="s">
        <v>22</v>
      </c>
      <c r="L1893" t="s">
        <v>177</v>
      </c>
      <c r="M1893" t="s">
        <v>7326</v>
      </c>
      <c r="N1893" t="s">
        <v>7327</v>
      </c>
      <c r="O1893">
        <v>1.5193980555555555</v>
      </c>
      <c r="P1893">
        <v>6</v>
      </c>
      <c r="Q1893">
        <v>19</v>
      </c>
      <c r="R1893">
        <v>15</v>
      </c>
      <c r="S1893">
        <v>16</v>
      </c>
      <c r="T1893">
        <v>1</v>
      </c>
      <c r="U1893">
        <v>10</v>
      </c>
      <c r="V1893">
        <v>0</v>
      </c>
      <c r="W1893">
        <v>0</v>
      </c>
      <c r="X1893">
        <v>0.80216520000000002</v>
      </c>
      <c r="Y1893">
        <v>1.5603307</v>
      </c>
      <c r="Z1893">
        <v>3.9918673</v>
      </c>
      <c r="AA1893">
        <v>3.021719</v>
      </c>
      <c r="AB1893">
        <v>17.478085</v>
      </c>
      <c r="AC1893">
        <v>6.1723613999999998</v>
      </c>
      <c r="AD1893">
        <v>0</v>
      </c>
      <c r="AE1893">
        <v>0</v>
      </c>
      <c r="AF1893">
        <v>33.026527000000002</v>
      </c>
    </row>
    <row r="1894" spans="1:32" x14ac:dyDescent="0.3">
      <c r="A1894">
        <v>3005152</v>
      </c>
      <c r="B1894">
        <v>1</v>
      </c>
      <c r="C1894" t="s">
        <v>83</v>
      </c>
      <c r="D1894" t="s">
        <v>127</v>
      </c>
      <c r="E1894" t="s">
        <v>7328</v>
      </c>
      <c r="F1894" t="s">
        <v>7329</v>
      </c>
      <c r="G1894" t="s">
        <v>134</v>
      </c>
      <c r="H1894" t="s">
        <v>135</v>
      </c>
      <c r="I1894" t="s">
        <v>79</v>
      </c>
      <c r="J1894" t="s">
        <v>136</v>
      </c>
      <c r="K1894" t="s">
        <v>22</v>
      </c>
      <c r="L1894" t="s">
        <v>137</v>
      </c>
      <c r="M1894" t="s">
        <v>7330</v>
      </c>
      <c r="N1894" t="s">
        <v>7331</v>
      </c>
      <c r="O1894">
        <v>0.15166666666666667</v>
      </c>
      <c r="P1894">
        <v>1</v>
      </c>
      <c r="Q1894">
        <v>6055</v>
      </c>
      <c r="R1894">
        <v>1</v>
      </c>
      <c r="S1894">
        <v>14</v>
      </c>
      <c r="T1894">
        <v>19</v>
      </c>
      <c r="U1894">
        <v>1117</v>
      </c>
      <c r="V1894">
        <v>8</v>
      </c>
      <c r="W1894">
        <v>0</v>
      </c>
      <c r="X1894">
        <v>5.9794749999999997E-3</v>
      </c>
      <c r="Y1894">
        <v>230.946</v>
      </c>
      <c r="Z1894">
        <v>0.10605439</v>
      </c>
      <c r="AA1894">
        <v>0.35188738000000003</v>
      </c>
      <c r="AB1894">
        <v>78.954414</v>
      </c>
      <c r="AC1894">
        <v>111.62936999999999</v>
      </c>
      <c r="AD1894">
        <v>190.06476000000001</v>
      </c>
      <c r="AE1894">
        <v>0</v>
      </c>
      <c r="AF1894">
        <v>612.05849999999998</v>
      </c>
    </row>
    <row r="1895" spans="1:32" x14ac:dyDescent="0.3">
      <c r="A1895">
        <v>3004996</v>
      </c>
      <c r="B1895">
        <v>1</v>
      </c>
      <c r="C1895" t="s">
        <v>83</v>
      </c>
      <c r="D1895" t="s">
        <v>130</v>
      </c>
      <c r="E1895" t="s">
        <v>7332</v>
      </c>
      <c r="F1895" t="s">
        <v>7333</v>
      </c>
      <c r="G1895" t="s">
        <v>134</v>
      </c>
      <c r="H1895" t="s">
        <v>211</v>
      </c>
      <c r="I1895" t="s">
        <v>79</v>
      </c>
      <c r="J1895" t="s">
        <v>136</v>
      </c>
      <c r="K1895" t="s">
        <v>22</v>
      </c>
      <c r="L1895" t="s">
        <v>177</v>
      </c>
      <c r="M1895" t="s">
        <v>7334</v>
      </c>
      <c r="N1895" t="s">
        <v>7335</v>
      </c>
      <c r="O1895">
        <v>0.59333333333333338</v>
      </c>
      <c r="P1895">
        <v>23</v>
      </c>
      <c r="Q1895">
        <v>195</v>
      </c>
      <c r="R1895">
        <v>312</v>
      </c>
      <c r="S1895">
        <v>104</v>
      </c>
      <c r="T1895">
        <v>10</v>
      </c>
      <c r="U1895">
        <v>9</v>
      </c>
      <c r="V1895">
        <v>0</v>
      </c>
      <c r="W1895">
        <v>0</v>
      </c>
      <c r="X1895">
        <v>2.5506259999999998</v>
      </c>
      <c r="Y1895">
        <v>27.145018</v>
      </c>
      <c r="Z1895">
        <v>47.545485999999997</v>
      </c>
      <c r="AA1895">
        <v>14.736506</v>
      </c>
      <c r="AB1895">
        <v>3.5084233</v>
      </c>
      <c r="AC1895">
        <v>4.4161954000000003</v>
      </c>
      <c r="AD1895">
        <v>0</v>
      </c>
      <c r="AE1895">
        <v>0</v>
      </c>
      <c r="AF1895">
        <v>99.902259999999998</v>
      </c>
    </row>
    <row r="1896" spans="1:32" x14ac:dyDescent="0.3">
      <c r="A1896">
        <v>3004959</v>
      </c>
      <c r="B1896">
        <v>1</v>
      </c>
      <c r="C1896" t="s">
        <v>82</v>
      </c>
      <c r="D1896" t="s">
        <v>106</v>
      </c>
      <c r="E1896" t="s">
        <v>6771</v>
      </c>
      <c r="F1896" t="s">
        <v>6772</v>
      </c>
      <c r="G1896" t="s">
        <v>134</v>
      </c>
      <c r="H1896" t="s">
        <v>247</v>
      </c>
      <c r="I1896" t="s">
        <v>78</v>
      </c>
      <c r="J1896" t="s">
        <v>136</v>
      </c>
      <c r="K1896" t="s">
        <v>22</v>
      </c>
      <c r="L1896" t="s">
        <v>177</v>
      </c>
      <c r="M1896" t="s">
        <v>7336</v>
      </c>
      <c r="N1896" t="s">
        <v>7337</v>
      </c>
      <c r="O1896">
        <v>2.0521358333333333</v>
      </c>
      <c r="P1896">
        <v>0</v>
      </c>
      <c r="Q1896">
        <v>86</v>
      </c>
      <c r="R1896">
        <v>0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0</v>
      </c>
      <c r="Y1896">
        <v>53.541469999999997</v>
      </c>
      <c r="Z1896">
        <v>0</v>
      </c>
      <c r="AA1896">
        <v>0</v>
      </c>
      <c r="AB1896">
        <v>0</v>
      </c>
      <c r="AC1896">
        <v>4.0076542999999999E-2</v>
      </c>
      <c r="AD1896">
        <v>0</v>
      </c>
      <c r="AE1896">
        <v>0</v>
      </c>
      <c r="AF1896">
        <v>53.581547</v>
      </c>
    </row>
    <row r="1897" spans="1:32" x14ac:dyDescent="0.3">
      <c r="A1897">
        <v>3004840</v>
      </c>
      <c r="B1897">
        <v>1</v>
      </c>
      <c r="C1897" t="s">
        <v>82</v>
      </c>
      <c r="D1897" t="s">
        <v>100</v>
      </c>
      <c r="E1897" t="s">
        <v>7338</v>
      </c>
      <c r="F1897" t="s">
        <v>7339</v>
      </c>
      <c r="G1897" t="s">
        <v>134</v>
      </c>
      <c r="H1897" t="s">
        <v>238</v>
      </c>
      <c r="I1897" t="s">
        <v>78</v>
      </c>
      <c r="J1897" t="s">
        <v>136</v>
      </c>
      <c r="K1897" t="s">
        <v>22</v>
      </c>
      <c r="L1897" t="s">
        <v>177</v>
      </c>
      <c r="M1897" t="s">
        <v>7340</v>
      </c>
      <c r="N1897" t="s">
        <v>7341</v>
      </c>
      <c r="O1897">
        <v>4.6656688888888889</v>
      </c>
      <c r="P1897">
        <v>0</v>
      </c>
      <c r="Q1897">
        <v>1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0.70310700000000004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0.70310700000000004</v>
      </c>
    </row>
    <row r="1898" spans="1:32" x14ac:dyDescent="0.3">
      <c r="A1898">
        <v>3004857</v>
      </c>
      <c r="B1898">
        <v>1</v>
      </c>
      <c r="C1898" t="s">
        <v>82</v>
      </c>
      <c r="D1898" t="s">
        <v>102</v>
      </c>
      <c r="E1898" t="s">
        <v>7342</v>
      </c>
      <c r="F1898" t="s">
        <v>7343</v>
      </c>
      <c r="G1898" t="s">
        <v>134</v>
      </c>
      <c r="H1898" t="s">
        <v>211</v>
      </c>
      <c r="I1898" t="s">
        <v>79</v>
      </c>
      <c r="J1898" t="s">
        <v>136</v>
      </c>
      <c r="K1898" t="s">
        <v>22</v>
      </c>
      <c r="L1898" t="s">
        <v>177</v>
      </c>
      <c r="M1898" t="s">
        <v>7344</v>
      </c>
      <c r="N1898" t="s">
        <v>7345</v>
      </c>
      <c r="O1898">
        <v>0.48444444444444446</v>
      </c>
      <c r="P1898">
        <v>0</v>
      </c>
      <c r="Q1898">
        <v>39</v>
      </c>
      <c r="R1898">
        <v>0</v>
      </c>
      <c r="S1898">
        <v>129</v>
      </c>
      <c r="T1898">
        <v>0</v>
      </c>
      <c r="U1898">
        <v>53</v>
      </c>
      <c r="V1898">
        <v>0</v>
      </c>
      <c r="W1898">
        <v>0</v>
      </c>
      <c r="X1898">
        <v>0</v>
      </c>
      <c r="Y1898">
        <v>2.1520836000000001</v>
      </c>
      <c r="Z1898">
        <v>0</v>
      </c>
      <c r="AA1898">
        <v>15.371473999999999</v>
      </c>
      <c r="AB1898">
        <v>0</v>
      </c>
      <c r="AC1898">
        <v>24.001863</v>
      </c>
      <c r="AD1898">
        <v>0</v>
      </c>
      <c r="AE1898">
        <v>0</v>
      </c>
      <c r="AF1898">
        <v>41.525419999999997</v>
      </c>
    </row>
    <row r="1899" spans="1:32" x14ac:dyDescent="0.3">
      <c r="A1899">
        <v>3008803</v>
      </c>
      <c r="B1899">
        <v>1</v>
      </c>
      <c r="C1899" t="s">
        <v>83</v>
      </c>
      <c r="D1899" t="s">
        <v>129</v>
      </c>
      <c r="E1899" t="s">
        <v>7346</v>
      </c>
      <c r="F1899" t="s">
        <v>7347</v>
      </c>
      <c r="G1899" t="s">
        <v>134</v>
      </c>
      <c r="H1899" t="s">
        <v>211</v>
      </c>
      <c r="I1899" t="s">
        <v>79</v>
      </c>
      <c r="J1899" t="s">
        <v>136</v>
      </c>
      <c r="K1899" t="s">
        <v>22</v>
      </c>
      <c r="L1899" t="s">
        <v>177</v>
      </c>
      <c r="M1899" t="s">
        <v>7348</v>
      </c>
      <c r="N1899" t="s">
        <v>7349</v>
      </c>
      <c r="O1899">
        <v>1.1863888888888889</v>
      </c>
      <c r="P1899">
        <v>1</v>
      </c>
      <c r="Q1899">
        <v>502</v>
      </c>
      <c r="R1899">
        <v>0</v>
      </c>
      <c r="S1899">
        <v>4</v>
      </c>
      <c r="T1899">
        <v>7</v>
      </c>
      <c r="U1899">
        <v>22</v>
      </c>
      <c r="V1899">
        <v>8</v>
      </c>
      <c r="W1899">
        <v>0</v>
      </c>
      <c r="X1899">
        <v>63.294730000000001</v>
      </c>
      <c r="Y1899">
        <v>213.90651</v>
      </c>
      <c r="Z1899">
        <v>0</v>
      </c>
      <c r="AA1899">
        <v>9.1973819999999993</v>
      </c>
      <c r="AB1899">
        <v>186.08099999999999</v>
      </c>
      <c r="AC1899">
        <v>18.524761000000002</v>
      </c>
      <c r="AD1899">
        <v>746.33014000000003</v>
      </c>
      <c r="AE1899">
        <v>0</v>
      </c>
      <c r="AF1899">
        <v>1237.3344999999999</v>
      </c>
    </row>
    <row r="1900" spans="1:32" x14ac:dyDescent="0.3">
      <c r="A1900">
        <v>3004870</v>
      </c>
      <c r="B1900">
        <v>1</v>
      </c>
      <c r="C1900" t="s">
        <v>82</v>
      </c>
      <c r="D1900" t="s">
        <v>95</v>
      </c>
      <c r="E1900" t="s">
        <v>7350</v>
      </c>
      <c r="F1900" t="s">
        <v>7351</v>
      </c>
      <c r="G1900" t="s">
        <v>134</v>
      </c>
      <c r="H1900" t="s">
        <v>367</v>
      </c>
      <c r="I1900" t="s">
        <v>78</v>
      </c>
      <c r="J1900" t="s">
        <v>136</v>
      </c>
      <c r="K1900" t="s">
        <v>22</v>
      </c>
      <c r="L1900" t="s">
        <v>177</v>
      </c>
      <c r="M1900" t="s">
        <v>7352</v>
      </c>
      <c r="N1900" t="s">
        <v>7353</v>
      </c>
      <c r="O1900">
        <v>6.1186044444444443</v>
      </c>
      <c r="P1900">
        <v>0</v>
      </c>
      <c r="Q1900">
        <v>1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1.4867431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1.4867431</v>
      </c>
    </row>
    <row r="1901" spans="1:32" x14ac:dyDescent="0.3">
      <c r="A1901">
        <v>3004896</v>
      </c>
      <c r="B1901">
        <v>1</v>
      </c>
      <c r="C1901" t="s">
        <v>82</v>
      </c>
      <c r="D1901" t="s">
        <v>113</v>
      </c>
      <c r="E1901" t="s">
        <v>7354</v>
      </c>
      <c r="F1901" t="s">
        <v>7355</v>
      </c>
      <c r="G1901" t="s">
        <v>134</v>
      </c>
      <c r="H1901" t="s">
        <v>211</v>
      </c>
      <c r="I1901" t="s">
        <v>79</v>
      </c>
      <c r="J1901" t="s">
        <v>346</v>
      </c>
      <c r="K1901" t="s">
        <v>22</v>
      </c>
      <c r="L1901" t="s">
        <v>177</v>
      </c>
      <c r="M1901" t="s">
        <v>7356</v>
      </c>
      <c r="N1901" t="s">
        <v>7357</v>
      </c>
      <c r="O1901">
        <v>4.1111111111111112E-2</v>
      </c>
      <c r="P1901">
        <v>2</v>
      </c>
      <c r="Q1901">
        <v>950</v>
      </c>
      <c r="R1901">
        <v>1</v>
      </c>
      <c r="S1901">
        <v>24</v>
      </c>
      <c r="T1901">
        <v>6</v>
      </c>
      <c r="U1901">
        <v>56</v>
      </c>
      <c r="V1901">
        <v>0</v>
      </c>
      <c r="W1901">
        <v>0</v>
      </c>
      <c r="X1901">
        <v>0.85786110000000004</v>
      </c>
      <c r="Y1901">
        <v>7.7091928000000003</v>
      </c>
      <c r="Z1901">
        <v>3.6577831E-3</v>
      </c>
      <c r="AA1901">
        <v>0.18379477</v>
      </c>
      <c r="AB1901">
        <v>0.46549907000000001</v>
      </c>
      <c r="AC1901">
        <v>4.0117617000000001</v>
      </c>
      <c r="AD1901">
        <v>0</v>
      </c>
      <c r="AE1901">
        <v>0</v>
      </c>
      <c r="AF1901">
        <v>13.231768000000001</v>
      </c>
    </row>
    <row r="1902" spans="1:32" x14ac:dyDescent="0.3">
      <c r="A1902">
        <v>3004853</v>
      </c>
      <c r="B1902">
        <v>1</v>
      </c>
      <c r="C1902" t="s">
        <v>82</v>
      </c>
      <c r="D1902" t="s">
        <v>90</v>
      </c>
      <c r="E1902" t="s">
        <v>7358</v>
      </c>
      <c r="F1902" t="s">
        <v>7359</v>
      </c>
      <c r="G1902" t="s">
        <v>134</v>
      </c>
      <c r="H1902" t="s">
        <v>367</v>
      </c>
      <c r="I1902" t="s">
        <v>78</v>
      </c>
      <c r="J1902" t="s">
        <v>136</v>
      </c>
      <c r="K1902" t="s">
        <v>22</v>
      </c>
      <c r="L1902" t="s">
        <v>177</v>
      </c>
      <c r="M1902" t="s">
        <v>7360</v>
      </c>
      <c r="N1902" t="s">
        <v>7361</v>
      </c>
      <c r="O1902">
        <v>2.6807338888888887</v>
      </c>
      <c r="P1902">
        <v>0</v>
      </c>
      <c r="Q1902">
        <v>4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5.956715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5.956715</v>
      </c>
    </row>
    <row r="1903" spans="1:32" x14ac:dyDescent="0.3">
      <c r="A1903">
        <v>3004740</v>
      </c>
      <c r="B1903">
        <v>1</v>
      </c>
      <c r="C1903" t="s">
        <v>82</v>
      </c>
      <c r="D1903" t="s">
        <v>101</v>
      </c>
      <c r="E1903" t="s">
        <v>7362</v>
      </c>
      <c r="F1903" t="s">
        <v>7363</v>
      </c>
      <c r="G1903" t="s">
        <v>134</v>
      </c>
      <c r="H1903" t="s">
        <v>238</v>
      </c>
      <c r="I1903" t="s">
        <v>78</v>
      </c>
      <c r="J1903" t="s">
        <v>136</v>
      </c>
      <c r="K1903" t="s">
        <v>22</v>
      </c>
      <c r="L1903" t="s">
        <v>177</v>
      </c>
      <c r="M1903" t="s">
        <v>7364</v>
      </c>
      <c r="N1903" t="s">
        <v>7365</v>
      </c>
      <c r="O1903">
        <v>2.7565925</v>
      </c>
      <c r="P1903">
        <v>0</v>
      </c>
      <c r="Q1903">
        <v>3</v>
      </c>
      <c r="R1903">
        <v>0</v>
      </c>
      <c r="S1903">
        <v>1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3.9545157</v>
      </c>
      <c r="Z1903">
        <v>0</v>
      </c>
      <c r="AA1903">
        <v>4.3580130000000002E-2</v>
      </c>
      <c r="AB1903">
        <v>0</v>
      </c>
      <c r="AC1903">
        <v>0</v>
      </c>
      <c r="AD1903">
        <v>0</v>
      </c>
      <c r="AE1903">
        <v>0</v>
      </c>
      <c r="AF1903">
        <v>3.9980959999999999</v>
      </c>
    </row>
    <row r="1904" spans="1:32" x14ac:dyDescent="0.3">
      <c r="A1904">
        <v>3004652</v>
      </c>
      <c r="B1904">
        <v>1</v>
      </c>
      <c r="C1904" t="s">
        <v>82</v>
      </c>
      <c r="D1904" t="s">
        <v>105</v>
      </c>
      <c r="E1904" t="s">
        <v>7366</v>
      </c>
      <c r="F1904" t="s">
        <v>7367</v>
      </c>
      <c r="G1904" t="s">
        <v>134</v>
      </c>
      <c r="H1904" t="s">
        <v>478</v>
      </c>
      <c r="I1904" t="s">
        <v>78</v>
      </c>
      <c r="J1904" t="s">
        <v>136</v>
      </c>
      <c r="K1904" t="s">
        <v>22</v>
      </c>
      <c r="L1904" t="s">
        <v>177</v>
      </c>
      <c r="M1904" t="s">
        <v>7368</v>
      </c>
      <c r="N1904" t="s">
        <v>7369</v>
      </c>
      <c r="O1904">
        <v>1.0852294444444444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10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28.500954</v>
      </c>
      <c r="AD1904">
        <v>0</v>
      </c>
      <c r="AE1904">
        <v>0</v>
      </c>
      <c r="AF1904">
        <v>28.500954</v>
      </c>
    </row>
    <row r="1905" spans="1:32" x14ac:dyDescent="0.3">
      <c r="A1905">
        <v>3004635</v>
      </c>
      <c r="B1905">
        <v>1</v>
      </c>
      <c r="C1905" t="s">
        <v>82</v>
      </c>
      <c r="D1905" t="s">
        <v>95</v>
      </c>
      <c r="E1905" t="s">
        <v>7370</v>
      </c>
      <c r="F1905" t="s">
        <v>7371</v>
      </c>
      <c r="G1905" t="s">
        <v>134</v>
      </c>
      <c r="H1905" t="s">
        <v>367</v>
      </c>
      <c r="I1905" t="s">
        <v>78</v>
      </c>
      <c r="J1905" t="s">
        <v>136</v>
      </c>
      <c r="K1905" t="s">
        <v>22</v>
      </c>
      <c r="L1905" t="s">
        <v>177</v>
      </c>
      <c r="M1905" t="s">
        <v>7372</v>
      </c>
      <c r="N1905" t="s">
        <v>7373</v>
      </c>
      <c r="O1905">
        <v>0.84825388888888886</v>
      </c>
      <c r="P1905">
        <v>0</v>
      </c>
      <c r="Q1905">
        <v>44</v>
      </c>
      <c r="R1905">
        <v>0</v>
      </c>
      <c r="S1905">
        <v>0</v>
      </c>
      <c r="T1905">
        <v>0</v>
      </c>
      <c r="U1905">
        <v>4</v>
      </c>
      <c r="V1905">
        <v>0</v>
      </c>
      <c r="W1905">
        <v>0</v>
      </c>
      <c r="X1905">
        <v>0</v>
      </c>
      <c r="Y1905">
        <v>6.9838680000000002</v>
      </c>
      <c r="Z1905">
        <v>0</v>
      </c>
      <c r="AA1905">
        <v>0</v>
      </c>
      <c r="AB1905">
        <v>0</v>
      </c>
      <c r="AC1905">
        <v>10.762752000000001</v>
      </c>
      <c r="AD1905">
        <v>0</v>
      </c>
      <c r="AE1905">
        <v>0</v>
      </c>
      <c r="AF1905">
        <v>17.74662</v>
      </c>
    </row>
    <row r="1906" spans="1:32" x14ac:dyDescent="0.3">
      <c r="A1906">
        <v>3004562</v>
      </c>
      <c r="B1906">
        <v>1</v>
      </c>
      <c r="C1906" t="s">
        <v>82</v>
      </c>
      <c r="D1906" t="s">
        <v>92</v>
      </c>
      <c r="E1906" t="s">
        <v>3124</v>
      </c>
      <c r="F1906" t="s">
        <v>3125</v>
      </c>
      <c r="G1906" t="s">
        <v>134</v>
      </c>
      <c r="H1906" t="s">
        <v>135</v>
      </c>
      <c r="I1906" t="s">
        <v>79</v>
      </c>
      <c r="J1906" t="s">
        <v>136</v>
      </c>
      <c r="K1906" t="s">
        <v>22</v>
      </c>
      <c r="L1906" t="s">
        <v>137</v>
      </c>
      <c r="M1906" t="s">
        <v>7374</v>
      </c>
      <c r="N1906" t="s">
        <v>7375</v>
      </c>
      <c r="O1906">
        <v>1.4350000000000001</v>
      </c>
      <c r="P1906">
        <v>2</v>
      </c>
      <c r="Q1906">
        <v>42</v>
      </c>
      <c r="R1906">
        <v>14</v>
      </c>
      <c r="S1906">
        <v>7</v>
      </c>
      <c r="T1906">
        <v>5</v>
      </c>
      <c r="U1906">
        <v>5</v>
      </c>
      <c r="V1906">
        <v>0</v>
      </c>
      <c r="W1906">
        <v>0</v>
      </c>
      <c r="X1906">
        <v>4.0735526000000002</v>
      </c>
      <c r="Y1906">
        <v>5.9695749999999999</v>
      </c>
      <c r="Z1906">
        <v>14.052244999999999</v>
      </c>
      <c r="AA1906">
        <v>3.7053229999999999</v>
      </c>
      <c r="AB1906">
        <v>14.174305</v>
      </c>
      <c r="AC1906">
        <v>2.0157058000000001</v>
      </c>
      <c r="AD1906">
        <v>0</v>
      </c>
      <c r="AE1906">
        <v>0</v>
      </c>
      <c r="AF1906">
        <v>43.990707</v>
      </c>
    </row>
    <row r="1907" spans="1:32" x14ac:dyDescent="0.3">
      <c r="A1907">
        <v>3004555</v>
      </c>
      <c r="B1907">
        <v>1</v>
      </c>
      <c r="C1907" t="s">
        <v>82</v>
      </c>
      <c r="D1907" t="s">
        <v>107</v>
      </c>
      <c r="E1907" t="s">
        <v>7376</v>
      </c>
      <c r="F1907" t="s">
        <v>7377</v>
      </c>
      <c r="G1907" t="s">
        <v>134</v>
      </c>
      <c r="H1907" t="s">
        <v>216</v>
      </c>
      <c r="I1907" t="s">
        <v>78</v>
      </c>
      <c r="J1907" t="s">
        <v>136</v>
      </c>
      <c r="K1907" t="s">
        <v>22</v>
      </c>
      <c r="L1907" t="s">
        <v>177</v>
      </c>
      <c r="M1907" t="s">
        <v>7378</v>
      </c>
      <c r="N1907" t="s">
        <v>7379</v>
      </c>
      <c r="O1907">
        <v>2.2270416666666666</v>
      </c>
      <c r="P1907">
        <v>0</v>
      </c>
      <c r="Q1907">
        <v>1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0.11272842399999999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0.11272842399999999</v>
      </c>
    </row>
    <row r="1908" spans="1:32" x14ac:dyDescent="0.3">
      <c r="A1908">
        <v>3004484</v>
      </c>
      <c r="B1908">
        <v>1</v>
      </c>
      <c r="C1908" t="s">
        <v>82</v>
      </c>
      <c r="D1908" t="s">
        <v>93</v>
      </c>
      <c r="E1908" t="s">
        <v>7380</v>
      </c>
      <c r="F1908" t="s">
        <v>7381</v>
      </c>
      <c r="G1908" t="s">
        <v>134</v>
      </c>
      <c r="H1908" t="s">
        <v>478</v>
      </c>
      <c r="I1908" t="s">
        <v>78</v>
      </c>
      <c r="J1908" t="s">
        <v>136</v>
      </c>
      <c r="K1908" t="s">
        <v>22</v>
      </c>
      <c r="L1908" t="s">
        <v>177</v>
      </c>
      <c r="M1908" t="s">
        <v>7382</v>
      </c>
      <c r="N1908" t="s">
        <v>7383</v>
      </c>
      <c r="O1908">
        <v>0.79089138888888888</v>
      </c>
      <c r="P1908">
        <v>0</v>
      </c>
      <c r="Q1908">
        <v>16</v>
      </c>
      <c r="R1908">
        <v>0</v>
      </c>
      <c r="S1908">
        <v>0</v>
      </c>
      <c r="T1908">
        <v>0</v>
      </c>
      <c r="U1908">
        <v>5</v>
      </c>
      <c r="V1908">
        <v>0</v>
      </c>
      <c r="W1908">
        <v>0</v>
      </c>
      <c r="X1908">
        <v>0</v>
      </c>
      <c r="Y1908">
        <v>3.2875100000000002</v>
      </c>
      <c r="Z1908">
        <v>0</v>
      </c>
      <c r="AA1908">
        <v>0</v>
      </c>
      <c r="AB1908">
        <v>0</v>
      </c>
      <c r="AC1908">
        <v>0.90323509999999996</v>
      </c>
      <c r="AD1908">
        <v>0</v>
      </c>
      <c r="AE1908">
        <v>0</v>
      </c>
      <c r="AF1908">
        <v>4.1907449999999997</v>
      </c>
    </row>
    <row r="1909" spans="1:32" x14ac:dyDescent="0.3">
      <c r="A1909">
        <v>3004478</v>
      </c>
      <c r="B1909">
        <v>1</v>
      </c>
      <c r="C1909" t="s">
        <v>83</v>
      </c>
      <c r="D1909" t="s">
        <v>128</v>
      </c>
      <c r="E1909" t="s">
        <v>7384</v>
      </c>
      <c r="F1909" t="s">
        <v>7385</v>
      </c>
      <c r="G1909" t="s">
        <v>134</v>
      </c>
      <c r="H1909" t="s">
        <v>216</v>
      </c>
      <c r="I1909" t="s">
        <v>78</v>
      </c>
      <c r="J1909" t="s">
        <v>136</v>
      </c>
      <c r="K1909" t="s">
        <v>22</v>
      </c>
      <c r="L1909" t="s">
        <v>177</v>
      </c>
      <c r="M1909" t="s">
        <v>7386</v>
      </c>
      <c r="N1909" t="s">
        <v>7387</v>
      </c>
      <c r="O1909">
        <v>1.5920419444444442</v>
      </c>
      <c r="P1909">
        <v>0</v>
      </c>
      <c r="Q1909">
        <v>11</v>
      </c>
      <c r="R1909">
        <v>0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0</v>
      </c>
      <c r="Y1909">
        <v>2.8825029999999998</v>
      </c>
      <c r="Z1909">
        <v>0</v>
      </c>
      <c r="AA1909">
        <v>0</v>
      </c>
      <c r="AB1909">
        <v>0</v>
      </c>
      <c r="AC1909">
        <v>1.3565902999999999</v>
      </c>
      <c r="AD1909">
        <v>0</v>
      </c>
      <c r="AE1909">
        <v>0</v>
      </c>
      <c r="AF1909">
        <v>4.2390933000000004</v>
      </c>
    </row>
    <row r="1910" spans="1:32" x14ac:dyDescent="0.3">
      <c r="A1910">
        <v>3004414</v>
      </c>
      <c r="B1910">
        <v>1</v>
      </c>
      <c r="C1910" t="s">
        <v>82</v>
      </c>
      <c r="D1910" t="s">
        <v>94</v>
      </c>
      <c r="E1910" t="s">
        <v>7388</v>
      </c>
      <c r="F1910" t="s">
        <v>7389</v>
      </c>
      <c r="G1910" t="s">
        <v>134</v>
      </c>
      <c r="H1910" t="s">
        <v>147</v>
      </c>
      <c r="I1910" t="s">
        <v>79</v>
      </c>
      <c r="J1910" t="s">
        <v>136</v>
      </c>
      <c r="K1910" t="s">
        <v>22</v>
      </c>
      <c r="L1910" t="s">
        <v>137</v>
      </c>
      <c r="M1910" t="s">
        <v>7390</v>
      </c>
      <c r="N1910" t="s">
        <v>7391</v>
      </c>
      <c r="O1910">
        <v>1.8816666666666666</v>
      </c>
      <c r="P1910">
        <v>2</v>
      </c>
      <c r="Q1910">
        <v>354</v>
      </c>
      <c r="R1910">
        <v>46</v>
      </c>
      <c r="S1910">
        <v>25</v>
      </c>
      <c r="T1910">
        <v>15</v>
      </c>
      <c r="U1910">
        <v>50</v>
      </c>
      <c r="V1910">
        <v>0</v>
      </c>
      <c r="W1910">
        <v>0</v>
      </c>
      <c r="X1910">
        <v>2.0141844999999998</v>
      </c>
      <c r="Y1910">
        <v>101.58526999999999</v>
      </c>
      <c r="Z1910">
        <v>77.085579999999993</v>
      </c>
      <c r="AA1910">
        <v>8.8946290000000001</v>
      </c>
      <c r="AB1910">
        <v>166.50473</v>
      </c>
      <c r="AC1910">
        <v>28.205568</v>
      </c>
      <c r="AD1910">
        <v>0</v>
      </c>
      <c r="AE1910">
        <v>0</v>
      </c>
      <c r="AF1910">
        <v>384.28994999999998</v>
      </c>
    </row>
    <row r="1911" spans="1:32" x14ac:dyDescent="0.3">
      <c r="A1911">
        <v>3004355</v>
      </c>
      <c r="B1911">
        <v>1</v>
      </c>
      <c r="C1911" t="s">
        <v>83</v>
      </c>
      <c r="D1911" t="s">
        <v>127</v>
      </c>
      <c r="E1911" t="s">
        <v>7392</v>
      </c>
      <c r="F1911" t="s">
        <v>7393</v>
      </c>
      <c r="G1911" t="s">
        <v>134</v>
      </c>
      <c r="H1911" t="s">
        <v>692</v>
      </c>
      <c r="I1911" t="s">
        <v>78</v>
      </c>
      <c r="J1911" t="s">
        <v>136</v>
      </c>
      <c r="K1911" t="s">
        <v>22</v>
      </c>
      <c r="L1911" t="s">
        <v>177</v>
      </c>
      <c r="M1911" t="s">
        <v>7394</v>
      </c>
      <c r="N1911" t="s">
        <v>4344</v>
      </c>
      <c r="O1911">
        <v>1.4262891666666666</v>
      </c>
      <c r="P1911">
        <v>0</v>
      </c>
      <c r="Q1911">
        <v>169</v>
      </c>
      <c r="R1911">
        <v>0</v>
      </c>
      <c r="S1911">
        <v>0</v>
      </c>
      <c r="T1911">
        <v>0</v>
      </c>
      <c r="U1911">
        <v>5</v>
      </c>
      <c r="V1911">
        <v>0</v>
      </c>
      <c r="W1911">
        <v>0</v>
      </c>
      <c r="X1911">
        <v>0</v>
      </c>
      <c r="Y1911">
        <v>67.878609999999995</v>
      </c>
      <c r="Z1911">
        <v>0</v>
      </c>
      <c r="AA1911">
        <v>0</v>
      </c>
      <c r="AB1911">
        <v>0</v>
      </c>
      <c r="AC1911">
        <v>2.5966868000000001</v>
      </c>
      <c r="AD1911">
        <v>0</v>
      </c>
      <c r="AE1911">
        <v>0</v>
      </c>
      <c r="AF1911">
        <v>70.475296</v>
      </c>
    </row>
    <row r="1912" spans="1:32" x14ac:dyDescent="0.3">
      <c r="A1912">
        <v>3004335</v>
      </c>
      <c r="B1912">
        <v>1</v>
      </c>
      <c r="C1912" t="s">
        <v>82</v>
      </c>
      <c r="D1912" t="s">
        <v>90</v>
      </c>
      <c r="E1912" t="s">
        <v>7395</v>
      </c>
      <c r="F1912" t="s">
        <v>7396</v>
      </c>
      <c r="G1912" t="s">
        <v>134</v>
      </c>
      <c r="H1912" t="s">
        <v>247</v>
      </c>
      <c r="I1912" t="s">
        <v>78</v>
      </c>
      <c r="J1912" t="s">
        <v>136</v>
      </c>
      <c r="K1912" t="s">
        <v>22</v>
      </c>
      <c r="L1912" t="s">
        <v>177</v>
      </c>
      <c r="M1912" t="s">
        <v>7397</v>
      </c>
      <c r="N1912" t="s">
        <v>7398</v>
      </c>
      <c r="O1912">
        <v>1.6169788888888887</v>
      </c>
      <c r="P1912">
        <v>0</v>
      </c>
      <c r="Q1912">
        <v>326</v>
      </c>
      <c r="R1912">
        <v>0</v>
      </c>
      <c r="S1912">
        <v>0</v>
      </c>
      <c r="T1912">
        <v>0</v>
      </c>
      <c r="U1912">
        <v>8</v>
      </c>
      <c r="V1912">
        <v>0</v>
      </c>
      <c r="W1912">
        <v>0</v>
      </c>
      <c r="X1912">
        <v>0</v>
      </c>
      <c r="Y1912">
        <v>209.54659000000001</v>
      </c>
      <c r="Z1912">
        <v>0</v>
      </c>
      <c r="AA1912">
        <v>0</v>
      </c>
      <c r="AB1912">
        <v>0</v>
      </c>
      <c r="AC1912">
        <v>1.5686469999999999</v>
      </c>
      <c r="AD1912">
        <v>0</v>
      </c>
      <c r="AE1912">
        <v>0</v>
      </c>
      <c r="AF1912">
        <v>211.11523</v>
      </c>
    </row>
    <row r="1913" spans="1:32" x14ac:dyDescent="0.3">
      <c r="A1913">
        <v>3004166</v>
      </c>
      <c r="B1913">
        <v>1</v>
      </c>
      <c r="C1913" t="s">
        <v>82</v>
      </c>
      <c r="D1913" t="s">
        <v>104</v>
      </c>
      <c r="E1913" t="s">
        <v>7399</v>
      </c>
      <c r="F1913" t="s">
        <v>7400</v>
      </c>
      <c r="G1913" t="s">
        <v>134</v>
      </c>
      <c r="H1913" t="s">
        <v>247</v>
      </c>
      <c r="I1913" t="s">
        <v>78</v>
      </c>
      <c r="J1913" t="s">
        <v>136</v>
      </c>
      <c r="K1913" t="s">
        <v>22</v>
      </c>
      <c r="L1913" t="s">
        <v>177</v>
      </c>
      <c r="M1913" t="s">
        <v>7401</v>
      </c>
      <c r="N1913" t="s">
        <v>7402</v>
      </c>
      <c r="O1913">
        <v>0.4726036111111111</v>
      </c>
      <c r="P1913">
        <v>0</v>
      </c>
      <c r="Q1913">
        <v>133</v>
      </c>
      <c r="R1913">
        <v>0</v>
      </c>
      <c r="S1913">
        <v>0</v>
      </c>
      <c r="T1913">
        <v>0</v>
      </c>
      <c r="U1913">
        <v>14</v>
      </c>
      <c r="V1913">
        <v>0</v>
      </c>
      <c r="W1913">
        <v>0</v>
      </c>
      <c r="X1913">
        <v>0</v>
      </c>
      <c r="Y1913">
        <v>20.783391999999999</v>
      </c>
      <c r="Z1913">
        <v>0</v>
      </c>
      <c r="AA1913">
        <v>0</v>
      </c>
      <c r="AB1913">
        <v>0</v>
      </c>
      <c r="AC1913">
        <v>3.9243803000000002</v>
      </c>
      <c r="AD1913">
        <v>0</v>
      </c>
      <c r="AE1913">
        <v>0</v>
      </c>
      <c r="AF1913">
        <v>24.707773</v>
      </c>
    </row>
    <row r="1914" spans="1:32" x14ac:dyDescent="0.3">
      <c r="A1914">
        <v>3004265</v>
      </c>
      <c r="B1914">
        <v>1</v>
      </c>
      <c r="C1914" t="s">
        <v>82</v>
      </c>
      <c r="D1914" t="s">
        <v>94</v>
      </c>
      <c r="E1914" t="s">
        <v>7403</v>
      </c>
      <c r="F1914" t="s">
        <v>7404</v>
      </c>
      <c r="G1914" t="s">
        <v>134</v>
      </c>
      <c r="H1914" t="s">
        <v>247</v>
      </c>
      <c r="I1914" t="s">
        <v>78</v>
      </c>
      <c r="J1914" t="s">
        <v>136</v>
      </c>
      <c r="K1914" t="s">
        <v>22</v>
      </c>
      <c r="L1914" t="s">
        <v>177</v>
      </c>
      <c r="M1914" t="s">
        <v>7405</v>
      </c>
      <c r="N1914" t="s">
        <v>7406</v>
      </c>
      <c r="O1914">
        <v>1.1761772222222222</v>
      </c>
      <c r="P1914">
        <v>0</v>
      </c>
      <c r="Q1914">
        <v>217</v>
      </c>
      <c r="R1914">
        <v>0</v>
      </c>
      <c r="S1914">
        <v>0</v>
      </c>
      <c r="T1914">
        <v>0</v>
      </c>
      <c r="U1914">
        <v>5</v>
      </c>
      <c r="V1914">
        <v>0</v>
      </c>
      <c r="W1914">
        <v>0</v>
      </c>
      <c r="X1914">
        <v>0</v>
      </c>
      <c r="Y1914">
        <v>99.888450000000006</v>
      </c>
      <c r="Z1914">
        <v>0</v>
      </c>
      <c r="AA1914">
        <v>0</v>
      </c>
      <c r="AB1914">
        <v>0</v>
      </c>
      <c r="AC1914">
        <v>5.2950549999999996</v>
      </c>
      <c r="AD1914">
        <v>0</v>
      </c>
      <c r="AE1914">
        <v>0</v>
      </c>
      <c r="AF1914">
        <v>105.1835</v>
      </c>
    </row>
    <row r="1915" spans="1:32" x14ac:dyDescent="0.3">
      <c r="A1915">
        <v>3004016</v>
      </c>
      <c r="B1915">
        <v>1</v>
      </c>
      <c r="C1915" t="s">
        <v>83</v>
      </c>
      <c r="D1915" t="s">
        <v>119</v>
      </c>
      <c r="E1915" t="s">
        <v>7407</v>
      </c>
      <c r="F1915" t="s">
        <v>7408</v>
      </c>
      <c r="G1915" t="s">
        <v>134</v>
      </c>
      <c r="H1915" t="s">
        <v>318</v>
      </c>
      <c r="I1915" t="s">
        <v>79</v>
      </c>
      <c r="J1915" t="s">
        <v>136</v>
      </c>
      <c r="K1915" t="s">
        <v>22</v>
      </c>
      <c r="L1915" t="s">
        <v>177</v>
      </c>
      <c r="M1915" t="s">
        <v>7409</v>
      </c>
      <c r="N1915" t="s">
        <v>7410</v>
      </c>
      <c r="O1915">
        <v>3.2396002777777775</v>
      </c>
      <c r="P1915">
        <v>0</v>
      </c>
      <c r="Q1915">
        <v>69</v>
      </c>
      <c r="R1915">
        <v>1</v>
      </c>
      <c r="S1915">
        <v>14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4.2875604999999997</v>
      </c>
      <c r="Z1915">
        <v>16.618749999999999</v>
      </c>
      <c r="AA1915">
        <v>2.5729818</v>
      </c>
      <c r="AB1915">
        <v>0</v>
      </c>
      <c r="AC1915">
        <v>0</v>
      </c>
      <c r="AD1915">
        <v>0</v>
      </c>
      <c r="AE1915">
        <v>0</v>
      </c>
      <c r="AF1915">
        <v>23.479292000000001</v>
      </c>
    </row>
    <row r="1916" spans="1:32" x14ac:dyDescent="0.3">
      <c r="A1916">
        <v>3004253</v>
      </c>
      <c r="B1916">
        <v>1</v>
      </c>
      <c r="C1916" t="s">
        <v>82</v>
      </c>
      <c r="D1916" t="s">
        <v>104</v>
      </c>
      <c r="E1916" t="s">
        <v>7411</v>
      </c>
      <c r="F1916" t="s">
        <v>7412</v>
      </c>
      <c r="G1916" t="s">
        <v>134</v>
      </c>
      <c r="H1916" t="s">
        <v>247</v>
      </c>
      <c r="I1916" t="s">
        <v>78</v>
      </c>
      <c r="J1916" t="s">
        <v>136</v>
      </c>
      <c r="K1916" t="s">
        <v>22</v>
      </c>
      <c r="L1916" t="s">
        <v>177</v>
      </c>
      <c r="M1916" t="s">
        <v>7413</v>
      </c>
      <c r="N1916" t="s">
        <v>7414</v>
      </c>
      <c r="O1916">
        <v>1.8195405555555555</v>
      </c>
      <c r="P1916">
        <v>0</v>
      </c>
      <c r="Q1916">
        <v>116</v>
      </c>
      <c r="R1916">
        <v>0</v>
      </c>
      <c r="S1916">
        <v>0</v>
      </c>
      <c r="T1916">
        <v>0</v>
      </c>
      <c r="U1916">
        <v>6</v>
      </c>
      <c r="V1916">
        <v>0</v>
      </c>
      <c r="W1916">
        <v>0</v>
      </c>
      <c r="X1916">
        <v>0</v>
      </c>
      <c r="Y1916">
        <v>84.222759999999994</v>
      </c>
      <c r="Z1916">
        <v>0</v>
      </c>
      <c r="AA1916">
        <v>0</v>
      </c>
      <c r="AB1916">
        <v>0</v>
      </c>
      <c r="AC1916">
        <v>2.9118292000000001</v>
      </c>
      <c r="AD1916">
        <v>0</v>
      </c>
      <c r="AE1916">
        <v>0</v>
      </c>
      <c r="AF1916">
        <v>87.134590000000003</v>
      </c>
    </row>
    <row r="1917" spans="1:32" x14ac:dyDescent="0.3">
      <c r="A1917">
        <v>3004177</v>
      </c>
      <c r="B1917">
        <v>2</v>
      </c>
      <c r="C1917" t="s">
        <v>83</v>
      </c>
      <c r="D1917" t="s">
        <v>115</v>
      </c>
      <c r="E1917" t="s">
        <v>7415</v>
      </c>
      <c r="F1917" t="s">
        <v>7416</v>
      </c>
      <c r="G1917" t="s">
        <v>134</v>
      </c>
      <c r="H1917" t="s">
        <v>2058</v>
      </c>
      <c r="I1917" t="s">
        <v>78</v>
      </c>
      <c r="J1917" t="s">
        <v>136</v>
      </c>
      <c r="K1917" t="s">
        <v>22</v>
      </c>
      <c r="L1917" t="s">
        <v>177</v>
      </c>
      <c r="M1917" t="s">
        <v>7417</v>
      </c>
      <c r="N1917" t="s">
        <v>7418</v>
      </c>
      <c r="O1917">
        <v>0.48442499999999999</v>
      </c>
      <c r="P1917">
        <v>0</v>
      </c>
      <c r="Q1917">
        <v>496</v>
      </c>
      <c r="R1917">
        <v>0</v>
      </c>
      <c r="S1917">
        <v>1</v>
      </c>
      <c r="T1917">
        <v>0</v>
      </c>
      <c r="U1917">
        <v>60</v>
      </c>
      <c r="V1917">
        <v>0</v>
      </c>
      <c r="W1917">
        <v>0</v>
      </c>
      <c r="X1917">
        <v>0</v>
      </c>
      <c r="Y1917">
        <v>48.326897000000002</v>
      </c>
      <c r="Z1917">
        <v>0</v>
      </c>
      <c r="AA1917">
        <v>0</v>
      </c>
      <c r="AB1917">
        <v>0</v>
      </c>
      <c r="AC1917">
        <v>13.004633999999999</v>
      </c>
      <c r="AD1917">
        <v>0</v>
      </c>
      <c r="AE1917">
        <v>0</v>
      </c>
      <c r="AF1917">
        <v>61.331530000000001</v>
      </c>
    </row>
    <row r="1918" spans="1:32" x14ac:dyDescent="0.3">
      <c r="A1918">
        <v>3004176</v>
      </c>
      <c r="B1918">
        <v>1</v>
      </c>
      <c r="C1918" t="s">
        <v>82</v>
      </c>
      <c r="D1918" t="s">
        <v>100</v>
      </c>
      <c r="E1918" t="s">
        <v>7419</v>
      </c>
      <c r="F1918" t="s">
        <v>7420</v>
      </c>
      <c r="G1918" t="s">
        <v>134</v>
      </c>
      <c r="H1918" t="s">
        <v>211</v>
      </c>
      <c r="I1918" t="s">
        <v>79</v>
      </c>
      <c r="J1918" t="s">
        <v>136</v>
      </c>
      <c r="K1918" t="s">
        <v>22</v>
      </c>
      <c r="L1918" t="s">
        <v>177</v>
      </c>
      <c r="M1918" t="s">
        <v>7421</v>
      </c>
      <c r="N1918" t="s">
        <v>7422</v>
      </c>
      <c r="O1918">
        <v>1.0693716666666666</v>
      </c>
      <c r="P1918">
        <v>0</v>
      </c>
      <c r="Q1918">
        <v>9897</v>
      </c>
      <c r="R1918">
        <v>0</v>
      </c>
      <c r="S1918">
        <v>0</v>
      </c>
      <c r="T1918">
        <v>4</v>
      </c>
      <c r="U1918">
        <v>956</v>
      </c>
      <c r="V1918">
        <v>0</v>
      </c>
      <c r="W1918">
        <v>1</v>
      </c>
      <c r="X1918">
        <v>0</v>
      </c>
      <c r="Y1918">
        <v>2789.3425000000002</v>
      </c>
      <c r="Z1918">
        <v>0</v>
      </c>
      <c r="AA1918">
        <v>0</v>
      </c>
      <c r="AB1918">
        <v>904.83276000000001</v>
      </c>
      <c r="AC1918">
        <v>1176.6276</v>
      </c>
      <c r="AD1918">
        <v>0</v>
      </c>
      <c r="AE1918">
        <v>2.2594387999999999</v>
      </c>
      <c r="AF1918">
        <v>4873.0625</v>
      </c>
    </row>
    <row r="1919" spans="1:32" x14ac:dyDescent="0.3">
      <c r="A1919">
        <v>3003890</v>
      </c>
      <c r="B1919">
        <v>1</v>
      </c>
      <c r="C1919" t="s">
        <v>82</v>
      </c>
      <c r="D1919" t="s">
        <v>88</v>
      </c>
      <c r="E1919" t="s">
        <v>7423</v>
      </c>
      <c r="F1919" t="s">
        <v>7424</v>
      </c>
      <c r="G1919" t="s">
        <v>134</v>
      </c>
      <c r="H1919" t="s">
        <v>247</v>
      </c>
      <c r="I1919" t="s">
        <v>78</v>
      </c>
      <c r="J1919" t="s">
        <v>136</v>
      </c>
      <c r="K1919" t="s">
        <v>22</v>
      </c>
      <c r="L1919" t="s">
        <v>177</v>
      </c>
      <c r="M1919" t="s">
        <v>7425</v>
      </c>
      <c r="N1919" t="s">
        <v>7426</v>
      </c>
      <c r="O1919">
        <v>1.1701722222222222</v>
      </c>
      <c r="P1919">
        <v>0</v>
      </c>
      <c r="Q1919">
        <v>61</v>
      </c>
      <c r="R1919">
        <v>0</v>
      </c>
      <c r="S1919">
        <v>0</v>
      </c>
      <c r="T1919">
        <v>0</v>
      </c>
      <c r="U1919">
        <v>4</v>
      </c>
      <c r="V1919">
        <v>0</v>
      </c>
      <c r="W1919">
        <v>0</v>
      </c>
      <c r="X1919">
        <v>0</v>
      </c>
      <c r="Y1919">
        <v>18.80528</v>
      </c>
      <c r="Z1919">
        <v>0</v>
      </c>
      <c r="AA1919">
        <v>0</v>
      </c>
      <c r="AB1919">
        <v>0</v>
      </c>
      <c r="AC1919">
        <v>2.4962222999999999</v>
      </c>
      <c r="AD1919">
        <v>0</v>
      </c>
      <c r="AE1919">
        <v>0</v>
      </c>
      <c r="AF1919">
        <v>21.301501999999999</v>
      </c>
    </row>
    <row r="1920" spans="1:32" x14ac:dyDescent="0.3">
      <c r="A1920">
        <v>3003889</v>
      </c>
      <c r="B1920">
        <v>1</v>
      </c>
      <c r="C1920" t="s">
        <v>82</v>
      </c>
      <c r="D1920" t="s">
        <v>108</v>
      </c>
      <c r="E1920" t="s">
        <v>7427</v>
      </c>
      <c r="F1920" t="s">
        <v>7428</v>
      </c>
      <c r="G1920" t="s">
        <v>134</v>
      </c>
      <c r="H1920" t="s">
        <v>211</v>
      </c>
      <c r="I1920" t="s">
        <v>79</v>
      </c>
      <c r="J1920" t="s">
        <v>136</v>
      </c>
      <c r="K1920" t="s">
        <v>22</v>
      </c>
      <c r="L1920" t="s">
        <v>177</v>
      </c>
      <c r="M1920" t="s">
        <v>7429</v>
      </c>
      <c r="N1920" t="s">
        <v>7430</v>
      </c>
      <c r="O1920">
        <v>1.2427777777777778</v>
      </c>
      <c r="P1920">
        <v>0</v>
      </c>
      <c r="Q1920">
        <v>0</v>
      </c>
      <c r="R1920">
        <v>34</v>
      </c>
      <c r="S1920">
        <v>1</v>
      </c>
      <c r="T1920">
        <v>3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89.491500000000002</v>
      </c>
      <c r="AA1920">
        <v>0.7525811</v>
      </c>
      <c r="AB1920">
        <v>29.686669999999999</v>
      </c>
      <c r="AC1920">
        <v>0</v>
      </c>
      <c r="AD1920">
        <v>0</v>
      </c>
      <c r="AE1920">
        <v>0</v>
      </c>
      <c r="AF1920">
        <v>119.930756</v>
      </c>
    </row>
    <row r="1921" spans="1:32" x14ac:dyDescent="0.3">
      <c r="A1921">
        <v>3003914</v>
      </c>
      <c r="B1921">
        <v>1</v>
      </c>
      <c r="C1921" t="s">
        <v>83</v>
      </c>
      <c r="D1921" t="s">
        <v>130</v>
      </c>
      <c r="E1921" t="s">
        <v>7431</v>
      </c>
      <c r="F1921" t="s">
        <v>7432</v>
      </c>
      <c r="G1921" t="s">
        <v>134</v>
      </c>
      <c r="H1921" t="s">
        <v>247</v>
      </c>
      <c r="I1921" t="s">
        <v>78</v>
      </c>
      <c r="J1921" t="s">
        <v>136</v>
      </c>
      <c r="K1921" t="s">
        <v>22</v>
      </c>
      <c r="L1921" t="s">
        <v>177</v>
      </c>
      <c r="M1921" t="s">
        <v>7433</v>
      </c>
      <c r="N1921" t="s">
        <v>7434</v>
      </c>
      <c r="O1921">
        <v>3.980403611111111</v>
      </c>
      <c r="P1921">
        <v>0</v>
      </c>
      <c r="Q1921">
        <v>43</v>
      </c>
      <c r="R1921">
        <v>0</v>
      </c>
      <c r="S1921">
        <v>1</v>
      </c>
      <c r="T1921">
        <v>0</v>
      </c>
      <c r="U1921">
        <v>2</v>
      </c>
      <c r="V1921">
        <v>0</v>
      </c>
      <c r="W1921">
        <v>0</v>
      </c>
      <c r="X1921">
        <v>0</v>
      </c>
      <c r="Y1921">
        <v>21.210258</v>
      </c>
      <c r="Z1921">
        <v>0</v>
      </c>
      <c r="AA1921">
        <v>0</v>
      </c>
      <c r="AB1921">
        <v>0</v>
      </c>
      <c r="AC1921">
        <v>7.9206304999999997</v>
      </c>
      <c r="AD1921">
        <v>0</v>
      </c>
      <c r="AE1921">
        <v>0</v>
      </c>
      <c r="AF1921">
        <v>29.130890000000001</v>
      </c>
    </row>
    <row r="1922" spans="1:32" x14ac:dyDescent="0.3">
      <c r="A1922">
        <v>3003860</v>
      </c>
      <c r="B1922">
        <v>1</v>
      </c>
      <c r="C1922" t="s">
        <v>82</v>
      </c>
      <c r="D1922" t="s">
        <v>94</v>
      </c>
      <c r="E1922" t="s">
        <v>7435</v>
      </c>
      <c r="F1922" t="s">
        <v>7436</v>
      </c>
      <c r="G1922" t="s">
        <v>134</v>
      </c>
      <c r="H1922" t="s">
        <v>404</v>
      </c>
      <c r="I1922" t="s">
        <v>78</v>
      </c>
      <c r="J1922" t="s">
        <v>136</v>
      </c>
      <c r="K1922" t="s">
        <v>22</v>
      </c>
      <c r="L1922" t="s">
        <v>177</v>
      </c>
      <c r="M1922" t="s">
        <v>7437</v>
      </c>
      <c r="N1922" t="s">
        <v>7438</v>
      </c>
      <c r="O1922">
        <v>3.0373719444444447</v>
      </c>
      <c r="P1922">
        <v>0</v>
      </c>
      <c r="Q1922">
        <v>10</v>
      </c>
      <c r="R1922">
        <v>0</v>
      </c>
      <c r="S1922">
        <v>0</v>
      </c>
      <c r="T1922">
        <v>0</v>
      </c>
      <c r="U1922">
        <v>5</v>
      </c>
      <c r="V1922">
        <v>0</v>
      </c>
      <c r="W1922">
        <v>0</v>
      </c>
      <c r="X1922">
        <v>0</v>
      </c>
      <c r="Y1922">
        <v>7.887302</v>
      </c>
      <c r="Z1922">
        <v>0</v>
      </c>
      <c r="AA1922">
        <v>0</v>
      </c>
      <c r="AB1922">
        <v>0</v>
      </c>
      <c r="AC1922">
        <v>1.2113605999999999</v>
      </c>
      <c r="AD1922">
        <v>0</v>
      </c>
      <c r="AE1922">
        <v>0</v>
      </c>
      <c r="AF1922">
        <v>9.0986619999999991</v>
      </c>
    </row>
    <row r="1923" spans="1:32" x14ac:dyDescent="0.3">
      <c r="A1923">
        <v>3003861</v>
      </c>
      <c r="B1923">
        <v>1</v>
      </c>
      <c r="C1923" t="s">
        <v>82</v>
      </c>
      <c r="D1923" t="s">
        <v>90</v>
      </c>
      <c r="E1923" t="s">
        <v>7439</v>
      </c>
      <c r="F1923" t="s">
        <v>7440</v>
      </c>
      <c r="G1923" t="s">
        <v>134</v>
      </c>
      <c r="H1923" t="s">
        <v>367</v>
      </c>
      <c r="I1923" t="s">
        <v>78</v>
      </c>
      <c r="J1923" t="s">
        <v>136</v>
      </c>
      <c r="K1923" t="s">
        <v>22</v>
      </c>
      <c r="L1923" t="s">
        <v>177</v>
      </c>
      <c r="M1923" t="s">
        <v>7441</v>
      </c>
      <c r="N1923" t="s">
        <v>7442</v>
      </c>
      <c r="O1923">
        <v>4.6737783333333329</v>
      </c>
      <c r="P1923">
        <v>0</v>
      </c>
      <c r="Q1923">
        <v>3</v>
      </c>
      <c r="R1923">
        <v>0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0</v>
      </c>
      <c r="Y1923">
        <v>2.055812</v>
      </c>
      <c r="Z1923">
        <v>0</v>
      </c>
      <c r="AA1923">
        <v>0</v>
      </c>
      <c r="AB1923">
        <v>0</v>
      </c>
      <c r="AC1923">
        <v>4.2047810000000003E-3</v>
      </c>
      <c r="AD1923">
        <v>0</v>
      </c>
      <c r="AE1923">
        <v>0</v>
      </c>
      <c r="AF1923">
        <v>2.0600166</v>
      </c>
    </row>
    <row r="1924" spans="1:32" x14ac:dyDescent="0.3">
      <c r="A1924">
        <v>3015929</v>
      </c>
      <c r="B1924">
        <v>1</v>
      </c>
      <c r="C1924" t="s">
        <v>82</v>
      </c>
      <c r="D1924" t="s">
        <v>92</v>
      </c>
      <c r="E1924" t="s">
        <v>7443</v>
      </c>
      <c r="F1924" t="s">
        <v>7444</v>
      </c>
      <c r="G1924" t="s">
        <v>134</v>
      </c>
      <c r="H1924" t="s">
        <v>211</v>
      </c>
      <c r="I1924" t="s">
        <v>79</v>
      </c>
      <c r="J1924" t="s">
        <v>136</v>
      </c>
      <c r="K1924" t="s">
        <v>22</v>
      </c>
      <c r="L1924" t="s">
        <v>177</v>
      </c>
      <c r="M1924" t="s">
        <v>7445</v>
      </c>
      <c r="N1924" t="s">
        <v>7446</v>
      </c>
      <c r="O1924">
        <v>2.2712024999999998</v>
      </c>
      <c r="P1924">
        <v>0</v>
      </c>
      <c r="Q1924">
        <v>0</v>
      </c>
      <c r="R1924">
        <v>0</v>
      </c>
      <c r="S1924">
        <v>0</v>
      </c>
      <c r="T1924">
        <v>4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606.95952999999997</v>
      </c>
      <c r="AC1924">
        <v>0</v>
      </c>
      <c r="AD1924">
        <v>0</v>
      </c>
      <c r="AE1924">
        <v>0</v>
      </c>
      <c r="AF1924">
        <v>606.95952999999997</v>
      </c>
    </row>
    <row r="1925" spans="1:32" x14ac:dyDescent="0.3">
      <c r="A1925">
        <v>3003767</v>
      </c>
      <c r="B1925">
        <v>1</v>
      </c>
      <c r="C1925" t="s">
        <v>83</v>
      </c>
      <c r="D1925" t="s">
        <v>125</v>
      </c>
      <c r="E1925" t="s">
        <v>7447</v>
      </c>
      <c r="F1925" t="s">
        <v>7448</v>
      </c>
      <c r="G1925" t="s">
        <v>134</v>
      </c>
      <c r="H1925" t="s">
        <v>182</v>
      </c>
      <c r="I1925" t="s">
        <v>78</v>
      </c>
      <c r="J1925" t="s">
        <v>136</v>
      </c>
      <c r="K1925" t="s">
        <v>22</v>
      </c>
      <c r="L1925" t="s">
        <v>177</v>
      </c>
      <c r="M1925" t="s">
        <v>7449</v>
      </c>
      <c r="N1925" t="s">
        <v>7450</v>
      </c>
      <c r="O1925">
        <v>1.0551452777777779</v>
      </c>
      <c r="P1925">
        <v>0</v>
      </c>
      <c r="Q1925">
        <v>6</v>
      </c>
      <c r="R1925">
        <v>0</v>
      </c>
      <c r="S1925">
        <v>2</v>
      </c>
      <c r="T1925">
        <v>0</v>
      </c>
      <c r="U1925">
        <v>1</v>
      </c>
      <c r="V1925">
        <v>0</v>
      </c>
      <c r="W1925">
        <v>0</v>
      </c>
      <c r="X1925">
        <v>0</v>
      </c>
      <c r="Y1925">
        <v>0.97664309999999999</v>
      </c>
      <c r="Z1925">
        <v>0</v>
      </c>
      <c r="AA1925">
        <v>0.116504334</v>
      </c>
      <c r="AB1925">
        <v>0</v>
      </c>
      <c r="AC1925">
        <v>0.32090259999999998</v>
      </c>
      <c r="AD1925">
        <v>0</v>
      </c>
      <c r="AE1925">
        <v>0</v>
      </c>
      <c r="AF1925">
        <v>1.41405</v>
      </c>
    </row>
    <row r="1926" spans="1:32" x14ac:dyDescent="0.3">
      <c r="A1926">
        <v>3003790</v>
      </c>
      <c r="B1926">
        <v>1</v>
      </c>
      <c r="C1926" t="s">
        <v>83</v>
      </c>
      <c r="D1926" t="s">
        <v>130</v>
      </c>
      <c r="E1926" t="s">
        <v>2902</v>
      </c>
      <c r="F1926" t="s">
        <v>2903</v>
      </c>
      <c r="G1926" t="s">
        <v>134</v>
      </c>
      <c r="H1926" t="s">
        <v>182</v>
      </c>
      <c r="I1926" t="s">
        <v>78</v>
      </c>
      <c r="J1926" t="s">
        <v>136</v>
      </c>
      <c r="K1926" t="s">
        <v>22</v>
      </c>
      <c r="L1926" t="s">
        <v>177</v>
      </c>
      <c r="M1926" t="s">
        <v>7451</v>
      </c>
      <c r="N1926" t="s">
        <v>7452</v>
      </c>
      <c r="O1926">
        <v>0.60916666666666663</v>
      </c>
      <c r="P1926">
        <v>0</v>
      </c>
      <c r="Q1926">
        <v>27</v>
      </c>
      <c r="R1926">
        <v>0</v>
      </c>
      <c r="S1926">
        <v>34</v>
      </c>
      <c r="T1926">
        <v>0</v>
      </c>
      <c r="U1926">
        <v>2</v>
      </c>
      <c r="V1926">
        <v>0</v>
      </c>
      <c r="W1926">
        <v>0</v>
      </c>
      <c r="X1926">
        <v>0</v>
      </c>
      <c r="Y1926">
        <v>2.8294928000000001</v>
      </c>
      <c r="Z1926">
        <v>0</v>
      </c>
      <c r="AA1926">
        <v>2.8691578</v>
      </c>
      <c r="AB1926">
        <v>0</v>
      </c>
      <c r="AC1926">
        <v>0.42454845000000002</v>
      </c>
      <c r="AD1926">
        <v>0</v>
      </c>
      <c r="AE1926">
        <v>0</v>
      </c>
      <c r="AF1926">
        <v>6.1231989999999996</v>
      </c>
    </row>
    <row r="1927" spans="1:32" x14ac:dyDescent="0.3">
      <c r="A1927">
        <v>3003768</v>
      </c>
      <c r="B1927">
        <v>1</v>
      </c>
      <c r="C1927" t="s">
        <v>83</v>
      </c>
      <c r="D1927" t="s">
        <v>123</v>
      </c>
      <c r="E1927" t="s">
        <v>7453</v>
      </c>
      <c r="F1927" t="s">
        <v>7454</v>
      </c>
      <c r="G1927" t="s">
        <v>134</v>
      </c>
      <c r="H1927" t="s">
        <v>293</v>
      </c>
      <c r="I1927" t="s">
        <v>78</v>
      </c>
      <c r="J1927" t="s">
        <v>136</v>
      </c>
      <c r="K1927" t="s">
        <v>22</v>
      </c>
      <c r="L1927" t="s">
        <v>177</v>
      </c>
      <c r="M1927" t="s">
        <v>7455</v>
      </c>
      <c r="N1927" t="s">
        <v>7456</v>
      </c>
      <c r="O1927">
        <v>6.8196861111111104</v>
      </c>
      <c r="P1927">
        <v>0</v>
      </c>
      <c r="Q1927">
        <v>125</v>
      </c>
      <c r="R1927">
        <v>0</v>
      </c>
      <c r="S1927">
        <v>1</v>
      </c>
      <c r="T1927">
        <v>0</v>
      </c>
      <c r="U1927">
        <v>5</v>
      </c>
      <c r="V1927">
        <v>0</v>
      </c>
      <c r="W1927">
        <v>0</v>
      </c>
      <c r="X1927">
        <v>0</v>
      </c>
      <c r="Y1927">
        <v>198.40772999999999</v>
      </c>
      <c r="Z1927">
        <v>0</v>
      </c>
      <c r="AA1927">
        <v>1.0165658</v>
      </c>
      <c r="AB1927">
        <v>0</v>
      </c>
      <c r="AC1927">
        <v>45.191173999999997</v>
      </c>
      <c r="AD1927">
        <v>0</v>
      </c>
      <c r="AE1927">
        <v>0</v>
      </c>
      <c r="AF1927">
        <v>244.61546000000001</v>
      </c>
    </row>
    <row r="1928" spans="1:32" x14ac:dyDescent="0.3">
      <c r="A1928">
        <v>3003693</v>
      </c>
      <c r="B1928">
        <v>1</v>
      </c>
      <c r="C1928" t="s">
        <v>82</v>
      </c>
      <c r="D1928" t="s">
        <v>94</v>
      </c>
      <c r="E1928" t="s">
        <v>7457</v>
      </c>
      <c r="F1928" t="s">
        <v>7458</v>
      </c>
      <c r="G1928" t="s">
        <v>134</v>
      </c>
      <c r="H1928" t="s">
        <v>182</v>
      </c>
      <c r="I1928" t="s">
        <v>78</v>
      </c>
      <c r="J1928" t="s">
        <v>136</v>
      </c>
      <c r="K1928" t="s">
        <v>22</v>
      </c>
      <c r="L1928" t="s">
        <v>177</v>
      </c>
      <c r="M1928" t="s">
        <v>7459</v>
      </c>
      <c r="N1928" t="s">
        <v>7460</v>
      </c>
      <c r="O1928">
        <v>3.8249930555555558</v>
      </c>
      <c r="P1928">
        <v>0</v>
      </c>
      <c r="Q1928">
        <v>33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10.534269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10.534269</v>
      </c>
    </row>
    <row r="1929" spans="1:32" x14ac:dyDescent="0.3">
      <c r="A1929">
        <v>3003751</v>
      </c>
      <c r="B1929">
        <v>1</v>
      </c>
      <c r="C1929" t="s">
        <v>82</v>
      </c>
      <c r="D1929" t="s">
        <v>84</v>
      </c>
      <c r="E1929" t="s">
        <v>7461</v>
      </c>
      <c r="F1929" t="s">
        <v>7462</v>
      </c>
      <c r="G1929" t="s">
        <v>134</v>
      </c>
      <c r="H1929" t="s">
        <v>182</v>
      </c>
      <c r="I1929" t="s">
        <v>78</v>
      </c>
      <c r="J1929" t="s">
        <v>136</v>
      </c>
      <c r="K1929" t="s">
        <v>22</v>
      </c>
      <c r="L1929" t="s">
        <v>177</v>
      </c>
      <c r="M1929" t="s">
        <v>7463</v>
      </c>
      <c r="N1929" t="s">
        <v>7464</v>
      </c>
      <c r="O1929">
        <v>1.022801111111111</v>
      </c>
      <c r="P1929">
        <v>0</v>
      </c>
      <c r="Q1929">
        <v>65</v>
      </c>
      <c r="R1929">
        <v>0</v>
      </c>
      <c r="S1929">
        <v>0</v>
      </c>
      <c r="T1929">
        <v>0</v>
      </c>
      <c r="U1929">
        <v>23</v>
      </c>
      <c r="V1929">
        <v>0</v>
      </c>
      <c r="W1929">
        <v>0</v>
      </c>
      <c r="X1929">
        <v>0</v>
      </c>
      <c r="Y1929">
        <v>15.1897</v>
      </c>
      <c r="Z1929">
        <v>0</v>
      </c>
      <c r="AA1929">
        <v>0</v>
      </c>
      <c r="AB1929">
        <v>0</v>
      </c>
      <c r="AC1929">
        <v>15.102332000000001</v>
      </c>
      <c r="AD1929">
        <v>0</v>
      </c>
      <c r="AE1929">
        <v>0</v>
      </c>
      <c r="AF1929">
        <v>30.292031999999999</v>
      </c>
    </row>
    <row r="1930" spans="1:32" x14ac:dyDescent="0.3">
      <c r="A1930">
        <v>3003678</v>
      </c>
      <c r="B1930">
        <v>1</v>
      </c>
      <c r="C1930" t="s">
        <v>83</v>
      </c>
      <c r="D1930" t="s">
        <v>129</v>
      </c>
      <c r="E1930" t="s">
        <v>7465</v>
      </c>
      <c r="F1930" t="s">
        <v>7466</v>
      </c>
      <c r="G1930" t="s">
        <v>134</v>
      </c>
      <c r="H1930" t="s">
        <v>211</v>
      </c>
      <c r="I1930" t="s">
        <v>79</v>
      </c>
      <c r="J1930" t="s">
        <v>136</v>
      </c>
      <c r="K1930" t="s">
        <v>22</v>
      </c>
      <c r="L1930" t="s">
        <v>177</v>
      </c>
      <c r="M1930" t="s">
        <v>7467</v>
      </c>
      <c r="N1930" t="s">
        <v>7468</v>
      </c>
      <c r="O1930">
        <v>0.95305555555555554</v>
      </c>
      <c r="P1930">
        <v>3</v>
      </c>
      <c r="Q1930">
        <v>236</v>
      </c>
      <c r="R1930">
        <v>140</v>
      </c>
      <c r="S1930">
        <v>49</v>
      </c>
      <c r="T1930">
        <v>12</v>
      </c>
      <c r="U1930">
        <v>24</v>
      </c>
      <c r="V1930">
        <v>0</v>
      </c>
      <c r="W1930">
        <v>0</v>
      </c>
      <c r="X1930">
        <v>3.6276896000000001</v>
      </c>
      <c r="Y1930">
        <v>22.489394999999998</v>
      </c>
      <c r="Z1930">
        <v>53.371597000000001</v>
      </c>
      <c r="AA1930">
        <v>10.701347999999999</v>
      </c>
      <c r="AB1930">
        <v>7.6580469999999998</v>
      </c>
      <c r="AC1930">
        <v>3.4471462000000002</v>
      </c>
      <c r="AD1930">
        <v>0</v>
      </c>
      <c r="AE1930">
        <v>0</v>
      </c>
      <c r="AF1930">
        <v>101.29523</v>
      </c>
    </row>
    <row r="1931" spans="1:32" x14ac:dyDescent="0.3">
      <c r="A1931">
        <v>3003640</v>
      </c>
      <c r="B1931">
        <v>1</v>
      </c>
      <c r="C1931" t="s">
        <v>82</v>
      </c>
      <c r="D1931" t="s">
        <v>109</v>
      </c>
      <c r="E1931" t="s">
        <v>7469</v>
      </c>
      <c r="F1931" t="s">
        <v>7470</v>
      </c>
      <c r="G1931" t="s">
        <v>134</v>
      </c>
      <c r="H1931" t="s">
        <v>293</v>
      </c>
      <c r="I1931" t="s">
        <v>78</v>
      </c>
      <c r="J1931" t="s">
        <v>136</v>
      </c>
      <c r="K1931" t="s">
        <v>22</v>
      </c>
      <c r="L1931" t="s">
        <v>177</v>
      </c>
      <c r="M1931" t="s">
        <v>7471</v>
      </c>
      <c r="N1931" t="s">
        <v>7472</v>
      </c>
      <c r="O1931">
        <v>3.0975116666666667</v>
      </c>
      <c r="P1931">
        <v>0</v>
      </c>
      <c r="Q1931">
        <v>69</v>
      </c>
      <c r="R1931">
        <v>0</v>
      </c>
      <c r="S1931">
        <v>0</v>
      </c>
      <c r="T1931">
        <v>0</v>
      </c>
      <c r="U1931">
        <v>2</v>
      </c>
      <c r="V1931">
        <v>0</v>
      </c>
      <c r="W1931">
        <v>0</v>
      </c>
      <c r="X1931">
        <v>0</v>
      </c>
      <c r="Y1931">
        <v>14.349482</v>
      </c>
      <c r="Z1931">
        <v>0</v>
      </c>
      <c r="AA1931">
        <v>0</v>
      </c>
      <c r="AB1931">
        <v>0</v>
      </c>
      <c r="AC1931">
        <v>1.2626373</v>
      </c>
      <c r="AD1931">
        <v>0</v>
      </c>
      <c r="AE1931">
        <v>0</v>
      </c>
      <c r="AF1931">
        <v>15.612119</v>
      </c>
    </row>
    <row r="1932" spans="1:32" x14ac:dyDescent="0.3">
      <c r="A1932">
        <v>3003696</v>
      </c>
      <c r="B1932">
        <v>1</v>
      </c>
      <c r="C1932" t="s">
        <v>83</v>
      </c>
      <c r="D1932" t="s">
        <v>124</v>
      </c>
      <c r="E1932" t="s">
        <v>3806</v>
      </c>
      <c r="F1932" t="s">
        <v>3807</v>
      </c>
      <c r="G1932" t="s">
        <v>134</v>
      </c>
      <c r="H1932" t="s">
        <v>211</v>
      </c>
      <c r="I1932" t="s">
        <v>79</v>
      </c>
      <c r="J1932" t="s">
        <v>136</v>
      </c>
      <c r="K1932" t="s">
        <v>22</v>
      </c>
      <c r="L1932" t="s">
        <v>177</v>
      </c>
      <c r="M1932" t="s">
        <v>7473</v>
      </c>
      <c r="N1932" t="s">
        <v>7474</v>
      </c>
      <c r="O1932">
        <v>0.84666666666666668</v>
      </c>
      <c r="P1932">
        <v>2</v>
      </c>
      <c r="Q1932">
        <v>494</v>
      </c>
      <c r="R1932">
        <v>55</v>
      </c>
      <c r="S1932">
        <v>70</v>
      </c>
      <c r="T1932">
        <v>1</v>
      </c>
      <c r="U1932">
        <v>32</v>
      </c>
      <c r="V1932">
        <v>0</v>
      </c>
      <c r="W1932">
        <v>0</v>
      </c>
      <c r="X1932">
        <v>12.081860000000001</v>
      </c>
      <c r="Y1932">
        <v>48.368949999999998</v>
      </c>
      <c r="Z1932">
        <v>9.9570830000000008</v>
      </c>
      <c r="AA1932">
        <v>8.3110820000000007</v>
      </c>
      <c r="AB1932">
        <v>0.15791814000000001</v>
      </c>
      <c r="AC1932">
        <v>6.9880630000000004</v>
      </c>
      <c r="AD1932">
        <v>0</v>
      </c>
      <c r="AE1932">
        <v>0</v>
      </c>
      <c r="AF1932">
        <v>85.864949999999993</v>
      </c>
    </row>
    <row r="1933" spans="1:32" x14ac:dyDescent="0.3">
      <c r="A1933">
        <v>3003651</v>
      </c>
      <c r="B1933">
        <v>2</v>
      </c>
      <c r="C1933" t="s">
        <v>82</v>
      </c>
      <c r="D1933" t="s">
        <v>93</v>
      </c>
      <c r="E1933" t="s">
        <v>7475</v>
      </c>
      <c r="F1933" t="s">
        <v>7476</v>
      </c>
      <c r="G1933" t="s">
        <v>134</v>
      </c>
      <c r="H1933" t="s">
        <v>211</v>
      </c>
      <c r="I1933" t="s">
        <v>79</v>
      </c>
      <c r="J1933" t="s">
        <v>136</v>
      </c>
      <c r="K1933" t="s">
        <v>22</v>
      </c>
      <c r="L1933" t="s">
        <v>177</v>
      </c>
      <c r="M1933" t="s">
        <v>7477</v>
      </c>
      <c r="N1933" t="s">
        <v>7478</v>
      </c>
      <c r="O1933">
        <v>5.5635233333333334</v>
      </c>
      <c r="P1933">
        <v>0</v>
      </c>
      <c r="Q1933">
        <v>364</v>
      </c>
      <c r="R1933">
        <v>0</v>
      </c>
      <c r="S1933">
        <v>0</v>
      </c>
      <c r="T1933">
        <v>0</v>
      </c>
      <c r="U1933">
        <v>74</v>
      </c>
      <c r="V1933">
        <v>0</v>
      </c>
      <c r="W1933">
        <v>1</v>
      </c>
      <c r="X1933">
        <v>0</v>
      </c>
      <c r="Y1933">
        <v>486.45141999999998</v>
      </c>
      <c r="Z1933">
        <v>0</v>
      </c>
      <c r="AA1933">
        <v>0</v>
      </c>
      <c r="AB1933">
        <v>0</v>
      </c>
      <c r="AC1933">
        <v>336.49901999999997</v>
      </c>
      <c r="AD1933">
        <v>0</v>
      </c>
      <c r="AE1933">
        <v>29.570784</v>
      </c>
      <c r="AF1933">
        <v>852.52124000000003</v>
      </c>
    </row>
    <row r="1934" spans="1:32" x14ac:dyDescent="0.3">
      <c r="A1934">
        <v>3003676</v>
      </c>
      <c r="B1934">
        <v>1</v>
      </c>
      <c r="C1934" t="s">
        <v>83</v>
      </c>
      <c r="D1934" t="s">
        <v>122</v>
      </c>
      <c r="E1934" t="s">
        <v>2532</v>
      </c>
      <c r="F1934" t="s">
        <v>2533</v>
      </c>
      <c r="G1934" t="s">
        <v>134</v>
      </c>
      <c r="H1934" t="s">
        <v>211</v>
      </c>
      <c r="I1934" t="s">
        <v>79</v>
      </c>
      <c r="J1934" t="s">
        <v>136</v>
      </c>
      <c r="K1934" t="s">
        <v>22</v>
      </c>
      <c r="L1934" t="s">
        <v>177</v>
      </c>
      <c r="M1934" t="s">
        <v>7479</v>
      </c>
      <c r="N1934" t="s">
        <v>7480</v>
      </c>
      <c r="O1934">
        <v>0.46750000000000003</v>
      </c>
      <c r="P1934">
        <v>1</v>
      </c>
      <c r="Q1934">
        <v>1051</v>
      </c>
      <c r="R1934">
        <v>9</v>
      </c>
      <c r="S1934">
        <v>54</v>
      </c>
      <c r="T1934">
        <v>8</v>
      </c>
      <c r="U1934">
        <v>124</v>
      </c>
      <c r="V1934">
        <v>0</v>
      </c>
      <c r="W1934">
        <v>0</v>
      </c>
      <c r="X1934">
        <v>5.7754735999999998</v>
      </c>
      <c r="Y1934">
        <v>50.186256</v>
      </c>
      <c r="Z1934">
        <v>29.224599999999999</v>
      </c>
      <c r="AA1934">
        <v>3.0615296000000001</v>
      </c>
      <c r="AB1934">
        <v>53.210120000000003</v>
      </c>
      <c r="AC1934">
        <v>14.495312999999999</v>
      </c>
      <c r="AD1934">
        <v>0</v>
      </c>
      <c r="AE1934">
        <v>0</v>
      </c>
      <c r="AF1934">
        <v>155.95330000000001</v>
      </c>
    </row>
    <row r="1935" spans="1:32" x14ac:dyDescent="0.3">
      <c r="A1935">
        <v>3003416</v>
      </c>
      <c r="B1935">
        <v>1</v>
      </c>
      <c r="C1935" t="s">
        <v>82</v>
      </c>
      <c r="D1935" t="s">
        <v>91</v>
      </c>
      <c r="E1935" t="s">
        <v>7481</v>
      </c>
      <c r="F1935" t="s">
        <v>7482</v>
      </c>
      <c r="G1935" t="s">
        <v>134</v>
      </c>
      <c r="H1935" t="s">
        <v>6976</v>
      </c>
      <c r="I1935" t="s">
        <v>78</v>
      </c>
      <c r="J1935" t="s">
        <v>136</v>
      </c>
      <c r="K1935" t="s">
        <v>22</v>
      </c>
      <c r="L1935" t="s">
        <v>177</v>
      </c>
      <c r="M1935" t="s">
        <v>7483</v>
      </c>
      <c r="N1935" t="s">
        <v>7484</v>
      </c>
      <c r="O1935">
        <v>2.4847780555555552</v>
      </c>
      <c r="P1935">
        <v>0</v>
      </c>
      <c r="Q1935">
        <v>269</v>
      </c>
      <c r="R1935">
        <v>0</v>
      </c>
      <c r="S1935">
        <v>0</v>
      </c>
      <c r="T1935">
        <v>0</v>
      </c>
      <c r="U1935">
        <v>20</v>
      </c>
      <c r="V1935">
        <v>0</v>
      </c>
      <c r="W1935">
        <v>0</v>
      </c>
      <c r="X1935">
        <v>0</v>
      </c>
      <c r="Y1935">
        <v>161.28726</v>
      </c>
      <c r="Z1935">
        <v>0</v>
      </c>
      <c r="AA1935">
        <v>0</v>
      </c>
      <c r="AB1935">
        <v>0</v>
      </c>
      <c r="AC1935">
        <v>67.189220000000006</v>
      </c>
      <c r="AD1935">
        <v>0</v>
      </c>
      <c r="AE1935">
        <v>0</v>
      </c>
      <c r="AF1935">
        <v>228.47647000000001</v>
      </c>
    </row>
    <row r="1936" spans="1:32" x14ac:dyDescent="0.3">
      <c r="A1936">
        <v>3003557</v>
      </c>
      <c r="B1936">
        <v>1</v>
      </c>
      <c r="C1936" t="s">
        <v>82</v>
      </c>
      <c r="D1936" t="s">
        <v>112</v>
      </c>
      <c r="E1936" t="s">
        <v>7485</v>
      </c>
      <c r="F1936" t="s">
        <v>7486</v>
      </c>
      <c r="G1936" t="s">
        <v>134</v>
      </c>
      <c r="H1936" t="s">
        <v>247</v>
      </c>
      <c r="I1936" t="s">
        <v>78</v>
      </c>
      <c r="J1936" t="s">
        <v>136</v>
      </c>
      <c r="K1936" t="s">
        <v>22</v>
      </c>
      <c r="L1936" t="s">
        <v>177</v>
      </c>
      <c r="M1936" t="s">
        <v>7487</v>
      </c>
      <c r="N1936" t="s">
        <v>7488</v>
      </c>
      <c r="O1936">
        <v>1.1865911111111112</v>
      </c>
      <c r="P1936">
        <v>0</v>
      </c>
      <c r="Q1936">
        <v>27</v>
      </c>
      <c r="R1936">
        <v>0</v>
      </c>
      <c r="S1936">
        <v>3</v>
      </c>
      <c r="T1936">
        <v>0</v>
      </c>
      <c r="U1936">
        <v>1</v>
      </c>
      <c r="V1936">
        <v>0</v>
      </c>
      <c r="W1936">
        <v>0</v>
      </c>
      <c r="X1936">
        <v>0</v>
      </c>
      <c r="Y1936">
        <v>11.854348</v>
      </c>
      <c r="Z1936">
        <v>0</v>
      </c>
      <c r="AA1936">
        <v>9.5548350000000004E-2</v>
      </c>
      <c r="AB1936">
        <v>0</v>
      </c>
      <c r="AC1936">
        <v>0.47123720000000002</v>
      </c>
      <c r="AD1936">
        <v>0</v>
      </c>
      <c r="AE1936">
        <v>0</v>
      </c>
      <c r="AF1936">
        <v>12.421134</v>
      </c>
    </row>
    <row r="1937" spans="1:32" x14ac:dyDescent="0.3">
      <c r="A1937">
        <v>3003330</v>
      </c>
      <c r="B1937">
        <v>1</v>
      </c>
      <c r="C1937" t="s">
        <v>82</v>
      </c>
      <c r="D1937" t="s">
        <v>108</v>
      </c>
      <c r="E1937" t="s">
        <v>7489</v>
      </c>
      <c r="F1937" t="s">
        <v>7490</v>
      </c>
      <c r="G1937" t="s">
        <v>134</v>
      </c>
      <c r="H1937" t="s">
        <v>247</v>
      </c>
      <c r="I1937" t="s">
        <v>78</v>
      </c>
      <c r="J1937" t="s">
        <v>136</v>
      </c>
      <c r="K1937" t="s">
        <v>22</v>
      </c>
      <c r="L1937" t="s">
        <v>177</v>
      </c>
      <c r="M1937" t="s">
        <v>7491</v>
      </c>
      <c r="N1937" t="s">
        <v>7492</v>
      </c>
      <c r="O1937">
        <v>0.98666472222222223</v>
      </c>
      <c r="P1937">
        <v>0</v>
      </c>
      <c r="Q1937">
        <v>30</v>
      </c>
      <c r="R1937">
        <v>0</v>
      </c>
      <c r="S1937">
        <v>10</v>
      </c>
      <c r="T1937">
        <v>0</v>
      </c>
      <c r="U1937">
        <v>11</v>
      </c>
      <c r="V1937">
        <v>0</v>
      </c>
      <c r="W1937">
        <v>0</v>
      </c>
      <c r="X1937">
        <v>0</v>
      </c>
      <c r="Y1937">
        <v>0.97881806000000005</v>
      </c>
      <c r="Z1937">
        <v>0</v>
      </c>
      <c r="AA1937">
        <v>1.5693473</v>
      </c>
      <c r="AB1937">
        <v>0</v>
      </c>
      <c r="AC1937">
        <v>2.1198267999999998</v>
      </c>
      <c r="AD1937">
        <v>0</v>
      </c>
      <c r="AE1937">
        <v>0</v>
      </c>
      <c r="AF1937">
        <v>4.6679919999999999</v>
      </c>
    </row>
    <row r="1938" spans="1:32" x14ac:dyDescent="0.3">
      <c r="A1938">
        <v>3003355</v>
      </c>
      <c r="B1938">
        <v>1</v>
      </c>
      <c r="C1938" t="s">
        <v>82</v>
      </c>
      <c r="D1938" t="s">
        <v>92</v>
      </c>
      <c r="E1938" t="s">
        <v>7493</v>
      </c>
      <c r="F1938" t="s">
        <v>7494</v>
      </c>
      <c r="G1938" t="s">
        <v>134</v>
      </c>
      <c r="H1938" t="s">
        <v>367</v>
      </c>
      <c r="I1938" t="s">
        <v>78</v>
      </c>
      <c r="J1938" t="s">
        <v>136</v>
      </c>
      <c r="K1938" t="s">
        <v>22</v>
      </c>
      <c r="L1938" t="s">
        <v>177</v>
      </c>
      <c r="M1938" t="s">
        <v>7495</v>
      </c>
      <c r="N1938" t="s">
        <v>7496</v>
      </c>
      <c r="O1938">
        <v>4.9010144444444439</v>
      </c>
      <c r="P1938">
        <v>0</v>
      </c>
      <c r="Q1938">
        <v>1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1.0322039999999999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1.0322039999999999</v>
      </c>
    </row>
    <row r="1939" spans="1:32" x14ac:dyDescent="0.3">
      <c r="A1939">
        <v>3010879</v>
      </c>
      <c r="B1939">
        <v>1</v>
      </c>
      <c r="C1939" t="s">
        <v>83</v>
      </c>
      <c r="D1939" t="s">
        <v>127</v>
      </c>
      <c r="E1939" t="s">
        <v>7497</v>
      </c>
      <c r="F1939" t="s">
        <v>7498</v>
      </c>
      <c r="G1939" t="s">
        <v>134</v>
      </c>
      <c r="H1939" t="s">
        <v>367</v>
      </c>
      <c r="I1939" t="s">
        <v>78</v>
      </c>
      <c r="J1939" t="s">
        <v>136</v>
      </c>
      <c r="K1939" t="s">
        <v>22</v>
      </c>
      <c r="L1939" t="s">
        <v>177</v>
      </c>
      <c r="M1939" t="s">
        <v>7499</v>
      </c>
      <c r="N1939" t="s">
        <v>7500</v>
      </c>
      <c r="O1939">
        <v>2.9794497222222223</v>
      </c>
      <c r="P1939">
        <v>0</v>
      </c>
      <c r="Q1939">
        <v>3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1.4746474000000001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1.4746474000000001</v>
      </c>
    </row>
    <row r="1940" spans="1:32" x14ac:dyDescent="0.3">
      <c r="A1940">
        <v>3010618</v>
      </c>
      <c r="B1940">
        <v>1</v>
      </c>
      <c r="C1940" t="s">
        <v>82</v>
      </c>
      <c r="D1940" t="s">
        <v>86</v>
      </c>
      <c r="E1940" t="s">
        <v>7501</v>
      </c>
      <c r="F1940" t="s">
        <v>7502</v>
      </c>
      <c r="G1940" t="s">
        <v>134</v>
      </c>
      <c r="H1940" t="s">
        <v>238</v>
      </c>
      <c r="I1940" t="s">
        <v>78</v>
      </c>
      <c r="J1940" t="s">
        <v>136</v>
      </c>
      <c r="K1940" t="s">
        <v>22</v>
      </c>
      <c r="L1940" t="s">
        <v>177</v>
      </c>
      <c r="M1940" t="s">
        <v>7503</v>
      </c>
      <c r="N1940" t="s">
        <v>7504</v>
      </c>
      <c r="O1940">
        <v>3.3952005555555553</v>
      </c>
      <c r="P1940">
        <v>0</v>
      </c>
      <c r="Q1940">
        <v>1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0.86276229999999998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0.86276229999999998</v>
      </c>
    </row>
    <row r="1941" spans="1:32" x14ac:dyDescent="0.3">
      <c r="A1941">
        <v>3010614</v>
      </c>
      <c r="B1941">
        <v>1</v>
      </c>
      <c r="C1941" t="s">
        <v>82</v>
      </c>
      <c r="D1941" t="s">
        <v>113</v>
      </c>
      <c r="E1941" t="s">
        <v>7505</v>
      </c>
      <c r="F1941" t="s">
        <v>7506</v>
      </c>
      <c r="G1941" t="s">
        <v>134</v>
      </c>
      <c r="H1941" t="s">
        <v>327</v>
      </c>
      <c r="I1941" t="s">
        <v>78</v>
      </c>
      <c r="J1941" t="s">
        <v>136</v>
      </c>
      <c r="K1941" t="s">
        <v>22</v>
      </c>
      <c r="L1941" t="s">
        <v>177</v>
      </c>
      <c r="M1941" t="s">
        <v>7507</v>
      </c>
      <c r="N1941" t="s">
        <v>7508</v>
      </c>
      <c r="O1941">
        <v>1.8527777777777779</v>
      </c>
      <c r="P1941">
        <v>0</v>
      </c>
      <c r="Q1941">
        <v>186</v>
      </c>
      <c r="R1941">
        <v>0</v>
      </c>
      <c r="S1941">
        <v>3</v>
      </c>
      <c r="T1941">
        <v>0</v>
      </c>
      <c r="U1941">
        <v>12</v>
      </c>
      <c r="V1941">
        <v>0</v>
      </c>
      <c r="W1941">
        <v>0</v>
      </c>
      <c r="X1941">
        <v>0</v>
      </c>
      <c r="Y1941">
        <v>127.211685</v>
      </c>
      <c r="Z1941">
        <v>0</v>
      </c>
      <c r="AA1941">
        <v>0.66442363999999998</v>
      </c>
      <c r="AB1941">
        <v>0</v>
      </c>
      <c r="AC1941">
        <v>25.728462</v>
      </c>
      <c r="AD1941">
        <v>0</v>
      </c>
      <c r="AE1941">
        <v>0</v>
      </c>
      <c r="AF1941">
        <v>153.60457</v>
      </c>
    </row>
    <row r="1942" spans="1:32" x14ac:dyDescent="0.3">
      <c r="A1942">
        <v>3010448</v>
      </c>
      <c r="B1942">
        <v>1</v>
      </c>
      <c r="C1942" t="s">
        <v>82</v>
      </c>
      <c r="D1942" t="s">
        <v>108</v>
      </c>
      <c r="E1942" t="s">
        <v>7509</v>
      </c>
      <c r="F1942" t="s">
        <v>7510</v>
      </c>
      <c r="G1942" t="s">
        <v>134</v>
      </c>
      <c r="H1942" t="s">
        <v>247</v>
      </c>
      <c r="I1942" t="s">
        <v>78</v>
      </c>
      <c r="J1942" t="s">
        <v>136</v>
      </c>
      <c r="K1942" t="s">
        <v>22</v>
      </c>
      <c r="L1942" t="s">
        <v>177</v>
      </c>
      <c r="M1942" t="s">
        <v>7511</v>
      </c>
      <c r="N1942" t="s">
        <v>7512</v>
      </c>
      <c r="O1942">
        <v>1.9811158333333332</v>
      </c>
      <c r="P1942">
        <v>0</v>
      </c>
      <c r="Q1942">
        <v>0</v>
      </c>
      <c r="R1942">
        <v>0</v>
      </c>
      <c r="S1942">
        <v>5</v>
      </c>
      <c r="T1942">
        <v>0</v>
      </c>
      <c r="U1942">
        <v>3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3.2623625000000001</v>
      </c>
      <c r="AB1942">
        <v>0</v>
      </c>
      <c r="AC1942">
        <v>3.7260024999999999</v>
      </c>
      <c r="AD1942">
        <v>0</v>
      </c>
      <c r="AE1942">
        <v>0</v>
      </c>
      <c r="AF1942">
        <v>6.9883649999999999</v>
      </c>
    </row>
    <row r="1943" spans="1:32" x14ac:dyDescent="0.3">
      <c r="A1943">
        <v>3010248</v>
      </c>
      <c r="B1943">
        <v>1</v>
      </c>
      <c r="C1943" t="s">
        <v>83</v>
      </c>
      <c r="D1943" t="s">
        <v>123</v>
      </c>
      <c r="E1943" t="s">
        <v>7513</v>
      </c>
      <c r="F1943" t="s">
        <v>7514</v>
      </c>
      <c r="G1943" t="s">
        <v>134</v>
      </c>
      <c r="H1943" t="s">
        <v>404</v>
      </c>
      <c r="I1943" t="s">
        <v>78</v>
      </c>
      <c r="J1943" t="s">
        <v>136</v>
      </c>
      <c r="K1943" t="s">
        <v>22</v>
      </c>
      <c r="L1943" t="s">
        <v>177</v>
      </c>
      <c r="M1943" t="s">
        <v>7515</v>
      </c>
      <c r="N1943" t="s">
        <v>7516</v>
      </c>
      <c r="O1943">
        <v>1.4158816666666667</v>
      </c>
      <c r="P1943">
        <v>0</v>
      </c>
      <c r="Q1943">
        <v>68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11.373215999999999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11.373215999999999</v>
      </c>
    </row>
    <row r="1944" spans="1:32" x14ac:dyDescent="0.3">
      <c r="A1944">
        <v>3010100</v>
      </c>
      <c r="B1944">
        <v>1</v>
      </c>
      <c r="C1944" t="s">
        <v>82</v>
      </c>
      <c r="D1944" t="s">
        <v>108</v>
      </c>
      <c r="E1944" t="s">
        <v>7517</v>
      </c>
      <c r="F1944" t="s">
        <v>7518</v>
      </c>
      <c r="G1944" t="s">
        <v>134</v>
      </c>
      <c r="H1944" t="s">
        <v>247</v>
      </c>
      <c r="I1944" t="s">
        <v>78</v>
      </c>
      <c r="J1944" t="s">
        <v>136</v>
      </c>
      <c r="K1944" t="s">
        <v>22</v>
      </c>
      <c r="L1944" t="s">
        <v>177</v>
      </c>
      <c r="M1944" t="s">
        <v>7519</v>
      </c>
      <c r="N1944" t="s">
        <v>7520</v>
      </c>
      <c r="O1944">
        <v>1.3816969444444445</v>
      </c>
      <c r="P1944">
        <v>0</v>
      </c>
      <c r="Q1944">
        <v>2</v>
      </c>
      <c r="R1944">
        <v>0</v>
      </c>
      <c r="S1944">
        <v>6</v>
      </c>
      <c r="T1944">
        <v>0</v>
      </c>
      <c r="U1944">
        <v>2</v>
      </c>
      <c r="V1944">
        <v>0</v>
      </c>
      <c r="W1944">
        <v>0</v>
      </c>
      <c r="X1944">
        <v>0</v>
      </c>
      <c r="Y1944">
        <v>1.9540417000000001</v>
      </c>
      <c r="Z1944">
        <v>0</v>
      </c>
      <c r="AA1944">
        <v>2.1215489999999999</v>
      </c>
      <c r="AB1944">
        <v>0</v>
      </c>
      <c r="AC1944">
        <v>0.34948635</v>
      </c>
      <c r="AD1944">
        <v>0</v>
      </c>
      <c r="AE1944">
        <v>0</v>
      </c>
      <c r="AF1944">
        <v>4.4250769999999999</v>
      </c>
    </row>
    <row r="1945" spans="1:32" x14ac:dyDescent="0.3">
      <c r="A1945">
        <v>3010098</v>
      </c>
      <c r="B1945">
        <v>1</v>
      </c>
      <c r="C1945" t="s">
        <v>82</v>
      </c>
      <c r="D1945" t="s">
        <v>103</v>
      </c>
      <c r="E1945" t="s">
        <v>7521</v>
      </c>
      <c r="F1945" t="s">
        <v>7522</v>
      </c>
      <c r="G1945" t="s">
        <v>134</v>
      </c>
      <c r="H1945" t="s">
        <v>247</v>
      </c>
      <c r="I1945" t="s">
        <v>78</v>
      </c>
      <c r="J1945" t="s">
        <v>136</v>
      </c>
      <c r="K1945" t="s">
        <v>22</v>
      </c>
      <c r="L1945" t="s">
        <v>177</v>
      </c>
      <c r="M1945" t="s">
        <v>7523</v>
      </c>
      <c r="N1945" t="s">
        <v>7524</v>
      </c>
      <c r="O1945">
        <v>3.164955</v>
      </c>
      <c r="P1945">
        <v>0</v>
      </c>
      <c r="Q1945">
        <v>15</v>
      </c>
      <c r="R1945">
        <v>0</v>
      </c>
      <c r="S1945">
        <v>6</v>
      </c>
      <c r="T1945">
        <v>0</v>
      </c>
      <c r="U1945">
        <v>4</v>
      </c>
      <c r="V1945">
        <v>0</v>
      </c>
      <c r="W1945">
        <v>0</v>
      </c>
      <c r="X1945">
        <v>0</v>
      </c>
      <c r="Y1945">
        <v>4.265498</v>
      </c>
      <c r="Z1945">
        <v>0</v>
      </c>
      <c r="AA1945">
        <v>2.4184755999999998</v>
      </c>
      <c r="AB1945">
        <v>0</v>
      </c>
      <c r="AC1945">
        <v>5.7623214999999997</v>
      </c>
      <c r="AD1945">
        <v>0</v>
      </c>
      <c r="AE1945">
        <v>0</v>
      </c>
      <c r="AF1945">
        <v>12.446294999999999</v>
      </c>
    </row>
    <row r="1946" spans="1:32" x14ac:dyDescent="0.3">
      <c r="A1946">
        <v>3009996</v>
      </c>
      <c r="B1946">
        <v>1</v>
      </c>
      <c r="C1946" t="s">
        <v>83</v>
      </c>
      <c r="D1946" t="s">
        <v>124</v>
      </c>
      <c r="E1946" t="s">
        <v>7525</v>
      </c>
      <c r="F1946" t="s">
        <v>7526</v>
      </c>
      <c r="G1946" t="s">
        <v>134</v>
      </c>
      <c r="H1946" t="s">
        <v>327</v>
      </c>
      <c r="I1946" t="s">
        <v>78</v>
      </c>
      <c r="J1946" t="s">
        <v>136</v>
      </c>
      <c r="K1946" t="s">
        <v>22</v>
      </c>
      <c r="L1946" t="s">
        <v>177</v>
      </c>
      <c r="M1946" t="s">
        <v>7527</v>
      </c>
      <c r="N1946" t="s">
        <v>7528</v>
      </c>
      <c r="O1946">
        <v>0.86055555555555552</v>
      </c>
      <c r="P1946">
        <v>0</v>
      </c>
      <c r="Q1946">
        <v>38</v>
      </c>
      <c r="R1946">
        <v>0</v>
      </c>
      <c r="S1946">
        <v>8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1.345213</v>
      </c>
      <c r="Z1946">
        <v>0</v>
      </c>
      <c r="AA1946">
        <v>0.36925626</v>
      </c>
      <c r="AB1946">
        <v>0</v>
      </c>
      <c r="AC1946">
        <v>0</v>
      </c>
      <c r="AD1946">
        <v>0</v>
      </c>
      <c r="AE1946">
        <v>0</v>
      </c>
      <c r="AF1946">
        <v>1.7144693</v>
      </c>
    </row>
    <row r="1947" spans="1:32" x14ac:dyDescent="0.3">
      <c r="A1947">
        <v>3009656</v>
      </c>
      <c r="B1947">
        <v>1</v>
      </c>
      <c r="C1947" t="s">
        <v>82</v>
      </c>
      <c r="D1947" t="s">
        <v>88</v>
      </c>
      <c r="E1947" t="s">
        <v>4873</v>
      </c>
      <c r="F1947" t="s">
        <v>4874</v>
      </c>
      <c r="G1947" t="s">
        <v>134</v>
      </c>
      <c r="H1947" t="s">
        <v>182</v>
      </c>
      <c r="I1947" t="s">
        <v>78</v>
      </c>
      <c r="J1947" t="s">
        <v>136</v>
      </c>
      <c r="K1947" t="s">
        <v>22</v>
      </c>
      <c r="L1947" t="s">
        <v>177</v>
      </c>
      <c r="M1947" t="s">
        <v>7529</v>
      </c>
      <c r="N1947" t="s">
        <v>7530</v>
      </c>
      <c r="O1947">
        <v>1.7494444444444444</v>
      </c>
      <c r="P1947">
        <v>0</v>
      </c>
      <c r="Q1947">
        <v>4</v>
      </c>
      <c r="R1947">
        <v>0</v>
      </c>
      <c r="S1947">
        <v>51</v>
      </c>
      <c r="T1947">
        <v>0</v>
      </c>
      <c r="U1947">
        <v>5</v>
      </c>
      <c r="V1947">
        <v>0</v>
      </c>
      <c r="W1947">
        <v>0</v>
      </c>
      <c r="X1947">
        <v>0</v>
      </c>
      <c r="Y1947">
        <v>0.69486696000000003</v>
      </c>
      <c r="Z1947">
        <v>0</v>
      </c>
      <c r="AA1947">
        <v>25.719027000000001</v>
      </c>
      <c r="AB1947">
        <v>0</v>
      </c>
      <c r="AC1947">
        <v>2.7772204999999999</v>
      </c>
      <c r="AD1947">
        <v>0</v>
      </c>
      <c r="AE1947">
        <v>0</v>
      </c>
      <c r="AF1947">
        <v>29.191113000000001</v>
      </c>
    </row>
    <row r="1948" spans="1:32" x14ac:dyDescent="0.3">
      <c r="A1948">
        <v>3009448</v>
      </c>
      <c r="B1948">
        <v>1</v>
      </c>
      <c r="C1948" t="s">
        <v>82</v>
      </c>
      <c r="D1948" t="s">
        <v>90</v>
      </c>
      <c r="E1948" t="s">
        <v>7531</v>
      </c>
      <c r="F1948" t="s">
        <v>7532</v>
      </c>
      <c r="G1948" t="s">
        <v>134</v>
      </c>
      <c r="H1948" t="s">
        <v>4437</v>
      </c>
      <c r="I1948" t="s">
        <v>78</v>
      </c>
      <c r="J1948" t="s">
        <v>136</v>
      </c>
      <c r="K1948" t="s">
        <v>22</v>
      </c>
      <c r="L1948" t="s">
        <v>177</v>
      </c>
      <c r="M1948" t="s">
        <v>7533</v>
      </c>
      <c r="N1948" t="s">
        <v>7534</v>
      </c>
      <c r="O1948">
        <v>0.34138888888888891</v>
      </c>
      <c r="P1948">
        <v>0</v>
      </c>
      <c r="Q1948">
        <v>31</v>
      </c>
      <c r="R1948">
        <v>0</v>
      </c>
      <c r="S1948">
        <v>0</v>
      </c>
      <c r="T1948">
        <v>0</v>
      </c>
      <c r="U1948">
        <v>20</v>
      </c>
      <c r="V1948">
        <v>0</v>
      </c>
      <c r="W1948">
        <v>0</v>
      </c>
      <c r="X1948">
        <v>0</v>
      </c>
      <c r="Y1948">
        <v>5.0957340000000002</v>
      </c>
      <c r="Z1948">
        <v>0</v>
      </c>
      <c r="AA1948">
        <v>0</v>
      </c>
      <c r="AB1948">
        <v>0</v>
      </c>
      <c r="AC1948">
        <v>2.9327046999999999</v>
      </c>
      <c r="AD1948">
        <v>0</v>
      </c>
      <c r="AE1948">
        <v>0</v>
      </c>
      <c r="AF1948">
        <v>8.0284390000000005</v>
      </c>
    </row>
    <row r="1949" spans="1:32" x14ac:dyDescent="0.3">
      <c r="A1949">
        <v>3009117</v>
      </c>
      <c r="B1949">
        <v>1</v>
      </c>
      <c r="C1949" t="s">
        <v>83</v>
      </c>
      <c r="D1949" t="s">
        <v>128</v>
      </c>
      <c r="E1949" t="s">
        <v>7535</v>
      </c>
      <c r="F1949" t="s">
        <v>7536</v>
      </c>
      <c r="G1949" t="s">
        <v>134</v>
      </c>
      <c r="H1949" t="s">
        <v>610</v>
      </c>
      <c r="I1949" t="s">
        <v>78</v>
      </c>
      <c r="J1949" t="s">
        <v>136</v>
      </c>
      <c r="K1949" t="s">
        <v>22</v>
      </c>
      <c r="L1949" t="s">
        <v>177</v>
      </c>
      <c r="M1949" t="s">
        <v>7537</v>
      </c>
      <c r="N1949" t="s">
        <v>7538</v>
      </c>
      <c r="O1949">
        <v>6.457238888888889</v>
      </c>
      <c r="P1949">
        <v>0</v>
      </c>
      <c r="Q1949">
        <v>66</v>
      </c>
      <c r="R1949">
        <v>0</v>
      </c>
      <c r="S1949">
        <v>1</v>
      </c>
      <c r="T1949">
        <v>0</v>
      </c>
      <c r="U1949">
        <v>4</v>
      </c>
      <c r="V1949">
        <v>0</v>
      </c>
      <c r="W1949">
        <v>0</v>
      </c>
      <c r="X1949">
        <v>0</v>
      </c>
      <c r="Y1949">
        <v>51.859656999999999</v>
      </c>
      <c r="Z1949">
        <v>0</v>
      </c>
      <c r="AA1949">
        <v>0.15572369</v>
      </c>
      <c r="AB1949">
        <v>0</v>
      </c>
      <c r="AC1949">
        <v>2.8118235999999999</v>
      </c>
      <c r="AD1949">
        <v>0</v>
      </c>
      <c r="AE1949">
        <v>0</v>
      </c>
      <c r="AF1949">
        <v>54.827205999999997</v>
      </c>
    </row>
    <row r="1950" spans="1:32" x14ac:dyDescent="0.3">
      <c r="A1950">
        <v>3009106</v>
      </c>
      <c r="B1950">
        <v>1</v>
      </c>
      <c r="C1950" t="s">
        <v>83</v>
      </c>
      <c r="D1950" t="s">
        <v>129</v>
      </c>
      <c r="E1950" t="s">
        <v>7539</v>
      </c>
      <c r="F1950" t="s">
        <v>7540</v>
      </c>
      <c r="G1950" t="s">
        <v>134</v>
      </c>
      <c r="H1950" t="s">
        <v>211</v>
      </c>
      <c r="I1950" t="s">
        <v>79</v>
      </c>
      <c r="J1950" t="s">
        <v>136</v>
      </c>
      <c r="K1950" t="s">
        <v>22</v>
      </c>
      <c r="L1950" t="s">
        <v>177</v>
      </c>
      <c r="M1950" t="s">
        <v>7541</v>
      </c>
      <c r="N1950" t="s">
        <v>7542</v>
      </c>
      <c r="O1950">
        <v>0.79458944444444446</v>
      </c>
      <c r="P1950">
        <v>13</v>
      </c>
      <c r="Q1950">
        <v>32</v>
      </c>
      <c r="R1950">
        <v>208</v>
      </c>
      <c r="S1950">
        <v>311</v>
      </c>
      <c r="T1950">
        <v>42</v>
      </c>
      <c r="U1950">
        <v>50</v>
      </c>
      <c r="V1950">
        <v>2</v>
      </c>
      <c r="W1950">
        <v>0</v>
      </c>
      <c r="X1950">
        <v>207.76472000000001</v>
      </c>
      <c r="Y1950">
        <v>8.1235970000000002</v>
      </c>
      <c r="Z1950">
        <v>63.296374999999998</v>
      </c>
      <c r="AA1950">
        <v>57.363953000000002</v>
      </c>
      <c r="AB1950">
        <v>62.408175999999997</v>
      </c>
      <c r="AC1950">
        <v>62.344448</v>
      </c>
      <c r="AD1950">
        <v>679.21770000000004</v>
      </c>
      <c r="AE1950">
        <v>0</v>
      </c>
      <c r="AF1950">
        <v>1140.5189</v>
      </c>
    </row>
    <row r="1951" spans="1:32" x14ac:dyDescent="0.3">
      <c r="A1951">
        <v>3008862</v>
      </c>
      <c r="B1951">
        <v>1</v>
      </c>
      <c r="C1951" t="s">
        <v>82</v>
      </c>
      <c r="D1951" t="s">
        <v>92</v>
      </c>
      <c r="E1951" t="s">
        <v>7543</v>
      </c>
      <c r="F1951" t="s">
        <v>7544</v>
      </c>
      <c r="G1951" t="s">
        <v>134</v>
      </c>
      <c r="H1951" t="s">
        <v>238</v>
      </c>
      <c r="I1951" t="s">
        <v>78</v>
      </c>
      <c r="J1951" t="s">
        <v>136</v>
      </c>
      <c r="K1951" t="s">
        <v>22</v>
      </c>
      <c r="L1951" t="s">
        <v>177</v>
      </c>
      <c r="M1951" t="s">
        <v>7545</v>
      </c>
      <c r="N1951" t="s">
        <v>7546</v>
      </c>
      <c r="O1951">
        <v>3.8786952777777777</v>
      </c>
      <c r="P1951">
        <v>0</v>
      </c>
      <c r="Q1951">
        <v>1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0.83376680000000003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0.83376680000000003</v>
      </c>
    </row>
    <row r="1952" spans="1:32" x14ac:dyDescent="0.3">
      <c r="A1952">
        <v>3008722</v>
      </c>
      <c r="B1952">
        <v>1</v>
      </c>
      <c r="C1952" t="s">
        <v>82</v>
      </c>
      <c r="D1952" t="s">
        <v>94</v>
      </c>
      <c r="E1952" t="s">
        <v>7547</v>
      </c>
      <c r="F1952" t="s">
        <v>7548</v>
      </c>
      <c r="G1952" t="s">
        <v>134</v>
      </c>
      <c r="H1952" t="s">
        <v>478</v>
      </c>
      <c r="I1952" t="s">
        <v>78</v>
      </c>
      <c r="J1952" t="s">
        <v>136</v>
      </c>
      <c r="K1952" t="s">
        <v>22</v>
      </c>
      <c r="L1952" t="s">
        <v>177</v>
      </c>
      <c r="M1952" t="s">
        <v>7549</v>
      </c>
      <c r="N1952" t="s">
        <v>7550</v>
      </c>
      <c r="O1952">
        <v>6.9440477777777776</v>
      </c>
      <c r="P1952">
        <v>0</v>
      </c>
      <c r="Q1952">
        <v>112</v>
      </c>
      <c r="R1952">
        <v>0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0</v>
      </c>
      <c r="Y1952">
        <v>312.12527</v>
      </c>
      <c r="Z1952">
        <v>0</v>
      </c>
      <c r="AA1952">
        <v>0</v>
      </c>
      <c r="AB1952">
        <v>0</v>
      </c>
      <c r="AC1952">
        <v>11.436738</v>
      </c>
      <c r="AD1952">
        <v>0</v>
      </c>
      <c r="AE1952">
        <v>0</v>
      </c>
      <c r="AF1952">
        <v>323.56200000000001</v>
      </c>
    </row>
    <row r="1953" spans="1:32" x14ac:dyDescent="0.3">
      <c r="A1953">
        <v>3008510</v>
      </c>
      <c r="B1953">
        <v>1</v>
      </c>
      <c r="C1953" t="s">
        <v>82</v>
      </c>
      <c r="D1953" t="s">
        <v>107</v>
      </c>
      <c r="E1953" t="s">
        <v>7551</v>
      </c>
      <c r="F1953" t="s">
        <v>7552</v>
      </c>
      <c r="G1953" t="s">
        <v>134</v>
      </c>
      <c r="H1953" t="s">
        <v>216</v>
      </c>
      <c r="I1953" t="s">
        <v>78</v>
      </c>
      <c r="J1953" t="s">
        <v>136</v>
      </c>
      <c r="K1953" t="s">
        <v>22</v>
      </c>
      <c r="L1953" t="s">
        <v>177</v>
      </c>
      <c r="M1953" t="s">
        <v>7553</v>
      </c>
      <c r="N1953" t="s">
        <v>7554</v>
      </c>
      <c r="O1953">
        <v>1.872215</v>
      </c>
      <c r="P1953">
        <v>0</v>
      </c>
      <c r="Q1953">
        <v>1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4.0888914999999999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4.0888914999999999</v>
      </c>
    </row>
    <row r="1954" spans="1:32" x14ac:dyDescent="0.3">
      <c r="A1954">
        <v>3008500</v>
      </c>
      <c r="B1954">
        <v>1</v>
      </c>
      <c r="C1954" t="s">
        <v>83</v>
      </c>
      <c r="D1954" t="s">
        <v>116</v>
      </c>
      <c r="E1954" t="s">
        <v>7555</v>
      </c>
      <c r="F1954" t="s">
        <v>7556</v>
      </c>
      <c r="G1954" t="s">
        <v>134</v>
      </c>
      <c r="H1954" t="s">
        <v>367</v>
      </c>
      <c r="I1954" t="s">
        <v>78</v>
      </c>
      <c r="J1954" t="s">
        <v>136</v>
      </c>
      <c r="K1954" t="s">
        <v>22</v>
      </c>
      <c r="L1954" t="s">
        <v>177</v>
      </c>
      <c r="M1954" t="s">
        <v>7557</v>
      </c>
      <c r="N1954" t="s">
        <v>7558</v>
      </c>
      <c r="O1954">
        <v>5.6337411111111111</v>
      </c>
      <c r="P1954">
        <v>0</v>
      </c>
      <c r="Q1954">
        <v>1</v>
      </c>
      <c r="R1954">
        <v>0</v>
      </c>
      <c r="S1954">
        <v>0</v>
      </c>
      <c r="T1954">
        <v>0</v>
      </c>
      <c r="U1954">
        <v>3</v>
      </c>
      <c r="V1954">
        <v>0</v>
      </c>
      <c r="W1954">
        <v>0</v>
      </c>
      <c r="X1954">
        <v>0</v>
      </c>
      <c r="Y1954">
        <v>0.48845290000000002</v>
      </c>
      <c r="Z1954">
        <v>0</v>
      </c>
      <c r="AA1954">
        <v>0</v>
      </c>
      <c r="AB1954">
        <v>0</v>
      </c>
      <c r="AC1954">
        <v>4.2833920000000001</v>
      </c>
      <c r="AD1954">
        <v>0</v>
      </c>
      <c r="AE1954">
        <v>0</v>
      </c>
      <c r="AF1954">
        <v>4.7718449999999999</v>
      </c>
    </row>
    <row r="1955" spans="1:32" x14ac:dyDescent="0.3">
      <c r="A1955">
        <v>3008366</v>
      </c>
      <c r="B1955">
        <v>1</v>
      </c>
      <c r="C1955" t="s">
        <v>82</v>
      </c>
      <c r="D1955" t="s">
        <v>90</v>
      </c>
      <c r="E1955" t="s">
        <v>7559</v>
      </c>
      <c r="F1955" t="s">
        <v>7560</v>
      </c>
      <c r="G1955" t="s">
        <v>134</v>
      </c>
      <c r="H1955" t="s">
        <v>142</v>
      </c>
      <c r="I1955" t="s">
        <v>78</v>
      </c>
      <c r="J1955" t="s">
        <v>136</v>
      </c>
      <c r="K1955" t="s">
        <v>22</v>
      </c>
      <c r="L1955" t="s">
        <v>137</v>
      </c>
      <c r="M1955" t="s">
        <v>7561</v>
      </c>
      <c r="N1955" t="s">
        <v>7562</v>
      </c>
      <c r="O1955">
        <v>5.7213888888888889</v>
      </c>
      <c r="P1955">
        <v>0</v>
      </c>
      <c r="Q1955">
        <v>139</v>
      </c>
      <c r="R1955">
        <v>0</v>
      </c>
      <c r="S1955">
        <v>0</v>
      </c>
      <c r="T1955">
        <v>0</v>
      </c>
      <c r="U1955">
        <v>18</v>
      </c>
      <c r="V1955">
        <v>0</v>
      </c>
      <c r="W1955">
        <v>0</v>
      </c>
      <c r="X1955">
        <v>0</v>
      </c>
      <c r="Y1955">
        <v>245.89955</v>
      </c>
      <c r="Z1955">
        <v>0</v>
      </c>
      <c r="AA1955">
        <v>0</v>
      </c>
      <c r="AB1955">
        <v>0</v>
      </c>
      <c r="AC1955">
        <v>56.526890000000002</v>
      </c>
      <c r="AD1955">
        <v>0</v>
      </c>
      <c r="AE1955">
        <v>0</v>
      </c>
      <c r="AF1955">
        <v>302.42642000000001</v>
      </c>
    </row>
    <row r="1956" spans="1:32" x14ac:dyDescent="0.3">
      <c r="A1956">
        <v>3008352</v>
      </c>
      <c r="B1956">
        <v>1</v>
      </c>
      <c r="C1956" t="s">
        <v>82</v>
      </c>
      <c r="D1956" t="s">
        <v>84</v>
      </c>
      <c r="E1956" t="s">
        <v>7563</v>
      </c>
      <c r="F1956" t="s">
        <v>7564</v>
      </c>
      <c r="G1956" t="s">
        <v>134</v>
      </c>
      <c r="H1956" t="s">
        <v>211</v>
      </c>
      <c r="I1956" t="s">
        <v>79</v>
      </c>
      <c r="J1956" t="s">
        <v>136</v>
      </c>
      <c r="K1956" t="s">
        <v>22</v>
      </c>
      <c r="L1956" t="s">
        <v>177</v>
      </c>
      <c r="M1956" t="s">
        <v>7565</v>
      </c>
      <c r="N1956" t="s">
        <v>7566</v>
      </c>
      <c r="O1956">
        <v>1.9088888888888889</v>
      </c>
      <c r="P1956">
        <v>2</v>
      </c>
      <c r="Q1956">
        <v>673</v>
      </c>
      <c r="R1956">
        <v>15</v>
      </c>
      <c r="S1956">
        <v>15</v>
      </c>
      <c r="T1956">
        <v>13</v>
      </c>
      <c r="U1956">
        <v>50</v>
      </c>
      <c r="V1956">
        <v>0</v>
      </c>
      <c r="W1956">
        <v>0</v>
      </c>
      <c r="X1956">
        <v>3.6740675</v>
      </c>
      <c r="Y1956">
        <v>198.55937</v>
      </c>
      <c r="Z1956">
        <v>75.674769999999995</v>
      </c>
      <c r="AA1956">
        <v>5.3265452</v>
      </c>
      <c r="AB1956">
        <v>159.86703</v>
      </c>
      <c r="AC1956">
        <v>73.395830000000004</v>
      </c>
      <c r="AD1956">
        <v>0</v>
      </c>
      <c r="AE1956">
        <v>0</v>
      </c>
      <c r="AF1956">
        <v>516.49760000000003</v>
      </c>
    </row>
    <row r="1957" spans="1:32" x14ac:dyDescent="0.3">
      <c r="A1957">
        <v>3007952</v>
      </c>
      <c r="B1957">
        <v>1</v>
      </c>
      <c r="C1957" t="s">
        <v>82</v>
      </c>
      <c r="D1957" t="s">
        <v>92</v>
      </c>
      <c r="E1957" t="s">
        <v>7567</v>
      </c>
      <c r="F1957" t="s">
        <v>7568</v>
      </c>
      <c r="G1957" t="s">
        <v>134</v>
      </c>
      <c r="H1957" t="s">
        <v>318</v>
      </c>
      <c r="I1957" t="s">
        <v>79</v>
      </c>
      <c r="J1957" t="s">
        <v>136</v>
      </c>
      <c r="K1957" t="s">
        <v>22</v>
      </c>
      <c r="L1957" t="s">
        <v>177</v>
      </c>
      <c r="M1957" t="s">
        <v>7569</v>
      </c>
      <c r="N1957" t="s">
        <v>7570</v>
      </c>
      <c r="O1957">
        <v>5.9608633333333332</v>
      </c>
      <c r="P1957">
        <v>3</v>
      </c>
      <c r="Q1957">
        <v>88</v>
      </c>
      <c r="R1957">
        <v>0</v>
      </c>
      <c r="S1957">
        <v>0</v>
      </c>
      <c r="T1957">
        <v>2</v>
      </c>
      <c r="U1957">
        <v>0</v>
      </c>
      <c r="V1957">
        <v>0</v>
      </c>
      <c r="W1957">
        <v>0</v>
      </c>
      <c r="X1957">
        <v>37.434882999999999</v>
      </c>
      <c r="Y1957">
        <v>80.763170000000002</v>
      </c>
      <c r="Z1957">
        <v>0</v>
      </c>
      <c r="AA1957">
        <v>0</v>
      </c>
      <c r="AB1957">
        <v>20.331512</v>
      </c>
      <c r="AC1957">
        <v>0</v>
      </c>
      <c r="AD1957">
        <v>0</v>
      </c>
      <c r="AE1957">
        <v>0</v>
      </c>
      <c r="AF1957">
        <v>138.52956</v>
      </c>
    </row>
    <row r="1958" spans="1:32" x14ac:dyDescent="0.3">
      <c r="A1958">
        <v>3007946</v>
      </c>
      <c r="B1958">
        <v>1</v>
      </c>
      <c r="C1958" t="s">
        <v>82</v>
      </c>
      <c r="D1958" t="s">
        <v>92</v>
      </c>
      <c r="E1958" t="s">
        <v>6414</v>
      </c>
      <c r="F1958" t="s">
        <v>6415</v>
      </c>
      <c r="G1958" t="s">
        <v>134</v>
      </c>
      <c r="H1958" t="s">
        <v>211</v>
      </c>
      <c r="I1958" t="s">
        <v>79</v>
      </c>
      <c r="J1958" t="s">
        <v>136</v>
      </c>
      <c r="K1958" t="s">
        <v>22</v>
      </c>
      <c r="L1958" t="s">
        <v>177</v>
      </c>
      <c r="M1958" t="s">
        <v>7571</v>
      </c>
      <c r="N1958" t="s">
        <v>7572</v>
      </c>
      <c r="O1958">
        <v>1.2791666666666666</v>
      </c>
      <c r="P1958">
        <v>0</v>
      </c>
      <c r="Q1958">
        <v>486</v>
      </c>
      <c r="R1958">
        <v>5</v>
      </c>
      <c r="S1958">
        <v>0</v>
      </c>
      <c r="T1958">
        <v>1</v>
      </c>
      <c r="U1958">
        <v>9</v>
      </c>
      <c r="V1958">
        <v>0</v>
      </c>
      <c r="W1958">
        <v>0</v>
      </c>
      <c r="X1958">
        <v>0</v>
      </c>
      <c r="Y1958">
        <v>60.442898</v>
      </c>
      <c r="Z1958">
        <v>659.95514000000003</v>
      </c>
      <c r="AA1958">
        <v>0</v>
      </c>
      <c r="AB1958">
        <v>0.18475749</v>
      </c>
      <c r="AC1958">
        <v>6.5022963999999996</v>
      </c>
      <c r="AD1958">
        <v>0</v>
      </c>
      <c r="AE1958">
        <v>0</v>
      </c>
      <c r="AF1958">
        <v>727.08510000000001</v>
      </c>
    </row>
    <row r="1959" spans="1:32" x14ac:dyDescent="0.3">
      <c r="A1959">
        <v>3007968</v>
      </c>
      <c r="B1959">
        <v>1</v>
      </c>
      <c r="C1959" t="s">
        <v>83</v>
      </c>
      <c r="D1959" t="s">
        <v>119</v>
      </c>
      <c r="E1959" t="s">
        <v>7573</v>
      </c>
      <c r="F1959" t="s">
        <v>7574</v>
      </c>
      <c r="G1959" t="s">
        <v>134</v>
      </c>
      <c r="H1959" t="s">
        <v>211</v>
      </c>
      <c r="I1959" t="s">
        <v>79</v>
      </c>
      <c r="J1959" t="s">
        <v>136</v>
      </c>
      <c r="K1959" t="s">
        <v>22</v>
      </c>
      <c r="L1959" t="s">
        <v>177</v>
      </c>
      <c r="M1959" t="s">
        <v>7575</v>
      </c>
      <c r="N1959" t="s">
        <v>7576</v>
      </c>
      <c r="O1959">
        <v>0.72083333333333333</v>
      </c>
      <c r="P1959">
        <v>0</v>
      </c>
      <c r="Q1959">
        <v>886</v>
      </c>
      <c r="R1959">
        <v>0</v>
      </c>
      <c r="S1959">
        <v>6</v>
      </c>
      <c r="T1959">
        <v>0</v>
      </c>
      <c r="U1959">
        <v>190</v>
      </c>
      <c r="V1959">
        <v>0</v>
      </c>
      <c r="W1959">
        <v>0</v>
      </c>
      <c r="X1959">
        <v>0</v>
      </c>
      <c r="Y1959">
        <v>63.084083999999997</v>
      </c>
      <c r="Z1959">
        <v>0</v>
      </c>
      <c r="AA1959">
        <v>6.9047250000000004E-2</v>
      </c>
      <c r="AB1959">
        <v>0</v>
      </c>
      <c r="AC1959">
        <v>23.500769999999999</v>
      </c>
      <c r="AD1959">
        <v>0</v>
      </c>
      <c r="AE1959">
        <v>0</v>
      </c>
      <c r="AF1959">
        <v>86.653899999999993</v>
      </c>
    </row>
    <row r="1960" spans="1:32" x14ac:dyDescent="0.3">
      <c r="A1960">
        <v>3007942</v>
      </c>
      <c r="B1960">
        <v>1</v>
      </c>
      <c r="C1960" t="s">
        <v>82</v>
      </c>
      <c r="D1960" t="s">
        <v>88</v>
      </c>
      <c r="E1960" t="s">
        <v>7577</v>
      </c>
      <c r="F1960" t="s">
        <v>7578</v>
      </c>
      <c r="G1960" t="s">
        <v>134</v>
      </c>
      <c r="H1960" t="s">
        <v>211</v>
      </c>
      <c r="I1960" t="s">
        <v>79</v>
      </c>
      <c r="J1960" t="s">
        <v>136</v>
      </c>
      <c r="K1960" t="s">
        <v>22</v>
      </c>
      <c r="L1960" t="s">
        <v>177</v>
      </c>
      <c r="M1960" t="s">
        <v>7579</v>
      </c>
      <c r="N1960" t="s">
        <v>7580</v>
      </c>
      <c r="O1960">
        <v>1.0077777777777779</v>
      </c>
      <c r="P1960">
        <v>0</v>
      </c>
      <c r="Q1960">
        <v>848</v>
      </c>
      <c r="R1960">
        <v>23</v>
      </c>
      <c r="S1960">
        <v>24</v>
      </c>
      <c r="T1960">
        <v>15</v>
      </c>
      <c r="U1960">
        <v>152</v>
      </c>
      <c r="V1960">
        <v>0</v>
      </c>
      <c r="W1960">
        <v>0</v>
      </c>
      <c r="X1960">
        <v>0</v>
      </c>
      <c r="Y1960">
        <v>109.06569</v>
      </c>
      <c r="Z1960">
        <v>16.948426999999999</v>
      </c>
      <c r="AA1960">
        <v>1.1649061000000001</v>
      </c>
      <c r="AB1960">
        <v>82.749213999999995</v>
      </c>
      <c r="AC1960">
        <v>31.052914000000001</v>
      </c>
      <c r="AD1960">
        <v>0</v>
      </c>
      <c r="AE1960">
        <v>0</v>
      </c>
      <c r="AF1960">
        <v>240.98115999999999</v>
      </c>
    </row>
    <row r="1961" spans="1:32" x14ac:dyDescent="0.3">
      <c r="A1961">
        <v>3007940</v>
      </c>
      <c r="B1961">
        <v>1</v>
      </c>
      <c r="C1961" t="s">
        <v>82</v>
      </c>
      <c r="D1961" t="s">
        <v>92</v>
      </c>
      <c r="E1961" t="s">
        <v>731</v>
      </c>
      <c r="F1961" t="s">
        <v>732</v>
      </c>
      <c r="G1961" t="s">
        <v>134</v>
      </c>
      <c r="H1961" t="s">
        <v>341</v>
      </c>
      <c r="I1961" t="s">
        <v>79</v>
      </c>
      <c r="J1961" t="s">
        <v>136</v>
      </c>
      <c r="K1961" t="s">
        <v>22</v>
      </c>
      <c r="L1961" t="s">
        <v>177</v>
      </c>
      <c r="M1961" t="s">
        <v>7581</v>
      </c>
      <c r="N1961" t="s">
        <v>7582</v>
      </c>
      <c r="O1961">
        <v>2.4990844444444442</v>
      </c>
      <c r="P1961">
        <v>0</v>
      </c>
      <c r="Q1961">
        <v>1646</v>
      </c>
      <c r="R1961">
        <v>1</v>
      </c>
      <c r="S1961">
        <v>36</v>
      </c>
      <c r="T1961">
        <v>5</v>
      </c>
      <c r="U1961">
        <v>22</v>
      </c>
      <c r="V1961">
        <v>0</v>
      </c>
      <c r="W1961">
        <v>0</v>
      </c>
      <c r="X1961">
        <v>0</v>
      </c>
      <c r="Y1961">
        <v>1284.8699999999999</v>
      </c>
      <c r="Z1961">
        <v>16.291720000000002</v>
      </c>
      <c r="AA1961">
        <v>12.182782</v>
      </c>
      <c r="AB1961">
        <v>393.16980000000001</v>
      </c>
      <c r="AC1961">
        <v>120.58877</v>
      </c>
      <c r="AD1961">
        <v>0</v>
      </c>
      <c r="AE1961">
        <v>0</v>
      </c>
      <c r="AF1961">
        <v>1827.1030000000001</v>
      </c>
    </row>
    <row r="1962" spans="1:32" x14ac:dyDescent="0.3">
      <c r="A1962">
        <v>3007328</v>
      </c>
      <c r="B1962">
        <v>1</v>
      </c>
      <c r="C1962" t="s">
        <v>83</v>
      </c>
      <c r="D1962" t="s">
        <v>128</v>
      </c>
      <c r="E1962" t="s">
        <v>7583</v>
      </c>
      <c r="F1962" t="s">
        <v>7584</v>
      </c>
      <c r="G1962" t="s">
        <v>134</v>
      </c>
      <c r="H1962" t="s">
        <v>327</v>
      </c>
      <c r="I1962" t="s">
        <v>78</v>
      </c>
      <c r="J1962" t="s">
        <v>136</v>
      </c>
      <c r="K1962" t="s">
        <v>22</v>
      </c>
      <c r="L1962" t="s">
        <v>177</v>
      </c>
      <c r="M1962" t="s">
        <v>7585</v>
      </c>
      <c r="N1962" t="s">
        <v>7586</v>
      </c>
      <c r="O1962">
        <v>0.97916666666666663</v>
      </c>
      <c r="P1962">
        <v>0</v>
      </c>
      <c r="Q1962">
        <v>107</v>
      </c>
      <c r="R1962">
        <v>0</v>
      </c>
      <c r="S1962">
        <v>3</v>
      </c>
      <c r="T1962">
        <v>0</v>
      </c>
      <c r="U1962">
        <v>11</v>
      </c>
      <c r="V1962">
        <v>0</v>
      </c>
      <c r="W1962">
        <v>0</v>
      </c>
      <c r="X1962">
        <v>0</v>
      </c>
      <c r="Y1962">
        <v>14.043222999999999</v>
      </c>
      <c r="Z1962">
        <v>0</v>
      </c>
      <c r="AA1962">
        <v>0.67133176000000006</v>
      </c>
      <c r="AB1962">
        <v>0</v>
      </c>
      <c r="AC1962">
        <v>7.7069901999999999</v>
      </c>
      <c r="AD1962">
        <v>0</v>
      </c>
      <c r="AE1962">
        <v>0</v>
      </c>
      <c r="AF1962">
        <v>22.421544999999998</v>
      </c>
    </row>
    <row r="1963" spans="1:32" x14ac:dyDescent="0.3">
      <c r="A1963">
        <v>3007276</v>
      </c>
      <c r="B1963">
        <v>1</v>
      </c>
      <c r="C1963" t="s">
        <v>82</v>
      </c>
      <c r="D1963" t="s">
        <v>87</v>
      </c>
      <c r="E1963" t="s">
        <v>365</v>
      </c>
      <c r="F1963" t="s">
        <v>366</v>
      </c>
      <c r="G1963" t="s">
        <v>134</v>
      </c>
      <c r="H1963" t="s">
        <v>238</v>
      </c>
      <c r="I1963" t="s">
        <v>78</v>
      </c>
      <c r="J1963" t="s">
        <v>136</v>
      </c>
      <c r="K1963" t="s">
        <v>22</v>
      </c>
      <c r="L1963" t="s">
        <v>177</v>
      </c>
      <c r="M1963" t="s">
        <v>7587</v>
      </c>
      <c r="N1963" t="s">
        <v>7588</v>
      </c>
      <c r="O1963">
        <v>3.9890738888888886</v>
      </c>
      <c r="P1963">
        <v>0</v>
      </c>
      <c r="Q1963">
        <v>8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8.0707489999999993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8.0707489999999993</v>
      </c>
    </row>
    <row r="1964" spans="1:32" x14ac:dyDescent="0.3">
      <c r="A1964">
        <v>3006823</v>
      </c>
      <c r="B1964">
        <v>1</v>
      </c>
      <c r="C1964" t="s">
        <v>82</v>
      </c>
      <c r="D1964" t="s">
        <v>99</v>
      </c>
      <c r="E1964" t="s">
        <v>3453</v>
      </c>
      <c r="F1964" t="s">
        <v>3454</v>
      </c>
      <c r="G1964" t="s">
        <v>134</v>
      </c>
      <c r="H1964" t="s">
        <v>211</v>
      </c>
      <c r="I1964" t="s">
        <v>79</v>
      </c>
      <c r="J1964" t="s">
        <v>136</v>
      </c>
      <c r="K1964" t="s">
        <v>22</v>
      </c>
      <c r="L1964" t="s">
        <v>177</v>
      </c>
      <c r="M1964" t="s">
        <v>7589</v>
      </c>
      <c r="N1964" t="s">
        <v>7590</v>
      </c>
      <c r="O1964">
        <v>0.19666666666666666</v>
      </c>
      <c r="P1964">
        <v>0</v>
      </c>
      <c r="Q1964">
        <v>0</v>
      </c>
      <c r="R1964">
        <v>0</v>
      </c>
      <c r="S1964">
        <v>0</v>
      </c>
      <c r="T1964">
        <v>5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16.792186999999998</v>
      </c>
      <c r="AC1964">
        <v>0</v>
      </c>
      <c r="AD1964">
        <v>0</v>
      </c>
      <c r="AE1964">
        <v>0</v>
      </c>
      <c r="AF1964">
        <v>16.792186999999998</v>
      </c>
    </row>
    <row r="1965" spans="1:32" x14ac:dyDescent="0.3">
      <c r="A1965">
        <v>3006834</v>
      </c>
      <c r="B1965">
        <v>1</v>
      </c>
      <c r="C1965" t="s">
        <v>83</v>
      </c>
      <c r="D1965" t="s">
        <v>116</v>
      </c>
      <c r="E1965" t="s">
        <v>7591</v>
      </c>
      <c r="F1965" t="s">
        <v>7592</v>
      </c>
      <c r="G1965" t="s">
        <v>134</v>
      </c>
      <c r="H1965" t="s">
        <v>182</v>
      </c>
      <c r="I1965" t="s">
        <v>78</v>
      </c>
      <c r="J1965" t="s">
        <v>136</v>
      </c>
      <c r="K1965" t="s">
        <v>22</v>
      </c>
      <c r="L1965" t="s">
        <v>177</v>
      </c>
      <c r="M1965" t="s">
        <v>7593</v>
      </c>
      <c r="N1965" t="s">
        <v>7594</v>
      </c>
      <c r="O1965">
        <v>0.82033583333333326</v>
      </c>
      <c r="P1965">
        <v>0</v>
      </c>
      <c r="Q1965">
        <v>6</v>
      </c>
      <c r="R1965">
        <v>0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0</v>
      </c>
      <c r="Y1965">
        <v>0.79022455000000003</v>
      </c>
      <c r="Z1965">
        <v>0</v>
      </c>
      <c r="AA1965">
        <v>0</v>
      </c>
      <c r="AB1965">
        <v>0</v>
      </c>
      <c r="AC1965">
        <v>9.3594230000000004E-3</v>
      </c>
      <c r="AD1965">
        <v>0</v>
      </c>
      <c r="AE1965">
        <v>0</v>
      </c>
      <c r="AF1965">
        <v>0.79958399999999996</v>
      </c>
    </row>
    <row r="1966" spans="1:32" x14ac:dyDescent="0.3">
      <c r="A1966">
        <v>3006818</v>
      </c>
      <c r="B1966">
        <v>1</v>
      </c>
      <c r="C1966" t="s">
        <v>82</v>
      </c>
      <c r="D1966" t="s">
        <v>99</v>
      </c>
      <c r="E1966" t="s">
        <v>3453</v>
      </c>
      <c r="F1966" t="s">
        <v>3454</v>
      </c>
      <c r="G1966" t="s">
        <v>134</v>
      </c>
      <c r="H1966" t="s">
        <v>211</v>
      </c>
      <c r="I1966" t="s">
        <v>79</v>
      </c>
      <c r="J1966" t="s">
        <v>136</v>
      </c>
      <c r="K1966" t="s">
        <v>22</v>
      </c>
      <c r="L1966" t="s">
        <v>177</v>
      </c>
      <c r="M1966" t="s">
        <v>7595</v>
      </c>
      <c r="N1966" t="s">
        <v>7596</v>
      </c>
      <c r="O1966">
        <v>6.805555555555555E-2</v>
      </c>
      <c r="P1966">
        <v>0</v>
      </c>
      <c r="Q1966">
        <v>0</v>
      </c>
      <c r="R1966">
        <v>0</v>
      </c>
      <c r="S1966">
        <v>0</v>
      </c>
      <c r="T1966">
        <v>5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5.8108560000000002</v>
      </c>
      <c r="AC1966">
        <v>0</v>
      </c>
      <c r="AD1966">
        <v>0</v>
      </c>
      <c r="AE1966">
        <v>0</v>
      </c>
      <c r="AF1966">
        <v>5.8108560000000002</v>
      </c>
    </row>
    <row r="1967" spans="1:32" x14ac:dyDescent="0.3">
      <c r="A1967">
        <v>3006747</v>
      </c>
      <c r="B1967">
        <v>2</v>
      </c>
      <c r="C1967" t="s">
        <v>83</v>
      </c>
      <c r="D1967" t="s">
        <v>115</v>
      </c>
      <c r="E1967" t="s">
        <v>7597</v>
      </c>
      <c r="F1967" t="s">
        <v>7598</v>
      </c>
      <c r="G1967" t="s">
        <v>134</v>
      </c>
      <c r="H1967" t="s">
        <v>182</v>
      </c>
      <c r="I1967" t="s">
        <v>78</v>
      </c>
      <c r="J1967" t="s">
        <v>136</v>
      </c>
      <c r="K1967" t="s">
        <v>22</v>
      </c>
      <c r="L1967" t="s">
        <v>177</v>
      </c>
      <c r="M1967" t="s">
        <v>5908</v>
      </c>
      <c r="N1967" t="s">
        <v>7599</v>
      </c>
      <c r="O1967">
        <v>0.75166833333333327</v>
      </c>
      <c r="P1967">
        <v>0</v>
      </c>
      <c r="Q1967">
        <v>302</v>
      </c>
      <c r="R1967">
        <v>0</v>
      </c>
      <c r="S1967">
        <v>0</v>
      </c>
      <c r="T1967">
        <v>0</v>
      </c>
      <c r="U1967">
        <v>35</v>
      </c>
      <c r="V1967">
        <v>0</v>
      </c>
      <c r="W1967">
        <v>1</v>
      </c>
      <c r="X1967">
        <v>0</v>
      </c>
      <c r="Y1967">
        <v>41.280845999999997</v>
      </c>
      <c r="Z1967">
        <v>0</v>
      </c>
      <c r="AA1967">
        <v>0</v>
      </c>
      <c r="AB1967">
        <v>0</v>
      </c>
      <c r="AC1967">
        <v>40.472549999999998</v>
      </c>
      <c r="AD1967">
        <v>0</v>
      </c>
      <c r="AE1967">
        <v>25.108229000000001</v>
      </c>
      <c r="AF1967">
        <v>106.861626</v>
      </c>
    </row>
    <row r="1968" spans="1:32" x14ac:dyDescent="0.3">
      <c r="A1968">
        <v>3006816</v>
      </c>
      <c r="B1968">
        <v>1</v>
      </c>
      <c r="C1968" t="s">
        <v>82</v>
      </c>
      <c r="D1968" t="s">
        <v>90</v>
      </c>
      <c r="E1968" t="s">
        <v>7600</v>
      </c>
      <c r="F1968" t="s">
        <v>7601</v>
      </c>
      <c r="G1968" t="s">
        <v>134</v>
      </c>
      <c r="H1968" t="s">
        <v>367</v>
      </c>
      <c r="I1968" t="s">
        <v>78</v>
      </c>
      <c r="J1968" t="s">
        <v>136</v>
      </c>
      <c r="K1968" t="s">
        <v>22</v>
      </c>
      <c r="L1968" t="s">
        <v>177</v>
      </c>
      <c r="M1968" t="s">
        <v>7602</v>
      </c>
      <c r="N1968" t="s">
        <v>7603</v>
      </c>
      <c r="O1968">
        <v>3.5807519444444447</v>
      </c>
      <c r="P1968">
        <v>0</v>
      </c>
      <c r="Q1968">
        <v>6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2.1390424000000001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2.1390424000000001</v>
      </c>
    </row>
    <row r="1969" spans="1:32" x14ac:dyDescent="0.3">
      <c r="A1969">
        <v>3006765</v>
      </c>
      <c r="B1969">
        <v>1</v>
      </c>
      <c r="C1969" t="s">
        <v>82</v>
      </c>
      <c r="D1969" t="s">
        <v>99</v>
      </c>
      <c r="E1969" t="s">
        <v>6937</v>
      </c>
      <c r="F1969" t="s">
        <v>6938</v>
      </c>
      <c r="G1969" t="s">
        <v>134</v>
      </c>
      <c r="H1969" t="s">
        <v>211</v>
      </c>
      <c r="I1969" t="s">
        <v>79</v>
      </c>
      <c r="J1969" t="s">
        <v>136</v>
      </c>
      <c r="K1969" t="s">
        <v>22</v>
      </c>
      <c r="L1969" t="s">
        <v>177</v>
      </c>
      <c r="M1969" t="s">
        <v>7604</v>
      </c>
      <c r="N1969" t="s">
        <v>7605</v>
      </c>
      <c r="O1969">
        <v>3.6638683333333333</v>
      </c>
      <c r="P1969">
        <v>0</v>
      </c>
      <c r="Q1969">
        <v>0</v>
      </c>
      <c r="R1969">
        <v>0</v>
      </c>
      <c r="S1969">
        <v>0</v>
      </c>
      <c r="T1969">
        <v>4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1161.9979000000001</v>
      </c>
      <c r="AC1969">
        <v>0</v>
      </c>
      <c r="AD1969">
        <v>0</v>
      </c>
      <c r="AE1969">
        <v>0</v>
      </c>
      <c r="AF1969">
        <v>1161.9979000000001</v>
      </c>
    </row>
    <row r="1970" spans="1:32" x14ac:dyDescent="0.3">
      <c r="A1970">
        <v>3006419</v>
      </c>
      <c r="B1970">
        <v>1</v>
      </c>
      <c r="C1970" t="s">
        <v>82</v>
      </c>
      <c r="D1970" t="s">
        <v>104</v>
      </c>
      <c r="E1970" t="s">
        <v>7606</v>
      </c>
      <c r="F1970" t="s">
        <v>7607</v>
      </c>
      <c r="G1970" t="s">
        <v>134</v>
      </c>
      <c r="H1970" t="s">
        <v>238</v>
      </c>
      <c r="I1970" t="s">
        <v>78</v>
      </c>
      <c r="J1970" t="s">
        <v>136</v>
      </c>
      <c r="K1970" t="s">
        <v>22</v>
      </c>
      <c r="L1970" t="s">
        <v>177</v>
      </c>
      <c r="M1970" t="s">
        <v>7608</v>
      </c>
      <c r="N1970" t="s">
        <v>7609</v>
      </c>
      <c r="O1970">
        <v>1.5557108333333334</v>
      </c>
      <c r="P1970">
        <v>0</v>
      </c>
      <c r="Q1970">
        <v>1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0.19968885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0.19968885</v>
      </c>
    </row>
    <row r="1971" spans="1:32" x14ac:dyDescent="0.3">
      <c r="A1971">
        <v>3006298</v>
      </c>
      <c r="B1971">
        <v>1</v>
      </c>
      <c r="C1971" t="s">
        <v>83</v>
      </c>
      <c r="D1971" t="s">
        <v>122</v>
      </c>
      <c r="E1971" t="s">
        <v>7610</v>
      </c>
      <c r="F1971" t="s">
        <v>7611</v>
      </c>
      <c r="G1971" t="s">
        <v>134</v>
      </c>
      <c r="H1971" t="s">
        <v>147</v>
      </c>
      <c r="I1971" t="s">
        <v>79</v>
      </c>
      <c r="J1971" t="s">
        <v>136</v>
      </c>
      <c r="K1971" t="s">
        <v>22</v>
      </c>
      <c r="L1971" t="s">
        <v>137</v>
      </c>
      <c r="M1971" t="s">
        <v>7612</v>
      </c>
      <c r="N1971" t="s">
        <v>7613</v>
      </c>
      <c r="O1971">
        <v>7.74</v>
      </c>
      <c r="P1971">
        <v>3</v>
      </c>
      <c r="Q1971">
        <v>368</v>
      </c>
      <c r="R1971">
        <v>3</v>
      </c>
      <c r="S1971">
        <v>5</v>
      </c>
      <c r="T1971">
        <v>0</v>
      </c>
      <c r="U1971">
        <v>6</v>
      </c>
      <c r="V1971">
        <v>0</v>
      </c>
      <c r="W1971">
        <v>0</v>
      </c>
      <c r="X1971">
        <v>207.90531999999999</v>
      </c>
      <c r="Y1971">
        <v>266.89343000000002</v>
      </c>
      <c r="Z1971">
        <v>7.2660270000000002</v>
      </c>
      <c r="AA1971">
        <v>1.320989</v>
      </c>
      <c r="AB1971">
        <v>0</v>
      </c>
      <c r="AC1971">
        <v>21.492023</v>
      </c>
      <c r="AD1971">
        <v>0</v>
      </c>
      <c r="AE1971">
        <v>0</v>
      </c>
      <c r="AF1971">
        <v>504.87779999999998</v>
      </c>
    </row>
    <row r="1972" spans="1:32" x14ac:dyDescent="0.3">
      <c r="A1972">
        <v>3006220</v>
      </c>
      <c r="B1972">
        <v>1</v>
      </c>
      <c r="C1972" t="s">
        <v>83</v>
      </c>
      <c r="D1972" t="s">
        <v>123</v>
      </c>
      <c r="E1972" t="s">
        <v>7614</v>
      </c>
      <c r="F1972" t="s">
        <v>7615</v>
      </c>
      <c r="G1972" t="s">
        <v>134</v>
      </c>
      <c r="H1972" t="s">
        <v>238</v>
      </c>
      <c r="I1972" t="s">
        <v>78</v>
      </c>
      <c r="J1972" t="s">
        <v>136</v>
      </c>
      <c r="K1972" t="s">
        <v>22</v>
      </c>
      <c r="L1972" t="s">
        <v>177</v>
      </c>
      <c r="M1972" t="s">
        <v>7616</v>
      </c>
      <c r="N1972" t="s">
        <v>7617</v>
      </c>
      <c r="O1972">
        <v>1.8152463888888888</v>
      </c>
      <c r="P1972">
        <v>0</v>
      </c>
      <c r="Q1972">
        <v>6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3.1462102000000001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3.1462102000000001</v>
      </c>
    </row>
    <row r="1973" spans="1:32" x14ac:dyDescent="0.3">
      <c r="A1973">
        <v>3006059</v>
      </c>
      <c r="B1973">
        <v>1</v>
      </c>
      <c r="C1973" t="s">
        <v>82</v>
      </c>
      <c r="D1973" t="s">
        <v>99</v>
      </c>
      <c r="E1973" t="s">
        <v>7618</v>
      </c>
      <c r="F1973" t="s">
        <v>7619</v>
      </c>
      <c r="G1973" t="s">
        <v>134</v>
      </c>
      <c r="H1973" t="s">
        <v>247</v>
      </c>
      <c r="I1973" t="s">
        <v>78</v>
      </c>
      <c r="J1973" t="s">
        <v>136</v>
      </c>
      <c r="K1973" t="s">
        <v>22</v>
      </c>
      <c r="L1973" t="s">
        <v>177</v>
      </c>
      <c r="M1973" t="s">
        <v>7620</v>
      </c>
      <c r="N1973" t="s">
        <v>7621</v>
      </c>
      <c r="O1973">
        <v>2.1043527777777777</v>
      </c>
      <c r="P1973">
        <v>0</v>
      </c>
      <c r="Q1973">
        <v>45</v>
      </c>
      <c r="R1973">
        <v>0</v>
      </c>
      <c r="S1973">
        <v>0</v>
      </c>
      <c r="T1973">
        <v>0</v>
      </c>
      <c r="U1973">
        <v>3</v>
      </c>
      <c r="V1973">
        <v>0</v>
      </c>
      <c r="W1973">
        <v>0</v>
      </c>
      <c r="X1973">
        <v>0</v>
      </c>
      <c r="Y1973">
        <v>41.196559999999998</v>
      </c>
      <c r="Z1973">
        <v>0</v>
      </c>
      <c r="AA1973">
        <v>0</v>
      </c>
      <c r="AB1973">
        <v>0</v>
      </c>
      <c r="AC1973">
        <v>15.220784999999999</v>
      </c>
      <c r="AD1973">
        <v>0</v>
      </c>
      <c r="AE1973">
        <v>0</v>
      </c>
      <c r="AF1973">
        <v>56.417343000000002</v>
      </c>
    </row>
    <row r="1974" spans="1:32" x14ac:dyDescent="0.3">
      <c r="A1974">
        <v>3005883</v>
      </c>
      <c r="B1974">
        <v>1</v>
      </c>
      <c r="C1974" t="s">
        <v>82</v>
      </c>
      <c r="D1974" t="s">
        <v>98</v>
      </c>
      <c r="E1974" t="s">
        <v>7622</v>
      </c>
      <c r="F1974" t="s">
        <v>7623</v>
      </c>
      <c r="G1974" t="s">
        <v>134</v>
      </c>
      <c r="H1974" t="s">
        <v>216</v>
      </c>
      <c r="I1974" t="s">
        <v>78</v>
      </c>
      <c r="J1974" t="s">
        <v>136</v>
      </c>
      <c r="K1974" t="s">
        <v>22</v>
      </c>
      <c r="L1974" t="s">
        <v>177</v>
      </c>
      <c r="M1974" t="s">
        <v>7624</v>
      </c>
      <c r="N1974" t="s">
        <v>7625</v>
      </c>
      <c r="O1974">
        <v>0.71677499999999994</v>
      </c>
      <c r="P1974">
        <v>0</v>
      </c>
      <c r="Q1974">
        <v>4</v>
      </c>
      <c r="R1974">
        <v>0</v>
      </c>
      <c r="S1974">
        <v>0</v>
      </c>
      <c r="T1974">
        <v>0</v>
      </c>
      <c r="U1974">
        <v>2</v>
      </c>
      <c r="V1974">
        <v>0</v>
      </c>
      <c r="W1974">
        <v>0</v>
      </c>
      <c r="X1974">
        <v>0</v>
      </c>
      <c r="Y1974">
        <v>1.9589955999999999</v>
      </c>
      <c r="Z1974">
        <v>0</v>
      </c>
      <c r="AA1974">
        <v>0</v>
      </c>
      <c r="AB1974">
        <v>0</v>
      </c>
      <c r="AC1974">
        <v>0.20716317000000001</v>
      </c>
      <c r="AD1974">
        <v>0</v>
      </c>
      <c r="AE1974">
        <v>0</v>
      </c>
      <c r="AF1974">
        <v>2.1661587</v>
      </c>
    </row>
    <row r="1975" spans="1:32" x14ac:dyDescent="0.3">
      <c r="A1975">
        <v>3005488</v>
      </c>
      <c r="B1975">
        <v>2</v>
      </c>
      <c r="C1975" t="s">
        <v>83</v>
      </c>
      <c r="D1975" t="s">
        <v>128</v>
      </c>
      <c r="E1975" t="s">
        <v>7626</v>
      </c>
      <c r="F1975" t="s">
        <v>7627</v>
      </c>
      <c r="G1975" t="s">
        <v>134</v>
      </c>
      <c r="H1975" t="s">
        <v>247</v>
      </c>
      <c r="I1975" t="s">
        <v>78</v>
      </c>
      <c r="J1975" t="s">
        <v>136</v>
      </c>
      <c r="K1975" t="s">
        <v>22</v>
      </c>
      <c r="L1975" t="s">
        <v>177</v>
      </c>
      <c r="M1975" t="s">
        <v>6734</v>
      </c>
      <c r="N1975" t="s">
        <v>7628</v>
      </c>
      <c r="O1975">
        <v>2.3725533333333333</v>
      </c>
      <c r="P1975">
        <v>0</v>
      </c>
      <c r="Q1975">
        <v>56</v>
      </c>
      <c r="R1975">
        <v>0</v>
      </c>
      <c r="S1975">
        <v>9</v>
      </c>
      <c r="T1975">
        <v>0</v>
      </c>
      <c r="U1975">
        <v>9</v>
      </c>
      <c r="V1975">
        <v>0</v>
      </c>
      <c r="W1975">
        <v>0</v>
      </c>
      <c r="X1975">
        <v>0</v>
      </c>
      <c r="Y1975">
        <v>26.453655000000001</v>
      </c>
      <c r="Z1975">
        <v>0</v>
      </c>
      <c r="AA1975">
        <v>5.8465313999999999</v>
      </c>
      <c r="AB1975">
        <v>0</v>
      </c>
      <c r="AC1975">
        <v>9.3957870000000003</v>
      </c>
      <c r="AD1975">
        <v>0</v>
      </c>
      <c r="AE1975">
        <v>0</v>
      </c>
      <c r="AF1975">
        <v>41.695971999999998</v>
      </c>
    </row>
    <row r="1976" spans="1:32" x14ac:dyDescent="0.3">
      <c r="A1976">
        <v>3005656</v>
      </c>
      <c r="B1976">
        <v>1</v>
      </c>
      <c r="C1976" t="s">
        <v>82</v>
      </c>
      <c r="D1976" t="s">
        <v>102</v>
      </c>
      <c r="E1976" t="s">
        <v>7629</v>
      </c>
      <c r="F1976" t="s">
        <v>7630</v>
      </c>
      <c r="G1976" t="s">
        <v>134</v>
      </c>
      <c r="H1976" t="s">
        <v>327</v>
      </c>
      <c r="I1976" t="s">
        <v>78</v>
      </c>
      <c r="J1976" t="s">
        <v>136</v>
      </c>
      <c r="K1976" t="s">
        <v>22</v>
      </c>
      <c r="L1976" t="s">
        <v>177</v>
      </c>
      <c r="M1976" t="s">
        <v>7631</v>
      </c>
      <c r="N1976" t="s">
        <v>7632</v>
      </c>
      <c r="O1976">
        <v>0.81993166666666661</v>
      </c>
      <c r="P1976">
        <v>0</v>
      </c>
      <c r="Q1976">
        <v>0</v>
      </c>
      <c r="R1976">
        <v>0</v>
      </c>
      <c r="S1976">
        <v>14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7.7796029999999998</v>
      </c>
      <c r="AB1976">
        <v>0</v>
      </c>
      <c r="AC1976">
        <v>0</v>
      </c>
      <c r="AD1976">
        <v>0</v>
      </c>
      <c r="AE1976">
        <v>0</v>
      </c>
      <c r="AF1976">
        <v>7.7796029999999998</v>
      </c>
    </row>
    <row r="1977" spans="1:32" x14ac:dyDescent="0.3">
      <c r="A1977">
        <v>3005657</v>
      </c>
      <c r="B1977">
        <v>1</v>
      </c>
      <c r="C1977" t="s">
        <v>83</v>
      </c>
      <c r="D1977" t="s">
        <v>115</v>
      </c>
      <c r="E1977" t="s">
        <v>7633</v>
      </c>
      <c r="F1977" t="s">
        <v>7634</v>
      </c>
      <c r="G1977" t="s">
        <v>134</v>
      </c>
      <c r="H1977" t="s">
        <v>211</v>
      </c>
      <c r="I1977" t="s">
        <v>79</v>
      </c>
      <c r="J1977" t="s">
        <v>136</v>
      </c>
      <c r="K1977" t="s">
        <v>22</v>
      </c>
      <c r="L1977" t="s">
        <v>177</v>
      </c>
      <c r="M1977" t="s">
        <v>7635</v>
      </c>
      <c r="N1977" t="s">
        <v>7636</v>
      </c>
      <c r="O1977">
        <v>0.88083333333333336</v>
      </c>
      <c r="P1977">
        <v>0</v>
      </c>
      <c r="Q1977">
        <v>0</v>
      </c>
      <c r="R1977">
        <v>7</v>
      </c>
      <c r="S1977">
        <v>71</v>
      </c>
      <c r="T1977">
        <v>5</v>
      </c>
      <c r="U1977">
        <v>2</v>
      </c>
      <c r="V1977">
        <v>0</v>
      </c>
      <c r="W1977">
        <v>0</v>
      </c>
      <c r="X1977">
        <v>0</v>
      </c>
      <c r="Y1977">
        <v>0</v>
      </c>
      <c r="Z1977">
        <v>2.3326799999999999</v>
      </c>
      <c r="AA1977">
        <v>81.362650000000002</v>
      </c>
      <c r="AB1977">
        <v>83.269400000000005</v>
      </c>
      <c r="AC1977">
        <v>1.6820488</v>
      </c>
      <c r="AD1977">
        <v>0</v>
      </c>
      <c r="AE1977">
        <v>0</v>
      </c>
      <c r="AF1977">
        <v>168.64677</v>
      </c>
    </row>
    <row r="1978" spans="1:32" x14ac:dyDescent="0.3">
      <c r="A1978">
        <v>3005666</v>
      </c>
      <c r="B1978">
        <v>1</v>
      </c>
      <c r="C1978" t="s">
        <v>83</v>
      </c>
      <c r="D1978" t="s">
        <v>123</v>
      </c>
      <c r="E1978" t="s">
        <v>7637</v>
      </c>
      <c r="F1978" t="s">
        <v>7638</v>
      </c>
      <c r="G1978" t="s">
        <v>134</v>
      </c>
      <c r="H1978" t="s">
        <v>247</v>
      </c>
      <c r="I1978" t="s">
        <v>78</v>
      </c>
      <c r="J1978" t="s">
        <v>136</v>
      </c>
      <c r="K1978" t="s">
        <v>22</v>
      </c>
      <c r="L1978" t="s">
        <v>177</v>
      </c>
      <c r="M1978" t="s">
        <v>7639</v>
      </c>
      <c r="N1978" t="s">
        <v>7640</v>
      </c>
      <c r="O1978">
        <v>2.6344258333333337</v>
      </c>
      <c r="P1978">
        <v>0</v>
      </c>
      <c r="Q1978">
        <v>92</v>
      </c>
      <c r="R1978">
        <v>0</v>
      </c>
      <c r="S1978">
        <v>3</v>
      </c>
      <c r="T1978">
        <v>0</v>
      </c>
      <c r="U1978">
        <v>23</v>
      </c>
      <c r="V1978">
        <v>0</v>
      </c>
      <c r="W1978">
        <v>0</v>
      </c>
      <c r="X1978">
        <v>0</v>
      </c>
      <c r="Y1978">
        <v>54.373924000000002</v>
      </c>
      <c r="Z1978">
        <v>0</v>
      </c>
      <c r="AA1978">
        <v>0.22813252000000001</v>
      </c>
      <c r="AB1978">
        <v>0</v>
      </c>
      <c r="AC1978">
        <v>48.492626000000001</v>
      </c>
      <c r="AD1978">
        <v>0</v>
      </c>
      <c r="AE1978">
        <v>0</v>
      </c>
      <c r="AF1978">
        <v>103.09468</v>
      </c>
    </row>
    <row r="1979" spans="1:32" x14ac:dyDescent="0.3">
      <c r="A1979">
        <v>3005584</v>
      </c>
      <c r="B1979">
        <v>1</v>
      </c>
      <c r="C1979" t="s">
        <v>82</v>
      </c>
      <c r="D1979" t="s">
        <v>91</v>
      </c>
      <c r="E1979" t="s">
        <v>7641</v>
      </c>
      <c r="F1979" t="s">
        <v>7642</v>
      </c>
      <c r="G1979" t="s">
        <v>134</v>
      </c>
      <c r="H1979" t="s">
        <v>247</v>
      </c>
      <c r="I1979" t="s">
        <v>78</v>
      </c>
      <c r="J1979" t="s">
        <v>136</v>
      </c>
      <c r="K1979" t="s">
        <v>22</v>
      </c>
      <c r="L1979" t="s">
        <v>177</v>
      </c>
      <c r="M1979" t="s">
        <v>7643</v>
      </c>
      <c r="N1979" t="s">
        <v>7644</v>
      </c>
      <c r="O1979">
        <v>3.1635458333333331</v>
      </c>
      <c r="P1979">
        <v>0</v>
      </c>
      <c r="Q1979">
        <v>58</v>
      </c>
      <c r="R1979">
        <v>0</v>
      </c>
      <c r="S1979">
        <v>0</v>
      </c>
      <c r="T1979">
        <v>0</v>
      </c>
      <c r="U1979">
        <v>3</v>
      </c>
      <c r="V1979">
        <v>0</v>
      </c>
      <c r="W1979">
        <v>0</v>
      </c>
      <c r="X1979">
        <v>0</v>
      </c>
      <c r="Y1979">
        <v>51.716025999999999</v>
      </c>
      <c r="Z1979">
        <v>0</v>
      </c>
      <c r="AA1979">
        <v>0</v>
      </c>
      <c r="AB1979">
        <v>0</v>
      </c>
      <c r="AC1979">
        <v>0.50658590000000003</v>
      </c>
      <c r="AD1979">
        <v>0</v>
      </c>
      <c r="AE1979">
        <v>0</v>
      </c>
      <c r="AF1979">
        <v>52.222610000000003</v>
      </c>
    </row>
    <row r="1980" spans="1:32" x14ac:dyDescent="0.3">
      <c r="A1980">
        <v>3005567</v>
      </c>
      <c r="B1980">
        <v>1</v>
      </c>
      <c r="C1980" t="s">
        <v>82</v>
      </c>
      <c r="D1980" t="s">
        <v>104</v>
      </c>
      <c r="E1980" t="s">
        <v>7645</v>
      </c>
      <c r="F1980" t="s">
        <v>7646</v>
      </c>
      <c r="G1980" t="s">
        <v>134</v>
      </c>
      <c r="H1980" t="s">
        <v>478</v>
      </c>
      <c r="I1980" t="s">
        <v>78</v>
      </c>
      <c r="J1980" t="s">
        <v>136</v>
      </c>
      <c r="K1980" t="s">
        <v>22</v>
      </c>
      <c r="L1980" t="s">
        <v>177</v>
      </c>
      <c r="M1980" t="s">
        <v>7647</v>
      </c>
      <c r="N1980" t="s">
        <v>7648</v>
      </c>
      <c r="O1980">
        <v>0.6303333333333333</v>
      </c>
      <c r="P1980">
        <v>0</v>
      </c>
      <c r="Q1980">
        <v>246</v>
      </c>
      <c r="R1980">
        <v>0</v>
      </c>
      <c r="S1980">
        <v>0</v>
      </c>
      <c r="T1980">
        <v>0</v>
      </c>
      <c r="U1980">
        <v>34</v>
      </c>
      <c r="V1980">
        <v>0</v>
      </c>
      <c r="W1980">
        <v>0</v>
      </c>
      <c r="X1980">
        <v>0</v>
      </c>
      <c r="Y1980">
        <v>48.069214000000002</v>
      </c>
      <c r="Z1980">
        <v>0</v>
      </c>
      <c r="AA1980">
        <v>0</v>
      </c>
      <c r="AB1980">
        <v>0</v>
      </c>
      <c r="AC1980">
        <v>17.517831999999999</v>
      </c>
      <c r="AD1980">
        <v>0</v>
      </c>
      <c r="AE1980">
        <v>0</v>
      </c>
      <c r="AF1980">
        <v>65.587040000000002</v>
      </c>
    </row>
    <row r="1981" spans="1:32" x14ac:dyDescent="0.3">
      <c r="A1981">
        <v>3005406</v>
      </c>
      <c r="B1981">
        <v>2</v>
      </c>
      <c r="C1981" t="s">
        <v>82</v>
      </c>
      <c r="D1981" t="s">
        <v>100</v>
      </c>
      <c r="E1981" t="s">
        <v>7649</v>
      </c>
      <c r="F1981" t="s">
        <v>7650</v>
      </c>
      <c r="G1981" t="s">
        <v>134</v>
      </c>
      <c r="H1981" t="s">
        <v>247</v>
      </c>
      <c r="I1981" t="s">
        <v>78</v>
      </c>
      <c r="J1981" t="s">
        <v>136</v>
      </c>
      <c r="K1981" t="s">
        <v>22</v>
      </c>
      <c r="L1981" t="s">
        <v>177</v>
      </c>
      <c r="M1981" t="s">
        <v>7651</v>
      </c>
      <c r="N1981" t="s">
        <v>7652</v>
      </c>
      <c r="O1981">
        <v>0.48499999999999999</v>
      </c>
      <c r="P1981">
        <v>0</v>
      </c>
      <c r="Q1981">
        <v>539</v>
      </c>
      <c r="R1981">
        <v>0</v>
      </c>
      <c r="S1981">
        <v>0</v>
      </c>
      <c r="T1981">
        <v>0</v>
      </c>
      <c r="U1981">
        <v>55</v>
      </c>
      <c r="V1981">
        <v>0</v>
      </c>
      <c r="W1981">
        <v>0</v>
      </c>
      <c r="X1981">
        <v>0</v>
      </c>
      <c r="Y1981">
        <v>62.482185000000001</v>
      </c>
      <c r="Z1981">
        <v>0</v>
      </c>
      <c r="AA1981">
        <v>0</v>
      </c>
      <c r="AB1981">
        <v>0</v>
      </c>
      <c r="AC1981">
        <v>30.810086999999999</v>
      </c>
      <c r="AD1981">
        <v>0</v>
      </c>
      <c r="AE1981">
        <v>0</v>
      </c>
      <c r="AF1981">
        <v>93.292274000000006</v>
      </c>
    </row>
    <row r="1982" spans="1:32" x14ac:dyDescent="0.3">
      <c r="A1982">
        <v>3005484</v>
      </c>
      <c r="B1982">
        <v>1</v>
      </c>
      <c r="C1982" t="s">
        <v>83</v>
      </c>
      <c r="D1982" t="s">
        <v>123</v>
      </c>
      <c r="E1982" t="s">
        <v>7653</v>
      </c>
      <c r="F1982" t="s">
        <v>7654</v>
      </c>
      <c r="G1982" t="s">
        <v>134</v>
      </c>
      <c r="H1982" t="s">
        <v>252</v>
      </c>
      <c r="I1982" t="s">
        <v>79</v>
      </c>
      <c r="J1982" t="s">
        <v>136</v>
      </c>
      <c r="K1982" t="s">
        <v>22</v>
      </c>
      <c r="L1982" t="s">
        <v>177</v>
      </c>
      <c r="M1982" t="s">
        <v>7655</v>
      </c>
      <c r="N1982" t="s">
        <v>7656</v>
      </c>
      <c r="O1982">
        <v>0.67603000000000002</v>
      </c>
      <c r="P1982">
        <v>0</v>
      </c>
      <c r="Q1982">
        <v>0</v>
      </c>
      <c r="R1982">
        <v>2</v>
      </c>
      <c r="S1982">
        <v>4</v>
      </c>
      <c r="T1982">
        <v>2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0.39236024000000003</v>
      </c>
      <c r="AA1982">
        <v>2.3240824</v>
      </c>
      <c r="AB1982">
        <v>105.72808999999999</v>
      </c>
      <c r="AC1982">
        <v>0</v>
      </c>
      <c r="AD1982">
        <v>0</v>
      </c>
      <c r="AE1982">
        <v>0</v>
      </c>
      <c r="AF1982">
        <v>108.444534</v>
      </c>
    </row>
    <row r="1983" spans="1:32" x14ac:dyDescent="0.3">
      <c r="A1983">
        <v>3005305</v>
      </c>
      <c r="B1983">
        <v>1</v>
      </c>
      <c r="C1983" t="s">
        <v>83</v>
      </c>
      <c r="D1983" t="s">
        <v>130</v>
      </c>
      <c r="E1983" t="s">
        <v>7657</v>
      </c>
      <c r="F1983" t="s">
        <v>7658</v>
      </c>
      <c r="G1983" t="s">
        <v>134</v>
      </c>
      <c r="H1983" t="s">
        <v>874</v>
      </c>
      <c r="I1983" t="s">
        <v>78</v>
      </c>
      <c r="J1983" t="s">
        <v>136</v>
      </c>
      <c r="K1983" t="s">
        <v>3</v>
      </c>
      <c r="L1983" t="s">
        <v>177</v>
      </c>
      <c r="M1983" t="s">
        <v>7659</v>
      </c>
      <c r="N1983" t="s">
        <v>7660</v>
      </c>
      <c r="O1983">
        <v>1.9562183333333334</v>
      </c>
      <c r="P1983">
        <v>0</v>
      </c>
      <c r="Q1983">
        <v>3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0.95560705999999995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0.95560705999999995</v>
      </c>
    </row>
    <row r="1984" spans="1:32" x14ac:dyDescent="0.3">
      <c r="A1984">
        <v>3005335</v>
      </c>
      <c r="B1984">
        <v>1</v>
      </c>
      <c r="C1984" t="s">
        <v>82</v>
      </c>
      <c r="D1984" t="s">
        <v>102</v>
      </c>
      <c r="E1984" t="s">
        <v>7661</v>
      </c>
      <c r="F1984" t="s">
        <v>7662</v>
      </c>
      <c r="G1984" t="s">
        <v>134</v>
      </c>
      <c r="H1984" t="s">
        <v>318</v>
      </c>
      <c r="I1984" t="s">
        <v>79</v>
      </c>
      <c r="J1984" t="s">
        <v>136</v>
      </c>
      <c r="K1984" t="s">
        <v>22</v>
      </c>
      <c r="L1984" t="s">
        <v>177</v>
      </c>
      <c r="M1984" t="s">
        <v>7663</v>
      </c>
      <c r="N1984" t="s">
        <v>7664</v>
      </c>
      <c r="O1984">
        <v>1.9484797222222223</v>
      </c>
      <c r="P1984">
        <v>0</v>
      </c>
      <c r="Q1984">
        <v>117</v>
      </c>
      <c r="R1984">
        <v>2</v>
      </c>
      <c r="S1984">
        <v>86</v>
      </c>
      <c r="T1984">
        <v>1</v>
      </c>
      <c r="U1984">
        <v>43</v>
      </c>
      <c r="V1984">
        <v>0</v>
      </c>
      <c r="W1984">
        <v>0</v>
      </c>
      <c r="X1984">
        <v>0</v>
      </c>
      <c r="Y1984">
        <v>27.362577000000002</v>
      </c>
      <c r="Z1984">
        <v>9.8903909999999993</v>
      </c>
      <c r="AA1984">
        <v>44.602943000000003</v>
      </c>
      <c r="AB1984">
        <v>2.1710859999999998</v>
      </c>
      <c r="AC1984">
        <v>69.778946000000005</v>
      </c>
      <c r="AD1984">
        <v>0</v>
      </c>
      <c r="AE1984">
        <v>0</v>
      </c>
      <c r="AF1984">
        <v>153.80593999999999</v>
      </c>
    </row>
    <row r="1985" spans="1:32" x14ac:dyDescent="0.3">
      <c r="A1985">
        <v>3005312</v>
      </c>
      <c r="B1985">
        <v>1</v>
      </c>
      <c r="C1985" t="s">
        <v>83</v>
      </c>
      <c r="D1985" t="s">
        <v>129</v>
      </c>
      <c r="E1985" t="s">
        <v>7465</v>
      </c>
      <c r="F1985" t="s">
        <v>7466</v>
      </c>
      <c r="G1985" t="s">
        <v>134</v>
      </c>
      <c r="H1985" t="s">
        <v>211</v>
      </c>
      <c r="I1985" t="s">
        <v>79</v>
      </c>
      <c r="J1985" t="s">
        <v>136</v>
      </c>
      <c r="K1985" t="s">
        <v>22</v>
      </c>
      <c r="L1985" t="s">
        <v>177</v>
      </c>
      <c r="M1985" t="s">
        <v>7665</v>
      </c>
      <c r="N1985" t="s">
        <v>7666</v>
      </c>
      <c r="O1985">
        <v>1.1805555555555556</v>
      </c>
      <c r="P1985">
        <v>3</v>
      </c>
      <c r="Q1985">
        <v>382</v>
      </c>
      <c r="R1985">
        <v>148</v>
      </c>
      <c r="S1985">
        <v>60</v>
      </c>
      <c r="T1985">
        <v>12</v>
      </c>
      <c r="U1985">
        <v>35</v>
      </c>
      <c r="V1985">
        <v>0</v>
      </c>
      <c r="W1985">
        <v>0</v>
      </c>
      <c r="X1985">
        <v>4.83718</v>
      </c>
      <c r="Y1985">
        <v>51.600211999999999</v>
      </c>
      <c r="Z1985">
        <v>82.280913999999996</v>
      </c>
      <c r="AA1985">
        <v>16.93976</v>
      </c>
      <c r="AB1985">
        <v>12.113484</v>
      </c>
      <c r="AC1985">
        <v>13.161253</v>
      </c>
      <c r="AD1985">
        <v>0</v>
      </c>
      <c r="AE1985">
        <v>0</v>
      </c>
      <c r="AF1985">
        <v>180.93279999999999</v>
      </c>
    </row>
    <row r="1986" spans="1:32" x14ac:dyDescent="0.3">
      <c r="A1986">
        <v>3005322</v>
      </c>
      <c r="B1986">
        <v>1</v>
      </c>
      <c r="C1986" t="s">
        <v>82</v>
      </c>
      <c r="D1986" t="s">
        <v>102</v>
      </c>
      <c r="E1986" t="s">
        <v>7667</v>
      </c>
      <c r="F1986" t="s">
        <v>7668</v>
      </c>
      <c r="G1986" t="s">
        <v>134</v>
      </c>
      <c r="H1986" t="s">
        <v>211</v>
      </c>
      <c r="I1986" t="s">
        <v>79</v>
      </c>
      <c r="J1986" t="s">
        <v>136</v>
      </c>
      <c r="K1986" t="s">
        <v>22</v>
      </c>
      <c r="L1986" t="s">
        <v>177</v>
      </c>
      <c r="M1986" t="s">
        <v>7669</v>
      </c>
      <c r="N1986" t="s">
        <v>7670</v>
      </c>
      <c r="O1986">
        <v>1.4247222222222222</v>
      </c>
      <c r="P1986">
        <v>0</v>
      </c>
      <c r="Q1986">
        <v>227</v>
      </c>
      <c r="R1986">
        <v>83</v>
      </c>
      <c r="S1986">
        <v>402</v>
      </c>
      <c r="T1986">
        <v>4</v>
      </c>
      <c r="U1986">
        <v>86</v>
      </c>
      <c r="V1986">
        <v>0</v>
      </c>
      <c r="W1986">
        <v>0</v>
      </c>
      <c r="X1986">
        <v>0</v>
      </c>
      <c r="Y1986">
        <v>54.189045</v>
      </c>
      <c r="Z1986">
        <v>14.713468000000001</v>
      </c>
      <c r="AA1986">
        <v>386.51711999999998</v>
      </c>
      <c r="AB1986">
        <v>28.830152999999999</v>
      </c>
      <c r="AC1986">
        <v>58.239139999999999</v>
      </c>
      <c r="AD1986">
        <v>0</v>
      </c>
      <c r="AE1986">
        <v>0</v>
      </c>
      <c r="AF1986">
        <v>542.48889999999994</v>
      </c>
    </row>
    <row r="1987" spans="1:32" x14ac:dyDescent="0.3">
      <c r="A1987">
        <v>3005252</v>
      </c>
      <c r="B1987">
        <v>1</v>
      </c>
      <c r="C1987" t="s">
        <v>82</v>
      </c>
      <c r="D1987" t="s">
        <v>94</v>
      </c>
      <c r="E1987" t="s">
        <v>7671</v>
      </c>
      <c r="F1987" t="s">
        <v>7672</v>
      </c>
      <c r="G1987" t="s">
        <v>134</v>
      </c>
      <c r="H1987" t="s">
        <v>367</v>
      </c>
      <c r="I1987" t="s">
        <v>78</v>
      </c>
      <c r="J1987" t="s">
        <v>136</v>
      </c>
      <c r="K1987" t="s">
        <v>22</v>
      </c>
      <c r="L1987" t="s">
        <v>177</v>
      </c>
      <c r="M1987" t="s">
        <v>7673</v>
      </c>
      <c r="N1987" t="s">
        <v>7674</v>
      </c>
      <c r="O1987">
        <v>1.664052222222222</v>
      </c>
      <c r="P1987">
        <v>0</v>
      </c>
      <c r="Q1987">
        <v>1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6.9827730000000005E-2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6.9827730000000005E-2</v>
      </c>
    </row>
    <row r="1988" spans="1:32" x14ac:dyDescent="0.3">
      <c r="A1988">
        <v>3005142</v>
      </c>
      <c r="B1988">
        <v>1</v>
      </c>
      <c r="C1988" t="s">
        <v>83</v>
      </c>
      <c r="D1988" t="s">
        <v>117</v>
      </c>
      <c r="E1988" t="s">
        <v>7675</v>
      </c>
      <c r="F1988" t="s">
        <v>7676</v>
      </c>
      <c r="G1988" t="s">
        <v>134</v>
      </c>
      <c r="H1988" t="s">
        <v>135</v>
      </c>
      <c r="I1988" t="s">
        <v>79</v>
      </c>
      <c r="J1988" t="s">
        <v>136</v>
      </c>
      <c r="K1988" t="s">
        <v>22</v>
      </c>
      <c r="L1988" t="s">
        <v>137</v>
      </c>
      <c r="M1988" t="s">
        <v>7677</v>
      </c>
      <c r="N1988" t="s">
        <v>7678</v>
      </c>
      <c r="O1988">
        <v>5.76</v>
      </c>
      <c r="P1988">
        <v>0</v>
      </c>
      <c r="Q1988">
        <v>10</v>
      </c>
      <c r="R1988">
        <v>0</v>
      </c>
      <c r="S1988">
        <v>3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0.99877389999999999</v>
      </c>
      <c r="Z1988">
        <v>0</v>
      </c>
      <c r="AA1988">
        <v>0.42900645999999998</v>
      </c>
      <c r="AB1988">
        <v>0</v>
      </c>
      <c r="AC1988">
        <v>0</v>
      </c>
      <c r="AD1988">
        <v>0</v>
      </c>
      <c r="AE1988">
        <v>0</v>
      </c>
      <c r="AF1988">
        <v>1.4277803</v>
      </c>
    </row>
    <row r="1989" spans="1:32" x14ac:dyDescent="0.3">
      <c r="A1989">
        <v>3005146</v>
      </c>
      <c r="B1989">
        <v>1</v>
      </c>
      <c r="C1989" t="s">
        <v>82</v>
      </c>
      <c r="D1989" t="s">
        <v>100</v>
      </c>
      <c r="E1989" t="s">
        <v>4670</v>
      </c>
      <c r="F1989" t="s">
        <v>4671</v>
      </c>
      <c r="G1989" t="s">
        <v>134</v>
      </c>
      <c r="H1989" t="s">
        <v>247</v>
      </c>
      <c r="I1989" t="s">
        <v>78</v>
      </c>
      <c r="J1989" t="s">
        <v>136</v>
      </c>
      <c r="K1989" t="s">
        <v>22</v>
      </c>
      <c r="L1989" t="s">
        <v>177</v>
      </c>
      <c r="M1989" t="s">
        <v>7679</v>
      </c>
      <c r="N1989" t="s">
        <v>7680</v>
      </c>
      <c r="O1989">
        <v>1.1723036111111109</v>
      </c>
      <c r="P1989">
        <v>0</v>
      </c>
      <c r="Q1989">
        <v>109</v>
      </c>
      <c r="R1989">
        <v>0</v>
      </c>
      <c r="S1989">
        <v>0</v>
      </c>
      <c r="T1989">
        <v>0</v>
      </c>
      <c r="U1989">
        <v>3</v>
      </c>
      <c r="V1989">
        <v>0</v>
      </c>
      <c r="W1989">
        <v>0</v>
      </c>
      <c r="X1989">
        <v>0</v>
      </c>
      <c r="Y1989">
        <v>25.546333000000001</v>
      </c>
      <c r="Z1989">
        <v>0</v>
      </c>
      <c r="AA1989">
        <v>0</v>
      </c>
      <c r="AB1989">
        <v>0</v>
      </c>
      <c r="AC1989">
        <v>1.2596813</v>
      </c>
      <c r="AD1989">
        <v>0</v>
      </c>
      <c r="AE1989">
        <v>0</v>
      </c>
      <c r="AF1989">
        <v>26.806014999999999</v>
      </c>
    </row>
    <row r="1990" spans="1:32" x14ac:dyDescent="0.3">
      <c r="A1990">
        <v>3005133</v>
      </c>
      <c r="B1990">
        <v>1</v>
      </c>
      <c r="C1990" t="s">
        <v>82</v>
      </c>
      <c r="D1990" t="s">
        <v>92</v>
      </c>
      <c r="E1990" t="s">
        <v>7681</v>
      </c>
      <c r="F1990" t="s">
        <v>7682</v>
      </c>
      <c r="G1990" t="s">
        <v>134</v>
      </c>
      <c r="H1990" t="s">
        <v>367</v>
      </c>
      <c r="I1990" t="s">
        <v>78</v>
      </c>
      <c r="J1990" t="s">
        <v>136</v>
      </c>
      <c r="K1990" t="s">
        <v>22</v>
      </c>
      <c r="L1990" t="s">
        <v>177</v>
      </c>
      <c r="M1990" t="s">
        <v>7683</v>
      </c>
      <c r="N1990" t="s">
        <v>7684</v>
      </c>
      <c r="O1990">
        <v>3.1599672222222219</v>
      </c>
      <c r="P1990">
        <v>0</v>
      </c>
      <c r="Q1990">
        <v>2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5.8973526999999999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5.8973526999999999</v>
      </c>
    </row>
    <row r="1991" spans="1:32" x14ac:dyDescent="0.3">
      <c r="A1991">
        <v>3005118</v>
      </c>
      <c r="B1991">
        <v>1</v>
      </c>
      <c r="C1991" t="s">
        <v>82</v>
      </c>
      <c r="D1991" t="s">
        <v>111</v>
      </c>
      <c r="E1991" t="s">
        <v>7685</v>
      </c>
      <c r="F1991" t="s">
        <v>7686</v>
      </c>
      <c r="G1991" t="s">
        <v>134</v>
      </c>
      <c r="H1991" t="s">
        <v>252</v>
      </c>
      <c r="I1991" t="s">
        <v>79</v>
      </c>
      <c r="J1991" t="s">
        <v>136</v>
      </c>
      <c r="K1991" t="s">
        <v>22</v>
      </c>
      <c r="L1991" t="s">
        <v>177</v>
      </c>
      <c r="M1991" t="s">
        <v>7687</v>
      </c>
      <c r="N1991" t="s">
        <v>7688</v>
      </c>
      <c r="O1991">
        <v>1.984733888888889</v>
      </c>
      <c r="P1991">
        <v>0</v>
      </c>
      <c r="Q1991">
        <v>0</v>
      </c>
      <c r="R1991">
        <v>0</v>
      </c>
      <c r="S1991">
        <v>4</v>
      </c>
      <c r="T1991">
        <v>0</v>
      </c>
      <c r="U1991">
        <v>2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2.9709097999999998</v>
      </c>
      <c r="AB1991">
        <v>0</v>
      </c>
      <c r="AC1991">
        <v>1.3634305</v>
      </c>
      <c r="AD1991">
        <v>0</v>
      </c>
      <c r="AE1991">
        <v>0</v>
      </c>
      <c r="AF1991">
        <v>4.3343406</v>
      </c>
    </row>
    <row r="1992" spans="1:32" x14ac:dyDescent="0.3">
      <c r="A1992">
        <v>3004920</v>
      </c>
      <c r="B1992">
        <v>1</v>
      </c>
      <c r="C1992" t="s">
        <v>83</v>
      </c>
      <c r="D1992" t="s">
        <v>123</v>
      </c>
      <c r="E1992" t="s">
        <v>7689</v>
      </c>
      <c r="F1992" t="s">
        <v>7690</v>
      </c>
      <c r="G1992" t="s">
        <v>134</v>
      </c>
      <c r="H1992" t="s">
        <v>182</v>
      </c>
      <c r="I1992" t="s">
        <v>78</v>
      </c>
      <c r="J1992" t="s">
        <v>136</v>
      </c>
      <c r="K1992" t="s">
        <v>22</v>
      </c>
      <c r="L1992" t="s">
        <v>177</v>
      </c>
      <c r="M1992" t="s">
        <v>7691</v>
      </c>
      <c r="N1992" t="s">
        <v>7692</v>
      </c>
      <c r="O1992">
        <v>0.74421583333333341</v>
      </c>
      <c r="P1992">
        <v>0</v>
      </c>
      <c r="Q1992">
        <v>15</v>
      </c>
      <c r="R1992">
        <v>0</v>
      </c>
      <c r="S1992">
        <v>2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1.0377661</v>
      </c>
      <c r="Z1992">
        <v>0</v>
      </c>
      <c r="AA1992">
        <v>0.28554003999999999</v>
      </c>
      <c r="AB1992">
        <v>0</v>
      </c>
      <c r="AC1992">
        <v>0</v>
      </c>
      <c r="AD1992">
        <v>0</v>
      </c>
      <c r="AE1992">
        <v>0</v>
      </c>
      <c r="AF1992">
        <v>1.3233060999999999</v>
      </c>
    </row>
    <row r="1993" spans="1:32" x14ac:dyDescent="0.3">
      <c r="A1993">
        <v>3004872</v>
      </c>
      <c r="B1993">
        <v>1</v>
      </c>
      <c r="C1993" t="s">
        <v>83</v>
      </c>
      <c r="D1993" t="s">
        <v>130</v>
      </c>
      <c r="E1993" t="s">
        <v>7693</v>
      </c>
      <c r="F1993" t="s">
        <v>7694</v>
      </c>
      <c r="G1993" t="s">
        <v>134</v>
      </c>
      <c r="H1993" t="s">
        <v>367</v>
      </c>
      <c r="I1993" t="s">
        <v>78</v>
      </c>
      <c r="J1993" t="s">
        <v>136</v>
      </c>
      <c r="K1993" t="s">
        <v>22</v>
      </c>
      <c r="L1993" t="s">
        <v>177</v>
      </c>
      <c r="M1993" t="s">
        <v>7695</v>
      </c>
      <c r="N1993" t="s">
        <v>7696</v>
      </c>
      <c r="O1993">
        <v>8.6153922222222228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1</v>
      </c>
      <c r="V1993">
        <v>0</v>
      </c>
      <c r="W1993">
        <v>2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479.55545000000001</v>
      </c>
      <c r="AD1993">
        <v>0</v>
      </c>
      <c r="AE1993">
        <v>1415.308</v>
      </c>
      <c r="AF1993">
        <v>1894.8634</v>
      </c>
    </row>
    <row r="1994" spans="1:32" x14ac:dyDescent="0.3">
      <c r="A1994">
        <v>3004838</v>
      </c>
      <c r="B1994">
        <v>1</v>
      </c>
      <c r="C1994" t="s">
        <v>82</v>
      </c>
      <c r="D1994" t="s">
        <v>90</v>
      </c>
      <c r="E1994" t="s">
        <v>5529</v>
      </c>
      <c r="F1994" t="s">
        <v>5530</v>
      </c>
      <c r="G1994" t="s">
        <v>134</v>
      </c>
      <c r="H1994" t="s">
        <v>404</v>
      </c>
      <c r="I1994" t="s">
        <v>78</v>
      </c>
      <c r="J1994" t="s">
        <v>136</v>
      </c>
      <c r="K1994" t="s">
        <v>22</v>
      </c>
      <c r="L1994" t="s">
        <v>177</v>
      </c>
      <c r="M1994" t="s">
        <v>7697</v>
      </c>
      <c r="N1994" t="s">
        <v>7698</v>
      </c>
      <c r="O1994">
        <v>2.4028149999999999</v>
      </c>
      <c r="P1994">
        <v>0</v>
      </c>
      <c r="Q1994">
        <v>54</v>
      </c>
      <c r="R1994">
        <v>0</v>
      </c>
      <c r="S1994">
        <v>0</v>
      </c>
      <c r="T1994">
        <v>0</v>
      </c>
      <c r="U1994">
        <v>5</v>
      </c>
      <c r="V1994">
        <v>0</v>
      </c>
      <c r="W1994">
        <v>0</v>
      </c>
      <c r="X1994">
        <v>0</v>
      </c>
      <c r="Y1994">
        <v>48.204329999999999</v>
      </c>
      <c r="Z1994">
        <v>0</v>
      </c>
      <c r="AA1994">
        <v>0</v>
      </c>
      <c r="AB1994">
        <v>0</v>
      </c>
      <c r="AC1994">
        <v>34.404760000000003</v>
      </c>
      <c r="AD1994">
        <v>0</v>
      </c>
      <c r="AE1994">
        <v>0</v>
      </c>
      <c r="AF1994">
        <v>82.609084999999993</v>
      </c>
    </row>
    <row r="1995" spans="1:32" x14ac:dyDescent="0.3">
      <c r="A1995">
        <v>3004801</v>
      </c>
      <c r="B1995">
        <v>1</v>
      </c>
      <c r="C1995" t="s">
        <v>83</v>
      </c>
      <c r="D1995" t="s">
        <v>115</v>
      </c>
      <c r="E1995" t="s">
        <v>7699</v>
      </c>
      <c r="F1995" t="s">
        <v>7700</v>
      </c>
      <c r="G1995" t="s">
        <v>134</v>
      </c>
      <c r="H1995" t="s">
        <v>367</v>
      </c>
      <c r="I1995" t="s">
        <v>78</v>
      </c>
      <c r="J1995" t="s">
        <v>136</v>
      </c>
      <c r="K1995" t="s">
        <v>22</v>
      </c>
      <c r="L1995" t="s">
        <v>177</v>
      </c>
      <c r="M1995" t="s">
        <v>7701</v>
      </c>
      <c r="N1995" t="s">
        <v>7702</v>
      </c>
      <c r="O1995">
        <v>2.0771733333333331</v>
      </c>
      <c r="P1995">
        <v>0</v>
      </c>
      <c r="Q1995">
        <v>4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0.99072665000000004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0.99072665000000004</v>
      </c>
    </row>
    <row r="1996" spans="1:32" x14ac:dyDescent="0.3">
      <c r="A1996">
        <v>3004806</v>
      </c>
      <c r="B1996">
        <v>1</v>
      </c>
      <c r="C1996" t="s">
        <v>82</v>
      </c>
      <c r="D1996" t="s">
        <v>109</v>
      </c>
      <c r="E1996" t="s">
        <v>3112</v>
      </c>
      <c r="F1996" t="s">
        <v>3113</v>
      </c>
      <c r="G1996" t="s">
        <v>134</v>
      </c>
      <c r="H1996" t="s">
        <v>238</v>
      </c>
      <c r="I1996" t="s">
        <v>78</v>
      </c>
      <c r="J1996" t="s">
        <v>136</v>
      </c>
      <c r="K1996" t="s">
        <v>22</v>
      </c>
      <c r="L1996" t="s">
        <v>177</v>
      </c>
      <c r="M1996" t="s">
        <v>7703</v>
      </c>
      <c r="N1996" t="s">
        <v>7704</v>
      </c>
      <c r="O1996">
        <v>2.003701388888889</v>
      </c>
      <c r="P1996">
        <v>0</v>
      </c>
      <c r="Q1996">
        <v>1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1.7820958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1.7820958</v>
      </c>
    </row>
    <row r="1997" spans="1:32" x14ac:dyDescent="0.3">
      <c r="A1997">
        <v>3004824</v>
      </c>
      <c r="B1997">
        <v>1</v>
      </c>
      <c r="C1997" t="s">
        <v>83</v>
      </c>
      <c r="D1997" t="s">
        <v>125</v>
      </c>
      <c r="E1997" t="s">
        <v>7705</v>
      </c>
      <c r="F1997" t="s">
        <v>7706</v>
      </c>
      <c r="G1997" t="s">
        <v>134</v>
      </c>
      <c r="H1997" t="s">
        <v>211</v>
      </c>
      <c r="I1997" t="s">
        <v>79</v>
      </c>
      <c r="J1997" t="s">
        <v>136</v>
      </c>
      <c r="K1997" t="s">
        <v>22</v>
      </c>
      <c r="L1997" t="s">
        <v>177</v>
      </c>
      <c r="M1997" t="s">
        <v>7707</v>
      </c>
      <c r="N1997" t="s">
        <v>7708</v>
      </c>
      <c r="O1997">
        <v>0.65583333333333338</v>
      </c>
      <c r="P1997">
        <v>0</v>
      </c>
      <c r="Q1997">
        <v>625</v>
      </c>
      <c r="R1997">
        <v>32</v>
      </c>
      <c r="S1997">
        <v>51</v>
      </c>
      <c r="T1997">
        <v>5</v>
      </c>
      <c r="U1997">
        <v>41</v>
      </c>
      <c r="V1997">
        <v>1</v>
      </c>
      <c r="W1997">
        <v>1</v>
      </c>
      <c r="X1997">
        <v>0</v>
      </c>
      <c r="Y1997">
        <v>62.058185999999999</v>
      </c>
      <c r="Z1997">
        <v>14.163876999999999</v>
      </c>
      <c r="AA1997">
        <v>6.2430605999999997</v>
      </c>
      <c r="AB1997">
        <v>6.9415193000000004</v>
      </c>
      <c r="AC1997">
        <v>12.786721999999999</v>
      </c>
      <c r="AD1997">
        <v>2.1524138000000002</v>
      </c>
      <c r="AE1997">
        <v>54.365046999999997</v>
      </c>
      <c r="AF1997">
        <v>158.71082999999999</v>
      </c>
    </row>
    <row r="1998" spans="1:32" x14ac:dyDescent="0.3">
      <c r="A1998">
        <v>3004696</v>
      </c>
      <c r="B1998">
        <v>1</v>
      </c>
      <c r="C1998" t="s">
        <v>83</v>
      </c>
      <c r="D1998" t="s">
        <v>127</v>
      </c>
      <c r="E1998" t="s">
        <v>7709</v>
      </c>
      <c r="F1998" t="s">
        <v>7710</v>
      </c>
      <c r="G1998" t="s">
        <v>134</v>
      </c>
      <c r="H1998" t="s">
        <v>211</v>
      </c>
      <c r="I1998" t="s">
        <v>79</v>
      </c>
      <c r="J1998" t="s">
        <v>136</v>
      </c>
      <c r="K1998" t="s">
        <v>22</v>
      </c>
      <c r="L1998" t="s">
        <v>177</v>
      </c>
      <c r="M1998" t="s">
        <v>7711</v>
      </c>
      <c r="N1998" t="s">
        <v>7712</v>
      </c>
      <c r="O1998">
        <v>0.59611111111111115</v>
      </c>
      <c r="P1998">
        <v>2</v>
      </c>
      <c r="Q1998">
        <v>384</v>
      </c>
      <c r="R1998">
        <v>46</v>
      </c>
      <c r="S1998">
        <v>25</v>
      </c>
      <c r="T1998">
        <v>2</v>
      </c>
      <c r="U1998">
        <v>49</v>
      </c>
      <c r="V1998">
        <v>0</v>
      </c>
      <c r="W1998">
        <v>0</v>
      </c>
      <c r="X1998">
        <v>10.014274</v>
      </c>
      <c r="Y1998">
        <v>30.111872000000002</v>
      </c>
      <c r="Z1998">
        <v>54.973320000000001</v>
      </c>
      <c r="AA1998">
        <v>4.0255580000000002</v>
      </c>
      <c r="AB1998">
        <v>0.98731930000000001</v>
      </c>
      <c r="AC1998">
        <v>28.034324999999999</v>
      </c>
      <c r="AD1998">
        <v>0</v>
      </c>
      <c r="AE1998">
        <v>0</v>
      </c>
      <c r="AF1998">
        <v>128.14667</v>
      </c>
    </row>
    <row r="1999" spans="1:32" x14ac:dyDescent="0.3">
      <c r="A1999">
        <v>3004632</v>
      </c>
      <c r="B1999">
        <v>1</v>
      </c>
      <c r="C1999" t="s">
        <v>82</v>
      </c>
      <c r="D1999" t="s">
        <v>91</v>
      </c>
      <c r="E1999" t="s">
        <v>7713</v>
      </c>
      <c r="F1999" t="s">
        <v>7714</v>
      </c>
      <c r="G1999" t="s">
        <v>134</v>
      </c>
      <c r="H1999" t="s">
        <v>147</v>
      </c>
      <c r="I1999" t="s">
        <v>78</v>
      </c>
      <c r="J1999" t="s">
        <v>136</v>
      </c>
      <c r="K1999" t="s">
        <v>22</v>
      </c>
      <c r="L1999" t="s">
        <v>137</v>
      </c>
      <c r="M1999" t="s">
        <v>7715</v>
      </c>
      <c r="N1999" t="s">
        <v>7716</v>
      </c>
      <c r="O1999">
        <v>4.0716666666666663</v>
      </c>
      <c r="P1999">
        <v>0</v>
      </c>
      <c r="Q1999">
        <v>18</v>
      </c>
      <c r="R1999">
        <v>0</v>
      </c>
      <c r="S1999">
        <v>2</v>
      </c>
      <c r="T1999">
        <v>0</v>
      </c>
      <c r="U1999">
        <v>2</v>
      </c>
      <c r="V1999">
        <v>0</v>
      </c>
      <c r="W1999">
        <v>0</v>
      </c>
      <c r="X1999">
        <v>0</v>
      </c>
      <c r="Y1999">
        <v>16.315384000000002</v>
      </c>
      <c r="Z1999">
        <v>0</v>
      </c>
      <c r="AA1999">
        <v>0.21702151</v>
      </c>
      <c r="AB1999">
        <v>0</v>
      </c>
      <c r="AC1999">
        <v>1.4299393</v>
      </c>
      <c r="AD1999">
        <v>0</v>
      </c>
      <c r="AE1999">
        <v>0</v>
      </c>
      <c r="AF1999">
        <v>17.962344999999999</v>
      </c>
    </row>
    <row r="2000" spans="1:32" x14ac:dyDescent="0.3">
      <c r="A2000">
        <v>3004454</v>
      </c>
      <c r="B2000">
        <v>1</v>
      </c>
      <c r="C2000" t="s">
        <v>82</v>
      </c>
      <c r="D2000" t="s">
        <v>110</v>
      </c>
      <c r="E2000" t="s">
        <v>7717</v>
      </c>
      <c r="F2000" t="s">
        <v>7718</v>
      </c>
      <c r="G2000" t="s">
        <v>134</v>
      </c>
      <c r="H2000" t="s">
        <v>367</v>
      </c>
      <c r="I2000" t="s">
        <v>78</v>
      </c>
      <c r="J2000" t="s">
        <v>136</v>
      </c>
      <c r="K2000" t="s">
        <v>22</v>
      </c>
      <c r="L2000" t="s">
        <v>177</v>
      </c>
      <c r="M2000" t="s">
        <v>7719</v>
      </c>
      <c r="N2000" t="s">
        <v>7720</v>
      </c>
      <c r="O2000">
        <v>1.3540025</v>
      </c>
      <c r="P2000">
        <v>0</v>
      </c>
      <c r="Q2000">
        <v>5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1.3124992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1.3124992</v>
      </c>
    </row>
    <row r="2001" spans="1:32" x14ac:dyDescent="0.3">
      <c r="A2001">
        <v>3004437</v>
      </c>
      <c r="B2001">
        <v>1</v>
      </c>
      <c r="C2001" t="s">
        <v>83</v>
      </c>
      <c r="D2001" t="s">
        <v>130</v>
      </c>
      <c r="E2001" t="s">
        <v>7721</v>
      </c>
      <c r="F2001" t="s">
        <v>7722</v>
      </c>
      <c r="G2001" t="s">
        <v>134</v>
      </c>
      <c r="H2001" t="s">
        <v>367</v>
      </c>
      <c r="I2001" t="s">
        <v>78</v>
      </c>
      <c r="J2001" t="s">
        <v>136</v>
      </c>
      <c r="K2001" t="s">
        <v>22</v>
      </c>
      <c r="L2001" t="s">
        <v>177</v>
      </c>
      <c r="M2001" t="s">
        <v>7723</v>
      </c>
      <c r="N2001" t="s">
        <v>7724</v>
      </c>
      <c r="O2001">
        <v>1.3732272222222224</v>
      </c>
      <c r="P2001">
        <v>0</v>
      </c>
      <c r="Q2001">
        <v>11</v>
      </c>
      <c r="R2001">
        <v>0</v>
      </c>
      <c r="S2001">
        <v>0</v>
      </c>
      <c r="T2001">
        <v>0</v>
      </c>
      <c r="U2001">
        <v>2</v>
      </c>
      <c r="V2001">
        <v>0</v>
      </c>
      <c r="W2001">
        <v>0</v>
      </c>
      <c r="X2001">
        <v>0</v>
      </c>
      <c r="Y2001">
        <v>2.7884502000000002</v>
      </c>
      <c r="Z2001">
        <v>0</v>
      </c>
      <c r="AA2001">
        <v>0</v>
      </c>
      <c r="AB2001">
        <v>0</v>
      </c>
      <c r="AC2001">
        <v>1.1193675000000001</v>
      </c>
      <c r="AD2001">
        <v>0</v>
      </c>
      <c r="AE2001">
        <v>0</v>
      </c>
      <c r="AF2001">
        <v>3.9078176</v>
      </c>
    </row>
    <row r="2002" spans="1:32" x14ac:dyDescent="0.3">
      <c r="A2002">
        <v>3004399</v>
      </c>
      <c r="B2002">
        <v>1</v>
      </c>
      <c r="C2002" t="s">
        <v>82</v>
      </c>
      <c r="D2002" t="s">
        <v>112</v>
      </c>
      <c r="E2002" t="s">
        <v>7725</v>
      </c>
      <c r="F2002" t="s">
        <v>7726</v>
      </c>
      <c r="G2002" t="s">
        <v>134</v>
      </c>
      <c r="H2002" t="s">
        <v>404</v>
      </c>
      <c r="I2002" t="s">
        <v>79</v>
      </c>
      <c r="J2002" t="s">
        <v>136</v>
      </c>
      <c r="K2002" t="s">
        <v>22</v>
      </c>
      <c r="L2002" t="s">
        <v>177</v>
      </c>
      <c r="M2002" t="s">
        <v>7727</v>
      </c>
      <c r="N2002" t="s">
        <v>7728</v>
      </c>
      <c r="O2002">
        <v>5.637777777777778</v>
      </c>
      <c r="P2002">
        <v>0</v>
      </c>
      <c r="Q2002">
        <v>8</v>
      </c>
      <c r="R2002">
        <v>42</v>
      </c>
      <c r="S2002">
        <v>76</v>
      </c>
      <c r="T2002">
        <v>17</v>
      </c>
      <c r="U2002">
        <v>21</v>
      </c>
      <c r="V2002">
        <v>5</v>
      </c>
      <c r="W2002">
        <v>0</v>
      </c>
      <c r="X2002">
        <v>0</v>
      </c>
      <c r="Y2002">
        <v>6.8668303000000002</v>
      </c>
      <c r="Z2002">
        <v>112.86339599999999</v>
      </c>
      <c r="AA2002">
        <v>470.72739999999999</v>
      </c>
      <c r="AB2002">
        <v>979.89250000000004</v>
      </c>
      <c r="AC2002">
        <v>278.46048000000002</v>
      </c>
      <c r="AD2002">
        <v>2072.4162999999999</v>
      </c>
      <c r="AE2002">
        <v>0</v>
      </c>
      <c r="AF2002">
        <v>3921.2267999999999</v>
      </c>
    </row>
    <row r="2003" spans="1:32" x14ac:dyDescent="0.3">
      <c r="A2003">
        <v>3004412</v>
      </c>
      <c r="B2003">
        <v>1</v>
      </c>
      <c r="C2003" t="s">
        <v>82</v>
      </c>
      <c r="D2003" t="s">
        <v>106</v>
      </c>
      <c r="E2003" t="s">
        <v>7729</v>
      </c>
      <c r="F2003" t="s">
        <v>7730</v>
      </c>
      <c r="G2003" t="s">
        <v>134</v>
      </c>
      <c r="H2003" t="s">
        <v>182</v>
      </c>
      <c r="I2003" t="s">
        <v>79</v>
      </c>
      <c r="J2003" t="s">
        <v>136</v>
      </c>
      <c r="K2003" t="s">
        <v>22</v>
      </c>
      <c r="L2003" t="s">
        <v>177</v>
      </c>
      <c r="M2003" t="s">
        <v>7731</v>
      </c>
      <c r="N2003" t="s">
        <v>7732</v>
      </c>
      <c r="O2003">
        <v>0.27166666666666667</v>
      </c>
      <c r="P2003">
        <v>8</v>
      </c>
      <c r="Q2003">
        <v>1343</v>
      </c>
      <c r="R2003">
        <v>4</v>
      </c>
      <c r="S2003">
        <v>104</v>
      </c>
      <c r="T2003">
        <v>8</v>
      </c>
      <c r="U2003">
        <v>150</v>
      </c>
      <c r="V2003">
        <v>0</v>
      </c>
      <c r="W2003">
        <v>0</v>
      </c>
      <c r="X2003">
        <v>0.67178559999999998</v>
      </c>
      <c r="Y2003">
        <v>77.047049999999999</v>
      </c>
      <c r="Z2003">
        <v>11.952346</v>
      </c>
      <c r="AA2003">
        <v>2.2161466999999999</v>
      </c>
      <c r="AB2003">
        <v>41.30988</v>
      </c>
      <c r="AC2003">
        <v>14.447742999999999</v>
      </c>
      <c r="AD2003">
        <v>0</v>
      </c>
      <c r="AE2003">
        <v>0</v>
      </c>
      <c r="AF2003">
        <v>147.64496</v>
      </c>
    </row>
    <row r="2004" spans="1:32" x14ac:dyDescent="0.3">
      <c r="A2004">
        <v>3004408</v>
      </c>
      <c r="B2004">
        <v>1</v>
      </c>
      <c r="C2004" t="s">
        <v>83</v>
      </c>
      <c r="D2004" t="s">
        <v>122</v>
      </c>
      <c r="E2004" t="s">
        <v>7733</v>
      </c>
      <c r="F2004" t="s">
        <v>7734</v>
      </c>
      <c r="G2004" t="s">
        <v>134</v>
      </c>
      <c r="H2004" t="s">
        <v>142</v>
      </c>
      <c r="I2004" t="s">
        <v>79</v>
      </c>
      <c r="J2004" t="s">
        <v>136</v>
      </c>
      <c r="K2004" t="s">
        <v>22</v>
      </c>
      <c r="L2004" t="s">
        <v>137</v>
      </c>
      <c r="M2004" t="s">
        <v>7735</v>
      </c>
      <c r="N2004" t="s">
        <v>7736</v>
      </c>
      <c r="O2004">
        <v>1.7597222222222222</v>
      </c>
      <c r="P2004">
        <v>0</v>
      </c>
      <c r="Q2004">
        <v>1778</v>
      </c>
      <c r="R2004">
        <v>1</v>
      </c>
      <c r="S2004">
        <v>2</v>
      </c>
      <c r="T2004">
        <v>1</v>
      </c>
      <c r="U2004">
        <v>159</v>
      </c>
      <c r="V2004">
        <v>0</v>
      </c>
      <c r="W2004">
        <v>0</v>
      </c>
      <c r="X2004">
        <v>0</v>
      </c>
      <c r="Y2004">
        <v>597.7912</v>
      </c>
      <c r="Z2004">
        <v>0.41506925</v>
      </c>
      <c r="AA2004">
        <v>0.56986420000000004</v>
      </c>
      <c r="AB2004">
        <v>97.253365000000002</v>
      </c>
      <c r="AC2004">
        <v>239.87244999999999</v>
      </c>
      <c r="AD2004">
        <v>0</v>
      </c>
      <c r="AE2004">
        <v>0</v>
      </c>
      <c r="AF2004">
        <v>935.90189999999996</v>
      </c>
    </row>
    <row r="2005" spans="1:32" x14ac:dyDescent="0.3">
      <c r="A2005">
        <v>3004330</v>
      </c>
      <c r="B2005">
        <v>1</v>
      </c>
      <c r="C2005" t="s">
        <v>82</v>
      </c>
      <c r="D2005" t="s">
        <v>104</v>
      </c>
      <c r="E2005" t="s">
        <v>7737</v>
      </c>
      <c r="F2005" t="s">
        <v>7738</v>
      </c>
      <c r="G2005" t="s">
        <v>134</v>
      </c>
      <c r="H2005" t="s">
        <v>238</v>
      </c>
      <c r="I2005" t="s">
        <v>78</v>
      </c>
      <c r="J2005" t="s">
        <v>136</v>
      </c>
      <c r="K2005" t="s">
        <v>22</v>
      </c>
      <c r="L2005" t="s">
        <v>177</v>
      </c>
      <c r="M2005" t="s">
        <v>7739</v>
      </c>
      <c r="N2005" t="s">
        <v>7740</v>
      </c>
      <c r="O2005">
        <v>3.2903163888888889</v>
      </c>
      <c r="P2005">
        <v>0</v>
      </c>
      <c r="Q2005">
        <v>1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6.689296E-3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6.689296E-3</v>
      </c>
    </row>
    <row r="2006" spans="1:32" x14ac:dyDescent="0.3">
      <c r="A2006">
        <v>3004353</v>
      </c>
      <c r="B2006">
        <v>1</v>
      </c>
      <c r="C2006" t="s">
        <v>83</v>
      </c>
      <c r="D2006" t="s">
        <v>128</v>
      </c>
      <c r="E2006" t="s">
        <v>5976</v>
      </c>
      <c r="F2006" t="s">
        <v>5977</v>
      </c>
      <c r="G2006" t="s">
        <v>134</v>
      </c>
      <c r="H2006" t="s">
        <v>404</v>
      </c>
      <c r="I2006" t="s">
        <v>78</v>
      </c>
      <c r="J2006" t="s">
        <v>136</v>
      </c>
      <c r="K2006" t="s">
        <v>22</v>
      </c>
      <c r="L2006" t="s">
        <v>177</v>
      </c>
      <c r="M2006" t="s">
        <v>7741</v>
      </c>
      <c r="N2006" t="s">
        <v>7742</v>
      </c>
      <c r="O2006">
        <v>1.1354836111111111</v>
      </c>
      <c r="P2006">
        <v>0</v>
      </c>
      <c r="Q2006">
        <v>30</v>
      </c>
      <c r="R2006">
        <v>0</v>
      </c>
      <c r="S2006">
        <v>0</v>
      </c>
      <c r="T2006">
        <v>0</v>
      </c>
      <c r="U2006">
        <v>2</v>
      </c>
      <c r="V2006">
        <v>0</v>
      </c>
      <c r="W2006">
        <v>0</v>
      </c>
      <c r="X2006">
        <v>0</v>
      </c>
      <c r="Y2006">
        <v>9.6699915000000001</v>
      </c>
      <c r="Z2006">
        <v>0</v>
      </c>
      <c r="AA2006">
        <v>0</v>
      </c>
      <c r="AB2006">
        <v>0</v>
      </c>
      <c r="AC2006">
        <v>0.37730019999999997</v>
      </c>
      <c r="AD2006">
        <v>0</v>
      </c>
      <c r="AE2006">
        <v>0</v>
      </c>
      <c r="AF2006">
        <v>10.047292000000001</v>
      </c>
    </row>
    <row r="2007" spans="1:32" x14ac:dyDescent="0.3">
      <c r="A2007">
        <v>3004177</v>
      </c>
      <c r="B2007">
        <v>1</v>
      </c>
      <c r="C2007" t="s">
        <v>83</v>
      </c>
      <c r="D2007" t="s">
        <v>115</v>
      </c>
      <c r="E2007" t="s">
        <v>7743</v>
      </c>
      <c r="F2007" t="s">
        <v>7744</v>
      </c>
      <c r="G2007" t="s">
        <v>134</v>
      </c>
      <c r="H2007" t="s">
        <v>2058</v>
      </c>
      <c r="I2007" t="s">
        <v>78</v>
      </c>
      <c r="J2007" t="s">
        <v>136</v>
      </c>
      <c r="K2007" t="s">
        <v>22</v>
      </c>
      <c r="L2007" t="s">
        <v>177</v>
      </c>
      <c r="M2007" t="s">
        <v>7745</v>
      </c>
      <c r="N2007" t="s">
        <v>7417</v>
      </c>
      <c r="O2007">
        <v>0.68273194444444441</v>
      </c>
      <c r="P2007">
        <v>0</v>
      </c>
      <c r="Q2007">
        <v>141</v>
      </c>
      <c r="R2007">
        <v>0</v>
      </c>
      <c r="S2007">
        <v>0</v>
      </c>
      <c r="T2007">
        <v>0</v>
      </c>
      <c r="U2007">
        <v>11</v>
      </c>
      <c r="V2007">
        <v>0</v>
      </c>
      <c r="W2007">
        <v>0</v>
      </c>
      <c r="X2007">
        <v>0</v>
      </c>
      <c r="Y2007">
        <v>22.37744</v>
      </c>
      <c r="Z2007">
        <v>0</v>
      </c>
      <c r="AA2007">
        <v>0</v>
      </c>
      <c r="AB2007">
        <v>0</v>
      </c>
      <c r="AC2007">
        <v>2.3037825000000001</v>
      </c>
      <c r="AD2007">
        <v>0</v>
      </c>
      <c r="AE2007">
        <v>0</v>
      </c>
      <c r="AF2007">
        <v>24.681221000000001</v>
      </c>
    </row>
    <row r="2008" spans="1:32" x14ac:dyDescent="0.3">
      <c r="A2008">
        <v>3004263</v>
      </c>
      <c r="B2008">
        <v>1</v>
      </c>
      <c r="C2008" t="s">
        <v>82</v>
      </c>
      <c r="D2008" t="s">
        <v>104</v>
      </c>
      <c r="E2008" t="s">
        <v>7746</v>
      </c>
      <c r="F2008" t="s">
        <v>7747</v>
      </c>
      <c r="G2008" t="s">
        <v>134</v>
      </c>
      <c r="H2008" t="s">
        <v>247</v>
      </c>
      <c r="I2008" t="s">
        <v>78</v>
      </c>
      <c r="J2008" t="s">
        <v>136</v>
      </c>
      <c r="K2008" t="s">
        <v>22</v>
      </c>
      <c r="L2008" t="s">
        <v>177</v>
      </c>
      <c r="M2008" t="s">
        <v>7748</v>
      </c>
      <c r="N2008" t="s">
        <v>7749</v>
      </c>
      <c r="O2008">
        <v>0.51964750000000004</v>
      </c>
      <c r="P2008">
        <v>0</v>
      </c>
      <c r="Q2008">
        <v>124</v>
      </c>
      <c r="R2008">
        <v>0</v>
      </c>
      <c r="S2008">
        <v>0</v>
      </c>
      <c r="T2008">
        <v>0</v>
      </c>
      <c r="U2008">
        <v>6</v>
      </c>
      <c r="V2008">
        <v>0</v>
      </c>
      <c r="W2008">
        <v>0</v>
      </c>
      <c r="X2008">
        <v>0</v>
      </c>
      <c r="Y2008">
        <v>20.754384999999999</v>
      </c>
      <c r="Z2008">
        <v>0</v>
      </c>
      <c r="AA2008">
        <v>0</v>
      </c>
      <c r="AB2008">
        <v>0</v>
      </c>
      <c r="AC2008">
        <v>1.0628694000000001</v>
      </c>
      <c r="AD2008">
        <v>0</v>
      </c>
      <c r="AE2008">
        <v>0</v>
      </c>
      <c r="AF2008">
        <v>21.817253000000001</v>
      </c>
    </row>
    <row r="2009" spans="1:32" x14ac:dyDescent="0.3">
      <c r="A2009">
        <v>3003982</v>
      </c>
      <c r="B2009">
        <v>1</v>
      </c>
      <c r="C2009" t="s">
        <v>83</v>
      </c>
      <c r="D2009" t="s">
        <v>125</v>
      </c>
      <c r="E2009" t="s">
        <v>7750</v>
      </c>
      <c r="F2009" t="s">
        <v>7751</v>
      </c>
      <c r="G2009" t="s">
        <v>134</v>
      </c>
      <c r="H2009" t="s">
        <v>327</v>
      </c>
      <c r="I2009" t="s">
        <v>78</v>
      </c>
      <c r="J2009" t="s">
        <v>136</v>
      </c>
      <c r="K2009" t="s">
        <v>22</v>
      </c>
      <c r="L2009" t="s">
        <v>177</v>
      </c>
      <c r="M2009" t="s">
        <v>7752</v>
      </c>
      <c r="N2009" t="s">
        <v>7753</v>
      </c>
      <c r="O2009">
        <v>1.246388888888889</v>
      </c>
      <c r="P2009">
        <v>0</v>
      </c>
      <c r="Q2009">
        <v>19</v>
      </c>
      <c r="R2009">
        <v>0</v>
      </c>
      <c r="S2009">
        <v>2</v>
      </c>
      <c r="T2009">
        <v>0</v>
      </c>
      <c r="U2009">
        <v>10</v>
      </c>
      <c r="V2009">
        <v>0</v>
      </c>
      <c r="W2009">
        <v>0</v>
      </c>
      <c r="X2009">
        <v>0</v>
      </c>
      <c r="Y2009">
        <v>3.4644113000000001</v>
      </c>
      <c r="Z2009">
        <v>0</v>
      </c>
      <c r="AA2009">
        <v>0.35663830000000002</v>
      </c>
      <c r="AB2009">
        <v>0</v>
      </c>
      <c r="AC2009">
        <v>0.45856667000000001</v>
      </c>
      <c r="AD2009">
        <v>0</v>
      </c>
      <c r="AE2009">
        <v>0</v>
      </c>
      <c r="AF2009">
        <v>4.2796164000000001</v>
      </c>
    </row>
    <row r="2010" spans="1:32" x14ac:dyDescent="0.3">
      <c r="A2010">
        <v>3003689</v>
      </c>
      <c r="B2010">
        <v>1</v>
      </c>
      <c r="C2010" t="s">
        <v>82</v>
      </c>
      <c r="D2010" t="s">
        <v>106</v>
      </c>
      <c r="E2010" t="s">
        <v>7754</v>
      </c>
      <c r="F2010" t="s">
        <v>7755</v>
      </c>
      <c r="G2010" t="s">
        <v>134</v>
      </c>
      <c r="H2010" t="s">
        <v>367</v>
      </c>
      <c r="I2010" t="s">
        <v>78</v>
      </c>
      <c r="J2010" t="s">
        <v>136</v>
      </c>
      <c r="K2010" t="s">
        <v>22</v>
      </c>
      <c r="L2010" t="s">
        <v>177</v>
      </c>
      <c r="M2010" t="s">
        <v>7756</v>
      </c>
      <c r="N2010" t="s">
        <v>7757</v>
      </c>
      <c r="O2010">
        <v>2.3056647222222222</v>
      </c>
      <c r="P2010">
        <v>0</v>
      </c>
      <c r="Q2010">
        <v>49</v>
      </c>
      <c r="R2010">
        <v>0</v>
      </c>
      <c r="S2010">
        <v>0</v>
      </c>
      <c r="T2010">
        <v>0</v>
      </c>
      <c r="U2010">
        <v>6</v>
      </c>
      <c r="V2010">
        <v>0</v>
      </c>
      <c r="W2010">
        <v>0</v>
      </c>
      <c r="X2010">
        <v>0</v>
      </c>
      <c r="Y2010">
        <v>24.089663000000002</v>
      </c>
      <c r="Z2010">
        <v>0</v>
      </c>
      <c r="AA2010">
        <v>0</v>
      </c>
      <c r="AB2010">
        <v>0</v>
      </c>
      <c r="AC2010">
        <v>9.8826429999999998</v>
      </c>
      <c r="AD2010">
        <v>0</v>
      </c>
      <c r="AE2010">
        <v>0</v>
      </c>
      <c r="AF2010">
        <v>33.972304999999999</v>
      </c>
    </row>
    <row r="2011" spans="1:32" x14ac:dyDescent="0.3">
      <c r="A2011">
        <v>3003699</v>
      </c>
      <c r="B2011">
        <v>1</v>
      </c>
      <c r="C2011" t="s">
        <v>82</v>
      </c>
      <c r="D2011" t="s">
        <v>91</v>
      </c>
      <c r="E2011" t="s">
        <v>4376</v>
      </c>
      <c r="F2011" t="s">
        <v>4377</v>
      </c>
      <c r="G2011" t="s">
        <v>134</v>
      </c>
      <c r="H2011" t="s">
        <v>293</v>
      </c>
      <c r="I2011" t="s">
        <v>78</v>
      </c>
      <c r="J2011" t="s">
        <v>136</v>
      </c>
      <c r="K2011" t="s">
        <v>22</v>
      </c>
      <c r="L2011" t="s">
        <v>177</v>
      </c>
      <c r="M2011" t="s">
        <v>7758</v>
      </c>
      <c r="N2011" t="s">
        <v>7759</v>
      </c>
      <c r="O2011">
        <v>3.5697166666666664</v>
      </c>
      <c r="P2011">
        <v>0</v>
      </c>
      <c r="Q2011">
        <v>63</v>
      </c>
      <c r="R2011">
        <v>0</v>
      </c>
      <c r="S2011">
        <v>0</v>
      </c>
      <c r="T2011">
        <v>0</v>
      </c>
      <c r="U2011">
        <v>4</v>
      </c>
      <c r="V2011">
        <v>0</v>
      </c>
      <c r="W2011">
        <v>0</v>
      </c>
      <c r="X2011">
        <v>0</v>
      </c>
      <c r="Y2011">
        <v>51.355589999999999</v>
      </c>
      <c r="Z2011">
        <v>0</v>
      </c>
      <c r="AA2011">
        <v>0</v>
      </c>
      <c r="AB2011">
        <v>0</v>
      </c>
      <c r="AC2011">
        <v>3.9734628000000001</v>
      </c>
      <c r="AD2011">
        <v>0</v>
      </c>
      <c r="AE2011">
        <v>0</v>
      </c>
      <c r="AF2011">
        <v>55.329051999999997</v>
      </c>
    </row>
    <row r="2012" spans="1:32" x14ac:dyDescent="0.3">
      <c r="A2012">
        <v>3003654</v>
      </c>
      <c r="B2012">
        <v>1</v>
      </c>
      <c r="C2012" t="s">
        <v>82</v>
      </c>
      <c r="D2012" t="s">
        <v>106</v>
      </c>
      <c r="E2012" t="s">
        <v>7760</v>
      </c>
      <c r="F2012" t="s">
        <v>7761</v>
      </c>
      <c r="G2012" t="s">
        <v>134</v>
      </c>
      <c r="H2012" t="s">
        <v>247</v>
      </c>
      <c r="I2012" t="s">
        <v>78</v>
      </c>
      <c r="J2012" t="s">
        <v>136</v>
      </c>
      <c r="K2012" t="s">
        <v>22</v>
      </c>
      <c r="L2012" t="s">
        <v>177</v>
      </c>
      <c r="M2012" t="s">
        <v>7762</v>
      </c>
      <c r="N2012" t="s">
        <v>7763</v>
      </c>
      <c r="O2012">
        <v>6.2266922222222227</v>
      </c>
      <c r="P2012">
        <v>0</v>
      </c>
      <c r="Q2012">
        <v>33</v>
      </c>
      <c r="R2012">
        <v>0</v>
      </c>
      <c r="S2012">
        <v>0</v>
      </c>
      <c r="T2012">
        <v>0</v>
      </c>
      <c r="U2012">
        <v>3</v>
      </c>
      <c r="V2012">
        <v>0</v>
      </c>
      <c r="W2012">
        <v>0</v>
      </c>
      <c r="X2012">
        <v>0</v>
      </c>
      <c r="Y2012">
        <v>50.627960000000002</v>
      </c>
      <c r="Z2012">
        <v>0</v>
      </c>
      <c r="AA2012">
        <v>0</v>
      </c>
      <c r="AB2012">
        <v>0</v>
      </c>
      <c r="AC2012">
        <v>0.24242950999999999</v>
      </c>
      <c r="AD2012">
        <v>0</v>
      </c>
      <c r="AE2012">
        <v>0</v>
      </c>
      <c r="AF2012">
        <v>50.870387999999998</v>
      </c>
    </row>
    <row r="2013" spans="1:32" x14ac:dyDescent="0.3">
      <c r="A2013">
        <v>3003636</v>
      </c>
      <c r="B2013">
        <v>1</v>
      </c>
      <c r="C2013" t="s">
        <v>83</v>
      </c>
      <c r="D2013" t="s">
        <v>115</v>
      </c>
      <c r="E2013" t="s">
        <v>7764</v>
      </c>
      <c r="F2013" t="s">
        <v>7765</v>
      </c>
      <c r="G2013" t="s">
        <v>134</v>
      </c>
      <c r="H2013" t="s">
        <v>211</v>
      </c>
      <c r="I2013" t="s">
        <v>79</v>
      </c>
      <c r="J2013" t="s">
        <v>136</v>
      </c>
      <c r="K2013" t="s">
        <v>22</v>
      </c>
      <c r="L2013" t="s">
        <v>177</v>
      </c>
      <c r="M2013" t="s">
        <v>7766</v>
      </c>
      <c r="N2013" t="s">
        <v>7767</v>
      </c>
      <c r="O2013">
        <v>1.9841666666666666</v>
      </c>
      <c r="P2013">
        <v>0</v>
      </c>
      <c r="Q2013">
        <v>0</v>
      </c>
      <c r="R2013">
        <v>0</v>
      </c>
      <c r="S2013">
        <v>0</v>
      </c>
      <c r="T2013">
        <v>4</v>
      </c>
      <c r="U2013">
        <v>0</v>
      </c>
      <c r="V2013">
        <v>1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13.012127</v>
      </c>
      <c r="AC2013">
        <v>0</v>
      </c>
      <c r="AD2013">
        <v>62.829666000000003</v>
      </c>
      <c r="AE2013">
        <v>0</v>
      </c>
      <c r="AF2013">
        <v>75.841800000000006</v>
      </c>
    </row>
    <row r="2014" spans="1:32" x14ac:dyDescent="0.3">
      <c r="A2014">
        <v>3003668</v>
      </c>
      <c r="B2014">
        <v>1</v>
      </c>
      <c r="C2014" t="s">
        <v>82</v>
      </c>
      <c r="D2014" t="s">
        <v>112</v>
      </c>
      <c r="E2014" t="s">
        <v>7768</v>
      </c>
      <c r="F2014" t="s">
        <v>7769</v>
      </c>
      <c r="G2014" t="s">
        <v>134</v>
      </c>
      <c r="H2014" t="s">
        <v>610</v>
      </c>
      <c r="I2014" t="s">
        <v>78</v>
      </c>
      <c r="J2014" t="s">
        <v>136</v>
      </c>
      <c r="K2014" t="s">
        <v>22</v>
      </c>
      <c r="L2014" t="s">
        <v>177</v>
      </c>
      <c r="M2014" t="s">
        <v>7770</v>
      </c>
      <c r="N2014" t="s">
        <v>7771</v>
      </c>
      <c r="O2014">
        <v>2.1158541666666668</v>
      </c>
      <c r="P2014">
        <v>0</v>
      </c>
      <c r="Q2014">
        <v>441</v>
      </c>
      <c r="R2014">
        <v>0</v>
      </c>
      <c r="S2014">
        <v>0</v>
      </c>
      <c r="T2014">
        <v>0</v>
      </c>
      <c r="U2014">
        <v>10</v>
      </c>
      <c r="V2014">
        <v>0</v>
      </c>
      <c r="W2014">
        <v>0</v>
      </c>
      <c r="X2014">
        <v>0</v>
      </c>
      <c r="Y2014">
        <v>212.83646999999999</v>
      </c>
      <c r="Z2014">
        <v>0</v>
      </c>
      <c r="AA2014">
        <v>0</v>
      </c>
      <c r="AB2014">
        <v>0</v>
      </c>
      <c r="AC2014">
        <v>24.966712999999999</v>
      </c>
      <c r="AD2014">
        <v>0</v>
      </c>
      <c r="AE2014">
        <v>0</v>
      </c>
      <c r="AF2014">
        <v>237.80318</v>
      </c>
    </row>
    <row r="2015" spans="1:32" x14ac:dyDescent="0.3">
      <c r="A2015">
        <v>3003645</v>
      </c>
      <c r="B2015">
        <v>1</v>
      </c>
      <c r="C2015" t="s">
        <v>82</v>
      </c>
      <c r="D2015" t="s">
        <v>91</v>
      </c>
      <c r="E2015" t="s">
        <v>7772</v>
      </c>
      <c r="F2015" t="s">
        <v>7773</v>
      </c>
      <c r="G2015" t="s">
        <v>134</v>
      </c>
      <c r="H2015" t="s">
        <v>404</v>
      </c>
      <c r="I2015" t="s">
        <v>78</v>
      </c>
      <c r="J2015" t="s">
        <v>136</v>
      </c>
      <c r="K2015" t="s">
        <v>22</v>
      </c>
      <c r="L2015" t="s">
        <v>177</v>
      </c>
      <c r="M2015" t="s">
        <v>7774</v>
      </c>
      <c r="N2015" t="s">
        <v>7775</v>
      </c>
      <c r="O2015">
        <v>0.60486666666666666</v>
      </c>
      <c r="P2015">
        <v>0</v>
      </c>
      <c r="Q2015">
        <v>118</v>
      </c>
      <c r="R2015">
        <v>0</v>
      </c>
      <c r="S2015">
        <v>0</v>
      </c>
      <c r="T2015">
        <v>0</v>
      </c>
      <c r="U2015">
        <v>19</v>
      </c>
      <c r="V2015">
        <v>0</v>
      </c>
      <c r="W2015">
        <v>1</v>
      </c>
      <c r="X2015">
        <v>0</v>
      </c>
      <c r="Y2015">
        <v>14.849879</v>
      </c>
      <c r="Z2015">
        <v>0</v>
      </c>
      <c r="AA2015">
        <v>0</v>
      </c>
      <c r="AB2015">
        <v>0</v>
      </c>
      <c r="AC2015">
        <v>15.415412</v>
      </c>
      <c r="AD2015">
        <v>0</v>
      </c>
      <c r="AE2015">
        <v>23.050961999999998</v>
      </c>
      <c r="AF2015">
        <v>53.316254000000001</v>
      </c>
    </row>
    <row r="2016" spans="1:32" x14ac:dyDescent="0.3">
      <c r="A2016">
        <v>3003613</v>
      </c>
      <c r="B2016">
        <v>1</v>
      </c>
      <c r="C2016" t="s">
        <v>82</v>
      </c>
      <c r="D2016" t="s">
        <v>98</v>
      </c>
      <c r="E2016" t="s">
        <v>7776</v>
      </c>
      <c r="F2016" t="s">
        <v>7777</v>
      </c>
      <c r="G2016" t="s">
        <v>134</v>
      </c>
      <c r="H2016" t="s">
        <v>247</v>
      </c>
      <c r="I2016" t="s">
        <v>78</v>
      </c>
      <c r="J2016" t="s">
        <v>136</v>
      </c>
      <c r="K2016" t="s">
        <v>22</v>
      </c>
      <c r="L2016" t="s">
        <v>177</v>
      </c>
      <c r="M2016" t="s">
        <v>7778</v>
      </c>
      <c r="N2016" t="s">
        <v>7779</v>
      </c>
      <c r="O2016">
        <v>1.0687652777777776</v>
      </c>
      <c r="P2016">
        <v>0</v>
      </c>
      <c r="Q2016">
        <v>78</v>
      </c>
      <c r="R2016">
        <v>0</v>
      </c>
      <c r="S2016">
        <v>0</v>
      </c>
      <c r="T2016">
        <v>0</v>
      </c>
      <c r="U2016">
        <v>14</v>
      </c>
      <c r="V2016">
        <v>0</v>
      </c>
      <c r="W2016">
        <v>0</v>
      </c>
      <c r="X2016">
        <v>0</v>
      </c>
      <c r="Y2016">
        <v>26.805209999999999</v>
      </c>
      <c r="Z2016">
        <v>0</v>
      </c>
      <c r="AA2016">
        <v>0</v>
      </c>
      <c r="AB2016">
        <v>0</v>
      </c>
      <c r="AC2016">
        <v>5.6117086</v>
      </c>
      <c r="AD2016">
        <v>0</v>
      </c>
      <c r="AE2016">
        <v>0</v>
      </c>
      <c r="AF2016">
        <v>32.416919999999998</v>
      </c>
    </row>
    <row r="2017" spans="1:32" x14ac:dyDescent="0.3">
      <c r="A2017">
        <v>3003581</v>
      </c>
      <c r="B2017">
        <v>1</v>
      </c>
      <c r="C2017" t="s">
        <v>82</v>
      </c>
      <c r="D2017" t="s">
        <v>106</v>
      </c>
      <c r="E2017" t="s">
        <v>7780</v>
      </c>
      <c r="F2017" t="s">
        <v>7781</v>
      </c>
      <c r="G2017" t="s">
        <v>134</v>
      </c>
      <c r="H2017" t="s">
        <v>367</v>
      </c>
      <c r="I2017" t="s">
        <v>78</v>
      </c>
      <c r="J2017" t="s">
        <v>136</v>
      </c>
      <c r="K2017" t="s">
        <v>22</v>
      </c>
      <c r="L2017" t="s">
        <v>177</v>
      </c>
      <c r="M2017" t="s">
        <v>7782</v>
      </c>
      <c r="N2017" t="s">
        <v>7783</v>
      </c>
      <c r="O2017">
        <v>1.5130358333333334</v>
      </c>
      <c r="P2017">
        <v>0</v>
      </c>
      <c r="Q2017">
        <v>4</v>
      </c>
      <c r="R2017">
        <v>0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0</v>
      </c>
      <c r="Y2017">
        <v>1.1239479000000001</v>
      </c>
      <c r="Z2017">
        <v>0</v>
      </c>
      <c r="AA2017">
        <v>0</v>
      </c>
      <c r="AB2017">
        <v>0</v>
      </c>
      <c r="AC2017">
        <v>1.3609509E-3</v>
      </c>
      <c r="AD2017">
        <v>0</v>
      </c>
      <c r="AE2017">
        <v>0</v>
      </c>
      <c r="AF2017">
        <v>1.1253088</v>
      </c>
    </row>
    <row r="2018" spans="1:32" x14ac:dyDescent="0.3">
      <c r="A2018">
        <v>3003566</v>
      </c>
      <c r="B2018">
        <v>1</v>
      </c>
      <c r="C2018" t="s">
        <v>82</v>
      </c>
      <c r="D2018" t="s">
        <v>113</v>
      </c>
      <c r="E2018" t="s">
        <v>7784</v>
      </c>
      <c r="F2018" t="s">
        <v>7785</v>
      </c>
      <c r="G2018" t="s">
        <v>134</v>
      </c>
      <c r="H2018" t="s">
        <v>182</v>
      </c>
      <c r="I2018" t="s">
        <v>79</v>
      </c>
      <c r="J2018" t="s">
        <v>136</v>
      </c>
      <c r="K2018" t="s">
        <v>22</v>
      </c>
      <c r="L2018" t="s">
        <v>177</v>
      </c>
      <c r="M2018" t="s">
        <v>7786</v>
      </c>
      <c r="N2018" t="s">
        <v>7787</v>
      </c>
      <c r="O2018">
        <v>0.83616027777777779</v>
      </c>
      <c r="P2018">
        <v>0</v>
      </c>
      <c r="Q2018">
        <v>44</v>
      </c>
      <c r="R2018">
        <v>0</v>
      </c>
      <c r="S2018">
        <v>0</v>
      </c>
      <c r="T2018">
        <v>0</v>
      </c>
      <c r="U2018">
        <v>4</v>
      </c>
      <c r="V2018">
        <v>0</v>
      </c>
      <c r="W2018">
        <v>0</v>
      </c>
      <c r="X2018">
        <v>0</v>
      </c>
      <c r="Y2018">
        <v>208.88092</v>
      </c>
      <c r="Z2018">
        <v>0</v>
      </c>
      <c r="AA2018">
        <v>0</v>
      </c>
      <c r="AB2018">
        <v>0</v>
      </c>
      <c r="AC2018">
        <v>8.1176370000000002</v>
      </c>
      <c r="AD2018">
        <v>0</v>
      </c>
      <c r="AE2018">
        <v>0</v>
      </c>
      <c r="AF2018">
        <v>216.99854999999999</v>
      </c>
    </row>
    <row r="2019" spans="1:32" x14ac:dyDescent="0.3">
      <c r="A2019">
        <v>3003551</v>
      </c>
      <c r="B2019">
        <v>1</v>
      </c>
      <c r="C2019" t="s">
        <v>82</v>
      </c>
      <c r="D2019" t="s">
        <v>95</v>
      </c>
      <c r="E2019" t="s">
        <v>7788</v>
      </c>
      <c r="F2019" t="s">
        <v>7789</v>
      </c>
      <c r="G2019" t="s">
        <v>134</v>
      </c>
      <c r="H2019" t="s">
        <v>247</v>
      </c>
      <c r="I2019" t="s">
        <v>78</v>
      </c>
      <c r="J2019" t="s">
        <v>136</v>
      </c>
      <c r="K2019" t="s">
        <v>22</v>
      </c>
      <c r="L2019" t="s">
        <v>177</v>
      </c>
      <c r="M2019" t="s">
        <v>7790</v>
      </c>
      <c r="N2019" t="s">
        <v>7791</v>
      </c>
      <c r="O2019">
        <v>0.37765805555555554</v>
      </c>
      <c r="P2019">
        <v>0</v>
      </c>
      <c r="Q2019">
        <v>115</v>
      </c>
      <c r="R2019">
        <v>0</v>
      </c>
      <c r="S2019">
        <v>0</v>
      </c>
      <c r="T2019">
        <v>0</v>
      </c>
      <c r="U2019">
        <v>4</v>
      </c>
      <c r="V2019">
        <v>0</v>
      </c>
      <c r="W2019">
        <v>0</v>
      </c>
      <c r="X2019">
        <v>0</v>
      </c>
      <c r="Y2019">
        <v>12.881572</v>
      </c>
      <c r="Z2019">
        <v>0</v>
      </c>
      <c r="AA2019">
        <v>0</v>
      </c>
      <c r="AB2019">
        <v>0</v>
      </c>
      <c r="AC2019">
        <v>2.2307982000000002</v>
      </c>
      <c r="AD2019">
        <v>0</v>
      </c>
      <c r="AE2019">
        <v>0</v>
      </c>
      <c r="AF2019">
        <v>15.11237</v>
      </c>
    </row>
    <row r="2020" spans="1:32" x14ac:dyDescent="0.3">
      <c r="A2020">
        <v>3003533</v>
      </c>
      <c r="B2020">
        <v>1</v>
      </c>
      <c r="C2020" t="s">
        <v>82</v>
      </c>
      <c r="D2020" t="s">
        <v>90</v>
      </c>
      <c r="E2020" t="s">
        <v>7792</v>
      </c>
      <c r="F2020" t="s">
        <v>7793</v>
      </c>
      <c r="G2020" t="s">
        <v>134</v>
      </c>
      <c r="H2020" t="s">
        <v>238</v>
      </c>
      <c r="I2020" t="s">
        <v>78</v>
      </c>
      <c r="J2020" t="s">
        <v>136</v>
      </c>
      <c r="K2020" t="s">
        <v>22</v>
      </c>
      <c r="L2020" t="s">
        <v>177</v>
      </c>
      <c r="M2020" t="s">
        <v>7794</v>
      </c>
      <c r="N2020" t="s">
        <v>7795</v>
      </c>
      <c r="O2020">
        <v>2.9017119444444446</v>
      </c>
      <c r="P2020">
        <v>0</v>
      </c>
      <c r="Q2020">
        <v>2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3.3020360000000002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3.3020360000000002</v>
      </c>
    </row>
    <row r="2021" spans="1:32" x14ac:dyDescent="0.3">
      <c r="A2021">
        <v>3003460</v>
      </c>
      <c r="B2021">
        <v>1</v>
      </c>
      <c r="C2021" t="s">
        <v>83</v>
      </c>
      <c r="D2021" t="s">
        <v>129</v>
      </c>
      <c r="E2021" t="s">
        <v>7796</v>
      </c>
      <c r="F2021" t="s">
        <v>7797</v>
      </c>
      <c r="G2021" t="s">
        <v>134</v>
      </c>
      <c r="H2021" t="s">
        <v>247</v>
      </c>
      <c r="I2021" t="s">
        <v>78</v>
      </c>
      <c r="J2021" t="s">
        <v>136</v>
      </c>
      <c r="K2021" t="s">
        <v>22</v>
      </c>
      <c r="L2021" t="s">
        <v>177</v>
      </c>
      <c r="M2021" t="s">
        <v>7798</v>
      </c>
      <c r="N2021" t="s">
        <v>7799</v>
      </c>
      <c r="O2021">
        <v>1.0062836111111111</v>
      </c>
      <c r="P2021">
        <v>0</v>
      </c>
      <c r="Q2021">
        <v>34</v>
      </c>
      <c r="R2021">
        <v>0</v>
      </c>
      <c r="S2021">
        <v>0</v>
      </c>
      <c r="T2021">
        <v>0</v>
      </c>
      <c r="U2021">
        <v>11</v>
      </c>
      <c r="V2021">
        <v>0</v>
      </c>
      <c r="W2021">
        <v>0</v>
      </c>
      <c r="X2021">
        <v>0</v>
      </c>
      <c r="Y2021">
        <v>11.158524999999999</v>
      </c>
      <c r="Z2021">
        <v>0</v>
      </c>
      <c r="AA2021">
        <v>0</v>
      </c>
      <c r="AB2021">
        <v>0</v>
      </c>
      <c r="AC2021">
        <v>9.2513100000000001</v>
      </c>
      <c r="AD2021">
        <v>0</v>
      </c>
      <c r="AE2021">
        <v>0</v>
      </c>
      <c r="AF2021">
        <v>20.409835999999999</v>
      </c>
    </row>
    <row r="2022" spans="1:32" x14ac:dyDescent="0.3">
      <c r="A2022">
        <v>3003531</v>
      </c>
      <c r="B2022">
        <v>1</v>
      </c>
      <c r="C2022" t="s">
        <v>82</v>
      </c>
      <c r="D2022" t="s">
        <v>90</v>
      </c>
      <c r="E2022" t="s">
        <v>7800</v>
      </c>
      <c r="F2022" t="s">
        <v>7801</v>
      </c>
      <c r="G2022" t="s">
        <v>134</v>
      </c>
      <c r="H2022" t="s">
        <v>247</v>
      </c>
      <c r="I2022" t="s">
        <v>78</v>
      </c>
      <c r="J2022" t="s">
        <v>136</v>
      </c>
      <c r="K2022" t="s">
        <v>22</v>
      </c>
      <c r="L2022" t="s">
        <v>177</v>
      </c>
      <c r="M2022" t="s">
        <v>7802</v>
      </c>
      <c r="N2022" t="s">
        <v>7803</v>
      </c>
      <c r="O2022">
        <v>1.6925125000000001</v>
      </c>
      <c r="P2022">
        <v>0</v>
      </c>
      <c r="Q2022">
        <v>176</v>
      </c>
      <c r="R2022">
        <v>0</v>
      </c>
      <c r="S2022">
        <v>0</v>
      </c>
      <c r="T2022">
        <v>0</v>
      </c>
      <c r="U2022">
        <v>7</v>
      </c>
      <c r="V2022">
        <v>0</v>
      </c>
      <c r="W2022">
        <v>0</v>
      </c>
      <c r="X2022">
        <v>0</v>
      </c>
      <c r="Y2022">
        <v>122.13795</v>
      </c>
      <c r="Z2022">
        <v>0</v>
      </c>
      <c r="AA2022">
        <v>0</v>
      </c>
      <c r="AB2022">
        <v>0</v>
      </c>
      <c r="AC2022">
        <v>7.5112132999999996</v>
      </c>
      <c r="AD2022">
        <v>0</v>
      </c>
      <c r="AE2022">
        <v>0</v>
      </c>
      <c r="AF2022">
        <v>129.64914999999999</v>
      </c>
    </row>
    <row r="2023" spans="1:32" x14ac:dyDescent="0.3">
      <c r="A2023">
        <v>3003449</v>
      </c>
      <c r="B2023">
        <v>1</v>
      </c>
      <c r="C2023" t="s">
        <v>83</v>
      </c>
      <c r="D2023" t="s">
        <v>130</v>
      </c>
      <c r="E2023" t="s">
        <v>7804</v>
      </c>
      <c r="F2023" t="s">
        <v>7805</v>
      </c>
      <c r="G2023" t="s">
        <v>134</v>
      </c>
      <c r="H2023" t="s">
        <v>216</v>
      </c>
      <c r="I2023" t="s">
        <v>78</v>
      </c>
      <c r="J2023" t="s">
        <v>136</v>
      </c>
      <c r="K2023" t="s">
        <v>22</v>
      </c>
      <c r="L2023" t="s">
        <v>177</v>
      </c>
      <c r="M2023" t="s">
        <v>7806</v>
      </c>
      <c r="N2023" t="s">
        <v>7807</v>
      </c>
      <c r="O2023">
        <v>0.89243416666666664</v>
      </c>
      <c r="P2023">
        <v>0</v>
      </c>
      <c r="Q2023">
        <v>3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0.32707033000000002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0.32707033000000002</v>
      </c>
    </row>
    <row r="2024" spans="1:32" x14ac:dyDescent="0.3">
      <c r="A2024">
        <v>3003398</v>
      </c>
      <c r="B2024">
        <v>1</v>
      </c>
      <c r="C2024" t="s">
        <v>82</v>
      </c>
      <c r="D2024" t="s">
        <v>104</v>
      </c>
      <c r="E2024" t="s">
        <v>7808</v>
      </c>
      <c r="F2024" t="s">
        <v>7809</v>
      </c>
      <c r="G2024" t="s">
        <v>134</v>
      </c>
      <c r="H2024" t="s">
        <v>238</v>
      </c>
      <c r="I2024" t="s">
        <v>78</v>
      </c>
      <c r="J2024" t="s">
        <v>136</v>
      </c>
      <c r="K2024" t="s">
        <v>22</v>
      </c>
      <c r="L2024" t="s">
        <v>177</v>
      </c>
      <c r="M2024" t="s">
        <v>7810</v>
      </c>
      <c r="N2024" t="s">
        <v>7811</v>
      </c>
      <c r="O2024">
        <v>4.1698013888888887</v>
      </c>
      <c r="P2024">
        <v>0</v>
      </c>
      <c r="Q2024">
        <v>2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1.8424338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1.8424338</v>
      </c>
    </row>
    <row r="2025" spans="1:32" x14ac:dyDescent="0.3">
      <c r="A2025">
        <v>3003407</v>
      </c>
      <c r="B2025">
        <v>1</v>
      </c>
      <c r="C2025" t="s">
        <v>83</v>
      </c>
      <c r="D2025" t="s">
        <v>119</v>
      </c>
      <c r="E2025" t="s">
        <v>7812</v>
      </c>
      <c r="F2025" t="s">
        <v>7813</v>
      </c>
      <c r="G2025" t="s">
        <v>134</v>
      </c>
      <c r="H2025" t="s">
        <v>318</v>
      </c>
      <c r="I2025" t="s">
        <v>79</v>
      </c>
      <c r="J2025" t="s">
        <v>136</v>
      </c>
      <c r="K2025" t="s">
        <v>22</v>
      </c>
      <c r="L2025" t="s">
        <v>177</v>
      </c>
      <c r="M2025" t="s">
        <v>7814</v>
      </c>
      <c r="N2025" t="s">
        <v>7815</v>
      </c>
      <c r="O2025">
        <v>1.489497222222222</v>
      </c>
      <c r="P2025">
        <v>0</v>
      </c>
      <c r="Q2025">
        <v>160</v>
      </c>
      <c r="R2025">
        <v>0</v>
      </c>
      <c r="S2025">
        <v>9</v>
      </c>
      <c r="T2025">
        <v>0</v>
      </c>
      <c r="U2025">
        <v>12</v>
      </c>
      <c r="V2025">
        <v>0</v>
      </c>
      <c r="W2025">
        <v>0</v>
      </c>
      <c r="X2025">
        <v>0</v>
      </c>
      <c r="Y2025">
        <v>22.104064999999999</v>
      </c>
      <c r="Z2025">
        <v>0</v>
      </c>
      <c r="AA2025">
        <v>0.49643806000000001</v>
      </c>
      <c r="AB2025">
        <v>0</v>
      </c>
      <c r="AC2025">
        <v>4.2233970000000003</v>
      </c>
      <c r="AD2025">
        <v>0</v>
      </c>
      <c r="AE2025">
        <v>0</v>
      </c>
      <c r="AF2025">
        <v>26.823899999999998</v>
      </c>
    </row>
    <row r="2026" spans="1:32" x14ac:dyDescent="0.3">
      <c r="A2026">
        <v>3003384</v>
      </c>
      <c r="B2026">
        <v>1</v>
      </c>
      <c r="C2026" t="s">
        <v>82</v>
      </c>
      <c r="D2026" t="s">
        <v>92</v>
      </c>
      <c r="E2026" t="s">
        <v>7816</v>
      </c>
      <c r="F2026" t="s">
        <v>7817</v>
      </c>
      <c r="G2026" t="s">
        <v>134</v>
      </c>
      <c r="H2026" t="s">
        <v>367</v>
      </c>
      <c r="I2026" t="s">
        <v>78</v>
      </c>
      <c r="J2026" t="s">
        <v>136</v>
      </c>
      <c r="K2026" t="s">
        <v>22</v>
      </c>
      <c r="L2026" t="s">
        <v>177</v>
      </c>
      <c r="M2026" t="s">
        <v>7818</v>
      </c>
      <c r="N2026" t="s">
        <v>7819</v>
      </c>
      <c r="O2026">
        <v>6.3174683333333332</v>
      </c>
      <c r="P2026">
        <v>0</v>
      </c>
      <c r="Q2026">
        <v>4</v>
      </c>
      <c r="R2026">
        <v>0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0</v>
      </c>
      <c r="Y2026">
        <v>12.748877999999999</v>
      </c>
      <c r="Z2026">
        <v>0</v>
      </c>
      <c r="AA2026">
        <v>0</v>
      </c>
      <c r="AB2026">
        <v>0</v>
      </c>
      <c r="AC2026">
        <v>2.8320886999999999</v>
      </c>
      <c r="AD2026">
        <v>0</v>
      </c>
      <c r="AE2026">
        <v>0</v>
      </c>
      <c r="AF2026">
        <v>15.580966</v>
      </c>
    </row>
    <row r="2027" spans="1:32" x14ac:dyDescent="0.3">
      <c r="A2027">
        <v>3010846</v>
      </c>
      <c r="B2027">
        <v>1</v>
      </c>
      <c r="C2027" t="s">
        <v>83</v>
      </c>
      <c r="D2027" t="s">
        <v>125</v>
      </c>
      <c r="E2027" t="s">
        <v>444</v>
      </c>
      <c r="F2027" t="s">
        <v>445</v>
      </c>
      <c r="G2027" t="s">
        <v>134</v>
      </c>
      <c r="H2027" t="s">
        <v>211</v>
      </c>
      <c r="I2027" t="s">
        <v>79</v>
      </c>
      <c r="J2027" t="s">
        <v>136</v>
      </c>
      <c r="K2027" t="s">
        <v>22</v>
      </c>
      <c r="L2027" t="s">
        <v>177</v>
      </c>
      <c r="M2027" t="s">
        <v>7820</v>
      </c>
      <c r="N2027" t="s">
        <v>7821</v>
      </c>
      <c r="O2027">
        <v>0.95805555555555555</v>
      </c>
      <c r="P2027">
        <v>0</v>
      </c>
      <c r="Q2027">
        <v>387</v>
      </c>
      <c r="R2027">
        <v>0</v>
      </c>
      <c r="S2027">
        <v>4</v>
      </c>
      <c r="T2027">
        <v>0</v>
      </c>
      <c r="U2027">
        <v>51</v>
      </c>
      <c r="V2027">
        <v>0</v>
      </c>
      <c r="W2027">
        <v>0</v>
      </c>
      <c r="X2027">
        <v>0</v>
      </c>
      <c r="Y2027">
        <v>75.606920000000002</v>
      </c>
      <c r="Z2027">
        <v>0</v>
      </c>
      <c r="AA2027">
        <v>1.3799963</v>
      </c>
      <c r="AB2027">
        <v>0</v>
      </c>
      <c r="AC2027">
        <v>24.160429000000001</v>
      </c>
      <c r="AD2027">
        <v>0</v>
      </c>
      <c r="AE2027">
        <v>0</v>
      </c>
      <c r="AF2027">
        <v>101.14734</v>
      </c>
    </row>
    <row r="2028" spans="1:32" x14ac:dyDescent="0.3">
      <c r="A2028">
        <v>3010889</v>
      </c>
      <c r="B2028">
        <v>1</v>
      </c>
      <c r="C2028" t="s">
        <v>82</v>
      </c>
      <c r="D2028" t="s">
        <v>111</v>
      </c>
      <c r="E2028" t="s">
        <v>7822</v>
      </c>
      <c r="F2028" t="s">
        <v>7823</v>
      </c>
      <c r="G2028" t="s">
        <v>134</v>
      </c>
      <c r="H2028" t="s">
        <v>211</v>
      </c>
      <c r="I2028" t="s">
        <v>79</v>
      </c>
      <c r="J2028" t="s">
        <v>136</v>
      </c>
      <c r="K2028" t="s">
        <v>22</v>
      </c>
      <c r="L2028" t="s">
        <v>177</v>
      </c>
      <c r="M2028" t="s">
        <v>7824</v>
      </c>
      <c r="N2028" t="s">
        <v>7825</v>
      </c>
      <c r="O2028">
        <v>1.7447222222222223</v>
      </c>
      <c r="P2028">
        <v>0</v>
      </c>
      <c r="Q2028">
        <v>594</v>
      </c>
      <c r="R2028">
        <v>0</v>
      </c>
      <c r="S2028">
        <v>15</v>
      </c>
      <c r="T2028">
        <v>3</v>
      </c>
      <c r="U2028">
        <v>73</v>
      </c>
      <c r="V2028">
        <v>0</v>
      </c>
      <c r="W2028">
        <v>0</v>
      </c>
      <c r="X2028">
        <v>0</v>
      </c>
      <c r="Y2028">
        <v>89.462000000000003</v>
      </c>
      <c r="Z2028">
        <v>0</v>
      </c>
      <c r="AA2028">
        <v>3.1349168000000001</v>
      </c>
      <c r="AB2028">
        <v>26.890846</v>
      </c>
      <c r="AC2028">
        <v>58.259777</v>
      </c>
      <c r="AD2028">
        <v>0</v>
      </c>
      <c r="AE2028">
        <v>0</v>
      </c>
      <c r="AF2028">
        <v>177.74753999999999</v>
      </c>
    </row>
    <row r="2029" spans="1:32" x14ac:dyDescent="0.3">
      <c r="A2029">
        <v>3010838</v>
      </c>
      <c r="B2029">
        <v>1</v>
      </c>
      <c r="C2029" t="s">
        <v>83</v>
      </c>
      <c r="D2029" t="s">
        <v>129</v>
      </c>
      <c r="E2029" t="s">
        <v>7826</v>
      </c>
      <c r="F2029" t="s">
        <v>7827</v>
      </c>
      <c r="G2029" t="s">
        <v>134</v>
      </c>
      <c r="H2029" t="s">
        <v>211</v>
      </c>
      <c r="I2029" t="s">
        <v>79</v>
      </c>
      <c r="J2029" t="s">
        <v>136</v>
      </c>
      <c r="K2029" t="s">
        <v>22</v>
      </c>
      <c r="L2029" t="s">
        <v>177</v>
      </c>
      <c r="M2029" t="s">
        <v>7828</v>
      </c>
      <c r="N2029" t="s">
        <v>7829</v>
      </c>
      <c r="O2029">
        <v>0.66055555555555556</v>
      </c>
      <c r="P2029">
        <v>13</v>
      </c>
      <c r="Q2029">
        <v>32</v>
      </c>
      <c r="R2029">
        <v>208</v>
      </c>
      <c r="S2029">
        <v>311</v>
      </c>
      <c r="T2029">
        <v>42</v>
      </c>
      <c r="U2029">
        <v>50</v>
      </c>
      <c r="V2029">
        <v>2</v>
      </c>
      <c r="W2029">
        <v>0</v>
      </c>
      <c r="X2029">
        <v>137.53917000000001</v>
      </c>
      <c r="Y2029">
        <v>5.3777799999999996</v>
      </c>
      <c r="Z2029">
        <v>43.098858</v>
      </c>
      <c r="AA2029">
        <v>41.865760000000002</v>
      </c>
      <c r="AB2029">
        <v>60.794884000000003</v>
      </c>
      <c r="AC2029">
        <v>58.881236999999999</v>
      </c>
      <c r="AD2029">
        <v>749.87540000000001</v>
      </c>
      <c r="AE2029">
        <v>0</v>
      </c>
      <c r="AF2029">
        <v>1097.4331</v>
      </c>
    </row>
    <row r="2030" spans="1:32" x14ac:dyDescent="0.3">
      <c r="A2030">
        <v>3010576</v>
      </c>
      <c r="B2030">
        <v>1</v>
      </c>
      <c r="C2030" t="s">
        <v>82</v>
      </c>
      <c r="D2030" t="s">
        <v>103</v>
      </c>
      <c r="E2030" t="s">
        <v>7830</v>
      </c>
      <c r="F2030" t="s">
        <v>7831</v>
      </c>
      <c r="G2030" t="s">
        <v>134</v>
      </c>
      <c r="H2030" t="s">
        <v>211</v>
      </c>
      <c r="I2030" t="s">
        <v>79</v>
      </c>
      <c r="J2030" t="s">
        <v>136</v>
      </c>
      <c r="K2030" t="s">
        <v>22</v>
      </c>
      <c r="L2030" t="s">
        <v>177</v>
      </c>
      <c r="M2030" t="s">
        <v>7832</v>
      </c>
      <c r="N2030" t="s">
        <v>7833</v>
      </c>
      <c r="O2030">
        <v>0.56499999999999995</v>
      </c>
      <c r="P2030">
        <v>0</v>
      </c>
      <c r="Q2030">
        <v>6</v>
      </c>
      <c r="R2030">
        <v>0</v>
      </c>
      <c r="S2030">
        <v>0</v>
      </c>
      <c r="T2030">
        <v>5</v>
      </c>
      <c r="U2030">
        <v>5</v>
      </c>
      <c r="V2030">
        <v>0</v>
      </c>
      <c r="W2030">
        <v>0</v>
      </c>
      <c r="X2030">
        <v>0</v>
      </c>
      <c r="Y2030">
        <v>0.40250720000000001</v>
      </c>
      <c r="Z2030">
        <v>0</v>
      </c>
      <c r="AA2030">
        <v>0</v>
      </c>
      <c r="AB2030">
        <v>5.5945119999999999</v>
      </c>
      <c r="AC2030">
        <v>12.133153999999999</v>
      </c>
      <c r="AD2030">
        <v>0</v>
      </c>
      <c r="AE2030">
        <v>0</v>
      </c>
      <c r="AF2030">
        <v>18.130172999999999</v>
      </c>
    </row>
    <row r="2031" spans="1:32" x14ac:dyDescent="0.3">
      <c r="A2031">
        <v>3010469</v>
      </c>
      <c r="B2031">
        <v>1</v>
      </c>
      <c r="C2031" t="s">
        <v>83</v>
      </c>
      <c r="D2031" t="s">
        <v>130</v>
      </c>
      <c r="E2031" t="s">
        <v>7834</v>
      </c>
      <c r="F2031" t="s">
        <v>7835</v>
      </c>
      <c r="G2031" t="s">
        <v>134</v>
      </c>
      <c r="H2031" t="s">
        <v>835</v>
      </c>
      <c r="I2031" t="s">
        <v>78</v>
      </c>
      <c r="J2031" t="s">
        <v>136</v>
      </c>
      <c r="K2031" t="s">
        <v>22</v>
      </c>
      <c r="L2031" t="s">
        <v>177</v>
      </c>
      <c r="M2031" t="s">
        <v>7836</v>
      </c>
      <c r="N2031" t="s">
        <v>7837</v>
      </c>
      <c r="O2031">
        <v>2.9431683333333334</v>
      </c>
      <c r="P2031">
        <v>0</v>
      </c>
      <c r="Q2031">
        <v>33</v>
      </c>
      <c r="R2031">
        <v>0</v>
      </c>
      <c r="S2031">
        <v>9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8.2606079999999995</v>
      </c>
      <c r="Z2031">
        <v>0</v>
      </c>
      <c r="AA2031">
        <v>2.2785603999999999</v>
      </c>
      <c r="AB2031">
        <v>0</v>
      </c>
      <c r="AC2031">
        <v>0</v>
      </c>
      <c r="AD2031">
        <v>0</v>
      </c>
      <c r="AE2031">
        <v>0</v>
      </c>
      <c r="AF2031">
        <v>10.539168</v>
      </c>
    </row>
    <row r="2032" spans="1:32" x14ac:dyDescent="0.3">
      <c r="A2032">
        <v>3010284</v>
      </c>
      <c r="B2032">
        <v>1</v>
      </c>
      <c r="C2032" t="s">
        <v>82</v>
      </c>
      <c r="D2032" t="s">
        <v>106</v>
      </c>
      <c r="E2032" t="s">
        <v>7838</v>
      </c>
      <c r="F2032" t="s">
        <v>7839</v>
      </c>
      <c r="G2032" t="s">
        <v>134</v>
      </c>
      <c r="H2032" t="s">
        <v>142</v>
      </c>
      <c r="I2032" t="s">
        <v>78</v>
      </c>
      <c r="J2032" t="s">
        <v>136</v>
      </c>
      <c r="K2032" t="s">
        <v>22</v>
      </c>
      <c r="L2032" t="s">
        <v>137</v>
      </c>
      <c r="M2032" t="s">
        <v>7840</v>
      </c>
      <c r="N2032" t="s">
        <v>7841</v>
      </c>
      <c r="O2032">
        <v>8.5225000000000009</v>
      </c>
      <c r="P2032">
        <v>0</v>
      </c>
      <c r="Q2032">
        <v>36</v>
      </c>
      <c r="R2032">
        <v>0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0</v>
      </c>
      <c r="Y2032">
        <v>95.917145000000005</v>
      </c>
      <c r="Z2032">
        <v>0</v>
      </c>
      <c r="AA2032">
        <v>0</v>
      </c>
      <c r="AB2032">
        <v>0</v>
      </c>
      <c r="AC2032">
        <v>13.298074</v>
      </c>
      <c r="AD2032">
        <v>0</v>
      </c>
      <c r="AE2032">
        <v>0</v>
      </c>
      <c r="AF2032">
        <v>109.21522</v>
      </c>
    </row>
    <row r="2033" spans="1:32" x14ac:dyDescent="0.3">
      <c r="A2033">
        <v>3008477</v>
      </c>
      <c r="B2033">
        <v>1</v>
      </c>
      <c r="C2033" t="s">
        <v>82</v>
      </c>
      <c r="D2033" t="s">
        <v>102</v>
      </c>
      <c r="E2033" t="s">
        <v>7842</v>
      </c>
      <c r="F2033" t="s">
        <v>7843</v>
      </c>
      <c r="G2033" t="s">
        <v>134</v>
      </c>
      <c r="H2033" t="s">
        <v>216</v>
      </c>
      <c r="I2033" t="s">
        <v>78</v>
      </c>
      <c r="J2033" t="s">
        <v>136</v>
      </c>
      <c r="K2033" t="s">
        <v>22</v>
      </c>
      <c r="L2033" t="s">
        <v>177</v>
      </c>
      <c r="M2033" t="s">
        <v>7844</v>
      </c>
      <c r="N2033" t="s">
        <v>7845</v>
      </c>
      <c r="O2033">
        <v>1.4086355555555554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0.32396096000000002</v>
      </c>
      <c r="AD2033">
        <v>0</v>
      </c>
      <c r="AE2033">
        <v>0</v>
      </c>
      <c r="AF2033">
        <v>0.32396096000000002</v>
      </c>
    </row>
    <row r="2034" spans="1:32" x14ac:dyDescent="0.3">
      <c r="A2034">
        <v>3008276</v>
      </c>
      <c r="B2034">
        <v>1</v>
      </c>
      <c r="C2034" t="s">
        <v>83</v>
      </c>
      <c r="D2034" t="s">
        <v>130</v>
      </c>
      <c r="E2034" t="s">
        <v>7846</v>
      </c>
      <c r="F2034" t="s">
        <v>7847</v>
      </c>
      <c r="G2034" t="s">
        <v>134</v>
      </c>
      <c r="H2034" t="s">
        <v>238</v>
      </c>
      <c r="I2034" t="s">
        <v>78</v>
      </c>
      <c r="J2034" t="s">
        <v>136</v>
      </c>
      <c r="K2034" t="s">
        <v>22</v>
      </c>
      <c r="L2034" t="s">
        <v>177</v>
      </c>
      <c r="M2034" t="s">
        <v>7848</v>
      </c>
      <c r="N2034" t="s">
        <v>7849</v>
      </c>
      <c r="O2034">
        <v>3.6999680555555554</v>
      </c>
      <c r="P2034">
        <v>0</v>
      </c>
      <c r="Q2034">
        <v>14</v>
      </c>
      <c r="R2034">
        <v>0</v>
      </c>
      <c r="S2034">
        <v>0</v>
      </c>
      <c r="T2034">
        <v>0</v>
      </c>
      <c r="U2034">
        <v>3</v>
      </c>
      <c r="V2034">
        <v>0</v>
      </c>
      <c r="W2034">
        <v>0</v>
      </c>
      <c r="X2034">
        <v>0</v>
      </c>
      <c r="Y2034">
        <v>12.766686</v>
      </c>
      <c r="Z2034">
        <v>0</v>
      </c>
      <c r="AA2034">
        <v>0</v>
      </c>
      <c r="AB2034">
        <v>0</v>
      </c>
      <c r="AC2034">
        <v>15.208539</v>
      </c>
      <c r="AD2034">
        <v>0</v>
      </c>
      <c r="AE2034">
        <v>0</v>
      </c>
      <c r="AF2034">
        <v>27.975224999999998</v>
      </c>
    </row>
    <row r="2035" spans="1:32" x14ac:dyDescent="0.3">
      <c r="A2035">
        <v>3008210</v>
      </c>
      <c r="B2035">
        <v>2</v>
      </c>
      <c r="C2035" t="s">
        <v>83</v>
      </c>
      <c r="D2035" t="s">
        <v>115</v>
      </c>
      <c r="E2035" t="s">
        <v>6340</v>
      </c>
      <c r="F2035" t="s">
        <v>6341</v>
      </c>
      <c r="G2035" t="s">
        <v>134</v>
      </c>
      <c r="H2035" t="s">
        <v>247</v>
      </c>
      <c r="I2035" t="s">
        <v>78</v>
      </c>
      <c r="J2035" t="s">
        <v>136</v>
      </c>
      <c r="K2035" t="s">
        <v>22</v>
      </c>
      <c r="L2035" t="s">
        <v>177</v>
      </c>
      <c r="M2035" t="s">
        <v>4009</v>
      </c>
      <c r="N2035" t="s">
        <v>7850</v>
      </c>
      <c r="O2035">
        <v>0.13333333333333333</v>
      </c>
      <c r="P2035">
        <v>0</v>
      </c>
      <c r="Q2035">
        <v>136</v>
      </c>
      <c r="R2035">
        <v>0</v>
      </c>
      <c r="S2035">
        <v>3</v>
      </c>
      <c r="T2035">
        <v>0</v>
      </c>
      <c r="U2035">
        <v>20</v>
      </c>
      <c r="V2035">
        <v>0</v>
      </c>
      <c r="W2035">
        <v>0</v>
      </c>
      <c r="X2035">
        <v>0</v>
      </c>
      <c r="Y2035">
        <v>6.7916809999999996</v>
      </c>
      <c r="Z2035">
        <v>0</v>
      </c>
      <c r="AA2035">
        <v>0.14249459</v>
      </c>
      <c r="AB2035">
        <v>0</v>
      </c>
      <c r="AC2035">
        <v>0.90536340000000004</v>
      </c>
      <c r="AD2035">
        <v>0</v>
      </c>
      <c r="AE2035">
        <v>0</v>
      </c>
      <c r="AF2035">
        <v>7.8395386</v>
      </c>
    </row>
    <row r="2036" spans="1:32" x14ac:dyDescent="0.3">
      <c r="A2036">
        <v>3008281</v>
      </c>
      <c r="B2036">
        <v>1</v>
      </c>
      <c r="C2036" t="s">
        <v>82</v>
      </c>
      <c r="D2036" t="s">
        <v>92</v>
      </c>
      <c r="E2036" t="s">
        <v>6418</v>
      </c>
      <c r="F2036" t="s">
        <v>6419</v>
      </c>
      <c r="G2036" t="s">
        <v>134</v>
      </c>
      <c r="H2036" t="s">
        <v>211</v>
      </c>
      <c r="I2036" t="s">
        <v>79</v>
      </c>
      <c r="J2036" t="s">
        <v>136</v>
      </c>
      <c r="K2036" t="s">
        <v>22</v>
      </c>
      <c r="L2036" t="s">
        <v>177</v>
      </c>
      <c r="M2036" t="s">
        <v>7851</v>
      </c>
      <c r="N2036" t="s">
        <v>7852</v>
      </c>
      <c r="O2036">
        <v>0.39694444444444443</v>
      </c>
      <c r="P2036">
        <v>0</v>
      </c>
      <c r="Q2036">
        <v>297</v>
      </c>
      <c r="R2036">
        <v>11</v>
      </c>
      <c r="S2036">
        <v>36</v>
      </c>
      <c r="T2036">
        <v>12</v>
      </c>
      <c r="U2036">
        <v>68</v>
      </c>
      <c r="V2036">
        <v>2</v>
      </c>
      <c r="W2036">
        <v>0</v>
      </c>
      <c r="X2036">
        <v>0</v>
      </c>
      <c r="Y2036">
        <v>56.943634000000003</v>
      </c>
      <c r="Z2036">
        <v>30.087302999999999</v>
      </c>
      <c r="AA2036">
        <v>10.06728</v>
      </c>
      <c r="AB2036">
        <v>31.611626000000001</v>
      </c>
      <c r="AC2036">
        <v>30.930800000000001</v>
      </c>
      <c r="AD2036">
        <v>294.75916000000001</v>
      </c>
      <c r="AE2036">
        <v>0</v>
      </c>
      <c r="AF2036">
        <v>454.39978000000002</v>
      </c>
    </row>
    <row r="2037" spans="1:32" x14ac:dyDescent="0.3">
      <c r="A2037">
        <v>3008151</v>
      </c>
      <c r="B2037">
        <v>1</v>
      </c>
      <c r="C2037" t="s">
        <v>83</v>
      </c>
      <c r="D2037" t="s">
        <v>124</v>
      </c>
      <c r="E2037" t="s">
        <v>7853</v>
      </c>
      <c r="F2037" t="s">
        <v>7854</v>
      </c>
      <c r="G2037" t="s">
        <v>134</v>
      </c>
      <c r="H2037" t="s">
        <v>367</v>
      </c>
      <c r="I2037" t="s">
        <v>78</v>
      </c>
      <c r="J2037" t="s">
        <v>136</v>
      </c>
      <c r="K2037" t="s">
        <v>22</v>
      </c>
      <c r="L2037" t="s">
        <v>177</v>
      </c>
      <c r="M2037" t="s">
        <v>7855</v>
      </c>
      <c r="N2037" t="s">
        <v>7856</v>
      </c>
      <c r="O2037">
        <v>3.4861044444444445</v>
      </c>
      <c r="P2037">
        <v>0</v>
      </c>
      <c r="Q2037">
        <v>31</v>
      </c>
      <c r="R2037">
        <v>0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0</v>
      </c>
      <c r="Y2037">
        <v>24.306452</v>
      </c>
      <c r="Z2037">
        <v>0</v>
      </c>
      <c r="AA2037">
        <v>0</v>
      </c>
      <c r="AB2037">
        <v>0</v>
      </c>
      <c r="AC2037">
        <v>14.885382999999999</v>
      </c>
      <c r="AD2037">
        <v>0</v>
      </c>
      <c r="AE2037">
        <v>0</v>
      </c>
      <c r="AF2037">
        <v>39.191833000000003</v>
      </c>
    </row>
    <row r="2038" spans="1:32" x14ac:dyDescent="0.3">
      <c r="A2038">
        <v>3007915</v>
      </c>
      <c r="B2038">
        <v>1</v>
      </c>
      <c r="C2038" t="s">
        <v>82</v>
      </c>
      <c r="D2038" t="s">
        <v>98</v>
      </c>
      <c r="E2038" t="s">
        <v>7857</v>
      </c>
      <c r="F2038" t="s">
        <v>7858</v>
      </c>
      <c r="G2038" t="s">
        <v>134</v>
      </c>
      <c r="H2038" t="s">
        <v>211</v>
      </c>
      <c r="I2038" t="s">
        <v>79</v>
      </c>
      <c r="J2038" t="s">
        <v>136</v>
      </c>
      <c r="K2038" t="s">
        <v>22</v>
      </c>
      <c r="L2038" t="s">
        <v>177</v>
      </c>
      <c r="M2038" t="s">
        <v>7859</v>
      </c>
      <c r="N2038" t="s">
        <v>7860</v>
      </c>
      <c r="O2038">
        <v>0.58299833333333329</v>
      </c>
      <c r="P2038">
        <v>0</v>
      </c>
      <c r="Q2038">
        <v>141</v>
      </c>
      <c r="R2038">
        <v>0</v>
      </c>
      <c r="S2038">
        <v>0</v>
      </c>
      <c r="T2038">
        <v>6</v>
      </c>
      <c r="U2038">
        <v>33</v>
      </c>
      <c r="V2038">
        <v>0</v>
      </c>
      <c r="W2038">
        <v>1</v>
      </c>
      <c r="X2038">
        <v>0</v>
      </c>
      <c r="Y2038">
        <v>46.122982</v>
      </c>
      <c r="Z2038">
        <v>0</v>
      </c>
      <c r="AA2038">
        <v>0</v>
      </c>
      <c r="AB2038">
        <v>1536.5183999999999</v>
      </c>
      <c r="AC2038">
        <v>75.891199999999998</v>
      </c>
      <c r="AD2038">
        <v>0</v>
      </c>
      <c r="AE2038">
        <v>0</v>
      </c>
      <c r="AF2038">
        <v>1658.5326</v>
      </c>
    </row>
    <row r="2039" spans="1:32" x14ac:dyDescent="0.3">
      <c r="A2039">
        <v>3007788</v>
      </c>
      <c r="B2039">
        <v>1</v>
      </c>
      <c r="C2039" t="s">
        <v>83</v>
      </c>
      <c r="D2039" t="s">
        <v>130</v>
      </c>
      <c r="E2039" t="s">
        <v>7861</v>
      </c>
      <c r="F2039" t="s">
        <v>7862</v>
      </c>
      <c r="G2039" t="s">
        <v>134</v>
      </c>
      <c r="H2039" t="s">
        <v>211</v>
      </c>
      <c r="I2039" t="s">
        <v>79</v>
      </c>
      <c r="J2039" t="s">
        <v>136</v>
      </c>
      <c r="K2039" t="s">
        <v>22</v>
      </c>
      <c r="L2039" t="s">
        <v>177</v>
      </c>
      <c r="M2039" t="s">
        <v>7863</v>
      </c>
      <c r="N2039" t="s">
        <v>7864</v>
      </c>
      <c r="O2039">
        <v>2.035277777777778</v>
      </c>
      <c r="P2039">
        <v>0</v>
      </c>
      <c r="Q2039">
        <v>21</v>
      </c>
      <c r="R2039">
        <v>0</v>
      </c>
      <c r="S2039">
        <v>0</v>
      </c>
      <c r="T2039">
        <v>33</v>
      </c>
      <c r="U2039">
        <v>69</v>
      </c>
      <c r="V2039">
        <v>46</v>
      </c>
      <c r="W2039">
        <v>42</v>
      </c>
      <c r="X2039">
        <v>0</v>
      </c>
      <c r="Y2039">
        <v>20.93684</v>
      </c>
      <c r="Z2039">
        <v>0</v>
      </c>
      <c r="AA2039">
        <v>0</v>
      </c>
      <c r="AB2039">
        <v>1010.5941</v>
      </c>
      <c r="AC2039">
        <v>1057.6144999999999</v>
      </c>
      <c r="AD2039">
        <v>11203.82</v>
      </c>
      <c r="AE2039">
        <v>4928.0709999999999</v>
      </c>
      <c r="AF2039">
        <v>18221.037</v>
      </c>
    </row>
    <row r="2040" spans="1:32" x14ac:dyDescent="0.3">
      <c r="A2040">
        <v>3007777</v>
      </c>
      <c r="B2040">
        <v>1</v>
      </c>
      <c r="C2040" t="s">
        <v>82</v>
      </c>
      <c r="D2040" t="s">
        <v>92</v>
      </c>
      <c r="E2040" t="s">
        <v>7865</v>
      </c>
      <c r="F2040" t="s">
        <v>7866</v>
      </c>
      <c r="G2040" t="s">
        <v>134</v>
      </c>
      <c r="H2040" t="s">
        <v>211</v>
      </c>
      <c r="I2040" t="s">
        <v>79</v>
      </c>
      <c r="J2040" t="s">
        <v>136</v>
      </c>
      <c r="K2040" t="s">
        <v>22</v>
      </c>
      <c r="L2040" t="s">
        <v>177</v>
      </c>
      <c r="M2040" t="s">
        <v>7867</v>
      </c>
      <c r="N2040" t="s">
        <v>7868</v>
      </c>
      <c r="O2040">
        <v>2.65</v>
      </c>
      <c r="P2040">
        <v>2</v>
      </c>
      <c r="Q2040">
        <v>1245</v>
      </c>
      <c r="R2040">
        <v>5</v>
      </c>
      <c r="S2040">
        <v>7</v>
      </c>
      <c r="T2040">
        <v>8</v>
      </c>
      <c r="U2040">
        <v>175</v>
      </c>
      <c r="V2040">
        <v>0</v>
      </c>
      <c r="W2040">
        <v>0</v>
      </c>
      <c r="X2040">
        <v>7.3864669999999997</v>
      </c>
      <c r="Y2040">
        <v>1646.2797</v>
      </c>
      <c r="Z2040">
        <v>6.6137986</v>
      </c>
      <c r="AA2040">
        <v>8.8530689999999996</v>
      </c>
      <c r="AB2040">
        <v>244.2405</v>
      </c>
      <c r="AC2040">
        <v>506.47604000000001</v>
      </c>
      <c r="AD2040">
        <v>0</v>
      </c>
      <c r="AE2040">
        <v>0</v>
      </c>
      <c r="AF2040">
        <v>2419.8496</v>
      </c>
    </row>
    <row r="2041" spans="1:32" x14ac:dyDescent="0.3">
      <c r="A2041">
        <v>3007769</v>
      </c>
      <c r="B2041">
        <v>1</v>
      </c>
      <c r="C2041" t="s">
        <v>82</v>
      </c>
      <c r="D2041" t="s">
        <v>92</v>
      </c>
      <c r="E2041" t="s">
        <v>7869</v>
      </c>
      <c r="F2041" t="s">
        <v>7870</v>
      </c>
      <c r="G2041" t="s">
        <v>134</v>
      </c>
      <c r="H2041" t="s">
        <v>211</v>
      </c>
      <c r="I2041" t="s">
        <v>79</v>
      </c>
      <c r="J2041" t="s">
        <v>136</v>
      </c>
      <c r="K2041" t="s">
        <v>22</v>
      </c>
      <c r="L2041" t="s">
        <v>177</v>
      </c>
      <c r="M2041" t="s">
        <v>7871</v>
      </c>
      <c r="N2041" t="s">
        <v>7872</v>
      </c>
      <c r="O2041">
        <v>8.638888888888889E-2</v>
      </c>
      <c r="P2041">
        <v>4</v>
      </c>
      <c r="Q2041">
        <v>4269</v>
      </c>
      <c r="R2041">
        <v>5</v>
      </c>
      <c r="S2041">
        <v>14</v>
      </c>
      <c r="T2041">
        <v>9</v>
      </c>
      <c r="U2041">
        <v>411</v>
      </c>
      <c r="V2041">
        <v>0</v>
      </c>
      <c r="W2041">
        <v>0</v>
      </c>
      <c r="X2041">
        <v>1.1874868000000001</v>
      </c>
      <c r="Y2041">
        <v>99.053894</v>
      </c>
      <c r="Z2041">
        <v>0.21202418000000001</v>
      </c>
      <c r="AA2041">
        <v>0.36143969999999997</v>
      </c>
      <c r="AB2041">
        <v>10.204768</v>
      </c>
      <c r="AC2041">
        <v>36.54486</v>
      </c>
      <c r="AD2041">
        <v>0</v>
      </c>
      <c r="AE2041">
        <v>0</v>
      </c>
      <c r="AF2041">
        <v>147.56448</v>
      </c>
    </row>
    <row r="2042" spans="1:32" x14ac:dyDescent="0.3">
      <c r="A2042">
        <v>3007795</v>
      </c>
      <c r="B2042">
        <v>1</v>
      </c>
      <c r="C2042" t="s">
        <v>82</v>
      </c>
      <c r="D2042" t="s">
        <v>92</v>
      </c>
      <c r="E2042" t="s">
        <v>7869</v>
      </c>
      <c r="F2042" t="s">
        <v>7870</v>
      </c>
      <c r="G2042" t="s">
        <v>134</v>
      </c>
      <c r="H2042" t="s">
        <v>211</v>
      </c>
      <c r="I2042" t="s">
        <v>79</v>
      </c>
      <c r="J2042" t="s">
        <v>136</v>
      </c>
      <c r="K2042" t="s">
        <v>22</v>
      </c>
      <c r="L2042" t="s">
        <v>177</v>
      </c>
      <c r="M2042" t="s">
        <v>7873</v>
      </c>
      <c r="N2042" t="s">
        <v>7874</v>
      </c>
      <c r="O2042">
        <v>0.44611111111111112</v>
      </c>
      <c r="P2042">
        <v>2</v>
      </c>
      <c r="Q2042">
        <v>3024</v>
      </c>
      <c r="R2042">
        <v>0</v>
      </c>
      <c r="S2042">
        <v>7</v>
      </c>
      <c r="T2042">
        <v>1</v>
      </c>
      <c r="U2042">
        <v>236</v>
      </c>
      <c r="V2042">
        <v>0</v>
      </c>
      <c r="W2042">
        <v>0</v>
      </c>
      <c r="X2042">
        <v>5.1314770000000003</v>
      </c>
      <c r="Y2042">
        <v>273.99770000000001</v>
      </c>
      <c r="Z2042">
        <v>0</v>
      </c>
      <c r="AA2042">
        <v>0.36713921999999999</v>
      </c>
      <c r="AB2042">
        <v>7.259493</v>
      </c>
      <c r="AC2042">
        <v>95.564710000000005</v>
      </c>
      <c r="AD2042">
        <v>0</v>
      </c>
      <c r="AE2042">
        <v>0</v>
      </c>
      <c r="AF2042">
        <v>382.32056</v>
      </c>
    </row>
    <row r="2043" spans="1:32" x14ac:dyDescent="0.3">
      <c r="A2043">
        <v>3007722</v>
      </c>
      <c r="B2043">
        <v>1</v>
      </c>
      <c r="C2043" t="s">
        <v>82</v>
      </c>
      <c r="D2043" t="s">
        <v>106</v>
      </c>
      <c r="E2043" t="s">
        <v>7875</v>
      </c>
      <c r="F2043" t="s">
        <v>7876</v>
      </c>
      <c r="G2043" t="s">
        <v>134</v>
      </c>
      <c r="H2043" t="s">
        <v>238</v>
      </c>
      <c r="I2043" t="s">
        <v>78</v>
      </c>
      <c r="J2043" t="s">
        <v>136</v>
      </c>
      <c r="K2043" t="s">
        <v>22</v>
      </c>
      <c r="L2043" t="s">
        <v>177</v>
      </c>
      <c r="M2043" t="s">
        <v>7877</v>
      </c>
      <c r="N2043" t="s">
        <v>7878</v>
      </c>
      <c r="O2043">
        <v>1.7346327777777777</v>
      </c>
      <c r="P2043">
        <v>0</v>
      </c>
      <c r="Q2043">
        <v>3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1.5944697999999999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1.5944697999999999</v>
      </c>
    </row>
    <row r="2044" spans="1:32" x14ac:dyDescent="0.3">
      <c r="A2044">
        <v>3007752</v>
      </c>
      <c r="B2044">
        <v>1</v>
      </c>
      <c r="C2044" t="s">
        <v>82</v>
      </c>
      <c r="D2044" t="s">
        <v>92</v>
      </c>
      <c r="E2044" t="s">
        <v>731</v>
      </c>
      <c r="F2044" t="s">
        <v>732</v>
      </c>
      <c r="G2044" t="s">
        <v>134</v>
      </c>
      <c r="H2044" t="s">
        <v>211</v>
      </c>
      <c r="I2044" t="s">
        <v>79</v>
      </c>
      <c r="J2044" t="s">
        <v>136</v>
      </c>
      <c r="K2044" t="s">
        <v>22</v>
      </c>
      <c r="L2044" t="s">
        <v>177</v>
      </c>
      <c r="M2044" t="s">
        <v>7879</v>
      </c>
      <c r="N2044" t="s">
        <v>7880</v>
      </c>
      <c r="O2044">
        <v>0.20749999999999999</v>
      </c>
      <c r="P2044">
        <v>0</v>
      </c>
      <c r="Q2044">
        <v>1646</v>
      </c>
      <c r="R2044">
        <v>1</v>
      </c>
      <c r="S2044">
        <v>36</v>
      </c>
      <c r="T2044">
        <v>5</v>
      </c>
      <c r="U2044">
        <v>22</v>
      </c>
      <c r="V2044">
        <v>0</v>
      </c>
      <c r="W2044">
        <v>0</v>
      </c>
      <c r="X2044">
        <v>0</v>
      </c>
      <c r="Y2044">
        <v>93.358099999999993</v>
      </c>
      <c r="Z2044">
        <v>1.5071188</v>
      </c>
      <c r="AA2044">
        <v>1.5887235</v>
      </c>
      <c r="AB2044">
        <v>51.45993</v>
      </c>
      <c r="AC2044">
        <v>20.585204999999998</v>
      </c>
      <c r="AD2044">
        <v>0</v>
      </c>
      <c r="AE2044">
        <v>0</v>
      </c>
      <c r="AF2044">
        <v>168.49906999999999</v>
      </c>
    </row>
    <row r="2045" spans="1:32" x14ac:dyDescent="0.3">
      <c r="A2045">
        <v>3007457</v>
      </c>
      <c r="B2045">
        <v>1</v>
      </c>
      <c r="C2045" t="s">
        <v>83</v>
      </c>
      <c r="D2045" t="s">
        <v>123</v>
      </c>
      <c r="E2045" t="s">
        <v>7881</v>
      </c>
      <c r="F2045" t="s">
        <v>7882</v>
      </c>
      <c r="G2045" t="s">
        <v>134</v>
      </c>
      <c r="H2045" t="s">
        <v>211</v>
      </c>
      <c r="I2045" t="s">
        <v>79</v>
      </c>
      <c r="J2045" t="s">
        <v>136</v>
      </c>
      <c r="K2045" t="s">
        <v>22</v>
      </c>
      <c r="L2045" t="s">
        <v>177</v>
      </c>
      <c r="M2045" t="s">
        <v>7883</v>
      </c>
      <c r="N2045" t="s">
        <v>7884</v>
      </c>
      <c r="O2045">
        <v>1.7455555555555555</v>
      </c>
      <c r="P2045">
        <v>0</v>
      </c>
      <c r="Q2045">
        <v>349</v>
      </c>
      <c r="R2045">
        <v>54</v>
      </c>
      <c r="S2045">
        <v>92</v>
      </c>
      <c r="T2045">
        <v>18</v>
      </c>
      <c r="U2045">
        <v>71</v>
      </c>
      <c r="V2045">
        <v>2</v>
      </c>
      <c r="W2045">
        <v>0</v>
      </c>
      <c r="X2045">
        <v>0</v>
      </c>
      <c r="Y2045">
        <v>142.41188</v>
      </c>
      <c r="Z2045">
        <v>128.83975000000001</v>
      </c>
      <c r="AA2045">
        <v>179.41568000000001</v>
      </c>
      <c r="AB2045">
        <v>518.36080000000004</v>
      </c>
      <c r="AC2045">
        <v>63.195568000000002</v>
      </c>
      <c r="AD2045">
        <v>3069.2925</v>
      </c>
      <c r="AE2045">
        <v>0</v>
      </c>
      <c r="AF2045">
        <v>4101.5159999999996</v>
      </c>
    </row>
    <row r="2046" spans="1:32" x14ac:dyDescent="0.3">
      <c r="A2046">
        <v>3006143</v>
      </c>
      <c r="B2046">
        <v>1</v>
      </c>
      <c r="C2046" t="s">
        <v>82</v>
      </c>
      <c r="D2046" t="s">
        <v>104</v>
      </c>
      <c r="E2046" t="s">
        <v>7885</v>
      </c>
      <c r="F2046" t="s">
        <v>7886</v>
      </c>
      <c r="G2046" t="s">
        <v>134</v>
      </c>
      <c r="H2046" t="s">
        <v>367</v>
      </c>
      <c r="I2046" t="s">
        <v>78</v>
      </c>
      <c r="J2046" t="s">
        <v>136</v>
      </c>
      <c r="K2046" t="s">
        <v>22</v>
      </c>
      <c r="L2046" t="s">
        <v>177</v>
      </c>
      <c r="M2046" t="s">
        <v>7887</v>
      </c>
      <c r="N2046" t="s">
        <v>7888</v>
      </c>
      <c r="O2046">
        <v>2.8520524999999997</v>
      </c>
      <c r="P2046">
        <v>0</v>
      </c>
      <c r="Q2046">
        <v>9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9.2859770000000008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9.2859770000000008</v>
      </c>
    </row>
    <row r="2047" spans="1:32" x14ac:dyDescent="0.3">
      <c r="A2047">
        <v>3006144</v>
      </c>
      <c r="B2047">
        <v>1</v>
      </c>
      <c r="C2047" t="s">
        <v>82</v>
      </c>
      <c r="D2047" t="s">
        <v>88</v>
      </c>
      <c r="E2047" t="s">
        <v>7889</v>
      </c>
      <c r="F2047" t="s">
        <v>7890</v>
      </c>
      <c r="G2047" t="s">
        <v>134</v>
      </c>
      <c r="H2047" t="s">
        <v>182</v>
      </c>
      <c r="I2047" t="s">
        <v>78</v>
      </c>
      <c r="J2047" t="s">
        <v>136</v>
      </c>
      <c r="K2047" t="s">
        <v>22</v>
      </c>
      <c r="L2047" t="s">
        <v>177</v>
      </c>
      <c r="M2047" t="s">
        <v>7891</v>
      </c>
      <c r="N2047" t="s">
        <v>7892</v>
      </c>
      <c r="O2047">
        <v>0.52666666666666662</v>
      </c>
      <c r="P2047">
        <v>0</v>
      </c>
      <c r="Q2047">
        <v>51</v>
      </c>
      <c r="R2047">
        <v>0</v>
      </c>
      <c r="S2047">
        <v>0</v>
      </c>
      <c r="T2047">
        <v>0</v>
      </c>
      <c r="U2047">
        <v>36</v>
      </c>
      <c r="V2047">
        <v>0</v>
      </c>
      <c r="W2047">
        <v>0</v>
      </c>
      <c r="X2047">
        <v>0</v>
      </c>
      <c r="Y2047">
        <v>5.6709867000000003</v>
      </c>
      <c r="Z2047">
        <v>0</v>
      </c>
      <c r="AA2047">
        <v>0</v>
      </c>
      <c r="AB2047">
        <v>0</v>
      </c>
      <c r="AC2047">
        <v>9.8984220000000001</v>
      </c>
      <c r="AD2047">
        <v>0</v>
      </c>
      <c r="AE2047">
        <v>0</v>
      </c>
      <c r="AF2047">
        <v>15.569409</v>
      </c>
    </row>
    <row r="2048" spans="1:32" x14ac:dyDescent="0.3">
      <c r="A2048">
        <v>3006167</v>
      </c>
      <c r="B2048">
        <v>1</v>
      </c>
      <c r="C2048" t="s">
        <v>83</v>
      </c>
      <c r="D2048" t="s">
        <v>117</v>
      </c>
      <c r="E2048" t="s">
        <v>7893</v>
      </c>
      <c r="F2048" t="s">
        <v>7894</v>
      </c>
      <c r="G2048" t="s">
        <v>134</v>
      </c>
      <c r="H2048" t="s">
        <v>211</v>
      </c>
      <c r="I2048" t="s">
        <v>79</v>
      </c>
      <c r="J2048" t="s">
        <v>136</v>
      </c>
      <c r="K2048" t="s">
        <v>22</v>
      </c>
      <c r="L2048" t="s">
        <v>177</v>
      </c>
      <c r="M2048" t="s">
        <v>7895</v>
      </c>
      <c r="N2048" t="s">
        <v>7896</v>
      </c>
      <c r="O2048">
        <v>0.24138888888888888</v>
      </c>
      <c r="P2048">
        <v>0</v>
      </c>
      <c r="Q2048">
        <v>976</v>
      </c>
      <c r="R2048">
        <v>0</v>
      </c>
      <c r="S2048">
        <v>12</v>
      </c>
      <c r="T2048">
        <v>0</v>
      </c>
      <c r="U2048">
        <v>95</v>
      </c>
      <c r="V2048">
        <v>0</v>
      </c>
      <c r="W2048">
        <v>0</v>
      </c>
      <c r="X2048">
        <v>0</v>
      </c>
      <c r="Y2048">
        <v>17.313704000000001</v>
      </c>
      <c r="Z2048">
        <v>0</v>
      </c>
      <c r="AA2048">
        <v>0.23440433999999999</v>
      </c>
      <c r="AB2048">
        <v>0</v>
      </c>
      <c r="AC2048">
        <v>3.4986093</v>
      </c>
      <c r="AD2048">
        <v>0</v>
      </c>
      <c r="AE2048">
        <v>0</v>
      </c>
      <c r="AF2048">
        <v>21.046717000000001</v>
      </c>
    </row>
    <row r="2049" spans="1:32" x14ac:dyDescent="0.3">
      <c r="A2049">
        <v>3005954</v>
      </c>
      <c r="B2049">
        <v>1</v>
      </c>
      <c r="C2049" t="s">
        <v>82</v>
      </c>
      <c r="D2049" t="s">
        <v>90</v>
      </c>
      <c r="E2049" t="s">
        <v>7897</v>
      </c>
      <c r="F2049" t="s">
        <v>7898</v>
      </c>
      <c r="G2049" t="s">
        <v>134</v>
      </c>
      <c r="H2049" t="s">
        <v>478</v>
      </c>
      <c r="I2049" t="s">
        <v>78</v>
      </c>
      <c r="J2049" t="s">
        <v>136</v>
      </c>
      <c r="K2049" t="s">
        <v>22</v>
      </c>
      <c r="L2049" t="s">
        <v>177</v>
      </c>
      <c r="M2049" t="s">
        <v>7899</v>
      </c>
      <c r="N2049" t="s">
        <v>7900</v>
      </c>
      <c r="O2049">
        <v>1.5045494444444443</v>
      </c>
      <c r="P2049">
        <v>0</v>
      </c>
      <c r="Q2049">
        <v>1</v>
      </c>
      <c r="R2049">
        <v>0</v>
      </c>
      <c r="S2049">
        <v>0</v>
      </c>
      <c r="T2049">
        <v>0</v>
      </c>
      <c r="U2049">
        <v>25</v>
      </c>
      <c r="V2049">
        <v>0</v>
      </c>
      <c r="W2049">
        <v>0</v>
      </c>
      <c r="X2049">
        <v>0</v>
      </c>
      <c r="Y2049">
        <v>2.2834279999999998</v>
      </c>
      <c r="Z2049">
        <v>0</v>
      </c>
      <c r="AA2049">
        <v>0</v>
      </c>
      <c r="AB2049">
        <v>0</v>
      </c>
      <c r="AC2049">
        <v>26.820239999999998</v>
      </c>
      <c r="AD2049">
        <v>0</v>
      </c>
      <c r="AE2049">
        <v>0</v>
      </c>
      <c r="AF2049">
        <v>29.103667999999999</v>
      </c>
    </row>
    <row r="2050" spans="1:32" x14ac:dyDescent="0.3">
      <c r="A2050">
        <v>3005929</v>
      </c>
      <c r="B2050">
        <v>1</v>
      </c>
      <c r="C2050" t="s">
        <v>82</v>
      </c>
      <c r="D2050" t="s">
        <v>99</v>
      </c>
      <c r="E2050" t="s">
        <v>7901</v>
      </c>
      <c r="F2050" t="s">
        <v>7902</v>
      </c>
      <c r="G2050" t="s">
        <v>134</v>
      </c>
      <c r="H2050" t="s">
        <v>142</v>
      </c>
      <c r="I2050" t="s">
        <v>78</v>
      </c>
      <c r="J2050" t="s">
        <v>136</v>
      </c>
      <c r="K2050" t="s">
        <v>22</v>
      </c>
      <c r="L2050" t="s">
        <v>137</v>
      </c>
      <c r="M2050" t="s">
        <v>7903</v>
      </c>
      <c r="N2050" t="s">
        <v>7904</v>
      </c>
      <c r="O2050">
        <v>7.2922222222222226</v>
      </c>
      <c r="P2050">
        <v>0</v>
      </c>
      <c r="Q2050">
        <v>65</v>
      </c>
      <c r="R2050">
        <v>0</v>
      </c>
      <c r="S2050">
        <v>1</v>
      </c>
      <c r="T2050">
        <v>0</v>
      </c>
      <c r="U2050">
        <v>6</v>
      </c>
      <c r="V2050">
        <v>0</v>
      </c>
      <c r="W2050">
        <v>1</v>
      </c>
      <c r="X2050">
        <v>0</v>
      </c>
      <c r="Y2050">
        <v>76.263339999999999</v>
      </c>
      <c r="Z2050">
        <v>0</v>
      </c>
      <c r="AA2050">
        <v>3.7029138000000001</v>
      </c>
      <c r="AB2050">
        <v>0</v>
      </c>
      <c r="AC2050">
        <v>14.589100999999999</v>
      </c>
      <c r="AD2050">
        <v>0</v>
      </c>
      <c r="AE2050">
        <v>10.526799</v>
      </c>
      <c r="AF2050">
        <v>105.08215</v>
      </c>
    </row>
    <row r="2051" spans="1:32" x14ac:dyDescent="0.3">
      <c r="A2051">
        <v>3005888</v>
      </c>
      <c r="B2051">
        <v>1</v>
      </c>
      <c r="C2051" t="s">
        <v>82</v>
      </c>
      <c r="D2051" t="s">
        <v>105</v>
      </c>
      <c r="E2051" t="s">
        <v>7905</v>
      </c>
      <c r="F2051" t="s">
        <v>7906</v>
      </c>
      <c r="G2051" t="s">
        <v>134</v>
      </c>
      <c r="H2051" t="s">
        <v>874</v>
      </c>
      <c r="I2051" t="s">
        <v>78</v>
      </c>
      <c r="J2051" t="s">
        <v>136</v>
      </c>
      <c r="K2051" t="s">
        <v>3</v>
      </c>
      <c r="L2051" t="s">
        <v>177</v>
      </c>
      <c r="M2051" t="s">
        <v>7907</v>
      </c>
      <c r="N2051" t="s">
        <v>7908</v>
      </c>
      <c r="O2051">
        <v>2.3845966666666669</v>
      </c>
      <c r="P2051">
        <v>0</v>
      </c>
      <c r="Q2051">
        <v>2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0.6999071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0.6999071</v>
      </c>
    </row>
    <row r="2052" spans="1:32" x14ac:dyDescent="0.3">
      <c r="A2052">
        <v>3005699</v>
      </c>
      <c r="B2052">
        <v>1</v>
      </c>
      <c r="C2052" t="s">
        <v>82</v>
      </c>
      <c r="D2052" t="s">
        <v>95</v>
      </c>
      <c r="E2052" t="s">
        <v>7909</v>
      </c>
      <c r="F2052" t="s">
        <v>7910</v>
      </c>
      <c r="G2052" t="s">
        <v>134</v>
      </c>
      <c r="H2052" t="s">
        <v>247</v>
      </c>
      <c r="I2052" t="s">
        <v>78</v>
      </c>
      <c r="J2052" t="s">
        <v>136</v>
      </c>
      <c r="K2052" t="s">
        <v>22</v>
      </c>
      <c r="L2052" t="s">
        <v>177</v>
      </c>
      <c r="M2052" t="s">
        <v>7911</v>
      </c>
      <c r="N2052" t="s">
        <v>7912</v>
      </c>
      <c r="O2052">
        <v>0.89287138888888884</v>
      </c>
      <c r="P2052">
        <v>0</v>
      </c>
      <c r="Q2052">
        <v>101</v>
      </c>
      <c r="R2052">
        <v>0</v>
      </c>
      <c r="S2052">
        <v>1</v>
      </c>
      <c r="T2052">
        <v>0</v>
      </c>
      <c r="U2052">
        <v>4</v>
      </c>
      <c r="V2052">
        <v>0</v>
      </c>
      <c r="W2052">
        <v>0</v>
      </c>
      <c r="X2052">
        <v>0</v>
      </c>
      <c r="Y2052">
        <v>31.830023000000001</v>
      </c>
      <c r="Z2052">
        <v>0</v>
      </c>
      <c r="AA2052">
        <v>5.8624629999999997E-2</v>
      </c>
      <c r="AB2052">
        <v>0</v>
      </c>
      <c r="AC2052">
        <v>3.3218912999999999</v>
      </c>
      <c r="AD2052">
        <v>0</v>
      </c>
      <c r="AE2052">
        <v>0</v>
      </c>
      <c r="AF2052">
        <v>35.210537000000002</v>
      </c>
    </row>
    <row r="2053" spans="1:32" x14ac:dyDescent="0.3">
      <c r="A2053">
        <v>3005667</v>
      </c>
      <c r="B2053">
        <v>1</v>
      </c>
      <c r="C2053" t="s">
        <v>83</v>
      </c>
      <c r="D2053" t="s">
        <v>119</v>
      </c>
      <c r="E2053" t="s">
        <v>7913</v>
      </c>
      <c r="F2053" t="s">
        <v>7914</v>
      </c>
      <c r="G2053" t="s">
        <v>134</v>
      </c>
      <c r="H2053" t="s">
        <v>3617</v>
      </c>
      <c r="I2053" t="s">
        <v>79</v>
      </c>
      <c r="J2053" t="s">
        <v>136</v>
      </c>
      <c r="K2053" t="s">
        <v>22</v>
      </c>
      <c r="L2053" t="s">
        <v>177</v>
      </c>
      <c r="M2053" t="s">
        <v>7915</v>
      </c>
      <c r="N2053" t="s">
        <v>7916</v>
      </c>
      <c r="O2053">
        <v>1.3100372222222223</v>
      </c>
      <c r="P2053">
        <v>0</v>
      </c>
      <c r="Q2053">
        <v>17</v>
      </c>
      <c r="R2053">
        <v>2</v>
      </c>
      <c r="S2053">
        <v>5</v>
      </c>
      <c r="T2053">
        <v>0</v>
      </c>
      <c r="U2053">
        <v>2</v>
      </c>
      <c r="V2053">
        <v>0</v>
      </c>
      <c r="W2053">
        <v>0</v>
      </c>
      <c r="X2053">
        <v>0</v>
      </c>
      <c r="Y2053">
        <v>1.8968518999999999</v>
      </c>
      <c r="Z2053">
        <v>4.7689605000000004</v>
      </c>
      <c r="AA2053">
        <v>1.081189</v>
      </c>
      <c r="AB2053">
        <v>0</v>
      </c>
      <c r="AC2053">
        <v>0.14457196999999999</v>
      </c>
      <c r="AD2053">
        <v>0</v>
      </c>
      <c r="AE2053">
        <v>0</v>
      </c>
      <c r="AF2053">
        <v>7.8915734000000004</v>
      </c>
    </row>
    <row r="2054" spans="1:32" x14ac:dyDescent="0.3">
      <c r="A2054">
        <v>3005652</v>
      </c>
      <c r="B2054">
        <v>1</v>
      </c>
      <c r="C2054" t="s">
        <v>82</v>
      </c>
      <c r="D2054" t="s">
        <v>106</v>
      </c>
      <c r="E2054" t="s">
        <v>7917</v>
      </c>
      <c r="F2054" t="s">
        <v>7918</v>
      </c>
      <c r="G2054" t="s">
        <v>134</v>
      </c>
      <c r="H2054" t="s">
        <v>404</v>
      </c>
      <c r="I2054" t="s">
        <v>78</v>
      </c>
      <c r="J2054" t="s">
        <v>136</v>
      </c>
      <c r="K2054" t="s">
        <v>22</v>
      </c>
      <c r="L2054" t="s">
        <v>177</v>
      </c>
      <c r="M2054" t="s">
        <v>7919</v>
      </c>
      <c r="N2054" t="s">
        <v>7920</v>
      </c>
      <c r="O2054">
        <v>6.08988</v>
      </c>
      <c r="P2054">
        <v>0</v>
      </c>
      <c r="Q2054">
        <v>76</v>
      </c>
      <c r="R2054">
        <v>0</v>
      </c>
      <c r="S2054">
        <v>0</v>
      </c>
      <c r="T2054">
        <v>0</v>
      </c>
      <c r="U2054">
        <v>10</v>
      </c>
      <c r="V2054">
        <v>0</v>
      </c>
      <c r="W2054">
        <v>0</v>
      </c>
      <c r="X2054">
        <v>0</v>
      </c>
      <c r="Y2054">
        <v>128.10675000000001</v>
      </c>
      <c r="Z2054">
        <v>0</v>
      </c>
      <c r="AA2054">
        <v>0</v>
      </c>
      <c r="AB2054">
        <v>0</v>
      </c>
      <c r="AC2054">
        <v>79.722435000000004</v>
      </c>
      <c r="AD2054">
        <v>0</v>
      </c>
      <c r="AE2054">
        <v>0</v>
      </c>
      <c r="AF2054">
        <v>207.82919999999999</v>
      </c>
    </row>
    <row r="2055" spans="1:32" x14ac:dyDescent="0.3">
      <c r="A2055">
        <v>3005636</v>
      </c>
      <c r="B2055">
        <v>2</v>
      </c>
      <c r="C2055" t="s">
        <v>82</v>
      </c>
      <c r="D2055" t="s">
        <v>112</v>
      </c>
      <c r="E2055" t="s">
        <v>3132</v>
      </c>
      <c r="F2055" t="s">
        <v>3133</v>
      </c>
      <c r="G2055" t="s">
        <v>134</v>
      </c>
      <c r="H2055" t="s">
        <v>610</v>
      </c>
      <c r="I2055" t="s">
        <v>78</v>
      </c>
      <c r="J2055" t="s">
        <v>136</v>
      </c>
      <c r="K2055" t="s">
        <v>22</v>
      </c>
      <c r="L2055" t="s">
        <v>177</v>
      </c>
      <c r="M2055" t="s">
        <v>4157</v>
      </c>
      <c r="N2055" t="s">
        <v>7921</v>
      </c>
      <c r="O2055">
        <v>2.8194444444444446</v>
      </c>
      <c r="P2055">
        <v>0</v>
      </c>
      <c r="Q2055">
        <v>433</v>
      </c>
      <c r="R2055">
        <v>0</v>
      </c>
      <c r="S2055">
        <v>0</v>
      </c>
      <c r="T2055">
        <v>0</v>
      </c>
      <c r="U2055">
        <v>54</v>
      </c>
      <c r="V2055">
        <v>0</v>
      </c>
      <c r="W2055">
        <v>0</v>
      </c>
      <c r="X2055">
        <v>0</v>
      </c>
      <c r="Y2055">
        <v>229.83661000000001</v>
      </c>
      <c r="Z2055">
        <v>0</v>
      </c>
      <c r="AA2055">
        <v>0</v>
      </c>
      <c r="AB2055">
        <v>0</v>
      </c>
      <c r="AC2055">
        <v>121.66201</v>
      </c>
      <c r="AD2055">
        <v>0</v>
      </c>
      <c r="AE2055">
        <v>0</v>
      </c>
      <c r="AF2055">
        <v>351.49862999999999</v>
      </c>
    </row>
    <row r="2056" spans="1:32" x14ac:dyDescent="0.3">
      <c r="A2056">
        <v>3005562</v>
      </c>
      <c r="B2056">
        <v>1</v>
      </c>
      <c r="C2056" t="s">
        <v>82</v>
      </c>
      <c r="D2056" t="s">
        <v>103</v>
      </c>
      <c r="E2056" t="s">
        <v>7922</v>
      </c>
      <c r="F2056" t="s">
        <v>7923</v>
      </c>
      <c r="G2056" t="s">
        <v>134</v>
      </c>
      <c r="H2056" t="s">
        <v>478</v>
      </c>
      <c r="I2056" t="s">
        <v>78</v>
      </c>
      <c r="J2056" t="s">
        <v>136</v>
      </c>
      <c r="K2056" t="s">
        <v>22</v>
      </c>
      <c r="L2056" t="s">
        <v>177</v>
      </c>
      <c r="M2056" t="s">
        <v>7924</v>
      </c>
      <c r="N2056" t="s">
        <v>7925</v>
      </c>
      <c r="O2056">
        <v>2.8073874999999999</v>
      </c>
      <c r="P2056">
        <v>0</v>
      </c>
      <c r="Q2056">
        <v>17</v>
      </c>
      <c r="R2056">
        <v>0</v>
      </c>
      <c r="S2056">
        <v>0</v>
      </c>
      <c r="T2056">
        <v>0</v>
      </c>
      <c r="U2056">
        <v>11</v>
      </c>
      <c r="V2056">
        <v>0</v>
      </c>
      <c r="W2056">
        <v>0</v>
      </c>
      <c r="X2056">
        <v>0</v>
      </c>
      <c r="Y2056">
        <v>6.3871092999999997</v>
      </c>
      <c r="Z2056">
        <v>0</v>
      </c>
      <c r="AA2056">
        <v>0</v>
      </c>
      <c r="AB2056">
        <v>0</v>
      </c>
      <c r="AC2056">
        <v>16.009777</v>
      </c>
      <c r="AD2056">
        <v>0</v>
      </c>
      <c r="AE2056">
        <v>0</v>
      </c>
      <c r="AF2056">
        <v>22.396887</v>
      </c>
    </row>
    <row r="2057" spans="1:32" x14ac:dyDescent="0.3">
      <c r="A2057">
        <v>3005544</v>
      </c>
      <c r="B2057">
        <v>1</v>
      </c>
      <c r="C2057" t="s">
        <v>82</v>
      </c>
      <c r="D2057" t="s">
        <v>113</v>
      </c>
      <c r="E2057" t="s">
        <v>7926</v>
      </c>
      <c r="F2057" t="s">
        <v>7927</v>
      </c>
      <c r="G2057" t="s">
        <v>134</v>
      </c>
      <c r="H2057" t="s">
        <v>247</v>
      </c>
      <c r="I2057" t="s">
        <v>78</v>
      </c>
      <c r="J2057" t="s">
        <v>136</v>
      </c>
      <c r="K2057" t="s">
        <v>22</v>
      </c>
      <c r="L2057" t="s">
        <v>177</v>
      </c>
      <c r="M2057" t="s">
        <v>7928</v>
      </c>
      <c r="N2057" t="s">
        <v>7929</v>
      </c>
      <c r="O2057">
        <v>4.1952136111111109</v>
      </c>
      <c r="P2057">
        <v>0</v>
      </c>
      <c r="Q2057">
        <v>27</v>
      </c>
      <c r="R2057">
        <v>0</v>
      </c>
      <c r="S2057">
        <v>0</v>
      </c>
      <c r="T2057">
        <v>0</v>
      </c>
      <c r="U2057">
        <v>5</v>
      </c>
      <c r="V2057">
        <v>0</v>
      </c>
      <c r="W2057">
        <v>0</v>
      </c>
      <c r="X2057">
        <v>0</v>
      </c>
      <c r="Y2057">
        <v>121.33253000000001</v>
      </c>
      <c r="Z2057">
        <v>0</v>
      </c>
      <c r="AA2057">
        <v>0</v>
      </c>
      <c r="AB2057">
        <v>0</v>
      </c>
      <c r="AC2057">
        <v>52.615099999999998</v>
      </c>
      <c r="AD2057">
        <v>0</v>
      </c>
      <c r="AE2057">
        <v>0</v>
      </c>
      <c r="AF2057">
        <v>173.94763</v>
      </c>
    </row>
    <row r="2058" spans="1:32" x14ac:dyDescent="0.3">
      <c r="A2058">
        <v>3005503</v>
      </c>
      <c r="B2058">
        <v>1</v>
      </c>
      <c r="C2058" t="s">
        <v>82</v>
      </c>
      <c r="D2058" t="s">
        <v>104</v>
      </c>
      <c r="E2058" t="s">
        <v>7930</v>
      </c>
      <c r="F2058" t="s">
        <v>7931</v>
      </c>
      <c r="G2058" t="s">
        <v>134</v>
      </c>
      <c r="H2058" t="s">
        <v>216</v>
      </c>
      <c r="I2058" t="s">
        <v>78</v>
      </c>
      <c r="J2058" t="s">
        <v>136</v>
      </c>
      <c r="K2058" t="s">
        <v>22</v>
      </c>
      <c r="L2058" t="s">
        <v>177</v>
      </c>
      <c r="M2058" t="s">
        <v>7932</v>
      </c>
      <c r="N2058" t="s">
        <v>7933</v>
      </c>
      <c r="O2058">
        <v>1.9828786111111112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8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27.720210999999999</v>
      </c>
      <c r="AD2058">
        <v>0</v>
      </c>
      <c r="AE2058">
        <v>0</v>
      </c>
      <c r="AF2058">
        <v>27.720210999999999</v>
      </c>
    </row>
    <row r="2059" spans="1:32" x14ac:dyDescent="0.3">
      <c r="A2059">
        <v>3005513</v>
      </c>
      <c r="B2059">
        <v>1</v>
      </c>
      <c r="C2059" t="s">
        <v>82</v>
      </c>
      <c r="D2059" t="s">
        <v>106</v>
      </c>
      <c r="E2059" t="s">
        <v>7934</v>
      </c>
      <c r="F2059" t="s">
        <v>7935</v>
      </c>
      <c r="G2059" t="s">
        <v>134</v>
      </c>
      <c r="H2059" t="s">
        <v>211</v>
      </c>
      <c r="I2059" t="s">
        <v>79</v>
      </c>
      <c r="J2059" t="s">
        <v>136</v>
      </c>
      <c r="K2059" t="s">
        <v>22</v>
      </c>
      <c r="L2059" t="s">
        <v>177</v>
      </c>
      <c r="M2059" t="s">
        <v>7936</v>
      </c>
      <c r="N2059" t="s">
        <v>7937</v>
      </c>
      <c r="O2059">
        <v>0.7169444444444445</v>
      </c>
      <c r="P2059">
        <v>0</v>
      </c>
      <c r="Q2059">
        <v>327</v>
      </c>
      <c r="R2059">
        <v>0</v>
      </c>
      <c r="S2059">
        <v>5</v>
      </c>
      <c r="T2059">
        <v>2</v>
      </c>
      <c r="U2059">
        <v>19</v>
      </c>
      <c r="V2059">
        <v>0</v>
      </c>
      <c r="W2059">
        <v>0</v>
      </c>
      <c r="X2059">
        <v>0</v>
      </c>
      <c r="Y2059">
        <v>59.908268</v>
      </c>
      <c r="Z2059">
        <v>0</v>
      </c>
      <c r="AA2059">
        <v>6.6102980000000006E-2</v>
      </c>
      <c r="AB2059">
        <v>80.848330000000004</v>
      </c>
      <c r="AC2059">
        <v>23.385066999999999</v>
      </c>
      <c r="AD2059">
        <v>0</v>
      </c>
      <c r="AE2059">
        <v>0</v>
      </c>
      <c r="AF2059">
        <v>164.20776000000001</v>
      </c>
    </row>
    <row r="2060" spans="1:32" x14ac:dyDescent="0.3">
      <c r="A2060">
        <v>3005458</v>
      </c>
      <c r="B2060">
        <v>1</v>
      </c>
      <c r="C2060" t="s">
        <v>82</v>
      </c>
      <c r="D2060" t="s">
        <v>91</v>
      </c>
      <c r="E2060" t="s">
        <v>7938</v>
      </c>
      <c r="F2060" t="s">
        <v>7939</v>
      </c>
      <c r="G2060" t="s">
        <v>134</v>
      </c>
      <c r="H2060" t="s">
        <v>238</v>
      </c>
      <c r="I2060" t="s">
        <v>78</v>
      </c>
      <c r="J2060" t="s">
        <v>136</v>
      </c>
      <c r="K2060" t="s">
        <v>22</v>
      </c>
      <c r="L2060" t="s">
        <v>177</v>
      </c>
      <c r="M2060" t="s">
        <v>7940</v>
      </c>
      <c r="N2060" t="s">
        <v>7941</v>
      </c>
      <c r="O2060">
        <v>2.5029761111111113</v>
      </c>
      <c r="P2060">
        <v>0</v>
      </c>
      <c r="Q2060">
        <v>2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1.2707908999999999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1.2707908999999999</v>
      </c>
    </row>
    <row r="2061" spans="1:32" x14ac:dyDescent="0.3">
      <c r="A2061">
        <v>3005466</v>
      </c>
      <c r="B2061">
        <v>1</v>
      </c>
      <c r="C2061" t="s">
        <v>83</v>
      </c>
      <c r="D2061" t="s">
        <v>124</v>
      </c>
      <c r="E2061" t="s">
        <v>7942</v>
      </c>
      <c r="F2061" t="s">
        <v>7943</v>
      </c>
      <c r="G2061" t="s">
        <v>134</v>
      </c>
      <c r="H2061" t="s">
        <v>147</v>
      </c>
      <c r="I2061" t="s">
        <v>78</v>
      </c>
      <c r="J2061" t="s">
        <v>136</v>
      </c>
      <c r="K2061" t="s">
        <v>22</v>
      </c>
      <c r="L2061" t="s">
        <v>137</v>
      </c>
      <c r="M2061" t="s">
        <v>7944</v>
      </c>
      <c r="N2061" t="s">
        <v>7945</v>
      </c>
      <c r="O2061">
        <v>5.131388888888889</v>
      </c>
      <c r="P2061">
        <v>0</v>
      </c>
      <c r="Q2061">
        <v>173</v>
      </c>
      <c r="R2061">
        <v>0</v>
      </c>
      <c r="S2061">
        <v>6</v>
      </c>
      <c r="T2061">
        <v>0</v>
      </c>
      <c r="U2061">
        <v>16</v>
      </c>
      <c r="V2061">
        <v>0</v>
      </c>
      <c r="W2061">
        <v>0</v>
      </c>
      <c r="X2061">
        <v>0</v>
      </c>
      <c r="Y2061">
        <v>309.94850000000002</v>
      </c>
      <c r="Z2061">
        <v>0</v>
      </c>
      <c r="AA2061">
        <v>8.8439245</v>
      </c>
      <c r="AB2061">
        <v>0</v>
      </c>
      <c r="AC2061">
        <v>47.182513999999998</v>
      </c>
      <c r="AD2061">
        <v>0</v>
      </c>
      <c r="AE2061">
        <v>0</v>
      </c>
      <c r="AF2061">
        <v>365.97489999999999</v>
      </c>
    </row>
    <row r="2062" spans="1:32" x14ac:dyDescent="0.3">
      <c r="A2062">
        <v>3005412</v>
      </c>
      <c r="B2062">
        <v>1</v>
      </c>
      <c r="C2062" t="s">
        <v>82</v>
      </c>
      <c r="D2062" t="s">
        <v>109</v>
      </c>
      <c r="E2062" t="s">
        <v>7946</v>
      </c>
      <c r="F2062" t="s">
        <v>7947</v>
      </c>
      <c r="G2062" t="s">
        <v>134</v>
      </c>
      <c r="H2062" t="s">
        <v>216</v>
      </c>
      <c r="I2062" t="s">
        <v>78</v>
      </c>
      <c r="J2062" t="s">
        <v>136</v>
      </c>
      <c r="K2062" t="s">
        <v>22</v>
      </c>
      <c r="L2062" t="s">
        <v>177</v>
      </c>
      <c r="M2062" t="s">
        <v>7948</v>
      </c>
      <c r="N2062" t="s">
        <v>7949</v>
      </c>
      <c r="O2062">
        <v>0.33697555555555558</v>
      </c>
      <c r="P2062">
        <v>0</v>
      </c>
      <c r="Q2062">
        <v>0</v>
      </c>
      <c r="R2062">
        <v>0</v>
      </c>
      <c r="S2062">
        <v>1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2.0206130999999999E-2</v>
      </c>
      <c r="AB2062">
        <v>0</v>
      </c>
      <c r="AC2062">
        <v>0</v>
      </c>
      <c r="AD2062">
        <v>0</v>
      </c>
      <c r="AE2062">
        <v>0</v>
      </c>
      <c r="AF2062">
        <v>2.0206130999999999E-2</v>
      </c>
    </row>
    <row r="2063" spans="1:32" x14ac:dyDescent="0.3">
      <c r="A2063">
        <v>3005401</v>
      </c>
      <c r="B2063">
        <v>1</v>
      </c>
      <c r="C2063" t="s">
        <v>82</v>
      </c>
      <c r="D2063" t="s">
        <v>106</v>
      </c>
      <c r="E2063" t="s">
        <v>7950</v>
      </c>
      <c r="F2063" t="s">
        <v>7951</v>
      </c>
      <c r="G2063" t="s">
        <v>134</v>
      </c>
      <c r="H2063" t="s">
        <v>252</v>
      </c>
      <c r="I2063" t="s">
        <v>79</v>
      </c>
      <c r="J2063" t="s">
        <v>136</v>
      </c>
      <c r="K2063" t="s">
        <v>22</v>
      </c>
      <c r="L2063" t="s">
        <v>177</v>
      </c>
      <c r="M2063" t="s">
        <v>7952</v>
      </c>
      <c r="N2063" t="s">
        <v>7953</v>
      </c>
      <c r="O2063">
        <v>7.1938700000000004</v>
      </c>
      <c r="P2063">
        <v>10</v>
      </c>
      <c r="Q2063">
        <v>0</v>
      </c>
      <c r="R2063">
        <v>2</v>
      </c>
      <c r="S2063">
        <v>0</v>
      </c>
      <c r="T2063">
        <v>3</v>
      </c>
      <c r="U2063">
        <v>0</v>
      </c>
      <c r="V2063">
        <v>0</v>
      </c>
      <c r="W2063">
        <v>0</v>
      </c>
      <c r="X2063">
        <v>18.186522</v>
      </c>
      <c r="Y2063">
        <v>0</v>
      </c>
      <c r="Z2063">
        <v>0.63307862999999998</v>
      </c>
      <c r="AA2063">
        <v>0</v>
      </c>
      <c r="AB2063">
        <v>45.918197999999997</v>
      </c>
      <c r="AC2063">
        <v>0</v>
      </c>
      <c r="AD2063">
        <v>0</v>
      </c>
      <c r="AE2063">
        <v>0</v>
      </c>
      <c r="AF2063">
        <v>64.737799999999993</v>
      </c>
    </row>
    <row r="2064" spans="1:32" x14ac:dyDescent="0.3">
      <c r="A2064">
        <v>3005415</v>
      </c>
      <c r="B2064">
        <v>1</v>
      </c>
      <c r="C2064" t="s">
        <v>82</v>
      </c>
      <c r="D2064" t="s">
        <v>93</v>
      </c>
      <c r="E2064" t="s">
        <v>7954</v>
      </c>
      <c r="F2064" t="s">
        <v>7955</v>
      </c>
      <c r="G2064" t="s">
        <v>134</v>
      </c>
      <c r="H2064" t="s">
        <v>135</v>
      </c>
      <c r="I2064" t="s">
        <v>79</v>
      </c>
      <c r="J2064" t="s">
        <v>136</v>
      </c>
      <c r="K2064" t="s">
        <v>22</v>
      </c>
      <c r="L2064" t="s">
        <v>177</v>
      </c>
      <c r="M2064" t="s">
        <v>7956</v>
      </c>
      <c r="N2064" t="s">
        <v>7957</v>
      </c>
      <c r="O2064">
        <v>0.14325722222222223</v>
      </c>
      <c r="P2064">
        <v>0</v>
      </c>
      <c r="Q2064">
        <v>91</v>
      </c>
      <c r="R2064">
        <v>0</v>
      </c>
      <c r="S2064">
        <v>0</v>
      </c>
      <c r="T2064">
        <v>0</v>
      </c>
      <c r="U2064">
        <v>6</v>
      </c>
      <c r="V2064">
        <v>0</v>
      </c>
      <c r="W2064">
        <v>0</v>
      </c>
      <c r="X2064">
        <v>0</v>
      </c>
      <c r="Y2064">
        <v>3.0103111</v>
      </c>
      <c r="Z2064">
        <v>0</v>
      </c>
      <c r="AA2064">
        <v>0</v>
      </c>
      <c r="AB2064">
        <v>0</v>
      </c>
      <c r="AC2064">
        <v>1.1553557000000001</v>
      </c>
      <c r="AD2064">
        <v>0</v>
      </c>
      <c r="AE2064">
        <v>0</v>
      </c>
      <c r="AF2064">
        <v>4.165667</v>
      </c>
    </row>
    <row r="2065" spans="1:32" x14ac:dyDescent="0.3">
      <c r="A2065">
        <v>3005212</v>
      </c>
      <c r="B2065">
        <v>1</v>
      </c>
      <c r="C2065" t="s">
        <v>83</v>
      </c>
      <c r="D2065" t="s">
        <v>129</v>
      </c>
      <c r="E2065" t="s">
        <v>7958</v>
      </c>
      <c r="F2065" t="s">
        <v>7959</v>
      </c>
      <c r="G2065" t="s">
        <v>134</v>
      </c>
      <c r="H2065" t="s">
        <v>216</v>
      </c>
      <c r="I2065" t="s">
        <v>78</v>
      </c>
      <c r="J2065" t="s">
        <v>136</v>
      </c>
      <c r="K2065" t="s">
        <v>22</v>
      </c>
      <c r="L2065" t="s">
        <v>177</v>
      </c>
      <c r="M2065" t="s">
        <v>7960</v>
      </c>
      <c r="N2065" t="s">
        <v>7961</v>
      </c>
      <c r="O2065">
        <v>2.1355877777777779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0.58270425000000003</v>
      </c>
      <c r="AD2065">
        <v>0</v>
      </c>
      <c r="AE2065">
        <v>0</v>
      </c>
      <c r="AF2065">
        <v>0.58270425000000003</v>
      </c>
    </row>
    <row r="2066" spans="1:32" x14ac:dyDescent="0.3">
      <c r="A2066">
        <v>3005209</v>
      </c>
      <c r="B2066">
        <v>1</v>
      </c>
      <c r="C2066" t="s">
        <v>82</v>
      </c>
      <c r="D2066" t="s">
        <v>101</v>
      </c>
      <c r="E2066" t="s">
        <v>7962</v>
      </c>
      <c r="F2066" t="s">
        <v>7963</v>
      </c>
      <c r="G2066" t="s">
        <v>134</v>
      </c>
      <c r="H2066" t="s">
        <v>176</v>
      </c>
      <c r="I2066" t="s">
        <v>78</v>
      </c>
      <c r="J2066" t="s">
        <v>136</v>
      </c>
      <c r="K2066" t="s">
        <v>22</v>
      </c>
      <c r="L2066" t="s">
        <v>177</v>
      </c>
      <c r="M2066" t="s">
        <v>7964</v>
      </c>
      <c r="N2066" t="s">
        <v>7965</v>
      </c>
      <c r="O2066">
        <v>0.89340972222222226</v>
      </c>
      <c r="P2066">
        <v>0</v>
      </c>
      <c r="Q2066">
        <v>338</v>
      </c>
      <c r="R2066">
        <v>0</v>
      </c>
      <c r="S2066">
        <v>0</v>
      </c>
      <c r="T2066">
        <v>0</v>
      </c>
      <c r="U2066">
        <v>33</v>
      </c>
      <c r="V2066">
        <v>0</v>
      </c>
      <c r="W2066">
        <v>0</v>
      </c>
      <c r="X2066">
        <v>0</v>
      </c>
      <c r="Y2066">
        <v>71.245384000000001</v>
      </c>
      <c r="Z2066">
        <v>0</v>
      </c>
      <c r="AA2066">
        <v>0</v>
      </c>
      <c r="AB2066">
        <v>0</v>
      </c>
      <c r="AC2066">
        <v>24.819458000000001</v>
      </c>
      <c r="AD2066">
        <v>0</v>
      </c>
      <c r="AE2066">
        <v>0</v>
      </c>
      <c r="AF2066">
        <v>96.064840000000004</v>
      </c>
    </row>
    <row r="2067" spans="1:32" x14ac:dyDescent="0.3">
      <c r="A2067">
        <v>3005131</v>
      </c>
      <c r="B2067">
        <v>1</v>
      </c>
      <c r="C2067" t="s">
        <v>83</v>
      </c>
      <c r="D2067" t="s">
        <v>123</v>
      </c>
      <c r="E2067" t="s">
        <v>7966</v>
      </c>
      <c r="F2067" t="s">
        <v>7967</v>
      </c>
      <c r="G2067" t="s">
        <v>134</v>
      </c>
      <c r="H2067" t="s">
        <v>211</v>
      </c>
      <c r="I2067" t="s">
        <v>79</v>
      </c>
      <c r="J2067" t="s">
        <v>136</v>
      </c>
      <c r="K2067" t="s">
        <v>22</v>
      </c>
      <c r="L2067" t="s">
        <v>177</v>
      </c>
      <c r="M2067" t="s">
        <v>7968</v>
      </c>
      <c r="N2067" t="s">
        <v>7969</v>
      </c>
      <c r="O2067">
        <v>1.3502777777777777</v>
      </c>
      <c r="P2067">
        <v>0</v>
      </c>
      <c r="Q2067">
        <v>243</v>
      </c>
      <c r="R2067">
        <v>0</v>
      </c>
      <c r="S2067">
        <v>14</v>
      </c>
      <c r="T2067">
        <v>0</v>
      </c>
      <c r="U2067">
        <v>21</v>
      </c>
      <c r="V2067">
        <v>0</v>
      </c>
      <c r="W2067">
        <v>0</v>
      </c>
      <c r="X2067">
        <v>0</v>
      </c>
      <c r="Y2067">
        <v>55.324767999999999</v>
      </c>
      <c r="Z2067">
        <v>0</v>
      </c>
      <c r="AA2067">
        <v>4.9668489999999998</v>
      </c>
      <c r="AB2067">
        <v>0</v>
      </c>
      <c r="AC2067">
        <v>6.1244592999999998</v>
      </c>
      <c r="AD2067">
        <v>0</v>
      </c>
      <c r="AE2067">
        <v>0</v>
      </c>
      <c r="AF2067">
        <v>66.416079999999994</v>
      </c>
    </row>
    <row r="2068" spans="1:32" x14ac:dyDescent="0.3">
      <c r="A2068">
        <v>3005130</v>
      </c>
      <c r="B2068">
        <v>1</v>
      </c>
      <c r="C2068" t="s">
        <v>83</v>
      </c>
      <c r="D2068" t="s">
        <v>124</v>
      </c>
      <c r="E2068" t="s">
        <v>7970</v>
      </c>
      <c r="F2068" t="s">
        <v>7971</v>
      </c>
      <c r="G2068" t="s">
        <v>134</v>
      </c>
      <c r="H2068" t="s">
        <v>211</v>
      </c>
      <c r="I2068" t="s">
        <v>79</v>
      </c>
      <c r="J2068" t="s">
        <v>136</v>
      </c>
      <c r="K2068" t="s">
        <v>22</v>
      </c>
      <c r="L2068" t="s">
        <v>177</v>
      </c>
      <c r="M2068" t="s">
        <v>7972</v>
      </c>
      <c r="N2068" t="s">
        <v>7973</v>
      </c>
      <c r="O2068">
        <v>0.86555555555555552</v>
      </c>
      <c r="P2068">
        <v>2</v>
      </c>
      <c r="Q2068">
        <v>1013</v>
      </c>
      <c r="R2068">
        <v>57</v>
      </c>
      <c r="S2068">
        <v>65</v>
      </c>
      <c r="T2068">
        <v>3</v>
      </c>
      <c r="U2068">
        <v>61</v>
      </c>
      <c r="V2068">
        <v>0</v>
      </c>
      <c r="W2068">
        <v>0</v>
      </c>
      <c r="X2068">
        <v>7.1484259999999997</v>
      </c>
      <c r="Y2068">
        <v>109.898605</v>
      </c>
      <c r="Z2068">
        <v>38.342644</v>
      </c>
      <c r="AA2068">
        <v>23.699905000000001</v>
      </c>
      <c r="AB2068">
        <v>4.0514092000000002</v>
      </c>
      <c r="AC2068">
        <v>9.0323019999999996</v>
      </c>
      <c r="AD2068">
        <v>0</v>
      </c>
      <c r="AE2068">
        <v>0</v>
      </c>
      <c r="AF2068">
        <v>192.17330000000001</v>
      </c>
    </row>
    <row r="2069" spans="1:32" x14ac:dyDescent="0.3">
      <c r="A2069">
        <v>3005141</v>
      </c>
      <c r="B2069">
        <v>1</v>
      </c>
      <c r="C2069" t="s">
        <v>82</v>
      </c>
      <c r="D2069" t="s">
        <v>92</v>
      </c>
      <c r="E2069" t="s">
        <v>7974</v>
      </c>
      <c r="F2069" t="s">
        <v>7975</v>
      </c>
      <c r="G2069" t="s">
        <v>134</v>
      </c>
      <c r="H2069" t="s">
        <v>211</v>
      </c>
      <c r="I2069" t="s">
        <v>79</v>
      </c>
      <c r="J2069" t="s">
        <v>346</v>
      </c>
      <c r="K2069" t="s">
        <v>22</v>
      </c>
      <c r="L2069" t="s">
        <v>177</v>
      </c>
      <c r="M2069" t="s">
        <v>7976</v>
      </c>
      <c r="N2069" t="s">
        <v>7977</v>
      </c>
      <c r="O2069">
        <v>5.2777777777777779E-3</v>
      </c>
      <c r="P2069">
        <v>5</v>
      </c>
      <c r="Q2069">
        <v>6800</v>
      </c>
      <c r="R2069">
        <v>3</v>
      </c>
      <c r="S2069">
        <v>219</v>
      </c>
      <c r="T2069">
        <v>36</v>
      </c>
      <c r="U2069">
        <v>1245</v>
      </c>
      <c r="V2069">
        <v>1</v>
      </c>
      <c r="W2069">
        <v>1</v>
      </c>
      <c r="X2069">
        <v>0.12624556000000001</v>
      </c>
      <c r="Y2069">
        <v>10.19317</v>
      </c>
      <c r="Z2069">
        <v>7.5266263999999999E-2</v>
      </c>
      <c r="AA2069">
        <v>0.47535073999999999</v>
      </c>
      <c r="AB2069">
        <v>5.0896059999999999</v>
      </c>
      <c r="AC2069">
        <v>5.0066503999999998</v>
      </c>
      <c r="AD2069">
        <v>0.23967358</v>
      </c>
      <c r="AE2069">
        <v>2.1273932000000001E-5</v>
      </c>
      <c r="AF2069">
        <v>21.205984000000001</v>
      </c>
    </row>
    <row r="2070" spans="1:32" x14ac:dyDescent="0.3">
      <c r="A2070">
        <v>3005037</v>
      </c>
      <c r="B2070">
        <v>1</v>
      </c>
      <c r="C2070" t="s">
        <v>83</v>
      </c>
      <c r="D2070" t="s">
        <v>125</v>
      </c>
      <c r="E2070" t="s">
        <v>7978</v>
      </c>
      <c r="F2070" t="s">
        <v>7979</v>
      </c>
      <c r="G2070" t="s">
        <v>134</v>
      </c>
      <c r="H2070" t="s">
        <v>404</v>
      </c>
      <c r="I2070" t="s">
        <v>78</v>
      </c>
      <c r="J2070" t="s">
        <v>136</v>
      </c>
      <c r="K2070" t="s">
        <v>22</v>
      </c>
      <c r="L2070" t="s">
        <v>177</v>
      </c>
      <c r="M2070" t="s">
        <v>7980</v>
      </c>
      <c r="N2070" t="s">
        <v>7981</v>
      </c>
      <c r="O2070">
        <v>1.8853908333333333</v>
      </c>
      <c r="P2070">
        <v>0</v>
      </c>
      <c r="Q2070">
        <v>61</v>
      </c>
      <c r="R2070">
        <v>0</v>
      </c>
      <c r="S2070">
        <v>0</v>
      </c>
      <c r="T2070">
        <v>0</v>
      </c>
      <c r="U2070">
        <v>11</v>
      </c>
      <c r="V2070">
        <v>0</v>
      </c>
      <c r="W2070">
        <v>0</v>
      </c>
      <c r="X2070">
        <v>0</v>
      </c>
      <c r="Y2070">
        <v>28.559767000000001</v>
      </c>
      <c r="Z2070">
        <v>0</v>
      </c>
      <c r="AA2070">
        <v>0</v>
      </c>
      <c r="AB2070">
        <v>0</v>
      </c>
      <c r="AC2070">
        <v>4.6411486000000002</v>
      </c>
      <c r="AD2070">
        <v>0</v>
      </c>
      <c r="AE2070">
        <v>0</v>
      </c>
      <c r="AF2070">
        <v>33.200915999999999</v>
      </c>
    </row>
    <row r="2071" spans="1:32" x14ac:dyDescent="0.3">
      <c r="A2071">
        <v>3005039</v>
      </c>
      <c r="B2071">
        <v>1</v>
      </c>
      <c r="C2071" t="s">
        <v>82</v>
      </c>
      <c r="D2071" t="s">
        <v>106</v>
      </c>
      <c r="E2071" t="s">
        <v>7982</v>
      </c>
      <c r="F2071" t="s">
        <v>7983</v>
      </c>
      <c r="G2071" t="s">
        <v>134</v>
      </c>
      <c r="H2071" t="s">
        <v>247</v>
      </c>
      <c r="I2071" t="s">
        <v>78</v>
      </c>
      <c r="J2071" t="s">
        <v>136</v>
      </c>
      <c r="K2071" t="s">
        <v>22</v>
      </c>
      <c r="L2071" t="s">
        <v>177</v>
      </c>
      <c r="M2071" t="s">
        <v>7984</v>
      </c>
      <c r="N2071" t="s">
        <v>7985</v>
      </c>
      <c r="O2071">
        <v>1.0951863888888889</v>
      </c>
      <c r="P2071">
        <v>0</v>
      </c>
      <c r="Q2071">
        <v>47</v>
      </c>
      <c r="R2071">
        <v>0</v>
      </c>
      <c r="S2071">
        <v>0</v>
      </c>
      <c r="T2071">
        <v>0</v>
      </c>
      <c r="U2071">
        <v>4</v>
      </c>
      <c r="V2071">
        <v>0</v>
      </c>
      <c r="W2071">
        <v>0</v>
      </c>
      <c r="X2071">
        <v>0</v>
      </c>
      <c r="Y2071">
        <v>18.358868000000001</v>
      </c>
      <c r="Z2071">
        <v>0</v>
      </c>
      <c r="AA2071">
        <v>0</v>
      </c>
      <c r="AB2071">
        <v>0</v>
      </c>
      <c r="AC2071">
        <v>8.6142909999999997</v>
      </c>
      <c r="AD2071">
        <v>0</v>
      </c>
      <c r="AE2071">
        <v>0</v>
      </c>
      <c r="AF2071">
        <v>26.97316</v>
      </c>
    </row>
    <row r="2072" spans="1:32" x14ac:dyDescent="0.3">
      <c r="A2072">
        <v>3005041</v>
      </c>
      <c r="B2072">
        <v>1</v>
      </c>
      <c r="C2072" t="s">
        <v>82</v>
      </c>
      <c r="D2072" t="s">
        <v>90</v>
      </c>
      <c r="E2072" t="s">
        <v>7986</v>
      </c>
      <c r="F2072" t="s">
        <v>7987</v>
      </c>
      <c r="G2072" t="s">
        <v>134</v>
      </c>
      <c r="H2072" t="s">
        <v>216</v>
      </c>
      <c r="I2072" t="s">
        <v>78</v>
      </c>
      <c r="J2072" t="s">
        <v>136</v>
      </c>
      <c r="K2072" t="s">
        <v>22</v>
      </c>
      <c r="L2072" t="s">
        <v>177</v>
      </c>
      <c r="M2072" t="s">
        <v>7988</v>
      </c>
      <c r="N2072" t="s">
        <v>7989</v>
      </c>
      <c r="O2072">
        <v>0.6848413888888889</v>
      </c>
      <c r="P2072">
        <v>0</v>
      </c>
      <c r="Q2072">
        <v>6</v>
      </c>
      <c r="R2072">
        <v>0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0</v>
      </c>
      <c r="Y2072">
        <v>1.1368859</v>
      </c>
      <c r="Z2072">
        <v>0</v>
      </c>
      <c r="AA2072">
        <v>0</v>
      </c>
      <c r="AB2072">
        <v>0</v>
      </c>
      <c r="AC2072">
        <v>4.5734968000000001E-2</v>
      </c>
      <c r="AD2072">
        <v>0</v>
      </c>
      <c r="AE2072">
        <v>0</v>
      </c>
      <c r="AF2072">
        <v>1.1826209000000001</v>
      </c>
    </row>
    <row r="2073" spans="1:32" x14ac:dyDescent="0.3">
      <c r="A2073">
        <v>3005020</v>
      </c>
      <c r="B2073">
        <v>1</v>
      </c>
      <c r="C2073" t="s">
        <v>82</v>
      </c>
      <c r="D2073" t="s">
        <v>104</v>
      </c>
      <c r="E2073" t="s">
        <v>7990</v>
      </c>
      <c r="F2073" t="s">
        <v>7991</v>
      </c>
      <c r="G2073" t="s">
        <v>134</v>
      </c>
      <c r="H2073" t="s">
        <v>135</v>
      </c>
      <c r="I2073" t="s">
        <v>79</v>
      </c>
      <c r="J2073" t="s">
        <v>346</v>
      </c>
      <c r="K2073" t="s">
        <v>22</v>
      </c>
      <c r="L2073" t="s">
        <v>177</v>
      </c>
      <c r="M2073" t="s">
        <v>7992</v>
      </c>
      <c r="N2073" t="s">
        <v>7993</v>
      </c>
      <c r="O2073">
        <v>3.4211111111111113E-3</v>
      </c>
      <c r="P2073">
        <v>0</v>
      </c>
      <c r="Q2073">
        <v>377</v>
      </c>
      <c r="R2073">
        <v>0</v>
      </c>
      <c r="S2073">
        <v>0</v>
      </c>
      <c r="T2073">
        <v>0</v>
      </c>
      <c r="U2073">
        <v>32</v>
      </c>
      <c r="V2073">
        <v>0</v>
      </c>
      <c r="W2073">
        <v>0</v>
      </c>
      <c r="X2073">
        <v>0</v>
      </c>
      <c r="Y2073">
        <v>0.43041220000000002</v>
      </c>
      <c r="Z2073">
        <v>0</v>
      </c>
      <c r="AA2073">
        <v>0</v>
      </c>
      <c r="AB2073">
        <v>0</v>
      </c>
      <c r="AC2073">
        <v>4.5651097000000002E-2</v>
      </c>
      <c r="AD2073">
        <v>0</v>
      </c>
      <c r="AE2073">
        <v>0</v>
      </c>
      <c r="AF2073">
        <v>0.47606330000000002</v>
      </c>
    </row>
    <row r="2074" spans="1:32" x14ac:dyDescent="0.3">
      <c r="A2074">
        <v>3004929</v>
      </c>
      <c r="B2074">
        <v>3</v>
      </c>
      <c r="C2074" t="s">
        <v>82</v>
      </c>
      <c r="D2074" t="s">
        <v>109</v>
      </c>
      <c r="E2074" t="s">
        <v>7994</v>
      </c>
      <c r="F2074" t="s">
        <v>7995</v>
      </c>
      <c r="G2074" t="s">
        <v>134</v>
      </c>
      <c r="H2074" t="s">
        <v>211</v>
      </c>
      <c r="I2074" t="s">
        <v>79</v>
      </c>
      <c r="J2074" t="s">
        <v>136</v>
      </c>
      <c r="K2074" t="s">
        <v>22</v>
      </c>
      <c r="L2074" t="s">
        <v>177</v>
      </c>
      <c r="M2074" t="s">
        <v>7996</v>
      </c>
      <c r="N2074" t="s">
        <v>7997</v>
      </c>
      <c r="O2074">
        <v>1.1943816666666667</v>
      </c>
      <c r="P2074">
        <v>0</v>
      </c>
      <c r="Q2074">
        <v>13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1.032556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1.032556</v>
      </c>
    </row>
    <row r="2075" spans="1:32" x14ac:dyDescent="0.3">
      <c r="A2075">
        <v>3004929</v>
      </c>
      <c r="B2075">
        <v>1</v>
      </c>
      <c r="C2075" t="s">
        <v>82</v>
      </c>
      <c r="D2075" t="s">
        <v>109</v>
      </c>
      <c r="E2075" t="s">
        <v>7998</v>
      </c>
      <c r="F2075" t="s">
        <v>7999</v>
      </c>
      <c r="G2075" t="s">
        <v>134</v>
      </c>
      <c r="H2075" t="s">
        <v>211</v>
      </c>
      <c r="I2075" t="s">
        <v>79</v>
      </c>
      <c r="J2075" t="s">
        <v>136</v>
      </c>
      <c r="K2075" t="s">
        <v>22</v>
      </c>
      <c r="L2075" t="s">
        <v>177</v>
      </c>
      <c r="M2075" t="s">
        <v>8000</v>
      </c>
      <c r="N2075" t="s">
        <v>8001</v>
      </c>
      <c r="O2075">
        <v>1.8765533333333333</v>
      </c>
      <c r="P2075">
        <v>0</v>
      </c>
      <c r="Q2075">
        <v>13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1.6546919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1.6546919</v>
      </c>
    </row>
    <row r="2076" spans="1:32" x14ac:dyDescent="0.3">
      <c r="A2076">
        <v>3004923</v>
      </c>
      <c r="B2076">
        <v>1</v>
      </c>
      <c r="C2076" t="s">
        <v>83</v>
      </c>
      <c r="D2076" t="s">
        <v>130</v>
      </c>
      <c r="E2076" t="s">
        <v>8002</v>
      </c>
      <c r="F2076" t="s">
        <v>8003</v>
      </c>
      <c r="G2076" t="s">
        <v>134</v>
      </c>
      <c r="H2076" t="s">
        <v>211</v>
      </c>
      <c r="I2076" t="s">
        <v>79</v>
      </c>
      <c r="J2076" t="s">
        <v>136</v>
      </c>
      <c r="K2076" t="s">
        <v>22</v>
      </c>
      <c r="L2076" t="s">
        <v>177</v>
      </c>
      <c r="M2076" t="s">
        <v>8004</v>
      </c>
      <c r="N2076" t="s">
        <v>8005</v>
      </c>
      <c r="O2076">
        <v>0.38638888888888889</v>
      </c>
      <c r="P2076">
        <v>0</v>
      </c>
      <c r="Q2076">
        <v>113</v>
      </c>
      <c r="R2076">
        <v>1</v>
      </c>
      <c r="S2076">
        <v>44</v>
      </c>
      <c r="T2076">
        <v>3</v>
      </c>
      <c r="U2076">
        <v>21</v>
      </c>
      <c r="V2076">
        <v>1</v>
      </c>
      <c r="W2076">
        <v>0</v>
      </c>
      <c r="X2076">
        <v>0</v>
      </c>
      <c r="Y2076">
        <v>8.2942929999999997</v>
      </c>
      <c r="Z2076">
        <v>4.2263465</v>
      </c>
      <c r="AA2076">
        <v>4.0213603999999998</v>
      </c>
      <c r="AB2076">
        <v>3.6573889999999998</v>
      </c>
      <c r="AC2076">
        <v>5.3031077</v>
      </c>
      <c r="AD2076">
        <v>0.33641880000000002</v>
      </c>
      <c r="AE2076">
        <v>0</v>
      </c>
      <c r="AF2076">
        <v>25.838915</v>
      </c>
    </row>
    <row r="2077" spans="1:32" x14ac:dyDescent="0.3">
      <c r="A2077">
        <v>3004930</v>
      </c>
      <c r="B2077">
        <v>1</v>
      </c>
      <c r="C2077" t="s">
        <v>82</v>
      </c>
      <c r="D2077" t="s">
        <v>88</v>
      </c>
      <c r="E2077" t="s">
        <v>8006</v>
      </c>
      <c r="F2077" t="s">
        <v>8007</v>
      </c>
      <c r="G2077" t="s">
        <v>134</v>
      </c>
      <c r="H2077" t="s">
        <v>182</v>
      </c>
      <c r="I2077" t="s">
        <v>79</v>
      </c>
      <c r="J2077" t="s">
        <v>136</v>
      </c>
      <c r="K2077" t="s">
        <v>22</v>
      </c>
      <c r="L2077" t="s">
        <v>177</v>
      </c>
      <c r="M2077" t="s">
        <v>8008</v>
      </c>
      <c r="N2077" t="s">
        <v>8009</v>
      </c>
      <c r="O2077">
        <v>0.29305555555555557</v>
      </c>
      <c r="P2077">
        <v>0</v>
      </c>
      <c r="Q2077">
        <v>818</v>
      </c>
      <c r="R2077">
        <v>0</v>
      </c>
      <c r="S2077">
        <v>0</v>
      </c>
      <c r="T2077">
        <v>1</v>
      </c>
      <c r="U2077">
        <v>311</v>
      </c>
      <c r="V2077">
        <v>0</v>
      </c>
      <c r="W2077">
        <v>0</v>
      </c>
      <c r="X2077">
        <v>0</v>
      </c>
      <c r="Y2077">
        <v>59.890039999999999</v>
      </c>
      <c r="Z2077">
        <v>0</v>
      </c>
      <c r="AA2077">
        <v>0</v>
      </c>
      <c r="AB2077">
        <v>0.5403133</v>
      </c>
      <c r="AC2077">
        <v>91.433809999999994</v>
      </c>
      <c r="AD2077">
        <v>0</v>
      </c>
      <c r="AE2077">
        <v>0</v>
      </c>
      <c r="AF2077">
        <v>151.86417</v>
      </c>
    </row>
    <row r="2078" spans="1:32" x14ac:dyDescent="0.3">
      <c r="A2078">
        <v>3004602</v>
      </c>
      <c r="B2078">
        <v>1</v>
      </c>
      <c r="C2078" t="s">
        <v>83</v>
      </c>
      <c r="D2078" t="s">
        <v>122</v>
      </c>
      <c r="E2078" t="s">
        <v>8010</v>
      </c>
      <c r="F2078" t="s">
        <v>8011</v>
      </c>
      <c r="G2078" t="s">
        <v>134</v>
      </c>
      <c r="H2078" t="s">
        <v>318</v>
      </c>
      <c r="I2078" t="s">
        <v>79</v>
      </c>
      <c r="J2078" t="s">
        <v>136</v>
      </c>
      <c r="K2078" t="s">
        <v>22</v>
      </c>
      <c r="L2078" t="s">
        <v>177</v>
      </c>
      <c r="M2078" t="s">
        <v>8012</v>
      </c>
      <c r="N2078" t="s">
        <v>8013</v>
      </c>
      <c r="O2078">
        <v>1.096111111111111</v>
      </c>
      <c r="P2078">
        <v>0</v>
      </c>
      <c r="Q2078">
        <v>569</v>
      </c>
      <c r="R2078">
        <v>0</v>
      </c>
      <c r="S2078">
        <v>3</v>
      </c>
      <c r="T2078">
        <v>0</v>
      </c>
      <c r="U2078">
        <v>59</v>
      </c>
      <c r="V2078">
        <v>0</v>
      </c>
      <c r="W2078">
        <v>0</v>
      </c>
      <c r="X2078">
        <v>0</v>
      </c>
      <c r="Y2078">
        <v>65.824776</v>
      </c>
      <c r="Z2078">
        <v>0</v>
      </c>
      <c r="AA2078">
        <v>0.30029054999999999</v>
      </c>
      <c r="AB2078">
        <v>0</v>
      </c>
      <c r="AC2078">
        <v>21.908646000000001</v>
      </c>
      <c r="AD2078">
        <v>0</v>
      </c>
      <c r="AE2078">
        <v>0</v>
      </c>
      <c r="AF2078">
        <v>88.033714000000003</v>
      </c>
    </row>
    <row r="2079" spans="1:32" x14ac:dyDescent="0.3">
      <c r="A2079">
        <v>3004642</v>
      </c>
      <c r="B2079">
        <v>1</v>
      </c>
      <c r="C2079" t="s">
        <v>82</v>
      </c>
      <c r="D2079" t="s">
        <v>92</v>
      </c>
      <c r="E2079" t="s">
        <v>8014</v>
      </c>
      <c r="F2079" t="s">
        <v>8015</v>
      </c>
      <c r="G2079" t="s">
        <v>134</v>
      </c>
      <c r="H2079" t="s">
        <v>135</v>
      </c>
      <c r="I2079" t="s">
        <v>79</v>
      </c>
      <c r="J2079" t="s">
        <v>346</v>
      </c>
      <c r="K2079" t="s">
        <v>22</v>
      </c>
      <c r="L2079" t="s">
        <v>177</v>
      </c>
      <c r="M2079" t="s">
        <v>8016</v>
      </c>
      <c r="N2079" t="s">
        <v>8017</v>
      </c>
      <c r="O2079">
        <v>2.4444444444444446E-2</v>
      </c>
      <c r="P2079">
        <v>5</v>
      </c>
      <c r="Q2079">
        <v>8281</v>
      </c>
      <c r="R2079">
        <v>2</v>
      </c>
      <c r="S2079">
        <v>105</v>
      </c>
      <c r="T2079">
        <v>8</v>
      </c>
      <c r="U2079">
        <v>1172</v>
      </c>
      <c r="V2079">
        <v>0</v>
      </c>
      <c r="W2079">
        <v>3</v>
      </c>
      <c r="X2079">
        <v>1.2602542999999999</v>
      </c>
      <c r="Y2079">
        <v>85.000029999999995</v>
      </c>
      <c r="Z2079">
        <v>0.88202599999999998</v>
      </c>
      <c r="AA2079">
        <v>2.0741019999999999</v>
      </c>
      <c r="AB2079">
        <v>3.4967217000000002</v>
      </c>
      <c r="AC2079">
        <v>43.678780000000003</v>
      </c>
      <c r="AD2079">
        <v>0</v>
      </c>
      <c r="AE2079">
        <v>3.5494633000000002</v>
      </c>
      <c r="AF2079">
        <v>139.94138000000001</v>
      </c>
    </row>
    <row r="2080" spans="1:32" x14ac:dyDescent="0.3">
      <c r="A2080">
        <v>3004561</v>
      </c>
      <c r="B2080">
        <v>1</v>
      </c>
      <c r="C2080" t="s">
        <v>83</v>
      </c>
      <c r="D2080" t="s">
        <v>128</v>
      </c>
      <c r="E2080" t="s">
        <v>8018</v>
      </c>
      <c r="F2080" t="s">
        <v>8019</v>
      </c>
      <c r="G2080" t="s">
        <v>134</v>
      </c>
      <c r="H2080" t="s">
        <v>211</v>
      </c>
      <c r="I2080" t="s">
        <v>79</v>
      </c>
      <c r="J2080" t="s">
        <v>136</v>
      </c>
      <c r="K2080" t="s">
        <v>22</v>
      </c>
      <c r="L2080" t="s">
        <v>177</v>
      </c>
      <c r="M2080" t="s">
        <v>8020</v>
      </c>
      <c r="N2080" t="s">
        <v>8021</v>
      </c>
      <c r="O2080">
        <v>0.41694444444444445</v>
      </c>
      <c r="P2080">
        <v>0</v>
      </c>
      <c r="Q2080">
        <v>0</v>
      </c>
      <c r="R2080">
        <v>0</v>
      </c>
      <c r="S2080">
        <v>0</v>
      </c>
      <c r="T2080">
        <v>2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467.20157</v>
      </c>
      <c r="AC2080">
        <v>0</v>
      </c>
      <c r="AD2080">
        <v>0</v>
      </c>
      <c r="AE2080">
        <v>0</v>
      </c>
      <c r="AF2080">
        <v>467.20157</v>
      </c>
    </row>
    <row r="2081" spans="1:32" x14ac:dyDescent="0.3">
      <c r="A2081">
        <v>3004560</v>
      </c>
      <c r="B2081">
        <v>1</v>
      </c>
      <c r="C2081" t="s">
        <v>83</v>
      </c>
      <c r="D2081" t="s">
        <v>128</v>
      </c>
      <c r="E2081" t="s">
        <v>8022</v>
      </c>
      <c r="F2081" t="s">
        <v>8023</v>
      </c>
      <c r="G2081" t="s">
        <v>134</v>
      </c>
      <c r="H2081" t="s">
        <v>211</v>
      </c>
      <c r="I2081" t="s">
        <v>79</v>
      </c>
      <c r="J2081" t="s">
        <v>136</v>
      </c>
      <c r="K2081" t="s">
        <v>22</v>
      </c>
      <c r="L2081" t="s">
        <v>177</v>
      </c>
      <c r="M2081" t="s">
        <v>8024</v>
      </c>
      <c r="N2081" t="s">
        <v>8025</v>
      </c>
      <c r="O2081">
        <v>1.1002777777777777</v>
      </c>
      <c r="P2081">
        <v>0</v>
      </c>
      <c r="Q2081">
        <v>817</v>
      </c>
      <c r="R2081">
        <v>9</v>
      </c>
      <c r="S2081">
        <v>14</v>
      </c>
      <c r="T2081">
        <v>22</v>
      </c>
      <c r="U2081">
        <v>140</v>
      </c>
      <c r="V2081">
        <v>0</v>
      </c>
      <c r="W2081">
        <v>0</v>
      </c>
      <c r="X2081">
        <v>0</v>
      </c>
      <c r="Y2081">
        <v>177.50851</v>
      </c>
      <c r="Z2081">
        <v>5.5726975999999997</v>
      </c>
      <c r="AA2081">
        <v>8.8909789999999997</v>
      </c>
      <c r="AB2081">
        <v>262.16489999999999</v>
      </c>
      <c r="AC2081">
        <v>149.22913</v>
      </c>
      <c r="AD2081">
        <v>0</v>
      </c>
      <c r="AE2081">
        <v>0</v>
      </c>
      <c r="AF2081">
        <v>603.36620000000005</v>
      </c>
    </row>
    <row r="2082" spans="1:32" x14ac:dyDescent="0.3">
      <c r="A2082">
        <v>3004627</v>
      </c>
      <c r="B2082">
        <v>1</v>
      </c>
      <c r="C2082" t="s">
        <v>83</v>
      </c>
      <c r="D2082" t="s">
        <v>126</v>
      </c>
      <c r="E2082" t="s">
        <v>8026</v>
      </c>
      <c r="F2082" t="s">
        <v>8027</v>
      </c>
      <c r="G2082" t="s">
        <v>134</v>
      </c>
      <c r="H2082" t="s">
        <v>211</v>
      </c>
      <c r="I2082" t="s">
        <v>79</v>
      </c>
      <c r="J2082" t="s">
        <v>136</v>
      </c>
      <c r="K2082" t="s">
        <v>22</v>
      </c>
      <c r="L2082" t="s">
        <v>177</v>
      </c>
      <c r="M2082" t="s">
        <v>8028</v>
      </c>
      <c r="N2082" t="s">
        <v>8029</v>
      </c>
      <c r="O2082">
        <v>0.5130555555555556</v>
      </c>
      <c r="P2082">
        <v>1</v>
      </c>
      <c r="Q2082">
        <v>1738</v>
      </c>
      <c r="R2082">
        <v>0</v>
      </c>
      <c r="S2082">
        <v>45</v>
      </c>
      <c r="T2082">
        <v>3</v>
      </c>
      <c r="U2082">
        <v>329</v>
      </c>
      <c r="V2082">
        <v>0</v>
      </c>
      <c r="W2082">
        <v>0</v>
      </c>
      <c r="X2082">
        <v>1.7805937999999999</v>
      </c>
      <c r="Y2082">
        <v>169.16101</v>
      </c>
      <c r="Z2082">
        <v>0</v>
      </c>
      <c r="AA2082">
        <v>2.8641288</v>
      </c>
      <c r="AB2082">
        <v>50.545344999999998</v>
      </c>
      <c r="AC2082">
        <v>77.430083999999994</v>
      </c>
      <c r="AD2082">
        <v>0</v>
      </c>
      <c r="AE2082">
        <v>0</v>
      </c>
      <c r="AF2082">
        <v>301.78116</v>
      </c>
    </row>
    <row r="2083" spans="1:32" x14ac:dyDescent="0.3">
      <c r="A2083">
        <v>3004584</v>
      </c>
      <c r="B2083">
        <v>1</v>
      </c>
      <c r="C2083" t="s">
        <v>82</v>
      </c>
      <c r="D2083" t="s">
        <v>91</v>
      </c>
      <c r="E2083" t="s">
        <v>8030</v>
      </c>
      <c r="F2083" t="s">
        <v>8031</v>
      </c>
      <c r="G2083" t="s">
        <v>134</v>
      </c>
      <c r="H2083" t="s">
        <v>147</v>
      </c>
      <c r="I2083" t="s">
        <v>79</v>
      </c>
      <c r="J2083" t="s">
        <v>136</v>
      </c>
      <c r="K2083" t="s">
        <v>22</v>
      </c>
      <c r="L2083" t="s">
        <v>137</v>
      </c>
      <c r="M2083" t="s">
        <v>8032</v>
      </c>
      <c r="N2083" t="s">
        <v>8033</v>
      </c>
      <c r="O2083">
        <v>6.5122222222222224</v>
      </c>
      <c r="P2083">
        <v>0</v>
      </c>
      <c r="Q2083">
        <v>1288</v>
      </c>
      <c r="R2083">
        <v>0</v>
      </c>
      <c r="S2083">
        <v>0</v>
      </c>
      <c r="T2083">
        <v>0</v>
      </c>
      <c r="U2083">
        <v>131</v>
      </c>
      <c r="V2083">
        <v>0</v>
      </c>
      <c r="W2083">
        <v>1</v>
      </c>
      <c r="X2083">
        <v>0</v>
      </c>
      <c r="Y2083">
        <v>2163.5844999999999</v>
      </c>
      <c r="Z2083">
        <v>0</v>
      </c>
      <c r="AA2083">
        <v>0</v>
      </c>
      <c r="AB2083">
        <v>0</v>
      </c>
      <c r="AC2083">
        <v>591.97770000000003</v>
      </c>
      <c r="AD2083">
        <v>0</v>
      </c>
      <c r="AE2083">
        <v>80.957179999999994</v>
      </c>
      <c r="AF2083">
        <v>2836.5192999999999</v>
      </c>
    </row>
    <row r="2084" spans="1:32" x14ac:dyDescent="0.3">
      <c r="A2084">
        <v>3004348</v>
      </c>
      <c r="B2084">
        <v>1</v>
      </c>
      <c r="C2084" t="s">
        <v>82</v>
      </c>
      <c r="D2084" t="s">
        <v>100</v>
      </c>
      <c r="E2084" t="s">
        <v>8034</v>
      </c>
      <c r="F2084" t="s">
        <v>8035</v>
      </c>
      <c r="G2084" t="s">
        <v>134</v>
      </c>
      <c r="H2084" t="s">
        <v>238</v>
      </c>
      <c r="I2084" t="s">
        <v>78</v>
      </c>
      <c r="J2084" t="s">
        <v>136</v>
      </c>
      <c r="K2084" t="s">
        <v>22</v>
      </c>
      <c r="L2084" t="s">
        <v>177</v>
      </c>
      <c r="M2084" t="s">
        <v>8036</v>
      </c>
      <c r="N2084" t="s">
        <v>8037</v>
      </c>
      <c r="O2084">
        <v>1.8000091666666667</v>
      </c>
      <c r="P2084">
        <v>0</v>
      </c>
      <c r="Q2084">
        <v>1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2.348341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2.348341</v>
      </c>
    </row>
    <row r="2085" spans="1:32" x14ac:dyDescent="0.3">
      <c r="A2085">
        <v>3003952</v>
      </c>
      <c r="B2085">
        <v>2</v>
      </c>
      <c r="C2085" t="s">
        <v>82</v>
      </c>
      <c r="D2085" t="s">
        <v>92</v>
      </c>
      <c r="E2085" t="s">
        <v>3052</v>
      </c>
      <c r="F2085" t="s">
        <v>3053</v>
      </c>
      <c r="G2085" t="s">
        <v>134</v>
      </c>
      <c r="H2085" t="s">
        <v>874</v>
      </c>
      <c r="I2085" t="s">
        <v>78</v>
      </c>
      <c r="J2085" t="s">
        <v>136</v>
      </c>
      <c r="K2085" t="s">
        <v>3</v>
      </c>
      <c r="L2085" t="s">
        <v>177</v>
      </c>
      <c r="M2085" t="s">
        <v>8038</v>
      </c>
      <c r="N2085" t="s">
        <v>8039</v>
      </c>
      <c r="O2085">
        <v>1.5316536111111112</v>
      </c>
      <c r="P2085">
        <v>0</v>
      </c>
      <c r="Q2085">
        <v>202</v>
      </c>
      <c r="R2085">
        <v>0</v>
      </c>
      <c r="S2085">
        <v>1</v>
      </c>
      <c r="T2085">
        <v>0</v>
      </c>
      <c r="U2085">
        <v>29</v>
      </c>
      <c r="V2085">
        <v>0</v>
      </c>
      <c r="W2085">
        <v>0</v>
      </c>
      <c r="X2085">
        <v>0</v>
      </c>
      <c r="Y2085">
        <v>125.286</v>
      </c>
      <c r="Z2085">
        <v>0</v>
      </c>
      <c r="AA2085">
        <v>0</v>
      </c>
      <c r="AB2085">
        <v>0</v>
      </c>
      <c r="AC2085">
        <v>29.410809</v>
      </c>
      <c r="AD2085">
        <v>0</v>
      </c>
      <c r="AE2085">
        <v>0</v>
      </c>
      <c r="AF2085">
        <v>154.69681</v>
      </c>
    </row>
    <row r="2086" spans="1:32" x14ac:dyDescent="0.3">
      <c r="A2086">
        <v>3003854</v>
      </c>
      <c r="B2086">
        <v>1</v>
      </c>
      <c r="C2086" t="s">
        <v>82</v>
      </c>
      <c r="D2086" t="s">
        <v>101</v>
      </c>
      <c r="E2086" t="s">
        <v>8040</v>
      </c>
      <c r="F2086" t="s">
        <v>622</v>
      </c>
      <c r="G2086" t="s">
        <v>134</v>
      </c>
      <c r="H2086" t="s">
        <v>211</v>
      </c>
      <c r="I2086" t="s">
        <v>79</v>
      </c>
      <c r="J2086" t="s">
        <v>136</v>
      </c>
      <c r="K2086" t="s">
        <v>22</v>
      </c>
      <c r="L2086" t="s">
        <v>177</v>
      </c>
      <c r="M2086" t="s">
        <v>8041</v>
      </c>
      <c r="N2086" t="s">
        <v>8042</v>
      </c>
      <c r="O2086">
        <v>1.0360222222222222</v>
      </c>
      <c r="P2086">
        <v>0</v>
      </c>
      <c r="Q2086">
        <v>1689</v>
      </c>
      <c r="R2086">
        <v>0</v>
      </c>
      <c r="S2086">
        <v>6</v>
      </c>
      <c r="T2086">
        <v>0</v>
      </c>
      <c r="U2086">
        <v>191</v>
      </c>
      <c r="V2086">
        <v>0</v>
      </c>
      <c r="W2086">
        <v>0</v>
      </c>
      <c r="X2086">
        <v>0</v>
      </c>
      <c r="Y2086">
        <v>425.41919999999999</v>
      </c>
      <c r="Z2086">
        <v>0</v>
      </c>
      <c r="AA2086">
        <v>1.0135106</v>
      </c>
      <c r="AB2086">
        <v>0</v>
      </c>
      <c r="AC2086">
        <v>79.263319999999993</v>
      </c>
      <c r="AD2086">
        <v>0</v>
      </c>
      <c r="AE2086">
        <v>0</v>
      </c>
      <c r="AF2086">
        <v>505.69603999999998</v>
      </c>
    </row>
    <row r="2087" spans="1:32" x14ac:dyDescent="0.3">
      <c r="A2087">
        <v>3003836</v>
      </c>
      <c r="B2087">
        <v>1</v>
      </c>
      <c r="C2087" t="s">
        <v>82</v>
      </c>
      <c r="D2087" t="s">
        <v>91</v>
      </c>
      <c r="E2087" t="s">
        <v>8043</v>
      </c>
      <c r="F2087" t="s">
        <v>8044</v>
      </c>
      <c r="G2087" t="s">
        <v>134</v>
      </c>
      <c r="H2087" t="s">
        <v>293</v>
      </c>
      <c r="I2087" t="s">
        <v>78</v>
      </c>
      <c r="J2087" t="s">
        <v>136</v>
      </c>
      <c r="K2087" t="s">
        <v>22</v>
      </c>
      <c r="L2087" t="s">
        <v>177</v>
      </c>
      <c r="M2087" t="s">
        <v>8045</v>
      </c>
      <c r="N2087" t="s">
        <v>8046</v>
      </c>
      <c r="O2087">
        <v>3.743384166666667</v>
      </c>
      <c r="P2087">
        <v>0</v>
      </c>
      <c r="Q2087">
        <v>317</v>
      </c>
      <c r="R2087">
        <v>0</v>
      </c>
      <c r="S2087">
        <v>0</v>
      </c>
      <c r="T2087">
        <v>0</v>
      </c>
      <c r="U2087">
        <v>13</v>
      </c>
      <c r="V2087">
        <v>0</v>
      </c>
      <c r="W2087">
        <v>0</v>
      </c>
      <c r="X2087">
        <v>0</v>
      </c>
      <c r="Y2087">
        <v>280.07416000000001</v>
      </c>
      <c r="Z2087">
        <v>0</v>
      </c>
      <c r="AA2087">
        <v>0</v>
      </c>
      <c r="AB2087">
        <v>0</v>
      </c>
      <c r="AC2087">
        <v>22.084302999999998</v>
      </c>
      <c r="AD2087">
        <v>0</v>
      </c>
      <c r="AE2087">
        <v>0</v>
      </c>
      <c r="AF2087">
        <v>302.15845000000002</v>
      </c>
    </row>
    <row r="2088" spans="1:32" x14ac:dyDescent="0.3">
      <c r="A2088">
        <v>3003852</v>
      </c>
      <c r="B2088">
        <v>1</v>
      </c>
      <c r="C2088" t="s">
        <v>82</v>
      </c>
      <c r="D2088" t="s">
        <v>106</v>
      </c>
      <c r="E2088" t="s">
        <v>8047</v>
      </c>
      <c r="F2088" t="s">
        <v>8048</v>
      </c>
      <c r="G2088" t="s">
        <v>134</v>
      </c>
      <c r="H2088" t="s">
        <v>211</v>
      </c>
      <c r="I2088" t="s">
        <v>79</v>
      </c>
      <c r="J2088" t="s">
        <v>136</v>
      </c>
      <c r="K2088" t="s">
        <v>22</v>
      </c>
      <c r="L2088" t="s">
        <v>177</v>
      </c>
      <c r="M2088" t="s">
        <v>8049</v>
      </c>
      <c r="N2088" t="s">
        <v>8050</v>
      </c>
      <c r="O2088">
        <v>1.0141666666666667</v>
      </c>
      <c r="P2088">
        <v>4</v>
      </c>
      <c r="Q2088">
        <v>2664</v>
      </c>
      <c r="R2088">
        <v>4</v>
      </c>
      <c r="S2088">
        <v>339</v>
      </c>
      <c r="T2088">
        <v>42</v>
      </c>
      <c r="U2088">
        <v>384</v>
      </c>
      <c r="V2088">
        <v>7</v>
      </c>
      <c r="W2088">
        <v>2</v>
      </c>
      <c r="X2088">
        <v>1.5439217999999999</v>
      </c>
      <c r="Y2088">
        <v>878.11450000000002</v>
      </c>
      <c r="Z2088">
        <v>1.4774828</v>
      </c>
      <c r="AA2088">
        <v>56.765816000000001</v>
      </c>
      <c r="AB2088">
        <v>201.51236</v>
      </c>
      <c r="AC2088">
        <v>251.03082000000001</v>
      </c>
      <c r="AD2088">
        <v>207.11465000000001</v>
      </c>
      <c r="AE2088">
        <v>1.9480588000000001</v>
      </c>
      <c r="AF2088">
        <v>1599.5075999999999</v>
      </c>
    </row>
    <row r="2089" spans="1:32" x14ac:dyDescent="0.3">
      <c r="A2089">
        <v>3003635</v>
      </c>
      <c r="B2089">
        <v>1</v>
      </c>
      <c r="C2089" t="s">
        <v>83</v>
      </c>
      <c r="D2089" t="s">
        <v>123</v>
      </c>
      <c r="E2089" t="s">
        <v>8051</v>
      </c>
      <c r="F2089" t="s">
        <v>8052</v>
      </c>
      <c r="G2089" t="s">
        <v>134</v>
      </c>
      <c r="H2089" t="s">
        <v>211</v>
      </c>
      <c r="I2089" t="s">
        <v>79</v>
      </c>
      <c r="J2089" t="s">
        <v>136</v>
      </c>
      <c r="K2089" t="s">
        <v>22</v>
      </c>
      <c r="L2089" t="s">
        <v>177</v>
      </c>
      <c r="M2089" t="s">
        <v>8053</v>
      </c>
      <c r="N2089" t="s">
        <v>8054</v>
      </c>
      <c r="O2089">
        <v>0.47249999999999998</v>
      </c>
      <c r="P2089">
        <v>0</v>
      </c>
      <c r="Q2089">
        <v>0</v>
      </c>
      <c r="R2089">
        <v>3</v>
      </c>
      <c r="S2089">
        <v>0</v>
      </c>
      <c r="T2089">
        <v>2</v>
      </c>
      <c r="U2089">
        <v>0</v>
      </c>
      <c r="V2089">
        <v>3</v>
      </c>
      <c r="W2089">
        <v>0</v>
      </c>
      <c r="X2089">
        <v>0</v>
      </c>
      <c r="Y2089">
        <v>0</v>
      </c>
      <c r="Z2089">
        <v>0.44438424999999998</v>
      </c>
      <c r="AA2089">
        <v>0</v>
      </c>
      <c r="AB2089">
        <v>4.2662880000000003</v>
      </c>
      <c r="AC2089">
        <v>0</v>
      </c>
      <c r="AD2089">
        <v>10.641436000000001</v>
      </c>
      <c r="AE2089">
        <v>0</v>
      </c>
      <c r="AF2089">
        <v>15.352107999999999</v>
      </c>
    </row>
    <row r="2090" spans="1:32" x14ac:dyDescent="0.3">
      <c r="A2090">
        <v>3003561</v>
      </c>
      <c r="B2090">
        <v>1</v>
      </c>
      <c r="C2090" t="s">
        <v>82</v>
      </c>
      <c r="D2090" t="s">
        <v>106</v>
      </c>
      <c r="E2090" t="s">
        <v>7982</v>
      </c>
      <c r="F2090" t="s">
        <v>7983</v>
      </c>
      <c r="G2090" t="s">
        <v>134</v>
      </c>
      <c r="H2090" t="s">
        <v>367</v>
      </c>
      <c r="I2090" t="s">
        <v>78</v>
      </c>
      <c r="J2090" t="s">
        <v>136</v>
      </c>
      <c r="K2090" t="s">
        <v>22</v>
      </c>
      <c r="L2090" t="s">
        <v>177</v>
      </c>
      <c r="M2090" t="s">
        <v>8055</v>
      </c>
      <c r="N2090" t="s">
        <v>8056</v>
      </c>
      <c r="O2090">
        <v>1.0025011111111111</v>
      </c>
      <c r="P2090">
        <v>0</v>
      </c>
      <c r="Q2090">
        <v>47</v>
      </c>
      <c r="R2090">
        <v>0</v>
      </c>
      <c r="S2090">
        <v>0</v>
      </c>
      <c r="T2090">
        <v>0</v>
      </c>
      <c r="U2090">
        <v>4</v>
      </c>
      <c r="V2090">
        <v>0</v>
      </c>
      <c r="W2090">
        <v>0</v>
      </c>
      <c r="X2090">
        <v>0</v>
      </c>
      <c r="Y2090">
        <v>14.940828</v>
      </c>
      <c r="Z2090">
        <v>0</v>
      </c>
      <c r="AA2090">
        <v>0</v>
      </c>
      <c r="AB2090">
        <v>0</v>
      </c>
      <c r="AC2090">
        <v>7.4573855</v>
      </c>
      <c r="AD2090">
        <v>0</v>
      </c>
      <c r="AE2090">
        <v>0</v>
      </c>
      <c r="AF2090">
        <v>22.398213999999999</v>
      </c>
    </row>
    <row r="2091" spans="1:32" x14ac:dyDescent="0.3">
      <c r="A2091">
        <v>3003588</v>
      </c>
      <c r="B2091">
        <v>1</v>
      </c>
      <c r="C2091" t="s">
        <v>82</v>
      </c>
      <c r="D2091" t="s">
        <v>109</v>
      </c>
      <c r="E2091" t="s">
        <v>8057</v>
      </c>
      <c r="F2091" t="s">
        <v>8058</v>
      </c>
      <c r="G2091" t="s">
        <v>134</v>
      </c>
      <c r="H2091" t="s">
        <v>478</v>
      </c>
      <c r="I2091" t="s">
        <v>78</v>
      </c>
      <c r="J2091" t="s">
        <v>136</v>
      </c>
      <c r="K2091" t="s">
        <v>22</v>
      </c>
      <c r="L2091" t="s">
        <v>177</v>
      </c>
      <c r="M2091" t="s">
        <v>8059</v>
      </c>
      <c r="N2091" t="s">
        <v>8060</v>
      </c>
      <c r="O2091">
        <v>1.5056447222222222</v>
      </c>
      <c r="P2091">
        <v>0</v>
      </c>
      <c r="Q2091">
        <v>16</v>
      </c>
      <c r="R2091">
        <v>0</v>
      </c>
      <c r="S2091">
        <v>0</v>
      </c>
      <c r="T2091">
        <v>0</v>
      </c>
      <c r="U2091">
        <v>2</v>
      </c>
      <c r="V2091">
        <v>0</v>
      </c>
      <c r="W2091">
        <v>0</v>
      </c>
      <c r="X2091">
        <v>0</v>
      </c>
      <c r="Y2091">
        <v>21.28321</v>
      </c>
      <c r="Z2091">
        <v>0</v>
      </c>
      <c r="AA2091">
        <v>0</v>
      </c>
      <c r="AB2091">
        <v>0</v>
      </c>
      <c r="AC2091">
        <v>10.893031000000001</v>
      </c>
      <c r="AD2091">
        <v>0</v>
      </c>
      <c r="AE2091">
        <v>0</v>
      </c>
      <c r="AF2091">
        <v>32.176242999999999</v>
      </c>
    </row>
    <row r="2092" spans="1:32" x14ac:dyDescent="0.3">
      <c r="A2092">
        <v>3003587</v>
      </c>
      <c r="B2092">
        <v>1</v>
      </c>
      <c r="C2092" t="s">
        <v>83</v>
      </c>
      <c r="D2092" t="s">
        <v>129</v>
      </c>
      <c r="E2092" t="s">
        <v>8061</v>
      </c>
      <c r="F2092" t="s">
        <v>8062</v>
      </c>
      <c r="G2092" t="s">
        <v>134</v>
      </c>
      <c r="H2092" t="s">
        <v>247</v>
      </c>
      <c r="I2092" t="s">
        <v>78</v>
      </c>
      <c r="J2092" t="s">
        <v>136</v>
      </c>
      <c r="K2092" t="s">
        <v>22</v>
      </c>
      <c r="L2092" t="s">
        <v>177</v>
      </c>
      <c r="M2092" t="s">
        <v>8063</v>
      </c>
      <c r="N2092" t="s">
        <v>8064</v>
      </c>
      <c r="O2092">
        <v>1.9982344444444444</v>
      </c>
      <c r="P2092">
        <v>0</v>
      </c>
      <c r="Q2092">
        <v>317</v>
      </c>
      <c r="R2092">
        <v>0</v>
      </c>
      <c r="S2092">
        <v>0</v>
      </c>
      <c r="T2092">
        <v>0</v>
      </c>
      <c r="U2092">
        <v>10</v>
      </c>
      <c r="V2092">
        <v>0</v>
      </c>
      <c r="W2092">
        <v>0</v>
      </c>
      <c r="X2092">
        <v>0</v>
      </c>
      <c r="Y2092">
        <v>183.53498999999999</v>
      </c>
      <c r="Z2092">
        <v>0</v>
      </c>
      <c r="AA2092">
        <v>0</v>
      </c>
      <c r="AB2092">
        <v>0</v>
      </c>
      <c r="AC2092">
        <v>18.162700000000001</v>
      </c>
      <c r="AD2092">
        <v>0</v>
      </c>
      <c r="AE2092">
        <v>0</v>
      </c>
      <c r="AF2092">
        <v>201.6977</v>
      </c>
    </row>
    <row r="2093" spans="1:32" x14ac:dyDescent="0.3">
      <c r="A2093">
        <v>3003492</v>
      </c>
      <c r="B2093">
        <v>1</v>
      </c>
      <c r="C2093" t="s">
        <v>82</v>
      </c>
      <c r="D2093" t="s">
        <v>109</v>
      </c>
      <c r="E2093" t="s">
        <v>8065</v>
      </c>
      <c r="F2093" t="s">
        <v>8066</v>
      </c>
      <c r="G2093" t="s">
        <v>134</v>
      </c>
      <c r="H2093" t="s">
        <v>247</v>
      </c>
      <c r="I2093" t="s">
        <v>78</v>
      </c>
      <c r="J2093" t="s">
        <v>136</v>
      </c>
      <c r="K2093" t="s">
        <v>22</v>
      </c>
      <c r="L2093" t="s">
        <v>177</v>
      </c>
      <c r="M2093" t="s">
        <v>8067</v>
      </c>
      <c r="N2093" t="s">
        <v>8068</v>
      </c>
      <c r="O2093">
        <v>1.8683749999999999</v>
      </c>
      <c r="P2093">
        <v>0</v>
      </c>
      <c r="Q2093">
        <v>17</v>
      </c>
      <c r="R2093">
        <v>0</v>
      </c>
      <c r="S2093">
        <v>0</v>
      </c>
      <c r="T2093">
        <v>0</v>
      </c>
      <c r="U2093">
        <v>20</v>
      </c>
      <c r="V2093">
        <v>0</v>
      </c>
      <c r="W2093">
        <v>0</v>
      </c>
      <c r="X2093">
        <v>0</v>
      </c>
      <c r="Y2093">
        <v>9.2086439999999996</v>
      </c>
      <c r="Z2093">
        <v>0</v>
      </c>
      <c r="AA2093">
        <v>0</v>
      </c>
      <c r="AB2093">
        <v>0</v>
      </c>
      <c r="AC2093">
        <v>42.863857000000003</v>
      </c>
      <c r="AD2093">
        <v>0</v>
      </c>
      <c r="AE2093">
        <v>0</v>
      </c>
      <c r="AF2093">
        <v>52.072502</v>
      </c>
    </row>
    <row r="2094" spans="1:32" x14ac:dyDescent="0.3">
      <c r="A2094">
        <v>3003467</v>
      </c>
      <c r="B2094">
        <v>1</v>
      </c>
      <c r="C2094" t="s">
        <v>82</v>
      </c>
      <c r="D2094" t="s">
        <v>84</v>
      </c>
      <c r="E2094" t="s">
        <v>8069</v>
      </c>
      <c r="F2094" t="s">
        <v>8070</v>
      </c>
      <c r="G2094" t="s">
        <v>134</v>
      </c>
      <c r="H2094" t="s">
        <v>327</v>
      </c>
      <c r="I2094" t="s">
        <v>78</v>
      </c>
      <c r="J2094" t="s">
        <v>136</v>
      </c>
      <c r="K2094" t="s">
        <v>22</v>
      </c>
      <c r="L2094" t="s">
        <v>177</v>
      </c>
      <c r="M2094" t="s">
        <v>8071</v>
      </c>
      <c r="N2094" t="s">
        <v>8072</v>
      </c>
      <c r="O2094">
        <v>1.0252663888888889</v>
      </c>
      <c r="P2094">
        <v>0</v>
      </c>
      <c r="Q2094">
        <v>66</v>
      </c>
      <c r="R2094">
        <v>0</v>
      </c>
      <c r="S2094">
        <v>3</v>
      </c>
      <c r="T2094">
        <v>0</v>
      </c>
      <c r="U2094">
        <v>1</v>
      </c>
      <c r="V2094">
        <v>0</v>
      </c>
      <c r="W2094">
        <v>0</v>
      </c>
      <c r="X2094">
        <v>0</v>
      </c>
      <c r="Y2094">
        <v>8.9297050000000002</v>
      </c>
      <c r="Z2094">
        <v>0</v>
      </c>
      <c r="AA2094">
        <v>0.1189708</v>
      </c>
      <c r="AB2094">
        <v>0</v>
      </c>
      <c r="AC2094">
        <v>0.15095863000000001</v>
      </c>
      <c r="AD2094">
        <v>0</v>
      </c>
      <c r="AE2094">
        <v>0</v>
      </c>
      <c r="AF2094">
        <v>9.1996350000000007</v>
      </c>
    </row>
    <row r="2095" spans="1:32" x14ac:dyDescent="0.3">
      <c r="A2095">
        <v>3003509</v>
      </c>
      <c r="B2095">
        <v>1</v>
      </c>
      <c r="C2095" t="s">
        <v>82</v>
      </c>
      <c r="D2095" t="s">
        <v>91</v>
      </c>
      <c r="E2095" t="s">
        <v>8073</v>
      </c>
      <c r="F2095" t="s">
        <v>8074</v>
      </c>
      <c r="G2095" t="s">
        <v>134</v>
      </c>
      <c r="H2095" t="s">
        <v>247</v>
      </c>
      <c r="I2095" t="s">
        <v>78</v>
      </c>
      <c r="J2095" t="s">
        <v>136</v>
      </c>
      <c r="K2095" t="s">
        <v>22</v>
      </c>
      <c r="L2095" t="s">
        <v>177</v>
      </c>
      <c r="M2095" t="s">
        <v>8075</v>
      </c>
      <c r="N2095" t="s">
        <v>8076</v>
      </c>
      <c r="O2095">
        <v>2.9996680555555555</v>
      </c>
      <c r="P2095">
        <v>0</v>
      </c>
      <c r="Q2095">
        <v>280</v>
      </c>
      <c r="R2095">
        <v>0</v>
      </c>
      <c r="S2095">
        <v>0</v>
      </c>
      <c r="T2095">
        <v>0</v>
      </c>
      <c r="U2095">
        <v>3</v>
      </c>
      <c r="V2095">
        <v>0</v>
      </c>
      <c r="W2095">
        <v>0</v>
      </c>
      <c r="X2095">
        <v>0</v>
      </c>
      <c r="Y2095">
        <v>252.56921</v>
      </c>
      <c r="Z2095">
        <v>0</v>
      </c>
      <c r="AA2095">
        <v>0</v>
      </c>
      <c r="AB2095">
        <v>0</v>
      </c>
      <c r="AC2095">
        <v>5.4978023</v>
      </c>
      <c r="AD2095">
        <v>0</v>
      </c>
      <c r="AE2095">
        <v>0</v>
      </c>
      <c r="AF2095">
        <v>258.06702000000001</v>
      </c>
    </row>
    <row r="2096" spans="1:32" x14ac:dyDescent="0.3">
      <c r="A2096">
        <v>3003411</v>
      </c>
      <c r="B2096">
        <v>1</v>
      </c>
      <c r="C2096" t="s">
        <v>82</v>
      </c>
      <c r="D2096" t="s">
        <v>109</v>
      </c>
      <c r="E2096" t="s">
        <v>8077</v>
      </c>
      <c r="F2096" t="s">
        <v>8078</v>
      </c>
      <c r="G2096" t="s">
        <v>134</v>
      </c>
      <c r="H2096" t="s">
        <v>478</v>
      </c>
      <c r="I2096" t="s">
        <v>78</v>
      </c>
      <c r="J2096" t="s">
        <v>136</v>
      </c>
      <c r="K2096" t="s">
        <v>22</v>
      </c>
      <c r="L2096" t="s">
        <v>177</v>
      </c>
      <c r="M2096" t="s">
        <v>8079</v>
      </c>
      <c r="N2096" t="s">
        <v>8080</v>
      </c>
      <c r="O2096">
        <v>1.9911138888888888</v>
      </c>
      <c r="P2096">
        <v>0</v>
      </c>
      <c r="Q2096">
        <v>11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2.6389355999999999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2.6389355999999999</v>
      </c>
    </row>
    <row r="2097" spans="1:32" x14ac:dyDescent="0.3">
      <c r="A2097">
        <v>3003366</v>
      </c>
      <c r="B2097">
        <v>1</v>
      </c>
      <c r="C2097" t="s">
        <v>82</v>
      </c>
      <c r="D2097" t="s">
        <v>90</v>
      </c>
      <c r="E2097" t="s">
        <v>8081</v>
      </c>
      <c r="F2097" t="s">
        <v>8082</v>
      </c>
      <c r="G2097" t="s">
        <v>134</v>
      </c>
      <c r="H2097" t="s">
        <v>238</v>
      </c>
      <c r="I2097" t="s">
        <v>78</v>
      </c>
      <c r="J2097" t="s">
        <v>136</v>
      </c>
      <c r="K2097" t="s">
        <v>22</v>
      </c>
      <c r="L2097" t="s">
        <v>177</v>
      </c>
      <c r="M2097" t="s">
        <v>8083</v>
      </c>
      <c r="N2097" t="s">
        <v>8084</v>
      </c>
      <c r="O2097">
        <v>1.9822827777777778</v>
      </c>
      <c r="P2097">
        <v>0</v>
      </c>
      <c r="Q2097">
        <v>2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0.67670774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0.67670774</v>
      </c>
    </row>
    <row r="2098" spans="1:32" x14ac:dyDescent="0.3">
      <c r="A2098">
        <v>3003368</v>
      </c>
      <c r="B2098">
        <v>1</v>
      </c>
      <c r="C2098" t="s">
        <v>82</v>
      </c>
      <c r="D2098" t="s">
        <v>107</v>
      </c>
      <c r="E2098" t="s">
        <v>8085</v>
      </c>
      <c r="F2098" t="s">
        <v>8086</v>
      </c>
      <c r="G2098" t="s">
        <v>134</v>
      </c>
      <c r="H2098" t="s">
        <v>247</v>
      </c>
      <c r="I2098" t="s">
        <v>78</v>
      </c>
      <c r="J2098" t="s">
        <v>136</v>
      </c>
      <c r="K2098" t="s">
        <v>22</v>
      </c>
      <c r="L2098" t="s">
        <v>177</v>
      </c>
      <c r="M2098" t="s">
        <v>8087</v>
      </c>
      <c r="N2098" t="s">
        <v>8088</v>
      </c>
      <c r="O2098">
        <v>3.0849741666666666</v>
      </c>
      <c r="P2098">
        <v>0</v>
      </c>
      <c r="Q2098">
        <v>185</v>
      </c>
      <c r="R2098">
        <v>0</v>
      </c>
      <c r="S2098">
        <v>0</v>
      </c>
      <c r="T2098">
        <v>0</v>
      </c>
      <c r="U2098">
        <v>4</v>
      </c>
      <c r="V2098">
        <v>0</v>
      </c>
      <c r="W2098">
        <v>0</v>
      </c>
      <c r="X2098">
        <v>0</v>
      </c>
      <c r="Y2098">
        <v>276.38</v>
      </c>
      <c r="Z2098">
        <v>0</v>
      </c>
      <c r="AA2098">
        <v>0</v>
      </c>
      <c r="AB2098">
        <v>0</v>
      </c>
      <c r="AC2098">
        <v>15.201950999999999</v>
      </c>
      <c r="AD2098">
        <v>0</v>
      </c>
      <c r="AE2098">
        <v>0</v>
      </c>
      <c r="AF2098">
        <v>291.58193999999997</v>
      </c>
    </row>
    <row r="2099" spans="1:32" x14ac:dyDescent="0.3">
      <c r="A2099">
        <v>3003311</v>
      </c>
      <c r="B2099">
        <v>1</v>
      </c>
      <c r="C2099" t="s">
        <v>83</v>
      </c>
      <c r="D2099" t="s">
        <v>123</v>
      </c>
      <c r="E2099" t="s">
        <v>8089</v>
      </c>
      <c r="F2099" t="s">
        <v>8090</v>
      </c>
      <c r="G2099" t="s">
        <v>134</v>
      </c>
      <c r="H2099" t="s">
        <v>247</v>
      </c>
      <c r="I2099" t="s">
        <v>78</v>
      </c>
      <c r="J2099" t="s">
        <v>136</v>
      </c>
      <c r="K2099" t="s">
        <v>22</v>
      </c>
      <c r="L2099" t="s">
        <v>177</v>
      </c>
      <c r="M2099" t="s">
        <v>8091</v>
      </c>
      <c r="N2099" t="s">
        <v>8092</v>
      </c>
      <c r="O2099">
        <v>1.5142744444444445</v>
      </c>
      <c r="P2099">
        <v>0</v>
      </c>
      <c r="Q2099">
        <v>19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4.2126783999999997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4.2126783999999997</v>
      </c>
    </row>
    <row r="2100" spans="1:32" x14ac:dyDescent="0.3">
      <c r="A2100">
        <v>3003242</v>
      </c>
      <c r="B2100">
        <v>1</v>
      </c>
      <c r="C2100" t="s">
        <v>82</v>
      </c>
      <c r="D2100" t="s">
        <v>84</v>
      </c>
      <c r="E2100" t="s">
        <v>8093</v>
      </c>
      <c r="F2100" t="s">
        <v>8094</v>
      </c>
      <c r="G2100" t="s">
        <v>134</v>
      </c>
      <c r="H2100" t="s">
        <v>238</v>
      </c>
      <c r="I2100" t="s">
        <v>78</v>
      </c>
      <c r="J2100" t="s">
        <v>136</v>
      </c>
      <c r="K2100" t="s">
        <v>22</v>
      </c>
      <c r="L2100" t="s">
        <v>177</v>
      </c>
      <c r="M2100" t="s">
        <v>8095</v>
      </c>
      <c r="N2100" t="s">
        <v>8096</v>
      </c>
      <c r="O2100">
        <v>2.3099072222222219</v>
      </c>
      <c r="P2100">
        <v>0</v>
      </c>
      <c r="Q2100">
        <v>1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8.4681465999999997E-2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8.4681465999999997E-2</v>
      </c>
    </row>
    <row r="2101" spans="1:32" x14ac:dyDescent="0.3">
      <c r="A2101">
        <v>3003174</v>
      </c>
      <c r="B2101">
        <v>1</v>
      </c>
      <c r="C2101" t="s">
        <v>83</v>
      </c>
      <c r="D2101" t="s">
        <v>130</v>
      </c>
      <c r="E2101" t="s">
        <v>8097</v>
      </c>
      <c r="F2101" t="s">
        <v>8098</v>
      </c>
      <c r="G2101" t="s">
        <v>134</v>
      </c>
      <c r="H2101" t="s">
        <v>211</v>
      </c>
      <c r="I2101" t="s">
        <v>79</v>
      </c>
      <c r="J2101" t="s">
        <v>136</v>
      </c>
      <c r="K2101" t="s">
        <v>22</v>
      </c>
      <c r="L2101" t="s">
        <v>177</v>
      </c>
      <c r="M2101" t="s">
        <v>8099</v>
      </c>
      <c r="N2101" t="s">
        <v>8100</v>
      </c>
      <c r="O2101">
        <v>4.1566200000000002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1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443.44125000000003</v>
      </c>
      <c r="AE2101">
        <v>0</v>
      </c>
      <c r="AF2101">
        <v>443.44125000000003</v>
      </c>
    </row>
    <row r="2102" spans="1:32" x14ac:dyDescent="0.3">
      <c r="A2102">
        <v>3003171</v>
      </c>
      <c r="B2102">
        <v>1</v>
      </c>
      <c r="C2102" t="s">
        <v>82</v>
      </c>
      <c r="D2102" t="s">
        <v>106</v>
      </c>
      <c r="E2102" t="s">
        <v>8101</v>
      </c>
      <c r="F2102" t="s">
        <v>8102</v>
      </c>
      <c r="G2102" t="s">
        <v>134</v>
      </c>
      <c r="H2102" t="s">
        <v>247</v>
      </c>
      <c r="I2102" t="s">
        <v>78</v>
      </c>
      <c r="J2102" t="s">
        <v>136</v>
      </c>
      <c r="K2102" t="s">
        <v>22</v>
      </c>
      <c r="L2102" t="s">
        <v>177</v>
      </c>
      <c r="M2102" t="s">
        <v>8103</v>
      </c>
      <c r="N2102" t="s">
        <v>8104</v>
      </c>
      <c r="O2102">
        <v>2.2907997222222223</v>
      </c>
      <c r="P2102">
        <v>0</v>
      </c>
      <c r="Q2102">
        <v>96</v>
      </c>
      <c r="R2102">
        <v>0</v>
      </c>
      <c r="S2102">
        <v>0</v>
      </c>
      <c r="T2102">
        <v>0</v>
      </c>
      <c r="U2102">
        <v>6</v>
      </c>
      <c r="V2102">
        <v>0</v>
      </c>
      <c r="W2102">
        <v>0</v>
      </c>
      <c r="X2102">
        <v>0</v>
      </c>
      <c r="Y2102">
        <v>57.091633000000002</v>
      </c>
      <c r="Z2102">
        <v>0</v>
      </c>
      <c r="AA2102">
        <v>0</v>
      </c>
      <c r="AB2102">
        <v>0</v>
      </c>
      <c r="AC2102">
        <v>3.8914957000000001</v>
      </c>
      <c r="AD2102">
        <v>0</v>
      </c>
      <c r="AE2102">
        <v>0</v>
      </c>
      <c r="AF2102">
        <v>60.983128000000001</v>
      </c>
    </row>
    <row r="2103" spans="1:32" x14ac:dyDescent="0.3">
      <c r="A2103">
        <v>3003201</v>
      </c>
      <c r="B2103">
        <v>1</v>
      </c>
      <c r="C2103" t="s">
        <v>83</v>
      </c>
      <c r="D2103" t="s">
        <v>130</v>
      </c>
      <c r="E2103" t="s">
        <v>8105</v>
      </c>
      <c r="F2103" t="s">
        <v>8106</v>
      </c>
      <c r="G2103" t="s">
        <v>134</v>
      </c>
      <c r="H2103" t="s">
        <v>211</v>
      </c>
      <c r="I2103" t="s">
        <v>79</v>
      </c>
      <c r="J2103" t="s">
        <v>136</v>
      </c>
      <c r="K2103" t="s">
        <v>22</v>
      </c>
      <c r="L2103" t="s">
        <v>177</v>
      </c>
      <c r="M2103" t="s">
        <v>8107</v>
      </c>
      <c r="N2103" t="s">
        <v>8108</v>
      </c>
      <c r="O2103">
        <v>1.1346794444444444</v>
      </c>
      <c r="P2103">
        <v>0</v>
      </c>
      <c r="Q2103">
        <v>699</v>
      </c>
      <c r="R2103">
        <v>0</v>
      </c>
      <c r="S2103">
        <v>3</v>
      </c>
      <c r="T2103">
        <v>0</v>
      </c>
      <c r="U2103">
        <v>59</v>
      </c>
      <c r="V2103">
        <v>0</v>
      </c>
      <c r="W2103">
        <v>0</v>
      </c>
      <c r="X2103">
        <v>0</v>
      </c>
      <c r="Y2103">
        <v>181.18744000000001</v>
      </c>
      <c r="Z2103">
        <v>0</v>
      </c>
      <c r="AA2103">
        <v>1.0004507</v>
      </c>
      <c r="AB2103">
        <v>0</v>
      </c>
      <c r="AC2103">
        <v>73.651923999999994</v>
      </c>
      <c r="AD2103">
        <v>0</v>
      </c>
      <c r="AE2103">
        <v>0</v>
      </c>
      <c r="AF2103">
        <v>255.83981</v>
      </c>
    </row>
    <row r="2104" spans="1:32" x14ac:dyDescent="0.3">
      <c r="A2104">
        <v>3003141</v>
      </c>
      <c r="B2104">
        <v>1</v>
      </c>
      <c r="C2104" t="s">
        <v>82</v>
      </c>
      <c r="D2104" t="s">
        <v>90</v>
      </c>
      <c r="E2104" t="s">
        <v>8109</v>
      </c>
      <c r="F2104" t="s">
        <v>8110</v>
      </c>
      <c r="G2104" t="s">
        <v>134</v>
      </c>
      <c r="H2104" t="s">
        <v>238</v>
      </c>
      <c r="I2104" t="s">
        <v>78</v>
      </c>
      <c r="J2104" t="s">
        <v>136</v>
      </c>
      <c r="K2104" t="s">
        <v>22</v>
      </c>
      <c r="L2104" t="s">
        <v>177</v>
      </c>
      <c r="M2104" t="s">
        <v>8111</v>
      </c>
      <c r="N2104" t="s">
        <v>8112</v>
      </c>
      <c r="O2104">
        <v>3.1846669444444444</v>
      </c>
      <c r="P2104">
        <v>0</v>
      </c>
      <c r="Q2104">
        <v>4</v>
      </c>
      <c r="R2104">
        <v>0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0</v>
      </c>
      <c r="Y2104">
        <v>2.2906806</v>
      </c>
      <c r="Z2104">
        <v>0</v>
      </c>
      <c r="AA2104">
        <v>0</v>
      </c>
      <c r="AB2104">
        <v>0</v>
      </c>
      <c r="AC2104">
        <v>0.58120899999999998</v>
      </c>
      <c r="AD2104">
        <v>0</v>
      </c>
      <c r="AE2104">
        <v>0</v>
      </c>
      <c r="AF2104">
        <v>2.8718897999999999</v>
      </c>
    </row>
    <row r="2105" spans="1:32" x14ac:dyDescent="0.3">
      <c r="A2105">
        <v>3002854</v>
      </c>
      <c r="B2105">
        <v>2</v>
      </c>
      <c r="C2105" t="s">
        <v>82</v>
      </c>
      <c r="D2105" t="s">
        <v>112</v>
      </c>
      <c r="E2105" t="s">
        <v>8113</v>
      </c>
      <c r="F2105" t="s">
        <v>8114</v>
      </c>
      <c r="G2105" t="s">
        <v>134</v>
      </c>
      <c r="H2105" t="s">
        <v>247</v>
      </c>
      <c r="I2105" t="s">
        <v>78</v>
      </c>
      <c r="J2105" t="s">
        <v>136</v>
      </c>
      <c r="K2105" t="s">
        <v>22</v>
      </c>
      <c r="L2105" t="s">
        <v>177</v>
      </c>
      <c r="M2105" t="s">
        <v>4760</v>
      </c>
      <c r="N2105" t="s">
        <v>8115</v>
      </c>
      <c r="O2105">
        <v>0.23527777777777778</v>
      </c>
      <c r="P2105">
        <v>0</v>
      </c>
      <c r="Q2105">
        <v>74</v>
      </c>
      <c r="R2105">
        <v>0</v>
      </c>
      <c r="S2105">
        <v>29</v>
      </c>
      <c r="T2105">
        <v>0</v>
      </c>
      <c r="U2105">
        <v>11</v>
      </c>
      <c r="V2105">
        <v>0</v>
      </c>
      <c r="W2105">
        <v>0</v>
      </c>
      <c r="X2105">
        <v>0</v>
      </c>
      <c r="Y2105">
        <v>5.3983739999999996</v>
      </c>
      <c r="Z2105">
        <v>0</v>
      </c>
      <c r="AA2105">
        <v>3.8881462</v>
      </c>
      <c r="AB2105">
        <v>0</v>
      </c>
      <c r="AC2105">
        <v>0.46334982000000002</v>
      </c>
      <c r="AD2105">
        <v>0</v>
      </c>
      <c r="AE2105">
        <v>0</v>
      </c>
      <c r="AF2105">
        <v>9.7498699999999996</v>
      </c>
    </row>
    <row r="2106" spans="1:32" x14ac:dyDescent="0.3">
      <c r="A2106">
        <v>3002970</v>
      </c>
      <c r="B2106">
        <v>1</v>
      </c>
      <c r="C2106" t="s">
        <v>82</v>
      </c>
      <c r="D2106" t="s">
        <v>103</v>
      </c>
      <c r="E2106" t="s">
        <v>8116</v>
      </c>
      <c r="F2106" t="s">
        <v>8117</v>
      </c>
      <c r="G2106" t="s">
        <v>134</v>
      </c>
      <c r="H2106" t="s">
        <v>238</v>
      </c>
      <c r="I2106" t="s">
        <v>78</v>
      </c>
      <c r="J2106" t="s">
        <v>136</v>
      </c>
      <c r="K2106" t="s">
        <v>22</v>
      </c>
      <c r="L2106" t="s">
        <v>177</v>
      </c>
      <c r="M2106" t="s">
        <v>8118</v>
      </c>
      <c r="N2106" t="s">
        <v>8119</v>
      </c>
      <c r="O2106">
        <v>4.3740097222222225</v>
      </c>
      <c r="P2106">
        <v>0</v>
      </c>
      <c r="Q2106">
        <v>1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0.9153251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0.9153251</v>
      </c>
    </row>
    <row r="2107" spans="1:32" x14ac:dyDescent="0.3">
      <c r="A2107">
        <v>3002994</v>
      </c>
      <c r="B2107">
        <v>1</v>
      </c>
      <c r="C2107" t="s">
        <v>82</v>
      </c>
      <c r="D2107" t="s">
        <v>107</v>
      </c>
      <c r="E2107" t="s">
        <v>8120</v>
      </c>
      <c r="F2107" t="s">
        <v>8121</v>
      </c>
      <c r="G2107" t="s">
        <v>134</v>
      </c>
      <c r="H2107" t="s">
        <v>247</v>
      </c>
      <c r="I2107" t="s">
        <v>78</v>
      </c>
      <c r="J2107" t="s">
        <v>136</v>
      </c>
      <c r="K2107" t="s">
        <v>22</v>
      </c>
      <c r="L2107" t="s">
        <v>177</v>
      </c>
      <c r="M2107" t="s">
        <v>8122</v>
      </c>
      <c r="N2107" t="s">
        <v>8123</v>
      </c>
      <c r="O2107">
        <v>2.5107899999999996</v>
      </c>
      <c r="P2107">
        <v>0</v>
      </c>
      <c r="Q2107">
        <v>86</v>
      </c>
      <c r="R2107">
        <v>0</v>
      </c>
      <c r="S2107">
        <v>0</v>
      </c>
      <c r="T2107">
        <v>0</v>
      </c>
      <c r="U2107">
        <v>33</v>
      </c>
      <c r="V2107">
        <v>0</v>
      </c>
      <c r="W2107">
        <v>0</v>
      </c>
      <c r="X2107">
        <v>0</v>
      </c>
      <c r="Y2107">
        <v>44.661217000000001</v>
      </c>
      <c r="Z2107">
        <v>0</v>
      </c>
      <c r="AA2107">
        <v>0</v>
      </c>
      <c r="AB2107">
        <v>0</v>
      </c>
      <c r="AC2107">
        <v>44.242019999999997</v>
      </c>
      <c r="AD2107">
        <v>0</v>
      </c>
      <c r="AE2107">
        <v>0</v>
      </c>
      <c r="AF2107">
        <v>88.903239999999997</v>
      </c>
    </row>
    <row r="2108" spans="1:32" x14ac:dyDescent="0.3">
      <c r="A2108">
        <v>3010829</v>
      </c>
      <c r="B2108">
        <v>1</v>
      </c>
      <c r="C2108" t="s">
        <v>82</v>
      </c>
      <c r="D2108" t="s">
        <v>105</v>
      </c>
      <c r="E2108" t="s">
        <v>8124</v>
      </c>
      <c r="F2108" t="s">
        <v>8125</v>
      </c>
      <c r="G2108" t="s">
        <v>134</v>
      </c>
      <c r="H2108" t="s">
        <v>327</v>
      </c>
      <c r="I2108" t="s">
        <v>78</v>
      </c>
      <c r="J2108" t="s">
        <v>136</v>
      </c>
      <c r="K2108" t="s">
        <v>22</v>
      </c>
      <c r="L2108" t="s">
        <v>177</v>
      </c>
      <c r="M2108" t="s">
        <v>8126</v>
      </c>
      <c r="N2108" t="s">
        <v>8127</v>
      </c>
      <c r="O2108">
        <v>0.83781111111111106</v>
      </c>
      <c r="P2108">
        <v>0</v>
      </c>
      <c r="Q2108">
        <v>28</v>
      </c>
      <c r="R2108">
        <v>0</v>
      </c>
      <c r="S2108">
        <v>2</v>
      </c>
      <c r="T2108">
        <v>0</v>
      </c>
      <c r="U2108">
        <v>5</v>
      </c>
      <c r="V2108">
        <v>0</v>
      </c>
      <c r="W2108">
        <v>0</v>
      </c>
      <c r="X2108">
        <v>0</v>
      </c>
      <c r="Y2108">
        <v>5.2135406</v>
      </c>
      <c r="Z2108">
        <v>0</v>
      </c>
      <c r="AA2108">
        <v>1.4982909</v>
      </c>
      <c r="AB2108">
        <v>0</v>
      </c>
      <c r="AC2108">
        <v>4.1582455999999999</v>
      </c>
      <c r="AD2108">
        <v>0</v>
      </c>
      <c r="AE2108">
        <v>0</v>
      </c>
      <c r="AF2108">
        <v>10.870077</v>
      </c>
    </row>
    <row r="2109" spans="1:32" x14ac:dyDescent="0.3">
      <c r="A2109">
        <v>3010597</v>
      </c>
      <c r="B2109">
        <v>1</v>
      </c>
      <c r="C2109" t="s">
        <v>83</v>
      </c>
      <c r="D2109" t="s">
        <v>130</v>
      </c>
      <c r="E2109" t="s">
        <v>2647</v>
      </c>
      <c r="F2109" t="s">
        <v>2648</v>
      </c>
      <c r="G2109" t="s">
        <v>134</v>
      </c>
      <c r="H2109" t="s">
        <v>318</v>
      </c>
      <c r="I2109" t="s">
        <v>79</v>
      </c>
      <c r="J2109" t="s">
        <v>136</v>
      </c>
      <c r="K2109" t="s">
        <v>22</v>
      </c>
      <c r="L2109" t="s">
        <v>177</v>
      </c>
      <c r="M2109" t="s">
        <v>8128</v>
      </c>
      <c r="N2109" t="s">
        <v>8129</v>
      </c>
      <c r="O2109">
        <v>3.4885280555555553</v>
      </c>
      <c r="P2109">
        <v>0</v>
      </c>
      <c r="Q2109">
        <v>303</v>
      </c>
      <c r="R2109">
        <v>0</v>
      </c>
      <c r="S2109">
        <v>0</v>
      </c>
      <c r="T2109">
        <v>0</v>
      </c>
      <c r="U2109">
        <v>2</v>
      </c>
      <c r="V2109">
        <v>0</v>
      </c>
      <c r="W2109">
        <v>0</v>
      </c>
      <c r="X2109">
        <v>0</v>
      </c>
      <c r="Y2109">
        <v>261.83035000000001</v>
      </c>
      <c r="Z2109">
        <v>0</v>
      </c>
      <c r="AA2109">
        <v>0</v>
      </c>
      <c r="AB2109">
        <v>0</v>
      </c>
      <c r="AC2109">
        <v>14.968776</v>
      </c>
      <c r="AD2109">
        <v>0</v>
      </c>
      <c r="AE2109">
        <v>0</v>
      </c>
      <c r="AF2109">
        <v>276.79912999999999</v>
      </c>
    </row>
    <row r="2110" spans="1:32" x14ac:dyDescent="0.3">
      <c r="A2110">
        <v>3010434</v>
      </c>
      <c r="B2110">
        <v>1</v>
      </c>
      <c r="C2110" t="s">
        <v>83</v>
      </c>
      <c r="D2110" t="s">
        <v>123</v>
      </c>
      <c r="E2110" t="s">
        <v>8130</v>
      </c>
      <c r="F2110" t="s">
        <v>8131</v>
      </c>
      <c r="G2110" t="s">
        <v>134</v>
      </c>
      <c r="H2110" t="s">
        <v>211</v>
      </c>
      <c r="I2110" t="s">
        <v>79</v>
      </c>
      <c r="J2110" t="s">
        <v>136</v>
      </c>
      <c r="K2110" t="s">
        <v>22</v>
      </c>
      <c r="L2110" t="s">
        <v>177</v>
      </c>
      <c r="M2110" t="s">
        <v>8132</v>
      </c>
      <c r="N2110" t="s">
        <v>8133</v>
      </c>
      <c r="O2110">
        <v>0.78638888888888892</v>
      </c>
      <c r="P2110">
        <v>2</v>
      </c>
      <c r="Q2110">
        <v>463</v>
      </c>
      <c r="R2110">
        <v>48</v>
      </c>
      <c r="S2110">
        <v>69</v>
      </c>
      <c r="T2110">
        <v>19</v>
      </c>
      <c r="U2110">
        <v>51</v>
      </c>
      <c r="V2110">
        <v>0</v>
      </c>
      <c r="W2110">
        <v>0</v>
      </c>
      <c r="X2110">
        <v>12.166509</v>
      </c>
      <c r="Y2110">
        <v>96.803330000000003</v>
      </c>
      <c r="Z2110">
        <v>48.352733999999998</v>
      </c>
      <c r="AA2110">
        <v>25.218057999999999</v>
      </c>
      <c r="AB2110">
        <v>508.15445</v>
      </c>
      <c r="AC2110">
        <v>25.245539999999998</v>
      </c>
      <c r="AD2110">
        <v>0</v>
      </c>
      <c r="AE2110">
        <v>0</v>
      </c>
      <c r="AF2110">
        <v>715.94060000000002</v>
      </c>
    </row>
    <row r="2111" spans="1:32" x14ac:dyDescent="0.3">
      <c r="A2111">
        <v>3010296</v>
      </c>
      <c r="B2111">
        <v>1</v>
      </c>
      <c r="C2111" t="s">
        <v>82</v>
      </c>
      <c r="D2111" t="s">
        <v>104</v>
      </c>
      <c r="E2111" t="s">
        <v>8134</v>
      </c>
      <c r="F2111" t="s">
        <v>8135</v>
      </c>
      <c r="G2111" t="s">
        <v>134</v>
      </c>
      <c r="H2111" t="s">
        <v>216</v>
      </c>
      <c r="I2111" t="s">
        <v>78</v>
      </c>
      <c r="J2111" t="s">
        <v>136</v>
      </c>
      <c r="K2111" t="s">
        <v>22</v>
      </c>
      <c r="L2111" t="s">
        <v>177</v>
      </c>
      <c r="M2111" t="s">
        <v>8136</v>
      </c>
      <c r="N2111" t="s">
        <v>8137</v>
      </c>
      <c r="O2111">
        <v>2.0848472222222223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2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2.1791963999999999</v>
      </c>
      <c r="AD2111">
        <v>0</v>
      </c>
      <c r="AE2111">
        <v>0</v>
      </c>
      <c r="AF2111">
        <v>2.1791963999999999</v>
      </c>
    </row>
    <row r="2112" spans="1:32" x14ac:dyDescent="0.3">
      <c r="A2112">
        <v>3010286</v>
      </c>
      <c r="B2112">
        <v>1</v>
      </c>
      <c r="C2112" t="s">
        <v>82</v>
      </c>
      <c r="D2112" t="s">
        <v>91</v>
      </c>
      <c r="E2112" t="s">
        <v>8138</v>
      </c>
      <c r="F2112" t="s">
        <v>8139</v>
      </c>
      <c r="G2112" t="s">
        <v>134</v>
      </c>
      <c r="H2112" t="s">
        <v>147</v>
      </c>
      <c r="I2112" t="s">
        <v>79</v>
      </c>
      <c r="J2112" t="s">
        <v>136</v>
      </c>
      <c r="K2112" t="s">
        <v>22</v>
      </c>
      <c r="L2112" t="s">
        <v>137</v>
      </c>
      <c r="M2112" t="s">
        <v>8140</v>
      </c>
      <c r="N2112" t="s">
        <v>8141</v>
      </c>
      <c r="O2112">
        <v>4.2938888888888886</v>
      </c>
      <c r="P2112">
        <v>0</v>
      </c>
      <c r="Q2112">
        <v>173</v>
      </c>
      <c r="R2112">
        <v>0</v>
      </c>
      <c r="S2112">
        <v>121</v>
      </c>
      <c r="T2112">
        <v>1</v>
      </c>
      <c r="U2112">
        <v>60</v>
      </c>
      <c r="V2112">
        <v>1</v>
      </c>
      <c r="W2112">
        <v>0</v>
      </c>
      <c r="X2112">
        <v>0</v>
      </c>
      <c r="Y2112">
        <v>286.48845999999998</v>
      </c>
      <c r="Z2112">
        <v>0</v>
      </c>
      <c r="AA2112">
        <v>227.58996999999999</v>
      </c>
      <c r="AB2112">
        <v>156.58629999999999</v>
      </c>
      <c r="AC2112">
        <v>267.98604999999998</v>
      </c>
      <c r="AD2112">
        <v>72.476523999999998</v>
      </c>
      <c r="AE2112">
        <v>0</v>
      </c>
      <c r="AF2112">
        <v>1011.1273</v>
      </c>
    </row>
    <row r="2113" spans="1:32" x14ac:dyDescent="0.3">
      <c r="A2113">
        <v>3010070</v>
      </c>
      <c r="B2113">
        <v>1</v>
      </c>
      <c r="C2113" t="s">
        <v>82</v>
      </c>
      <c r="D2113" t="s">
        <v>101</v>
      </c>
      <c r="E2113" t="s">
        <v>8142</v>
      </c>
      <c r="F2113" t="s">
        <v>8143</v>
      </c>
      <c r="G2113" t="s">
        <v>134</v>
      </c>
      <c r="H2113" t="s">
        <v>211</v>
      </c>
      <c r="I2113" t="s">
        <v>79</v>
      </c>
      <c r="J2113" t="s">
        <v>136</v>
      </c>
      <c r="K2113" t="s">
        <v>22</v>
      </c>
      <c r="L2113" t="s">
        <v>177</v>
      </c>
      <c r="M2113" t="s">
        <v>8144</v>
      </c>
      <c r="N2113" t="s">
        <v>8145</v>
      </c>
      <c r="O2113">
        <v>0.33699722222222223</v>
      </c>
      <c r="P2113">
        <v>10</v>
      </c>
      <c r="Q2113">
        <v>109</v>
      </c>
      <c r="R2113">
        <v>12</v>
      </c>
      <c r="S2113">
        <v>20</v>
      </c>
      <c r="T2113">
        <v>16</v>
      </c>
      <c r="U2113">
        <v>31</v>
      </c>
      <c r="V2113">
        <v>1</v>
      </c>
      <c r="W2113">
        <v>0</v>
      </c>
      <c r="X2113">
        <v>0.71695816999999995</v>
      </c>
      <c r="Y2113">
        <v>10.810034999999999</v>
      </c>
      <c r="Z2113">
        <v>1.1285601999999999</v>
      </c>
      <c r="AA2113">
        <v>1.9944214</v>
      </c>
      <c r="AB2113">
        <v>60.966670000000001</v>
      </c>
      <c r="AC2113">
        <v>3.7371962000000001</v>
      </c>
      <c r="AD2113">
        <v>6.0081619999999996</v>
      </c>
      <c r="AE2113">
        <v>0</v>
      </c>
      <c r="AF2113">
        <v>85.362009999999998</v>
      </c>
    </row>
    <row r="2114" spans="1:32" x14ac:dyDescent="0.3">
      <c r="A2114">
        <v>3010056</v>
      </c>
      <c r="B2114">
        <v>1</v>
      </c>
      <c r="C2114" t="s">
        <v>82</v>
      </c>
      <c r="D2114" t="s">
        <v>108</v>
      </c>
      <c r="E2114" t="s">
        <v>8146</v>
      </c>
      <c r="F2114" t="s">
        <v>8147</v>
      </c>
      <c r="G2114" t="s">
        <v>134</v>
      </c>
      <c r="H2114" t="s">
        <v>211</v>
      </c>
      <c r="I2114" t="s">
        <v>79</v>
      </c>
      <c r="J2114" t="s">
        <v>346</v>
      </c>
      <c r="K2114" t="s">
        <v>22</v>
      </c>
      <c r="L2114" t="s">
        <v>177</v>
      </c>
      <c r="M2114" t="s">
        <v>8148</v>
      </c>
      <c r="N2114" t="s">
        <v>8149</v>
      </c>
      <c r="O2114">
        <v>2.5277777777777777E-2</v>
      </c>
      <c r="P2114">
        <v>0</v>
      </c>
      <c r="Q2114">
        <v>184</v>
      </c>
      <c r="R2114">
        <v>0</v>
      </c>
      <c r="S2114">
        <v>1</v>
      </c>
      <c r="T2114">
        <v>0</v>
      </c>
      <c r="U2114">
        <v>13</v>
      </c>
      <c r="V2114">
        <v>0</v>
      </c>
      <c r="W2114">
        <v>0</v>
      </c>
      <c r="X2114">
        <v>0</v>
      </c>
      <c r="Y2114">
        <v>0.33769536</v>
      </c>
      <c r="Z2114">
        <v>0</v>
      </c>
      <c r="AA2114">
        <v>1.1453529E-2</v>
      </c>
      <c r="AB2114">
        <v>0</v>
      </c>
      <c r="AC2114">
        <v>0.124541074</v>
      </c>
      <c r="AD2114">
        <v>0</v>
      </c>
      <c r="AE2114">
        <v>0</v>
      </c>
      <c r="AF2114">
        <v>0.47368997000000002</v>
      </c>
    </row>
    <row r="2115" spans="1:32" x14ac:dyDescent="0.3">
      <c r="A2115">
        <v>3010068</v>
      </c>
      <c r="B2115">
        <v>1</v>
      </c>
      <c r="C2115" t="s">
        <v>82</v>
      </c>
      <c r="D2115" t="s">
        <v>90</v>
      </c>
      <c r="E2115" t="s">
        <v>3226</v>
      </c>
      <c r="F2115" t="s">
        <v>3227</v>
      </c>
      <c r="G2115" t="s">
        <v>134</v>
      </c>
      <c r="H2115" t="s">
        <v>478</v>
      </c>
      <c r="I2115" t="s">
        <v>78</v>
      </c>
      <c r="J2115" t="s">
        <v>136</v>
      </c>
      <c r="K2115" t="s">
        <v>22</v>
      </c>
      <c r="L2115" t="s">
        <v>177</v>
      </c>
      <c r="M2115" t="s">
        <v>8150</v>
      </c>
      <c r="N2115" t="s">
        <v>8151</v>
      </c>
      <c r="O2115">
        <v>0.66520777777777784</v>
      </c>
      <c r="P2115">
        <v>0</v>
      </c>
      <c r="Q2115">
        <v>570</v>
      </c>
      <c r="R2115">
        <v>0</v>
      </c>
      <c r="S2115">
        <v>0</v>
      </c>
      <c r="T2115">
        <v>0</v>
      </c>
      <c r="U2115">
        <v>78</v>
      </c>
      <c r="V2115">
        <v>0</v>
      </c>
      <c r="W2115">
        <v>0</v>
      </c>
      <c r="X2115">
        <v>0</v>
      </c>
      <c r="Y2115">
        <v>93.797359999999998</v>
      </c>
      <c r="Z2115">
        <v>0</v>
      </c>
      <c r="AA2115">
        <v>0</v>
      </c>
      <c r="AB2115">
        <v>0</v>
      </c>
      <c r="AC2115">
        <v>15.81293</v>
      </c>
      <c r="AD2115">
        <v>0</v>
      </c>
      <c r="AE2115">
        <v>0</v>
      </c>
      <c r="AF2115">
        <v>109.6103</v>
      </c>
    </row>
    <row r="2116" spans="1:32" x14ac:dyDescent="0.3">
      <c r="A2116">
        <v>3010073</v>
      </c>
      <c r="B2116">
        <v>1</v>
      </c>
      <c r="C2116" t="s">
        <v>83</v>
      </c>
      <c r="D2116" t="s">
        <v>123</v>
      </c>
      <c r="E2116" t="s">
        <v>6023</v>
      </c>
      <c r="F2116" t="s">
        <v>6024</v>
      </c>
      <c r="G2116" t="s">
        <v>134</v>
      </c>
      <c r="H2116" t="s">
        <v>211</v>
      </c>
      <c r="I2116" t="s">
        <v>79</v>
      </c>
      <c r="J2116" t="s">
        <v>136</v>
      </c>
      <c r="K2116" t="s">
        <v>22</v>
      </c>
      <c r="L2116" t="s">
        <v>177</v>
      </c>
      <c r="M2116" t="s">
        <v>8152</v>
      </c>
      <c r="N2116" t="s">
        <v>8153</v>
      </c>
      <c r="O2116">
        <v>1.4486111111111111</v>
      </c>
      <c r="P2116">
        <v>3</v>
      </c>
      <c r="Q2116">
        <v>697</v>
      </c>
      <c r="R2116">
        <v>51</v>
      </c>
      <c r="S2116">
        <v>139</v>
      </c>
      <c r="T2116">
        <v>7</v>
      </c>
      <c r="U2116">
        <v>61</v>
      </c>
      <c r="V2116">
        <v>0</v>
      </c>
      <c r="W2116">
        <v>0</v>
      </c>
      <c r="X2116">
        <v>37.168816</v>
      </c>
      <c r="Y2116">
        <v>107.56882</v>
      </c>
      <c r="Z2116">
        <v>15.534044</v>
      </c>
      <c r="AA2116">
        <v>23.679110000000001</v>
      </c>
      <c r="AB2116">
        <v>8.4226910000000004</v>
      </c>
      <c r="AC2116">
        <v>18.495289</v>
      </c>
      <c r="AD2116">
        <v>0</v>
      </c>
      <c r="AE2116">
        <v>0</v>
      </c>
      <c r="AF2116">
        <v>210.86877000000001</v>
      </c>
    </row>
    <row r="2117" spans="1:32" x14ac:dyDescent="0.3">
      <c r="A2117">
        <v>3010061</v>
      </c>
      <c r="B2117">
        <v>1</v>
      </c>
      <c r="C2117" t="s">
        <v>82</v>
      </c>
      <c r="D2117" t="s">
        <v>103</v>
      </c>
      <c r="E2117" t="s">
        <v>8154</v>
      </c>
      <c r="F2117" t="s">
        <v>8155</v>
      </c>
      <c r="G2117" t="s">
        <v>134</v>
      </c>
      <c r="H2117" t="s">
        <v>182</v>
      </c>
      <c r="I2117" t="s">
        <v>79</v>
      </c>
      <c r="J2117" t="s">
        <v>136</v>
      </c>
      <c r="K2117" t="s">
        <v>22</v>
      </c>
      <c r="L2117" t="s">
        <v>177</v>
      </c>
      <c r="M2117" t="s">
        <v>8156</v>
      </c>
      <c r="N2117" t="s">
        <v>8157</v>
      </c>
      <c r="O2117">
        <v>1.1869444444444444</v>
      </c>
      <c r="P2117">
        <v>0</v>
      </c>
      <c r="Q2117">
        <v>1849</v>
      </c>
      <c r="R2117">
        <v>0</v>
      </c>
      <c r="S2117">
        <v>48</v>
      </c>
      <c r="T2117">
        <v>0</v>
      </c>
      <c r="U2117">
        <v>509</v>
      </c>
      <c r="V2117">
        <v>1</v>
      </c>
      <c r="W2117">
        <v>0</v>
      </c>
      <c r="X2117">
        <v>0</v>
      </c>
      <c r="Y2117">
        <v>482.19376</v>
      </c>
      <c r="Z2117">
        <v>0</v>
      </c>
      <c r="AA2117">
        <v>5.4672847000000004</v>
      </c>
      <c r="AB2117">
        <v>0</v>
      </c>
      <c r="AC2117">
        <v>278.14148</v>
      </c>
      <c r="AD2117">
        <v>6.8308086000000001</v>
      </c>
      <c r="AE2117">
        <v>0</v>
      </c>
      <c r="AF2117">
        <v>772.63336000000004</v>
      </c>
    </row>
    <row r="2118" spans="1:32" x14ac:dyDescent="0.3">
      <c r="A2118">
        <v>3009726</v>
      </c>
      <c r="B2118">
        <v>1</v>
      </c>
      <c r="C2118" t="s">
        <v>82</v>
      </c>
      <c r="D2118" t="s">
        <v>105</v>
      </c>
      <c r="E2118" t="s">
        <v>8158</v>
      </c>
      <c r="F2118" t="s">
        <v>8159</v>
      </c>
      <c r="G2118" t="s">
        <v>134</v>
      </c>
      <c r="H2118" t="s">
        <v>367</v>
      </c>
      <c r="I2118" t="s">
        <v>78</v>
      </c>
      <c r="J2118" t="s">
        <v>136</v>
      </c>
      <c r="K2118" t="s">
        <v>22</v>
      </c>
      <c r="L2118" t="s">
        <v>177</v>
      </c>
      <c r="M2118" t="s">
        <v>8160</v>
      </c>
      <c r="N2118" t="s">
        <v>8161</v>
      </c>
      <c r="O2118">
        <v>3.3786397222222222</v>
      </c>
      <c r="P2118">
        <v>0</v>
      </c>
      <c r="Q2118">
        <v>2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2.9637180000000002E-3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2.9637180000000002E-3</v>
      </c>
    </row>
    <row r="2119" spans="1:32" x14ac:dyDescent="0.3">
      <c r="A2119">
        <v>3009699</v>
      </c>
      <c r="B2119">
        <v>1</v>
      </c>
      <c r="C2119" t="s">
        <v>83</v>
      </c>
      <c r="D2119" t="s">
        <v>125</v>
      </c>
      <c r="E2119" t="s">
        <v>8162</v>
      </c>
      <c r="F2119" t="s">
        <v>8163</v>
      </c>
      <c r="G2119" t="s">
        <v>134</v>
      </c>
      <c r="H2119" t="s">
        <v>247</v>
      </c>
      <c r="I2119" t="s">
        <v>78</v>
      </c>
      <c r="J2119" t="s">
        <v>136</v>
      </c>
      <c r="K2119" t="s">
        <v>22</v>
      </c>
      <c r="L2119" t="s">
        <v>177</v>
      </c>
      <c r="M2119" t="s">
        <v>8164</v>
      </c>
      <c r="N2119" t="s">
        <v>8165</v>
      </c>
      <c r="O2119">
        <v>3.5543738888888887</v>
      </c>
      <c r="P2119">
        <v>0</v>
      </c>
      <c r="Q2119">
        <v>46</v>
      </c>
      <c r="R2119">
        <v>0</v>
      </c>
      <c r="S2119">
        <v>0</v>
      </c>
      <c r="T2119">
        <v>0</v>
      </c>
      <c r="U2119">
        <v>11</v>
      </c>
      <c r="V2119">
        <v>0</v>
      </c>
      <c r="W2119">
        <v>0</v>
      </c>
      <c r="X2119">
        <v>0</v>
      </c>
      <c r="Y2119">
        <v>35.250107</v>
      </c>
      <c r="Z2119">
        <v>0</v>
      </c>
      <c r="AA2119">
        <v>0</v>
      </c>
      <c r="AB2119">
        <v>0</v>
      </c>
      <c r="AC2119">
        <v>10.305460999999999</v>
      </c>
      <c r="AD2119">
        <v>0</v>
      </c>
      <c r="AE2119">
        <v>0</v>
      </c>
      <c r="AF2119">
        <v>45.555565000000001</v>
      </c>
    </row>
    <row r="2120" spans="1:32" x14ac:dyDescent="0.3">
      <c r="A2120">
        <v>3009701</v>
      </c>
      <c r="B2120">
        <v>1</v>
      </c>
      <c r="C2120" t="s">
        <v>83</v>
      </c>
      <c r="D2120" t="s">
        <v>115</v>
      </c>
      <c r="E2120" t="s">
        <v>8166</v>
      </c>
      <c r="F2120" t="s">
        <v>8167</v>
      </c>
      <c r="G2120" t="s">
        <v>134</v>
      </c>
      <c r="H2120" t="s">
        <v>211</v>
      </c>
      <c r="I2120" t="s">
        <v>79</v>
      </c>
      <c r="J2120" t="s">
        <v>136</v>
      </c>
      <c r="K2120" t="s">
        <v>22</v>
      </c>
      <c r="L2120" t="s">
        <v>177</v>
      </c>
      <c r="M2120" t="s">
        <v>8168</v>
      </c>
      <c r="N2120" t="s">
        <v>8169</v>
      </c>
      <c r="O2120">
        <v>0.80388888888888888</v>
      </c>
      <c r="P2120">
        <v>1</v>
      </c>
      <c r="Q2120">
        <v>270</v>
      </c>
      <c r="R2120">
        <v>205</v>
      </c>
      <c r="S2120">
        <v>85</v>
      </c>
      <c r="T2120">
        <v>12</v>
      </c>
      <c r="U2120">
        <v>17</v>
      </c>
      <c r="V2120">
        <v>3</v>
      </c>
      <c r="W2120">
        <v>0</v>
      </c>
      <c r="X2120">
        <v>6.0219754999999999</v>
      </c>
      <c r="Y2120">
        <v>88.591859999999997</v>
      </c>
      <c r="Z2120">
        <v>21.672121000000001</v>
      </c>
      <c r="AA2120">
        <v>20.600224999999998</v>
      </c>
      <c r="AB2120">
        <v>178.20679000000001</v>
      </c>
      <c r="AC2120">
        <v>5.9714119999999999</v>
      </c>
      <c r="AD2120">
        <v>468.65620000000001</v>
      </c>
      <c r="AE2120">
        <v>0</v>
      </c>
      <c r="AF2120">
        <v>789.72050000000002</v>
      </c>
    </row>
    <row r="2121" spans="1:32" x14ac:dyDescent="0.3">
      <c r="A2121">
        <v>3009641</v>
      </c>
      <c r="B2121">
        <v>1</v>
      </c>
      <c r="C2121" t="s">
        <v>82</v>
      </c>
      <c r="D2121" t="s">
        <v>102</v>
      </c>
      <c r="E2121" t="s">
        <v>8170</v>
      </c>
      <c r="F2121" t="s">
        <v>8171</v>
      </c>
      <c r="G2121" t="s">
        <v>134</v>
      </c>
      <c r="H2121" t="s">
        <v>216</v>
      </c>
      <c r="I2121" t="s">
        <v>78</v>
      </c>
      <c r="J2121" t="s">
        <v>136</v>
      </c>
      <c r="K2121" t="s">
        <v>22</v>
      </c>
      <c r="L2121" t="s">
        <v>177</v>
      </c>
      <c r="M2121" t="s">
        <v>8172</v>
      </c>
      <c r="N2121" t="s">
        <v>8173</v>
      </c>
      <c r="O2121">
        <v>4.0282108333333335</v>
      </c>
      <c r="P2121">
        <v>0</v>
      </c>
      <c r="Q2121">
        <v>0</v>
      </c>
      <c r="R2121">
        <v>0</v>
      </c>
      <c r="S2121">
        <v>10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18.555392999999999</v>
      </c>
      <c r="AB2121">
        <v>0</v>
      </c>
      <c r="AC2121">
        <v>0</v>
      </c>
      <c r="AD2121">
        <v>0</v>
      </c>
      <c r="AE2121">
        <v>0</v>
      </c>
      <c r="AF2121">
        <v>18.555392999999999</v>
      </c>
    </row>
    <row r="2122" spans="1:32" x14ac:dyDescent="0.3">
      <c r="A2122">
        <v>3009643</v>
      </c>
      <c r="B2122">
        <v>1</v>
      </c>
      <c r="C2122" t="s">
        <v>82</v>
      </c>
      <c r="D2122" t="s">
        <v>93</v>
      </c>
      <c r="E2122" t="s">
        <v>8174</v>
      </c>
      <c r="F2122" t="s">
        <v>8175</v>
      </c>
      <c r="G2122" t="s">
        <v>134</v>
      </c>
      <c r="H2122" t="s">
        <v>238</v>
      </c>
      <c r="I2122" t="s">
        <v>78</v>
      </c>
      <c r="J2122" t="s">
        <v>136</v>
      </c>
      <c r="K2122" t="s">
        <v>22</v>
      </c>
      <c r="L2122" t="s">
        <v>177</v>
      </c>
      <c r="M2122" t="s">
        <v>8176</v>
      </c>
      <c r="N2122" t="s">
        <v>8177</v>
      </c>
      <c r="O2122">
        <v>3.8137058333333336</v>
      </c>
      <c r="P2122">
        <v>0</v>
      </c>
      <c r="Q2122">
        <v>1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2.3198729999999999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2.3198729999999999</v>
      </c>
    </row>
    <row r="2123" spans="1:32" x14ac:dyDescent="0.3">
      <c r="A2123">
        <v>3009648</v>
      </c>
      <c r="B2123">
        <v>1</v>
      </c>
      <c r="C2123" t="s">
        <v>82</v>
      </c>
      <c r="D2123" t="s">
        <v>90</v>
      </c>
      <c r="E2123" t="s">
        <v>8178</v>
      </c>
      <c r="F2123" t="s">
        <v>8179</v>
      </c>
      <c r="G2123" t="s">
        <v>134</v>
      </c>
      <c r="H2123" t="s">
        <v>182</v>
      </c>
      <c r="I2123" t="s">
        <v>78</v>
      </c>
      <c r="J2123" t="s">
        <v>136</v>
      </c>
      <c r="K2123" t="s">
        <v>22</v>
      </c>
      <c r="L2123" t="s">
        <v>177</v>
      </c>
      <c r="M2123" t="s">
        <v>8180</v>
      </c>
      <c r="N2123" t="s">
        <v>8181</v>
      </c>
      <c r="O2123">
        <v>1.5055555555555555</v>
      </c>
      <c r="P2123">
        <v>0</v>
      </c>
      <c r="Q2123">
        <v>543</v>
      </c>
      <c r="R2123">
        <v>0</v>
      </c>
      <c r="S2123">
        <v>0</v>
      </c>
      <c r="T2123">
        <v>0</v>
      </c>
      <c r="U2123">
        <v>39</v>
      </c>
      <c r="V2123">
        <v>0</v>
      </c>
      <c r="W2123">
        <v>0</v>
      </c>
      <c r="X2123">
        <v>0</v>
      </c>
      <c r="Y2123">
        <v>288.09125</v>
      </c>
      <c r="Z2123">
        <v>0</v>
      </c>
      <c r="AA2123">
        <v>0</v>
      </c>
      <c r="AB2123">
        <v>0</v>
      </c>
      <c r="AC2123">
        <v>17.284555000000001</v>
      </c>
      <c r="AD2123">
        <v>0</v>
      </c>
      <c r="AE2123">
        <v>0</v>
      </c>
      <c r="AF2123">
        <v>305.37580000000003</v>
      </c>
    </row>
    <row r="2124" spans="1:32" x14ac:dyDescent="0.3">
      <c r="A2124">
        <v>3009580</v>
      </c>
      <c r="B2124">
        <v>1</v>
      </c>
      <c r="C2124" t="s">
        <v>83</v>
      </c>
      <c r="D2124" t="s">
        <v>115</v>
      </c>
      <c r="E2124" t="s">
        <v>3678</v>
      </c>
      <c r="F2124" t="s">
        <v>3679</v>
      </c>
      <c r="G2124" t="s">
        <v>134</v>
      </c>
      <c r="H2124" t="s">
        <v>211</v>
      </c>
      <c r="I2124" t="s">
        <v>79</v>
      </c>
      <c r="J2124" t="s">
        <v>136</v>
      </c>
      <c r="K2124" t="s">
        <v>22</v>
      </c>
      <c r="L2124" t="s">
        <v>177</v>
      </c>
      <c r="M2124" t="s">
        <v>8182</v>
      </c>
      <c r="N2124" t="s">
        <v>8183</v>
      </c>
      <c r="O2124">
        <v>0.33750000000000002</v>
      </c>
      <c r="P2124">
        <v>3</v>
      </c>
      <c r="Q2124">
        <v>0</v>
      </c>
      <c r="R2124">
        <v>29</v>
      </c>
      <c r="S2124">
        <v>11</v>
      </c>
      <c r="T2124">
        <v>6</v>
      </c>
      <c r="U2124">
        <v>1</v>
      </c>
      <c r="V2124">
        <v>2</v>
      </c>
      <c r="W2124">
        <v>0</v>
      </c>
      <c r="X2124">
        <v>1.6268585</v>
      </c>
      <c r="Y2124">
        <v>0</v>
      </c>
      <c r="Z2124">
        <v>7.0629929999999996</v>
      </c>
      <c r="AA2124">
        <v>0.69033193999999998</v>
      </c>
      <c r="AB2124">
        <v>5.5043715999999998</v>
      </c>
      <c r="AC2124">
        <v>0</v>
      </c>
      <c r="AD2124">
        <v>1.5247948</v>
      </c>
      <c r="AE2124">
        <v>0</v>
      </c>
      <c r="AF2124">
        <v>16.40935</v>
      </c>
    </row>
    <row r="2125" spans="1:32" x14ac:dyDescent="0.3">
      <c r="A2125">
        <v>3009561</v>
      </c>
      <c r="B2125">
        <v>1</v>
      </c>
      <c r="C2125" t="s">
        <v>82</v>
      </c>
      <c r="D2125" t="s">
        <v>100</v>
      </c>
      <c r="E2125" t="s">
        <v>8184</v>
      </c>
      <c r="F2125" t="s">
        <v>8185</v>
      </c>
      <c r="G2125" t="s">
        <v>134</v>
      </c>
      <c r="H2125" t="s">
        <v>367</v>
      </c>
      <c r="I2125" t="s">
        <v>78</v>
      </c>
      <c r="J2125" t="s">
        <v>136</v>
      </c>
      <c r="K2125" t="s">
        <v>22</v>
      </c>
      <c r="L2125" t="s">
        <v>177</v>
      </c>
      <c r="M2125" t="s">
        <v>8186</v>
      </c>
      <c r="N2125" t="s">
        <v>8187</v>
      </c>
      <c r="O2125">
        <v>0.88295083333333335</v>
      </c>
      <c r="P2125">
        <v>0</v>
      </c>
      <c r="Q2125">
        <v>37</v>
      </c>
      <c r="R2125">
        <v>0</v>
      </c>
      <c r="S2125">
        <v>0</v>
      </c>
      <c r="T2125">
        <v>0</v>
      </c>
      <c r="U2125">
        <v>6</v>
      </c>
      <c r="V2125">
        <v>0</v>
      </c>
      <c r="W2125">
        <v>0</v>
      </c>
      <c r="X2125">
        <v>0</v>
      </c>
      <c r="Y2125">
        <v>7.2519460000000002</v>
      </c>
      <c r="Z2125">
        <v>0</v>
      </c>
      <c r="AA2125">
        <v>0</v>
      </c>
      <c r="AB2125">
        <v>0</v>
      </c>
      <c r="AC2125">
        <v>11.84695</v>
      </c>
      <c r="AD2125">
        <v>0</v>
      </c>
      <c r="AE2125">
        <v>0</v>
      </c>
      <c r="AF2125">
        <v>19.098894000000001</v>
      </c>
    </row>
    <row r="2126" spans="1:32" x14ac:dyDescent="0.3">
      <c r="A2126">
        <v>3009560</v>
      </c>
      <c r="B2126">
        <v>1</v>
      </c>
      <c r="C2126" t="s">
        <v>82</v>
      </c>
      <c r="D2126" t="s">
        <v>91</v>
      </c>
      <c r="E2126" t="s">
        <v>8188</v>
      </c>
      <c r="F2126" t="s">
        <v>8189</v>
      </c>
      <c r="G2126" t="s">
        <v>134</v>
      </c>
      <c r="H2126" t="s">
        <v>247</v>
      </c>
      <c r="I2126" t="s">
        <v>78</v>
      </c>
      <c r="J2126" t="s">
        <v>136</v>
      </c>
      <c r="K2126" t="s">
        <v>22</v>
      </c>
      <c r="L2126" t="s">
        <v>177</v>
      </c>
      <c r="M2126" t="s">
        <v>8190</v>
      </c>
      <c r="N2126" t="s">
        <v>8191</v>
      </c>
      <c r="O2126">
        <v>2.9044013888888887</v>
      </c>
      <c r="P2126">
        <v>0</v>
      </c>
      <c r="Q2126">
        <v>77</v>
      </c>
      <c r="R2126">
        <v>0</v>
      </c>
      <c r="S2126">
        <v>0</v>
      </c>
      <c r="T2126">
        <v>0</v>
      </c>
      <c r="U2126">
        <v>18</v>
      </c>
      <c r="V2126">
        <v>0</v>
      </c>
      <c r="W2126">
        <v>0</v>
      </c>
      <c r="X2126">
        <v>0</v>
      </c>
      <c r="Y2126">
        <v>61.062049999999999</v>
      </c>
      <c r="Z2126">
        <v>0</v>
      </c>
      <c r="AA2126">
        <v>0</v>
      </c>
      <c r="AB2126">
        <v>0</v>
      </c>
      <c r="AC2126">
        <v>18.62276</v>
      </c>
      <c r="AD2126">
        <v>0</v>
      </c>
      <c r="AE2126">
        <v>0</v>
      </c>
      <c r="AF2126">
        <v>79.684814000000003</v>
      </c>
    </row>
    <row r="2127" spans="1:32" x14ac:dyDescent="0.3">
      <c r="A2127">
        <v>3009498</v>
      </c>
      <c r="B2127">
        <v>2</v>
      </c>
      <c r="C2127" t="s">
        <v>82</v>
      </c>
      <c r="D2127" t="s">
        <v>84</v>
      </c>
      <c r="E2127" t="s">
        <v>8192</v>
      </c>
      <c r="F2127" t="s">
        <v>8193</v>
      </c>
      <c r="G2127" t="s">
        <v>134</v>
      </c>
      <c r="H2127" t="s">
        <v>238</v>
      </c>
      <c r="I2127" t="s">
        <v>78</v>
      </c>
      <c r="J2127" t="s">
        <v>136</v>
      </c>
      <c r="K2127" t="s">
        <v>22</v>
      </c>
      <c r="L2127" t="s">
        <v>177</v>
      </c>
      <c r="M2127" t="s">
        <v>8194</v>
      </c>
      <c r="N2127" t="s">
        <v>8195</v>
      </c>
      <c r="O2127">
        <v>0.8147483333333333</v>
      </c>
      <c r="P2127">
        <v>0</v>
      </c>
      <c r="Q2127">
        <v>148</v>
      </c>
      <c r="R2127">
        <v>0</v>
      </c>
      <c r="S2127">
        <v>0</v>
      </c>
      <c r="T2127">
        <v>0</v>
      </c>
      <c r="U2127">
        <v>4</v>
      </c>
      <c r="V2127">
        <v>0</v>
      </c>
      <c r="W2127">
        <v>0</v>
      </c>
      <c r="X2127">
        <v>0</v>
      </c>
      <c r="Y2127">
        <v>31.388003999999999</v>
      </c>
      <c r="Z2127">
        <v>0</v>
      </c>
      <c r="AA2127">
        <v>0</v>
      </c>
      <c r="AB2127">
        <v>0</v>
      </c>
      <c r="AC2127">
        <v>5.073631E-2</v>
      </c>
      <c r="AD2127">
        <v>0</v>
      </c>
      <c r="AE2127">
        <v>0</v>
      </c>
      <c r="AF2127">
        <v>31.438742000000001</v>
      </c>
    </row>
    <row r="2128" spans="1:32" x14ac:dyDescent="0.3">
      <c r="A2128">
        <v>3009412</v>
      </c>
      <c r="B2128">
        <v>2</v>
      </c>
      <c r="C2128" t="s">
        <v>83</v>
      </c>
      <c r="D2128" t="s">
        <v>125</v>
      </c>
      <c r="E2128" t="s">
        <v>444</v>
      </c>
      <c r="F2128" t="s">
        <v>445</v>
      </c>
      <c r="G2128" t="s">
        <v>134</v>
      </c>
      <c r="H2128" t="s">
        <v>293</v>
      </c>
      <c r="I2128" t="s">
        <v>79</v>
      </c>
      <c r="J2128" t="s">
        <v>136</v>
      </c>
      <c r="K2128" t="s">
        <v>22</v>
      </c>
      <c r="L2128" t="s">
        <v>177</v>
      </c>
      <c r="M2128" t="s">
        <v>6331</v>
      </c>
      <c r="N2128" t="s">
        <v>8196</v>
      </c>
      <c r="O2128">
        <v>2.2213888888888889</v>
      </c>
      <c r="P2128">
        <v>0</v>
      </c>
      <c r="Q2128">
        <v>387</v>
      </c>
      <c r="R2128">
        <v>0</v>
      </c>
      <c r="S2128">
        <v>4</v>
      </c>
      <c r="T2128">
        <v>0</v>
      </c>
      <c r="U2128">
        <v>51</v>
      </c>
      <c r="V2128">
        <v>0</v>
      </c>
      <c r="W2128">
        <v>0</v>
      </c>
      <c r="X2128">
        <v>0</v>
      </c>
      <c r="Y2128">
        <v>181.97864999999999</v>
      </c>
      <c r="Z2128">
        <v>0</v>
      </c>
      <c r="AA2128">
        <v>3.4781327000000002</v>
      </c>
      <c r="AB2128">
        <v>0</v>
      </c>
      <c r="AC2128">
        <v>27.660630999999999</v>
      </c>
      <c r="AD2128">
        <v>0</v>
      </c>
      <c r="AE2128">
        <v>0</v>
      </c>
      <c r="AF2128">
        <v>213.11742000000001</v>
      </c>
    </row>
    <row r="2129" spans="1:32" x14ac:dyDescent="0.3">
      <c r="A2129">
        <v>3009567</v>
      </c>
      <c r="B2129">
        <v>1</v>
      </c>
      <c r="C2129" t="s">
        <v>82</v>
      </c>
      <c r="D2129" t="s">
        <v>98</v>
      </c>
      <c r="E2129" t="s">
        <v>8197</v>
      </c>
      <c r="F2129" t="s">
        <v>8198</v>
      </c>
      <c r="G2129" t="s">
        <v>134</v>
      </c>
      <c r="H2129" t="s">
        <v>182</v>
      </c>
      <c r="I2129" t="s">
        <v>78</v>
      </c>
      <c r="J2129" t="s">
        <v>136</v>
      </c>
      <c r="K2129" t="s">
        <v>22</v>
      </c>
      <c r="L2129" t="s">
        <v>177</v>
      </c>
      <c r="M2129" t="s">
        <v>8199</v>
      </c>
      <c r="N2129" t="s">
        <v>8200</v>
      </c>
      <c r="O2129">
        <v>1.441111111111111</v>
      </c>
      <c r="P2129">
        <v>0</v>
      </c>
      <c r="Q2129">
        <v>962</v>
      </c>
      <c r="R2129">
        <v>0</v>
      </c>
      <c r="S2129">
        <v>0</v>
      </c>
      <c r="T2129">
        <v>0</v>
      </c>
      <c r="U2129">
        <v>56</v>
      </c>
      <c r="V2129">
        <v>0</v>
      </c>
      <c r="W2129">
        <v>0</v>
      </c>
      <c r="X2129">
        <v>0</v>
      </c>
      <c r="Y2129">
        <v>474.85849999999999</v>
      </c>
      <c r="Z2129">
        <v>0</v>
      </c>
      <c r="AA2129">
        <v>0</v>
      </c>
      <c r="AB2129">
        <v>0</v>
      </c>
      <c r="AC2129">
        <v>25.732935000000001</v>
      </c>
      <c r="AD2129">
        <v>0</v>
      </c>
      <c r="AE2129">
        <v>0</v>
      </c>
      <c r="AF2129">
        <v>500.59143</v>
      </c>
    </row>
    <row r="2130" spans="1:32" x14ac:dyDescent="0.3">
      <c r="A2130">
        <v>3009375</v>
      </c>
      <c r="B2130">
        <v>1</v>
      </c>
      <c r="C2130" t="s">
        <v>82</v>
      </c>
      <c r="D2130" t="s">
        <v>92</v>
      </c>
      <c r="E2130" t="s">
        <v>8201</v>
      </c>
      <c r="F2130" t="s">
        <v>8202</v>
      </c>
      <c r="G2130" t="s">
        <v>134</v>
      </c>
      <c r="H2130" t="s">
        <v>367</v>
      </c>
      <c r="I2130" t="s">
        <v>78</v>
      </c>
      <c r="J2130" t="s">
        <v>136</v>
      </c>
      <c r="K2130" t="s">
        <v>22</v>
      </c>
      <c r="L2130" t="s">
        <v>177</v>
      </c>
      <c r="M2130" t="s">
        <v>8203</v>
      </c>
      <c r="N2130" t="s">
        <v>8204</v>
      </c>
      <c r="O2130">
        <v>4.1947816666666666</v>
      </c>
      <c r="P2130">
        <v>0</v>
      </c>
      <c r="Q2130">
        <v>2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10.865849000000001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10.865849000000001</v>
      </c>
    </row>
    <row r="2131" spans="1:32" x14ac:dyDescent="0.3">
      <c r="A2131">
        <v>3009164</v>
      </c>
      <c r="B2131">
        <v>1</v>
      </c>
      <c r="C2131" t="s">
        <v>82</v>
      </c>
      <c r="D2131" t="s">
        <v>88</v>
      </c>
      <c r="E2131" t="s">
        <v>8205</v>
      </c>
      <c r="F2131" t="s">
        <v>8206</v>
      </c>
      <c r="G2131" t="s">
        <v>134</v>
      </c>
      <c r="H2131" t="s">
        <v>182</v>
      </c>
      <c r="I2131" t="s">
        <v>78</v>
      </c>
      <c r="J2131" t="s">
        <v>136</v>
      </c>
      <c r="K2131" t="s">
        <v>22</v>
      </c>
      <c r="L2131" t="s">
        <v>177</v>
      </c>
      <c r="M2131" t="s">
        <v>8207</v>
      </c>
      <c r="N2131" t="s">
        <v>8208</v>
      </c>
      <c r="O2131">
        <v>5.0487777777777776</v>
      </c>
      <c r="P2131">
        <v>0</v>
      </c>
      <c r="Q2131">
        <v>18</v>
      </c>
      <c r="R2131">
        <v>0</v>
      </c>
      <c r="S2131">
        <v>36</v>
      </c>
      <c r="T2131">
        <v>0</v>
      </c>
      <c r="U2131">
        <v>12</v>
      </c>
      <c r="V2131">
        <v>0</v>
      </c>
      <c r="W2131">
        <v>0</v>
      </c>
      <c r="X2131">
        <v>0</v>
      </c>
      <c r="Y2131">
        <v>10.068185</v>
      </c>
      <c r="Z2131">
        <v>0</v>
      </c>
      <c r="AA2131">
        <v>23.540351999999999</v>
      </c>
      <c r="AB2131">
        <v>0</v>
      </c>
      <c r="AC2131">
        <v>10.573718</v>
      </c>
      <c r="AD2131">
        <v>0</v>
      </c>
      <c r="AE2131">
        <v>0</v>
      </c>
      <c r="AF2131">
        <v>44.182254999999998</v>
      </c>
    </row>
    <row r="2132" spans="1:32" x14ac:dyDescent="0.3">
      <c r="A2132">
        <v>3009171</v>
      </c>
      <c r="B2132">
        <v>1</v>
      </c>
      <c r="C2132" t="s">
        <v>82</v>
      </c>
      <c r="D2132" t="s">
        <v>94</v>
      </c>
      <c r="E2132" t="s">
        <v>7388</v>
      </c>
      <c r="F2132" t="s">
        <v>7389</v>
      </c>
      <c r="G2132" t="s">
        <v>134</v>
      </c>
      <c r="H2132" t="s">
        <v>211</v>
      </c>
      <c r="I2132" t="s">
        <v>79</v>
      </c>
      <c r="J2132" t="s">
        <v>136</v>
      </c>
      <c r="K2132" t="s">
        <v>22</v>
      </c>
      <c r="L2132" t="s">
        <v>177</v>
      </c>
      <c r="M2132" t="s">
        <v>8209</v>
      </c>
      <c r="N2132" t="s">
        <v>8210</v>
      </c>
      <c r="O2132">
        <v>0.72499999999999998</v>
      </c>
      <c r="P2132">
        <v>2</v>
      </c>
      <c r="Q2132">
        <v>354</v>
      </c>
      <c r="R2132">
        <v>46</v>
      </c>
      <c r="S2132">
        <v>25</v>
      </c>
      <c r="T2132">
        <v>15</v>
      </c>
      <c r="U2132">
        <v>50</v>
      </c>
      <c r="V2132">
        <v>0</v>
      </c>
      <c r="W2132">
        <v>0</v>
      </c>
      <c r="X2132">
        <v>0.88931199999999999</v>
      </c>
      <c r="Y2132">
        <v>44.976089999999999</v>
      </c>
      <c r="Z2132">
        <v>30.852829</v>
      </c>
      <c r="AA2132">
        <v>3.3973352999999999</v>
      </c>
      <c r="AB2132">
        <v>85.458969999999994</v>
      </c>
      <c r="AC2132">
        <v>19.644955</v>
      </c>
      <c r="AD2132">
        <v>0</v>
      </c>
      <c r="AE2132">
        <v>0</v>
      </c>
      <c r="AF2132">
        <v>185.21948</v>
      </c>
    </row>
    <row r="2133" spans="1:32" x14ac:dyDescent="0.3">
      <c r="A2133">
        <v>3008766</v>
      </c>
      <c r="B2133">
        <v>1</v>
      </c>
      <c r="C2133" t="s">
        <v>82</v>
      </c>
      <c r="D2133" t="s">
        <v>106</v>
      </c>
      <c r="E2133" t="s">
        <v>8211</v>
      </c>
      <c r="F2133" t="s">
        <v>8212</v>
      </c>
      <c r="G2133" t="s">
        <v>134</v>
      </c>
      <c r="H2133" t="s">
        <v>367</v>
      </c>
      <c r="I2133" t="s">
        <v>78</v>
      </c>
      <c r="J2133" t="s">
        <v>136</v>
      </c>
      <c r="K2133" t="s">
        <v>22</v>
      </c>
      <c r="L2133" t="s">
        <v>177</v>
      </c>
      <c r="M2133" t="s">
        <v>8213</v>
      </c>
      <c r="N2133" t="s">
        <v>8214</v>
      </c>
      <c r="O2133">
        <v>3.2579505555555555</v>
      </c>
      <c r="P2133">
        <v>0</v>
      </c>
      <c r="Q2133">
        <v>1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1.7736175999999999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1.7736175999999999</v>
      </c>
    </row>
    <row r="2134" spans="1:32" x14ac:dyDescent="0.3">
      <c r="A2134">
        <v>3008786</v>
      </c>
      <c r="B2134">
        <v>1</v>
      </c>
      <c r="C2134" t="s">
        <v>82</v>
      </c>
      <c r="D2134" t="s">
        <v>106</v>
      </c>
      <c r="E2134" t="s">
        <v>8215</v>
      </c>
      <c r="F2134" t="s">
        <v>8216</v>
      </c>
      <c r="G2134" t="s">
        <v>134</v>
      </c>
      <c r="H2134" t="s">
        <v>487</v>
      </c>
      <c r="I2134" t="s">
        <v>78</v>
      </c>
      <c r="J2134" t="s">
        <v>136</v>
      </c>
      <c r="K2134" t="s">
        <v>22</v>
      </c>
      <c r="L2134" t="s">
        <v>177</v>
      </c>
      <c r="M2134" t="s">
        <v>8217</v>
      </c>
      <c r="N2134" t="s">
        <v>8218</v>
      </c>
      <c r="O2134">
        <v>2.570518888888889</v>
      </c>
      <c r="P2134">
        <v>0</v>
      </c>
      <c r="Q2134">
        <v>208</v>
      </c>
      <c r="R2134">
        <v>0</v>
      </c>
      <c r="S2134">
        <v>0</v>
      </c>
      <c r="T2134">
        <v>0</v>
      </c>
      <c r="U2134">
        <v>10</v>
      </c>
      <c r="V2134">
        <v>0</v>
      </c>
      <c r="W2134">
        <v>0</v>
      </c>
      <c r="X2134">
        <v>0</v>
      </c>
      <c r="Y2134">
        <v>132.83882</v>
      </c>
      <c r="Z2134">
        <v>0</v>
      </c>
      <c r="AA2134">
        <v>0</v>
      </c>
      <c r="AB2134">
        <v>0</v>
      </c>
      <c r="AC2134">
        <v>22.942347000000002</v>
      </c>
      <c r="AD2134">
        <v>0</v>
      </c>
      <c r="AE2134">
        <v>0</v>
      </c>
      <c r="AF2134">
        <v>155.78117</v>
      </c>
    </row>
    <row r="2135" spans="1:32" x14ac:dyDescent="0.3">
      <c r="A2135">
        <v>3008761</v>
      </c>
      <c r="B2135">
        <v>1</v>
      </c>
      <c r="C2135" t="s">
        <v>83</v>
      </c>
      <c r="D2135" t="s">
        <v>130</v>
      </c>
      <c r="E2135" t="s">
        <v>8219</v>
      </c>
      <c r="F2135" t="s">
        <v>8220</v>
      </c>
      <c r="G2135" t="s">
        <v>134</v>
      </c>
      <c r="H2135" t="s">
        <v>182</v>
      </c>
      <c r="I2135" t="s">
        <v>78</v>
      </c>
      <c r="J2135" t="s">
        <v>136</v>
      </c>
      <c r="K2135" t="s">
        <v>22</v>
      </c>
      <c r="L2135" t="s">
        <v>177</v>
      </c>
      <c r="M2135" t="s">
        <v>8221</v>
      </c>
      <c r="N2135" t="s">
        <v>8222</v>
      </c>
      <c r="O2135">
        <v>2.5456358333333333</v>
      </c>
      <c r="P2135">
        <v>0</v>
      </c>
      <c r="Q2135">
        <v>329</v>
      </c>
      <c r="R2135">
        <v>0</v>
      </c>
      <c r="S2135">
        <v>0</v>
      </c>
      <c r="T2135">
        <v>0</v>
      </c>
      <c r="U2135">
        <v>7</v>
      </c>
      <c r="V2135">
        <v>0</v>
      </c>
      <c r="W2135">
        <v>0</v>
      </c>
      <c r="X2135">
        <v>0</v>
      </c>
      <c r="Y2135">
        <v>230.98349999999999</v>
      </c>
      <c r="Z2135">
        <v>0</v>
      </c>
      <c r="AA2135">
        <v>0</v>
      </c>
      <c r="AB2135">
        <v>0</v>
      </c>
      <c r="AC2135">
        <v>6.3307685999999999</v>
      </c>
      <c r="AD2135">
        <v>0</v>
      </c>
      <c r="AE2135">
        <v>0</v>
      </c>
      <c r="AF2135">
        <v>237.31426999999999</v>
      </c>
    </row>
    <row r="2136" spans="1:32" x14ac:dyDescent="0.3">
      <c r="A2136">
        <v>3008776</v>
      </c>
      <c r="B2136">
        <v>1</v>
      </c>
      <c r="C2136" t="s">
        <v>83</v>
      </c>
      <c r="D2136" t="s">
        <v>129</v>
      </c>
      <c r="E2136" t="s">
        <v>8223</v>
      </c>
      <c r="F2136" t="s">
        <v>8224</v>
      </c>
      <c r="G2136" t="s">
        <v>134</v>
      </c>
      <c r="H2136" t="s">
        <v>211</v>
      </c>
      <c r="I2136" t="s">
        <v>79</v>
      </c>
      <c r="J2136" t="s">
        <v>136</v>
      </c>
      <c r="K2136" t="s">
        <v>22</v>
      </c>
      <c r="L2136" t="s">
        <v>177</v>
      </c>
      <c r="M2136" t="s">
        <v>8225</v>
      </c>
      <c r="N2136" t="s">
        <v>8226</v>
      </c>
      <c r="O2136">
        <v>1.4978750000000001</v>
      </c>
      <c r="P2136">
        <v>13</v>
      </c>
      <c r="Q2136">
        <v>20</v>
      </c>
      <c r="R2136">
        <v>207</v>
      </c>
      <c r="S2136">
        <v>172</v>
      </c>
      <c r="T2136">
        <v>39</v>
      </c>
      <c r="U2136">
        <v>19</v>
      </c>
      <c r="V2136">
        <v>0</v>
      </c>
      <c r="W2136">
        <v>0</v>
      </c>
      <c r="X2136">
        <v>319.27530000000002</v>
      </c>
      <c r="Y2136">
        <v>11.040559</v>
      </c>
      <c r="Z2136">
        <v>68.44753</v>
      </c>
      <c r="AA2136">
        <v>36.014240000000001</v>
      </c>
      <c r="AB2136">
        <v>9.6831320000000005</v>
      </c>
      <c r="AC2136">
        <v>40.140324</v>
      </c>
      <c r="AD2136">
        <v>0</v>
      </c>
      <c r="AE2136">
        <v>0</v>
      </c>
      <c r="AF2136">
        <v>484.60106999999999</v>
      </c>
    </row>
    <row r="2137" spans="1:32" x14ac:dyDescent="0.3">
      <c r="A2137">
        <v>3008601</v>
      </c>
      <c r="B2137">
        <v>1</v>
      </c>
      <c r="C2137" t="s">
        <v>82</v>
      </c>
      <c r="D2137" t="s">
        <v>99</v>
      </c>
      <c r="E2137" t="s">
        <v>8227</v>
      </c>
      <c r="F2137" t="s">
        <v>8228</v>
      </c>
      <c r="G2137" t="s">
        <v>134</v>
      </c>
      <c r="H2137" t="s">
        <v>176</v>
      </c>
      <c r="I2137" t="s">
        <v>78</v>
      </c>
      <c r="J2137" t="s">
        <v>136</v>
      </c>
      <c r="K2137" t="s">
        <v>22</v>
      </c>
      <c r="L2137" t="s">
        <v>177</v>
      </c>
      <c r="M2137" t="s">
        <v>8229</v>
      </c>
      <c r="N2137" t="s">
        <v>8230</v>
      </c>
      <c r="O2137">
        <v>2.9878997222222221</v>
      </c>
      <c r="P2137">
        <v>0</v>
      </c>
      <c r="Q2137">
        <v>3</v>
      </c>
      <c r="R2137">
        <v>0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0</v>
      </c>
      <c r="Y2137">
        <v>2.0875406000000001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2.0875406000000001</v>
      </c>
    </row>
    <row r="2138" spans="1:32" x14ac:dyDescent="0.3">
      <c r="A2138">
        <v>3008575</v>
      </c>
      <c r="B2138">
        <v>1</v>
      </c>
      <c r="C2138" t="s">
        <v>82</v>
      </c>
      <c r="D2138" t="s">
        <v>104</v>
      </c>
      <c r="E2138" t="s">
        <v>8231</v>
      </c>
      <c r="F2138" t="s">
        <v>8232</v>
      </c>
      <c r="G2138" t="s">
        <v>134</v>
      </c>
      <c r="H2138" t="s">
        <v>238</v>
      </c>
      <c r="I2138" t="s">
        <v>78</v>
      </c>
      <c r="J2138" t="s">
        <v>136</v>
      </c>
      <c r="K2138" t="s">
        <v>22</v>
      </c>
      <c r="L2138" t="s">
        <v>177</v>
      </c>
      <c r="M2138" t="s">
        <v>8233</v>
      </c>
      <c r="N2138" t="s">
        <v>8234</v>
      </c>
      <c r="O2138">
        <v>1.1299494444444445</v>
      </c>
      <c r="P2138">
        <v>0</v>
      </c>
      <c r="Q2138">
        <v>3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0.83902275999999998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0.83902275999999998</v>
      </c>
    </row>
    <row r="2139" spans="1:32" x14ac:dyDescent="0.3">
      <c r="A2139">
        <v>3008584</v>
      </c>
      <c r="B2139">
        <v>1</v>
      </c>
      <c r="C2139" t="s">
        <v>82</v>
      </c>
      <c r="D2139" t="s">
        <v>99</v>
      </c>
      <c r="E2139" t="s">
        <v>8235</v>
      </c>
      <c r="F2139" t="s">
        <v>8236</v>
      </c>
      <c r="G2139" t="s">
        <v>134</v>
      </c>
      <c r="H2139" t="s">
        <v>247</v>
      </c>
      <c r="I2139" t="s">
        <v>78</v>
      </c>
      <c r="J2139" t="s">
        <v>136</v>
      </c>
      <c r="K2139" t="s">
        <v>22</v>
      </c>
      <c r="L2139" t="s">
        <v>177</v>
      </c>
      <c r="M2139" t="s">
        <v>8237</v>
      </c>
      <c r="N2139" t="s">
        <v>8238</v>
      </c>
      <c r="O2139">
        <v>1.4571733333333332</v>
      </c>
      <c r="P2139">
        <v>0</v>
      </c>
      <c r="Q2139">
        <v>36</v>
      </c>
      <c r="R2139">
        <v>0</v>
      </c>
      <c r="S2139">
        <v>1</v>
      </c>
      <c r="T2139">
        <v>0</v>
      </c>
      <c r="U2139">
        <v>3</v>
      </c>
      <c r="V2139">
        <v>0</v>
      </c>
      <c r="W2139">
        <v>0</v>
      </c>
      <c r="X2139">
        <v>0</v>
      </c>
      <c r="Y2139">
        <v>4.2808013000000003</v>
      </c>
      <c r="Z2139">
        <v>0</v>
      </c>
      <c r="AA2139">
        <v>0.31947710000000001</v>
      </c>
      <c r="AB2139">
        <v>0</v>
      </c>
      <c r="AC2139">
        <v>2.9601445000000001E-2</v>
      </c>
      <c r="AD2139">
        <v>0</v>
      </c>
      <c r="AE2139">
        <v>0</v>
      </c>
      <c r="AF2139">
        <v>4.62988</v>
      </c>
    </row>
    <row r="2140" spans="1:32" x14ac:dyDescent="0.3">
      <c r="A2140">
        <v>3008471</v>
      </c>
      <c r="B2140">
        <v>1</v>
      </c>
      <c r="C2140" t="s">
        <v>82</v>
      </c>
      <c r="D2140" t="s">
        <v>92</v>
      </c>
      <c r="E2140" t="s">
        <v>8239</v>
      </c>
      <c r="F2140" t="s">
        <v>8240</v>
      </c>
      <c r="G2140" t="s">
        <v>134</v>
      </c>
      <c r="H2140" t="s">
        <v>367</v>
      </c>
      <c r="I2140" t="s">
        <v>78</v>
      </c>
      <c r="J2140" t="s">
        <v>136</v>
      </c>
      <c r="K2140" t="s">
        <v>22</v>
      </c>
      <c r="L2140" t="s">
        <v>177</v>
      </c>
      <c r="M2140" t="s">
        <v>8241</v>
      </c>
      <c r="N2140" t="s">
        <v>8242</v>
      </c>
      <c r="O2140">
        <v>3.7954130555555552</v>
      </c>
      <c r="P2140">
        <v>0</v>
      </c>
      <c r="Q2140">
        <v>1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4.8472606999999997E-3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4.8472606999999997E-3</v>
      </c>
    </row>
    <row r="2141" spans="1:32" x14ac:dyDescent="0.3">
      <c r="A2141">
        <v>3008482</v>
      </c>
      <c r="B2141">
        <v>1</v>
      </c>
      <c r="C2141" t="s">
        <v>82</v>
      </c>
      <c r="D2141" t="s">
        <v>95</v>
      </c>
      <c r="E2141" t="s">
        <v>8243</v>
      </c>
      <c r="F2141" t="s">
        <v>8244</v>
      </c>
      <c r="G2141" t="s">
        <v>134</v>
      </c>
      <c r="H2141" t="s">
        <v>182</v>
      </c>
      <c r="I2141" t="s">
        <v>78</v>
      </c>
      <c r="J2141" t="s">
        <v>136</v>
      </c>
      <c r="K2141" t="s">
        <v>22</v>
      </c>
      <c r="L2141" t="s">
        <v>177</v>
      </c>
      <c r="M2141" t="s">
        <v>8245</v>
      </c>
      <c r="N2141" t="s">
        <v>8246</v>
      </c>
      <c r="O2141">
        <v>4.8585666666666665</v>
      </c>
      <c r="P2141">
        <v>0</v>
      </c>
      <c r="Q2141">
        <v>40</v>
      </c>
      <c r="R2141">
        <v>0</v>
      </c>
      <c r="S2141">
        <v>22</v>
      </c>
      <c r="T2141">
        <v>0</v>
      </c>
      <c r="U2141">
        <v>12</v>
      </c>
      <c r="V2141">
        <v>0</v>
      </c>
      <c r="W2141">
        <v>0</v>
      </c>
      <c r="X2141">
        <v>0</v>
      </c>
      <c r="Y2141">
        <v>38.442596000000002</v>
      </c>
      <c r="Z2141">
        <v>0</v>
      </c>
      <c r="AA2141">
        <v>13.447599</v>
      </c>
      <c r="AB2141">
        <v>0</v>
      </c>
      <c r="AC2141">
        <v>55.323920000000001</v>
      </c>
      <c r="AD2141">
        <v>0</v>
      </c>
      <c r="AE2141">
        <v>0</v>
      </c>
      <c r="AF2141">
        <v>107.21411999999999</v>
      </c>
    </row>
    <row r="2142" spans="1:32" x14ac:dyDescent="0.3">
      <c r="A2142">
        <v>3008480</v>
      </c>
      <c r="B2142">
        <v>1</v>
      </c>
      <c r="C2142" t="s">
        <v>83</v>
      </c>
      <c r="D2142" t="s">
        <v>123</v>
      </c>
      <c r="E2142" t="s">
        <v>8247</v>
      </c>
      <c r="F2142" t="s">
        <v>8248</v>
      </c>
      <c r="G2142" t="s">
        <v>134</v>
      </c>
      <c r="H2142" t="s">
        <v>211</v>
      </c>
      <c r="I2142" t="s">
        <v>79</v>
      </c>
      <c r="J2142" t="s">
        <v>136</v>
      </c>
      <c r="K2142" t="s">
        <v>22</v>
      </c>
      <c r="L2142" t="s">
        <v>177</v>
      </c>
      <c r="M2142" t="s">
        <v>8249</v>
      </c>
      <c r="N2142" t="s">
        <v>8250</v>
      </c>
      <c r="O2142">
        <v>0.61861111111111111</v>
      </c>
      <c r="P2142">
        <v>0</v>
      </c>
      <c r="Q2142">
        <v>0</v>
      </c>
      <c r="R2142">
        <v>3</v>
      </c>
      <c r="S2142">
        <v>0</v>
      </c>
      <c r="T2142">
        <v>2</v>
      </c>
      <c r="U2142">
        <v>0</v>
      </c>
      <c r="V2142">
        <v>5</v>
      </c>
      <c r="W2142">
        <v>0</v>
      </c>
      <c r="X2142">
        <v>0</v>
      </c>
      <c r="Y2142">
        <v>0</v>
      </c>
      <c r="Z2142">
        <v>0.66006670000000001</v>
      </c>
      <c r="AA2142">
        <v>0</v>
      </c>
      <c r="AB2142">
        <v>10.544415000000001</v>
      </c>
      <c r="AC2142">
        <v>0</v>
      </c>
      <c r="AD2142">
        <v>76.496160000000003</v>
      </c>
      <c r="AE2142">
        <v>0</v>
      </c>
      <c r="AF2142">
        <v>87.700640000000007</v>
      </c>
    </row>
    <row r="2143" spans="1:32" x14ac:dyDescent="0.3">
      <c r="A2143">
        <v>3008476</v>
      </c>
      <c r="B2143">
        <v>1</v>
      </c>
      <c r="C2143" t="s">
        <v>82</v>
      </c>
      <c r="D2143" t="s">
        <v>92</v>
      </c>
      <c r="E2143" t="s">
        <v>8251</v>
      </c>
      <c r="F2143" t="s">
        <v>8252</v>
      </c>
      <c r="G2143" t="s">
        <v>134</v>
      </c>
      <c r="H2143" t="s">
        <v>247</v>
      </c>
      <c r="I2143" t="s">
        <v>78</v>
      </c>
      <c r="J2143" t="s">
        <v>136</v>
      </c>
      <c r="K2143" t="s">
        <v>22</v>
      </c>
      <c r="L2143" t="s">
        <v>177</v>
      </c>
      <c r="M2143" t="s">
        <v>8253</v>
      </c>
      <c r="N2143" t="s">
        <v>8254</v>
      </c>
      <c r="O2143">
        <v>5.7313222222222215</v>
      </c>
      <c r="P2143">
        <v>0</v>
      </c>
      <c r="Q2143">
        <v>7</v>
      </c>
      <c r="R2143">
        <v>0</v>
      </c>
      <c r="S2143">
        <v>14</v>
      </c>
      <c r="T2143">
        <v>0</v>
      </c>
      <c r="U2143">
        <v>8</v>
      </c>
      <c r="V2143">
        <v>0</v>
      </c>
      <c r="W2143">
        <v>0</v>
      </c>
      <c r="X2143">
        <v>0</v>
      </c>
      <c r="Y2143">
        <v>18.199256999999999</v>
      </c>
      <c r="Z2143">
        <v>0</v>
      </c>
      <c r="AA2143">
        <v>37.904020000000003</v>
      </c>
      <c r="AB2143">
        <v>0</v>
      </c>
      <c r="AC2143">
        <v>306.30040000000002</v>
      </c>
      <c r="AD2143">
        <v>0</v>
      </c>
      <c r="AE2143">
        <v>0</v>
      </c>
      <c r="AF2143">
        <v>362.40372000000002</v>
      </c>
    </row>
    <row r="2144" spans="1:32" x14ac:dyDescent="0.3">
      <c r="A2144">
        <v>3008475</v>
      </c>
      <c r="B2144">
        <v>1</v>
      </c>
      <c r="C2144" t="s">
        <v>82</v>
      </c>
      <c r="D2144" t="s">
        <v>95</v>
      </c>
      <c r="E2144" t="s">
        <v>8255</v>
      </c>
      <c r="F2144" t="s">
        <v>8256</v>
      </c>
      <c r="G2144" t="s">
        <v>134</v>
      </c>
      <c r="H2144" t="s">
        <v>318</v>
      </c>
      <c r="I2144" t="s">
        <v>79</v>
      </c>
      <c r="J2144" t="s">
        <v>136</v>
      </c>
      <c r="K2144" t="s">
        <v>22</v>
      </c>
      <c r="L2144" t="s">
        <v>177</v>
      </c>
      <c r="M2144" t="s">
        <v>8257</v>
      </c>
      <c r="N2144" t="s">
        <v>3965</v>
      </c>
      <c r="O2144">
        <v>1.6461183333333334</v>
      </c>
      <c r="P2144">
        <v>3</v>
      </c>
      <c r="Q2144">
        <v>147</v>
      </c>
      <c r="R2144">
        <v>5</v>
      </c>
      <c r="S2144">
        <v>31</v>
      </c>
      <c r="T2144">
        <v>7</v>
      </c>
      <c r="U2144">
        <v>23</v>
      </c>
      <c r="V2144">
        <v>0</v>
      </c>
      <c r="W2144">
        <v>0</v>
      </c>
      <c r="X2144">
        <v>1.8054055</v>
      </c>
      <c r="Y2144">
        <v>58.537700000000001</v>
      </c>
      <c r="Z2144">
        <v>69.301820000000006</v>
      </c>
      <c r="AA2144">
        <v>9.5460259999999995</v>
      </c>
      <c r="AB2144">
        <v>17.524715</v>
      </c>
      <c r="AC2144">
        <v>46.259295999999999</v>
      </c>
      <c r="AD2144">
        <v>0</v>
      </c>
      <c r="AE2144">
        <v>0</v>
      </c>
      <c r="AF2144">
        <v>202.97496000000001</v>
      </c>
    </row>
    <row r="2145" spans="1:32" x14ac:dyDescent="0.3">
      <c r="A2145">
        <v>3008272</v>
      </c>
      <c r="B2145">
        <v>1</v>
      </c>
      <c r="C2145" t="s">
        <v>82</v>
      </c>
      <c r="D2145" t="s">
        <v>86</v>
      </c>
      <c r="E2145" t="s">
        <v>8258</v>
      </c>
      <c r="F2145" t="s">
        <v>8259</v>
      </c>
      <c r="G2145" t="s">
        <v>134</v>
      </c>
      <c r="H2145" t="s">
        <v>247</v>
      </c>
      <c r="I2145" t="s">
        <v>78</v>
      </c>
      <c r="J2145" t="s">
        <v>136</v>
      </c>
      <c r="K2145" t="s">
        <v>22</v>
      </c>
      <c r="L2145" t="s">
        <v>177</v>
      </c>
      <c r="M2145" t="s">
        <v>8260</v>
      </c>
      <c r="N2145" t="s">
        <v>3038</v>
      </c>
      <c r="O2145">
        <v>0.88035277777777776</v>
      </c>
      <c r="P2145">
        <v>0</v>
      </c>
      <c r="Q2145">
        <v>3</v>
      </c>
      <c r="R2145">
        <v>0</v>
      </c>
      <c r="S2145">
        <v>20</v>
      </c>
      <c r="T2145">
        <v>0</v>
      </c>
      <c r="U2145">
        <v>5</v>
      </c>
      <c r="V2145">
        <v>0</v>
      </c>
      <c r="W2145">
        <v>0</v>
      </c>
      <c r="X2145">
        <v>0</v>
      </c>
      <c r="Y2145">
        <v>7.3278720000000006E-2</v>
      </c>
      <c r="Z2145">
        <v>0</v>
      </c>
      <c r="AA2145">
        <v>6.5640859999999996</v>
      </c>
      <c r="AB2145">
        <v>0</v>
      </c>
      <c r="AC2145">
        <v>0.22290814</v>
      </c>
      <c r="AD2145">
        <v>0</v>
      </c>
      <c r="AE2145">
        <v>0</v>
      </c>
      <c r="AF2145">
        <v>6.8602730000000003</v>
      </c>
    </row>
    <row r="2146" spans="1:32" x14ac:dyDescent="0.3">
      <c r="A2146">
        <v>3007952</v>
      </c>
      <c r="B2146">
        <v>2</v>
      </c>
      <c r="C2146" t="s">
        <v>82</v>
      </c>
      <c r="D2146" t="s">
        <v>92</v>
      </c>
      <c r="E2146" t="s">
        <v>4803</v>
      </c>
      <c r="F2146" t="s">
        <v>4804</v>
      </c>
      <c r="G2146" t="s">
        <v>134</v>
      </c>
      <c r="H2146" t="s">
        <v>318</v>
      </c>
      <c r="I2146" t="s">
        <v>79</v>
      </c>
      <c r="J2146" t="s">
        <v>136</v>
      </c>
      <c r="K2146" t="s">
        <v>22</v>
      </c>
      <c r="L2146" t="s">
        <v>177</v>
      </c>
      <c r="M2146" t="s">
        <v>7570</v>
      </c>
      <c r="N2146" t="s">
        <v>8261</v>
      </c>
      <c r="O2146">
        <v>0.28583333333333333</v>
      </c>
      <c r="P2146">
        <v>4</v>
      </c>
      <c r="Q2146">
        <v>142</v>
      </c>
      <c r="R2146">
        <v>0</v>
      </c>
      <c r="S2146">
        <v>0</v>
      </c>
      <c r="T2146">
        <v>7</v>
      </c>
      <c r="U2146">
        <v>1</v>
      </c>
      <c r="V2146">
        <v>0</v>
      </c>
      <c r="W2146">
        <v>0</v>
      </c>
      <c r="X2146">
        <v>2.0604667999999999</v>
      </c>
      <c r="Y2146">
        <v>5.5193576999999996</v>
      </c>
      <c r="Z2146">
        <v>0</v>
      </c>
      <c r="AA2146">
        <v>0</v>
      </c>
      <c r="AB2146">
        <v>6.1988240000000001</v>
      </c>
      <c r="AC2146">
        <v>1.5674785E-2</v>
      </c>
      <c r="AD2146">
        <v>0</v>
      </c>
      <c r="AE2146">
        <v>0</v>
      </c>
      <c r="AF2146">
        <v>13.794323</v>
      </c>
    </row>
    <row r="2147" spans="1:32" x14ac:dyDescent="0.3">
      <c r="A2147">
        <v>3008157</v>
      </c>
      <c r="B2147">
        <v>1</v>
      </c>
      <c r="C2147" t="s">
        <v>82</v>
      </c>
      <c r="D2147" t="s">
        <v>105</v>
      </c>
      <c r="E2147" t="s">
        <v>8262</v>
      </c>
      <c r="F2147" t="s">
        <v>8263</v>
      </c>
      <c r="G2147" t="s">
        <v>134</v>
      </c>
      <c r="H2147" t="s">
        <v>182</v>
      </c>
      <c r="I2147" t="s">
        <v>78</v>
      </c>
      <c r="J2147" t="s">
        <v>136</v>
      </c>
      <c r="K2147" t="s">
        <v>22</v>
      </c>
      <c r="L2147" t="s">
        <v>177</v>
      </c>
      <c r="M2147" t="s">
        <v>8264</v>
      </c>
      <c r="N2147" t="s">
        <v>8265</v>
      </c>
      <c r="O2147">
        <v>2.5873536111111113</v>
      </c>
      <c r="P2147">
        <v>0</v>
      </c>
      <c r="Q2147">
        <v>46</v>
      </c>
      <c r="R2147">
        <v>0</v>
      </c>
      <c r="S2147">
        <v>10</v>
      </c>
      <c r="T2147">
        <v>0</v>
      </c>
      <c r="U2147">
        <v>10</v>
      </c>
      <c r="V2147">
        <v>0</v>
      </c>
      <c r="W2147">
        <v>0</v>
      </c>
      <c r="X2147">
        <v>0</v>
      </c>
      <c r="Y2147">
        <v>28.642391</v>
      </c>
      <c r="Z2147">
        <v>0</v>
      </c>
      <c r="AA2147">
        <v>10.738735</v>
      </c>
      <c r="AB2147">
        <v>0</v>
      </c>
      <c r="AC2147">
        <v>40.71537</v>
      </c>
      <c r="AD2147">
        <v>0</v>
      </c>
      <c r="AE2147">
        <v>0</v>
      </c>
      <c r="AF2147">
        <v>80.096500000000006</v>
      </c>
    </row>
    <row r="2148" spans="1:32" x14ac:dyDescent="0.3">
      <c r="A2148">
        <v>3007912</v>
      </c>
      <c r="B2148">
        <v>1</v>
      </c>
      <c r="C2148" t="s">
        <v>82</v>
      </c>
      <c r="D2148" t="s">
        <v>91</v>
      </c>
      <c r="E2148" t="s">
        <v>8266</v>
      </c>
      <c r="F2148" t="s">
        <v>8267</v>
      </c>
      <c r="G2148" t="s">
        <v>134</v>
      </c>
      <c r="H2148" t="s">
        <v>135</v>
      </c>
      <c r="I2148" t="s">
        <v>79</v>
      </c>
      <c r="J2148" t="s">
        <v>136</v>
      </c>
      <c r="K2148" t="s">
        <v>22</v>
      </c>
      <c r="L2148" t="s">
        <v>177</v>
      </c>
      <c r="M2148" t="s">
        <v>8268</v>
      </c>
      <c r="N2148" t="s">
        <v>8269</v>
      </c>
      <c r="O2148">
        <v>0.26955666666666667</v>
      </c>
      <c r="P2148">
        <v>0</v>
      </c>
      <c r="Q2148">
        <v>856</v>
      </c>
      <c r="R2148">
        <v>0</v>
      </c>
      <c r="S2148">
        <v>0</v>
      </c>
      <c r="T2148">
        <v>0</v>
      </c>
      <c r="U2148">
        <v>91</v>
      </c>
      <c r="V2148">
        <v>0</v>
      </c>
      <c r="W2148">
        <v>0</v>
      </c>
      <c r="X2148">
        <v>0</v>
      </c>
      <c r="Y2148">
        <v>59.849144000000003</v>
      </c>
      <c r="Z2148">
        <v>0</v>
      </c>
      <c r="AA2148">
        <v>0</v>
      </c>
      <c r="AB2148">
        <v>0</v>
      </c>
      <c r="AC2148">
        <v>14.026249999999999</v>
      </c>
      <c r="AD2148">
        <v>0</v>
      </c>
      <c r="AE2148">
        <v>0</v>
      </c>
      <c r="AF2148">
        <v>73.875389999999996</v>
      </c>
    </row>
    <row r="2149" spans="1:32" x14ac:dyDescent="0.3">
      <c r="A2149">
        <v>3007932</v>
      </c>
      <c r="B2149">
        <v>1</v>
      </c>
      <c r="C2149" t="s">
        <v>82</v>
      </c>
      <c r="D2149" t="s">
        <v>107</v>
      </c>
      <c r="E2149" t="s">
        <v>5129</v>
      </c>
      <c r="F2149" t="s">
        <v>5130</v>
      </c>
      <c r="G2149" t="s">
        <v>134</v>
      </c>
      <c r="H2149" t="s">
        <v>211</v>
      </c>
      <c r="I2149" t="s">
        <v>79</v>
      </c>
      <c r="J2149" t="s">
        <v>136</v>
      </c>
      <c r="K2149" t="s">
        <v>22</v>
      </c>
      <c r="L2149" t="s">
        <v>177</v>
      </c>
      <c r="M2149" t="s">
        <v>8270</v>
      </c>
      <c r="N2149" t="s">
        <v>3403</v>
      </c>
      <c r="O2149">
        <v>0.43722222222222223</v>
      </c>
      <c r="P2149">
        <v>34</v>
      </c>
      <c r="Q2149">
        <v>9422</v>
      </c>
      <c r="R2149">
        <v>9</v>
      </c>
      <c r="S2149">
        <v>117</v>
      </c>
      <c r="T2149">
        <v>31</v>
      </c>
      <c r="U2149">
        <v>855</v>
      </c>
      <c r="V2149">
        <v>4</v>
      </c>
      <c r="W2149">
        <v>3</v>
      </c>
      <c r="X2149">
        <v>274.53710000000001</v>
      </c>
      <c r="Y2149">
        <v>2114.1491999999998</v>
      </c>
      <c r="Z2149">
        <v>5.8438549999999996</v>
      </c>
      <c r="AA2149">
        <v>23.564905</v>
      </c>
      <c r="AB2149">
        <v>329.60739999999998</v>
      </c>
      <c r="AC2149">
        <v>363.04138</v>
      </c>
      <c r="AD2149">
        <v>61.508823</v>
      </c>
      <c r="AE2149">
        <v>15.971418</v>
      </c>
      <c r="AF2149">
        <v>3188.2240000000002</v>
      </c>
    </row>
    <row r="2150" spans="1:32" x14ac:dyDescent="0.3">
      <c r="A2150">
        <v>3007921</v>
      </c>
      <c r="B2150">
        <v>1</v>
      </c>
      <c r="C2150" t="s">
        <v>82</v>
      </c>
      <c r="D2150" t="s">
        <v>113</v>
      </c>
      <c r="E2150" t="s">
        <v>8271</v>
      </c>
      <c r="F2150" t="s">
        <v>8272</v>
      </c>
      <c r="G2150" t="s">
        <v>134</v>
      </c>
      <c r="H2150" t="s">
        <v>211</v>
      </c>
      <c r="I2150" t="s">
        <v>79</v>
      </c>
      <c r="J2150" t="s">
        <v>136</v>
      </c>
      <c r="K2150" t="s">
        <v>22</v>
      </c>
      <c r="L2150" t="s">
        <v>177</v>
      </c>
      <c r="M2150" t="s">
        <v>8273</v>
      </c>
      <c r="N2150" t="s">
        <v>8274</v>
      </c>
      <c r="O2150">
        <v>0.25388888888888889</v>
      </c>
      <c r="P2150">
        <v>3</v>
      </c>
      <c r="Q2150">
        <v>14507</v>
      </c>
      <c r="R2150">
        <v>11</v>
      </c>
      <c r="S2150">
        <v>615</v>
      </c>
      <c r="T2150">
        <v>40</v>
      </c>
      <c r="U2150">
        <v>1457</v>
      </c>
      <c r="V2150">
        <v>2</v>
      </c>
      <c r="W2150">
        <v>7</v>
      </c>
      <c r="X2150">
        <v>21.266228000000002</v>
      </c>
      <c r="Y2150">
        <v>1222.8795</v>
      </c>
      <c r="Z2150">
        <v>3.6544409999999998</v>
      </c>
      <c r="AA2150">
        <v>39.544262000000003</v>
      </c>
      <c r="AB2150">
        <v>251.70232999999999</v>
      </c>
      <c r="AC2150">
        <v>335.54730000000001</v>
      </c>
      <c r="AD2150">
        <v>28.369942000000002</v>
      </c>
      <c r="AE2150">
        <v>0.16650219999999999</v>
      </c>
      <c r="AF2150">
        <v>1903.1305</v>
      </c>
    </row>
    <row r="2151" spans="1:32" x14ac:dyDescent="0.3">
      <c r="A2151">
        <v>3007441</v>
      </c>
      <c r="B2151">
        <v>1</v>
      </c>
      <c r="C2151" t="s">
        <v>82</v>
      </c>
      <c r="D2151" t="s">
        <v>90</v>
      </c>
      <c r="E2151" t="s">
        <v>8275</v>
      </c>
      <c r="F2151" t="s">
        <v>8276</v>
      </c>
      <c r="G2151" t="s">
        <v>134</v>
      </c>
      <c r="H2151" t="s">
        <v>216</v>
      </c>
      <c r="I2151" t="s">
        <v>78</v>
      </c>
      <c r="J2151" t="s">
        <v>136</v>
      </c>
      <c r="K2151" t="s">
        <v>22</v>
      </c>
      <c r="L2151" t="s">
        <v>177</v>
      </c>
      <c r="M2151" t="s">
        <v>8277</v>
      </c>
      <c r="N2151" t="s">
        <v>8278</v>
      </c>
      <c r="O2151">
        <v>4.1608752777777775</v>
      </c>
      <c r="P2151">
        <v>0</v>
      </c>
      <c r="Q2151">
        <v>1</v>
      </c>
      <c r="R2151">
        <v>0</v>
      </c>
      <c r="S2151">
        <v>0</v>
      </c>
      <c r="T2151">
        <v>0</v>
      </c>
      <c r="U2151">
        <v>2</v>
      </c>
      <c r="V2151">
        <v>0</v>
      </c>
      <c r="W2151">
        <v>0</v>
      </c>
      <c r="X2151">
        <v>0</v>
      </c>
      <c r="Y2151">
        <v>0.15086744999999999</v>
      </c>
      <c r="Z2151">
        <v>0</v>
      </c>
      <c r="AA2151">
        <v>0</v>
      </c>
      <c r="AB2151">
        <v>0</v>
      </c>
      <c r="AC2151">
        <v>11.939830000000001</v>
      </c>
      <c r="AD2151">
        <v>0</v>
      </c>
      <c r="AE2151">
        <v>0</v>
      </c>
      <c r="AF2151">
        <v>12.090697</v>
      </c>
    </row>
    <row r="2152" spans="1:32" x14ac:dyDescent="0.3">
      <c r="A2152">
        <v>3006876</v>
      </c>
      <c r="B2152">
        <v>1</v>
      </c>
      <c r="C2152" t="s">
        <v>82</v>
      </c>
      <c r="D2152" t="s">
        <v>106</v>
      </c>
      <c r="E2152" t="s">
        <v>8279</v>
      </c>
      <c r="F2152" t="s">
        <v>8280</v>
      </c>
      <c r="G2152" t="s">
        <v>134</v>
      </c>
      <c r="H2152" t="s">
        <v>182</v>
      </c>
      <c r="I2152" t="s">
        <v>78</v>
      </c>
      <c r="J2152" t="s">
        <v>136</v>
      </c>
      <c r="K2152" t="s">
        <v>22</v>
      </c>
      <c r="L2152" t="s">
        <v>177</v>
      </c>
      <c r="M2152" t="s">
        <v>8281</v>
      </c>
      <c r="N2152" t="s">
        <v>8282</v>
      </c>
      <c r="O2152">
        <v>0.92062333333333335</v>
      </c>
      <c r="P2152">
        <v>0</v>
      </c>
      <c r="Q2152">
        <v>140</v>
      </c>
      <c r="R2152">
        <v>0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0</v>
      </c>
      <c r="Y2152">
        <v>67.059920000000005</v>
      </c>
      <c r="Z2152">
        <v>0</v>
      </c>
      <c r="AA2152">
        <v>0</v>
      </c>
      <c r="AB2152">
        <v>0</v>
      </c>
      <c r="AC2152">
        <v>1.6197007999999999</v>
      </c>
      <c r="AD2152">
        <v>0</v>
      </c>
      <c r="AE2152">
        <v>0</v>
      </c>
      <c r="AF2152">
        <v>68.67962</v>
      </c>
    </row>
    <row r="2153" spans="1:32" x14ac:dyDescent="0.3">
      <c r="A2153">
        <v>3006118</v>
      </c>
      <c r="B2153">
        <v>1</v>
      </c>
      <c r="C2153" t="s">
        <v>82</v>
      </c>
      <c r="D2153" t="s">
        <v>109</v>
      </c>
      <c r="E2153" t="s">
        <v>8283</v>
      </c>
      <c r="F2153" t="s">
        <v>8284</v>
      </c>
      <c r="G2153" t="s">
        <v>134</v>
      </c>
      <c r="H2153" t="s">
        <v>367</v>
      </c>
      <c r="I2153" t="s">
        <v>78</v>
      </c>
      <c r="J2153" t="s">
        <v>136</v>
      </c>
      <c r="K2153" t="s">
        <v>22</v>
      </c>
      <c r="L2153" t="s">
        <v>177</v>
      </c>
      <c r="M2153" t="s">
        <v>8285</v>
      </c>
      <c r="N2153" t="s">
        <v>8286</v>
      </c>
      <c r="O2153">
        <v>6.3597172222222218</v>
      </c>
      <c r="P2153">
        <v>0</v>
      </c>
      <c r="Q2153">
        <v>2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3.7260323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3.7260323</v>
      </c>
    </row>
    <row r="2154" spans="1:32" x14ac:dyDescent="0.3">
      <c r="A2154">
        <v>3005928</v>
      </c>
      <c r="B2154">
        <v>1</v>
      </c>
      <c r="C2154" t="s">
        <v>82</v>
      </c>
      <c r="D2154" t="s">
        <v>109</v>
      </c>
      <c r="E2154" t="s">
        <v>8287</v>
      </c>
      <c r="F2154" t="s">
        <v>8288</v>
      </c>
      <c r="G2154" t="s">
        <v>134</v>
      </c>
      <c r="H2154" t="s">
        <v>238</v>
      </c>
      <c r="I2154" t="s">
        <v>78</v>
      </c>
      <c r="J2154" t="s">
        <v>136</v>
      </c>
      <c r="K2154" t="s">
        <v>22</v>
      </c>
      <c r="L2154" t="s">
        <v>177</v>
      </c>
      <c r="M2154" t="s">
        <v>8289</v>
      </c>
      <c r="N2154" t="s">
        <v>8290</v>
      </c>
      <c r="O2154">
        <v>1.1465861111111111</v>
      </c>
      <c r="P2154">
        <v>0</v>
      </c>
      <c r="Q2154">
        <v>0</v>
      </c>
      <c r="R2154">
        <v>0</v>
      </c>
      <c r="S2154">
        <v>1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0.20447974999999999</v>
      </c>
      <c r="AB2154">
        <v>0</v>
      </c>
      <c r="AC2154">
        <v>0</v>
      </c>
      <c r="AD2154">
        <v>0</v>
      </c>
      <c r="AE2154">
        <v>0</v>
      </c>
      <c r="AF2154">
        <v>0.20447974999999999</v>
      </c>
    </row>
    <row r="2155" spans="1:32" x14ac:dyDescent="0.3">
      <c r="A2155">
        <v>3005886</v>
      </c>
      <c r="B2155">
        <v>1</v>
      </c>
      <c r="C2155" t="s">
        <v>82</v>
      </c>
      <c r="D2155" t="s">
        <v>93</v>
      </c>
      <c r="E2155" t="s">
        <v>4148</v>
      </c>
      <c r="F2155" t="s">
        <v>4149</v>
      </c>
      <c r="G2155" t="s">
        <v>134</v>
      </c>
      <c r="H2155" t="s">
        <v>211</v>
      </c>
      <c r="I2155" t="s">
        <v>79</v>
      </c>
      <c r="J2155" t="s">
        <v>136</v>
      </c>
      <c r="K2155" t="s">
        <v>22</v>
      </c>
      <c r="L2155" t="s">
        <v>177</v>
      </c>
      <c r="M2155" t="s">
        <v>8291</v>
      </c>
      <c r="N2155" t="s">
        <v>8292</v>
      </c>
      <c r="O2155">
        <v>7.6743488888888889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1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11343.245999999999</v>
      </c>
      <c r="AE2155">
        <v>0</v>
      </c>
      <c r="AF2155">
        <v>11343.245999999999</v>
      </c>
    </row>
    <row r="2156" spans="1:32" x14ac:dyDescent="0.3">
      <c r="A2156">
        <v>3005706</v>
      </c>
      <c r="B2156">
        <v>1</v>
      </c>
      <c r="C2156" t="s">
        <v>82</v>
      </c>
      <c r="D2156" t="s">
        <v>103</v>
      </c>
      <c r="E2156" t="s">
        <v>8293</v>
      </c>
      <c r="F2156" t="s">
        <v>8294</v>
      </c>
      <c r="G2156" t="s">
        <v>134</v>
      </c>
      <c r="H2156" t="s">
        <v>247</v>
      </c>
      <c r="I2156" t="s">
        <v>78</v>
      </c>
      <c r="J2156" t="s">
        <v>136</v>
      </c>
      <c r="K2156" t="s">
        <v>22</v>
      </c>
      <c r="L2156" t="s">
        <v>177</v>
      </c>
      <c r="M2156" t="s">
        <v>8295</v>
      </c>
      <c r="N2156" t="s">
        <v>8296</v>
      </c>
      <c r="O2156">
        <v>1.5942869444444445</v>
      </c>
      <c r="P2156">
        <v>0</v>
      </c>
      <c r="Q2156">
        <v>4</v>
      </c>
      <c r="R2156">
        <v>0</v>
      </c>
      <c r="S2156">
        <v>1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1.7600533</v>
      </c>
      <c r="Z2156">
        <v>0</v>
      </c>
      <c r="AA2156">
        <v>8.0134040000000004E-2</v>
      </c>
      <c r="AB2156">
        <v>0</v>
      </c>
      <c r="AC2156">
        <v>0</v>
      </c>
      <c r="AD2156">
        <v>0</v>
      </c>
      <c r="AE2156">
        <v>0</v>
      </c>
      <c r="AF2156">
        <v>1.8401873</v>
      </c>
    </row>
    <row r="2157" spans="1:32" x14ac:dyDescent="0.3">
      <c r="A2157">
        <v>3005695</v>
      </c>
      <c r="B2157">
        <v>1</v>
      </c>
      <c r="C2157" t="s">
        <v>82</v>
      </c>
      <c r="D2157" t="s">
        <v>84</v>
      </c>
      <c r="E2157" t="s">
        <v>8297</v>
      </c>
      <c r="F2157" t="s">
        <v>8298</v>
      </c>
      <c r="G2157" t="s">
        <v>134</v>
      </c>
      <c r="H2157" t="s">
        <v>247</v>
      </c>
      <c r="I2157" t="s">
        <v>78</v>
      </c>
      <c r="J2157" t="s">
        <v>136</v>
      </c>
      <c r="K2157" t="s">
        <v>22</v>
      </c>
      <c r="L2157" t="s">
        <v>177</v>
      </c>
      <c r="M2157" t="s">
        <v>8299</v>
      </c>
      <c r="N2157" t="s">
        <v>8300</v>
      </c>
      <c r="O2157">
        <v>2.2213724999999998</v>
      </c>
      <c r="P2157">
        <v>0</v>
      </c>
      <c r="Q2157">
        <v>117</v>
      </c>
      <c r="R2157">
        <v>0</v>
      </c>
      <c r="S2157">
        <v>0</v>
      </c>
      <c r="T2157">
        <v>0</v>
      </c>
      <c r="U2157">
        <v>3</v>
      </c>
      <c r="V2157">
        <v>0</v>
      </c>
      <c r="W2157">
        <v>0</v>
      </c>
      <c r="X2157">
        <v>0</v>
      </c>
      <c r="Y2157">
        <v>77.585639999999998</v>
      </c>
      <c r="Z2157">
        <v>0</v>
      </c>
      <c r="AA2157">
        <v>0</v>
      </c>
      <c r="AB2157">
        <v>0</v>
      </c>
      <c r="AC2157">
        <v>12.321300000000001</v>
      </c>
      <c r="AD2157">
        <v>0</v>
      </c>
      <c r="AE2157">
        <v>0</v>
      </c>
      <c r="AF2157">
        <v>89.906943999999996</v>
      </c>
    </row>
    <row r="2158" spans="1:32" x14ac:dyDescent="0.3">
      <c r="A2158">
        <v>3005504</v>
      </c>
      <c r="B2158">
        <v>1</v>
      </c>
      <c r="C2158" t="s">
        <v>83</v>
      </c>
      <c r="D2158" t="s">
        <v>126</v>
      </c>
      <c r="E2158" t="s">
        <v>8301</v>
      </c>
      <c r="F2158" t="s">
        <v>8302</v>
      </c>
      <c r="G2158" t="s">
        <v>134</v>
      </c>
      <c r="H2158" t="s">
        <v>874</v>
      </c>
      <c r="I2158" t="s">
        <v>78</v>
      </c>
      <c r="J2158" t="s">
        <v>136</v>
      </c>
      <c r="K2158" t="s">
        <v>3</v>
      </c>
      <c r="L2158" t="s">
        <v>177</v>
      </c>
      <c r="M2158" t="s">
        <v>8303</v>
      </c>
      <c r="N2158" t="s">
        <v>8304</v>
      </c>
      <c r="O2158">
        <v>3.107318888888889</v>
      </c>
      <c r="P2158">
        <v>0</v>
      </c>
      <c r="Q2158">
        <v>2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0.82669866000000003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0.82669866000000003</v>
      </c>
    </row>
    <row r="2159" spans="1:32" x14ac:dyDescent="0.3">
      <c r="A2159">
        <v>3005545</v>
      </c>
      <c r="B2159">
        <v>1</v>
      </c>
      <c r="C2159" t="s">
        <v>82</v>
      </c>
      <c r="D2159" t="s">
        <v>90</v>
      </c>
      <c r="E2159" t="s">
        <v>3048</v>
      </c>
      <c r="F2159" t="s">
        <v>3049</v>
      </c>
      <c r="G2159" t="s">
        <v>134</v>
      </c>
      <c r="H2159" t="s">
        <v>247</v>
      </c>
      <c r="I2159" t="s">
        <v>78</v>
      </c>
      <c r="J2159" t="s">
        <v>136</v>
      </c>
      <c r="K2159" t="s">
        <v>22</v>
      </c>
      <c r="L2159" t="s">
        <v>177</v>
      </c>
      <c r="M2159" t="s">
        <v>8305</v>
      </c>
      <c r="N2159" t="s">
        <v>8306</v>
      </c>
      <c r="O2159">
        <v>0.93555583333333336</v>
      </c>
      <c r="P2159">
        <v>0</v>
      </c>
      <c r="Q2159">
        <v>1</v>
      </c>
      <c r="R2159">
        <v>0</v>
      </c>
      <c r="S2159">
        <v>0</v>
      </c>
      <c r="T2159">
        <v>0</v>
      </c>
      <c r="U2159">
        <v>31</v>
      </c>
      <c r="V2159">
        <v>0</v>
      </c>
      <c r="W2159">
        <v>0</v>
      </c>
      <c r="X2159">
        <v>0</v>
      </c>
      <c r="Y2159">
        <v>8.7944074999999997E-2</v>
      </c>
      <c r="Z2159">
        <v>0</v>
      </c>
      <c r="AA2159">
        <v>0</v>
      </c>
      <c r="AB2159">
        <v>0</v>
      </c>
      <c r="AC2159">
        <v>93.842939999999999</v>
      </c>
      <c r="AD2159">
        <v>0</v>
      </c>
      <c r="AE2159">
        <v>0</v>
      </c>
      <c r="AF2159">
        <v>93.930885000000004</v>
      </c>
    </row>
    <row r="2160" spans="1:32" x14ac:dyDescent="0.3">
      <c r="A2160">
        <v>3005538</v>
      </c>
      <c r="B2160">
        <v>1</v>
      </c>
      <c r="C2160" t="s">
        <v>82</v>
      </c>
      <c r="D2160" t="s">
        <v>106</v>
      </c>
      <c r="E2160" t="s">
        <v>8307</v>
      </c>
      <c r="F2160" t="s">
        <v>8308</v>
      </c>
      <c r="G2160" t="s">
        <v>134</v>
      </c>
      <c r="H2160" t="s">
        <v>147</v>
      </c>
      <c r="I2160" t="s">
        <v>79</v>
      </c>
      <c r="J2160" t="s">
        <v>136</v>
      </c>
      <c r="K2160" t="s">
        <v>22</v>
      </c>
      <c r="L2160" t="s">
        <v>137</v>
      </c>
      <c r="M2160" t="s">
        <v>8309</v>
      </c>
      <c r="N2160" t="s">
        <v>8310</v>
      </c>
      <c r="O2160">
        <v>1.5891666666666666</v>
      </c>
      <c r="P2160">
        <v>1</v>
      </c>
      <c r="Q2160">
        <v>398</v>
      </c>
      <c r="R2160">
        <v>1</v>
      </c>
      <c r="S2160">
        <v>2</v>
      </c>
      <c r="T2160">
        <v>7</v>
      </c>
      <c r="U2160">
        <v>48</v>
      </c>
      <c r="V2160">
        <v>0</v>
      </c>
      <c r="W2160">
        <v>0</v>
      </c>
      <c r="X2160">
        <v>3.5596551999999999</v>
      </c>
      <c r="Y2160">
        <v>227.80542</v>
      </c>
      <c r="Z2160">
        <v>4.3638143999999999</v>
      </c>
      <c r="AA2160">
        <v>3.6531576000000001E-4</v>
      </c>
      <c r="AB2160">
        <v>36.05762</v>
      </c>
      <c r="AC2160">
        <v>48.89931</v>
      </c>
      <c r="AD2160">
        <v>0</v>
      </c>
      <c r="AE2160">
        <v>0</v>
      </c>
      <c r="AF2160">
        <v>320.68619999999999</v>
      </c>
    </row>
    <row r="2161" spans="1:32" x14ac:dyDescent="0.3">
      <c r="A2161">
        <v>3005227</v>
      </c>
      <c r="B2161">
        <v>1</v>
      </c>
      <c r="C2161" t="s">
        <v>82</v>
      </c>
      <c r="D2161" t="s">
        <v>90</v>
      </c>
      <c r="E2161" t="s">
        <v>8311</v>
      </c>
      <c r="F2161" t="s">
        <v>8312</v>
      </c>
      <c r="G2161" t="s">
        <v>134</v>
      </c>
      <c r="H2161" t="s">
        <v>238</v>
      </c>
      <c r="I2161" t="s">
        <v>78</v>
      </c>
      <c r="J2161" t="s">
        <v>136</v>
      </c>
      <c r="K2161" t="s">
        <v>22</v>
      </c>
      <c r="L2161" t="s">
        <v>177</v>
      </c>
      <c r="M2161" t="s">
        <v>8313</v>
      </c>
      <c r="N2161" t="s">
        <v>8314</v>
      </c>
      <c r="O2161">
        <v>1.8776994444444444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15</v>
      </c>
      <c r="V2161">
        <v>0</v>
      </c>
      <c r="W2161">
        <v>1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7.9625079999999997</v>
      </c>
      <c r="AD2161">
        <v>0</v>
      </c>
      <c r="AE2161">
        <v>8.4076179999999994</v>
      </c>
      <c r="AF2161">
        <v>16.370125000000002</v>
      </c>
    </row>
    <row r="2162" spans="1:32" x14ac:dyDescent="0.3">
      <c r="A2162">
        <v>3005037</v>
      </c>
      <c r="B2162">
        <v>2</v>
      </c>
      <c r="C2162" t="s">
        <v>83</v>
      </c>
      <c r="D2162" t="s">
        <v>125</v>
      </c>
      <c r="E2162" t="s">
        <v>8315</v>
      </c>
      <c r="F2162" t="s">
        <v>8316</v>
      </c>
      <c r="G2162" t="s">
        <v>134</v>
      </c>
      <c r="H2162" t="s">
        <v>404</v>
      </c>
      <c r="I2162" t="s">
        <v>78</v>
      </c>
      <c r="J2162" t="s">
        <v>136</v>
      </c>
      <c r="K2162" t="s">
        <v>22</v>
      </c>
      <c r="L2162" t="s">
        <v>177</v>
      </c>
      <c r="M2162" t="s">
        <v>7981</v>
      </c>
      <c r="N2162" t="s">
        <v>8317</v>
      </c>
      <c r="O2162">
        <v>0.62194444444444441</v>
      </c>
      <c r="P2162">
        <v>0</v>
      </c>
      <c r="Q2162">
        <v>206</v>
      </c>
      <c r="R2162">
        <v>0</v>
      </c>
      <c r="S2162">
        <v>1</v>
      </c>
      <c r="T2162">
        <v>0</v>
      </c>
      <c r="U2162">
        <v>34</v>
      </c>
      <c r="V2162">
        <v>0</v>
      </c>
      <c r="W2162">
        <v>0</v>
      </c>
      <c r="X2162">
        <v>0</v>
      </c>
      <c r="Y2162">
        <v>25.474985</v>
      </c>
      <c r="Z2162">
        <v>0</v>
      </c>
      <c r="AA2162">
        <v>4.9561320000000002E-3</v>
      </c>
      <c r="AB2162">
        <v>0</v>
      </c>
      <c r="AC2162">
        <v>6.0644689999999999</v>
      </c>
      <c r="AD2162">
        <v>0</v>
      </c>
      <c r="AE2162">
        <v>0</v>
      </c>
      <c r="AF2162">
        <v>31.544409000000002</v>
      </c>
    </row>
    <row r="2163" spans="1:32" x14ac:dyDescent="0.3">
      <c r="A2163">
        <v>3004945</v>
      </c>
      <c r="B2163">
        <v>1</v>
      </c>
      <c r="C2163" t="s">
        <v>82</v>
      </c>
      <c r="D2163" t="s">
        <v>106</v>
      </c>
      <c r="E2163" t="s">
        <v>8318</v>
      </c>
      <c r="F2163" t="s">
        <v>8319</v>
      </c>
      <c r="G2163" t="s">
        <v>134</v>
      </c>
      <c r="H2163" t="s">
        <v>367</v>
      </c>
      <c r="I2163" t="s">
        <v>78</v>
      </c>
      <c r="J2163" t="s">
        <v>136</v>
      </c>
      <c r="K2163" t="s">
        <v>22</v>
      </c>
      <c r="L2163" t="s">
        <v>177</v>
      </c>
      <c r="M2163" t="s">
        <v>8320</v>
      </c>
      <c r="N2163" t="s">
        <v>8321</v>
      </c>
      <c r="O2163">
        <v>3.1313494444444445</v>
      </c>
      <c r="P2163">
        <v>0</v>
      </c>
      <c r="Q2163">
        <v>3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2.3266117999999998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2.3266117999999998</v>
      </c>
    </row>
    <row r="2164" spans="1:32" x14ac:dyDescent="0.3">
      <c r="A2164">
        <v>3004931</v>
      </c>
      <c r="B2164">
        <v>1</v>
      </c>
      <c r="C2164" t="s">
        <v>82</v>
      </c>
      <c r="D2164" t="s">
        <v>88</v>
      </c>
      <c r="E2164" t="s">
        <v>8322</v>
      </c>
      <c r="F2164" t="s">
        <v>8323</v>
      </c>
      <c r="G2164" t="s">
        <v>134</v>
      </c>
      <c r="H2164" t="s">
        <v>4437</v>
      </c>
      <c r="I2164" t="s">
        <v>79</v>
      </c>
      <c r="J2164" t="s">
        <v>136</v>
      </c>
      <c r="K2164" t="s">
        <v>22</v>
      </c>
      <c r="L2164" t="s">
        <v>177</v>
      </c>
      <c r="M2164" t="s">
        <v>8324</v>
      </c>
      <c r="N2164" t="s">
        <v>8325</v>
      </c>
      <c r="O2164">
        <v>0.62361111111111112</v>
      </c>
      <c r="P2164">
        <v>0</v>
      </c>
      <c r="Q2164">
        <v>214</v>
      </c>
      <c r="R2164">
        <v>0</v>
      </c>
      <c r="S2164">
        <v>0</v>
      </c>
      <c r="T2164">
        <v>0</v>
      </c>
      <c r="U2164">
        <v>67</v>
      </c>
      <c r="V2164">
        <v>0</v>
      </c>
      <c r="W2164">
        <v>0</v>
      </c>
      <c r="X2164">
        <v>0</v>
      </c>
      <c r="Y2164">
        <v>29.037483000000002</v>
      </c>
      <c r="Z2164">
        <v>0</v>
      </c>
      <c r="AA2164">
        <v>0</v>
      </c>
      <c r="AB2164">
        <v>0</v>
      </c>
      <c r="AC2164">
        <v>24.518070000000002</v>
      </c>
      <c r="AD2164">
        <v>0</v>
      </c>
      <c r="AE2164">
        <v>0</v>
      </c>
      <c r="AF2164">
        <v>53.555553000000003</v>
      </c>
    </row>
    <row r="2165" spans="1:32" x14ac:dyDescent="0.3">
      <c r="A2165">
        <v>3004925</v>
      </c>
      <c r="B2165">
        <v>1</v>
      </c>
      <c r="C2165" t="s">
        <v>82</v>
      </c>
      <c r="D2165" t="s">
        <v>107</v>
      </c>
      <c r="E2165" t="s">
        <v>8326</v>
      </c>
      <c r="F2165" t="s">
        <v>8327</v>
      </c>
      <c r="G2165" t="s">
        <v>134</v>
      </c>
      <c r="H2165" t="s">
        <v>293</v>
      </c>
      <c r="I2165" t="s">
        <v>78</v>
      </c>
      <c r="J2165" t="s">
        <v>136</v>
      </c>
      <c r="K2165" t="s">
        <v>22</v>
      </c>
      <c r="L2165" t="s">
        <v>177</v>
      </c>
      <c r="M2165" t="s">
        <v>8328</v>
      </c>
      <c r="N2165" t="s">
        <v>8329</v>
      </c>
      <c r="O2165">
        <v>3.6899177777777776</v>
      </c>
      <c r="P2165">
        <v>0</v>
      </c>
      <c r="Q2165">
        <v>158</v>
      </c>
      <c r="R2165">
        <v>0</v>
      </c>
      <c r="S2165">
        <v>0</v>
      </c>
      <c r="T2165">
        <v>0</v>
      </c>
      <c r="U2165">
        <v>16</v>
      </c>
      <c r="V2165">
        <v>0</v>
      </c>
      <c r="W2165">
        <v>0</v>
      </c>
      <c r="X2165">
        <v>0</v>
      </c>
      <c r="Y2165">
        <v>115.852</v>
      </c>
      <c r="Z2165">
        <v>0</v>
      </c>
      <c r="AA2165">
        <v>0</v>
      </c>
      <c r="AB2165">
        <v>0</v>
      </c>
      <c r="AC2165">
        <v>14.264215</v>
      </c>
      <c r="AD2165">
        <v>0</v>
      </c>
      <c r="AE2165">
        <v>0</v>
      </c>
      <c r="AF2165">
        <v>130.11621</v>
      </c>
    </row>
    <row r="2166" spans="1:32" x14ac:dyDescent="0.3">
      <c r="A2166">
        <v>3004823</v>
      </c>
      <c r="B2166">
        <v>1</v>
      </c>
      <c r="C2166" t="s">
        <v>82</v>
      </c>
      <c r="D2166" t="s">
        <v>113</v>
      </c>
      <c r="E2166" t="s">
        <v>8330</v>
      </c>
      <c r="F2166" t="s">
        <v>8331</v>
      </c>
      <c r="G2166" t="s">
        <v>134</v>
      </c>
      <c r="H2166" t="s">
        <v>216</v>
      </c>
      <c r="I2166" t="s">
        <v>78</v>
      </c>
      <c r="J2166" t="s">
        <v>136</v>
      </c>
      <c r="K2166" t="s">
        <v>22</v>
      </c>
      <c r="L2166" t="s">
        <v>177</v>
      </c>
      <c r="M2166" t="s">
        <v>8332</v>
      </c>
      <c r="N2166" t="s">
        <v>8333</v>
      </c>
      <c r="O2166">
        <v>1.8443038888888887</v>
      </c>
      <c r="P2166">
        <v>0</v>
      </c>
      <c r="Q2166">
        <v>2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2.8408305999999999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2.8408305999999999</v>
      </c>
    </row>
    <row r="2167" spans="1:32" x14ac:dyDescent="0.3">
      <c r="A2167">
        <v>3004770</v>
      </c>
      <c r="B2167">
        <v>1</v>
      </c>
      <c r="C2167" t="s">
        <v>82</v>
      </c>
      <c r="D2167" t="s">
        <v>105</v>
      </c>
      <c r="E2167" t="s">
        <v>8334</v>
      </c>
      <c r="F2167" t="s">
        <v>8335</v>
      </c>
      <c r="G2167" t="s">
        <v>134</v>
      </c>
      <c r="H2167" t="s">
        <v>478</v>
      </c>
      <c r="I2167" t="s">
        <v>78</v>
      </c>
      <c r="J2167" t="s">
        <v>136</v>
      </c>
      <c r="K2167" t="s">
        <v>22</v>
      </c>
      <c r="L2167" t="s">
        <v>177</v>
      </c>
      <c r="M2167" t="s">
        <v>8336</v>
      </c>
      <c r="N2167" t="s">
        <v>8337</v>
      </c>
      <c r="O2167">
        <v>2.9729852777777777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6</v>
      </c>
      <c r="V2167">
        <v>0</v>
      </c>
      <c r="W2167">
        <v>3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47.497123999999999</v>
      </c>
      <c r="AD2167">
        <v>0</v>
      </c>
      <c r="AE2167">
        <v>134.58674999999999</v>
      </c>
      <c r="AF2167">
        <v>182.08387999999999</v>
      </c>
    </row>
    <row r="2168" spans="1:32" x14ac:dyDescent="0.3">
      <c r="A2168">
        <v>3004717</v>
      </c>
      <c r="B2168">
        <v>1</v>
      </c>
      <c r="C2168" t="s">
        <v>83</v>
      </c>
      <c r="D2168" t="s">
        <v>117</v>
      </c>
      <c r="E2168" t="s">
        <v>8338</v>
      </c>
      <c r="F2168" t="s">
        <v>8339</v>
      </c>
      <c r="G2168" t="s">
        <v>134</v>
      </c>
      <c r="H2168" t="s">
        <v>142</v>
      </c>
      <c r="I2168" t="s">
        <v>79</v>
      </c>
      <c r="J2168" t="s">
        <v>136</v>
      </c>
      <c r="K2168" t="s">
        <v>22</v>
      </c>
      <c r="L2168" t="s">
        <v>137</v>
      </c>
      <c r="M2168" t="s">
        <v>8340</v>
      </c>
      <c r="N2168" t="s">
        <v>8341</v>
      </c>
      <c r="O2168">
        <v>4.1799636111111109</v>
      </c>
      <c r="P2168">
        <v>2</v>
      </c>
      <c r="Q2168">
        <v>514</v>
      </c>
      <c r="R2168">
        <v>1</v>
      </c>
      <c r="S2168">
        <v>0</v>
      </c>
      <c r="T2168">
        <v>0</v>
      </c>
      <c r="U2168">
        <v>28</v>
      </c>
      <c r="V2168">
        <v>0</v>
      </c>
      <c r="W2168">
        <v>0</v>
      </c>
      <c r="X2168">
        <v>17.059439000000001</v>
      </c>
      <c r="Y2168">
        <v>159.19874999999999</v>
      </c>
      <c r="Z2168">
        <v>2.6075889999999999</v>
      </c>
      <c r="AA2168">
        <v>0</v>
      </c>
      <c r="AB2168">
        <v>0</v>
      </c>
      <c r="AC2168">
        <v>4.9428179999999999</v>
      </c>
      <c r="AD2168">
        <v>0</v>
      </c>
      <c r="AE2168">
        <v>0</v>
      </c>
      <c r="AF2168">
        <v>183.80860000000001</v>
      </c>
    </row>
    <row r="2169" spans="1:32" x14ac:dyDescent="0.3">
      <c r="A2169">
        <v>3004644</v>
      </c>
      <c r="B2169">
        <v>1</v>
      </c>
      <c r="C2169" t="s">
        <v>83</v>
      </c>
      <c r="D2169" t="s">
        <v>126</v>
      </c>
      <c r="E2169" t="s">
        <v>8342</v>
      </c>
      <c r="F2169" t="s">
        <v>8343</v>
      </c>
      <c r="G2169" t="s">
        <v>134</v>
      </c>
      <c r="H2169" t="s">
        <v>211</v>
      </c>
      <c r="I2169" t="s">
        <v>79</v>
      </c>
      <c r="J2169" t="s">
        <v>136</v>
      </c>
      <c r="K2169" t="s">
        <v>22</v>
      </c>
      <c r="L2169" t="s">
        <v>177</v>
      </c>
      <c r="M2169" t="s">
        <v>8344</v>
      </c>
      <c r="N2169" t="s">
        <v>8345</v>
      </c>
      <c r="O2169">
        <v>2.0277777777777777</v>
      </c>
      <c r="P2169">
        <v>0</v>
      </c>
      <c r="Q2169">
        <v>0</v>
      </c>
      <c r="R2169">
        <v>0</v>
      </c>
      <c r="S2169">
        <v>1</v>
      </c>
      <c r="T2169">
        <v>0</v>
      </c>
      <c r="U2169">
        <v>1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25.306405999999999</v>
      </c>
      <c r="AB2169">
        <v>0</v>
      </c>
      <c r="AC2169">
        <v>4.9526450000000004</v>
      </c>
      <c r="AD2169">
        <v>0</v>
      </c>
      <c r="AE2169">
        <v>0</v>
      </c>
      <c r="AF2169">
        <v>30.259052000000001</v>
      </c>
    </row>
    <row r="2170" spans="1:32" x14ac:dyDescent="0.3">
      <c r="A2170">
        <v>3004579</v>
      </c>
      <c r="B2170">
        <v>1</v>
      </c>
      <c r="C2170" t="s">
        <v>83</v>
      </c>
      <c r="D2170" t="s">
        <v>129</v>
      </c>
      <c r="E2170" t="s">
        <v>8346</v>
      </c>
      <c r="F2170" t="s">
        <v>8347</v>
      </c>
      <c r="G2170" t="s">
        <v>134</v>
      </c>
      <c r="H2170" t="s">
        <v>211</v>
      </c>
      <c r="I2170" t="s">
        <v>79</v>
      </c>
      <c r="J2170" t="s">
        <v>136</v>
      </c>
      <c r="K2170" t="s">
        <v>22</v>
      </c>
      <c r="L2170" t="s">
        <v>177</v>
      </c>
      <c r="M2170" t="s">
        <v>8348</v>
      </c>
      <c r="N2170" t="s">
        <v>8349</v>
      </c>
      <c r="O2170">
        <v>0.52749999999999997</v>
      </c>
      <c r="P2170">
        <v>0</v>
      </c>
      <c r="Q2170">
        <v>2</v>
      </c>
      <c r="R2170">
        <v>0</v>
      </c>
      <c r="S2170">
        <v>27</v>
      </c>
      <c r="T2170">
        <v>2</v>
      </c>
      <c r="U2170">
        <v>7</v>
      </c>
      <c r="V2170">
        <v>5</v>
      </c>
      <c r="W2170">
        <v>0</v>
      </c>
      <c r="X2170">
        <v>0</v>
      </c>
      <c r="Y2170">
        <v>0.58267533999999999</v>
      </c>
      <c r="Z2170">
        <v>0</v>
      </c>
      <c r="AA2170">
        <v>3.8557673000000001</v>
      </c>
      <c r="AB2170">
        <v>3.8148878000000002</v>
      </c>
      <c r="AC2170">
        <v>3.6776078000000001</v>
      </c>
      <c r="AD2170">
        <v>58.460822999999998</v>
      </c>
      <c r="AE2170">
        <v>0</v>
      </c>
      <c r="AF2170">
        <v>70.391760000000005</v>
      </c>
    </row>
    <row r="2171" spans="1:32" x14ac:dyDescent="0.3">
      <c r="A2171">
        <v>3004571</v>
      </c>
      <c r="B2171">
        <v>1</v>
      </c>
      <c r="C2171" t="s">
        <v>82</v>
      </c>
      <c r="D2171" t="s">
        <v>90</v>
      </c>
      <c r="E2171" t="s">
        <v>7792</v>
      </c>
      <c r="F2171" t="s">
        <v>7793</v>
      </c>
      <c r="G2171" t="s">
        <v>134</v>
      </c>
      <c r="H2171" t="s">
        <v>238</v>
      </c>
      <c r="I2171" t="s">
        <v>78</v>
      </c>
      <c r="J2171" t="s">
        <v>136</v>
      </c>
      <c r="K2171" t="s">
        <v>22</v>
      </c>
      <c r="L2171" t="s">
        <v>177</v>
      </c>
      <c r="M2171" t="s">
        <v>8350</v>
      </c>
      <c r="N2171" t="s">
        <v>8351</v>
      </c>
      <c r="O2171">
        <v>1.1902947222222222</v>
      </c>
      <c r="P2171">
        <v>0</v>
      </c>
      <c r="Q2171">
        <v>2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1.2548946000000001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1.2548946000000001</v>
      </c>
    </row>
    <row r="2172" spans="1:32" x14ac:dyDescent="0.3">
      <c r="A2172">
        <v>3004467</v>
      </c>
      <c r="B2172">
        <v>1</v>
      </c>
      <c r="C2172" t="s">
        <v>83</v>
      </c>
      <c r="D2172" t="s">
        <v>124</v>
      </c>
      <c r="E2172" t="s">
        <v>8352</v>
      </c>
      <c r="F2172" t="s">
        <v>8353</v>
      </c>
      <c r="G2172" t="s">
        <v>134</v>
      </c>
      <c r="H2172" t="s">
        <v>478</v>
      </c>
      <c r="I2172" t="s">
        <v>78</v>
      </c>
      <c r="J2172" t="s">
        <v>136</v>
      </c>
      <c r="K2172" t="s">
        <v>22</v>
      </c>
      <c r="L2172" t="s">
        <v>177</v>
      </c>
      <c r="M2172" t="s">
        <v>8354</v>
      </c>
      <c r="N2172" t="s">
        <v>8355</v>
      </c>
      <c r="O2172">
        <v>1.4776677777777778</v>
      </c>
      <c r="P2172">
        <v>0</v>
      </c>
      <c r="Q2172">
        <v>13</v>
      </c>
      <c r="R2172">
        <v>0</v>
      </c>
      <c r="S2172">
        <v>0</v>
      </c>
      <c r="T2172">
        <v>0</v>
      </c>
      <c r="U2172">
        <v>41</v>
      </c>
      <c r="V2172">
        <v>0</v>
      </c>
      <c r="W2172">
        <v>0</v>
      </c>
      <c r="X2172">
        <v>0</v>
      </c>
      <c r="Y2172">
        <v>3.8901422000000001</v>
      </c>
      <c r="Z2172">
        <v>0</v>
      </c>
      <c r="AA2172">
        <v>0</v>
      </c>
      <c r="AB2172">
        <v>0</v>
      </c>
      <c r="AC2172">
        <v>8.1877080000000007</v>
      </c>
      <c r="AD2172">
        <v>0</v>
      </c>
      <c r="AE2172">
        <v>0</v>
      </c>
      <c r="AF2172">
        <v>12.07785</v>
      </c>
    </row>
    <row r="2173" spans="1:32" x14ac:dyDescent="0.3">
      <c r="A2173">
        <v>3004442</v>
      </c>
      <c r="B2173">
        <v>1</v>
      </c>
      <c r="C2173" t="s">
        <v>83</v>
      </c>
      <c r="D2173" t="s">
        <v>123</v>
      </c>
      <c r="E2173" t="s">
        <v>8356</v>
      </c>
      <c r="F2173" t="s">
        <v>8357</v>
      </c>
      <c r="G2173" t="s">
        <v>134</v>
      </c>
      <c r="H2173" t="s">
        <v>247</v>
      </c>
      <c r="I2173" t="s">
        <v>78</v>
      </c>
      <c r="J2173" t="s">
        <v>136</v>
      </c>
      <c r="K2173" t="s">
        <v>22</v>
      </c>
      <c r="L2173" t="s">
        <v>177</v>
      </c>
      <c r="M2173" t="s">
        <v>8358</v>
      </c>
      <c r="N2173" t="s">
        <v>8359</v>
      </c>
      <c r="O2173">
        <v>5.223387777777778</v>
      </c>
      <c r="P2173">
        <v>0</v>
      </c>
      <c r="Q2173">
        <v>76</v>
      </c>
      <c r="R2173">
        <v>0</v>
      </c>
      <c r="S2173">
        <v>4</v>
      </c>
      <c r="T2173">
        <v>0</v>
      </c>
      <c r="U2173">
        <v>4</v>
      </c>
      <c r="V2173">
        <v>0</v>
      </c>
      <c r="W2173">
        <v>0</v>
      </c>
      <c r="X2173">
        <v>0</v>
      </c>
      <c r="Y2173">
        <v>87.833150000000003</v>
      </c>
      <c r="Z2173">
        <v>0</v>
      </c>
      <c r="AA2173">
        <v>1.6252469</v>
      </c>
      <c r="AB2173">
        <v>0</v>
      </c>
      <c r="AC2173">
        <v>4.1368309999999999</v>
      </c>
      <c r="AD2173">
        <v>0</v>
      </c>
      <c r="AE2173">
        <v>0</v>
      </c>
      <c r="AF2173">
        <v>93.595230000000001</v>
      </c>
    </row>
    <row r="2174" spans="1:32" x14ac:dyDescent="0.3">
      <c r="A2174">
        <v>3004483</v>
      </c>
      <c r="B2174">
        <v>1</v>
      </c>
      <c r="C2174" t="s">
        <v>82</v>
      </c>
      <c r="D2174" t="s">
        <v>86</v>
      </c>
      <c r="E2174" t="s">
        <v>8360</v>
      </c>
      <c r="F2174" t="s">
        <v>8361</v>
      </c>
      <c r="G2174" t="s">
        <v>134</v>
      </c>
      <c r="H2174" t="s">
        <v>238</v>
      </c>
      <c r="I2174" t="s">
        <v>78</v>
      </c>
      <c r="J2174" t="s">
        <v>136</v>
      </c>
      <c r="K2174" t="s">
        <v>22</v>
      </c>
      <c r="L2174" t="s">
        <v>177</v>
      </c>
      <c r="M2174" t="s">
        <v>8362</v>
      </c>
      <c r="N2174" t="s">
        <v>8363</v>
      </c>
      <c r="O2174">
        <v>3.3901061111111108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3.6415959999999998</v>
      </c>
      <c r="AD2174">
        <v>0</v>
      </c>
      <c r="AE2174">
        <v>0</v>
      </c>
      <c r="AF2174">
        <v>3.6415959999999998</v>
      </c>
    </row>
    <row r="2175" spans="1:32" x14ac:dyDescent="0.3">
      <c r="A2175">
        <v>3004416</v>
      </c>
      <c r="B2175">
        <v>1</v>
      </c>
      <c r="C2175" t="s">
        <v>83</v>
      </c>
      <c r="D2175" t="s">
        <v>125</v>
      </c>
      <c r="E2175" t="s">
        <v>6941</v>
      </c>
      <c r="F2175" t="s">
        <v>6942</v>
      </c>
      <c r="G2175" t="s">
        <v>134</v>
      </c>
      <c r="H2175" t="s">
        <v>211</v>
      </c>
      <c r="I2175" t="s">
        <v>79</v>
      </c>
      <c r="J2175" t="s">
        <v>136</v>
      </c>
      <c r="K2175" t="s">
        <v>22</v>
      </c>
      <c r="L2175" t="s">
        <v>177</v>
      </c>
      <c r="M2175" t="s">
        <v>8364</v>
      </c>
      <c r="N2175" t="s">
        <v>8365</v>
      </c>
      <c r="O2175">
        <v>0.65963305555555563</v>
      </c>
      <c r="P2175">
        <v>2</v>
      </c>
      <c r="Q2175">
        <v>1</v>
      </c>
      <c r="R2175">
        <v>66</v>
      </c>
      <c r="S2175">
        <v>29</v>
      </c>
      <c r="T2175">
        <v>6</v>
      </c>
      <c r="U2175">
        <v>2</v>
      </c>
      <c r="V2175">
        <v>1</v>
      </c>
      <c r="W2175">
        <v>0</v>
      </c>
      <c r="X2175">
        <v>0.27486319999999997</v>
      </c>
      <c r="Y2175">
        <v>2.5837142E-3</v>
      </c>
      <c r="Z2175">
        <v>9.4128919999999994</v>
      </c>
      <c r="AA2175">
        <v>6.8705540000000003</v>
      </c>
      <c r="AB2175">
        <v>12.77501</v>
      </c>
      <c r="AC2175">
        <v>1.2621581999999999E-2</v>
      </c>
      <c r="AD2175">
        <v>0.72405063999999997</v>
      </c>
      <c r="AE2175">
        <v>0</v>
      </c>
      <c r="AF2175">
        <v>30.072576999999999</v>
      </c>
    </row>
    <row r="2176" spans="1:32" x14ac:dyDescent="0.3">
      <c r="A2176">
        <v>3004413</v>
      </c>
      <c r="B2176">
        <v>1</v>
      </c>
      <c r="C2176" t="s">
        <v>83</v>
      </c>
      <c r="D2176" t="s">
        <v>130</v>
      </c>
      <c r="E2176" t="s">
        <v>275</v>
      </c>
      <c r="F2176" t="s">
        <v>276</v>
      </c>
      <c r="G2176" t="s">
        <v>134</v>
      </c>
      <c r="H2176" t="s">
        <v>147</v>
      </c>
      <c r="I2176" t="s">
        <v>78</v>
      </c>
      <c r="J2176" t="s">
        <v>136</v>
      </c>
      <c r="K2176" t="s">
        <v>22</v>
      </c>
      <c r="L2176" t="s">
        <v>137</v>
      </c>
      <c r="M2176" t="s">
        <v>8366</v>
      </c>
      <c r="N2176" t="s">
        <v>8367</v>
      </c>
      <c r="O2176">
        <v>4.7761111111111108</v>
      </c>
      <c r="P2176">
        <v>0</v>
      </c>
      <c r="Q2176">
        <v>102</v>
      </c>
      <c r="R2176">
        <v>0</v>
      </c>
      <c r="S2176">
        <v>9</v>
      </c>
      <c r="T2176">
        <v>0</v>
      </c>
      <c r="U2176">
        <v>5</v>
      </c>
      <c r="V2176">
        <v>0</v>
      </c>
      <c r="W2176">
        <v>0</v>
      </c>
      <c r="X2176">
        <v>0</v>
      </c>
      <c r="Y2176">
        <v>60.030597999999998</v>
      </c>
      <c r="Z2176">
        <v>0</v>
      </c>
      <c r="AA2176">
        <v>7.8537790000000003</v>
      </c>
      <c r="AB2176">
        <v>0</v>
      </c>
      <c r="AC2176">
        <v>12.9502325</v>
      </c>
      <c r="AD2176">
        <v>0</v>
      </c>
      <c r="AE2176">
        <v>0</v>
      </c>
      <c r="AF2176">
        <v>80.834609999999998</v>
      </c>
    </row>
    <row r="2177" spans="1:32" x14ac:dyDescent="0.3">
      <c r="A2177">
        <v>3004406</v>
      </c>
      <c r="B2177">
        <v>1</v>
      </c>
      <c r="C2177" t="s">
        <v>83</v>
      </c>
      <c r="D2177" t="s">
        <v>122</v>
      </c>
      <c r="E2177" t="s">
        <v>8368</v>
      </c>
      <c r="F2177" t="s">
        <v>8369</v>
      </c>
      <c r="G2177" t="s">
        <v>134</v>
      </c>
      <c r="H2177" t="s">
        <v>147</v>
      </c>
      <c r="I2177" t="s">
        <v>79</v>
      </c>
      <c r="J2177" t="s">
        <v>136</v>
      </c>
      <c r="K2177" t="s">
        <v>22</v>
      </c>
      <c r="L2177" t="s">
        <v>137</v>
      </c>
      <c r="M2177" t="s">
        <v>8370</v>
      </c>
      <c r="N2177" t="s">
        <v>8371</v>
      </c>
      <c r="O2177">
        <v>0.9194444444444444</v>
      </c>
      <c r="P2177">
        <v>0</v>
      </c>
      <c r="Q2177">
        <v>386</v>
      </c>
      <c r="R2177">
        <v>0</v>
      </c>
      <c r="S2177">
        <v>0</v>
      </c>
      <c r="T2177">
        <v>0</v>
      </c>
      <c r="U2177">
        <v>4</v>
      </c>
      <c r="V2177">
        <v>0</v>
      </c>
      <c r="W2177">
        <v>0</v>
      </c>
      <c r="X2177">
        <v>0</v>
      </c>
      <c r="Y2177">
        <v>57.332977</v>
      </c>
      <c r="Z2177">
        <v>0</v>
      </c>
      <c r="AA2177">
        <v>0</v>
      </c>
      <c r="AB2177">
        <v>0</v>
      </c>
      <c r="AC2177">
        <v>2.6516953000000001</v>
      </c>
      <c r="AD2177">
        <v>0</v>
      </c>
      <c r="AE2177">
        <v>0</v>
      </c>
      <c r="AF2177">
        <v>59.984673000000001</v>
      </c>
    </row>
    <row r="2178" spans="1:32" x14ac:dyDescent="0.3">
      <c r="A2178">
        <v>3004402</v>
      </c>
      <c r="B2178">
        <v>1</v>
      </c>
      <c r="C2178" t="s">
        <v>83</v>
      </c>
      <c r="D2178" t="s">
        <v>122</v>
      </c>
      <c r="E2178" t="s">
        <v>8372</v>
      </c>
      <c r="F2178" t="s">
        <v>8373</v>
      </c>
      <c r="G2178" t="s">
        <v>134</v>
      </c>
      <c r="H2178" t="s">
        <v>142</v>
      </c>
      <c r="I2178" t="s">
        <v>79</v>
      </c>
      <c r="J2178" t="s">
        <v>136</v>
      </c>
      <c r="K2178" t="s">
        <v>22</v>
      </c>
      <c r="L2178" t="s">
        <v>137</v>
      </c>
      <c r="M2178" t="s">
        <v>8374</v>
      </c>
      <c r="N2178" t="s">
        <v>6460</v>
      </c>
      <c r="O2178">
        <v>1.0116666666666667</v>
      </c>
      <c r="P2178">
        <v>0</v>
      </c>
      <c r="Q2178">
        <v>424</v>
      </c>
      <c r="R2178">
        <v>0</v>
      </c>
      <c r="S2178">
        <v>0</v>
      </c>
      <c r="T2178">
        <v>0</v>
      </c>
      <c r="U2178">
        <v>8</v>
      </c>
      <c r="V2178">
        <v>0</v>
      </c>
      <c r="W2178">
        <v>0</v>
      </c>
      <c r="X2178">
        <v>0</v>
      </c>
      <c r="Y2178">
        <v>75.348500000000001</v>
      </c>
      <c r="Z2178">
        <v>0</v>
      </c>
      <c r="AA2178">
        <v>0</v>
      </c>
      <c r="AB2178">
        <v>0</v>
      </c>
      <c r="AC2178">
        <v>2.9616218000000001</v>
      </c>
      <c r="AD2178">
        <v>0</v>
      </c>
      <c r="AE2178">
        <v>0</v>
      </c>
      <c r="AF2178">
        <v>78.310119999999998</v>
      </c>
    </row>
    <row r="2179" spans="1:32" x14ac:dyDescent="0.3">
      <c r="A2179">
        <v>3004401</v>
      </c>
      <c r="B2179">
        <v>1</v>
      </c>
      <c r="C2179" t="s">
        <v>82</v>
      </c>
      <c r="D2179" t="s">
        <v>113</v>
      </c>
      <c r="E2179" t="s">
        <v>7038</v>
      </c>
      <c r="F2179" t="s">
        <v>7039</v>
      </c>
      <c r="G2179" t="s">
        <v>134</v>
      </c>
      <c r="H2179" t="s">
        <v>211</v>
      </c>
      <c r="I2179" t="s">
        <v>79</v>
      </c>
      <c r="J2179" t="s">
        <v>136</v>
      </c>
      <c r="K2179" t="s">
        <v>22</v>
      </c>
      <c r="L2179" t="s">
        <v>177</v>
      </c>
      <c r="M2179" t="s">
        <v>8375</v>
      </c>
      <c r="N2179" t="s">
        <v>8376</v>
      </c>
      <c r="O2179">
        <v>0.9425</v>
      </c>
      <c r="P2179">
        <v>0</v>
      </c>
      <c r="Q2179">
        <v>165</v>
      </c>
      <c r="R2179">
        <v>0</v>
      </c>
      <c r="S2179">
        <v>257</v>
      </c>
      <c r="T2179">
        <v>2</v>
      </c>
      <c r="U2179">
        <v>77</v>
      </c>
      <c r="V2179">
        <v>0</v>
      </c>
      <c r="W2179">
        <v>0</v>
      </c>
      <c r="X2179">
        <v>0</v>
      </c>
      <c r="Y2179">
        <v>96.476169999999996</v>
      </c>
      <c r="Z2179">
        <v>0</v>
      </c>
      <c r="AA2179">
        <v>64.935419999999993</v>
      </c>
      <c r="AB2179">
        <v>9.1650290000000005</v>
      </c>
      <c r="AC2179">
        <v>52.887535</v>
      </c>
      <c r="AD2179">
        <v>0</v>
      </c>
      <c r="AE2179">
        <v>0</v>
      </c>
      <c r="AF2179">
        <v>223.46415999999999</v>
      </c>
    </row>
    <row r="2180" spans="1:32" x14ac:dyDescent="0.3">
      <c r="A2180">
        <v>3004417</v>
      </c>
      <c r="B2180">
        <v>1</v>
      </c>
      <c r="C2180" t="s">
        <v>82</v>
      </c>
      <c r="D2180" t="s">
        <v>110</v>
      </c>
      <c r="E2180" t="s">
        <v>8377</v>
      </c>
      <c r="F2180" t="s">
        <v>8378</v>
      </c>
      <c r="G2180" t="s">
        <v>134</v>
      </c>
      <c r="H2180" t="s">
        <v>211</v>
      </c>
      <c r="I2180" t="s">
        <v>79</v>
      </c>
      <c r="J2180" t="s">
        <v>136</v>
      </c>
      <c r="K2180" t="s">
        <v>22</v>
      </c>
      <c r="L2180" t="s">
        <v>177</v>
      </c>
      <c r="M2180" t="s">
        <v>8379</v>
      </c>
      <c r="N2180" t="s">
        <v>8380</v>
      </c>
      <c r="O2180">
        <v>0.29944444444444446</v>
      </c>
      <c r="P2180">
        <v>1</v>
      </c>
      <c r="Q2180">
        <v>42</v>
      </c>
      <c r="R2180">
        <v>21</v>
      </c>
      <c r="S2180">
        <v>275</v>
      </c>
      <c r="T2180">
        <v>11</v>
      </c>
      <c r="U2180">
        <v>63</v>
      </c>
      <c r="V2180">
        <v>3</v>
      </c>
      <c r="W2180">
        <v>0</v>
      </c>
      <c r="X2180">
        <v>2.1880804E-2</v>
      </c>
      <c r="Y2180">
        <v>4.6478733999999999</v>
      </c>
      <c r="Z2180">
        <v>0.76376456000000004</v>
      </c>
      <c r="AA2180">
        <v>8.864217</v>
      </c>
      <c r="AB2180">
        <v>40.299320000000002</v>
      </c>
      <c r="AC2180">
        <v>3.9565728</v>
      </c>
      <c r="AD2180">
        <v>12.345722</v>
      </c>
      <c r="AE2180">
        <v>0</v>
      </c>
      <c r="AF2180">
        <v>70.899349999999998</v>
      </c>
    </row>
    <row r="2181" spans="1:32" x14ac:dyDescent="0.3">
      <c r="A2181">
        <v>3004308</v>
      </c>
      <c r="B2181">
        <v>1</v>
      </c>
      <c r="C2181" t="s">
        <v>82</v>
      </c>
      <c r="D2181" t="s">
        <v>95</v>
      </c>
      <c r="E2181" t="s">
        <v>5073</v>
      </c>
      <c r="F2181" t="s">
        <v>5074</v>
      </c>
      <c r="G2181" t="s">
        <v>134</v>
      </c>
      <c r="H2181" t="s">
        <v>182</v>
      </c>
      <c r="I2181" t="s">
        <v>78</v>
      </c>
      <c r="J2181" t="s">
        <v>136</v>
      </c>
      <c r="K2181" t="s">
        <v>22</v>
      </c>
      <c r="L2181" t="s">
        <v>177</v>
      </c>
      <c r="M2181" t="s">
        <v>8381</v>
      </c>
      <c r="N2181" t="s">
        <v>8382</v>
      </c>
      <c r="O2181">
        <v>1.4753538888888891</v>
      </c>
      <c r="P2181">
        <v>0</v>
      </c>
      <c r="Q2181">
        <v>125</v>
      </c>
      <c r="R2181">
        <v>0</v>
      </c>
      <c r="S2181">
        <v>0</v>
      </c>
      <c r="T2181">
        <v>0</v>
      </c>
      <c r="U2181">
        <v>4</v>
      </c>
      <c r="V2181">
        <v>0</v>
      </c>
      <c r="W2181">
        <v>0</v>
      </c>
      <c r="X2181">
        <v>0</v>
      </c>
      <c r="Y2181">
        <v>42.749412999999997</v>
      </c>
      <c r="Z2181">
        <v>0</v>
      </c>
      <c r="AA2181">
        <v>0</v>
      </c>
      <c r="AB2181">
        <v>0</v>
      </c>
      <c r="AC2181">
        <v>4.913932</v>
      </c>
      <c r="AD2181">
        <v>0</v>
      </c>
      <c r="AE2181">
        <v>0</v>
      </c>
      <c r="AF2181">
        <v>47.663345</v>
      </c>
    </row>
    <row r="2182" spans="1:32" x14ac:dyDescent="0.3">
      <c r="A2182">
        <v>3004313</v>
      </c>
      <c r="B2182">
        <v>1</v>
      </c>
      <c r="C2182" t="s">
        <v>82</v>
      </c>
      <c r="D2182" t="s">
        <v>92</v>
      </c>
      <c r="E2182" t="s">
        <v>3124</v>
      </c>
      <c r="F2182" t="s">
        <v>3125</v>
      </c>
      <c r="G2182" t="s">
        <v>134</v>
      </c>
      <c r="H2182" t="s">
        <v>211</v>
      </c>
      <c r="I2182" t="s">
        <v>79</v>
      </c>
      <c r="J2182" t="s">
        <v>136</v>
      </c>
      <c r="K2182" t="s">
        <v>22</v>
      </c>
      <c r="L2182" t="s">
        <v>177</v>
      </c>
      <c r="M2182" t="s">
        <v>8383</v>
      </c>
      <c r="N2182" t="s">
        <v>8384</v>
      </c>
      <c r="O2182">
        <v>1.1583333333333334</v>
      </c>
      <c r="P2182">
        <v>2</v>
      </c>
      <c r="Q2182">
        <v>42</v>
      </c>
      <c r="R2182">
        <v>14</v>
      </c>
      <c r="S2182">
        <v>7</v>
      </c>
      <c r="T2182">
        <v>5</v>
      </c>
      <c r="U2182">
        <v>5</v>
      </c>
      <c r="V2182">
        <v>0</v>
      </c>
      <c r="W2182">
        <v>0</v>
      </c>
      <c r="X2182">
        <v>3.3105679000000001</v>
      </c>
      <c r="Y2182">
        <v>4.8514613999999998</v>
      </c>
      <c r="Z2182">
        <v>10.125184000000001</v>
      </c>
      <c r="AA2182">
        <v>2.7828686</v>
      </c>
      <c r="AB2182">
        <v>9.8218669999999992</v>
      </c>
      <c r="AC2182">
        <v>2.0153262999999999</v>
      </c>
      <c r="AD2182">
        <v>0</v>
      </c>
      <c r="AE2182">
        <v>0</v>
      </c>
      <c r="AF2182">
        <v>32.907276000000003</v>
      </c>
    </row>
    <row r="2183" spans="1:32" x14ac:dyDescent="0.3">
      <c r="A2183">
        <v>3004262</v>
      </c>
      <c r="B2183">
        <v>1</v>
      </c>
      <c r="C2183" t="s">
        <v>82</v>
      </c>
      <c r="D2183" t="s">
        <v>84</v>
      </c>
      <c r="E2183" t="s">
        <v>8385</v>
      </c>
      <c r="F2183" t="s">
        <v>8386</v>
      </c>
      <c r="G2183" t="s">
        <v>134</v>
      </c>
      <c r="H2183" t="s">
        <v>247</v>
      </c>
      <c r="I2183" t="s">
        <v>78</v>
      </c>
      <c r="J2183" t="s">
        <v>136</v>
      </c>
      <c r="K2183" t="s">
        <v>22</v>
      </c>
      <c r="L2183" t="s">
        <v>177</v>
      </c>
      <c r="M2183" t="s">
        <v>8387</v>
      </c>
      <c r="N2183" t="s">
        <v>8388</v>
      </c>
      <c r="O2183">
        <v>0.64257555555555557</v>
      </c>
      <c r="P2183">
        <v>0</v>
      </c>
      <c r="Q2183">
        <v>162</v>
      </c>
      <c r="R2183">
        <v>0</v>
      </c>
      <c r="S2183">
        <v>0</v>
      </c>
      <c r="T2183">
        <v>0</v>
      </c>
      <c r="U2183">
        <v>17</v>
      </c>
      <c r="V2183">
        <v>0</v>
      </c>
      <c r="W2183">
        <v>0</v>
      </c>
      <c r="X2183">
        <v>0</v>
      </c>
      <c r="Y2183">
        <v>26.569019999999998</v>
      </c>
      <c r="Z2183">
        <v>0</v>
      </c>
      <c r="AA2183">
        <v>0</v>
      </c>
      <c r="AB2183">
        <v>0</v>
      </c>
      <c r="AC2183">
        <v>8.2365159999999999</v>
      </c>
      <c r="AD2183">
        <v>0</v>
      </c>
      <c r="AE2183">
        <v>0</v>
      </c>
      <c r="AF2183">
        <v>34.805534000000002</v>
      </c>
    </row>
    <row r="2184" spans="1:32" x14ac:dyDescent="0.3">
      <c r="A2184">
        <v>3004077</v>
      </c>
      <c r="B2184">
        <v>1</v>
      </c>
      <c r="C2184" t="s">
        <v>82</v>
      </c>
      <c r="D2184" t="s">
        <v>91</v>
      </c>
      <c r="E2184" t="s">
        <v>4376</v>
      </c>
      <c r="F2184" t="s">
        <v>4377</v>
      </c>
      <c r="G2184" t="s">
        <v>134</v>
      </c>
      <c r="H2184" t="s">
        <v>293</v>
      </c>
      <c r="I2184" t="s">
        <v>78</v>
      </c>
      <c r="J2184" t="s">
        <v>136</v>
      </c>
      <c r="K2184" t="s">
        <v>22</v>
      </c>
      <c r="L2184" t="s">
        <v>177</v>
      </c>
      <c r="M2184" t="s">
        <v>8389</v>
      </c>
      <c r="N2184" t="s">
        <v>8390</v>
      </c>
      <c r="O2184">
        <v>3.1708483333333333</v>
      </c>
      <c r="P2184">
        <v>0</v>
      </c>
      <c r="Q2184">
        <v>63</v>
      </c>
      <c r="R2184">
        <v>0</v>
      </c>
      <c r="S2184">
        <v>0</v>
      </c>
      <c r="T2184">
        <v>0</v>
      </c>
      <c r="U2184">
        <v>4</v>
      </c>
      <c r="V2184">
        <v>0</v>
      </c>
      <c r="W2184">
        <v>0</v>
      </c>
      <c r="X2184">
        <v>0</v>
      </c>
      <c r="Y2184">
        <v>48.326320000000003</v>
      </c>
      <c r="Z2184">
        <v>0</v>
      </c>
      <c r="AA2184">
        <v>0</v>
      </c>
      <c r="AB2184">
        <v>0</v>
      </c>
      <c r="AC2184">
        <v>4.9290824000000004</v>
      </c>
      <c r="AD2184">
        <v>0</v>
      </c>
      <c r="AE2184">
        <v>0</v>
      </c>
      <c r="AF2184">
        <v>53.255400000000002</v>
      </c>
    </row>
    <row r="2185" spans="1:32" x14ac:dyDescent="0.3">
      <c r="A2185">
        <v>3004120</v>
      </c>
      <c r="B2185">
        <v>1</v>
      </c>
      <c r="C2185" t="s">
        <v>82</v>
      </c>
      <c r="D2185" t="s">
        <v>110</v>
      </c>
      <c r="E2185" t="s">
        <v>8391</v>
      </c>
      <c r="F2185" t="s">
        <v>8392</v>
      </c>
      <c r="G2185" t="s">
        <v>134</v>
      </c>
      <c r="H2185" t="s">
        <v>478</v>
      </c>
      <c r="I2185" t="s">
        <v>78</v>
      </c>
      <c r="J2185" t="s">
        <v>136</v>
      </c>
      <c r="K2185" t="s">
        <v>22</v>
      </c>
      <c r="L2185" t="s">
        <v>177</v>
      </c>
      <c r="M2185" t="s">
        <v>8393</v>
      </c>
      <c r="N2185" t="s">
        <v>8394</v>
      </c>
      <c r="O2185">
        <v>0.71675888888888883</v>
      </c>
      <c r="P2185">
        <v>0</v>
      </c>
      <c r="Q2185">
        <v>66</v>
      </c>
      <c r="R2185">
        <v>0</v>
      </c>
      <c r="S2185">
        <v>0</v>
      </c>
      <c r="T2185">
        <v>0</v>
      </c>
      <c r="U2185">
        <v>2</v>
      </c>
      <c r="V2185">
        <v>0</v>
      </c>
      <c r="W2185">
        <v>0</v>
      </c>
      <c r="X2185">
        <v>0</v>
      </c>
      <c r="Y2185">
        <v>12.110321000000001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12.110321000000001</v>
      </c>
    </row>
    <row r="2186" spans="1:32" x14ac:dyDescent="0.3">
      <c r="A2186">
        <v>3004138</v>
      </c>
      <c r="B2186">
        <v>1</v>
      </c>
      <c r="C2186" t="s">
        <v>82</v>
      </c>
      <c r="D2186" t="s">
        <v>98</v>
      </c>
      <c r="E2186" t="s">
        <v>8395</v>
      </c>
      <c r="F2186" t="s">
        <v>8396</v>
      </c>
      <c r="G2186" t="s">
        <v>134</v>
      </c>
      <c r="H2186" t="s">
        <v>327</v>
      </c>
      <c r="I2186" t="s">
        <v>78</v>
      </c>
      <c r="J2186" t="s">
        <v>136</v>
      </c>
      <c r="K2186" t="s">
        <v>22</v>
      </c>
      <c r="L2186" t="s">
        <v>177</v>
      </c>
      <c r="M2186" t="s">
        <v>8397</v>
      </c>
      <c r="N2186" t="s">
        <v>8398</v>
      </c>
      <c r="O2186">
        <v>1.5725730555555555</v>
      </c>
      <c r="P2186">
        <v>0</v>
      </c>
      <c r="Q2186">
        <v>421</v>
      </c>
      <c r="R2186">
        <v>0</v>
      </c>
      <c r="S2186">
        <v>0</v>
      </c>
      <c r="T2186">
        <v>0</v>
      </c>
      <c r="U2186">
        <v>38</v>
      </c>
      <c r="V2186">
        <v>0</v>
      </c>
      <c r="W2186">
        <v>0</v>
      </c>
      <c r="X2186">
        <v>0</v>
      </c>
      <c r="Y2186">
        <v>235.62065000000001</v>
      </c>
      <c r="Z2186">
        <v>0</v>
      </c>
      <c r="AA2186">
        <v>0</v>
      </c>
      <c r="AB2186">
        <v>0</v>
      </c>
      <c r="AC2186">
        <v>46.284860000000002</v>
      </c>
      <c r="AD2186">
        <v>0</v>
      </c>
      <c r="AE2186">
        <v>0</v>
      </c>
      <c r="AF2186">
        <v>281.90552000000002</v>
      </c>
    </row>
    <row r="2187" spans="1:32" x14ac:dyDescent="0.3">
      <c r="A2187">
        <v>3004011</v>
      </c>
      <c r="B2187">
        <v>1</v>
      </c>
      <c r="C2187" t="s">
        <v>82</v>
      </c>
      <c r="D2187" t="s">
        <v>101</v>
      </c>
      <c r="E2187" t="s">
        <v>8399</v>
      </c>
      <c r="F2187" t="s">
        <v>8400</v>
      </c>
      <c r="G2187" t="s">
        <v>134</v>
      </c>
      <c r="H2187" t="s">
        <v>247</v>
      </c>
      <c r="I2187" t="s">
        <v>78</v>
      </c>
      <c r="J2187" t="s">
        <v>136</v>
      </c>
      <c r="K2187" t="s">
        <v>22</v>
      </c>
      <c r="L2187" t="s">
        <v>177</v>
      </c>
      <c r="M2187" t="s">
        <v>8401</v>
      </c>
      <c r="N2187" t="s">
        <v>8402</v>
      </c>
      <c r="O2187">
        <v>1.4459333333333333</v>
      </c>
      <c r="P2187">
        <v>0</v>
      </c>
      <c r="Q2187">
        <v>138</v>
      </c>
      <c r="R2187">
        <v>0</v>
      </c>
      <c r="S2187">
        <v>0</v>
      </c>
      <c r="T2187">
        <v>0</v>
      </c>
      <c r="U2187">
        <v>24</v>
      </c>
      <c r="V2187">
        <v>0</v>
      </c>
      <c r="W2187">
        <v>0</v>
      </c>
      <c r="X2187">
        <v>0</v>
      </c>
      <c r="Y2187">
        <v>40.394474000000002</v>
      </c>
      <c r="Z2187">
        <v>0</v>
      </c>
      <c r="AA2187">
        <v>0</v>
      </c>
      <c r="AB2187">
        <v>0</v>
      </c>
      <c r="AC2187">
        <v>17.920273000000002</v>
      </c>
      <c r="AD2187">
        <v>0</v>
      </c>
      <c r="AE2187">
        <v>0</v>
      </c>
      <c r="AF2187">
        <v>58.314746999999997</v>
      </c>
    </row>
    <row r="2188" spans="1:32" x14ac:dyDescent="0.3">
      <c r="A2188">
        <v>3003972</v>
      </c>
      <c r="B2188">
        <v>1</v>
      </c>
      <c r="C2188" t="s">
        <v>82</v>
      </c>
      <c r="D2188" t="s">
        <v>109</v>
      </c>
      <c r="E2188" t="s">
        <v>8403</v>
      </c>
      <c r="F2188" t="s">
        <v>8404</v>
      </c>
      <c r="G2188" t="s">
        <v>134</v>
      </c>
      <c r="H2188" t="s">
        <v>182</v>
      </c>
      <c r="I2188" t="s">
        <v>78</v>
      </c>
      <c r="J2188" t="s">
        <v>136</v>
      </c>
      <c r="K2188" t="s">
        <v>22</v>
      </c>
      <c r="L2188" t="s">
        <v>177</v>
      </c>
      <c r="M2188" t="s">
        <v>8405</v>
      </c>
      <c r="N2188" t="s">
        <v>8406</v>
      </c>
      <c r="O2188">
        <v>1.9946455555555556</v>
      </c>
      <c r="P2188">
        <v>0</v>
      </c>
      <c r="Q2188">
        <v>188</v>
      </c>
      <c r="R2188">
        <v>0</v>
      </c>
      <c r="S2188">
        <v>6</v>
      </c>
      <c r="T2188">
        <v>0</v>
      </c>
      <c r="U2188">
        <v>8</v>
      </c>
      <c r="V2188">
        <v>0</v>
      </c>
      <c r="W2188">
        <v>0</v>
      </c>
      <c r="X2188">
        <v>0</v>
      </c>
      <c r="Y2188">
        <v>49.384438000000003</v>
      </c>
      <c r="Z2188">
        <v>0</v>
      </c>
      <c r="AA2188">
        <v>2.3689038999999998</v>
      </c>
      <c r="AB2188">
        <v>0</v>
      </c>
      <c r="AC2188">
        <v>3.1974355999999999</v>
      </c>
      <c r="AD2188">
        <v>0</v>
      </c>
      <c r="AE2188">
        <v>0</v>
      </c>
      <c r="AF2188">
        <v>54.950775</v>
      </c>
    </row>
    <row r="2189" spans="1:32" x14ac:dyDescent="0.3">
      <c r="A2189">
        <v>3003976</v>
      </c>
      <c r="B2189">
        <v>1</v>
      </c>
      <c r="C2189" t="s">
        <v>82</v>
      </c>
      <c r="D2189" t="s">
        <v>97</v>
      </c>
      <c r="E2189" t="s">
        <v>8407</v>
      </c>
      <c r="F2189" t="s">
        <v>8408</v>
      </c>
      <c r="G2189" t="s">
        <v>134</v>
      </c>
      <c r="H2189" t="s">
        <v>327</v>
      </c>
      <c r="I2189" t="s">
        <v>78</v>
      </c>
      <c r="J2189" t="s">
        <v>136</v>
      </c>
      <c r="K2189" t="s">
        <v>22</v>
      </c>
      <c r="L2189" t="s">
        <v>177</v>
      </c>
      <c r="M2189" t="s">
        <v>8409</v>
      </c>
      <c r="N2189" t="s">
        <v>8410</v>
      </c>
      <c r="O2189">
        <v>0.5353175</v>
      </c>
      <c r="P2189">
        <v>0</v>
      </c>
      <c r="Q2189">
        <v>108</v>
      </c>
      <c r="R2189">
        <v>0</v>
      </c>
      <c r="S2189">
        <v>4</v>
      </c>
      <c r="T2189">
        <v>0</v>
      </c>
      <c r="U2189">
        <v>33</v>
      </c>
      <c r="V2189">
        <v>0</v>
      </c>
      <c r="W2189">
        <v>0</v>
      </c>
      <c r="X2189">
        <v>0</v>
      </c>
      <c r="Y2189">
        <v>43.067349999999998</v>
      </c>
      <c r="Z2189">
        <v>0</v>
      </c>
      <c r="AA2189">
        <v>0.34474490000000002</v>
      </c>
      <c r="AB2189">
        <v>0</v>
      </c>
      <c r="AC2189">
        <v>24.137342</v>
      </c>
      <c r="AD2189">
        <v>0</v>
      </c>
      <c r="AE2189">
        <v>0</v>
      </c>
      <c r="AF2189">
        <v>67.549440000000004</v>
      </c>
    </row>
    <row r="2190" spans="1:32" x14ac:dyDescent="0.3">
      <c r="A2190">
        <v>3003985</v>
      </c>
      <c r="B2190">
        <v>1</v>
      </c>
      <c r="C2190" t="s">
        <v>83</v>
      </c>
      <c r="D2190" t="s">
        <v>119</v>
      </c>
      <c r="E2190" t="s">
        <v>8411</v>
      </c>
      <c r="F2190" t="s">
        <v>8412</v>
      </c>
      <c r="G2190" t="s">
        <v>134</v>
      </c>
      <c r="H2190" t="s">
        <v>211</v>
      </c>
      <c r="I2190" t="s">
        <v>79</v>
      </c>
      <c r="J2190" t="s">
        <v>136</v>
      </c>
      <c r="K2190" t="s">
        <v>22</v>
      </c>
      <c r="L2190" t="s">
        <v>177</v>
      </c>
      <c r="M2190" t="s">
        <v>8413</v>
      </c>
      <c r="N2190" t="s">
        <v>8414</v>
      </c>
      <c r="O2190">
        <v>0.61916666666666664</v>
      </c>
      <c r="P2190">
        <v>2</v>
      </c>
      <c r="Q2190">
        <v>631</v>
      </c>
      <c r="R2190">
        <v>1</v>
      </c>
      <c r="S2190">
        <v>8</v>
      </c>
      <c r="T2190">
        <v>0</v>
      </c>
      <c r="U2190">
        <v>53</v>
      </c>
      <c r="V2190">
        <v>1</v>
      </c>
      <c r="W2190">
        <v>0</v>
      </c>
      <c r="X2190">
        <v>6.6259046000000001</v>
      </c>
      <c r="Y2190">
        <v>33.988050000000001</v>
      </c>
      <c r="Z2190">
        <v>0.2453263</v>
      </c>
      <c r="AA2190">
        <v>0.25572124000000002</v>
      </c>
      <c r="AB2190">
        <v>0</v>
      </c>
      <c r="AC2190">
        <v>4.7271236999999999</v>
      </c>
      <c r="AD2190">
        <v>3.7888708000000002</v>
      </c>
      <c r="AE2190">
        <v>0</v>
      </c>
      <c r="AF2190">
        <v>49.630992999999997</v>
      </c>
    </row>
    <row r="2191" spans="1:32" x14ac:dyDescent="0.3">
      <c r="A2191">
        <v>3004008</v>
      </c>
      <c r="B2191">
        <v>1</v>
      </c>
      <c r="C2191" t="s">
        <v>83</v>
      </c>
      <c r="D2191" t="s">
        <v>117</v>
      </c>
      <c r="E2191" t="s">
        <v>5499</v>
      </c>
      <c r="F2191" t="s">
        <v>5500</v>
      </c>
      <c r="G2191" t="s">
        <v>134</v>
      </c>
      <c r="H2191" t="s">
        <v>247</v>
      </c>
      <c r="I2191" t="s">
        <v>78</v>
      </c>
      <c r="J2191" t="s">
        <v>136</v>
      </c>
      <c r="K2191" t="s">
        <v>22</v>
      </c>
      <c r="L2191" t="s">
        <v>177</v>
      </c>
      <c r="M2191" t="s">
        <v>8415</v>
      </c>
      <c r="N2191" t="s">
        <v>8416</v>
      </c>
      <c r="O2191">
        <v>0.4752811111111111</v>
      </c>
      <c r="P2191">
        <v>0</v>
      </c>
      <c r="Q2191">
        <v>201</v>
      </c>
      <c r="R2191">
        <v>0</v>
      </c>
      <c r="S2191">
        <v>0</v>
      </c>
      <c r="T2191">
        <v>0</v>
      </c>
      <c r="U2191">
        <v>16</v>
      </c>
      <c r="V2191">
        <v>0</v>
      </c>
      <c r="W2191">
        <v>0</v>
      </c>
      <c r="X2191">
        <v>0</v>
      </c>
      <c r="Y2191">
        <v>18.872038</v>
      </c>
      <c r="Z2191">
        <v>0</v>
      </c>
      <c r="AA2191">
        <v>0</v>
      </c>
      <c r="AB2191">
        <v>0</v>
      </c>
      <c r="AC2191">
        <v>1.6452135000000001</v>
      </c>
      <c r="AD2191">
        <v>0</v>
      </c>
      <c r="AE2191">
        <v>0</v>
      </c>
      <c r="AF2191">
        <v>20.517251999999999</v>
      </c>
    </row>
    <row r="2192" spans="1:32" x14ac:dyDescent="0.3">
      <c r="A2192">
        <v>3004014</v>
      </c>
      <c r="B2192">
        <v>1</v>
      </c>
      <c r="C2192" t="s">
        <v>82</v>
      </c>
      <c r="D2192" t="s">
        <v>92</v>
      </c>
      <c r="E2192" t="s">
        <v>8417</v>
      </c>
      <c r="F2192" t="s">
        <v>8418</v>
      </c>
      <c r="G2192" t="s">
        <v>134</v>
      </c>
      <c r="H2192" t="s">
        <v>247</v>
      </c>
      <c r="I2192" t="s">
        <v>78</v>
      </c>
      <c r="J2192" t="s">
        <v>136</v>
      </c>
      <c r="K2192" t="s">
        <v>22</v>
      </c>
      <c r="L2192" t="s">
        <v>177</v>
      </c>
      <c r="M2192" t="s">
        <v>8419</v>
      </c>
      <c r="N2192" t="s">
        <v>8420</v>
      </c>
      <c r="O2192">
        <v>5.2916961111111114</v>
      </c>
      <c r="P2192">
        <v>0</v>
      </c>
      <c r="Q2192">
        <v>288</v>
      </c>
      <c r="R2192">
        <v>0</v>
      </c>
      <c r="S2192">
        <v>0</v>
      </c>
      <c r="T2192">
        <v>0</v>
      </c>
      <c r="U2192">
        <v>30</v>
      </c>
      <c r="V2192">
        <v>0</v>
      </c>
      <c r="W2192">
        <v>0</v>
      </c>
      <c r="X2192">
        <v>0</v>
      </c>
      <c r="Y2192">
        <v>649.01104999999995</v>
      </c>
      <c r="Z2192">
        <v>0</v>
      </c>
      <c r="AA2192">
        <v>0</v>
      </c>
      <c r="AB2192">
        <v>0</v>
      </c>
      <c r="AC2192">
        <v>77.309690000000003</v>
      </c>
      <c r="AD2192">
        <v>0</v>
      </c>
      <c r="AE2192">
        <v>0</v>
      </c>
      <c r="AF2192">
        <v>726.32074</v>
      </c>
    </row>
    <row r="2193" spans="1:32" x14ac:dyDescent="0.3">
      <c r="A2193">
        <v>3003960</v>
      </c>
      <c r="B2193">
        <v>1</v>
      </c>
      <c r="C2193" t="s">
        <v>82</v>
      </c>
      <c r="D2193" t="s">
        <v>95</v>
      </c>
      <c r="E2193" t="s">
        <v>8421</v>
      </c>
      <c r="F2193" t="s">
        <v>8422</v>
      </c>
      <c r="G2193" t="s">
        <v>134</v>
      </c>
      <c r="H2193" t="s">
        <v>367</v>
      </c>
      <c r="I2193" t="s">
        <v>78</v>
      </c>
      <c r="J2193" t="s">
        <v>136</v>
      </c>
      <c r="K2193" t="s">
        <v>22</v>
      </c>
      <c r="L2193" t="s">
        <v>177</v>
      </c>
      <c r="M2193" t="s">
        <v>8423</v>
      </c>
      <c r="N2193" t="s">
        <v>8424</v>
      </c>
      <c r="O2193">
        <v>2.7610875000000004</v>
      </c>
      <c r="P2193">
        <v>0</v>
      </c>
      <c r="Q2193">
        <v>7</v>
      </c>
      <c r="R2193">
        <v>0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0</v>
      </c>
      <c r="Y2193">
        <v>3.5922345999999998</v>
      </c>
      <c r="Z2193">
        <v>0</v>
      </c>
      <c r="AA2193">
        <v>0</v>
      </c>
      <c r="AB2193">
        <v>0</v>
      </c>
      <c r="AC2193">
        <v>3.4724517000000001</v>
      </c>
      <c r="AD2193">
        <v>0</v>
      </c>
      <c r="AE2193">
        <v>0</v>
      </c>
      <c r="AF2193">
        <v>7.0646863</v>
      </c>
    </row>
    <row r="2194" spans="1:32" x14ac:dyDescent="0.3">
      <c r="A2194">
        <v>3003943</v>
      </c>
      <c r="B2194">
        <v>1</v>
      </c>
      <c r="C2194" t="s">
        <v>82</v>
      </c>
      <c r="D2194" t="s">
        <v>102</v>
      </c>
      <c r="E2194" t="s">
        <v>8425</v>
      </c>
      <c r="F2194" t="s">
        <v>8426</v>
      </c>
      <c r="G2194" t="s">
        <v>134</v>
      </c>
      <c r="H2194" t="s">
        <v>404</v>
      </c>
      <c r="I2194" t="s">
        <v>78</v>
      </c>
      <c r="J2194" t="s">
        <v>136</v>
      </c>
      <c r="K2194" t="s">
        <v>22</v>
      </c>
      <c r="L2194" t="s">
        <v>177</v>
      </c>
      <c r="M2194" t="s">
        <v>8427</v>
      </c>
      <c r="N2194" t="s">
        <v>8428</v>
      </c>
      <c r="O2194">
        <v>1.9264172222222222</v>
      </c>
      <c r="P2194">
        <v>0</v>
      </c>
      <c r="Q2194">
        <v>63</v>
      </c>
      <c r="R2194">
        <v>0</v>
      </c>
      <c r="S2194">
        <v>14</v>
      </c>
      <c r="T2194">
        <v>0</v>
      </c>
      <c r="U2194">
        <v>15</v>
      </c>
      <c r="V2194">
        <v>0</v>
      </c>
      <c r="W2194">
        <v>0</v>
      </c>
      <c r="X2194">
        <v>0</v>
      </c>
      <c r="Y2194">
        <v>33.752003000000002</v>
      </c>
      <c r="Z2194">
        <v>0</v>
      </c>
      <c r="AA2194">
        <v>13.748500999999999</v>
      </c>
      <c r="AB2194">
        <v>0</v>
      </c>
      <c r="AC2194">
        <v>7.6970299999999998</v>
      </c>
      <c r="AD2194">
        <v>0</v>
      </c>
      <c r="AE2194">
        <v>0</v>
      </c>
      <c r="AF2194">
        <v>55.197533</v>
      </c>
    </row>
    <row r="2195" spans="1:32" x14ac:dyDescent="0.3">
      <c r="A2195">
        <v>3010818</v>
      </c>
      <c r="B2195">
        <v>1</v>
      </c>
      <c r="C2195" t="s">
        <v>82</v>
      </c>
      <c r="D2195" t="s">
        <v>107</v>
      </c>
      <c r="E2195" t="s">
        <v>8429</v>
      </c>
      <c r="F2195" t="s">
        <v>8430</v>
      </c>
      <c r="G2195" t="s">
        <v>134</v>
      </c>
      <c r="H2195" t="s">
        <v>211</v>
      </c>
      <c r="I2195" t="s">
        <v>79</v>
      </c>
      <c r="J2195" t="s">
        <v>136</v>
      </c>
      <c r="K2195" t="s">
        <v>22</v>
      </c>
      <c r="L2195" t="s">
        <v>177</v>
      </c>
      <c r="M2195" t="s">
        <v>8431</v>
      </c>
      <c r="N2195" t="s">
        <v>8432</v>
      </c>
      <c r="O2195">
        <v>1.3041402777777777</v>
      </c>
      <c r="P2195">
        <v>0</v>
      </c>
      <c r="Q2195">
        <v>0</v>
      </c>
      <c r="R2195">
        <v>0</v>
      </c>
      <c r="S2195">
        <v>0</v>
      </c>
      <c r="T2195">
        <v>1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31.325126999999998</v>
      </c>
      <c r="AC2195">
        <v>0</v>
      </c>
      <c r="AD2195">
        <v>0</v>
      </c>
      <c r="AE2195">
        <v>0</v>
      </c>
      <c r="AF2195">
        <v>31.325126999999998</v>
      </c>
    </row>
    <row r="2196" spans="1:32" x14ac:dyDescent="0.3">
      <c r="A2196">
        <v>3010547</v>
      </c>
      <c r="B2196">
        <v>1</v>
      </c>
      <c r="C2196" t="s">
        <v>83</v>
      </c>
      <c r="D2196" t="s">
        <v>120</v>
      </c>
      <c r="E2196" t="s">
        <v>8433</v>
      </c>
      <c r="F2196" t="s">
        <v>8434</v>
      </c>
      <c r="G2196" t="s">
        <v>134</v>
      </c>
      <c r="H2196" t="s">
        <v>404</v>
      </c>
      <c r="I2196" t="s">
        <v>78</v>
      </c>
      <c r="J2196" t="s">
        <v>136</v>
      </c>
      <c r="K2196" t="s">
        <v>22</v>
      </c>
      <c r="L2196" t="s">
        <v>177</v>
      </c>
      <c r="M2196" t="s">
        <v>8435</v>
      </c>
      <c r="N2196" t="s">
        <v>8436</v>
      </c>
      <c r="O2196">
        <v>2.6676291666666665</v>
      </c>
      <c r="P2196">
        <v>0</v>
      </c>
      <c r="Q2196">
        <v>23</v>
      </c>
      <c r="R2196">
        <v>0</v>
      </c>
      <c r="S2196">
        <v>1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8.6143280000000004</v>
      </c>
      <c r="Z2196">
        <v>0</v>
      </c>
      <c r="AA2196">
        <v>3.6893133000000002E-3</v>
      </c>
      <c r="AB2196">
        <v>0</v>
      </c>
      <c r="AC2196">
        <v>0</v>
      </c>
      <c r="AD2196">
        <v>0</v>
      </c>
      <c r="AE2196">
        <v>0</v>
      </c>
      <c r="AF2196">
        <v>8.618017</v>
      </c>
    </row>
    <row r="2197" spans="1:32" x14ac:dyDescent="0.3">
      <c r="A2197">
        <v>3010558</v>
      </c>
      <c r="B2197">
        <v>1</v>
      </c>
      <c r="C2197" t="s">
        <v>83</v>
      </c>
      <c r="D2197" t="s">
        <v>122</v>
      </c>
      <c r="E2197" t="s">
        <v>8437</v>
      </c>
      <c r="F2197" t="s">
        <v>8438</v>
      </c>
      <c r="G2197" t="s">
        <v>134</v>
      </c>
      <c r="H2197" t="s">
        <v>247</v>
      </c>
      <c r="I2197" t="s">
        <v>78</v>
      </c>
      <c r="J2197" t="s">
        <v>136</v>
      </c>
      <c r="K2197" t="s">
        <v>22</v>
      </c>
      <c r="L2197" t="s">
        <v>177</v>
      </c>
      <c r="M2197" t="s">
        <v>8439</v>
      </c>
      <c r="N2197" t="s">
        <v>8440</v>
      </c>
      <c r="O2197">
        <v>3.0542038888888889</v>
      </c>
      <c r="P2197">
        <v>0</v>
      </c>
      <c r="Q2197">
        <v>29</v>
      </c>
      <c r="R2197">
        <v>0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0</v>
      </c>
      <c r="Y2197">
        <v>13.538202</v>
      </c>
      <c r="Z2197">
        <v>0</v>
      </c>
      <c r="AA2197">
        <v>0</v>
      </c>
      <c r="AB2197">
        <v>0</v>
      </c>
      <c r="AC2197">
        <v>6.1614959999999996</v>
      </c>
      <c r="AD2197">
        <v>0</v>
      </c>
      <c r="AE2197">
        <v>0</v>
      </c>
      <c r="AF2197">
        <v>19.6997</v>
      </c>
    </row>
    <row r="2198" spans="1:32" x14ac:dyDescent="0.3">
      <c r="A2198">
        <v>3010534</v>
      </c>
      <c r="B2198">
        <v>1</v>
      </c>
      <c r="C2198" t="s">
        <v>83</v>
      </c>
      <c r="D2198" t="s">
        <v>128</v>
      </c>
      <c r="E2198" t="s">
        <v>8441</v>
      </c>
      <c r="F2198" t="s">
        <v>8442</v>
      </c>
      <c r="G2198" t="s">
        <v>134</v>
      </c>
      <c r="H2198" t="s">
        <v>211</v>
      </c>
      <c r="I2198" t="s">
        <v>79</v>
      </c>
      <c r="J2198" t="s">
        <v>136</v>
      </c>
      <c r="K2198" t="s">
        <v>22</v>
      </c>
      <c r="L2198" t="s">
        <v>177</v>
      </c>
      <c r="M2198" t="s">
        <v>8443</v>
      </c>
      <c r="N2198" t="s">
        <v>8444</v>
      </c>
      <c r="O2198">
        <v>5.8174999999999999</v>
      </c>
      <c r="P2198">
        <v>5</v>
      </c>
      <c r="Q2198">
        <v>0</v>
      </c>
      <c r="R2198">
        <v>146</v>
      </c>
      <c r="S2198">
        <v>6</v>
      </c>
      <c r="T2198">
        <v>8</v>
      </c>
      <c r="U2198">
        <v>0</v>
      </c>
      <c r="V2198">
        <v>0</v>
      </c>
      <c r="W2198">
        <v>0</v>
      </c>
      <c r="X2198">
        <v>5.4980054000000003</v>
      </c>
      <c r="Y2198">
        <v>0</v>
      </c>
      <c r="Z2198">
        <v>116.947075</v>
      </c>
      <c r="AA2198">
        <v>9.5480994999999993</v>
      </c>
      <c r="AB2198">
        <v>119.8968</v>
      </c>
      <c r="AC2198">
        <v>0</v>
      </c>
      <c r="AD2198">
        <v>0</v>
      </c>
      <c r="AE2198">
        <v>0</v>
      </c>
      <c r="AF2198">
        <v>251.88998000000001</v>
      </c>
    </row>
    <row r="2199" spans="1:32" x14ac:dyDescent="0.3">
      <c r="A2199">
        <v>3010459</v>
      </c>
      <c r="B2199">
        <v>1</v>
      </c>
      <c r="C2199" t="s">
        <v>82</v>
      </c>
      <c r="D2199" t="s">
        <v>92</v>
      </c>
      <c r="E2199" t="s">
        <v>8445</v>
      </c>
      <c r="F2199" t="s">
        <v>8446</v>
      </c>
      <c r="G2199" t="s">
        <v>134</v>
      </c>
      <c r="H2199" t="s">
        <v>835</v>
      </c>
      <c r="I2199" t="s">
        <v>78</v>
      </c>
      <c r="J2199" t="s">
        <v>136</v>
      </c>
      <c r="K2199" t="s">
        <v>22</v>
      </c>
      <c r="L2199" t="s">
        <v>177</v>
      </c>
      <c r="M2199" t="s">
        <v>8447</v>
      </c>
      <c r="N2199" t="s">
        <v>2928</v>
      </c>
      <c r="O2199">
        <v>0.62269027777777775</v>
      </c>
      <c r="P2199">
        <v>0</v>
      </c>
      <c r="Q2199">
        <v>39</v>
      </c>
      <c r="R2199">
        <v>0</v>
      </c>
      <c r="S2199">
        <v>0</v>
      </c>
      <c r="T2199">
        <v>0</v>
      </c>
      <c r="U2199">
        <v>4</v>
      </c>
      <c r="V2199">
        <v>0</v>
      </c>
      <c r="W2199">
        <v>0</v>
      </c>
      <c r="X2199">
        <v>0</v>
      </c>
      <c r="Y2199">
        <v>10.023583</v>
      </c>
      <c r="Z2199">
        <v>0</v>
      </c>
      <c r="AA2199">
        <v>0</v>
      </c>
      <c r="AB2199">
        <v>0</v>
      </c>
      <c r="AC2199">
        <v>3.6837276999999999</v>
      </c>
      <c r="AD2199">
        <v>0</v>
      </c>
      <c r="AE2199">
        <v>0</v>
      </c>
      <c r="AF2199">
        <v>13.707311000000001</v>
      </c>
    </row>
    <row r="2200" spans="1:32" x14ac:dyDescent="0.3">
      <c r="A2200">
        <v>3010306</v>
      </c>
      <c r="B2200">
        <v>1</v>
      </c>
      <c r="C2200" t="s">
        <v>82</v>
      </c>
      <c r="D2200" t="s">
        <v>100</v>
      </c>
      <c r="E2200" t="s">
        <v>8448</v>
      </c>
      <c r="F2200" t="s">
        <v>8449</v>
      </c>
      <c r="G2200" t="s">
        <v>134</v>
      </c>
      <c r="H2200" t="s">
        <v>238</v>
      </c>
      <c r="I2200" t="s">
        <v>78</v>
      </c>
      <c r="J2200" t="s">
        <v>136</v>
      </c>
      <c r="K2200" t="s">
        <v>22</v>
      </c>
      <c r="L2200" t="s">
        <v>177</v>
      </c>
      <c r="M2200" t="s">
        <v>8450</v>
      </c>
      <c r="N2200" t="s">
        <v>8451</v>
      </c>
      <c r="O2200">
        <v>2.0548205555555557</v>
      </c>
      <c r="P2200">
        <v>0</v>
      </c>
      <c r="Q2200">
        <v>1</v>
      </c>
      <c r="R2200">
        <v>0</v>
      </c>
      <c r="S2200">
        <v>0</v>
      </c>
      <c r="T2200">
        <v>0</v>
      </c>
      <c r="U2200">
        <v>3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1.4300295999999999</v>
      </c>
      <c r="AD2200">
        <v>0</v>
      </c>
      <c r="AE2200">
        <v>0</v>
      </c>
      <c r="AF2200">
        <v>1.4300295999999999</v>
      </c>
    </row>
    <row r="2201" spans="1:32" x14ac:dyDescent="0.3">
      <c r="A2201">
        <v>3010314</v>
      </c>
      <c r="B2201">
        <v>1</v>
      </c>
      <c r="C2201" t="s">
        <v>82</v>
      </c>
      <c r="D2201" t="s">
        <v>84</v>
      </c>
      <c r="E2201" t="s">
        <v>1280</v>
      </c>
      <c r="F2201" t="s">
        <v>1281</v>
      </c>
      <c r="G2201" t="s">
        <v>134</v>
      </c>
      <c r="H2201" t="s">
        <v>327</v>
      </c>
      <c r="I2201" t="s">
        <v>78</v>
      </c>
      <c r="J2201" t="s">
        <v>136</v>
      </c>
      <c r="K2201" t="s">
        <v>22</v>
      </c>
      <c r="L2201" t="s">
        <v>177</v>
      </c>
      <c r="M2201" t="s">
        <v>8452</v>
      </c>
      <c r="N2201" t="s">
        <v>8453</v>
      </c>
      <c r="O2201">
        <v>4.8798733333333342</v>
      </c>
      <c r="P2201">
        <v>0</v>
      </c>
      <c r="Q2201">
        <v>120</v>
      </c>
      <c r="R2201">
        <v>0</v>
      </c>
      <c r="S2201">
        <v>3</v>
      </c>
      <c r="T2201">
        <v>0</v>
      </c>
      <c r="U2201">
        <v>7</v>
      </c>
      <c r="V2201">
        <v>0</v>
      </c>
      <c r="W2201">
        <v>0</v>
      </c>
      <c r="X2201">
        <v>0</v>
      </c>
      <c r="Y2201">
        <v>66.142709999999994</v>
      </c>
      <c r="Z2201">
        <v>0</v>
      </c>
      <c r="AA2201">
        <v>1.4936526000000001</v>
      </c>
      <c r="AB2201">
        <v>0</v>
      </c>
      <c r="AC2201">
        <v>3.8747690000000001</v>
      </c>
      <c r="AD2201">
        <v>0</v>
      </c>
      <c r="AE2201">
        <v>0</v>
      </c>
      <c r="AF2201">
        <v>71.511120000000005</v>
      </c>
    </row>
    <row r="2202" spans="1:32" x14ac:dyDescent="0.3">
      <c r="A2202">
        <v>3010219</v>
      </c>
      <c r="B2202">
        <v>1</v>
      </c>
      <c r="C2202" t="s">
        <v>83</v>
      </c>
      <c r="D2202" t="s">
        <v>126</v>
      </c>
      <c r="E2202" t="s">
        <v>8454</v>
      </c>
      <c r="F2202" t="s">
        <v>8455</v>
      </c>
      <c r="G2202" t="s">
        <v>134</v>
      </c>
      <c r="H2202" t="s">
        <v>182</v>
      </c>
      <c r="I2202" t="s">
        <v>78</v>
      </c>
      <c r="J2202" t="s">
        <v>136</v>
      </c>
      <c r="K2202" t="s">
        <v>22</v>
      </c>
      <c r="L2202" t="s">
        <v>177</v>
      </c>
      <c r="M2202" t="s">
        <v>8456</v>
      </c>
      <c r="N2202" t="s">
        <v>8457</v>
      </c>
      <c r="O2202">
        <v>0.74587555555555551</v>
      </c>
      <c r="P2202">
        <v>0</v>
      </c>
      <c r="Q2202">
        <v>27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1.0590607000000001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1.0590607000000001</v>
      </c>
    </row>
    <row r="2203" spans="1:32" x14ac:dyDescent="0.3">
      <c r="A2203">
        <v>3010078</v>
      </c>
      <c r="B2203">
        <v>1</v>
      </c>
      <c r="C2203" t="s">
        <v>82</v>
      </c>
      <c r="D2203" t="s">
        <v>111</v>
      </c>
      <c r="E2203" t="s">
        <v>8458</v>
      </c>
      <c r="F2203" t="s">
        <v>8459</v>
      </c>
      <c r="G2203" t="s">
        <v>134</v>
      </c>
      <c r="H2203" t="s">
        <v>247</v>
      </c>
      <c r="I2203" t="s">
        <v>78</v>
      </c>
      <c r="J2203" t="s">
        <v>136</v>
      </c>
      <c r="K2203" t="s">
        <v>22</v>
      </c>
      <c r="L2203" t="s">
        <v>177</v>
      </c>
      <c r="M2203" t="s">
        <v>8460</v>
      </c>
      <c r="N2203" t="s">
        <v>8461</v>
      </c>
      <c r="O2203">
        <v>0.65383277777777771</v>
      </c>
      <c r="P2203">
        <v>0</v>
      </c>
      <c r="Q2203">
        <v>26</v>
      </c>
      <c r="R2203">
        <v>0</v>
      </c>
      <c r="S2203">
        <v>8</v>
      </c>
      <c r="T2203">
        <v>0</v>
      </c>
      <c r="U2203">
        <v>5</v>
      </c>
      <c r="V2203">
        <v>0</v>
      </c>
      <c r="W2203">
        <v>0</v>
      </c>
      <c r="X2203">
        <v>0</v>
      </c>
      <c r="Y2203">
        <v>4.3287972999999997</v>
      </c>
      <c r="Z2203">
        <v>0</v>
      </c>
      <c r="AA2203">
        <v>9.5852880000000001E-2</v>
      </c>
      <c r="AB2203">
        <v>0</v>
      </c>
      <c r="AC2203">
        <v>0.94891340000000002</v>
      </c>
      <c r="AD2203">
        <v>0</v>
      </c>
      <c r="AE2203">
        <v>0</v>
      </c>
      <c r="AF2203">
        <v>5.373564</v>
      </c>
    </row>
    <row r="2204" spans="1:32" x14ac:dyDescent="0.3">
      <c r="A2204">
        <v>3010016</v>
      </c>
      <c r="B2204">
        <v>1</v>
      </c>
      <c r="C2204" t="s">
        <v>83</v>
      </c>
      <c r="D2204" t="s">
        <v>129</v>
      </c>
      <c r="E2204" t="s">
        <v>8462</v>
      </c>
      <c r="F2204" t="s">
        <v>8463</v>
      </c>
      <c r="G2204" t="s">
        <v>134</v>
      </c>
      <c r="H2204" t="s">
        <v>182</v>
      </c>
      <c r="I2204" t="s">
        <v>78</v>
      </c>
      <c r="J2204" t="s">
        <v>136</v>
      </c>
      <c r="K2204" t="s">
        <v>22</v>
      </c>
      <c r="L2204" t="s">
        <v>177</v>
      </c>
      <c r="M2204" t="s">
        <v>8464</v>
      </c>
      <c r="N2204" t="s">
        <v>8465</v>
      </c>
      <c r="O2204">
        <v>0.97416666666666663</v>
      </c>
      <c r="P2204">
        <v>0</v>
      </c>
      <c r="Q2204">
        <v>97</v>
      </c>
      <c r="R2204">
        <v>0</v>
      </c>
      <c r="S2204">
        <v>0</v>
      </c>
      <c r="T2204">
        <v>0</v>
      </c>
      <c r="U2204">
        <v>3</v>
      </c>
      <c r="V2204">
        <v>0</v>
      </c>
      <c r="W2204">
        <v>0</v>
      </c>
      <c r="X2204">
        <v>0</v>
      </c>
      <c r="Y2204">
        <v>28.650427000000001</v>
      </c>
      <c r="Z2204">
        <v>0</v>
      </c>
      <c r="AA2204">
        <v>0</v>
      </c>
      <c r="AB2204">
        <v>0</v>
      </c>
      <c r="AC2204">
        <v>0.86499773999999996</v>
      </c>
      <c r="AD2204">
        <v>0</v>
      </c>
      <c r="AE2204">
        <v>0</v>
      </c>
      <c r="AF2204">
        <v>29.515425</v>
      </c>
    </row>
    <row r="2205" spans="1:32" x14ac:dyDescent="0.3">
      <c r="A2205">
        <v>3009821</v>
      </c>
      <c r="B2205">
        <v>1</v>
      </c>
      <c r="C2205" t="s">
        <v>82</v>
      </c>
      <c r="D2205" t="s">
        <v>101</v>
      </c>
      <c r="E2205" t="s">
        <v>8466</v>
      </c>
      <c r="F2205" t="s">
        <v>8467</v>
      </c>
      <c r="G2205" t="s">
        <v>134</v>
      </c>
      <c r="H2205" t="s">
        <v>216</v>
      </c>
      <c r="I2205" t="s">
        <v>78</v>
      </c>
      <c r="J2205" t="s">
        <v>136</v>
      </c>
      <c r="K2205" t="s">
        <v>22</v>
      </c>
      <c r="L2205" t="s">
        <v>177</v>
      </c>
      <c r="M2205" t="s">
        <v>8468</v>
      </c>
      <c r="N2205" t="s">
        <v>8469</v>
      </c>
      <c r="O2205">
        <v>4.0132738888888886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0.35346776000000002</v>
      </c>
      <c r="AD2205">
        <v>0</v>
      </c>
      <c r="AE2205">
        <v>0</v>
      </c>
      <c r="AF2205">
        <v>0.35346776000000002</v>
      </c>
    </row>
    <row r="2206" spans="1:32" x14ac:dyDescent="0.3">
      <c r="A2206">
        <v>3009820</v>
      </c>
      <c r="B2206">
        <v>1</v>
      </c>
      <c r="C2206" t="s">
        <v>82</v>
      </c>
      <c r="D2206" t="s">
        <v>108</v>
      </c>
      <c r="E2206" t="s">
        <v>8470</v>
      </c>
      <c r="F2206" t="s">
        <v>8471</v>
      </c>
      <c r="G2206" t="s">
        <v>134</v>
      </c>
      <c r="H2206" t="s">
        <v>247</v>
      </c>
      <c r="I2206" t="s">
        <v>78</v>
      </c>
      <c r="J2206" t="s">
        <v>136</v>
      </c>
      <c r="K2206" t="s">
        <v>22</v>
      </c>
      <c r="L2206" t="s">
        <v>177</v>
      </c>
      <c r="M2206" t="s">
        <v>8472</v>
      </c>
      <c r="N2206" t="s">
        <v>8473</v>
      </c>
      <c r="O2206">
        <v>3.2606619444444442</v>
      </c>
      <c r="P2206">
        <v>0</v>
      </c>
      <c r="Q2206">
        <v>17</v>
      </c>
      <c r="R2206">
        <v>0</v>
      </c>
      <c r="S2206">
        <v>1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7.8851100000000001</v>
      </c>
      <c r="Z2206">
        <v>0</v>
      </c>
      <c r="AA2206">
        <v>1.9101707000000001</v>
      </c>
      <c r="AB2206">
        <v>0</v>
      </c>
      <c r="AC2206">
        <v>0</v>
      </c>
      <c r="AD2206">
        <v>0</v>
      </c>
      <c r="AE2206">
        <v>0</v>
      </c>
      <c r="AF2206">
        <v>9.79528</v>
      </c>
    </row>
    <row r="2207" spans="1:32" x14ac:dyDescent="0.3">
      <c r="A2207">
        <v>3009822</v>
      </c>
      <c r="B2207">
        <v>1</v>
      </c>
      <c r="C2207" t="s">
        <v>82</v>
      </c>
      <c r="D2207" t="s">
        <v>104</v>
      </c>
      <c r="E2207" t="s">
        <v>8474</v>
      </c>
      <c r="F2207" t="s">
        <v>8475</v>
      </c>
      <c r="G2207" t="s">
        <v>134</v>
      </c>
      <c r="H2207" t="s">
        <v>478</v>
      </c>
      <c r="I2207" t="s">
        <v>78</v>
      </c>
      <c r="J2207" t="s">
        <v>136</v>
      </c>
      <c r="K2207" t="s">
        <v>22</v>
      </c>
      <c r="L2207" t="s">
        <v>177</v>
      </c>
      <c r="M2207" t="s">
        <v>8476</v>
      </c>
      <c r="N2207" t="s">
        <v>8477</v>
      </c>
      <c r="O2207">
        <v>0.92809222222222221</v>
      </c>
      <c r="P2207">
        <v>0</v>
      </c>
      <c r="Q2207">
        <v>21</v>
      </c>
      <c r="R2207">
        <v>0</v>
      </c>
      <c r="S2207">
        <v>0</v>
      </c>
      <c r="T2207">
        <v>0</v>
      </c>
      <c r="U2207">
        <v>15</v>
      </c>
      <c r="V2207">
        <v>0</v>
      </c>
      <c r="W2207">
        <v>0</v>
      </c>
      <c r="X2207">
        <v>0</v>
      </c>
      <c r="Y2207">
        <v>4.5199389999999999</v>
      </c>
      <c r="Z2207">
        <v>0</v>
      </c>
      <c r="AA2207">
        <v>0</v>
      </c>
      <c r="AB2207">
        <v>0</v>
      </c>
      <c r="AC2207">
        <v>25.404799000000001</v>
      </c>
      <c r="AD2207">
        <v>0</v>
      </c>
      <c r="AE2207">
        <v>0</v>
      </c>
      <c r="AF2207">
        <v>29.924735999999999</v>
      </c>
    </row>
    <row r="2208" spans="1:32" x14ac:dyDescent="0.3">
      <c r="A2208">
        <v>3009796</v>
      </c>
      <c r="B2208">
        <v>1</v>
      </c>
      <c r="C2208" t="s">
        <v>83</v>
      </c>
      <c r="D2208" t="s">
        <v>130</v>
      </c>
      <c r="E2208" t="s">
        <v>8478</v>
      </c>
      <c r="F2208" t="s">
        <v>8479</v>
      </c>
      <c r="G2208" t="s">
        <v>134</v>
      </c>
      <c r="H2208" t="s">
        <v>247</v>
      </c>
      <c r="I2208" t="s">
        <v>78</v>
      </c>
      <c r="J2208" t="s">
        <v>136</v>
      </c>
      <c r="K2208" t="s">
        <v>22</v>
      </c>
      <c r="L2208" t="s">
        <v>177</v>
      </c>
      <c r="M2208" t="s">
        <v>8480</v>
      </c>
      <c r="N2208" t="s">
        <v>8481</v>
      </c>
      <c r="O2208">
        <v>2.660171111111111</v>
      </c>
      <c r="P2208">
        <v>0</v>
      </c>
      <c r="Q2208">
        <v>51</v>
      </c>
      <c r="R2208">
        <v>0</v>
      </c>
      <c r="S2208">
        <v>0</v>
      </c>
      <c r="T2208">
        <v>0</v>
      </c>
      <c r="U2208">
        <v>4</v>
      </c>
      <c r="V2208">
        <v>0</v>
      </c>
      <c r="W2208">
        <v>0</v>
      </c>
      <c r="X2208">
        <v>0</v>
      </c>
      <c r="Y2208">
        <v>33.250286000000003</v>
      </c>
      <c r="Z2208">
        <v>0</v>
      </c>
      <c r="AA2208">
        <v>0</v>
      </c>
      <c r="AB2208">
        <v>0</v>
      </c>
      <c r="AC2208">
        <v>9.1239659999999994</v>
      </c>
      <c r="AD2208">
        <v>0</v>
      </c>
      <c r="AE2208">
        <v>0</v>
      </c>
      <c r="AF2208">
        <v>42.374251999999998</v>
      </c>
    </row>
    <row r="2209" spans="1:32" x14ac:dyDescent="0.3">
      <c r="A2209">
        <v>3009812</v>
      </c>
      <c r="B2209">
        <v>1</v>
      </c>
      <c r="C2209" t="s">
        <v>82</v>
      </c>
      <c r="D2209" t="s">
        <v>100</v>
      </c>
      <c r="E2209" t="s">
        <v>8482</v>
      </c>
      <c r="F2209" t="s">
        <v>8483</v>
      </c>
      <c r="G2209" t="s">
        <v>134</v>
      </c>
      <c r="H2209" t="s">
        <v>216</v>
      </c>
      <c r="I2209" t="s">
        <v>78</v>
      </c>
      <c r="J2209" t="s">
        <v>136</v>
      </c>
      <c r="K2209" t="s">
        <v>22</v>
      </c>
      <c r="L2209" t="s">
        <v>177</v>
      </c>
      <c r="M2209" t="s">
        <v>8484</v>
      </c>
      <c r="N2209" t="s">
        <v>8485</v>
      </c>
      <c r="O2209">
        <v>1.4243861111111111</v>
      </c>
      <c r="P2209">
        <v>0</v>
      </c>
      <c r="Q2209">
        <v>11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3.3037709999999998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3.3037709999999998</v>
      </c>
    </row>
    <row r="2210" spans="1:32" x14ac:dyDescent="0.3">
      <c r="A2210">
        <v>3009485</v>
      </c>
      <c r="B2210">
        <v>2</v>
      </c>
      <c r="C2210" t="s">
        <v>82</v>
      </c>
      <c r="D2210" t="s">
        <v>92</v>
      </c>
      <c r="E2210" t="s">
        <v>8486</v>
      </c>
      <c r="F2210" t="s">
        <v>8487</v>
      </c>
      <c r="G2210" t="s">
        <v>134</v>
      </c>
      <c r="H2210" t="s">
        <v>4437</v>
      </c>
      <c r="I2210" t="s">
        <v>79</v>
      </c>
      <c r="J2210" t="s">
        <v>136</v>
      </c>
      <c r="K2210" t="s">
        <v>22</v>
      </c>
      <c r="L2210" t="s">
        <v>177</v>
      </c>
      <c r="M2210" t="s">
        <v>5254</v>
      </c>
      <c r="N2210" t="s">
        <v>8488</v>
      </c>
      <c r="O2210">
        <v>0.33888888888888891</v>
      </c>
      <c r="P2210">
        <v>1</v>
      </c>
      <c r="Q2210">
        <v>1673</v>
      </c>
      <c r="R2210">
        <v>0</v>
      </c>
      <c r="S2210">
        <v>2</v>
      </c>
      <c r="T2210">
        <v>1</v>
      </c>
      <c r="U2210">
        <v>115</v>
      </c>
      <c r="V2210">
        <v>0</v>
      </c>
      <c r="W2210">
        <v>0</v>
      </c>
      <c r="X2210">
        <v>2.6562972</v>
      </c>
      <c r="Y2210">
        <v>130.43324000000001</v>
      </c>
      <c r="Z2210">
        <v>0</v>
      </c>
      <c r="AA2210">
        <v>0.19196224000000001</v>
      </c>
      <c r="AB2210">
        <v>4.010859</v>
      </c>
      <c r="AC2210">
        <v>23.754183000000001</v>
      </c>
      <c r="AD2210">
        <v>0</v>
      </c>
      <c r="AE2210">
        <v>0</v>
      </c>
      <c r="AF2210">
        <v>161.04653999999999</v>
      </c>
    </row>
    <row r="2211" spans="1:32" x14ac:dyDescent="0.3">
      <c r="A2211">
        <v>3009552</v>
      </c>
      <c r="B2211">
        <v>1</v>
      </c>
      <c r="C2211" t="s">
        <v>82</v>
      </c>
      <c r="D2211" t="s">
        <v>95</v>
      </c>
      <c r="E2211" t="s">
        <v>8489</v>
      </c>
      <c r="F2211" t="s">
        <v>8490</v>
      </c>
      <c r="G2211" t="s">
        <v>134</v>
      </c>
      <c r="H2211" t="s">
        <v>182</v>
      </c>
      <c r="I2211" t="s">
        <v>78</v>
      </c>
      <c r="J2211" t="s">
        <v>136</v>
      </c>
      <c r="K2211" t="s">
        <v>22</v>
      </c>
      <c r="L2211" t="s">
        <v>177</v>
      </c>
      <c r="M2211" t="s">
        <v>8491</v>
      </c>
      <c r="N2211" t="s">
        <v>8492</v>
      </c>
      <c r="O2211">
        <v>1.6506622222222223</v>
      </c>
      <c r="P2211">
        <v>0</v>
      </c>
      <c r="Q2211">
        <v>127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19.708359999999999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19.708359999999999</v>
      </c>
    </row>
    <row r="2212" spans="1:32" x14ac:dyDescent="0.3">
      <c r="A2212">
        <v>3009464</v>
      </c>
      <c r="B2212">
        <v>1</v>
      </c>
      <c r="C2212" t="s">
        <v>82</v>
      </c>
      <c r="D2212" t="s">
        <v>98</v>
      </c>
      <c r="E2212" t="s">
        <v>8493</v>
      </c>
      <c r="F2212" t="s">
        <v>8494</v>
      </c>
      <c r="G2212" t="s">
        <v>134</v>
      </c>
      <c r="H2212" t="s">
        <v>367</v>
      </c>
      <c r="I2212" t="s">
        <v>78</v>
      </c>
      <c r="J2212" t="s">
        <v>136</v>
      </c>
      <c r="K2212" t="s">
        <v>22</v>
      </c>
      <c r="L2212" t="s">
        <v>177</v>
      </c>
      <c r="M2212" t="s">
        <v>8495</v>
      </c>
      <c r="N2212" t="s">
        <v>8496</v>
      </c>
      <c r="O2212">
        <v>3.195356388888889</v>
      </c>
      <c r="P2212">
        <v>0</v>
      </c>
      <c r="Q2212">
        <v>1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0.17016758000000001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0.17016758000000001</v>
      </c>
    </row>
    <row r="2213" spans="1:32" x14ac:dyDescent="0.3">
      <c r="A2213">
        <v>3009445</v>
      </c>
      <c r="B2213">
        <v>1</v>
      </c>
      <c r="C2213" t="s">
        <v>82</v>
      </c>
      <c r="D2213" t="s">
        <v>105</v>
      </c>
      <c r="E2213" t="s">
        <v>8497</v>
      </c>
      <c r="F2213" t="s">
        <v>8498</v>
      </c>
      <c r="G2213" t="s">
        <v>134</v>
      </c>
      <c r="H2213" t="s">
        <v>211</v>
      </c>
      <c r="I2213" t="s">
        <v>79</v>
      </c>
      <c r="J2213" t="s">
        <v>136</v>
      </c>
      <c r="K2213" t="s">
        <v>22</v>
      </c>
      <c r="L2213" t="s">
        <v>177</v>
      </c>
      <c r="M2213" t="s">
        <v>8499</v>
      </c>
      <c r="N2213" t="s">
        <v>8500</v>
      </c>
      <c r="O2213">
        <v>0.39250000000000002</v>
      </c>
      <c r="P2213">
        <v>0</v>
      </c>
      <c r="Q2213">
        <v>722</v>
      </c>
      <c r="R2213">
        <v>2</v>
      </c>
      <c r="S2213">
        <v>31</v>
      </c>
      <c r="T2213">
        <v>13</v>
      </c>
      <c r="U2213">
        <v>127</v>
      </c>
      <c r="V2213">
        <v>3</v>
      </c>
      <c r="W2213">
        <v>2</v>
      </c>
      <c r="X2213">
        <v>0</v>
      </c>
      <c r="Y2213">
        <v>91.046715000000006</v>
      </c>
      <c r="Z2213">
        <v>0.29099128000000002</v>
      </c>
      <c r="AA2213">
        <v>3.7021415000000002</v>
      </c>
      <c r="AB2213">
        <v>18.25093</v>
      </c>
      <c r="AC2213">
        <v>20.959409999999998</v>
      </c>
      <c r="AD2213">
        <v>5.3712863999999998</v>
      </c>
      <c r="AE2213">
        <v>15.873217</v>
      </c>
      <c r="AF2213">
        <v>155.49468999999999</v>
      </c>
    </row>
    <row r="2214" spans="1:32" x14ac:dyDescent="0.3">
      <c r="A2214">
        <v>3009345</v>
      </c>
      <c r="B2214">
        <v>1</v>
      </c>
      <c r="C2214" t="s">
        <v>82</v>
      </c>
      <c r="D2214" t="s">
        <v>104</v>
      </c>
      <c r="E2214" t="s">
        <v>8501</v>
      </c>
      <c r="F2214" t="s">
        <v>8502</v>
      </c>
      <c r="G2214" t="s">
        <v>134</v>
      </c>
      <c r="H2214" t="s">
        <v>367</v>
      </c>
      <c r="I2214" t="s">
        <v>78</v>
      </c>
      <c r="J2214" t="s">
        <v>136</v>
      </c>
      <c r="K2214" t="s">
        <v>22</v>
      </c>
      <c r="L2214" t="s">
        <v>177</v>
      </c>
      <c r="M2214" t="s">
        <v>8503</v>
      </c>
      <c r="N2214" t="s">
        <v>8504</v>
      </c>
      <c r="O2214">
        <v>2.7059411111111111</v>
      </c>
      <c r="P2214">
        <v>0</v>
      </c>
      <c r="Q2214">
        <v>2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0.11512242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0.11512242</v>
      </c>
    </row>
    <row r="2215" spans="1:32" x14ac:dyDescent="0.3">
      <c r="A2215">
        <v>3009352</v>
      </c>
      <c r="B2215">
        <v>1</v>
      </c>
      <c r="C2215" t="s">
        <v>82</v>
      </c>
      <c r="D2215" t="s">
        <v>85</v>
      </c>
      <c r="E2215" t="s">
        <v>8505</v>
      </c>
      <c r="F2215" t="s">
        <v>8506</v>
      </c>
      <c r="G2215" t="s">
        <v>134</v>
      </c>
      <c r="H2215" t="s">
        <v>247</v>
      </c>
      <c r="I2215" t="s">
        <v>78</v>
      </c>
      <c r="J2215" t="s">
        <v>136</v>
      </c>
      <c r="K2215" t="s">
        <v>22</v>
      </c>
      <c r="L2215" t="s">
        <v>177</v>
      </c>
      <c r="M2215" t="s">
        <v>8507</v>
      </c>
      <c r="N2215" t="s">
        <v>8508</v>
      </c>
      <c r="O2215">
        <v>1.2877727777777779</v>
      </c>
      <c r="P2215">
        <v>0</v>
      </c>
      <c r="Q2215">
        <v>103</v>
      </c>
      <c r="R2215">
        <v>0</v>
      </c>
      <c r="S2215">
        <v>0</v>
      </c>
      <c r="T2215">
        <v>0</v>
      </c>
      <c r="U2215">
        <v>2</v>
      </c>
      <c r="V2215">
        <v>0</v>
      </c>
      <c r="W2215">
        <v>0</v>
      </c>
      <c r="X2215">
        <v>0</v>
      </c>
      <c r="Y2215">
        <v>35.842875999999997</v>
      </c>
      <c r="Z2215">
        <v>0</v>
      </c>
      <c r="AA2215">
        <v>0</v>
      </c>
      <c r="AB2215">
        <v>0</v>
      </c>
      <c r="AC2215">
        <v>0.70668160000000002</v>
      </c>
      <c r="AD2215">
        <v>0</v>
      </c>
      <c r="AE2215">
        <v>0</v>
      </c>
      <c r="AF2215">
        <v>36.549557</v>
      </c>
    </row>
    <row r="2216" spans="1:32" x14ac:dyDescent="0.3">
      <c r="A2216">
        <v>3009331</v>
      </c>
      <c r="B2216">
        <v>1</v>
      </c>
      <c r="C2216" t="s">
        <v>82</v>
      </c>
      <c r="D2216" t="s">
        <v>91</v>
      </c>
      <c r="E2216" t="s">
        <v>8509</v>
      </c>
      <c r="F2216" t="s">
        <v>8510</v>
      </c>
      <c r="G2216" t="s">
        <v>134</v>
      </c>
      <c r="H2216" t="s">
        <v>247</v>
      </c>
      <c r="I2216" t="s">
        <v>78</v>
      </c>
      <c r="J2216" t="s">
        <v>136</v>
      </c>
      <c r="K2216" t="s">
        <v>22</v>
      </c>
      <c r="L2216" t="s">
        <v>177</v>
      </c>
      <c r="M2216" t="s">
        <v>8511</v>
      </c>
      <c r="N2216" t="s">
        <v>8512</v>
      </c>
      <c r="O2216">
        <v>4.4265480555555561</v>
      </c>
      <c r="P2216">
        <v>0</v>
      </c>
      <c r="Q2216">
        <v>199</v>
      </c>
      <c r="R2216">
        <v>0</v>
      </c>
      <c r="S2216">
        <v>0</v>
      </c>
      <c r="T2216">
        <v>0</v>
      </c>
      <c r="U2216">
        <v>26</v>
      </c>
      <c r="V2216">
        <v>0</v>
      </c>
      <c r="W2216">
        <v>0</v>
      </c>
      <c r="X2216">
        <v>0</v>
      </c>
      <c r="Y2216">
        <v>280.63207999999997</v>
      </c>
      <c r="Z2216">
        <v>0</v>
      </c>
      <c r="AA2216">
        <v>0</v>
      </c>
      <c r="AB2216">
        <v>0</v>
      </c>
      <c r="AC2216">
        <v>79.95872</v>
      </c>
      <c r="AD2216">
        <v>0</v>
      </c>
      <c r="AE2216">
        <v>0</v>
      </c>
      <c r="AF2216">
        <v>360.5908</v>
      </c>
    </row>
    <row r="2217" spans="1:32" x14ac:dyDescent="0.3">
      <c r="A2217">
        <v>3009369</v>
      </c>
      <c r="B2217">
        <v>1</v>
      </c>
      <c r="C2217" t="s">
        <v>82</v>
      </c>
      <c r="D2217" t="s">
        <v>113</v>
      </c>
      <c r="E2217" t="s">
        <v>8513</v>
      </c>
      <c r="F2217" t="s">
        <v>8514</v>
      </c>
      <c r="G2217" t="s">
        <v>134</v>
      </c>
      <c r="H2217" t="s">
        <v>478</v>
      </c>
      <c r="I2217" t="s">
        <v>78</v>
      </c>
      <c r="J2217" t="s">
        <v>136</v>
      </c>
      <c r="K2217" t="s">
        <v>22</v>
      </c>
      <c r="L2217" t="s">
        <v>177</v>
      </c>
      <c r="M2217" t="s">
        <v>8515</v>
      </c>
      <c r="N2217" t="s">
        <v>8516</v>
      </c>
      <c r="O2217">
        <v>2.4258961111111113</v>
      </c>
      <c r="P2217">
        <v>0</v>
      </c>
      <c r="Q2217">
        <v>161</v>
      </c>
      <c r="R2217">
        <v>0</v>
      </c>
      <c r="S2217">
        <v>0</v>
      </c>
      <c r="T2217">
        <v>0</v>
      </c>
      <c r="U2217">
        <v>8</v>
      </c>
      <c r="V2217">
        <v>0</v>
      </c>
      <c r="W2217">
        <v>0</v>
      </c>
      <c r="X2217">
        <v>0</v>
      </c>
      <c r="Y2217">
        <v>104.94109</v>
      </c>
      <c r="Z2217">
        <v>0</v>
      </c>
      <c r="AA2217">
        <v>0</v>
      </c>
      <c r="AB2217">
        <v>0</v>
      </c>
      <c r="AC2217">
        <v>7.5493573999999999</v>
      </c>
      <c r="AD2217">
        <v>0</v>
      </c>
      <c r="AE2217">
        <v>0</v>
      </c>
      <c r="AF2217">
        <v>112.49045599999999</v>
      </c>
    </row>
    <row r="2218" spans="1:32" x14ac:dyDescent="0.3">
      <c r="A2218">
        <v>3009346</v>
      </c>
      <c r="B2218">
        <v>1</v>
      </c>
      <c r="C2218" t="s">
        <v>82</v>
      </c>
      <c r="D2218" t="s">
        <v>104</v>
      </c>
      <c r="E2218" t="s">
        <v>8517</v>
      </c>
      <c r="F2218" t="s">
        <v>8518</v>
      </c>
      <c r="G2218" t="s">
        <v>134</v>
      </c>
      <c r="H2218" t="s">
        <v>404</v>
      </c>
      <c r="I2218" t="s">
        <v>78</v>
      </c>
      <c r="J2218" t="s">
        <v>136</v>
      </c>
      <c r="K2218" t="s">
        <v>22</v>
      </c>
      <c r="L2218" t="s">
        <v>177</v>
      </c>
      <c r="M2218" t="s">
        <v>8519</v>
      </c>
      <c r="N2218" t="s">
        <v>8520</v>
      </c>
      <c r="O2218">
        <v>0.4353697222222222</v>
      </c>
      <c r="P2218">
        <v>0</v>
      </c>
      <c r="Q2218">
        <v>306</v>
      </c>
      <c r="R2218">
        <v>0</v>
      </c>
      <c r="S2218">
        <v>0</v>
      </c>
      <c r="T2218">
        <v>0</v>
      </c>
      <c r="U2218">
        <v>13</v>
      </c>
      <c r="V2218">
        <v>0</v>
      </c>
      <c r="W2218">
        <v>0</v>
      </c>
      <c r="X2218">
        <v>0</v>
      </c>
      <c r="Y2218">
        <v>41.379738000000003</v>
      </c>
      <c r="Z2218">
        <v>0</v>
      </c>
      <c r="AA2218">
        <v>0</v>
      </c>
      <c r="AB2218">
        <v>0</v>
      </c>
      <c r="AC2218">
        <v>1.8817257000000001</v>
      </c>
      <c r="AD2218">
        <v>0</v>
      </c>
      <c r="AE2218">
        <v>0</v>
      </c>
      <c r="AF2218">
        <v>43.261462999999999</v>
      </c>
    </row>
    <row r="2219" spans="1:32" x14ac:dyDescent="0.3">
      <c r="A2219">
        <v>3009374</v>
      </c>
      <c r="B2219">
        <v>1</v>
      </c>
      <c r="C2219" t="s">
        <v>83</v>
      </c>
      <c r="D2219" t="s">
        <v>123</v>
      </c>
      <c r="E2219" t="s">
        <v>8521</v>
      </c>
      <c r="F2219" t="s">
        <v>8522</v>
      </c>
      <c r="G2219" t="s">
        <v>134</v>
      </c>
      <c r="H2219" t="s">
        <v>610</v>
      </c>
      <c r="I2219" t="s">
        <v>78</v>
      </c>
      <c r="J2219" t="s">
        <v>136</v>
      </c>
      <c r="K2219" t="s">
        <v>22</v>
      </c>
      <c r="L2219" t="s">
        <v>177</v>
      </c>
      <c r="M2219" t="s">
        <v>8523</v>
      </c>
      <c r="N2219" t="s">
        <v>8524</v>
      </c>
      <c r="O2219">
        <v>3.1120241666666666</v>
      </c>
      <c r="P2219">
        <v>0</v>
      </c>
      <c r="Q2219">
        <v>241</v>
      </c>
      <c r="R2219">
        <v>0</v>
      </c>
      <c r="S2219">
        <v>0</v>
      </c>
      <c r="T2219">
        <v>0</v>
      </c>
      <c r="U2219">
        <v>221</v>
      </c>
      <c r="V2219">
        <v>0</v>
      </c>
      <c r="W2219">
        <v>0</v>
      </c>
      <c r="X2219">
        <v>0</v>
      </c>
      <c r="Y2219">
        <v>236.15192999999999</v>
      </c>
      <c r="Z2219">
        <v>0</v>
      </c>
      <c r="AA2219">
        <v>0</v>
      </c>
      <c r="AB2219">
        <v>0</v>
      </c>
      <c r="AC2219">
        <v>359.61565999999999</v>
      </c>
      <c r="AD2219">
        <v>0</v>
      </c>
      <c r="AE2219">
        <v>0</v>
      </c>
      <c r="AF2219">
        <v>595.76760000000002</v>
      </c>
    </row>
    <row r="2220" spans="1:32" x14ac:dyDescent="0.3">
      <c r="A2220">
        <v>3009229</v>
      </c>
      <c r="B2220">
        <v>1</v>
      </c>
      <c r="C2220" t="s">
        <v>82</v>
      </c>
      <c r="D2220" t="s">
        <v>106</v>
      </c>
      <c r="E2220" t="s">
        <v>8525</v>
      </c>
      <c r="F2220" t="s">
        <v>8526</v>
      </c>
      <c r="G2220" t="s">
        <v>134</v>
      </c>
      <c r="H2220" t="s">
        <v>247</v>
      </c>
      <c r="I2220" t="s">
        <v>78</v>
      </c>
      <c r="J2220" t="s">
        <v>136</v>
      </c>
      <c r="K2220" t="s">
        <v>22</v>
      </c>
      <c r="L2220" t="s">
        <v>177</v>
      </c>
      <c r="M2220" t="s">
        <v>8527</v>
      </c>
      <c r="N2220" t="s">
        <v>8528</v>
      </c>
      <c r="O2220">
        <v>1.4343249999999999</v>
      </c>
      <c r="P2220">
        <v>0</v>
      </c>
      <c r="Q2220">
        <v>24</v>
      </c>
      <c r="R2220">
        <v>0</v>
      </c>
      <c r="S2220">
        <v>16</v>
      </c>
      <c r="T2220">
        <v>0</v>
      </c>
      <c r="U2220">
        <v>3</v>
      </c>
      <c r="V2220">
        <v>0</v>
      </c>
      <c r="W2220">
        <v>0</v>
      </c>
      <c r="X2220">
        <v>0</v>
      </c>
      <c r="Y2220">
        <v>12.028309</v>
      </c>
      <c r="Z2220">
        <v>0</v>
      </c>
      <c r="AA2220">
        <v>1.2876573</v>
      </c>
      <c r="AB2220">
        <v>0</v>
      </c>
      <c r="AC2220">
        <v>2.2614176000000001</v>
      </c>
      <c r="AD2220">
        <v>0</v>
      </c>
      <c r="AE2220">
        <v>0</v>
      </c>
      <c r="AF2220">
        <v>15.577384</v>
      </c>
    </row>
    <row r="2221" spans="1:32" x14ac:dyDescent="0.3">
      <c r="A2221">
        <v>3009251</v>
      </c>
      <c r="B2221">
        <v>1</v>
      </c>
      <c r="C2221" t="s">
        <v>82</v>
      </c>
      <c r="D2221" t="s">
        <v>91</v>
      </c>
      <c r="E2221" t="s">
        <v>8529</v>
      </c>
      <c r="F2221" t="s">
        <v>8530</v>
      </c>
      <c r="G2221" t="s">
        <v>134</v>
      </c>
      <c r="H2221" t="s">
        <v>182</v>
      </c>
      <c r="I2221" t="s">
        <v>78</v>
      </c>
      <c r="J2221" t="s">
        <v>136</v>
      </c>
      <c r="K2221" t="s">
        <v>22</v>
      </c>
      <c r="L2221" t="s">
        <v>177</v>
      </c>
      <c r="M2221" t="s">
        <v>8531</v>
      </c>
      <c r="N2221" t="s">
        <v>8532</v>
      </c>
      <c r="O2221">
        <v>1.2980555555555555</v>
      </c>
      <c r="P2221">
        <v>0</v>
      </c>
      <c r="Q2221">
        <v>25</v>
      </c>
      <c r="R2221">
        <v>0</v>
      </c>
      <c r="S2221">
        <v>13</v>
      </c>
      <c r="T2221">
        <v>0</v>
      </c>
      <c r="U2221">
        <v>5</v>
      </c>
      <c r="V2221">
        <v>0</v>
      </c>
      <c r="W2221">
        <v>0</v>
      </c>
      <c r="X2221">
        <v>0</v>
      </c>
      <c r="Y2221">
        <v>9.3899319999999999</v>
      </c>
      <c r="Z2221">
        <v>0</v>
      </c>
      <c r="AA2221">
        <v>3.768561</v>
      </c>
      <c r="AB2221">
        <v>0</v>
      </c>
      <c r="AC2221">
        <v>9.8062090000000008</v>
      </c>
      <c r="AD2221">
        <v>0</v>
      </c>
      <c r="AE2221">
        <v>0</v>
      </c>
      <c r="AF2221">
        <v>22.964700000000001</v>
      </c>
    </row>
    <row r="2222" spans="1:32" x14ac:dyDescent="0.3">
      <c r="A2222">
        <v>3009250</v>
      </c>
      <c r="B2222">
        <v>1</v>
      </c>
      <c r="C2222" t="s">
        <v>82</v>
      </c>
      <c r="D2222" t="s">
        <v>103</v>
      </c>
      <c r="E2222" t="s">
        <v>8533</v>
      </c>
      <c r="F2222" t="s">
        <v>8534</v>
      </c>
      <c r="G2222" t="s">
        <v>134</v>
      </c>
      <c r="H2222" t="s">
        <v>238</v>
      </c>
      <c r="I2222" t="s">
        <v>78</v>
      </c>
      <c r="J2222" t="s">
        <v>136</v>
      </c>
      <c r="K2222" t="s">
        <v>22</v>
      </c>
      <c r="L2222" t="s">
        <v>177</v>
      </c>
      <c r="M2222" t="s">
        <v>8535</v>
      </c>
      <c r="N2222" t="s">
        <v>8536</v>
      </c>
      <c r="O2222">
        <v>0.55898250000000005</v>
      </c>
      <c r="P2222">
        <v>0</v>
      </c>
      <c r="Q2222">
        <v>1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8.360397E-2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8.360397E-2</v>
      </c>
    </row>
    <row r="2223" spans="1:32" x14ac:dyDescent="0.3">
      <c r="A2223">
        <v>3009261</v>
      </c>
      <c r="B2223">
        <v>1</v>
      </c>
      <c r="C2223" t="s">
        <v>83</v>
      </c>
      <c r="D2223" t="s">
        <v>128</v>
      </c>
      <c r="E2223" t="s">
        <v>8537</v>
      </c>
      <c r="F2223" t="s">
        <v>8538</v>
      </c>
      <c r="G2223" t="s">
        <v>134</v>
      </c>
      <c r="H2223" t="s">
        <v>293</v>
      </c>
      <c r="I2223" t="s">
        <v>79</v>
      </c>
      <c r="J2223" t="s">
        <v>136</v>
      </c>
      <c r="K2223" t="s">
        <v>22</v>
      </c>
      <c r="L2223" t="s">
        <v>177</v>
      </c>
      <c r="M2223" t="s">
        <v>8539</v>
      </c>
      <c r="N2223" t="s">
        <v>8540</v>
      </c>
      <c r="O2223">
        <v>7.5055844444444446</v>
      </c>
      <c r="P2223">
        <v>0</v>
      </c>
      <c r="Q2223">
        <v>5</v>
      </c>
      <c r="R2223">
        <v>0</v>
      </c>
      <c r="S2223">
        <v>3</v>
      </c>
      <c r="T2223">
        <v>0</v>
      </c>
      <c r="U2223">
        <v>14</v>
      </c>
      <c r="V2223">
        <v>0</v>
      </c>
      <c r="W2223">
        <v>0</v>
      </c>
      <c r="X2223">
        <v>0</v>
      </c>
      <c r="Y2223">
        <v>18.11702</v>
      </c>
      <c r="Z2223">
        <v>0</v>
      </c>
      <c r="AA2223">
        <v>2.3176014</v>
      </c>
      <c r="AB2223">
        <v>0</v>
      </c>
      <c r="AC2223">
        <v>171.45679000000001</v>
      </c>
      <c r="AD2223">
        <v>0</v>
      </c>
      <c r="AE2223">
        <v>0</v>
      </c>
      <c r="AF2223">
        <v>191.8914</v>
      </c>
    </row>
    <row r="2224" spans="1:32" x14ac:dyDescent="0.3">
      <c r="A2224">
        <v>3008876</v>
      </c>
      <c r="B2224">
        <v>1</v>
      </c>
      <c r="C2224" t="s">
        <v>82</v>
      </c>
      <c r="D2224" t="s">
        <v>109</v>
      </c>
      <c r="E2224" t="s">
        <v>8541</v>
      </c>
      <c r="F2224" t="s">
        <v>8542</v>
      </c>
      <c r="G2224" t="s">
        <v>134</v>
      </c>
      <c r="H2224" t="s">
        <v>367</v>
      </c>
      <c r="I2224" t="s">
        <v>78</v>
      </c>
      <c r="J2224" t="s">
        <v>136</v>
      </c>
      <c r="K2224" t="s">
        <v>22</v>
      </c>
      <c r="L2224" t="s">
        <v>177</v>
      </c>
      <c r="M2224" t="s">
        <v>8543</v>
      </c>
      <c r="N2224" t="s">
        <v>8544</v>
      </c>
      <c r="O2224">
        <v>1.1290630555555556</v>
      </c>
      <c r="P2224">
        <v>0</v>
      </c>
      <c r="Q2224">
        <v>9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2.1603789999999998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2.1603789999999998</v>
      </c>
    </row>
    <row r="2225" spans="1:32" x14ac:dyDescent="0.3">
      <c r="A2225">
        <v>3008789</v>
      </c>
      <c r="B2225">
        <v>1</v>
      </c>
      <c r="C2225" t="s">
        <v>83</v>
      </c>
      <c r="D2225" t="s">
        <v>130</v>
      </c>
      <c r="E2225" t="s">
        <v>8545</v>
      </c>
      <c r="F2225" t="s">
        <v>8546</v>
      </c>
      <c r="G2225" t="s">
        <v>134</v>
      </c>
      <c r="H2225" t="s">
        <v>216</v>
      </c>
      <c r="I2225" t="s">
        <v>78</v>
      </c>
      <c r="J2225" t="s">
        <v>136</v>
      </c>
      <c r="K2225" t="s">
        <v>22</v>
      </c>
      <c r="L2225" t="s">
        <v>177</v>
      </c>
      <c r="M2225" t="s">
        <v>8547</v>
      </c>
      <c r="N2225" t="s">
        <v>8548</v>
      </c>
      <c r="O2225">
        <v>3.6788519444444443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15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28.102491000000001</v>
      </c>
      <c r="AD2225">
        <v>0</v>
      </c>
      <c r="AE2225">
        <v>0</v>
      </c>
      <c r="AF2225">
        <v>28.102491000000001</v>
      </c>
    </row>
    <row r="2226" spans="1:32" x14ac:dyDescent="0.3">
      <c r="A2226">
        <v>3008808</v>
      </c>
      <c r="B2226">
        <v>1</v>
      </c>
      <c r="C2226" t="s">
        <v>82</v>
      </c>
      <c r="D2226" t="s">
        <v>98</v>
      </c>
      <c r="E2226" t="s">
        <v>8549</v>
      </c>
      <c r="F2226" t="s">
        <v>8550</v>
      </c>
      <c r="G2226" t="s">
        <v>134</v>
      </c>
      <c r="H2226" t="s">
        <v>182</v>
      </c>
      <c r="I2226" t="s">
        <v>78</v>
      </c>
      <c r="J2226" t="s">
        <v>136</v>
      </c>
      <c r="K2226" t="s">
        <v>22</v>
      </c>
      <c r="L2226" t="s">
        <v>177</v>
      </c>
      <c r="M2226" t="s">
        <v>8551</v>
      </c>
      <c r="N2226" t="s">
        <v>8552</v>
      </c>
      <c r="O2226">
        <v>2.8948338888888889</v>
      </c>
      <c r="P2226">
        <v>0</v>
      </c>
      <c r="Q2226">
        <v>334</v>
      </c>
      <c r="R2226">
        <v>0</v>
      </c>
      <c r="S2226">
        <v>0</v>
      </c>
      <c r="T2226">
        <v>0</v>
      </c>
      <c r="U2226">
        <v>185</v>
      </c>
      <c r="V2226">
        <v>0</v>
      </c>
      <c r="W2226">
        <v>0</v>
      </c>
      <c r="X2226">
        <v>0</v>
      </c>
      <c r="Y2226">
        <v>266.44380000000001</v>
      </c>
      <c r="Z2226">
        <v>0</v>
      </c>
      <c r="AA2226">
        <v>0</v>
      </c>
      <c r="AB2226">
        <v>0</v>
      </c>
      <c r="AC2226">
        <v>199.47188</v>
      </c>
      <c r="AD2226">
        <v>0</v>
      </c>
      <c r="AE2226">
        <v>0</v>
      </c>
      <c r="AF2226">
        <v>465.91568000000001</v>
      </c>
    </row>
    <row r="2227" spans="1:32" x14ac:dyDescent="0.3">
      <c r="A2227">
        <v>3008347</v>
      </c>
      <c r="B2227">
        <v>1</v>
      </c>
      <c r="C2227" t="s">
        <v>83</v>
      </c>
      <c r="D2227" t="s">
        <v>127</v>
      </c>
      <c r="E2227" t="s">
        <v>8553</v>
      </c>
      <c r="F2227" t="s">
        <v>8554</v>
      </c>
      <c r="G2227" t="s">
        <v>134</v>
      </c>
      <c r="H2227" t="s">
        <v>135</v>
      </c>
      <c r="I2227" t="s">
        <v>79</v>
      </c>
      <c r="J2227" t="s">
        <v>136</v>
      </c>
      <c r="K2227" t="s">
        <v>22</v>
      </c>
      <c r="L2227" t="s">
        <v>137</v>
      </c>
      <c r="M2227" t="s">
        <v>8555</v>
      </c>
      <c r="N2227" t="s">
        <v>8556</v>
      </c>
      <c r="O2227">
        <v>0.15805555555555556</v>
      </c>
      <c r="P2227">
        <v>0</v>
      </c>
      <c r="Q2227">
        <v>4083</v>
      </c>
      <c r="R2227">
        <v>0</v>
      </c>
      <c r="S2227">
        <v>36</v>
      </c>
      <c r="T2227">
        <v>2</v>
      </c>
      <c r="U2227">
        <v>161</v>
      </c>
      <c r="V2227">
        <v>0</v>
      </c>
      <c r="W2227">
        <v>0</v>
      </c>
      <c r="X2227">
        <v>0</v>
      </c>
      <c r="Y2227">
        <v>114.71315</v>
      </c>
      <c r="Z2227">
        <v>0</v>
      </c>
      <c r="AA2227">
        <v>0.59432583999999999</v>
      </c>
      <c r="AB2227">
        <v>1.4527618</v>
      </c>
      <c r="AC2227">
        <v>8.3405009999999997</v>
      </c>
      <c r="AD2227">
        <v>0</v>
      </c>
      <c r="AE2227">
        <v>0</v>
      </c>
      <c r="AF2227">
        <v>125.10074</v>
      </c>
    </row>
    <row r="2228" spans="1:32" x14ac:dyDescent="0.3">
      <c r="A2228">
        <v>3008350</v>
      </c>
      <c r="B2228">
        <v>1</v>
      </c>
      <c r="C2228" t="s">
        <v>83</v>
      </c>
      <c r="D2228" t="s">
        <v>127</v>
      </c>
      <c r="E2228" t="s">
        <v>8553</v>
      </c>
      <c r="F2228" t="s">
        <v>8554</v>
      </c>
      <c r="G2228" t="s">
        <v>134</v>
      </c>
      <c r="H2228" t="s">
        <v>135</v>
      </c>
      <c r="I2228" t="s">
        <v>79</v>
      </c>
      <c r="J2228" t="s">
        <v>136</v>
      </c>
      <c r="K2228" t="s">
        <v>22</v>
      </c>
      <c r="L2228" t="s">
        <v>137</v>
      </c>
      <c r="M2228" t="s">
        <v>8557</v>
      </c>
      <c r="N2228" t="s">
        <v>8558</v>
      </c>
      <c r="O2228">
        <v>0.40555555555555556</v>
      </c>
      <c r="P2228">
        <v>0</v>
      </c>
      <c r="Q2228">
        <v>4083</v>
      </c>
      <c r="R2228">
        <v>0</v>
      </c>
      <c r="S2228">
        <v>36</v>
      </c>
      <c r="T2228">
        <v>2</v>
      </c>
      <c r="U2228">
        <v>161</v>
      </c>
      <c r="V2228">
        <v>0</v>
      </c>
      <c r="W2228">
        <v>0</v>
      </c>
      <c r="X2228">
        <v>0</v>
      </c>
      <c r="Y2228">
        <v>353.36759999999998</v>
      </c>
      <c r="Z2228">
        <v>0</v>
      </c>
      <c r="AA2228">
        <v>2.1613674</v>
      </c>
      <c r="AB2228">
        <v>7.3050212999999999</v>
      </c>
      <c r="AC2228">
        <v>51.25712</v>
      </c>
      <c r="AD2228">
        <v>0</v>
      </c>
      <c r="AE2228">
        <v>0</v>
      </c>
      <c r="AF2228">
        <v>414.09113000000002</v>
      </c>
    </row>
    <row r="2229" spans="1:32" x14ac:dyDescent="0.3">
      <c r="A2229">
        <v>3008183</v>
      </c>
      <c r="B2229">
        <v>1</v>
      </c>
      <c r="C2229" t="s">
        <v>83</v>
      </c>
      <c r="D2229" t="s">
        <v>130</v>
      </c>
      <c r="E2229" t="s">
        <v>8559</v>
      </c>
      <c r="F2229" t="s">
        <v>8560</v>
      </c>
      <c r="G2229" t="s">
        <v>134</v>
      </c>
      <c r="H2229" t="s">
        <v>367</v>
      </c>
      <c r="I2229" t="s">
        <v>78</v>
      </c>
      <c r="J2229" t="s">
        <v>136</v>
      </c>
      <c r="K2229" t="s">
        <v>22</v>
      </c>
      <c r="L2229" t="s">
        <v>177</v>
      </c>
      <c r="M2229" t="s">
        <v>8561</v>
      </c>
      <c r="N2229" t="s">
        <v>8562</v>
      </c>
      <c r="O2229">
        <v>0.61414527777777772</v>
      </c>
      <c r="P2229">
        <v>0</v>
      </c>
      <c r="Q2229">
        <v>1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0.18771326999999999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0.18771326999999999</v>
      </c>
    </row>
    <row r="2230" spans="1:32" x14ac:dyDescent="0.3">
      <c r="A2230">
        <v>3008104</v>
      </c>
      <c r="B2230">
        <v>1</v>
      </c>
      <c r="C2230" t="s">
        <v>82</v>
      </c>
      <c r="D2230" t="s">
        <v>108</v>
      </c>
      <c r="E2230" t="s">
        <v>8563</v>
      </c>
      <c r="F2230" t="s">
        <v>8564</v>
      </c>
      <c r="G2230" t="s">
        <v>134</v>
      </c>
      <c r="H2230" t="s">
        <v>247</v>
      </c>
      <c r="I2230" t="s">
        <v>78</v>
      </c>
      <c r="J2230" t="s">
        <v>136</v>
      </c>
      <c r="K2230" t="s">
        <v>22</v>
      </c>
      <c r="L2230" t="s">
        <v>177</v>
      </c>
      <c r="M2230" t="s">
        <v>8565</v>
      </c>
      <c r="N2230" t="s">
        <v>8566</v>
      </c>
      <c r="O2230">
        <v>2.1709538888888891</v>
      </c>
      <c r="P2230">
        <v>0</v>
      </c>
      <c r="Q2230">
        <v>0</v>
      </c>
      <c r="R2230">
        <v>0</v>
      </c>
      <c r="S2230">
        <v>3</v>
      </c>
      <c r="T2230">
        <v>0</v>
      </c>
      <c r="U2230">
        <v>1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1.9201722999999999</v>
      </c>
      <c r="AB2230">
        <v>0</v>
      </c>
      <c r="AC2230">
        <v>6.8188899999999998E-4</v>
      </c>
      <c r="AD2230">
        <v>0</v>
      </c>
      <c r="AE2230">
        <v>0</v>
      </c>
      <c r="AF2230">
        <v>1.9208543</v>
      </c>
    </row>
    <row r="2231" spans="1:32" x14ac:dyDescent="0.3">
      <c r="A2231">
        <v>3008084</v>
      </c>
      <c r="B2231">
        <v>1</v>
      </c>
      <c r="C2231" t="s">
        <v>82</v>
      </c>
      <c r="D2231" t="s">
        <v>101</v>
      </c>
      <c r="E2231" t="s">
        <v>8567</v>
      </c>
      <c r="F2231" t="s">
        <v>8568</v>
      </c>
      <c r="G2231" t="s">
        <v>134</v>
      </c>
      <c r="H2231" t="s">
        <v>211</v>
      </c>
      <c r="I2231" t="s">
        <v>79</v>
      </c>
      <c r="J2231" t="s">
        <v>136</v>
      </c>
      <c r="K2231" t="s">
        <v>22</v>
      </c>
      <c r="L2231" t="s">
        <v>177</v>
      </c>
      <c r="M2231" t="s">
        <v>8569</v>
      </c>
      <c r="N2231" t="s">
        <v>8570</v>
      </c>
      <c r="O2231">
        <v>0.34083333333333332</v>
      </c>
      <c r="P2231">
        <v>11</v>
      </c>
      <c r="Q2231">
        <v>213</v>
      </c>
      <c r="R2231">
        <v>9</v>
      </c>
      <c r="S2231">
        <v>39</v>
      </c>
      <c r="T2231">
        <v>18</v>
      </c>
      <c r="U2231">
        <v>68</v>
      </c>
      <c r="V2231">
        <v>1</v>
      </c>
      <c r="W2231">
        <v>0</v>
      </c>
      <c r="X2231">
        <v>8.4926390000000005</v>
      </c>
      <c r="Y2231">
        <v>35.904544999999999</v>
      </c>
      <c r="Z2231">
        <v>10.436086</v>
      </c>
      <c r="AA2231">
        <v>12.869560999999999</v>
      </c>
      <c r="AB2231">
        <v>60.728637999999997</v>
      </c>
      <c r="AC2231">
        <v>32.577069999999999</v>
      </c>
      <c r="AD2231">
        <v>3.4587986000000002</v>
      </c>
      <c r="AE2231">
        <v>0</v>
      </c>
      <c r="AF2231">
        <v>164.46733</v>
      </c>
    </row>
    <row r="2232" spans="1:32" x14ac:dyDescent="0.3">
      <c r="A2232">
        <v>3008090</v>
      </c>
      <c r="B2232">
        <v>1</v>
      </c>
      <c r="C2232" t="s">
        <v>83</v>
      </c>
      <c r="D2232" t="s">
        <v>125</v>
      </c>
      <c r="E2232" t="s">
        <v>8571</v>
      </c>
      <c r="F2232" t="s">
        <v>8572</v>
      </c>
      <c r="G2232" t="s">
        <v>134</v>
      </c>
      <c r="H2232" t="s">
        <v>211</v>
      </c>
      <c r="I2232" t="s">
        <v>79</v>
      </c>
      <c r="J2232" t="s">
        <v>136</v>
      </c>
      <c r="K2232" t="s">
        <v>22</v>
      </c>
      <c r="L2232" t="s">
        <v>177</v>
      </c>
      <c r="M2232" t="s">
        <v>8573</v>
      </c>
      <c r="N2232" t="s">
        <v>8574</v>
      </c>
      <c r="O2232">
        <v>0.44861111111111113</v>
      </c>
      <c r="P2232">
        <v>0</v>
      </c>
      <c r="Q2232">
        <v>644</v>
      </c>
      <c r="R2232">
        <v>9</v>
      </c>
      <c r="S2232">
        <v>15</v>
      </c>
      <c r="T2232">
        <v>4</v>
      </c>
      <c r="U2232">
        <v>78</v>
      </c>
      <c r="V2232">
        <v>2</v>
      </c>
      <c r="W2232">
        <v>0</v>
      </c>
      <c r="X2232">
        <v>0</v>
      </c>
      <c r="Y2232">
        <v>54.282265000000002</v>
      </c>
      <c r="Z2232">
        <v>1.2961855</v>
      </c>
      <c r="AA2232">
        <v>0.57528966999999998</v>
      </c>
      <c r="AB2232">
        <v>6.507403</v>
      </c>
      <c r="AC2232">
        <v>15.848679000000001</v>
      </c>
      <c r="AD2232">
        <v>62.499949999999998</v>
      </c>
      <c r="AE2232">
        <v>0</v>
      </c>
      <c r="AF2232">
        <v>141.00978000000001</v>
      </c>
    </row>
    <row r="2233" spans="1:32" x14ac:dyDescent="0.3">
      <c r="A2233">
        <v>3008083</v>
      </c>
      <c r="B2233">
        <v>1</v>
      </c>
      <c r="C2233" t="s">
        <v>82</v>
      </c>
      <c r="D2233" t="s">
        <v>101</v>
      </c>
      <c r="E2233" t="s">
        <v>8575</v>
      </c>
      <c r="F2233" t="s">
        <v>8576</v>
      </c>
      <c r="G2233" t="s">
        <v>134</v>
      </c>
      <c r="H2233" t="s">
        <v>211</v>
      </c>
      <c r="I2233" t="s">
        <v>79</v>
      </c>
      <c r="J2233" t="s">
        <v>136</v>
      </c>
      <c r="K2233" t="s">
        <v>22</v>
      </c>
      <c r="L2233" t="s">
        <v>177</v>
      </c>
      <c r="M2233" t="s">
        <v>8577</v>
      </c>
      <c r="N2233" t="s">
        <v>8578</v>
      </c>
      <c r="O2233">
        <v>0.35055555555555556</v>
      </c>
      <c r="P2233">
        <v>25</v>
      </c>
      <c r="Q2233">
        <v>504</v>
      </c>
      <c r="R2233">
        <v>5</v>
      </c>
      <c r="S2233">
        <v>20</v>
      </c>
      <c r="T2233">
        <v>11</v>
      </c>
      <c r="U2233">
        <v>40</v>
      </c>
      <c r="V2233">
        <v>0</v>
      </c>
      <c r="W2233">
        <v>0</v>
      </c>
      <c r="X2233">
        <v>26.302809</v>
      </c>
      <c r="Y2233">
        <v>83.735320000000002</v>
      </c>
      <c r="Z2233">
        <v>6.1791754000000001</v>
      </c>
      <c r="AA2233">
        <v>3.7750319999999999</v>
      </c>
      <c r="AB2233">
        <v>18.695765000000002</v>
      </c>
      <c r="AC2233">
        <v>15.999294000000001</v>
      </c>
      <c r="AD2233">
        <v>0</v>
      </c>
      <c r="AE2233">
        <v>0</v>
      </c>
      <c r="AF2233">
        <v>154.6874</v>
      </c>
    </row>
    <row r="2234" spans="1:32" x14ac:dyDescent="0.3">
      <c r="A2234">
        <v>3008001</v>
      </c>
      <c r="B2234">
        <v>1</v>
      </c>
      <c r="C2234" t="s">
        <v>82</v>
      </c>
      <c r="D2234" t="s">
        <v>99</v>
      </c>
      <c r="E2234" t="s">
        <v>8579</v>
      </c>
      <c r="F2234" t="s">
        <v>8580</v>
      </c>
      <c r="G2234" t="s">
        <v>134</v>
      </c>
      <c r="H2234" t="s">
        <v>336</v>
      </c>
      <c r="I2234" t="s">
        <v>79</v>
      </c>
      <c r="J2234" t="s">
        <v>136</v>
      </c>
      <c r="K2234" t="s">
        <v>22</v>
      </c>
      <c r="L2234" t="s">
        <v>137</v>
      </c>
      <c r="M2234" t="s">
        <v>8581</v>
      </c>
      <c r="N2234" t="s">
        <v>8582</v>
      </c>
      <c r="O2234">
        <v>3.0141666666666667</v>
      </c>
      <c r="P2234">
        <v>0</v>
      </c>
      <c r="Q2234">
        <v>0</v>
      </c>
      <c r="R2234">
        <v>0</v>
      </c>
      <c r="S2234">
        <v>0</v>
      </c>
      <c r="T2234">
        <v>3</v>
      </c>
      <c r="U2234">
        <v>0</v>
      </c>
      <c r="V2234">
        <v>1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60.748440000000002</v>
      </c>
      <c r="AC2234">
        <v>0</v>
      </c>
      <c r="AD2234">
        <v>208.69646</v>
      </c>
      <c r="AE2234">
        <v>0</v>
      </c>
      <c r="AF2234">
        <v>269.44490000000002</v>
      </c>
    </row>
    <row r="2235" spans="1:32" x14ac:dyDescent="0.3">
      <c r="A2235">
        <v>3008015</v>
      </c>
      <c r="B2235">
        <v>1</v>
      </c>
      <c r="C2235" t="s">
        <v>83</v>
      </c>
      <c r="D2235" t="s">
        <v>130</v>
      </c>
      <c r="E2235" t="s">
        <v>8583</v>
      </c>
      <c r="F2235" t="s">
        <v>8584</v>
      </c>
      <c r="G2235" t="s">
        <v>134</v>
      </c>
      <c r="H2235" t="s">
        <v>211</v>
      </c>
      <c r="I2235" t="s">
        <v>79</v>
      </c>
      <c r="J2235" t="s">
        <v>136</v>
      </c>
      <c r="K2235" t="s">
        <v>22</v>
      </c>
      <c r="L2235" t="s">
        <v>177</v>
      </c>
      <c r="M2235" t="s">
        <v>8585</v>
      </c>
      <c r="N2235" t="s">
        <v>8586</v>
      </c>
      <c r="O2235">
        <v>0.8125</v>
      </c>
      <c r="P2235">
        <v>5</v>
      </c>
      <c r="Q2235">
        <v>593</v>
      </c>
      <c r="R2235">
        <v>4</v>
      </c>
      <c r="S2235">
        <v>10</v>
      </c>
      <c r="T2235">
        <v>17</v>
      </c>
      <c r="U2235">
        <v>54</v>
      </c>
      <c r="V2235">
        <v>4</v>
      </c>
      <c r="W2235">
        <v>0</v>
      </c>
      <c r="X2235">
        <v>457.92153999999999</v>
      </c>
      <c r="Y2235">
        <v>92.388885000000002</v>
      </c>
      <c r="Z2235">
        <v>5.1633873000000001</v>
      </c>
      <c r="AA2235">
        <v>5.3457780000000001</v>
      </c>
      <c r="AB2235">
        <v>159.5316</v>
      </c>
      <c r="AC2235">
        <v>25.265854000000001</v>
      </c>
      <c r="AD2235">
        <v>284.65424000000002</v>
      </c>
      <c r="AE2235">
        <v>0</v>
      </c>
      <c r="AF2235">
        <v>1030.2711999999999</v>
      </c>
    </row>
    <row r="2236" spans="1:32" x14ac:dyDescent="0.3">
      <c r="A2236">
        <v>3008013</v>
      </c>
      <c r="B2236">
        <v>1</v>
      </c>
      <c r="C2236" t="s">
        <v>82</v>
      </c>
      <c r="D2236" t="s">
        <v>108</v>
      </c>
      <c r="E2236" t="s">
        <v>8587</v>
      </c>
      <c r="F2236" t="s">
        <v>8588</v>
      </c>
      <c r="G2236" t="s">
        <v>134</v>
      </c>
      <c r="H2236" t="s">
        <v>211</v>
      </c>
      <c r="I2236" t="s">
        <v>79</v>
      </c>
      <c r="J2236" t="s">
        <v>136</v>
      </c>
      <c r="K2236" t="s">
        <v>22</v>
      </c>
      <c r="L2236" t="s">
        <v>177</v>
      </c>
      <c r="M2236" t="s">
        <v>8589</v>
      </c>
      <c r="N2236" t="s">
        <v>8590</v>
      </c>
      <c r="O2236">
        <v>0.62777777777777777</v>
      </c>
      <c r="P2236">
        <v>0</v>
      </c>
      <c r="Q2236">
        <v>739</v>
      </c>
      <c r="R2236">
        <v>6</v>
      </c>
      <c r="S2236">
        <v>61</v>
      </c>
      <c r="T2236">
        <v>4</v>
      </c>
      <c r="U2236">
        <v>150</v>
      </c>
      <c r="V2236">
        <v>0</v>
      </c>
      <c r="W2236">
        <v>0</v>
      </c>
      <c r="X2236">
        <v>0</v>
      </c>
      <c r="Y2236">
        <v>77.904939999999996</v>
      </c>
      <c r="Z2236">
        <v>1.0686849</v>
      </c>
      <c r="AA2236">
        <v>9.2329035000000008</v>
      </c>
      <c r="AB2236">
        <v>16.529436</v>
      </c>
      <c r="AC2236">
        <v>20.424489999999999</v>
      </c>
      <c r="AD2236">
        <v>0</v>
      </c>
      <c r="AE2236">
        <v>0</v>
      </c>
      <c r="AF2236">
        <v>125.16045</v>
      </c>
    </row>
    <row r="2237" spans="1:32" x14ac:dyDescent="0.3">
      <c r="A2237">
        <v>3002367</v>
      </c>
      <c r="B2237">
        <v>1</v>
      </c>
      <c r="C2237" t="s">
        <v>82</v>
      </c>
      <c r="D2237" t="s">
        <v>100</v>
      </c>
      <c r="E2237" t="s">
        <v>8591</v>
      </c>
      <c r="F2237" t="s">
        <v>8592</v>
      </c>
      <c r="G2237" t="s">
        <v>134</v>
      </c>
      <c r="H2237" t="s">
        <v>211</v>
      </c>
      <c r="I2237" t="s">
        <v>79</v>
      </c>
      <c r="J2237" t="s">
        <v>136</v>
      </c>
      <c r="K2237" t="s">
        <v>22</v>
      </c>
      <c r="L2237" t="s">
        <v>177</v>
      </c>
      <c r="M2237" t="s">
        <v>8593</v>
      </c>
      <c r="N2237" t="s">
        <v>8594</v>
      </c>
      <c r="O2237">
        <v>2.5073474999999998</v>
      </c>
      <c r="P2237">
        <v>0</v>
      </c>
      <c r="Q2237">
        <v>735</v>
      </c>
      <c r="R2237">
        <v>0</v>
      </c>
      <c r="S2237">
        <v>0</v>
      </c>
      <c r="T2237">
        <v>0</v>
      </c>
      <c r="U2237">
        <v>45</v>
      </c>
      <c r="V2237">
        <v>0</v>
      </c>
      <c r="W2237">
        <v>0</v>
      </c>
      <c r="X2237">
        <v>0</v>
      </c>
      <c r="Y2237">
        <v>412.35091999999997</v>
      </c>
      <c r="Z2237">
        <v>0</v>
      </c>
      <c r="AA2237">
        <v>0</v>
      </c>
      <c r="AB2237">
        <v>0</v>
      </c>
      <c r="AC2237">
        <v>98.042670000000001</v>
      </c>
      <c r="AD2237">
        <v>0</v>
      </c>
      <c r="AE2237">
        <v>0</v>
      </c>
      <c r="AF2237">
        <v>510.39359999999999</v>
      </c>
    </row>
    <row r="2238" spans="1:32" x14ac:dyDescent="0.3">
      <c r="A2238">
        <v>3007954</v>
      </c>
      <c r="B2238">
        <v>1</v>
      </c>
      <c r="C2238" t="s">
        <v>82</v>
      </c>
      <c r="D2238" t="s">
        <v>87</v>
      </c>
      <c r="E2238" t="s">
        <v>8595</v>
      </c>
      <c r="F2238" t="s">
        <v>8596</v>
      </c>
      <c r="G2238" t="s">
        <v>134</v>
      </c>
      <c r="H2238" t="s">
        <v>247</v>
      </c>
      <c r="I2238" t="s">
        <v>78</v>
      </c>
      <c r="J2238" t="s">
        <v>136</v>
      </c>
      <c r="K2238" t="s">
        <v>22</v>
      </c>
      <c r="L2238" t="s">
        <v>177</v>
      </c>
      <c r="M2238" t="s">
        <v>8597</v>
      </c>
      <c r="N2238" t="s">
        <v>8598</v>
      </c>
      <c r="O2238">
        <v>1.6218111111111113</v>
      </c>
      <c r="P2238">
        <v>0</v>
      </c>
      <c r="Q2238">
        <v>63</v>
      </c>
      <c r="R2238">
        <v>0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0</v>
      </c>
      <c r="Y2238">
        <v>46.548099999999998</v>
      </c>
      <c r="Z2238">
        <v>0</v>
      </c>
      <c r="AA2238">
        <v>0</v>
      </c>
      <c r="AB2238">
        <v>0</v>
      </c>
      <c r="AC2238">
        <v>1.3474963</v>
      </c>
      <c r="AD2238">
        <v>0</v>
      </c>
      <c r="AE2238">
        <v>0</v>
      </c>
      <c r="AF2238">
        <v>47.895595999999998</v>
      </c>
    </row>
    <row r="2239" spans="1:32" x14ac:dyDescent="0.3">
      <c r="A2239">
        <v>3007875</v>
      </c>
      <c r="B2239">
        <v>1</v>
      </c>
      <c r="C2239" t="s">
        <v>82</v>
      </c>
      <c r="D2239" t="s">
        <v>98</v>
      </c>
      <c r="E2239" t="s">
        <v>8599</v>
      </c>
      <c r="F2239" t="s">
        <v>8600</v>
      </c>
      <c r="G2239" t="s">
        <v>134</v>
      </c>
      <c r="H2239" t="s">
        <v>404</v>
      </c>
      <c r="I2239" t="s">
        <v>78</v>
      </c>
      <c r="J2239" t="s">
        <v>136</v>
      </c>
      <c r="K2239" t="s">
        <v>22</v>
      </c>
      <c r="L2239" t="s">
        <v>177</v>
      </c>
      <c r="M2239" t="s">
        <v>8601</v>
      </c>
      <c r="N2239" t="s">
        <v>8602</v>
      </c>
      <c r="O2239">
        <v>2.9106000000000001</v>
      </c>
      <c r="P2239">
        <v>0</v>
      </c>
      <c r="Q2239">
        <v>192</v>
      </c>
      <c r="R2239">
        <v>0</v>
      </c>
      <c r="S2239">
        <v>0</v>
      </c>
      <c r="T2239">
        <v>0</v>
      </c>
      <c r="U2239">
        <v>20</v>
      </c>
      <c r="V2239">
        <v>0</v>
      </c>
      <c r="W2239">
        <v>0</v>
      </c>
      <c r="X2239">
        <v>0</v>
      </c>
      <c r="Y2239">
        <v>198.59387000000001</v>
      </c>
      <c r="Z2239">
        <v>0</v>
      </c>
      <c r="AA2239">
        <v>0</v>
      </c>
      <c r="AB2239">
        <v>0</v>
      </c>
      <c r="AC2239">
        <v>79.588134999999994</v>
      </c>
      <c r="AD2239">
        <v>0</v>
      </c>
      <c r="AE2239">
        <v>0</v>
      </c>
      <c r="AF2239">
        <v>278.18200000000002</v>
      </c>
    </row>
    <row r="2240" spans="1:32" x14ac:dyDescent="0.3">
      <c r="A2240">
        <v>3007907</v>
      </c>
      <c r="B2240">
        <v>1</v>
      </c>
      <c r="C2240" t="s">
        <v>82</v>
      </c>
      <c r="D2240" t="s">
        <v>92</v>
      </c>
      <c r="E2240" t="s">
        <v>8603</v>
      </c>
      <c r="F2240" t="s">
        <v>8604</v>
      </c>
      <c r="G2240" t="s">
        <v>134</v>
      </c>
      <c r="H2240" t="s">
        <v>211</v>
      </c>
      <c r="I2240" t="s">
        <v>79</v>
      </c>
      <c r="J2240" t="s">
        <v>136</v>
      </c>
      <c r="K2240" t="s">
        <v>22</v>
      </c>
      <c r="L2240" t="s">
        <v>177</v>
      </c>
      <c r="M2240" t="s">
        <v>8605</v>
      </c>
      <c r="N2240" t="s">
        <v>8606</v>
      </c>
      <c r="O2240">
        <v>0.51416666666666666</v>
      </c>
      <c r="P2240">
        <v>0</v>
      </c>
      <c r="Q2240">
        <v>508</v>
      </c>
      <c r="R2240">
        <v>0</v>
      </c>
      <c r="S2240">
        <v>0</v>
      </c>
      <c r="T2240">
        <v>0</v>
      </c>
      <c r="U2240">
        <v>46</v>
      </c>
      <c r="V2240">
        <v>0</v>
      </c>
      <c r="W2240">
        <v>0</v>
      </c>
      <c r="X2240">
        <v>0</v>
      </c>
      <c r="Y2240">
        <v>129.20278999999999</v>
      </c>
      <c r="Z2240">
        <v>0</v>
      </c>
      <c r="AA2240">
        <v>0</v>
      </c>
      <c r="AB2240">
        <v>0</v>
      </c>
      <c r="AC2240">
        <v>19.990881000000002</v>
      </c>
      <c r="AD2240">
        <v>0</v>
      </c>
      <c r="AE2240">
        <v>0</v>
      </c>
      <c r="AF2240">
        <v>149.19365999999999</v>
      </c>
    </row>
    <row r="2241" spans="1:32" x14ac:dyDescent="0.3">
      <c r="A2241">
        <v>3007886</v>
      </c>
      <c r="B2241">
        <v>1</v>
      </c>
      <c r="C2241" t="s">
        <v>82</v>
      </c>
      <c r="D2241" t="s">
        <v>104</v>
      </c>
      <c r="E2241" t="s">
        <v>8607</v>
      </c>
      <c r="F2241" t="s">
        <v>8608</v>
      </c>
      <c r="G2241" t="s">
        <v>134</v>
      </c>
      <c r="H2241" t="s">
        <v>135</v>
      </c>
      <c r="I2241" t="s">
        <v>79</v>
      </c>
      <c r="J2241" t="s">
        <v>136</v>
      </c>
      <c r="K2241" t="s">
        <v>22</v>
      </c>
      <c r="L2241" t="s">
        <v>177</v>
      </c>
      <c r="M2241" t="s">
        <v>8609</v>
      </c>
      <c r="N2241" t="s">
        <v>8610</v>
      </c>
      <c r="O2241">
        <v>6.7658611111111114E-2</v>
      </c>
      <c r="P2241">
        <v>0</v>
      </c>
      <c r="Q2241">
        <v>823</v>
      </c>
      <c r="R2241">
        <v>0</v>
      </c>
      <c r="S2241">
        <v>0</v>
      </c>
      <c r="T2241">
        <v>0</v>
      </c>
      <c r="U2241">
        <v>138</v>
      </c>
      <c r="V2241">
        <v>0</v>
      </c>
      <c r="W2241">
        <v>0</v>
      </c>
      <c r="X2241">
        <v>0</v>
      </c>
      <c r="Y2241">
        <v>16.942883999999999</v>
      </c>
      <c r="Z2241">
        <v>0</v>
      </c>
      <c r="AA2241">
        <v>0</v>
      </c>
      <c r="AB2241">
        <v>0</v>
      </c>
      <c r="AC2241">
        <v>24.128613000000001</v>
      </c>
      <c r="AD2241">
        <v>0</v>
      </c>
      <c r="AE2241">
        <v>0</v>
      </c>
      <c r="AF2241">
        <v>41.0715</v>
      </c>
    </row>
    <row r="2242" spans="1:32" x14ac:dyDescent="0.3">
      <c r="A2242">
        <v>3007888</v>
      </c>
      <c r="B2242">
        <v>1</v>
      </c>
      <c r="C2242" t="s">
        <v>82</v>
      </c>
      <c r="D2242" t="s">
        <v>110</v>
      </c>
      <c r="E2242" t="s">
        <v>8611</v>
      </c>
      <c r="F2242" t="s">
        <v>8612</v>
      </c>
      <c r="G2242" t="s">
        <v>134</v>
      </c>
      <c r="H2242" t="s">
        <v>211</v>
      </c>
      <c r="I2242" t="s">
        <v>79</v>
      </c>
      <c r="J2242" t="s">
        <v>136</v>
      </c>
      <c r="K2242" t="s">
        <v>22</v>
      </c>
      <c r="L2242" t="s">
        <v>177</v>
      </c>
      <c r="M2242" t="s">
        <v>8613</v>
      </c>
      <c r="N2242" t="s">
        <v>8614</v>
      </c>
      <c r="O2242">
        <v>0.41805555555555557</v>
      </c>
      <c r="P2242">
        <v>2</v>
      </c>
      <c r="Q2242">
        <v>751</v>
      </c>
      <c r="R2242">
        <v>89</v>
      </c>
      <c r="S2242">
        <v>139</v>
      </c>
      <c r="T2242">
        <v>11</v>
      </c>
      <c r="U2242">
        <v>116</v>
      </c>
      <c r="V2242">
        <v>0</v>
      </c>
      <c r="W2242">
        <v>0</v>
      </c>
      <c r="X2242">
        <v>0.19679773</v>
      </c>
      <c r="Y2242">
        <v>81.412409999999994</v>
      </c>
      <c r="Z2242">
        <v>34.554549999999999</v>
      </c>
      <c r="AA2242">
        <v>37.946503</v>
      </c>
      <c r="AB2242">
        <v>9.0286469999999994</v>
      </c>
      <c r="AC2242">
        <v>28.786684000000001</v>
      </c>
      <c r="AD2242">
        <v>0</v>
      </c>
      <c r="AE2242">
        <v>0</v>
      </c>
      <c r="AF2242">
        <v>191.92558</v>
      </c>
    </row>
    <row r="2243" spans="1:32" x14ac:dyDescent="0.3">
      <c r="A2243">
        <v>3007283</v>
      </c>
      <c r="B2243">
        <v>1</v>
      </c>
      <c r="C2243" t="s">
        <v>82</v>
      </c>
      <c r="D2243" t="s">
        <v>109</v>
      </c>
      <c r="E2243" t="s">
        <v>8615</v>
      </c>
      <c r="F2243" t="s">
        <v>8616</v>
      </c>
      <c r="G2243" t="s">
        <v>134</v>
      </c>
      <c r="H2243" t="s">
        <v>367</v>
      </c>
      <c r="I2243" t="s">
        <v>78</v>
      </c>
      <c r="J2243" t="s">
        <v>136</v>
      </c>
      <c r="K2243" t="s">
        <v>22</v>
      </c>
      <c r="L2243" t="s">
        <v>177</v>
      </c>
      <c r="M2243" t="s">
        <v>8617</v>
      </c>
      <c r="N2243" t="s">
        <v>8618</v>
      </c>
      <c r="O2243">
        <v>4.646655</v>
      </c>
      <c r="P2243">
        <v>0</v>
      </c>
      <c r="Q2243">
        <v>1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0.47449540000000001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0.47449540000000001</v>
      </c>
    </row>
    <row r="2244" spans="1:32" x14ac:dyDescent="0.3">
      <c r="A2244">
        <v>3007287</v>
      </c>
      <c r="B2244">
        <v>1</v>
      </c>
      <c r="C2244" t="s">
        <v>82</v>
      </c>
      <c r="D2244" t="s">
        <v>109</v>
      </c>
      <c r="E2244" t="s">
        <v>8619</v>
      </c>
      <c r="F2244" t="s">
        <v>8620</v>
      </c>
      <c r="G2244" t="s">
        <v>134</v>
      </c>
      <c r="H2244" t="s">
        <v>238</v>
      </c>
      <c r="I2244" t="s">
        <v>78</v>
      </c>
      <c r="J2244" t="s">
        <v>136</v>
      </c>
      <c r="K2244" t="s">
        <v>22</v>
      </c>
      <c r="L2244" t="s">
        <v>177</v>
      </c>
      <c r="M2244" t="s">
        <v>8621</v>
      </c>
      <c r="N2244" t="s">
        <v>8622</v>
      </c>
      <c r="O2244">
        <v>4.4376702777777775</v>
      </c>
      <c r="P2244">
        <v>0</v>
      </c>
      <c r="Q2244">
        <v>0</v>
      </c>
      <c r="R2244">
        <v>0</v>
      </c>
      <c r="S2244">
        <v>3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160.20097000000001</v>
      </c>
      <c r="AB2244">
        <v>0</v>
      </c>
      <c r="AC2244">
        <v>0</v>
      </c>
      <c r="AD2244">
        <v>0</v>
      </c>
      <c r="AE2244">
        <v>0</v>
      </c>
      <c r="AF2244">
        <v>160.20097000000001</v>
      </c>
    </row>
    <row r="2245" spans="1:32" x14ac:dyDescent="0.3">
      <c r="A2245">
        <v>3006376</v>
      </c>
      <c r="B2245">
        <v>1</v>
      </c>
      <c r="C2245" t="s">
        <v>82</v>
      </c>
      <c r="D2245" t="s">
        <v>98</v>
      </c>
      <c r="E2245" t="s">
        <v>8623</v>
      </c>
      <c r="F2245" t="s">
        <v>8624</v>
      </c>
      <c r="G2245" t="s">
        <v>134</v>
      </c>
      <c r="H2245" t="s">
        <v>247</v>
      </c>
      <c r="I2245" t="s">
        <v>78</v>
      </c>
      <c r="J2245" t="s">
        <v>136</v>
      </c>
      <c r="K2245" t="s">
        <v>22</v>
      </c>
      <c r="L2245" t="s">
        <v>177</v>
      </c>
      <c r="M2245" t="s">
        <v>8625</v>
      </c>
      <c r="N2245" t="s">
        <v>4288</v>
      </c>
      <c r="O2245">
        <v>1.1229405555555554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53</v>
      </c>
      <c r="V2245">
        <v>0</v>
      </c>
      <c r="W2245">
        <v>3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94.689250000000001</v>
      </c>
      <c r="AD2245">
        <v>0</v>
      </c>
      <c r="AE2245">
        <v>62.484406</v>
      </c>
      <c r="AF2245">
        <v>157.17366000000001</v>
      </c>
    </row>
    <row r="2246" spans="1:32" x14ac:dyDescent="0.3">
      <c r="A2246">
        <v>3006414</v>
      </c>
      <c r="B2246">
        <v>1</v>
      </c>
      <c r="C2246" t="s">
        <v>82</v>
      </c>
      <c r="D2246" t="s">
        <v>113</v>
      </c>
      <c r="E2246" t="s">
        <v>8626</v>
      </c>
      <c r="F2246" t="s">
        <v>8627</v>
      </c>
      <c r="G2246" t="s">
        <v>134</v>
      </c>
      <c r="H2246" t="s">
        <v>182</v>
      </c>
      <c r="I2246" t="s">
        <v>78</v>
      </c>
      <c r="J2246" t="s">
        <v>136</v>
      </c>
      <c r="K2246" t="s">
        <v>22</v>
      </c>
      <c r="L2246" t="s">
        <v>177</v>
      </c>
      <c r="M2246" t="s">
        <v>8628</v>
      </c>
      <c r="N2246" t="s">
        <v>8629</v>
      </c>
      <c r="O2246">
        <v>0.10583333333333333</v>
      </c>
      <c r="P2246">
        <v>0</v>
      </c>
      <c r="Q2246">
        <v>121</v>
      </c>
      <c r="R2246">
        <v>0</v>
      </c>
      <c r="S2246">
        <v>0</v>
      </c>
      <c r="T2246">
        <v>0</v>
      </c>
      <c r="U2246">
        <v>22</v>
      </c>
      <c r="V2246">
        <v>0</v>
      </c>
      <c r="W2246">
        <v>0</v>
      </c>
      <c r="X2246">
        <v>0</v>
      </c>
      <c r="Y2246">
        <v>5.9258493999999997</v>
      </c>
      <c r="Z2246">
        <v>0</v>
      </c>
      <c r="AA2246">
        <v>0</v>
      </c>
      <c r="AB2246">
        <v>0</v>
      </c>
      <c r="AC2246">
        <v>1.7811688999999999</v>
      </c>
      <c r="AD2246">
        <v>0</v>
      </c>
      <c r="AE2246">
        <v>0</v>
      </c>
      <c r="AF2246">
        <v>7.7070183999999999</v>
      </c>
    </row>
    <row r="2247" spans="1:32" x14ac:dyDescent="0.3">
      <c r="A2247">
        <v>3006208</v>
      </c>
      <c r="B2247">
        <v>1</v>
      </c>
      <c r="C2247" t="s">
        <v>82</v>
      </c>
      <c r="D2247" t="s">
        <v>109</v>
      </c>
      <c r="E2247" t="s">
        <v>8630</v>
      </c>
      <c r="F2247" t="s">
        <v>8631</v>
      </c>
      <c r="G2247" t="s">
        <v>134</v>
      </c>
      <c r="H2247" t="s">
        <v>238</v>
      </c>
      <c r="I2247" t="s">
        <v>78</v>
      </c>
      <c r="J2247" t="s">
        <v>136</v>
      </c>
      <c r="K2247" t="s">
        <v>22</v>
      </c>
      <c r="L2247" t="s">
        <v>177</v>
      </c>
      <c r="M2247" t="s">
        <v>8632</v>
      </c>
      <c r="N2247" t="s">
        <v>8633</v>
      </c>
      <c r="O2247">
        <v>6.3822983333333339</v>
      </c>
      <c r="P2247">
        <v>0</v>
      </c>
      <c r="Q2247">
        <v>2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4.6494429999999998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4.6494429999999998</v>
      </c>
    </row>
    <row r="2248" spans="1:32" x14ac:dyDescent="0.3">
      <c r="A2248">
        <v>3006214</v>
      </c>
      <c r="B2248">
        <v>1</v>
      </c>
      <c r="C2248" t="s">
        <v>82</v>
      </c>
      <c r="D2248" t="s">
        <v>108</v>
      </c>
      <c r="E2248" t="s">
        <v>8634</v>
      </c>
      <c r="F2248" t="s">
        <v>8635</v>
      </c>
      <c r="G2248" t="s">
        <v>134</v>
      </c>
      <c r="H2248" t="s">
        <v>211</v>
      </c>
      <c r="I2248" t="s">
        <v>79</v>
      </c>
      <c r="J2248" t="s">
        <v>136</v>
      </c>
      <c r="K2248" t="s">
        <v>22</v>
      </c>
      <c r="L2248" t="s">
        <v>177</v>
      </c>
      <c r="M2248" t="s">
        <v>8636</v>
      </c>
      <c r="N2248" t="s">
        <v>8637</v>
      </c>
      <c r="O2248">
        <v>0.37277777777777776</v>
      </c>
      <c r="P2248">
        <v>0</v>
      </c>
      <c r="Q2248">
        <v>1793</v>
      </c>
      <c r="R2248">
        <v>0</v>
      </c>
      <c r="S2248">
        <v>0</v>
      </c>
      <c r="T2248">
        <v>0</v>
      </c>
      <c r="U2248">
        <v>178</v>
      </c>
      <c r="V2248">
        <v>0</v>
      </c>
      <c r="W2248">
        <v>0</v>
      </c>
      <c r="X2248">
        <v>0</v>
      </c>
      <c r="Y2248">
        <v>162.67099999999999</v>
      </c>
      <c r="Z2248">
        <v>0</v>
      </c>
      <c r="AA2248">
        <v>0</v>
      </c>
      <c r="AB2248">
        <v>0</v>
      </c>
      <c r="AC2248">
        <v>71.486755000000002</v>
      </c>
      <c r="AD2248">
        <v>0</v>
      </c>
      <c r="AE2248">
        <v>0</v>
      </c>
      <c r="AF2248">
        <v>234.15776</v>
      </c>
    </row>
    <row r="2249" spans="1:32" x14ac:dyDescent="0.3">
      <c r="A2249">
        <v>3006199</v>
      </c>
      <c r="B2249">
        <v>1</v>
      </c>
      <c r="C2249" t="s">
        <v>82</v>
      </c>
      <c r="D2249" t="s">
        <v>112</v>
      </c>
      <c r="E2249" t="s">
        <v>8638</v>
      </c>
      <c r="F2249" t="s">
        <v>8639</v>
      </c>
      <c r="G2249" t="s">
        <v>134</v>
      </c>
      <c r="H2249" t="s">
        <v>211</v>
      </c>
      <c r="I2249" t="s">
        <v>79</v>
      </c>
      <c r="J2249" t="s">
        <v>136</v>
      </c>
      <c r="K2249" t="s">
        <v>22</v>
      </c>
      <c r="L2249" t="s">
        <v>177</v>
      </c>
      <c r="M2249" t="s">
        <v>8640</v>
      </c>
      <c r="N2249" t="s">
        <v>8641</v>
      </c>
      <c r="O2249">
        <v>0.91166666666666663</v>
      </c>
      <c r="P2249">
        <v>0</v>
      </c>
      <c r="Q2249">
        <v>208</v>
      </c>
      <c r="R2249">
        <v>0</v>
      </c>
      <c r="S2249">
        <v>76</v>
      </c>
      <c r="T2249">
        <v>1</v>
      </c>
      <c r="U2249">
        <v>75</v>
      </c>
      <c r="V2249">
        <v>1</v>
      </c>
      <c r="W2249">
        <v>0</v>
      </c>
      <c r="X2249">
        <v>0</v>
      </c>
      <c r="Y2249">
        <v>52.949226000000003</v>
      </c>
      <c r="Z2249">
        <v>0</v>
      </c>
      <c r="AA2249">
        <v>14.980582999999999</v>
      </c>
      <c r="AB2249">
        <v>8.4593159999999994</v>
      </c>
      <c r="AC2249">
        <v>64.666830000000004</v>
      </c>
      <c r="AD2249">
        <v>34.732998000000002</v>
      </c>
      <c r="AE2249">
        <v>0</v>
      </c>
      <c r="AF2249">
        <v>175.78896</v>
      </c>
    </row>
    <row r="2250" spans="1:32" x14ac:dyDescent="0.3">
      <c r="A2250">
        <v>3005891</v>
      </c>
      <c r="B2250">
        <v>1</v>
      </c>
      <c r="C2250" t="s">
        <v>82</v>
      </c>
      <c r="D2250" t="s">
        <v>93</v>
      </c>
      <c r="E2250" t="s">
        <v>8642</v>
      </c>
      <c r="F2250" t="s">
        <v>8643</v>
      </c>
      <c r="G2250" t="s">
        <v>134</v>
      </c>
      <c r="H2250" t="s">
        <v>211</v>
      </c>
      <c r="I2250" t="s">
        <v>79</v>
      </c>
      <c r="J2250" t="s">
        <v>136</v>
      </c>
      <c r="K2250" t="s">
        <v>22</v>
      </c>
      <c r="L2250" t="s">
        <v>177</v>
      </c>
      <c r="M2250" t="s">
        <v>8644</v>
      </c>
      <c r="N2250" t="s">
        <v>8645</v>
      </c>
      <c r="O2250">
        <v>0.52822416666666661</v>
      </c>
      <c r="P2250">
        <v>1</v>
      </c>
      <c r="Q2250">
        <v>243</v>
      </c>
      <c r="R2250">
        <v>0</v>
      </c>
      <c r="S2250">
        <v>0</v>
      </c>
      <c r="T2250">
        <v>3</v>
      </c>
      <c r="U2250">
        <v>31</v>
      </c>
      <c r="V2250">
        <v>0</v>
      </c>
      <c r="W2250">
        <v>0</v>
      </c>
      <c r="X2250">
        <v>106.636314</v>
      </c>
      <c r="Y2250">
        <v>35.978214000000001</v>
      </c>
      <c r="Z2250">
        <v>0</v>
      </c>
      <c r="AA2250">
        <v>0</v>
      </c>
      <c r="AB2250">
        <v>878.00744999999995</v>
      </c>
      <c r="AC2250">
        <v>31.916512000000001</v>
      </c>
      <c r="AD2250">
        <v>0</v>
      </c>
      <c r="AE2250">
        <v>0</v>
      </c>
      <c r="AF2250">
        <v>1052.5385000000001</v>
      </c>
    </row>
    <row r="2251" spans="1:32" x14ac:dyDescent="0.3">
      <c r="A2251">
        <v>3005890</v>
      </c>
      <c r="B2251">
        <v>1</v>
      </c>
      <c r="C2251" t="s">
        <v>82</v>
      </c>
      <c r="D2251" t="s">
        <v>98</v>
      </c>
      <c r="E2251" t="s">
        <v>3836</v>
      </c>
      <c r="F2251" t="s">
        <v>3837</v>
      </c>
      <c r="G2251" t="s">
        <v>134</v>
      </c>
      <c r="H2251" t="s">
        <v>327</v>
      </c>
      <c r="I2251" t="s">
        <v>78</v>
      </c>
      <c r="J2251" t="s">
        <v>136</v>
      </c>
      <c r="K2251" t="s">
        <v>22</v>
      </c>
      <c r="L2251" t="s">
        <v>177</v>
      </c>
      <c r="M2251" t="s">
        <v>8646</v>
      </c>
      <c r="N2251" t="s">
        <v>8647</v>
      </c>
      <c r="O2251">
        <v>3.2641666666666667</v>
      </c>
      <c r="P2251">
        <v>0</v>
      </c>
      <c r="Q2251">
        <v>845</v>
      </c>
      <c r="R2251">
        <v>0</v>
      </c>
      <c r="S2251">
        <v>0</v>
      </c>
      <c r="T2251">
        <v>0</v>
      </c>
      <c r="U2251">
        <v>74</v>
      </c>
      <c r="V2251">
        <v>0</v>
      </c>
      <c r="W2251">
        <v>0</v>
      </c>
      <c r="X2251">
        <v>0</v>
      </c>
      <c r="Y2251">
        <v>718.18629999999996</v>
      </c>
      <c r="Z2251">
        <v>0</v>
      </c>
      <c r="AA2251">
        <v>0</v>
      </c>
      <c r="AB2251">
        <v>0</v>
      </c>
      <c r="AC2251">
        <v>105.273186</v>
      </c>
      <c r="AD2251">
        <v>0</v>
      </c>
      <c r="AE2251">
        <v>0</v>
      </c>
      <c r="AF2251">
        <v>823.45939999999996</v>
      </c>
    </row>
    <row r="2252" spans="1:32" x14ac:dyDescent="0.3">
      <c r="A2252">
        <v>3005719</v>
      </c>
      <c r="B2252">
        <v>1</v>
      </c>
      <c r="C2252" t="s">
        <v>83</v>
      </c>
      <c r="D2252" t="s">
        <v>116</v>
      </c>
      <c r="E2252" t="s">
        <v>8648</v>
      </c>
      <c r="F2252" t="s">
        <v>8649</v>
      </c>
      <c r="G2252" t="s">
        <v>134</v>
      </c>
      <c r="H2252" t="s">
        <v>238</v>
      </c>
      <c r="I2252" t="s">
        <v>78</v>
      </c>
      <c r="J2252" t="s">
        <v>136</v>
      </c>
      <c r="K2252" t="s">
        <v>22</v>
      </c>
      <c r="L2252" t="s">
        <v>177</v>
      </c>
      <c r="M2252" t="s">
        <v>8650</v>
      </c>
      <c r="N2252" t="s">
        <v>8651</v>
      </c>
      <c r="O2252">
        <v>1.5894652777777778</v>
      </c>
      <c r="P2252">
        <v>0</v>
      </c>
      <c r="Q2252">
        <v>1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0.23104200999999999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0.23104200999999999</v>
      </c>
    </row>
    <row r="2253" spans="1:32" x14ac:dyDescent="0.3">
      <c r="A2253">
        <v>3005588</v>
      </c>
      <c r="B2253">
        <v>1</v>
      </c>
      <c r="C2253" t="s">
        <v>82</v>
      </c>
      <c r="D2253" t="s">
        <v>109</v>
      </c>
      <c r="E2253" t="s">
        <v>8652</v>
      </c>
      <c r="F2253" t="s">
        <v>8653</v>
      </c>
      <c r="G2253" t="s">
        <v>134</v>
      </c>
      <c r="H2253" t="s">
        <v>216</v>
      </c>
      <c r="I2253" t="s">
        <v>78</v>
      </c>
      <c r="J2253" t="s">
        <v>136</v>
      </c>
      <c r="K2253" t="s">
        <v>22</v>
      </c>
      <c r="L2253" t="s">
        <v>177</v>
      </c>
      <c r="M2253" t="s">
        <v>8654</v>
      </c>
      <c r="N2253" t="s">
        <v>8655</v>
      </c>
      <c r="O2253">
        <v>1.7261758333333335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0.16319042</v>
      </c>
      <c r="AD2253">
        <v>0</v>
      </c>
      <c r="AE2253">
        <v>0</v>
      </c>
      <c r="AF2253">
        <v>0.16319042</v>
      </c>
    </row>
    <row r="2254" spans="1:32" x14ac:dyDescent="0.3">
      <c r="A2254">
        <v>3005509</v>
      </c>
      <c r="B2254">
        <v>1</v>
      </c>
      <c r="C2254" t="s">
        <v>83</v>
      </c>
      <c r="D2254" t="s">
        <v>115</v>
      </c>
      <c r="E2254" t="s">
        <v>8656</v>
      </c>
      <c r="F2254" t="s">
        <v>8657</v>
      </c>
      <c r="G2254" t="s">
        <v>134</v>
      </c>
      <c r="H2254" t="s">
        <v>182</v>
      </c>
      <c r="I2254" t="s">
        <v>78</v>
      </c>
      <c r="J2254" t="s">
        <v>136</v>
      </c>
      <c r="K2254" t="s">
        <v>22</v>
      </c>
      <c r="L2254" t="s">
        <v>177</v>
      </c>
      <c r="M2254" t="s">
        <v>8658</v>
      </c>
      <c r="N2254" t="s">
        <v>8659</v>
      </c>
      <c r="O2254">
        <v>0.58307000000000009</v>
      </c>
      <c r="P2254">
        <v>0</v>
      </c>
      <c r="Q2254">
        <v>72</v>
      </c>
      <c r="R2254">
        <v>0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0</v>
      </c>
      <c r="Y2254">
        <v>3.9423512999999999</v>
      </c>
      <c r="Z2254">
        <v>0</v>
      </c>
      <c r="AA2254">
        <v>0</v>
      </c>
      <c r="AB2254">
        <v>0</v>
      </c>
      <c r="AC2254">
        <v>7.0882804999999993E-2</v>
      </c>
      <c r="AD2254">
        <v>0</v>
      </c>
      <c r="AE2254">
        <v>0</v>
      </c>
      <c r="AF2254">
        <v>4.0132339999999997</v>
      </c>
    </row>
    <row r="2255" spans="1:32" x14ac:dyDescent="0.3">
      <c r="A2255">
        <v>3005553</v>
      </c>
      <c r="B2255">
        <v>1</v>
      </c>
      <c r="C2255" t="s">
        <v>82</v>
      </c>
      <c r="D2255" t="s">
        <v>97</v>
      </c>
      <c r="E2255" t="s">
        <v>8660</v>
      </c>
      <c r="F2255" t="s">
        <v>8661</v>
      </c>
      <c r="G2255" t="s">
        <v>134</v>
      </c>
      <c r="H2255" t="s">
        <v>147</v>
      </c>
      <c r="I2255" t="s">
        <v>79</v>
      </c>
      <c r="J2255" t="s">
        <v>136</v>
      </c>
      <c r="K2255" t="s">
        <v>22</v>
      </c>
      <c r="L2255" t="s">
        <v>137</v>
      </c>
      <c r="M2255" t="s">
        <v>8662</v>
      </c>
      <c r="N2255" t="s">
        <v>8663</v>
      </c>
      <c r="O2255">
        <v>2.9950000000000001</v>
      </c>
      <c r="P2255">
        <v>1</v>
      </c>
      <c r="Q2255">
        <v>350</v>
      </c>
      <c r="R2255">
        <v>1</v>
      </c>
      <c r="S2255">
        <v>11</v>
      </c>
      <c r="T2255">
        <v>2</v>
      </c>
      <c r="U2255">
        <v>17</v>
      </c>
      <c r="V2255">
        <v>1</v>
      </c>
      <c r="W2255">
        <v>0</v>
      </c>
      <c r="X2255">
        <v>0.72340269999999995</v>
      </c>
      <c r="Y2255">
        <v>1194.3232</v>
      </c>
      <c r="Z2255">
        <v>4.1605790000000002</v>
      </c>
      <c r="AA2255">
        <v>4.1904370000000002</v>
      </c>
      <c r="AB2255">
        <v>4.7895554999999996</v>
      </c>
      <c r="AC2255">
        <v>49.045456000000001</v>
      </c>
      <c r="AD2255">
        <v>12.458612</v>
      </c>
      <c r="AE2255">
        <v>0</v>
      </c>
      <c r="AF2255">
        <v>1269.6913</v>
      </c>
    </row>
    <row r="2256" spans="1:32" x14ac:dyDescent="0.3">
      <c r="A2256">
        <v>3005395</v>
      </c>
      <c r="B2256">
        <v>1</v>
      </c>
      <c r="C2256" t="s">
        <v>82</v>
      </c>
      <c r="D2256" t="s">
        <v>104</v>
      </c>
      <c r="E2256" t="s">
        <v>8664</v>
      </c>
      <c r="F2256" t="s">
        <v>8665</v>
      </c>
      <c r="G2256" t="s">
        <v>134</v>
      </c>
      <c r="H2256" t="s">
        <v>247</v>
      </c>
      <c r="I2256" t="s">
        <v>78</v>
      </c>
      <c r="J2256" t="s">
        <v>136</v>
      </c>
      <c r="K2256" t="s">
        <v>22</v>
      </c>
      <c r="L2256" t="s">
        <v>177</v>
      </c>
      <c r="M2256" t="s">
        <v>8666</v>
      </c>
      <c r="N2256" t="s">
        <v>8667</v>
      </c>
      <c r="O2256">
        <v>1.411346111111111</v>
      </c>
      <c r="P2256">
        <v>0</v>
      </c>
      <c r="Q2256">
        <v>48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22.668282000000001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22.668282000000001</v>
      </c>
    </row>
    <row r="2257" spans="1:32" x14ac:dyDescent="0.3">
      <c r="A2257">
        <v>3005404</v>
      </c>
      <c r="B2257">
        <v>1</v>
      </c>
      <c r="C2257" t="s">
        <v>82</v>
      </c>
      <c r="D2257" t="s">
        <v>91</v>
      </c>
      <c r="E2257" t="s">
        <v>8668</v>
      </c>
      <c r="F2257" t="s">
        <v>8669</v>
      </c>
      <c r="G2257" t="s">
        <v>134</v>
      </c>
      <c r="H2257" t="s">
        <v>238</v>
      </c>
      <c r="I2257" t="s">
        <v>78</v>
      </c>
      <c r="J2257" t="s">
        <v>136</v>
      </c>
      <c r="K2257" t="s">
        <v>22</v>
      </c>
      <c r="L2257" t="s">
        <v>177</v>
      </c>
      <c r="M2257" t="s">
        <v>8670</v>
      </c>
      <c r="N2257" t="s">
        <v>8671</v>
      </c>
      <c r="O2257">
        <v>5.8954183333333336</v>
      </c>
      <c r="P2257">
        <v>0</v>
      </c>
      <c r="Q2257">
        <v>1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0.37835039999999998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0.37835039999999998</v>
      </c>
    </row>
    <row r="2258" spans="1:32" x14ac:dyDescent="0.3">
      <c r="A2258">
        <v>3005287</v>
      </c>
      <c r="B2258">
        <v>1</v>
      </c>
      <c r="C2258" t="s">
        <v>82</v>
      </c>
      <c r="D2258" t="s">
        <v>94</v>
      </c>
      <c r="E2258" t="s">
        <v>8672</v>
      </c>
      <c r="F2258" t="s">
        <v>8673</v>
      </c>
      <c r="G2258" t="s">
        <v>134</v>
      </c>
      <c r="H2258" t="s">
        <v>367</v>
      </c>
      <c r="I2258" t="s">
        <v>78</v>
      </c>
      <c r="J2258" t="s">
        <v>136</v>
      </c>
      <c r="K2258" t="s">
        <v>22</v>
      </c>
      <c r="L2258" t="s">
        <v>177</v>
      </c>
      <c r="M2258" t="s">
        <v>8674</v>
      </c>
      <c r="N2258" t="s">
        <v>8675</v>
      </c>
      <c r="O2258">
        <v>2.4640669444444443</v>
      </c>
      <c r="P2258">
        <v>0</v>
      </c>
      <c r="Q2258">
        <v>1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7.4405100000000002E-2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7.4405100000000002E-2</v>
      </c>
    </row>
    <row r="2259" spans="1:32" x14ac:dyDescent="0.3">
      <c r="A2259">
        <v>3005269</v>
      </c>
      <c r="B2259">
        <v>1</v>
      </c>
      <c r="C2259" t="s">
        <v>82</v>
      </c>
      <c r="D2259" t="s">
        <v>94</v>
      </c>
      <c r="E2259" t="s">
        <v>8676</v>
      </c>
      <c r="F2259" t="s">
        <v>8677</v>
      </c>
      <c r="G2259" t="s">
        <v>134</v>
      </c>
      <c r="H2259" t="s">
        <v>247</v>
      </c>
      <c r="I2259" t="s">
        <v>78</v>
      </c>
      <c r="J2259" t="s">
        <v>136</v>
      </c>
      <c r="K2259" t="s">
        <v>22</v>
      </c>
      <c r="L2259" t="s">
        <v>177</v>
      </c>
      <c r="M2259" t="s">
        <v>8678</v>
      </c>
      <c r="N2259" t="s">
        <v>8679</v>
      </c>
      <c r="O2259">
        <v>3.1067261111111111</v>
      </c>
      <c r="P2259">
        <v>0</v>
      </c>
      <c r="Q2259">
        <v>1</v>
      </c>
      <c r="R2259">
        <v>0</v>
      </c>
      <c r="S2259">
        <v>0</v>
      </c>
      <c r="T2259">
        <v>0</v>
      </c>
      <c r="U2259">
        <v>6</v>
      </c>
      <c r="V2259">
        <v>0</v>
      </c>
      <c r="W2259">
        <v>0</v>
      </c>
      <c r="X2259">
        <v>0</v>
      </c>
      <c r="Y2259">
        <v>0.77365949999999994</v>
      </c>
      <c r="Z2259">
        <v>0</v>
      </c>
      <c r="AA2259">
        <v>0</v>
      </c>
      <c r="AB2259">
        <v>0</v>
      </c>
      <c r="AC2259">
        <v>3.3904766999999998</v>
      </c>
      <c r="AD2259">
        <v>0</v>
      </c>
      <c r="AE2259">
        <v>0</v>
      </c>
      <c r="AF2259">
        <v>4.1641364000000003</v>
      </c>
    </row>
    <row r="2260" spans="1:32" x14ac:dyDescent="0.3">
      <c r="A2260">
        <v>3005275</v>
      </c>
      <c r="B2260">
        <v>1</v>
      </c>
      <c r="C2260" t="s">
        <v>82</v>
      </c>
      <c r="D2260" t="s">
        <v>90</v>
      </c>
      <c r="E2260" t="s">
        <v>3048</v>
      </c>
      <c r="F2260" t="s">
        <v>3049</v>
      </c>
      <c r="G2260" t="s">
        <v>134</v>
      </c>
      <c r="H2260" t="s">
        <v>247</v>
      </c>
      <c r="I2260" t="s">
        <v>78</v>
      </c>
      <c r="J2260" t="s">
        <v>136</v>
      </c>
      <c r="K2260" t="s">
        <v>22</v>
      </c>
      <c r="L2260" t="s">
        <v>177</v>
      </c>
      <c r="M2260" t="s">
        <v>8680</v>
      </c>
      <c r="N2260" t="s">
        <v>8681</v>
      </c>
      <c r="O2260">
        <v>2.6811355555555556</v>
      </c>
      <c r="P2260">
        <v>0</v>
      </c>
      <c r="Q2260">
        <v>1</v>
      </c>
      <c r="R2260">
        <v>0</v>
      </c>
      <c r="S2260">
        <v>0</v>
      </c>
      <c r="T2260">
        <v>0</v>
      </c>
      <c r="U2260">
        <v>31</v>
      </c>
      <c r="V2260">
        <v>0</v>
      </c>
      <c r="W2260">
        <v>0</v>
      </c>
      <c r="X2260">
        <v>0</v>
      </c>
      <c r="Y2260">
        <v>0.17354015</v>
      </c>
      <c r="Z2260">
        <v>0</v>
      </c>
      <c r="AA2260">
        <v>0</v>
      </c>
      <c r="AB2260">
        <v>0</v>
      </c>
      <c r="AC2260">
        <v>161.59558000000001</v>
      </c>
      <c r="AD2260">
        <v>0</v>
      </c>
      <c r="AE2260">
        <v>0</v>
      </c>
      <c r="AF2260">
        <v>161.76911999999999</v>
      </c>
    </row>
    <row r="2261" spans="1:32" x14ac:dyDescent="0.3">
      <c r="A2261">
        <v>3005296</v>
      </c>
      <c r="B2261">
        <v>1</v>
      </c>
      <c r="C2261" t="s">
        <v>82</v>
      </c>
      <c r="D2261" t="s">
        <v>88</v>
      </c>
      <c r="E2261" t="s">
        <v>5608</v>
      </c>
      <c r="F2261" t="s">
        <v>5609</v>
      </c>
      <c r="G2261" t="s">
        <v>134</v>
      </c>
      <c r="H2261" t="s">
        <v>211</v>
      </c>
      <c r="I2261" t="s">
        <v>79</v>
      </c>
      <c r="J2261" t="s">
        <v>136</v>
      </c>
      <c r="K2261" t="s">
        <v>22</v>
      </c>
      <c r="L2261" t="s">
        <v>177</v>
      </c>
      <c r="M2261" t="s">
        <v>8682</v>
      </c>
      <c r="N2261" t="s">
        <v>8683</v>
      </c>
      <c r="O2261">
        <v>1.0769444444444445</v>
      </c>
      <c r="P2261">
        <v>0</v>
      </c>
      <c r="Q2261">
        <v>547</v>
      </c>
      <c r="R2261">
        <v>0</v>
      </c>
      <c r="S2261">
        <v>32</v>
      </c>
      <c r="T2261">
        <v>0</v>
      </c>
      <c r="U2261">
        <v>53</v>
      </c>
      <c r="V2261">
        <v>1</v>
      </c>
      <c r="W2261">
        <v>0</v>
      </c>
      <c r="X2261">
        <v>0</v>
      </c>
      <c r="Y2261">
        <v>100.33112</v>
      </c>
      <c r="Z2261">
        <v>0</v>
      </c>
      <c r="AA2261">
        <v>14.245794999999999</v>
      </c>
      <c r="AB2261">
        <v>0</v>
      </c>
      <c r="AC2261">
        <v>21.998771999999999</v>
      </c>
      <c r="AD2261">
        <v>26.304369000000001</v>
      </c>
      <c r="AE2261">
        <v>0</v>
      </c>
      <c r="AF2261">
        <v>162.88006999999999</v>
      </c>
    </row>
    <row r="2262" spans="1:32" x14ac:dyDescent="0.3">
      <c r="A2262">
        <v>3005263</v>
      </c>
      <c r="B2262">
        <v>1</v>
      </c>
      <c r="C2262" t="s">
        <v>82</v>
      </c>
      <c r="D2262" t="s">
        <v>86</v>
      </c>
      <c r="E2262" t="s">
        <v>8684</v>
      </c>
      <c r="F2262" t="s">
        <v>8685</v>
      </c>
      <c r="G2262" t="s">
        <v>134</v>
      </c>
      <c r="H2262" t="s">
        <v>211</v>
      </c>
      <c r="I2262" t="s">
        <v>79</v>
      </c>
      <c r="J2262" t="s">
        <v>136</v>
      </c>
      <c r="K2262" t="s">
        <v>22</v>
      </c>
      <c r="L2262" t="s">
        <v>177</v>
      </c>
      <c r="M2262" t="s">
        <v>8686</v>
      </c>
      <c r="N2262" t="s">
        <v>8687</v>
      </c>
      <c r="O2262">
        <v>0.49292388888888888</v>
      </c>
      <c r="P2262">
        <v>0</v>
      </c>
      <c r="Q2262">
        <v>831</v>
      </c>
      <c r="R2262">
        <v>1</v>
      </c>
      <c r="S2262">
        <v>371</v>
      </c>
      <c r="T2262">
        <v>2</v>
      </c>
      <c r="U2262">
        <v>201</v>
      </c>
      <c r="V2262">
        <v>0</v>
      </c>
      <c r="W2262">
        <v>0</v>
      </c>
      <c r="X2262">
        <v>0</v>
      </c>
      <c r="Y2262">
        <v>104.065544</v>
      </c>
      <c r="Z2262">
        <v>0.55481550000000002</v>
      </c>
      <c r="AA2262">
        <v>100.39234</v>
      </c>
      <c r="AB2262">
        <v>3.8638506000000001</v>
      </c>
      <c r="AC2262">
        <v>39.710729999999998</v>
      </c>
      <c r="AD2262">
        <v>0</v>
      </c>
      <c r="AE2262">
        <v>0</v>
      </c>
      <c r="AF2262">
        <v>248.58727999999999</v>
      </c>
    </row>
    <row r="2263" spans="1:32" x14ac:dyDescent="0.3">
      <c r="A2263">
        <v>3005243</v>
      </c>
      <c r="B2263">
        <v>1</v>
      </c>
      <c r="C2263" t="s">
        <v>82</v>
      </c>
      <c r="D2263" t="s">
        <v>112</v>
      </c>
      <c r="E2263" t="s">
        <v>8688</v>
      </c>
      <c r="F2263" t="s">
        <v>8689</v>
      </c>
      <c r="G2263" t="s">
        <v>134</v>
      </c>
      <c r="H2263" t="s">
        <v>247</v>
      </c>
      <c r="I2263" t="s">
        <v>78</v>
      </c>
      <c r="J2263" t="s">
        <v>136</v>
      </c>
      <c r="K2263" t="s">
        <v>22</v>
      </c>
      <c r="L2263" t="s">
        <v>177</v>
      </c>
      <c r="M2263" t="s">
        <v>8690</v>
      </c>
      <c r="N2263" t="s">
        <v>8691</v>
      </c>
      <c r="O2263">
        <v>1.9291558333333334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53</v>
      </c>
      <c r="V2263">
        <v>0</v>
      </c>
      <c r="W2263">
        <v>1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63.788899999999998</v>
      </c>
      <c r="AD2263">
        <v>0</v>
      </c>
      <c r="AE2263">
        <v>13.048261</v>
      </c>
      <c r="AF2263">
        <v>76.837159999999997</v>
      </c>
    </row>
    <row r="2264" spans="1:32" x14ac:dyDescent="0.3">
      <c r="A2264">
        <v>3005234</v>
      </c>
      <c r="B2264">
        <v>1</v>
      </c>
      <c r="C2264" t="s">
        <v>83</v>
      </c>
      <c r="D2264" t="s">
        <v>128</v>
      </c>
      <c r="E2264" t="s">
        <v>8692</v>
      </c>
      <c r="F2264" t="s">
        <v>8693</v>
      </c>
      <c r="G2264" t="s">
        <v>134</v>
      </c>
      <c r="H2264" t="s">
        <v>478</v>
      </c>
      <c r="I2264" t="s">
        <v>78</v>
      </c>
      <c r="J2264" t="s">
        <v>136</v>
      </c>
      <c r="K2264" t="s">
        <v>22</v>
      </c>
      <c r="L2264" t="s">
        <v>177</v>
      </c>
      <c r="M2264" t="s">
        <v>8694</v>
      </c>
      <c r="N2264" t="s">
        <v>8695</v>
      </c>
      <c r="O2264">
        <v>2.1134894444444443</v>
      </c>
      <c r="P2264">
        <v>0</v>
      </c>
      <c r="Q2264">
        <v>137</v>
      </c>
      <c r="R2264">
        <v>0</v>
      </c>
      <c r="S2264">
        <v>0</v>
      </c>
      <c r="T2264">
        <v>0</v>
      </c>
      <c r="U2264">
        <v>26</v>
      </c>
      <c r="V2264">
        <v>0</v>
      </c>
      <c r="W2264">
        <v>0</v>
      </c>
      <c r="X2264">
        <v>0</v>
      </c>
      <c r="Y2264">
        <v>54.045574000000002</v>
      </c>
      <c r="Z2264">
        <v>0</v>
      </c>
      <c r="AA2264">
        <v>0</v>
      </c>
      <c r="AB2264">
        <v>0</v>
      </c>
      <c r="AC2264">
        <v>32.580565999999997</v>
      </c>
      <c r="AD2264">
        <v>0</v>
      </c>
      <c r="AE2264">
        <v>0</v>
      </c>
      <c r="AF2264">
        <v>86.626143999999996</v>
      </c>
    </row>
    <row r="2265" spans="1:32" x14ac:dyDescent="0.3">
      <c r="A2265">
        <v>3005256</v>
      </c>
      <c r="B2265">
        <v>1</v>
      </c>
      <c r="C2265" t="s">
        <v>83</v>
      </c>
      <c r="D2265" t="s">
        <v>128</v>
      </c>
      <c r="E2265" t="s">
        <v>4463</v>
      </c>
      <c r="F2265" t="s">
        <v>4464</v>
      </c>
      <c r="G2265" t="s">
        <v>134</v>
      </c>
      <c r="H2265" t="s">
        <v>318</v>
      </c>
      <c r="I2265" t="s">
        <v>79</v>
      </c>
      <c r="J2265" t="s">
        <v>136</v>
      </c>
      <c r="K2265" t="s">
        <v>22</v>
      </c>
      <c r="L2265" t="s">
        <v>177</v>
      </c>
      <c r="M2265" t="s">
        <v>8696</v>
      </c>
      <c r="N2265" t="s">
        <v>8697</v>
      </c>
      <c r="O2265">
        <v>2.2892477777777778</v>
      </c>
      <c r="P2265">
        <v>0</v>
      </c>
      <c r="Q2265">
        <v>242</v>
      </c>
      <c r="R2265">
        <v>0</v>
      </c>
      <c r="S2265">
        <v>49</v>
      </c>
      <c r="T2265">
        <v>0</v>
      </c>
      <c r="U2265">
        <v>38</v>
      </c>
      <c r="V2265">
        <v>0</v>
      </c>
      <c r="W2265">
        <v>0</v>
      </c>
      <c r="X2265">
        <v>0</v>
      </c>
      <c r="Y2265">
        <v>102.26172</v>
      </c>
      <c r="Z2265">
        <v>0</v>
      </c>
      <c r="AA2265">
        <v>21.382591000000001</v>
      </c>
      <c r="AB2265">
        <v>0</v>
      </c>
      <c r="AC2265">
        <v>34.34046</v>
      </c>
      <c r="AD2265">
        <v>0</v>
      </c>
      <c r="AE2265">
        <v>0</v>
      </c>
      <c r="AF2265">
        <v>157.98477</v>
      </c>
    </row>
    <row r="2266" spans="1:32" x14ac:dyDescent="0.3">
      <c r="A2266">
        <v>3005088</v>
      </c>
      <c r="B2266">
        <v>1</v>
      </c>
      <c r="C2266" t="s">
        <v>82</v>
      </c>
      <c r="D2266" t="s">
        <v>88</v>
      </c>
      <c r="E2266" t="s">
        <v>8698</v>
      </c>
      <c r="F2266" t="s">
        <v>8699</v>
      </c>
      <c r="G2266" t="s">
        <v>134</v>
      </c>
      <c r="H2266" t="s">
        <v>247</v>
      </c>
      <c r="I2266" t="s">
        <v>78</v>
      </c>
      <c r="J2266" t="s">
        <v>136</v>
      </c>
      <c r="K2266" t="s">
        <v>22</v>
      </c>
      <c r="L2266" t="s">
        <v>177</v>
      </c>
      <c r="M2266" t="s">
        <v>8700</v>
      </c>
      <c r="N2266" t="s">
        <v>8701</v>
      </c>
      <c r="O2266">
        <v>1.6827058333333333</v>
      </c>
      <c r="P2266">
        <v>0</v>
      </c>
      <c r="Q2266">
        <v>23</v>
      </c>
      <c r="R2266">
        <v>0</v>
      </c>
      <c r="S2266">
        <v>0</v>
      </c>
      <c r="T2266">
        <v>0</v>
      </c>
      <c r="U2266">
        <v>2</v>
      </c>
      <c r="V2266">
        <v>0</v>
      </c>
      <c r="W2266">
        <v>0</v>
      </c>
      <c r="X2266">
        <v>0</v>
      </c>
      <c r="Y2266">
        <v>4.3359823000000004</v>
      </c>
      <c r="Z2266">
        <v>0</v>
      </c>
      <c r="AA2266">
        <v>0</v>
      </c>
      <c r="AB2266">
        <v>0</v>
      </c>
      <c r="AC2266">
        <v>0.39849420000000002</v>
      </c>
      <c r="AD2266">
        <v>0</v>
      </c>
      <c r="AE2266">
        <v>0</v>
      </c>
      <c r="AF2266">
        <v>4.7344765999999998</v>
      </c>
    </row>
    <row r="2267" spans="1:32" x14ac:dyDescent="0.3">
      <c r="A2267">
        <v>3005122</v>
      </c>
      <c r="B2267">
        <v>1</v>
      </c>
      <c r="C2267" t="s">
        <v>82</v>
      </c>
      <c r="D2267" t="s">
        <v>108</v>
      </c>
      <c r="E2267" t="s">
        <v>8702</v>
      </c>
      <c r="F2267" t="s">
        <v>8703</v>
      </c>
      <c r="G2267" t="s">
        <v>134</v>
      </c>
      <c r="H2267" t="s">
        <v>147</v>
      </c>
      <c r="I2267" t="s">
        <v>79</v>
      </c>
      <c r="J2267" t="s">
        <v>136</v>
      </c>
      <c r="K2267" t="s">
        <v>22</v>
      </c>
      <c r="L2267" t="s">
        <v>137</v>
      </c>
      <c r="M2267" t="s">
        <v>8704</v>
      </c>
      <c r="N2267" t="s">
        <v>8705</v>
      </c>
      <c r="O2267">
        <v>2.3930555555555557</v>
      </c>
      <c r="P2267">
        <v>1</v>
      </c>
      <c r="Q2267">
        <v>351</v>
      </c>
      <c r="R2267">
        <v>3</v>
      </c>
      <c r="S2267">
        <v>12</v>
      </c>
      <c r="T2267">
        <v>4</v>
      </c>
      <c r="U2267">
        <v>32</v>
      </c>
      <c r="V2267">
        <v>1</v>
      </c>
      <c r="W2267">
        <v>0</v>
      </c>
      <c r="X2267">
        <v>0.78901379999999999</v>
      </c>
      <c r="Y2267">
        <v>46.256245</v>
      </c>
      <c r="Z2267">
        <v>1.8253239000000001</v>
      </c>
      <c r="AA2267">
        <v>4.9082384000000001</v>
      </c>
      <c r="AB2267">
        <v>1.5449060999999999</v>
      </c>
      <c r="AC2267">
        <v>12.038817</v>
      </c>
      <c r="AD2267">
        <v>9.6617154999999997</v>
      </c>
      <c r="AE2267">
        <v>0</v>
      </c>
      <c r="AF2267">
        <v>77.024259999999998</v>
      </c>
    </row>
    <row r="2268" spans="1:32" x14ac:dyDescent="0.3">
      <c r="A2268">
        <v>3005026</v>
      </c>
      <c r="B2268">
        <v>1</v>
      </c>
      <c r="C2268" t="s">
        <v>82</v>
      </c>
      <c r="D2268" t="s">
        <v>98</v>
      </c>
      <c r="E2268" t="s">
        <v>8706</v>
      </c>
      <c r="F2268" t="s">
        <v>8707</v>
      </c>
      <c r="G2268" t="s">
        <v>134</v>
      </c>
      <c r="H2268" t="s">
        <v>247</v>
      </c>
      <c r="I2268" t="s">
        <v>78</v>
      </c>
      <c r="J2268" t="s">
        <v>136</v>
      </c>
      <c r="K2268" t="s">
        <v>22</v>
      </c>
      <c r="L2268" t="s">
        <v>177</v>
      </c>
      <c r="M2268" t="s">
        <v>8708</v>
      </c>
      <c r="N2268" t="s">
        <v>8709</v>
      </c>
      <c r="O2268">
        <v>0.74882249999999995</v>
      </c>
      <c r="P2268">
        <v>0</v>
      </c>
      <c r="Q2268">
        <v>154</v>
      </c>
      <c r="R2268">
        <v>0</v>
      </c>
      <c r="S2268">
        <v>0</v>
      </c>
      <c r="T2268">
        <v>0</v>
      </c>
      <c r="U2268">
        <v>54</v>
      </c>
      <c r="V2268">
        <v>0</v>
      </c>
      <c r="W2268">
        <v>1</v>
      </c>
      <c r="X2268">
        <v>0</v>
      </c>
      <c r="Y2268">
        <v>41.263762999999997</v>
      </c>
      <c r="Z2268">
        <v>0</v>
      </c>
      <c r="AA2268">
        <v>0</v>
      </c>
      <c r="AB2268">
        <v>0</v>
      </c>
      <c r="AC2268">
        <v>28.291640000000001</v>
      </c>
      <c r="AD2268">
        <v>0</v>
      </c>
      <c r="AE2268">
        <v>30.139875</v>
      </c>
      <c r="AF2268">
        <v>99.695279999999997</v>
      </c>
    </row>
    <row r="2269" spans="1:32" x14ac:dyDescent="0.3">
      <c r="A2269">
        <v>3005046</v>
      </c>
      <c r="B2269">
        <v>1</v>
      </c>
      <c r="C2269" t="s">
        <v>82</v>
      </c>
      <c r="D2269" t="s">
        <v>109</v>
      </c>
      <c r="E2269" t="s">
        <v>8710</v>
      </c>
      <c r="F2269" t="s">
        <v>8711</v>
      </c>
      <c r="G2269" t="s">
        <v>134</v>
      </c>
      <c r="H2269" t="s">
        <v>247</v>
      </c>
      <c r="I2269" t="s">
        <v>78</v>
      </c>
      <c r="J2269" t="s">
        <v>136</v>
      </c>
      <c r="K2269" t="s">
        <v>22</v>
      </c>
      <c r="L2269" t="s">
        <v>177</v>
      </c>
      <c r="M2269" t="s">
        <v>8712</v>
      </c>
      <c r="N2269" t="s">
        <v>8713</v>
      </c>
      <c r="O2269">
        <v>1.5017019444444446</v>
      </c>
      <c r="P2269">
        <v>0</v>
      </c>
      <c r="Q2269">
        <v>304</v>
      </c>
      <c r="R2269">
        <v>0</v>
      </c>
      <c r="S2269">
        <v>3</v>
      </c>
      <c r="T2269">
        <v>0</v>
      </c>
      <c r="U2269">
        <v>10</v>
      </c>
      <c r="V2269">
        <v>0</v>
      </c>
      <c r="W2269">
        <v>0</v>
      </c>
      <c r="X2269">
        <v>0</v>
      </c>
      <c r="Y2269">
        <v>178.53530000000001</v>
      </c>
      <c r="Z2269">
        <v>0</v>
      </c>
      <c r="AA2269">
        <v>3.307272E-2</v>
      </c>
      <c r="AB2269">
        <v>0</v>
      </c>
      <c r="AC2269">
        <v>3.1001829999999999</v>
      </c>
      <c r="AD2269">
        <v>0</v>
      </c>
      <c r="AE2269">
        <v>0</v>
      </c>
      <c r="AF2269">
        <v>181.66855000000001</v>
      </c>
    </row>
    <row r="2270" spans="1:32" x14ac:dyDescent="0.3">
      <c r="A2270">
        <v>3005127</v>
      </c>
      <c r="B2270">
        <v>1</v>
      </c>
      <c r="C2270" t="s">
        <v>82</v>
      </c>
      <c r="D2270" t="s">
        <v>93</v>
      </c>
      <c r="E2270" t="s">
        <v>8714</v>
      </c>
      <c r="F2270" t="s">
        <v>8715</v>
      </c>
      <c r="G2270" t="s">
        <v>134</v>
      </c>
      <c r="H2270" t="s">
        <v>211</v>
      </c>
      <c r="I2270" t="s">
        <v>79</v>
      </c>
      <c r="J2270" t="s">
        <v>136</v>
      </c>
      <c r="K2270" t="s">
        <v>22</v>
      </c>
      <c r="L2270" t="s">
        <v>177</v>
      </c>
      <c r="M2270" t="s">
        <v>8716</v>
      </c>
      <c r="N2270" t="s">
        <v>8717</v>
      </c>
      <c r="O2270">
        <v>0.17555555555555555</v>
      </c>
      <c r="P2270">
        <v>0</v>
      </c>
      <c r="Q2270">
        <v>2800</v>
      </c>
      <c r="R2270">
        <v>0</v>
      </c>
      <c r="S2270">
        <v>0</v>
      </c>
      <c r="T2270">
        <v>2</v>
      </c>
      <c r="U2270">
        <v>63</v>
      </c>
      <c r="V2270">
        <v>0</v>
      </c>
      <c r="W2270">
        <v>0</v>
      </c>
      <c r="X2270">
        <v>0</v>
      </c>
      <c r="Y2270">
        <v>107.77078</v>
      </c>
      <c r="Z2270">
        <v>0</v>
      </c>
      <c r="AA2270">
        <v>0</v>
      </c>
      <c r="AB2270">
        <v>3.1802106000000001</v>
      </c>
      <c r="AC2270">
        <v>8.3388279999999995</v>
      </c>
      <c r="AD2270">
        <v>0</v>
      </c>
      <c r="AE2270">
        <v>0</v>
      </c>
      <c r="AF2270">
        <v>119.28982000000001</v>
      </c>
    </row>
    <row r="2271" spans="1:32" x14ac:dyDescent="0.3">
      <c r="A2271">
        <v>3004921</v>
      </c>
      <c r="B2271">
        <v>1</v>
      </c>
      <c r="C2271" t="s">
        <v>82</v>
      </c>
      <c r="D2271" t="s">
        <v>113</v>
      </c>
      <c r="E2271" t="s">
        <v>8718</v>
      </c>
      <c r="F2271" t="s">
        <v>8719</v>
      </c>
      <c r="G2271" t="s">
        <v>134</v>
      </c>
      <c r="H2271" t="s">
        <v>238</v>
      </c>
      <c r="I2271" t="s">
        <v>78</v>
      </c>
      <c r="J2271" t="s">
        <v>136</v>
      </c>
      <c r="K2271" t="s">
        <v>22</v>
      </c>
      <c r="L2271" t="s">
        <v>177</v>
      </c>
      <c r="M2271" t="s">
        <v>8720</v>
      </c>
      <c r="N2271" t="s">
        <v>8721</v>
      </c>
      <c r="O2271">
        <v>1.1502666666666668</v>
      </c>
      <c r="P2271">
        <v>0</v>
      </c>
      <c r="Q2271">
        <v>1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0.39125880000000002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0.39125880000000002</v>
      </c>
    </row>
    <row r="2272" spans="1:32" x14ac:dyDescent="0.3">
      <c r="A2272">
        <v>3004948</v>
      </c>
      <c r="B2272">
        <v>1</v>
      </c>
      <c r="C2272" t="s">
        <v>83</v>
      </c>
      <c r="D2272" t="s">
        <v>121</v>
      </c>
      <c r="E2272" t="s">
        <v>3794</v>
      </c>
      <c r="F2272" t="s">
        <v>3795</v>
      </c>
      <c r="G2272" t="s">
        <v>134</v>
      </c>
      <c r="H2272" t="s">
        <v>252</v>
      </c>
      <c r="I2272" t="s">
        <v>79</v>
      </c>
      <c r="J2272" t="s">
        <v>136</v>
      </c>
      <c r="K2272" t="s">
        <v>22</v>
      </c>
      <c r="L2272" t="s">
        <v>177</v>
      </c>
      <c r="M2272" t="s">
        <v>8722</v>
      </c>
      <c r="N2272" t="s">
        <v>8723</v>
      </c>
      <c r="O2272">
        <v>2.2189675000000002</v>
      </c>
      <c r="P2272">
        <v>0</v>
      </c>
      <c r="Q2272">
        <v>45</v>
      </c>
      <c r="R2272">
        <v>6</v>
      </c>
      <c r="S2272">
        <v>36</v>
      </c>
      <c r="T2272">
        <v>0</v>
      </c>
      <c r="U2272">
        <v>1</v>
      </c>
      <c r="V2272">
        <v>0</v>
      </c>
      <c r="W2272">
        <v>0</v>
      </c>
      <c r="X2272">
        <v>0</v>
      </c>
      <c r="Y2272">
        <v>12.274368000000001</v>
      </c>
      <c r="Z2272">
        <v>11.895803000000001</v>
      </c>
      <c r="AA2272">
        <v>12.858834</v>
      </c>
      <c r="AB2272">
        <v>0</v>
      </c>
      <c r="AC2272">
        <v>0</v>
      </c>
      <c r="AD2272">
        <v>0</v>
      </c>
      <c r="AE2272">
        <v>0</v>
      </c>
      <c r="AF2272">
        <v>37.029007</v>
      </c>
    </row>
    <row r="2273" spans="1:32" x14ac:dyDescent="0.3">
      <c r="A2273">
        <v>3004888</v>
      </c>
      <c r="B2273">
        <v>1</v>
      </c>
      <c r="C2273" t="s">
        <v>83</v>
      </c>
      <c r="D2273" t="s">
        <v>128</v>
      </c>
      <c r="E2273" t="s">
        <v>3850</v>
      </c>
      <c r="F2273" t="s">
        <v>3851</v>
      </c>
      <c r="G2273" t="s">
        <v>134</v>
      </c>
      <c r="H2273" t="s">
        <v>216</v>
      </c>
      <c r="I2273" t="s">
        <v>78</v>
      </c>
      <c r="J2273" t="s">
        <v>136</v>
      </c>
      <c r="K2273" t="s">
        <v>22</v>
      </c>
      <c r="L2273" t="s">
        <v>177</v>
      </c>
      <c r="M2273" t="s">
        <v>8724</v>
      </c>
      <c r="N2273" t="s">
        <v>8725</v>
      </c>
      <c r="O2273">
        <v>1.8716138888888889</v>
      </c>
      <c r="P2273">
        <v>0</v>
      </c>
      <c r="Q2273">
        <v>15</v>
      </c>
      <c r="R2273">
        <v>0</v>
      </c>
      <c r="S2273">
        <v>0</v>
      </c>
      <c r="T2273">
        <v>0</v>
      </c>
      <c r="U2273">
        <v>2</v>
      </c>
      <c r="V2273">
        <v>0</v>
      </c>
      <c r="W2273">
        <v>0</v>
      </c>
      <c r="X2273">
        <v>0</v>
      </c>
      <c r="Y2273">
        <v>7.6324844000000001</v>
      </c>
      <c r="Z2273">
        <v>0</v>
      </c>
      <c r="AA2273">
        <v>0</v>
      </c>
      <c r="AB2273">
        <v>0</v>
      </c>
      <c r="AC2273">
        <v>3.3377055000000003E-2</v>
      </c>
      <c r="AD2273">
        <v>0</v>
      </c>
      <c r="AE2273">
        <v>0</v>
      </c>
      <c r="AF2273">
        <v>7.6658616000000004</v>
      </c>
    </row>
    <row r="2274" spans="1:32" x14ac:dyDescent="0.3">
      <c r="A2274">
        <v>3004817</v>
      </c>
      <c r="B2274">
        <v>1</v>
      </c>
      <c r="C2274" t="s">
        <v>82</v>
      </c>
      <c r="D2274" t="s">
        <v>104</v>
      </c>
      <c r="E2274" t="s">
        <v>8726</v>
      </c>
      <c r="F2274" t="s">
        <v>8727</v>
      </c>
      <c r="G2274" t="s">
        <v>134</v>
      </c>
      <c r="H2274" t="s">
        <v>216</v>
      </c>
      <c r="I2274" t="s">
        <v>78</v>
      </c>
      <c r="J2274" t="s">
        <v>136</v>
      </c>
      <c r="K2274" t="s">
        <v>22</v>
      </c>
      <c r="L2274" t="s">
        <v>177</v>
      </c>
      <c r="M2274" t="s">
        <v>8728</v>
      </c>
      <c r="N2274" t="s">
        <v>8729</v>
      </c>
      <c r="O2274">
        <v>3.8363041666666664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102.839134</v>
      </c>
      <c r="AD2274">
        <v>0</v>
      </c>
      <c r="AE2274">
        <v>0</v>
      </c>
      <c r="AF2274">
        <v>102.839134</v>
      </c>
    </row>
    <row r="2275" spans="1:32" x14ac:dyDescent="0.3">
      <c r="A2275">
        <v>3004792</v>
      </c>
      <c r="B2275">
        <v>1</v>
      </c>
      <c r="C2275" t="s">
        <v>82</v>
      </c>
      <c r="D2275" t="s">
        <v>100</v>
      </c>
      <c r="E2275" t="s">
        <v>8730</v>
      </c>
      <c r="F2275" t="s">
        <v>8731</v>
      </c>
      <c r="G2275" t="s">
        <v>134</v>
      </c>
      <c r="H2275" t="s">
        <v>367</v>
      </c>
      <c r="I2275" t="s">
        <v>78</v>
      </c>
      <c r="J2275" t="s">
        <v>136</v>
      </c>
      <c r="K2275" t="s">
        <v>22</v>
      </c>
      <c r="L2275" t="s">
        <v>177</v>
      </c>
      <c r="M2275" t="s">
        <v>8732</v>
      </c>
      <c r="N2275" t="s">
        <v>8733</v>
      </c>
      <c r="O2275">
        <v>4.231551111111111</v>
      </c>
      <c r="P2275">
        <v>0</v>
      </c>
      <c r="Q2275">
        <v>4</v>
      </c>
      <c r="R2275">
        <v>0</v>
      </c>
      <c r="S2275">
        <v>0</v>
      </c>
      <c r="T2275">
        <v>0</v>
      </c>
      <c r="U2275">
        <v>2</v>
      </c>
      <c r="V2275">
        <v>0</v>
      </c>
      <c r="W2275">
        <v>0</v>
      </c>
      <c r="X2275">
        <v>0</v>
      </c>
      <c r="Y2275">
        <v>2.4548295000000002</v>
      </c>
      <c r="Z2275">
        <v>0</v>
      </c>
      <c r="AA2275">
        <v>0</v>
      </c>
      <c r="AB2275">
        <v>0</v>
      </c>
      <c r="AC2275">
        <v>49.573962999999999</v>
      </c>
      <c r="AD2275">
        <v>0</v>
      </c>
      <c r="AE2275">
        <v>0</v>
      </c>
      <c r="AF2275">
        <v>52.028790000000001</v>
      </c>
    </row>
    <row r="2276" spans="1:32" x14ac:dyDescent="0.3">
      <c r="A2276">
        <v>3004682</v>
      </c>
      <c r="B2276">
        <v>1</v>
      </c>
      <c r="C2276" t="s">
        <v>82</v>
      </c>
      <c r="D2276" t="s">
        <v>100</v>
      </c>
      <c r="E2276" t="s">
        <v>7338</v>
      </c>
      <c r="F2276" t="s">
        <v>7339</v>
      </c>
      <c r="G2276" t="s">
        <v>134</v>
      </c>
      <c r="H2276" t="s">
        <v>238</v>
      </c>
      <c r="I2276" t="s">
        <v>78</v>
      </c>
      <c r="J2276" t="s">
        <v>136</v>
      </c>
      <c r="K2276" t="s">
        <v>22</v>
      </c>
      <c r="L2276" t="s">
        <v>177</v>
      </c>
      <c r="M2276" t="s">
        <v>8734</v>
      </c>
      <c r="N2276" t="s">
        <v>8735</v>
      </c>
      <c r="O2276">
        <v>1.3182822222222221</v>
      </c>
      <c r="P2276">
        <v>0</v>
      </c>
      <c r="Q2276">
        <v>1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0.20888385000000001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0.20888385000000001</v>
      </c>
    </row>
    <row r="2277" spans="1:32" x14ac:dyDescent="0.3">
      <c r="A2277">
        <v>3004726</v>
      </c>
      <c r="B2277">
        <v>1</v>
      </c>
      <c r="C2277" t="s">
        <v>82</v>
      </c>
      <c r="D2277" t="s">
        <v>105</v>
      </c>
      <c r="E2277" t="s">
        <v>8736</v>
      </c>
      <c r="F2277" t="s">
        <v>8737</v>
      </c>
      <c r="G2277" t="s">
        <v>134</v>
      </c>
      <c r="H2277" t="s">
        <v>367</v>
      </c>
      <c r="I2277" t="s">
        <v>78</v>
      </c>
      <c r="J2277" t="s">
        <v>136</v>
      </c>
      <c r="K2277" t="s">
        <v>22</v>
      </c>
      <c r="L2277" t="s">
        <v>177</v>
      </c>
      <c r="M2277" t="s">
        <v>8738</v>
      </c>
      <c r="N2277" t="s">
        <v>8739</v>
      </c>
      <c r="O2277">
        <v>1.1898947222222223</v>
      </c>
      <c r="P2277">
        <v>0</v>
      </c>
      <c r="Q2277">
        <v>1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8.0359390000000003E-2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8.0359390000000003E-2</v>
      </c>
    </row>
    <row r="2278" spans="1:32" x14ac:dyDescent="0.3">
      <c r="A2278">
        <v>3004715</v>
      </c>
      <c r="B2278">
        <v>1</v>
      </c>
      <c r="C2278" t="s">
        <v>83</v>
      </c>
      <c r="D2278" t="s">
        <v>117</v>
      </c>
      <c r="E2278" t="s">
        <v>8740</v>
      </c>
      <c r="F2278" t="s">
        <v>8741</v>
      </c>
      <c r="G2278" t="s">
        <v>134</v>
      </c>
      <c r="H2278" t="s">
        <v>142</v>
      </c>
      <c r="I2278" t="s">
        <v>79</v>
      </c>
      <c r="J2278" t="s">
        <v>136</v>
      </c>
      <c r="K2278" t="s">
        <v>22</v>
      </c>
      <c r="L2278" t="s">
        <v>137</v>
      </c>
      <c r="M2278" t="s">
        <v>8742</v>
      </c>
      <c r="N2278" t="s">
        <v>8743</v>
      </c>
      <c r="O2278">
        <v>3.9775</v>
      </c>
      <c r="P2278">
        <v>0</v>
      </c>
      <c r="Q2278">
        <v>97</v>
      </c>
      <c r="R2278">
        <v>0</v>
      </c>
      <c r="S2278">
        <v>4</v>
      </c>
      <c r="T2278">
        <v>0</v>
      </c>
      <c r="U2278">
        <v>5</v>
      </c>
      <c r="V2278">
        <v>0</v>
      </c>
      <c r="W2278">
        <v>0</v>
      </c>
      <c r="X2278">
        <v>0</v>
      </c>
      <c r="Y2278">
        <v>43.072406999999998</v>
      </c>
      <c r="Z2278">
        <v>0</v>
      </c>
      <c r="AA2278">
        <v>2.4443028</v>
      </c>
      <c r="AB2278">
        <v>0</v>
      </c>
      <c r="AC2278">
        <v>3.9958935000000002</v>
      </c>
      <c r="AD2278">
        <v>0</v>
      </c>
      <c r="AE2278">
        <v>0</v>
      </c>
      <c r="AF2278">
        <v>49.512604000000003</v>
      </c>
    </row>
    <row r="2279" spans="1:32" x14ac:dyDescent="0.3">
      <c r="A2279">
        <v>3004637</v>
      </c>
      <c r="B2279">
        <v>1</v>
      </c>
      <c r="C2279" t="s">
        <v>82</v>
      </c>
      <c r="D2279" t="s">
        <v>91</v>
      </c>
      <c r="E2279" t="s">
        <v>8744</v>
      </c>
      <c r="F2279" t="s">
        <v>8745</v>
      </c>
      <c r="G2279" t="s">
        <v>134</v>
      </c>
      <c r="H2279" t="s">
        <v>147</v>
      </c>
      <c r="I2279" t="s">
        <v>78</v>
      </c>
      <c r="J2279" t="s">
        <v>136</v>
      </c>
      <c r="K2279" t="s">
        <v>22</v>
      </c>
      <c r="L2279" t="s">
        <v>137</v>
      </c>
      <c r="M2279" t="s">
        <v>8746</v>
      </c>
      <c r="N2279" t="s">
        <v>8747</v>
      </c>
      <c r="O2279">
        <v>4.5949999999999998</v>
      </c>
      <c r="P2279">
        <v>0</v>
      </c>
      <c r="Q2279">
        <v>40</v>
      </c>
      <c r="R2279">
        <v>0</v>
      </c>
      <c r="S2279">
        <v>3</v>
      </c>
      <c r="T2279">
        <v>0</v>
      </c>
      <c r="U2279">
        <v>11</v>
      </c>
      <c r="V2279">
        <v>0</v>
      </c>
      <c r="W2279">
        <v>0</v>
      </c>
      <c r="X2279">
        <v>0</v>
      </c>
      <c r="Y2279">
        <v>45.558444999999999</v>
      </c>
      <c r="Z2279">
        <v>0</v>
      </c>
      <c r="AA2279">
        <v>11.356298000000001</v>
      </c>
      <c r="AB2279">
        <v>0</v>
      </c>
      <c r="AC2279">
        <v>73.923159999999996</v>
      </c>
      <c r="AD2279">
        <v>0</v>
      </c>
      <c r="AE2279">
        <v>0</v>
      </c>
      <c r="AF2279">
        <v>130.83789999999999</v>
      </c>
    </row>
    <row r="2280" spans="1:32" x14ac:dyDescent="0.3">
      <c r="A2280">
        <v>3004572</v>
      </c>
      <c r="B2280">
        <v>1</v>
      </c>
      <c r="C2280" t="s">
        <v>82</v>
      </c>
      <c r="D2280" t="s">
        <v>103</v>
      </c>
      <c r="E2280" t="s">
        <v>8748</v>
      </c>
      <c r="F2280" t="s">
        <v>8749</v>
      </c>
      <c r="G2280" t="s">
        <v>134</v>
      </c>
      <c r="H2280" t="s">
        <v>238</v>
      </c>
      <c r="I2280" t="s">
        <v>78</v>
      </c>
      <c r="J2280" t="s">
        <v>136</v>
      </c>
      <c r="K2280" t="s">
        <v>22</v>
      </c>
      <c r="L2280" t="s">
        <v>177</v>
      </c>
      <c r="M2280" t="s">
        <v>8750</v>
      </c>
      <c r="N2280" t="s">
        <v>8751</v>
      </c>
      <c r="O2280">
        <v>3.1045055555555554</v>
      </c>
      <c r="P2280">
        <v>0</v>
      </c>
      <c r="Q2280">
        <v>1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8.3740055999999993E-2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8.3740055999999993E-2</v>
      </c>
    </row>
    <row r="2281" spans="1:32" x14ac:dyDescent="0.3">
      <c r="A2281">
        <v>3004422</v>
      </c>
      <c r="B2281">
        <v>1</v>
      </c>
      <c r="C2281" t="s">
        <v>82</v>
      </c>
      <c r="D2281" t="s">
        <v>113</v>
      </c>
      <c r="E2281" t="s">
        <v>8752</v>
      </c>
      <c r="F2281" t="s">
        <v>8753</v>
      </c>
      <c r="G2281" t="s">
        <v>134</v>
      </c>
      <c r="H2281" t="s">
        <v>147</v>
      </c>
      <c r="I2281" t="s">
        <v>79</v>
      </c>
      <c r="J2281" t="s">
        <v>136</v>
      </c>
      <c r="K2281" t="s">
        <v>22</v>
      </c>
      <c r="L2281" t="s">
        <v>137</v>
      </c>
      <c r="M2281" t="s">
        <v>8754</v>
      </c>
      <c r="N2281" t="s">
        <v>8755</v>
      </c>
      <c r="O2281">
        <v>6.4147222222222222</v>
      </c>
      <c r="P2281">
        <v>0</v>
      </c>
      <c r="Q2281">
        <v>113</v>
      </c>
      <c r="R2281">
        <v>0</v>
      </c>
      <c r="S2281">
        <v>6</v>
      </c>
      <c r="T2281">
        <v>3</v>
      </c>
      <c r="U2281">
        <v>12</v>
      </c>
      <c r="V2281">
        <v>0</v>
      </c>
      <c r="W2281">
        <v>0</v>
      </c>
      <c r="X2281">
        <v>0</v>
      </c>
      <c r="Y2281">
        <v>371.25542999999999</v>
      </c>
      <c r="Z2281">
        <v>0</v>
      </c>
      <c r="AA2281">
        <v>37.684399999999997</v>
      </c>
      <c r="AB2281">
        <v>5301.0690000000004</v>
      </c>
      <c r="AC2281">
        <v>67.324610000000007</v>
      </c>
      <c r="AD2281">
        <v>0</v>
      </c>
      <c r="AE2281">
        <v>0</v>
      </c>
      <c r="AF2281">
        <v>5777.3329999999996</v>
      </c>
    </row>
    <row r="2282" spans="1:32" x14ac:dyDescent="0.3">
      <c r="A2282">
        <v>3004291</v>
      </c>
      <c r="B2282">
        <v>1</v>
      </c>
      <c r="C2282" t="s">
        <v>83</v>
      </c>
      <c r="D2282" t="s">
        <v>127</v>
      </c>
      <c r="E2282" t="s">
        <v>8756</v>
      </c>
      <c r="F2282" t="s">
        <v>8757</v>
      </c>
      <c r="G2282" t="s">
        <v>134</v>
      </c>
      <c r="H2282" t="s">
        <v>247</v>
      </c>
      <c r="I2282" t="s">
        <v>78</v>
      </c>
      <c r="J2282" t="s">
        <v>136</v>
      </c>
      <c r="K2282" t="s">
        <v>22</v>
      </c>
      <c r="L2282" t="s">
        <v>177</v>
      </c>
      <c r="M2282" t="s">
        <v>8758</v>
      </c>
      <c r="N2282" t="s">
        <v>8759</v>
      </c>
      <c r="O2282">
        <v>0.93228250000000001</v>
      </c>
      <c r="P2282">
        <v>0</v>
      </c>
      <c r="Q2282">
        <v>66</v>
      </c>
      <c r="R2282">
        <v>0</v>
      </c>
      <c r="S2282">
        <v>0</v>
      </c>
      <c r="T2282">
        <v>0</v>
      </c>
      <c r="U2282">
        <v>5</v>
      </c>
      <c r="V2282">
        <v>0</v>
      </c>
      <c r="W2282">
        <v>0</v>
      </c>
      <c r="X2282">
        <v>0</v>
      </c>
      <c r="Y2282">
        <v>16.359247</v>
      </c>
      <c r="Z2282">
        <v>0</v>
      </c>
      <c r="AA2282">
        <v>0</v>
      </c>
      <c r="AB2282">
        <v>0</v>
      </c>
      <c r="AC2282">
        <v>5.6104507000000003</v>
      </c>
      <c r="AD2282">
        <v>0</v>
      </c>
      <c r="AE2282">
        <v>0</v>
      </c>
      <c r="AF2282">
        <v>21.969698000000001</v>
      </c>
    </row>
    <row r="2283" spans="1:32" x14ac:dyDescent="0.3">
      <c r="A2283">
        <v>3004314</v>
      </c>
      <c r="B2283">
        <v>1</v>
      </c>
      <c r="C2283" t="s">
        <v>82</v>
      </c>
      <c r="D2283" t="s">
        <v>104</v>
      </c>
      <c r="E2283" t="s">
        <v>8760</v>
      </c>
      <c r="F2283" t="s">
        <v>8761</v>
      </c>
      <c r="G2283" t="s">
        <v>134</v>
      </c>
      <c r="H2283" t="s">
        <v>610</v>
      </c>
      <c r="I2283" t="s">
        <v>78</v>
      </c>
      <c r="J2283" t="s">
        <v>136</v>
      </c>
      <c r="K2283" t="s">
        <v>22</v>
      </c>
      <c r="L2283" t="s">
        <v>177</v>
      </c>
      <c r="M2283" t="s">
        <v>8762</v>
      </c>
      <c r="N2283" t="s">
        <v>8763</v>
      </c>
      <c r="O2283">
        <v>4.0180688888888891</v>
      </c>
      <c r="P2283">
        <v>0</v>
      </c>
      <c r="Q2283">
        <v>10</v>
      </c>
      <c r="R2283">
        <v>0</v>
      </c>
      <c r="S2283">
        <v>0</v>
      </c>
      <c r="T2283">
        <v>0</v>
      </c>
      <c r="U2283">
        <v>16</v>
      </c>
      <c r="V2283">
        <v>0</v>
      </c>
      <c r="W2283">
        <v>0</v>
      </c>
      <c r="X2283">
        <v>0</v>
      </c>
      <c r="Y2283">
        <v>3.7489045000000001</v>
      </c>
      <c r="Z2283">
        <v>0</v>
      </c>
      <c r="AA2283">
        <v>0</v>
      </c>
      <c r="AB2283">
        <v>0</v>
      </c>
      <c r="AC2283">
        <v>78.769729999999996</v>
      </c>
      <c r="AD2283">
        <v>0</v>
      </c>
      <c r="AE2283">
        <v>0</v>
      </c>
      <c r="AF2283">
        <v>82.518630000000002</v>
      </c>
    </row>
    <row r="2284" spans="1:32" x14ac:dyDescent="0.3">
      <c r="A2284">
        <v>3004250</v>
      </c>
      <c r="B2284">
        <v>1</v>
      </c>
      <c r="C2284" t="s">
        <v>83</v>
      </c>
      <c r="D2284" t="s">
        <v>130</v>
      </c>
      <c r="E2284" t="s">
        <v>8764</v>
      </c>
      <c r="F2284" t="s">
        <v>8765</v>
      </c>
      <c r="G2284" t="s">
        <v>134</v>
      </c>
      <c r="H2284" t="s">
        <v>182</v>
      </c>
      <c r="I2284" t="s">
        <v>78</v>
      </c>
      <c r="J2284" t="s">
        <v>136</v>
      </c>
      <c r="K2284" t="s">
        <v>22</v>
      </c>
      <c r="L2284" t="s">
        <v>177</v>
      </c>
      <c r="M2284" t="s">
        <v>8766</v>
      </c>
      <c r="N2284" t="s">
        <v>8767</v>
      </c>
      <c r="O2284">
        <v>0.96810055555555552</v>
      </c>
      <c r="P2284">
        <v>0</v>
      </c>
      <c r="Q2284">
        <v>179</v>
      </c>
      <c r="R2284">
        <v>0</v>
      </c>
      <c r="S2284">
        <v>0</v>
      </c>
      <c r="T2284">
        <v>0</v>
      </c>
      <c r="U2284">
        <v>6</v>
      </c>
      <c r="V2284">
        <v>0</v>
      </c>
      <c r="W2284">
        <v>0</v>
      </c>
      <c r="X2284">
        <v>0</v>
      </c>
      <c r="Y2284">
        <v>35.251109999999997</v>
      </c>
      <c r="Z2284">
        <v>0</v>
      </c>
      <c r="AA2284">
        <v>0</v>
      </c>
      <c r="AB2284">
        <v>0</v>
      </c>
      <c r="AC2284">
        <v>3.7075732000000001</v>
      </c>
      <c r="AD2284">
        <v>0</v>
      </c>
      <c r="AE2284">
        <v>0</v>
      </c>
      <c r="AF2284">
        <v>38.958683000000001</v>
      </c>
    </row>
    <row r="2285" spans="1:32" x14ac:dyDescent="0.3">
      <c r="A2285">
        <v>3004101</v>
      </c>
      <c r="B2285">
        <v>1</v>
      </c>
      <c r="C2285" t="s">
        <v>82</v>
      </c>
      <c r="D2285" t="s">
        <v>108</v>
      </c>
      <c r="E2285" t="s">
        <v>4896</v>
      </c>
      <c r="F2285" t="s">
        <v>4897</v>
      </c>
      <c r="G2285" t="s">
        <v>134</v>
      </c>
      <c r="H2285" t="s">
        <v>211</v>
      </c>
      <c r="I2285" t="s">
        <v>79</v>
      </c>
      <c r="J2285" t="s">
        <v>136</v>
      </c>
      <c r="K2285" t="s">
        <v>22</v>
      </c>
      <c r="L2285" t="s">
        <v>177</v>
      </c>
      <c r="M2285" t="s">
        <v>8768</v>
      </c>
      <c r="N2285" t="s">
        <v>8769</v>
      </c>
      <c r="O2285">
        <v>0.40888888888888891</v>
      </c>
      <c r="P2285">
        <v>0</v>
      </c>
      <c r="Q2285">
        <v>1140</v>
      </c>
      <c r="R2285">
        <v>1</v>
      </c>
      <c r="S2285">
        <v>314</v>
      </c>
      <c r="T2285">
        <v>4</v>
      </c>
      <c r="U2285">
        <v>327</v>
      </c>
      <c r="V2285">
        <v>0</v>
      </c>
      <c r="W2285">
        <v>0</v>
      </c>
      <c r="X2285">
        <v>0</v>
      </c>
      <c r="Y2285">
        <v>63.956825000000002</v>
      </c>
      <c r="Z2285">
        <v>0</v>
      </c>
      <c r="AA2285">
        <v>14.136837999999999</v>
      </c>
      <c r="AB2285">
        <v>5.6796930000000003</v>
      </c>
      <c r="AC2285">
        <v>38.244267000000001</v>
      </c>
      <c r="AD2285">
        <v>0</v>
      </c>
      <c r="AE2285">
        <v>0</v>
      </c>
      <c r="AF2285">
        <v>122.017624</v>
      </c>
    </row>
    <row r="2286" spans="1:32" x14ac:dyDescent="0.3">
      <c r="A2286">
        <v>3010816</v>
      </c>
      <c r="B2286">
        <v>1</v>
      </c>
      <c r="C2286" t="s">
        <v>82</v>
      </c>
      <c r="D2286" t="s">
        <v>92</v>
      </c>
      <c r="E2286" t="s">
        <v>8770</v>
      </c>
      <c r="F2286" t="s">
        <v>8771</v>
      </c>
      <c r="G2286" t="s">
        <v>134</v>
      </c>
      <c r="H2286" t="s">
        <v>318</v>
      </c>
      <c r="I2286" t="s">
        <v>79</v>
      </c>
      <c r="J2286" t="s">
        <v>136</v>
      </c>
      <c r="K2286" t="s">
        <v>22</v>
      </c>
      <c r="L2286" t="s">
        <v>177</v>
      </c>
      <c r="M2286" t="s">
        <v>8772</v>
      </c>
      <c r="N2286" t="s">
        <v>8773</v>
      </c>
      <c r="O2286">
        <v>3.4756119444444442</v>
      </c>
      <c r="P2286">
        <v>0</v>
      </c>
      <c r="Q2286">
        <v>0</v>
      </c>
      <c r="R2286">
        <v>0</v>
      </c>
      <c r="S2286">
        <v>0</v>
      </c>
      <c r="T2286">
        <v>2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17.819136</v>
      </c>
      <c r="AC2286">
        <v>0</v>
      </c>
      <c r="AD2286">
        <v>0</v>
      </c>
      <c r="AE2286">
        <v>0</v>
      </c>
      <c r="AF2286">
        <v>17.819136</v>
      </c>
    </row>
    <row r="2287" spans="1:32" x14ac:dyDescent="0.3">
      <c r="A2287">
        <v>3010825</v>
      </c>
      <c r="B2287">
        <v>1</v>
      </c>
      <c r="C2287" t="s">
        <v>82</v>
      </c>
      <c r="D2287" t="s">
        <v>106</v>
      </c>
      <c r="E2287" t="s">
        <v>8774</v>
      </c>
      <c r="F2287" t="s">
        <v>8775</v>
      </c>
      <c r="G2287" t="s">
        <v>134</v>
      </c>
      <c r="H2287" t="s">
        <v>327</v>
      </c>
      <c r="I2287" t="s">
        <v>78</v>
      </c>
      <c r="J2287" t="s">
        <v>136</v>
      </c>
      <c r="K2287" t="s">
        <v>22</v>
      </c>
      <c r="L2287" t="s">
        <v>177</v>
      </c>
      <c r="M2287" t="s">
        <v>8776</v>
      </c>
      <c r="N2287" t="s">
        <v>8777</v>
      </c>
      <c r="O2287">
        <v>3.9896097222222222</v>
      </c>
      <c r="P2287">
        <v>0</v>
      </c>
      <c r="Q2287">
        <v>115</v>
      </c>
      <c r="R2287">
        <v>0</v>
      </c>
      <c r="S2287">
        <v>0</v>
      </c>
      <c r="T2287">
        <v>0</v>
      </c>
      <c r="U2287">
        <v>15</v>
      </c>
      <c r="V2287">
        <v>0</v>
      </c>
      <c r="W2287">
        <v>0</v>
      </c>
      <c r="X2287">
        <v>0</v>
      </c>
      <c r="Y2287">
        <v>125.39653</v>
      </c>
      <c r="Z2287">
        <v>0</v>
      </c>
      <c r="AA2287">
        <v>0</v>
      </c>
      <c r="AB2287">
        <v>0</v>
      </c>
      <c r="AC2287">
        <v>46.409934999999997</v>
      </c>
      <c r="AD2287">
        <v>0</v>
      </c>
      <c r="AE2287">
        <v>0</v>
      </c>
      <c r="AF2287">
        <v>171.80646999999999</v>
      </c>
    </row>
    <row r="2288" spans="1:32" x14ac:dyDescent="0.3">
      <c r="A2288">
        <v>3010523</v>
      </c>
      <c r="B2288">
        <v>1</v>
      </c>
      <c r="C2288" t="s">
        <v>83</v>
      </c>
      <c r="D2288" t="s">
        <v>115</v>
      </c>
      <c r="E2288" t="s">
        <v>8778</v>
      </c>
      <c r="F2288" t="s">
        <v>8779</v>
      </c>
      <c r="G2288" t="s">
        <v>134</v>
      </c>
      <c r="H2288" t="s">
        <v>211</v>
      </c>
      <c r="I2288" t="s">
        <v>79</v>
      </c>
      <c r="J2288" t="s">
        <v>136</v>
      </c>
      <c r="K2288" t="s">
        <v>22</v>
      </c>
      <c r="L2288" t="s">
        <v>177</v>
      </c>
      <c r="M2288" t="s">
        <v>8780</v>
      </c>
      <c r="N2288" t="s">
        <v>8781</v>
      </c>
      <c r="O2288">
        <v>0.84499999999999997</v>
      </c>
      <c r="P2288">
        <v>0</v>
      </c>
      <c r="Q2288">
        <v>0</v>
      </c>
      <c r="R2288">
        <v>0</v>
      </c>
      <c r="S2288">
        <v>0</v>
      </c>
      <c r="T2288">
        <v>3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231.33002999999999</v>
      </c>
      <c r="AC2288">
        <v>0</v>
      </c>
      <c r="AD2288">
        <v>0</v>
      </c>
      <c r="AE2288">
        <v>0</v>
      </c>
      <c r="AF2288">
        <v>231.33002999999999</v>
      </c>
    </row>
    <row r="2289" spans="1:32" x14ac:dyDescent="0.3">
      <c r="A2289">
        <v>3010522</v>
      </c>
      <c r="B2289">
        <v>1</v>
      </c>
      <c r="C2289" t="s">
        <v>82</v>
      </c>
      <c r="D2289" t="s">
        <v>101</v>
      </c>
      <c r="E2289" t="s">
        <v>8782</v>
      </c>
      <c r="F2289" t="s">
        <v>8783</v>
      </c>
      <c r="G2289" t="s">
        <v>134</v>
      </c>
      <c r="H2289" t="s">
        <v>367</v>
      </c>
      <c r="I2289" t="s">
        <v>78</v>
      </c>
      <c r="J2289" t="s">
        <v>136</v>
      </c>
      <c r="K2289" t="s">
        <v>22</v>
      </c>
      <c r="L2289" t="s">
        <v>177</v>
      </c>
      <c r="M2289" t="s">
        <v>8784</v>
      </c>
      <c r="N2289" t="s">
        <v>8785</v>
      </c>
      <c r="O2289">
        <v>3.3128169444444442</v>
      </c>
      <c r="P2289">
        <v>0</v>
      </c>
      <c r="Q2289">
        <v>2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0.53951119999999997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0.53951119999999997</v>
      </c>
    </row>
    <row r="2290" spans="1:32" x14ac:dyDescent="0.3">
      <c r="A2290">
        <v>3010320</v>
      </c>
      <c r="B2290">
        <v>1</v>
      </c>
      <c r="C2290" t="s">
        <v>83</v>
      </c>
      <c r="D2290" t="s">
        <v>128</v>
      </c>
      <c r="E2290" t="s">
        <v>8786</v>
      </c>
      <c r="F2290" t="s">
        <v>8787</v>
      </c>
      <c r="G2290" t="s">
        <v>134</v>
      </c>
      <c r="H2290" t="s">
        <v>318</v>
      </c>
      <c r="I2290" t="s">
        <v>79</v>
      </c>
      <c r="J2290" t="s">
        <v>136</v>
      </c>
      <c r="K2290" t="s">
        <v>22</v>
      </c>
      <c r="L2290" t="s">
        <v>177</v>
      </c>
      <c r="M2290" t="s">
        <v>8788</v>
      </c>
      <c r="N2290" t="s">
        <v>8789</v>
      </c>
      <c r="O2290">
        <v>4.5617711111111108</v>
      </c>
      <c r="P2290">
        <v>0</v>
      </c>
      <c r="Q2290">
        <v>1</v>
      </c>
      <c r="R2290">
        <v>0</v>
      </c>
      <c r="S2290">
        <v>5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6.2484793999999999</v>
      </c>
      <c r="AB2290">
        <v>0</v>
      </c>
      <c r="AC2290">
        <v>0</v>
      </c>
      <c r="AD2290">
        <v>0</v>
      </c>
      <c r="AE2290">
        <v>0</v>
      </c>
      <c r="AF2290">
        <v>6.2484793999999999</v>
      </c>
    </row>
    <row r="2291" spans="1:32" x14ac:dyDescent="0.3">
      <c r="A2291">
        <v>3010330</v>
      </c>
      <c r="B2291">
        <v>1</v>
      </c>
      <c r="C2291" t="s">
        <v>82</v>
      </c>
      <c r="D2291" t="s">
        <v>90</v>
      </c>
      <c r="E2291" t="s">
        <v>8790</v>
      </c>
      <c r="F2291" t="s">
        <v>8791</v>
      </c>
      <c r="G2291" t="s">
        <v>134</v>
      </c>
      <c r="H2291" t="s">
        <v>211</v>
      </c>
      <c r="I2291" t="s">
        <v>79</v>
      </c>
      <c r="J2291" t="s">
        <v>136</v>
      </c>
      <c r="K2291" t="s">
        <v>22</v>
      </c>
      <c r="L2291" t="s">
        <v>177</v>
      </c>
      <c r="M2291" t="s">
        <v>8792</v>
      </c>
      <c r="N2291" t="s">
        <v>8793</v>
      </c>
      <c r="O2291">
        <v>0.37805555555555553</v>
      </c>
      <c r="P2291">
        <v>2</v>
      </c>
      <c r="Q2291">
        <v>0</v>
      </c>
      <c r="R2291">
        <v>4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0.22425438</v>
      </c>
      <c r="Y2291">
        <v>0</v>
      </c>
      <c r="Z2291">
        <v>0.55759263000000003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0.78184706000000004</v>
      </c>
    </row>
    <row r="2292" spans="1:32" x14ac:dyDescent="0.3">
      <c r="A2292">
        <v>3010325</v>
      </c>
      <c r="B2292">
        <v>1</v>
      </c>
      <c r="C2292" t="s">
        <v>82</v>
      </c>
      <c r="D2292" t="s">
        <v>90</v>
      </c>
      <c r="E2292" t="s">
        <v>8794</v>
      </c>
      <c r="F2292" t="s">
        <v>8795</v>
      </c>
      <c r="G2292" t="s">
        <v>134</v>
      </c>
      <c r="H2292" t="s">
        <v>142</v>
      </c>
      <c r="I2292" t="s">
        <v>78</v>
      </c>
      <c r="J2292" t="s">
        <v>136</v>
      </c>
      <c r="K2292" t="s">
        <v>22</v>
      </c>
      <c r="L2292" t="s">
        <v>137</v>
      </c>
      <c r="M2292" t="s">
        <v>8796</v>
      </c>
      <c r="N2292" t="s">
        <v>8797</v>
      </c>
      <c r="O2292">
        <v>3.9377777777777778</v>
      </c>
      <c r="P2292">
        <v>0</v>
      </c>
      <c r="Q2292">
        <v>573</v>
      </c>
      <c r="R2292">
        <v>0</v>
      </c>
      <c r="S2292">
        <v>0</v>
      </c>
      <c r="T2292">
        <v>0</v>
      </c>
      <c r="U2292">
        <v>83</v>
      </c>
      <c r="V2292">
        <v>0</v>
      </c>
      <c r="W2292">
        <v>0</v>
      </c>
      <c r="X2292">
        <v>0</v>
      </c>
      <c r="Y2292">
        <v>562.55864999999994</v>
      </c>
      <c r="Z2292">
        <v>0</v>
      </c>
      <c r="AA2292">
        <v>0</v>
      </c>
      <c r="AB2292">
        <v>0</v>
      </c>
      <c r="AC2292">
        <v>507.81150000000002</v>
      </c>
      <c r="AD2292">
        <v>0</v>
      </c>
      <c r="AE2292">
        <v>0</v>
      </c>
      <c r="AF2292">
        <v>1070.3701000000001</v>
      </c>
    </row>
    <row r="2293" spans="1:32" x14ac:dyDescent="0.3">
      <c r="A2293">
        <v>3009820</v>
      </c>
      <c r="B2293">
        <v>2</v>
      </c>
      <c r="C2293" t="s">
        <v>82</v>
      </c>
      <c r="D2293" t="s">
        <v>108</v>
      </c>
      <c r="E2293" t="s">
        <v>8798</v>
      </c>
      <c r="F2293" t="s">
        <v>8799</v>
      </c>
      <c r="G2293" t="s">
        <v>134</v>
      </c>
      <c r="H2293" t="s">
        <v>247</v>
      </c>
      <c r="I2293" t="s">
        <v>78</v>
      </c>
      <c r="J2293" t="s">
        <v>136</v>
      </c>
      <c r="K2293" t="s">
        <v>22</v>
      </c>
      <c r="L2293" t="s">
        <v>177</v>
      </c>
      <c r="M2293" t="s">
        <v>8473</v>
      </c>
      <c r="N2293" t="s">
        <v>8800</v>
      </c>
      <c r="O2293">
        <v>0.33583333333333332</v>
      </c>
      <c r="P2293">
        <v>0</v>
      </c>
      <c r="Q2293">
        <v>36</v>
      </c>
      <c r="R2293">
        <v>0</v>
      </c>
      <c r="S2293">
        <v>2</v>
      </c>
      <c r="T2293">
        <v>0</v>
      </c>
      <c r="U2293">
        <v>6</v>
      </c>
      <c r="V2293">
        <v>0</v>
      </c>
      <c r="W2293">
        <v>0</v>
      </c>
      <c r="X2293">
        <v>0</v>
      </c>
      <c r="Y2293">
        <v>1.9464849</v>
      </c>
      <c r="Z2293">
        <v>0</v>
      </c>
      <c r="AA2293">
        <v>0.18980268</v>
      </c>
      <c r="AB2293">
        <v>0</v>
      </c>
      <c r="AC2293">
        <v>0.89040830000000004</v>
      </c>
      <c r="AD2293">
        <v>0</v>
      </c>
      <c r="AE2293">
        <v>0</v>
      </c>
      <c r="AF2293">
        <v>3.0266959999999998</v>
      </c>
    </row>
    <row r="2294" spans="1:32" x14ac:dyDescent="0.3">
      <c r="A2294">
        <v>3009846</v>
      </c>
      <c r="B2294">
        <v>1</v>
      </c>
      <c r="C2294" t="s">
        <v>83</v>
      </c>
      <c r="D2294" t="s">
        <v>116</v>
      </c>
      <c r="E2294" t="s">
        <v>8801</v>
      </c>
      <c r="F2294" t="s">
        <v>8802</v>
      </c>
      <c r="G2294" t="s">
        <v>134</v>
      </c>
      <c r="H2294" t="s">
        <v>247</v>
      </c>
      <c r="I2294" t="s">
        <v>78</v>
      </c>
      <c r="J2294" t="s">
        <v>136</v>
      </c>
      <c r="K2294" t="s">
        <v>22</v>
      </c>
      <c r="L2294" t="s">
        <v>177</v>
      </c>
      <c r="M2294" t="s">
        <v>8803</v>
      </c>
      <c r="N2294" t="s">
        <v>8804</v>
      </c>
      <c r="O2294">
        <v>1.9679902777777778</v>
      </c>
      <c r="P2294">
        <v>0</v>
      </c>
      <c r="Q2294">
        <v>32</v>
      </c>
      <c r="R2294">
        <v>0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0</v>
      </c>
      <c r="Y2294">
        <v>6.8783649999999996</v>
      </c>
      <c r="Z2294">
        <v>0</v>
      </c>
      <c r="AA2294">
        <v>0</v>
      </c>
      <c r="AB2294">
        <v>0</v>
      </c>
      <c r="AC2294">
        <v>0.31281117000000003</v>
      </c>
      <c r="AD2294">
        <v>0</v>
      </c>
      <c r="AE2294">
        <v>0</v>
      </c>
      <c r="AF2294">
        <v>7.1911763999999998</v>
      </c>
    </row>
    <row r="2295" spans="1:32" x14ac:dyDescent="0.3">
      <c r="A2295">
        <v>3005264</v>
      </c>
      <c r="B2295">
        <v>1</v>
      </c>
      <c r="C2295" t="s">
        <v>83</v>
      </c>
      <c r="D2295" t="s">
        <v>115</v>
      </c>
      <c r="E2295" t="s">
        <v>8805</v>
      </c>
      <c r="F2295" t="s">
        <v>8806</v>
      </c>
      <c r="G2295" t="s">
        <v>134</v>
      </c>
      <c r="H2295" t="s">
        <v>142</v>
      </c>
      <c r="I2295" t="s">
        <v>78</v>
      </c>
      <c r="J2295" t="s">
        <v>136</v>
      </c>
      <c r="K2295" t="s">
        <v>22</v>
      </c>
      <c r="L2295" t="s">
        <v>137</v>
      </c>
      <c r="M2295" t="s">
        <v>8807</v>
      </c>
      <c r="N2295" t="s">
        <v>8808</v>
      </c>
      <c r="O2295">
        <v>6.6772222222222224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6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45.222897000000003</v>
      </c>
      <c r="AD2295">
        <v>0</v>
      </c>
      <c r="AE2295">
        <v>0</v>
      </c>
      <c r="AF2295">
        <v>45.222897000000003</v>
      </c>
    </row>
    <row r="2296" spans="1:32" x14ac:dyDescent="0.3">
      <c r="A2296">
        <v>3009837</v>
      </c>
      <c r="B2296">
        <v>1</v>
      </c>
      <c r="C2296" t="s">
        <v>82</v>
      </c>
      <c r="D2296" t="s">
        <v>106</v>
      </c>
      <c r="E2296" t="s">
        <v>8809</v>
      </c>
      <c r="F2296" t="s">
        <v>8810</v>
      </c>
      <c r="G2296" t="s">
        <v>134</v>
      </c>
      <c r="H2296" t="s">
        <v>327</v>
      </c>
      <c r="I2296" t="s">
        <v>78</v>
      </c>
      <c r="J2296" t="s">
        <v>136</v>
      </c>
      <c r="K2296" t="s">
        <v>22</v>
      </c>
      <c r="L2296" t="s">
        <v>177</v>
      </c>
      <c r="M2296" t="s">
        <v>8811</v>
      </c>
      <c r="N2296" t="s">
        <v>8812</v>
      </c>
      <c r="O2296">
        <v>1.4230752777777778</v>
      </c>
      <c r="P2296">
        <v>0</v>
      </c>
      <c r="Q2296">
        <v>94</v>
      </c>
      <c r="R2296">
        <v>0</v>
      </c>
      <c r="S2296">
        <v>85</v>
      </c>
      <c r="T2296">
        <v>0</v>
      </c>
      <c r="U2296">
        <v>18</v>
      </c>
      <c r="V2296">
        <v>0</v>
      </c>
      <c r="W2296">
        <v>0</v>
      </c>
      <c r="X2296">
        <v>0</v>
      </c>
      <c r="Y2296">
        <v>24.866716</v>
      </c>
      <c r="Z2296">
        <v>0</v>
      </c>
      <c r="AA2296">
        <v>27.237763999999999</v>
      </c>
      <c r="AB2296">
        <v>0</v>
      </c>
      <c r="AC2296">
        <v>6.646871</v>
      </c>
      <c r="AD2296">
        <v>0</v>
      </c>
      <c r="AE2296">
        <v>0</v>
      </c>
      <c r="AF2296">
        <v>58.751350000000002</v>
      </c>
    </row>
    <row r="2297" spans="1:32" x14ac:dyDescent="0.3">
      <c r="A2297">
        <v>3009843</v>
      </c>
      <c r="B2297">
        <v>1</v>
      </c>
      <c r="C2297" t="s">
        <v>83</v>
      </c>
      <c r="D2297" t="s">
        <v>128</v>
      </c>
      <c r="E2297" t="s">
        <v>8813</v>
      </c>
      <c r="F2297" t="s">
        <v>8814</v>
      </c>
      <c r="G2297" t="s">
        <v>134</v>
      </c>
      <c r="H2297" t="s">
        <v>247</v>
      </c>
      <c r="I2297" t="s">
        <v>78</v>
      </c>
      <c r="J2297" t="s">
        <v>136</v>
      </c>
      <c r="K2297" t="s">
        <v>22</v>
      </c>
      <c r="L2297" t="s">
        <v>177</v>
      </c>
      <c r="M2297" t="s">
        <v>8815</v>
      </c>
      <c r="N2297" t="s">
        <v>8816</v>
      </c>
      <c r="O2297">
        <v>4.2242061111111111</v>
      </c>
      <c r="P2297">
        <v>0</v>
      </c>
      <c r="Q2297">
        <v>109</v>
      </c>
      <c r="R2297">
        <v>0</v>
      </c>
      <c r="S2297">
        <v>2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153.1037</v>
      </c>
      <c r="Z2297">
        <v>0</v>
      </c>
      <c r="AA2297">
        <v>3.2671223</v>
      </c>
      <c r="AB2297">
        <v>0</v>
      </c>
      <c r="AC2297">
        <v>0</v>
      </c>
      <c r="AD2297">
        <v>0</v>
      </c>
      <c r="AE2297">
        <v>0</v>
      </c>
      <c r="AF2297">
        <v>156.37083000000001</v>
      </c>
    </row>
    <row r="2298" spans="1:32" x14ac:dyDescent="0.3">
      <c r="A2298">
        <v>3009498</v>
      </c>
      <c r="B2298">
        <v>1</v>
      </c>
      <c r="C2298" t="s">
        <v>82</v>
      </c>
      <c r="D2298" t="s">
        <v>84</v>
      </c>
      <c r="E2298" t="s">
        <v>8817</v>
      </c>
      <c r="F2298" t="s">
        <v>8818</v>
      </c>
      <c r="G2298" t="s">
        <v>134</v>
      </c>
      <c r="H2298" t="s">
        <v>238</v>
      </c>
      <c r="I2298" t="s">
        <v>78</v>
      </c>
      <c r="J2298" t="s">
        <v>136</v>
      </c>
      <c r="K2298" t="s">
        <v>22</v>
      </c>
      <c r="L2298" t="s">
        <v>177</v>
      </c>
      <c r="M2298" t="s">
        <v>8819</v>
      </c>
      <c r="N2298" t="s">
        <v>8194</v>
      </c>
      <c r="O2298">
        <v>1.9216086111111113</v>
      </c>
      <c r="P2298">
        <v>0</v>
      </c>
      <c r="Q2298">
        <v>3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1.3077061999999999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1.3077061999999999</v>
      </c>
    </row>
    <row r="2299" spans="1:32" x14ac:dyDescent="0.3">
      <c r="A2299">
        <v>3009305</v>
      </c>
      <c r="B2299">
        <v>1</v>
      </c>
      <c r="C2299" t="s">
        <v>82</v>
      </c>
      <c r="D2299" t="s">
        <v>91</v>
      </c>
      <c r="E2299" t="s">
        <v>8820</v>
      </c>
      <c r="F2299" t="s">
        <v>8821</v>
      </c>
      <c r="G2299" t="s">
        <v>134</v>
      </c>
      <c r="H2299" t="s">
        <v>367</v>
      </c>
      <c r="I2299" t="s">
        <v>78</v>
      </c>
      <c r="J2299" t="s">
        <v>136</v>
      </c>
      <c r="K2299" t="s">
        <v>22</v>
      </c>
      <c r="L2299" t="s">
        <v>177</v>
      </c>
      <c r="M2299" t="s">
        <v>8822</v>
      </c>
      <c r="N2299" t="s">
        <v>8823</v>
      </c>
      <c r="O2299">
        <v>5.0856422222222228</v>
      </c>
      <c r="P2299">
        <v>0</v>
      </c>
      <c r="Q2299">
        <v>1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1.1201117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1.1201117</v>
      </c>
    </row>
    <row r="2300" spans="1:32" x14ac:dyDescent="0.3">
      <c r="A2300">
        <v>3009316</v>
      </c>
      <c r="B2300">
        <v>1</v>
      </c>
      <c r="C2300" t="s">
        <v>82</v>
      </c>
      <c r="D2300" t="s">
        <v>102</v>
      </c>
      <c r="E2300" t="s">
        <v>8824</v>
      </c>
      <c r="F2300" t="s">
        <v>8825</v>
      </c>
      <c r="G2300" t="s">
        <v>134</v>
      </c>
      <c r="H2300" t="s">
        <v>182</v>
      </c>
      <c r="I2300" t="s">
        <v>78</v>
      </c>
      <c r="J2300" t="s">
        <v>136</v>
      </c>
      <c r="K2300" t="s">
        <v>22</v>
      </c>
      <c r="L2300" t="s">
        <v>177</v>
      </c>
      <c r="M2300" t="s">
        <v>8826</v>
      </c>
      <c r="N2300" t="s">
        <v>8827</v>
      </c>
      <c r="O2300">
        <v>0.72129194444444444</v>
      </c>
      <c r="P2300">
        <v>0</v>
      </c>
      <c r="Q2300">
        <v>80</v>
      </c>
      <c r="R2300">
        <v>0</v>
      </c>
      <c r="S2300">
        <v>29</v>
      </c>
      <c r="T2300">
        <v>0</v>
      </c>
      <c r="U2300">
        <v>83</v>
      </c>
      <c r="V2300">
        <v>0</v>
      </c>
      <c r="W2300">
        <v>0</v>
      </c>
      <c r="X2300">
        <v>0</v>
      </c>
      <c r="Y2300">
        <v>13.325032</v>
      </c>
      <c r="Z2300">
        <v>0</v>
      </c>
      <c r="AA2300">
        <v>2.8123171</v>
      </c>
      <c r="AB2300">
        <v>0</v>
      </c>
      <c r="AC2300">
        <v>23.766210000000001</v>
      </c>
      <c r="AD2300">
        <v>0</v>
      </c>
      <c r="AE2300">
        <v>0</v>
      </c>
      <c r="AF2300">
        <v>39.903556999999999</v>
      </c>
    </row>
    <row r="2301" spans="1:32" x14ac:dyDescent="0.3">
      <c r="A2301">
        <v>3009315</v>
      </c>
      <c r="B2301">
        <v>1</v>
      </c>
      <c r="C2301" t="s">
        <v>82</v>
      </c>
      <c r="D2301" t="s">
        <v>112</v>
      </c>
      <c r="E2301" t="s">
        <v>8828</v>
      </c>
      <c r="F2301" t="s">
        <v>8829</v>
      </c>
      <c r="G2301" t="s">
        <v>134</v>
      </c>
      <c r="H2301" t="s">
        <v>211</v>
      </c>
      <c r="I2301" t="s">
        <v>79</v>
      </c>
      <c r="J2301" t="s">
        <v>136</v>
      </c>
      <c r="K2301" t="s">
        <v>22</v>
      </c>
      <c r="L2301" t="s">
        <v>177</v>
      </c>
      <c r="M2301" t="s">
        <v>8830</v>
      </c>
      <c r="N2301" t="s">
        <v>8831</v>
      </c>
      <c r="O2301">
        <v>0.59361111111111109</v>
      </c>
      <c r="P2301">
        <v>1</v>
      </c>
      <c r="Q2301">
        <v>300</v>
      </c>
      <c r="R2301">
        <v>19</v>
      </c>
      <c r="S2301">
        <v>112</v>
      </c>
      <c r="T2301">
        <v>12</v>
      </c>
      <c r="U2301">
        <v>48</v>
      </c>
      <c r="V2301">
        <v>3</v>
      </c>
      <c r="W2301">
        <v>0</v>
      </c>
      <c r="X2301">
        <v>1.6957409000000001</v>
      </c>
      <c r="Y2301">
        <v>39.608322000000001</v>
      </c>
      <c r="Z2301">
        <v>84.84084</v>
      </c>
      <c r="AA2301">
        <v>62.128563</v>
      </c>
      <c r="AB2301">
        <v>6.6454015000000002</v>
      </c>
      <c r="AC2301">
        <v>24.625305000000001</v>
      </c>
      <c r="AD2301">
        <v>10.542252</v>
      </c>
      <c r="AE2301">
        <v>0</v>
      </c>
      <c r="AF2301">
        <v>230.08643000000001</v>
      </c>
    </row>
    <row r="2302" spans="1:32" x14ac:dyDescent="0.3">
      <c r="A2302">
        <v>3009053</v>
      </c>
      <c r="B2302">
        <v>1</v>
      </c>
      <c r="C2302" t="s">
        <v>82</v>
      </c>
      <c r="D2302" t="s">
        <v>99</v>
      </c>
      <c r="E2302" t="s">
        <v>8832</v>
      </c>
      <c r="F2302" t="s">
        <v>8833</v>
      </c>
      <c r="G2302" t="s">
        <v>134</v>
      </c>
      <c r="H2302" t="s">
        <v>367</v>
      </c>
      <c r="I2302" t="s">
        <v>78</v>
      </c>
      <c r="J2302" t="s">
        <v>136</v>
      </c>
      <c r="K2302" t="s">
        <v>22</v>
      </c>
      <c r="L2302" t="s">
        <v>177</v>
      </c>
      <c r="M2302" t="s">
        <v>8834</v>
      </c>
      <c r="N2302" t="s">
        <v>8835</v>
      </c>
      <c r="O2302">
        <v>2.3885325000000002</v>
      </c>
      <c r="P2302">
        <v>0</v>
      </c>
      <c r="Q2302">
        <v>4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0.34656772000000002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0.34656772000000002</v>
      </c>
    </row>
    <row r="2303" spans="1:32" x14ac:dyDescent="0.3">
      <c r="A2303">
        <v>3009061</v>
      </c>
      <c r="B2303">
        <v>1</v>
      </c>
      <c r="C2303" t="s">
        <v>82</v>
      </c>
      <c r="D2303" t="s">
        <v>104</v>
      </c>
      <c r="E2303" t="s">
        <v>8836</v>
      </c>
      <c r="F2303" t="s">
        <v>8837</v>
      </c>
      <c r="G2303" t="s">
        <v>134</v>
      </c>
      <c r="H2303" t="s">
        <v>874</v>
      </c>
      <c r="I2303" t="s">
        <v>78</v>
      </c>
      <c r="J2303" t="s">
        <v>136</v>
      </c>
      <c r="K2303" t="s">
        <v>3</v>
      </c>
      <c r="L2303" t="s">
        <v>177</v>
      </c>
      <c r="M2303" t="s">
        <v>8838</v>
      </c>
      <c r="N2303" t="s">
        <v>8839</v>
      </c>
      <c r="O2303">
        <v>6.8229644444444437</v>
      </c>
      <c r="P2303">
        <v>0</v>
      </c>
      <c r="Q2303">
        <v>2</v>
      </c>
      <c r="R2303">
        <v>0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0</v>
      </c>
      <c r="Y2303">
        <v>3.2831334999999999</v>
      </c>
      <c r="Z2303">
        <v>0</v>
      </c>
      <c r="AA2303">
        <v>0</v>
      </c>
      <c r="AB2303">
        <v>0</v>
      </c>
      <c r="AC2303">
        <v>12.647462000000001</v>
      </c>
      <c r="AD2303">
        <v>0</v>
      </c>
      <c r="AE2303">
        <v>0</v>
      </c>
      <c r="AF2303">
        <v>15.930595</v>
      </c>
    </row>
    <row r="2304" spans="1:32" x14ac:dyDescent="0.3">
      <c r="A2304">
        <v>3008883</v>
      </c>
      <c r="B2304">
        <v>1</v>
      </c>
      <c r="C2304" t="s">
        <v>83</v>
      </c>
      <c r="D2304" t="s">
        <v>116</v>
      </c>
      <c r="E2304" t="s">
        <v>8840</v>
      </c>
      <c r="F2304" t="s">
        <v>8841</v>
      </c>
      <c r="G2304" t="s">
        <v>134</v>
      </c>
      <c r="H2304" t="s">
        <v>211</v>
      </c>
      <c r="I2304" t="s">
        <v>79</v>
      </c>
      <c r="J2304" t="s">
        <v>136</v>
      </c>
      <c r="K2304" t="s">
        <v>22</v>
      </c>
      <c r="L2304" t="s">
        <v>177</v>
      </c>
      <c r="M2304" t="s">
        <v>8842</v>
      </c>
      <c r="N2304" t="s">
        <v>8843</v>
      </c>
      <c r="O2304">
        <v>1.5438472222222224</v>
      </c>
      <c r="P2304">
        <v>0</v>
      </c>
      <c r="Q2304">
        <v>0</v>
      </c>
      <c r="R2304">
        <v>0</v>
      </c>
      <c r="S2304">
        <v>0</v>
      </c>
      <c r="T2304">
        <v>1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174.71825999999999</v>
      </c>
      <c r="AC2304">
        <v>0</v>
      </c>
      <c r="AD2304">
        <v>0</v>
      </c>
      <c r="AE2304">
        <v>0</v>
      </c>
      <c r="AF2304">
        <v>174.71825999999999</v>
      </c>
    </row>
    <row r="2305" spans="1:32" x14ac:dyDescent="0.3">
      <c r="A2305">
        <v>3008889</v>
      </c>
      <c r="B2305">
        <v>1</v>
      </c>
      <c r="C2305" t="s">
        <v>82</v>
      </c>
      <c r="D2305" t="s">
        <v>112</v>
      </c>
      <c r="E2305" t="s">
        <v>8844</v>
      </c>
      <c r="F2305" t="s">
        <v>8845</v>
      </c>
      <c r="G2305" t="s">
        <v>134</v>
      </c>
      <c r="H2305" t="s">
        <v>211</v>
      </c>
      <c r="I2305" t="s">
        <v>79</v>
      </c>
      <c r="J2305" t="s">
        <v>136</v>
      </c>
      <c r="K2305" t="s">
        <v>22</v>
      </c>
      <c r="L2305" t="s">
        <v>177</v>
      </c>
      <c r="M2305" t="s">
        <v>8846</v>
      </c>
      <c r="N2305" t="s">
        <v>8847</v>
      </c>
      <c r="O2305">
        <v>0.81944444444444442</v>
      </c>
      <c r="P2305">
        <v>0</v>
      </c>
      <c r="Q2305">
        <v>0</v>
      </c>
      <c r="R2305">
        <v>0</v>
      </c>
      <c r="S2305">
        <v>0</v>
      </c>
      <c r="T2305">
        <v>4</v>
      </c>
      <c r="U2305">
        <v>0</v>
      </c>
      <c r="V2305">
        <v>4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67.638819999999996</v>
      </c>
      <c r="AC2305">
        <v>0</v>
      </c>
      <c r="AD2305">
        <v>315.44524999999999</v>
      </c>
      <c r="AE2305">
        <v>0</v>
      </c>
      <c r="AF2305">
        <v>383.08407999999997</v>
      </c>
    </row>
    <row r="2306" spans="1:32" x14ac:dyDescent="0.3">
      <c r="A2306">
        <v>3008312</v>
      </c>
      <c r="B2306">
        <v>1</v>
      </c>
      <c r="C2306" t="s">
        <v>82</v>
      </c>
      <c r="D2306" t="s">
        <v>92</v>
      </c>
      <c r="E2306" t="s">
        <v>8848</v>
      </c>
      <c r="F2306" t="s">
        <v>8849</v>
      </c>
      <c r="G2306" t="s">
        <v>134</v>
      </c>
      <c r="H2306" t="s">
        <v>211</v>
      </c>
      <c r="I2306" t="s">
        <v>79</v>
      </c>
      <c r="J2306" t="s">
        <v>136</v>
      </c>
      <c r="K2306" t="s">
        <v>22</v>
      </c>
      <c r="L2306" t="s">
        <v>177</v>
      </c>
      <c r="M2306" t="s">
        <v>8850</v>
      </c>
      <c r="N2306" t="s">
        <v>8851</v>
      </c>
      <c r="O2306">
        <v>2.5728016666666664</v>
      </c>
      <c r="P2306">
        <v>1</v>
      </c>
      <c r="Q2306">
        <v>105</v>
      </c>
      <c r="R2306">
        <v>0</v>
      </c>
      <c r="S2306">
        <v>0</v>
      </c>
      <c r="T2306">
        <v>5</v>
      </c>
      <c r="U2306">
        <v>7</v>
      </c>
      <c r="V2306">
        <v>0</v>
      </c>
      <c r="W2306">
        <v>0</v>
      </c>
      <c r="X2306">
        <v>0.67937535000000004</v>
      </c>
      <c r="Y2306">
        <v>75.408879999999996</v>
      </c>
      <c r="Z2306">
        <v>0</v>
      </c>
      <c r="AA2306">
        <v>0</v>
      </c>
      <c r="AB2306">
        <v>343.61750000000001</v>
      </c>
      <c r="AC2306">
        <v>27.989028999999999</v>
      </c>
      <c r="AD2306">
        <v>0</v>
      </c>
      <c r="AE2306">
        <v>0</v>
      </c>
      <c r="AF2306">
        <v>447.69479999999999</v>
      </c>
    </row>
    <row r="2307" spans="1:32" x14ac:dyDescent="0.3">
      <c r="A2307">
        <v>3008309</v>
      </c>
      <c r="B2307">
        <v>1</v>
      </c>
      <c r="C2307" t="s">
        <v>83</v>
      </c>
      <c r="D2307" t="s">
        <v>118</v>
      </c>
      <c r="E2307" t="s">
        <v>8852</v>
      </c>
      <c r="F2307" t="s">
        <v>8853</v>
      </c>
      <c r="G2307" t="s">
        <v>134</v>
      </c>
      <c r="H2307" t="s">
        <v>211</v>
      </c>
      <c r="I2307" t="s">
        <v>79</v>
      </c>
      <c r="J2307" t="s">
        <v>136</v>
      </c>
      <c r="K2307" t="s">
        <v>22</v>
      </c>
      <c r="L2307" t="s">
        <v>177</v>
      </c>
      <c r="M2307" t="s">
        <v>8854</v>
      </c>
      <c r="N2307" t="s">
        <v>8855</v>
      </c>
      <c r="O2307">
        <v>1.4344658333333333</v>
      </c>
      <c r="P2307">
        <v>2</v>
      </c>
      <c r="Q2307">
        <v>54</v>
      </c>
      <c r="R2307">
        <v>39</v>
      </c>
      <c r="S2307">
        <v>192</v>
      </c>
      <c r="T2307">
        <v>4</v>
      </c>
      <c r="U2307">
        <v>8</v>
      </c>
      <c r="V2307">
        <v>0</v>
      </c>
      <c r="W2307">
        <v>0</v>
      </c>
      <c r="X2307">
        <v>2.9262822000000002</v>
      </c>
      <c r="Y2307">
        <v>10.29959</v>
      </c>
      <c r="Z2307">
        <v>19.184946</v>
      </c>
      <c r="AA2307">
        <v>104.30034000000001</v>
      </c>
      <c r="AB2307">
        <v>64.227530000000002</v>
      </c>
      <c r="AC2307">
        <v>3.1124337</v>
      </c>
      <c r="AD2307">
        <v>0</v>
      </c>
      <c r="AE2307">
        <v>0</v>
      </c>
      <c r="AF2307">
        <v>204.05113</v>
      </c>
    </row>
    <row r="2308" spans="1:32" x14ac:dyDescent="0.3">
      <c r="A2308">
        <v>3008308</v>
      </c>
      <c r="B2308">
        <v>1</v>
      </c>
      <c r="C2308" t="s">
        <v>83</v>
      </c>
      <c r="D2308" t="s">
        <v>123</v>
      </c>
      <c r="E2308" t="s">
        <v>8856</v>
      </c>
      <c r="F2308" t="s">
        <v>8857</v>
      </c>
      <c r="G2308" t="s">
        <v>134</v>
      </c>
      <c r="H2308" t="s">
        <v>336</v>
      </c>
      <c r="I2308" t="s">
        <v>79</v>
      </c>
      <c r="J2308" t="s">
        <v>136</v>
      </c>
      <c r="K2308" t="s">
        <v>22</v>
      </c>
      <c r="L2308" t="s">
        <v>137</v>
      </c>
      <c r="M2308" t="s">
        <v>8858</v>
      </c>
      <c r="N2308" t="s">
        <v>8859</v>
      </c>
      <c r="O2308">
        <v>4.4824999999999999</v>
      </c>
      <c r="P2308">
        <v>0</v>
      </c>
      <c r="Q2308">
        <v>1099</v>
      </c>
      <c r="R2308">
        <v>0</v>
      </c>
      <c r="S2308">
        <v>48</v>
      </c>
      <c r="T2308">
        <v>1</v>
      </c>
      <c r="U2308">
        <v>119</v>
      </c>
      <c r="V2308">
        <v>0</v>
      </c>
      <c r="W2308">
        <v>0</v>
      </c>
      <c r="X2308">
        <v>0</v>
      </c>
      <c r="Y2308">
        <v>1250.2238</v>
      </c>
      <c r="Z2308">
        <v>0</v>
      </c>
      <c r="AA2308">
        <v>49.207172</v>
      </c>
      <c r="AB2308">
        <v>46.155369999999998</v>
      </c>
      <c r="AC2308">
        <v>242.44907000000001</v>
      </c>
      <c r="AD2308">
        <v>0</v>
      </c>
      <c r="AE2308">
        <v>0</v>
      </c>
      <c r="AF2308">
        <v>1588.0354</v>
      </c>
    </row>
    <row r="2309" spans="1:32" x14ac:dyDescent="0.3">
      <c r="A2309">
        <v>3008122</v>
      </c>
      <c r="B2309">
        <v>1</v>
      </c>
      <c r="C2309" t="s">
        <v>83</v>
      </c>
      <c r="D2309" t="s">
        <v>127</v>
      </c>
      <c r="E2309" t="s">
        <v>8860</v>
      </c>
      <c r="F2309" t="s">
        <v>8861</v>
      </c>
      <c r="G2309" t="s">
        <v>134</v>
      </c>
      <c r="H2309" t="s">
        <v>336</v>
      </c>
      <c r="I2309" t="s">
        <v>79</v>
      </c>
      <c r="J2309" t="s">
        <v>136</v>
      </c>
      <c r="K2309" t="s">
        <v>22</v>
      </c>
      <c r="L2309" t="s">
        <v>137</v>
      </c>
      <c r="M2309" t="s">
        <v>8862</v>
      </c>
      <c r="N2309" t="s">
        <v>8863</v>
      </c>
      <c r="O2309">
        <v>1.7258422222222223</v>
      </c>
      <c r="P2309">
        <v>0</v>
      </c>
      <c r="Q2309">
        <v>96</v>
      </c>
      <c r="R2309">
        <v>0</v>
      </c>
      <c r="S2309">
        <v>0</v>
      </c>
      <c r="T2309">
        <v>1</v>
      </c>
      <c r="U2309">
        <v>2</v>
      </c>
      <c r="V2309">
        <v>0</v>
      </c>
      <c r="W2309">
        <v>0</v>
      </c>
      <c r="X2309">
        <v>0</v>
      </c>
      <c r="Y2309">
        <v>13.748103</v>
      </c>
      <c r="Z2309">
        <v>0</v>
      </c>
      <c r="AA2309">
        <v>0</v>
      </c>
      <c r="AB2309">
        <v>2.5670090000000001</v>
      </c>
      <c r="AC2309">
        <v>6.36013E-2</v>
      </c>
      <c r="AD2309">
        <v>0</v>
      </c>
      <c r="AE2309">
        <v>0</v>
      </c>
      <c r="AF2309">
        <v>16.378713999999999</v>
      </c>
    </row>
    <row r="2310" spans="1:32" x14ac:dyDescent="0.3">
      <c r="A2310">
        <v>3008124</v>
      </c>
      <c r="B2310">
        <v>1</v>
      </c>
      <c r="C2310" t="s">
        <v>82</v>
      </c>
      <c r="D2310" t="s">
        <v>91</v>
      </c>
      <c r="E2310" t="s">
        <v>8864</v>
      </c>
      <c r="F2310" t="s">
        <v>8865</v>
      </c>
      <c r="G2310" t="s">
        <v>134</v>
      </c>
      <c r="H2310" t="s">
        <v>247</v>
      </c>
      <c r="I2310" t="s">
        <v>78</v>
      </c>
      <c r="J2310" t="s">
        <v>136</v>
      </c>
      <c r="K2310" t="s">
        <v>22</v>
      </c>
      <c r="L2310" t="s">
        <v>177</v>
      </c>
      <c r="M2310" t="s">
        <v>8866</v>
      </c>
      <c r="N2310" t="s">
        <v>8867</v>
      </c>
      <c r="O2310">
        <v>1.3393130555555555</v>
      </c>
      <c r="P2310">
        <v>0</v>
      </c>
      <c r="Q2310">
        <v>4</v>
      </c>
      <c r="R2310">
        <v>0</v>
      </c>
      <c r="S2310">
        <v>0</v>
      </c>
      <c r="T2310">
        <v>0</v>
      </c>
      <c r="U2310">
        <v>67</v>
      </c>
      <c r="V2310">
        <v>0</v>
      </c>
      <c r="W2310">
        <v>1</v>
      </c>
      <c r="X2310">
        <v>0</v>
      </c>
      <c r="Y2310">
        <v>0.43274456</v>
      </c>
      <c r="Z2310">
        <v>0</v>
      </c>
      <c r="AA2310">
        <v>0</v>
      </c>
      <c r="AB2310">
        <v>0</v>
      </c>
      <c r="AC2310">
        <v>77.817085000000006</v>
      </c>
      <c r="AD2310">
        <v>0</v>
      </c>
      <c r="AE2310">
        <v>39.219360000000002</v>
      </c>
      <c r="AF2310">
        <v>117.469185</v>
      </c>
    </row>
    <row r="2311" spans="1:32" x14ac:dyDescent="0.3">
      <c r="A2311">
        <v>3008130</v>
      </c>
      <c r="B2311">
        <v>1</v>
      </c>
      <c r="C2311" t="s">
        <v>83</v>
      </c>
      <c r="D2311" t="s">
        <v>120</v>
      </c>
      <c r="E2311" t="s">
        <v>8868</v>
      </c>
      <c r="F2311" t="s">
        <v>8869</v>
      </c>
      <c r="G2311" t="s">
        <v>134</v>
      </c>
      <c r="H2311" t="s">
        <v>211</v>
      </c>
      <c r="I2311" t="s">
        <v>79</v>
      </c>
      <c r="J2311" t="s">
        <v>136</v>
      </c>
      <c r="K2311" t="s">
        <v>22</v>
      </c>
      <c r="L2311" t="s">
        <v>177</v>
      </c>
      <c r="M2311" t="s">
        <v>8870</v>
      </c>
      <c r="N2311" t="s">
        <v>8871</v>
      </c>
      <c r="O2311">
        <v>0.79194444444444445</v>
      </c>
      <c r="P2311">
        <v>1</v>
      </c>
      <c r="Q2311">
        <v>318</v>
      </c>
      <c r="R2311">
        <v>2</v>
      </c>
      <c r="S2311">
        <v>44</v>
      </c>
      <c r="T2311">
        <v>1</v>
      </c>
      <c r="U2311">
        <v>12</v>
      </c>
      <c r="V2311">
        <v>1</v>
      </c>
      <c r="W2311">
        <v>0</v>
      </c>
      <c r="X2311">
        <v>8.7097460000000009</v>
      </c>
      <c r="Y2311">
        <v>17.333781999999999</v>
      </c>
      <c r="Z2311">
        <v>1.5163441</v>
      </c>
      <c r="AA2311">
        <v>3.0197310000000002</v>
      </c>
      <c r="AB2311">
        <v>7.2873350000000003E-2</v>
      </c>
      <c r="AC2311">
        <v>2.6090330000000002</v>
      </c>
      <c r="AD2311">
        <v>7.276859</v>
      </c>
      <c r="AE2311">
        <v>0</v>
      </c>
      <c r="AF2311">
        <v>40.53837</v>
      </c>
    </row>
    <row r="2312" spans="1:32" x14ac:dyDescent="0.3">
      <c r="A2312">
        <v>3007659</v>
      </c>
      <c r="B2312">
        <v>1</v>
      </c>
      <c r="C2312" t="s">
        <v>82</v>
      </c>
      <c r="D2312" t="s">
        <v>90</v>
      </c>
      <c r="E2312" t="s">
        <v>8872</v>
      </c>
      <c r="F2312" t="s">
        <v>8873</v>
      </c>
      <c r="G2312" t="s">
        <v>134</v>
      </c>
      <c r="H2312" t="s">
        <v>367</v>
      </c>
      <c r="I2312" t="s">
        <v>78</v>
      </c>
      <c r="J2312" t="s">
        <v>136</v>
      </c>
      <c r="K2312" t="s">
        <v>22</v>
      </c>
      <c r="L2312" t="s">
        <v>177</v>
      </c>
      <c r="M2312" t="s">
        <v>8874</v>
      </c>
      <c r="N2312" t="s">
        <v>8875</v>
      </c>
      <c r="O2312">
        <v>3.3032227777777781</v>
      </c>
      <c r="P2312">
        <v>0</v>
      </c>
      <c r="Q2312">
        <v>21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21.461881999999999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21.461881999999999</v>
      </c>
    </row>
    <row r="2313" spans="1:32" x14ac:dyDescent="0.3">
      <c r="A2313">
        <v>3007675</v>
      </c>
      <c r="B2313">
        <v>1</v>
      </c>
      <c r="C2313" t="s">
        <v>83</v>
      </c>
      <c r="D2313" t="s">
        <v>123</v>
      </c>
      <c r="E2313" t="s">
        <v>8876</v>
      </c>
      <c r="F2313" t="s">
        <v>8877</v>
      </c>
      <c r="G2313" t="s">
        <v>134</v>
      </c>
      <c r="H2313" t="s">
        <v>247</v>
      </c>
      <c r="I2313" t="s">
        <v>78</v>
      </c>
      <c r="J2313" t="s">
        <v>136</v>
      </c>
      <c r="K2313" t="s">
        <v>22</v>
      </c>
      <c r="L2313" t="s">
        <v>177</v>
      </c>
      <c r="M2313" t="s">
        <v>8878</v>
      </c>
      <c r="N2313" t="s">
        <v>8879</v>
      </c>
      <c r="O2313">
        <v>1.7023847222222221</v>
      </c>
      <c r="P2313">
        <v>0</v>
      </c>
      <c r="Q2313">
        <v>37</v>
      </c>
      <c r="R2313">
        <v>0</v>
      </c>
      <c r="S2313">
        <v>4</v>
      </c>
      <c r="T2313">
        <v>0</v>
      </c>
      <c r="U2313">
        <v>5</v>
      </c>
      <c r="V2313">
        <v>0</v>
      </c>
      <c r="W2313">
        <v>0</v>
      </c>
      <c r="X2313">
        <v>0</v>
      </c>
      <c r="Y2313">
        <v>7.6339645000000003</v>
      </c>
      <c r="Z2313">
        <v>0</v>
      </c>
      <c r="AA2313">
        <v>2.5383073000000002E-3</v>
      </c>
      <c r="AB2313">
        <v>0</v>
      </c>
      <c r="AC2313">
        <v>2.1253137999999998</v>
      </c>
      <c r="AD2313">
        <v>0</v>
      </c>
      <c r="AE2313">
        <v>0</v>
      </c>
      <c r="AF2313">
        <v>9.7618159999999996</v>
      </c>
    </row>
    <row r="2314" spans="1:32" x14ac:dyDescent="0.3">
      <c r="A2314">
        <v>3007460</v>
      </c>
      <c r="B2314">
        <v>2</v>
      </c>
      <c r="C2314" t="s">
        <v>82</v>
      </c>
      <c r="D2314" t="s">
        <v>87</v>
      </c>
      <c r="E2314" t="s">
        <v>8880</v>
      </c>
      <c r="F2314" t="s">
        <v>8881</v>
      </c>
      <c r="G2314" t="s">
        <v>134</v>
      </c>
      <c r="H2314" t="s">
        <v>610</v>
      </c>
      <c r="I2314" t="s">
        <v>78</v>
      </c>
      <c r="J2314" t="s">
        <v>136</v>
      </c>
      <c r="K2314" t="s">
        <v>22</v>
      </c>
      <c r="L2314" t="s">
        <v>177</v>
      </c>
      <c r="M2314" t="s">
        <v>6982</v>
      </c>
      <c r="N2314" t="s">
        <v>8882</v>
      </c>
      <c r="O2314">
        <v>0.99485611111111105</v>
      </c>
      <c r="P2314">
        <v>0</v>
      </c>
      <c r="Q2314">
        <v>201</v>
      </c>
      <c r="R2314">
        <v>0</v>
      </c>
      <c r="S2314">
        <v>0</v>
      </c>
      <c r="T2314">
        <v>0</v>
      </c>
      <c r="U2314">
        <v>24</v>
      </c>
      <c r="V2314">
        <v>0</v>
      </c>
      <c r="W2314">
        <v>0</v>
      </c>
      <c r="X2314">
        <v>0</v>
      </c>
      <c r="Y2314">
        <v>74.982990000000001</v>
      </c>
      <c r="Z2314">
        <v>0</v>
      </c>
      <c r="AA2314">
        <v>0</v>
      </c>
      <c r="AB2314">
        <v>0</v>
      </c>
      <c r="AC2314">
        <v>29.407357999999999</v>
      </c>
      <c r="AD2314">
        <v>0</v>
      </c>
      <c r="AE2314">
        <v>0</v>
      </c>
      <c r="AF2314">
        <v>104.39035</v>
      </c>
    </row>
    <row r="2315" spans="1:32" x14ac:dyDescent="0.3">
      <c r="A2315">
        <v>3007667</v>
      </c>
      <c r="B2315">
        <v>1</v>
      </c>
      <c r="C2315" t="s">
        <v>82</v>
      </c>
      <c r="D2315" t="s">
        <v>106</v>
      </c>
      <c r="E2315" t="s">
        <v>8883</v>
      </c>
      <c r="F2315" t="s">
        <v>8884</v>
      </c>
      <c r="G2315" t="s">
        <v>134</v>
      </c>
      <c r="H2315" t="s">
        <v>182</v>
      </c>
      <c r="I2315" t="s">
        <v>79</v>
      </c>
      <c r="J2315" t="s">
        <v>136</v>
      </c>
      <c r="K2315" t="s">
        <v>22</v>
      </c>
      <c r="L2315" t="s">
        <v>177</v>
      </c>
      <c r="M2315" t="s">
        <v>8885</v>
      </c>
      <c r="N2315" t="s">
        <v>8886</v>
      </c>
      <c r="O2315">
        <v>1.9415541666666667</v>
      </c>
      <c r="P2315">
        <v>0</v>
      </c>
      <c r="Q2315">
        <v>515</v>
      </c>
      <c r="R2315">
        <v>0</v>
      </c>
      <c r="S2315">
        <v>0</v>
      </c>
      <c r="T2315">
        <v>0</v>
      </c>
      <c r="U2315">
        <v>35</v>
      </c>
      <c r="V2315">
        <v>0</v>
      </c>
      <c r="W2315">
        <v>0</v>
      </c>
      <c r="X2315">
        <v>0</v>
      </c>
      <c r="Y2315">
        <v>249.25764000000001</v>
      </c>
      <c r="Z2315">
        <v>0</v>
      </c>
      <c r="AA2315">
        <v>0</v>
      </c>
      <c r="AB2315">
        <v>0</v>
      </c>
      <c r="AC2315">
        <v>107.930305</v>
      </c>
      <c r="AD2315">
        <v>0</v>
      </c>
      <c r="AE2315">
        <v>0</v>
      </c>
      <c r="AF2315">
        <v>357.18795999999998</v>
      </c>
    </row>
    <row r="2316" spans="1:32" x14ac:dyDescent="0.3">
      <c r="A2316">
        <v>3007313</v>
      </c>
      <c r="B2316">
        <v>1</v>
      </c>
      <c r="C2316" t="s">
        <v>82</v>
      </c>
      <c r="D2316" t="s">
        <v>91</v>
      </c>
      <c r="E2316" t="s">
        <v>8887</v>
      </c>
      <c r="F2316" t="s">
        <v>8888</v>
      </c>
      <c r="G2316" t="s">
        <v>134</v>
      </c>
      <c r="H2316" t="s">
        <v>247</v>
      </c>
      <c r="I2316" t="s">
        <v>78</v>
      </c>
      <c r="J2316" t="s">
        <v>136</v>
      </c>
      <c r="K2316" t="s">
        <v>22</v>
      </c>
      <c r="L2316" t="s">
        <v>177</v>
      </c>
      <c r="M2316" t="s">
        <v>8889</v>
      </c>
      <c r="N2316" t="s">
        <v>8890</v>
      </c>
      <c r="O2316">
        <v>6.5286922222222223</v>
      </c>
      <c r="P2316">
        <v>0</v>
      </c>
      <c r="Q2316">
        <v>61</v>
      </c>
      <c r="R2316">
        <v>0</v>
      </c>
      <c r="S2316">
        <v>0</v>
      </c>
      <c r="T2316">
        <v>0</v>
      </c>
      <c r="U2316">
        <v>12</v>
      </c>
      <c r="V2316">
        <v>0</v>
      </c>
      <c r="W2316">
        <v>0</v>
      </c>
      <c r="X2316">
        <v>0</v>
      </c>
      <c r="Y2316">
        <v>93.843350000000001</v>
      </c>
      <c r="Z2316">
        <v>0</v>
      </c>
      <c r="AA2316">
        <v>0</v>
      </c>
      <c r="AB2316">
        <v>0</v>
      </c>
      <c r="AC2316">
        <v>54.866343999999998</v>
      </c>
      <c r="AD2316">
        <v>0</v>
      </c>
      <c r="AE2316">
        <v>0</v>
      </c>
      <c r="AF2316">
        <v>148.7097</v>
      </c>
    </row>
    <row r="2317" spans="1:32" x14ac:dyDescent="0.3">
      <c r="A2317">
        <v>3007308</v>
      </c>
      <c r="B2317">
        <v>1</v>
      </c>
      <c r="C2317" t="s">
        <v>82</v>
      </c>
      <c r="D2317" t="s">
        <v>112</v>
      </c>
      <c r="E2317" t="s">
        <v>8891</v>
      </c>
      <c r="F2317" t="s">
        <v>8892</v>
      </c>
      <c r="G2317" t="s">
        <v>134</v>
      </c>
      <c r="H2317" t="s">
        <v>327</v>
      </c>
      <c r="I2317" t="s">
        <v>78</v>
      </c>
      <c r="J2317" t="s">
        <v>136</v>
      </c>
      <c r="K2317" t="s">
        <v>22</v>
      </c>
      <c r="L2317" t="s">
        <v>177</v>
      </c>
      <c r="M2317" t="s">
        <v>8893</v>
      </c>
      <c r="N2317" t="s">
        <v>8894</v>
      </c>
      <c r="O2317">
        <v>0.92138888888888892</v>
      </c>
      <c r="P2317">
        <v>0</v>
      </c>
      <c r="Q2317">
        <v>92</v>
      </c>
      <c r="R2317">
        <v>0</v>
      </c>
      <c r="S2317">
        <v>24</v>
      </c>
      <c r="T2317">
        <v>0</v>
      </c>
      <c r="U2317">
        <v>13</v>
      </c>
      <c r="V2317">
        <v>0</v>
      </c>
      <c r="W2317">
        <v>0</v>
      </c>
      <c r="X2317">
        <v>0</v>
      </c>
      <c r="Y2317">
        <v>24.175735</v>
      </c>
      <c r="Z2317">
        <v>0</v>
      </c>
      <c r="AA2317">
        <v>12.099368</v>
      </c>
      <c r="AB2317">
        <v>0</v>
      </c>
      <c r="AC2317">
        <v>1.402288</v>
      </c>
      <c r="AD2317">
        <v>0</v>
      </c>
      <c r="AE2317">
        <v>0</v>
      </c>
      <c r="AF2317">
        <v>37.677390000000003</v>
      </c>
    </row>
    <row r="2318" spans="1:32" x14ac:dyDescent="0.3">
      <c r="A2318">
        <v>3007180</v>
      </c>
      <c r="B2318">
        <v>1</v>
      </c>
      <c r="C2318" t="s">
        <v>82</v>
      </c>
      <c r="D2318" t="s">
        <v>88</v>
      </c>
      <c r="E2318" t="s">
        <v>8895</v>
      </c>
      <c r="F2318" t="s">
        <v>8896</v>
      </c>
      <c r="G2318" t="s">
        <v>134</v>
      </c>
      <c r="H2318" t="s">
        <v>238</v>
      </c>
      <c r="I2318" t="s">
        <v>78</v>
      </c>
      <c r="J2318" t="s">
        <v>136</v>
      </c>
      <c r="K2318" t="s">
        <v>22</v>
      </c>
      <c r="L2318" t="s">
        <v>177</v>
      </c>
      <c r="M2318" t="s">
        <v>8897</v>
      </c>
      <c r="N2318" t="s">
        <v>3090</v>
      </c>
      <c r="O2318">
        <v>0.74846444444444449</v>
      </c>
      <c r="P2318">
        <v>0</v>
      </c>
      <c r="Q2318">
        <v>1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0.20901792999999999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0.20901792999999999</v>
      </c>
    </row>
    <row r="2319" spans="1:32" x14ac:dyDescent="0.3">
      <c r="A2319">
        <v>3007160</v>
      </c>
      <c r="B2319">
        <v>1</v>
      </c>
      <c r="C2319" t="s">
        <v>82</v>
      </c>
      <c r="D2319" t="s">
        <v>111</v>
      </c>
      <c r="E2319" t="s">
        <v>8898</v>
      </c>
      <c r="F2319" t="s">
        <v>8899</v>
      </c>
      <c r="G2319" t="s">
        <v>134</v>
      </c>
      <c r="H2319" t="s">
        <v>211</v>
      </c>
      <c r="I2319" t="s">
        <v>79</v>
      </c>
      <c r="J2319" t="s">
        <v>136</v>
      </c>
      <c r="K2319" t="s">
        <v>22</v>
      </c>
      <c r="L2319" t="s">
        <v>177</v>
      </c>
      <c r="M2319" t="s">
        <v>8900</v>
      </c>
      <c r="N2319" t="s">
        <v>8901</v>
      </c>
      <c r="O2319">
        <v>0.85939611111111114</v>
      </c>
      <c r="P2319">
        <v>1</v>
      </c>
      <c r="Q2319">
        <v>0</v>
      </c>
      <c r="R2319">
        <v>18</v>
      </c>
      <c r="S2319">
        <v>0</v>
      </c>
      <c r="T2319">
        <v>3</v>
      </c>
      <c r="U2319">
        <v>0</v>
      </c>
      <c r="V2319">
        <v>0</v>
      </c>
      <c r="W2319">
        <v>0</v>
      </c>
      <c r="X2319">
        <v>0.18550343999999999</v>
      </c>
      <c r="Y2319">
        <v>0</v>
      </c>
      <c r="Z2319">
        <v>22.416264000000002</v>
      </c>
      <c r="AA2319">
        <v>0</v>
      </c>
      <c r="AB2319">
        <v>9.441694</v>
      </c>
      <c r="AC2319">
        <v>0</v>
      </c>
      <c r="AD2319">
        <v>0</v>
      </c>
      <c r="AE2319">
        <v>0</v>
      </c>
      <c r="AF2319">
        <v>32.043460000000003</v>
      </c>
    </row>
    <row r="2320" spans="1:32" x14ac:dyDescent="0.3">
      <c r="A2320">
        <v>3007045</v>
      </c>
      <c r="B2320">
        <v>1</v>
      </c>
      <c r="C2320" t="s">
        <v>83</v>
      </c>
      <c r="D2320" t="s">
        <v>117</v>
      </c>
      <c r="E2320" t="s">
        <v>8902</v>
      </c>
      <c r="F2320" t="s">
        <v>8903</v>
      </c>
      <c r="G2320" t="s">
        <v>134</v>
      </c>
      <c r="H2320" t="s">
        <v>142</v>
      </c>
      <c r="I2320" t="s">
        <v>79</v>
      </c>
      <c r="J2320" t="s">
        <v>136</v>
      </c>
      <c r="K2320" t="s">
        <v>22</v>
      </c>
      <c r="L2320" t="s">
        <v>137</v>
      </c>
      <c r="M2320" t="s">
        <v>8904</v>
      </c>
      <c r="N2320" t="s">
        <v>8905</v>
      </c>
      <c r="O2320">
        <v>6.4325000000000001</v>
      </c>
      <c r="P2320">
        <v>0</v>
      </c>
      <c r="Q2320">
        <v>22</v>
      </c>
      <c r="R2320">
        <v>0</v>
      </c>
      <c r="S2320">
        <v>19</v>
      </c>
      <c r="T2320">
        <v>0</v>
      </c>
      <c r="U2320">
        <v>3</v>
      </c>
      <c r="V2320">
        <v>0</v>
      </c>
      <c r="W2320">
        <v>0</v>
      </c>
      <c r="X2320">
        <v>0</v>
      </c>
      <c r="Y2320">
        <v>7.7261977000000002</v>
      </c>
      <c r="Z2320">
        <v>0</v>
      </c>
      <c r="AA2320">
        <v>80.028899999999993</v>
      </c>
      <c r="AB2320">
        <v>0</v>
      </c>
      <c r="AC2320">
        <v>8.2508470000000003</v>
      </c>
      <c r="AD2320">
        <v>0</v>
      </c>
      <c r="AE2320">
        <v>0</v>
      </c>
      <c r="AF2320">
        <v>96.005939999999995</v>
      </c>
    </row>
    <row r="2321" spans="1:32" x14ac:dyDescent="0.3">
      <c r="A2321">
        <v>3007019</v>
      </c>
      <c r="B2321">
        <v>1</v>
      </c>
      <c r="C2321" t="s">
        <v>82</v>
      </c>
      <c r="D2321" t="s">
        <v>94</v>
      </c>
      <c r="E2321" t="s">
        <v>8906</v>
      </c>
      <c r="F2321" t="s">
        <v>8907</v>
      </c>
      <c r="G2321" t="s">
        <v>134</v>
      </c>
      <c r="H2321" t="s">
        <v>147</v>
      </c>
      <c r="I2321" t="s">
        <v>79</v>
      </c>
      <c r="J2321" t="s">
        <v>136</v>
      </c>
      <c r="K2321" t="s">
        <v>22</v>
      </c>
      <c r="L2321" t="s">
        <v>137</v>
      </c>
      <c r="M2321" t="s">
        <v>8908</v>
      </c>
      <c r="N2321" t="s">
        <v>8909</v>
      </c>
      <c r="O2321">
        <v>3.8986111111111112</v>
      </c>
      <c r="P2321">
        <v>1</v>
      </c>
      <c r="Q2321">
        <v>115</v>
      </c>
      <c r="R2321">
        <v>6</v>
      </c>
      <c r="S2321">
        <v>42</v>
      </c>
      <c r="T2321">
        <v>5</v>
      </c>
      <c r="U2321">
        <v>21</v>
      </c>
      <c r="V2321">
        <v>0</v>
      </c>
      <c r="W2321">
        <v>0</v>
      </c>
      <c r="X2321">
        <v>84.961585999999997</v>
      </c>
      <c r="Y2321">
        <v>53.498665000000003</v>
      </c>
      <c r="Z2321">
        <v>14.352943</v>
      </c>
      <c r="AA2321">
        <v>88.616135</v>
      </c>
      <c r="AB2321">
        <v>377.90994000000001</v>
      </c>
      <c r="AC2321">
        <v>127.48824</v>
      </c>
      <c r="AD2321">
        <v>0</v>
      </c>
      <c r="AE2321">
        <v>0</v>
      </c>
      <c r="AF2321">
        <v>746.82749999999999</v>
      </c>
    </row>
    <row r="2322" spans="1:32" x14ac:dyDescent="0.3">
      <c r="A2322">
        <v>3007025</v>
      </c>
      <c r="B2322">
        <v>1</v>
      </c>
      <c r="C2322" t="s">
        <v>82</v>
      </c>
      <c r="D2322" t="s">
        <v>105</v>
      </c>
      <c r="E2322" t="s">
        <v>8910</v>
      </c>
      <c r="F2322" t="s">
        <v>8911</v>
      </c>
      <c r="G2322" t="s">
        <v>134</v>
      </c>
      <c r="H2322" t="s">
        <v>211</v>
      </c>
      <c r="I2322" t="s">
        <v>79</v>
      </c>
      <c r="J2322" t="s">
        <v>136</v>
      </c>
      <c r="K2322" t="s">
        <v>22</v>
      </c>
      <c r="L2322" t="s">
        <v>177</v>
      </c>
      <c r="M2322" t="s">
        <v>8912</v>
      </c>
      <c r="N2322" t="s">
        <v>8913</v>
      </c>
      <c r="O2322">
        <v>0.46861111111111109</v>
      </c>
      <c r="P2322">
        <v>0</v>
      </c>
      <c r="Q2322">
        <v>289</v>
      </c>
      <c r="R2322">
        <v>0</v>
      </c>
      <c r="S2322">
        <v>22</v>
      </c>
      <c r="T2322">
        <v>8</v>
      </c>
      <c r="U2322">
        <v>67</v>
      </c>
      <c r="V2322">
        <v>2</v>
      </c>
      <c r="W2322">
        <v>1</v>
      </c>
      <c r="X2322">
        <v>0</v>
      </c>
      <c r="Y2322">
        <v>41.596705999999998</v>
      </c>
      <c r="Z2322">
        <v>0</v>
      </c>
      <c r="AA2322">
        <v>5.9729614</v>
      </c>
      <c r="AB2322">
        <v>42.128929999999997</v>
      </c>
      <c r="AC2322">
        <v>19.575963999999999</v>
      </c>
      <c r="AD2322">
        <v>41.372593000000002</v>
      </c>
      <c r="AE2322">
        <v>4.7928895999999996</v>
      </c>
      <c r="AF2322">
        <v>155.44005000000001</v>
      </c>
    </row>
    <row r="2323" spans="1:32" x14ac:dyDescent="0.3">
      <c r="A2323">
        <v>3006991</v>
      </c>
      <c r="B2323">
        <v>1</v>
      </c>
      <c r="C2323" t="s">
        <v>83</v>
      </c>
      <c r="D2323" t="s">
        <v>130</v>
      </c>
      <c r="E2323" t="s">
        <v>8914</v>
      </c>
      <c r="F2323" t="s">
        <v>8915</v>
      </c>
      <c r="G2323" t="s">
        <v>134</v>
      </c>
      <c r="H2323" t="s">
        <v>182</v>
      </c>
      <c r="I2323" t="s">
        <v>78</v>
      </c>
      <c r="J2323" t="s">
        <v>136</v>
      </c>
      <c r="K2323" t="s">
        <v>22</v>
      </c>
      <c r="L2323" t="s">
        <v>177</v>
      </c>
      <c r="M2323" t="s">
        <v>8916</v>
      </c>
      <c r="N2323" t="s">
        <v>8917</v>
      </c>
      <c r="O2323">
        <v>2.6326894444444449</v>
      </c>
      <c r="P2323">
        <v>0</v>
      </c>
      <c r="Q2323">
        <v>26</v>
      </c>
      <c r="R2323">
        <v>0</v>
      </c>
      <c r="S2323">
        <v>4</v>
      </c>
      <c r="T2323">
        <v>0</v>
      </c>
      <c r="U2323">
        <v>3</v>
      </c>
      <c r="V2323">
        <v>0</v>
      </c>
      <c r="W2323">
        <v>0</v>
      </c>
      <c r="X2323">
        <v>0</v>
      </c>
      <c r="Y2323">
        <v>16.329270000000001</v>
      </c>
      <c r="Z2323">
        <v>0</v>
      </c>
      <c r="AA2323">
        <v>0.43849954000000002</v>
      </c>
      <c r="AB2323">
        <v>0</v>
      </c>
      <c r="AC2323">
        <v>3.4165926</v>
      </c>
      <c r="AD2323">
        <v>0</v>
      </c>
      <c r="AE2323">
        <v>0</v>
      </c>
      <c r="AF2323">
        <v>20.184360000000002</v>
      </c>
    </row>
    <row r="2324" spans="1:32" x14ac:dyDescent="0.3">
      <c r="A2324">
        <v>3006996</v>
      </c>
      <c r="B2324">
        <v>1</v>
      </c>
      <c r="C2324" t="s">
        <v>83</v>
      </c>
      <c r="D2324" t="s">
        <v>128</v>
      </c>
      <c r="E2324" t="s">
        <v>8918</v>
      </c>
      <c r="F2324" t="s">
        <v>8919</v>
      </c>
      <c r="G2324" t="s">
        <v>134</v>
      </c>
      <c r="H2324" t="s">
        <v>318</v>
      </c>
      <c r="I2324" t="s">
        <v>79</v>
      </c>
      <c r="J2324" t="s">
        <v>136</v>
      </c>
      <c r="K2324" t="s">
        <v>22</v>
      </c>
      <c r="L2324" t="s">
        <v>177</v>
      </c>
      <c r="M2324" t="s">
        <v>8920</v>
      </c>
      <c r="N2324" t="s">
        <v>8921</v>
      </c>
      <c r="O2324">
        <v>3.3820872222222218</v>
      </c>
      <c r="P2324">
        <v>0</v>
      </c>
      <c r="Q2324">
        <v>56</v>
      </c>
      <c r="R2324">
        <v>33</v>
      </c>
      <c r="S2324">
        <v>16</v>
      </c>
      <c r="T2324">
        <v>1</v>
      </c>
      <c r="U2324">
        <v>9</v>
      </c>
      <c r="V2324">
        <v>0</v>
      </c>
      <c r="W2324">
        <v>0</v>
      </c>
      <c r="X2324">
        <v>0</v>
      </c>
      <c r="Y2324">
        <v>40.510573999999998</v>
      </c>
      <c r="Z2324">
        <v>36.849795999999998</v>
      </c>
      <c r="AA2324">
        <v>45.968150000000001</v>
      </c>
      <c r="AB2324">
        <v>1.0759623</v>
      </c>
      <c r="AC2324">
        <v>7.4153266000000002</v>
      </c>
      <c r="AD2324">
        <v>0</v>
      </c>
      <c r="AE2324">
        <v>0</v>
      </c>
      <c r="AF2324">
        <v>131.81980999999999</v>
      </c>
    </row>
    <row r="2325" spans="1:32" x14ac:dyDescent="0.3">
      <c r="A2325">
        <v>3007002</v>
      </c>
      <c r="B2325">
        <v>1</v>
      </c>
      <c r="C2325" t="s">
        <v>82</v>
      </c>
      <c r="D2325" t="s">
        <v>106</v>
      </c>
      <c r="E2325" t="s">
        <v>8922</v>
      </c>
      <c r="F2325" t="s">
        <v>8923</v>
      </c>
      <c r="G2325" t="s">
        <v>134</v>
      </c>
      <c r="H2325" t="s">
        <v>142</v>
      </c>
      <c r="I2325" t="s">
        <v>78</v>
      </c>
      <c r="J2325" t="s">
        <v>136</v>
      </c>
      <c r="K2325" t="s">
        <v>22</v>
      </c>
      <c r="L2325" t="s">
        <v>137</v>
      </c>
      <c r="M2325" t="s">
        <v>8924</v>
      </c>
      <c r="N2325" t="s">
        <v>8925</v>
      </c>
      <c r="O2325">
        <v>8.1983333333333341</v>
      </c>
      <c r="P2325">
        <v>0</v>
      </c>
      <c r="Q2325">
        <v>537</v>
      </c>
      <c r="R2325">
        <v>0</v>
      </c>
      <c r="S2325">
        <v>0</v>
      </c>
      <c r="T2325">
        <v>0</v>
      </c>
      <c r="U2325">
        <v>9</v>
      </c>
      <c r="V2325">
        <v>0</v>
      </c>
      <c r="W2325">
        <v>0</v>
      </c>
      <c r="X2325">
        <v>0</v>
      </c>
      <c r="Y2325">
        <v>1155.3997999999999</v>
      </c>
      <c r="Z2325">
        <v>0</v>
      </c>
      <c r="AA2325">
        <v>0</v>
      </c>
      <c r="AB2325">
        <v>0</v>
      </c>
      <c r="AC2325">
        <v>25.978515999999999</v>
      </c>
      <c r="AD2325">
        <v>0</v>
      </c>
      <c r="AE2325">
        <v>0</v>
      </c>
      <c r="AF2325">
        <v>1181.3783000000001</v>
      </c>
    </row>
    <row r="2326" spans="1:32" x14ac:dyDescent="0.3">
      <c r="A2326">
        <v>3006849</v>
      </c>
      <c r="B2326">
        <v>1</v>
      </c>
      <c r="C2326" t="s">
        <v>82</v>
      </c>
      <c r="D2326" t="s">
        <v>106</v>
      </c>
      <c r="E2326" t="s">
        <v>8926</v>
      </c>
      <c r="F2326" t="s">
        <v>8927</v>
      </c>
      <c r="G2326" t="s">
        <v>134</v>
      </c>
      <c r="H2326" t="s">
        <v>216</v>
      </c>
      <c r="I2326" t="s">
        <v>78</v>
      </c>
      <c r="J2326" t="s">
        <v>136</v>
      </c>
      <c r="K2326" t="s">
        <v>22</v>
      </c>
      <c r="L2326" t="s">
        <v>177</v>
      </c>
      <c r="M2326" t="s">
        <v>8928</v>
      </c>
      <c r="N2326" t="s">
        <v>8929</v>
      </c>
      <c r="O2326">
        <v>1.2873033333333335</v>
      </c>
      <c r="P2326">
        <v>0</v>
      </c>
      <c r="Q2326">
        <v>4</v>
      </c>
      <c r="R2326">
        <v>0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0</v>
      </c>
      <c r="Y2326">
        <v>1.7808470999999999</v>
      </c>
      <c r="Z2326">
        <v>0</v>
      </c>
      <c r="AA2326">
        <v>0</v>
      </c>
      <c r="AB2326">
        <v>0</v>
      </c>
      <c r="AC2326">
        <v>5.8574673000000001E-2</v>
      </c>
      <c r="AD2326">
        <v>0</v>
      </c>
      <c r="AE2326">
        <v>0</v>
      </c>
      <c r="AF2326">
        <v>1.8394216999999999</v>
      </c>
    </row>
    <row r="2327" spans="1:32" x14ac:dyDescent="0.3">
      <c r="A2327">
        <v>3006851</v>
      </c>
      <c r="B2327">
        <v>1</v>
      </c>
      <c r="C2327" t="s">
        <v>82</v>
      </c>
      <c r="D2327" t="s">
        <v>84</v>
      </c>
      <c r="E2327" t="s">
        <v>8930</v>
      </c>
      <c r="F2327" t="s">
        <v>8931</v>
      </c>
      <c r="G2327" t="s">
        <v>134</v>
      </c>
      <c r="H2327" t="s">
        <v>176</v>
      </c>
      <c r="I2327" t="s">
        <v>78</v>
      </c>
      <c r="J2327" t="s">
        <v>136</v>
      </c>
      <c r="K2327" t="s">
        <v>22</v>
      </c>
      <c r="L2327" t="s">
        <v>177</v>
      </c>
      <c r="M2327" t="s">
        <v>8932</v>
      </c>
      <c r="N2327" t="s">
        <v>8933</v>
      </c>
      <c r="O2327">
        <v>3.7663625000000001</v>
      </c>
      <c r="P2327">
        <v>0</v>
      </c>
      <c r="Q2327">
        <v>18</v>
      </c>
      <c r="R2327">
        <v>0</v>
      </c>
      <c r="S2327">
        <v>0</v>
      </c>
      <c r="T2327">
        <v>0</v>
      </c>
      <c r="U2327">
        <v>3</v>
      </c>
      <c r="V2327">
        <v>0</v>
      </c>
      <c r="W2327">
        <v>0</v>
      </c>
      <c r="X2327">
        <v>0</v>
      </c>
      <c r="Y2327">
        <v>22.011139</v>
      </c>
      <c r="Z2327">
        <v>0</v>
      </c>
      <c r="AA2327">
        <v>0</v>
      </c>
      <c r="AB2327">
        <v>0</v>
      </c>
      <c r="AC2327">
        <v>12.191981999999999</v>
      </c>
      <c r="AD2327">
        <v>0</v>
      </c>
      <c r="AE2327">
        <v>0</v>
      </c>
      <c r="AF2327">
        <v>34.203119999999998</v>
      </c>
    </row>
    <row r="2328" spans="1:32" x14ac:dyDescent="0.3">
      <c r="A2328">
        <v>3006245</v>
      </c>
      <c r="B2328">
        <v>1</v>
      </c>
      <c r="C2328" t="s">
        <v>83</v>
      </c>
      <c r="D2328" t="s">
        <v>130</v>
      </c>
      <c r="E2328" t="s">
        <v>8934</v>
      </c>
      <c r="F2328" t="s">
        <v>8935</v>
      </c>
      <c r="G2328" t="s">
        <v>134</v>
      </c>
      <c r="H2328" t="s">
        <v>238</v>
      </c>
      <c r="I2328" t="s">
        <v>78</v>
      </c>
      <c r="J2328" t="s">
        <v>136</v>
      </c>
      <c r="K2328" t="s">
        <v>22</v>
      </c>
      <c r="L2328" t="s">
        <v>177</v>
      </c>
      <c r="M2328" t="s">
        <v>8936</v>
      </c>
      <c r="N2328" t="s">
        <v>8937</v>
      </c>
      <c r="O2328">
        <v>1.4796449999999999</v>
      </c>
      <c r="P2328">
        <v>0</v>
      </c>
      <c r="Q2328">
        <v>4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1.6796163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1.6796163</v>
      </c>
    </row>
    <row r="2329" spans="1:32" x14ac:dyDescent="0.3">
      <c r="A2329">
        <v>3006191</v>
      </c>
      <c r="B2329">
        <v>1</v>
      </c>
      <c r="C2329" t="s">
        <v>82</v>
      </c>
      <c r="D2329" t="s">
        <v>97</v>
      </c>
      <c r="E2329" t="s">
        <v>3583</v>
      </c>
      <c r="F2329" t="s">
        <v>3584</v>
      </c>
      <c r="G2329" t="s">
        <v>134</v>
      </c>
      <c r="H2329" t="s">
        <v>211</v>
      </c>
      <c r="I2329" t="s">
        <v>79</v>
      </c>
      <c r="J2329" t="s">
        <v>136</v>
      </c>
      <c r="K2329" t="s">
        <v>22</v>
      </c>
      <c r="L2329" t="s">
        <v>177</v>
      </c>
      <c r="M2329" t="s">
        <v>8938</v>
      </c>
      <c r="N2329" t="s">
        <v>8939</v>
      </c>
      <c r="O2329">
        <v>0.83815138888888885</v>
      </c>
      <c r="P2329">
        <v>3</v>
      </c>
      <c r="Q2329">
        <v>1070</v>
      </c>
      <c r="R2329">
        <v>2</v>
      </c>
      <c r="S2329">
        <v>16</v>
      </c>
      <c r="T2329">
        <v>12</v>
      </c>
      <c r="U2329">
        <v>94</v>
      </c>
      <c r="V2329">
        <v>4</v>
      </c>
      <c r="W2329">
        <v>1</v>
      </c>
      <c r="X2329">
        <v>40.420670000000001</v>
      </c>
      <c r="Y2329">
        <v>569.67070000000001</v>
      </c>
      <c r="Z2329">
        <v>12.115109</v>
      </c>
      <c r="AA2329">
        <v>1.5483335</v>
      </c>
      <c r="AB2329">
        <v>181.77906999999999</v>
      </c>
      <c r="AC2329">
        <v>184.73313999999999</v>
      </c>
      <c r="AD2329">
        <v>257.99020000000002</v>
      </c>
      <c r="AE2329">
        <v>3.9910144999999999</v>
      </c>
      <c r="AF2329">
        <v>1252.2483</v>
      </c>
    </row>
    <row r="2330" spans="1:32" x14ac:dyDescent="0.3">
      <c r="A2330">
        <v>3006180</v>
      </c>
      <c r="B2330">
        <v>1</v>
      </c>
      <c r="C2330" t="s">
        <v>82</v>
      </c>
      <c r="D2330" t="s">
        <v>92</v>
      </c>
      <c r="E2330" t="s">
        <v>8940</v>
      </c>
      <c r="F2330" t="s">
        <v>8941</v>
      </c>
      <c r="G2330" t="s">
        <v>134</v>
      </c>
      <c r="H2330" t="s">
        <v>135</v>
      </c>
      <c r="I2330" t="s">
        <v>79</v>
      </c>
      <c r="J2330" t="s">
        <v>136</v>
      </c>
      <c r="K2330" t="s">
        <v>22</v>
      </c>
      <c r="L2330" t="s">
        <v>177</v>
      </c>
      <c r="M2330" t="s">
        <v>8942</v>
      </c>
      <c r="N2330" t="s">
        <v>8943</v>
      </c>
      <c r="O2330">
        <v>1.0408333333333333</v>
      </c>
      <c r="P2330">
        <v>0</v>
      </c>
      <c r="Q2330">
        <v>1072</v>
      </c>
      <c r="R2330">
        <v>0</v>
      </c>
      <c r="S2330">
        <v>0</v>
      </c>
      <c r="T2330">
        <v>0</v>
      </c>
      <c r="U2330">
        <v>104</v>
      </c>
      <c r="V2330">
        <v>0</v>
      </c>
      <c r="W2330">
        <v>0</v>
      </c>
      <c r="X2330">
        <v>0</v>
      </c>
      <c r="Y2330">
        <v>501.19319999999999</v>
      </c>
      <c r="Z2330">
        <v>0</v>
      </c>
      <c r="AA2330">
        <v>0</v>
      </c>
      <c r="AB2330">
        <v>0</v>
      </c>
      <c r="AC2330">
        <v>97.678139999999999</v>
      </c>
      <c r="AD2330">
        <v>0</v>
      </c>
      <c r="AE2330">
        <v>0</v>
      </c>
      <c r="AF2330">
        <v>598.87134000000003</v>
      </c>
    </row>
    <row r="2331" spans="1:32" x14ac:dyDescent="0.3">
      <c r="A2331">
        <v>3005887</v>
      </c>
      <c r="B2331">
        <v>1</v>
      </c>
      <c r="C2331" t="s">
        <v>82</v>
      </c>
      <c r="D2331" t="s">
        <v>92</v>
      </c>
      <c r="E2331" t="s">
        <v>3124</v>
      </c>
      <c r="F2331" t="s">
        <v>3125</v>
      </c>
      <c r="G2331" t="s">
        <v>134</v>
      </c>
      <c r="H2331" t="s">
        <v>211</v>
      </c>
      <c r="I2331" t="s">
        <v>79</v>
      </c>
      <c r="J2331" t="s">
        <v>136</v>
      </c>
      <c r="K2331" t="s">
        <v>22</v>
      </c>
      <c r="L2331" t="s">
        <v>177</v>
      </c>
      <c r="M2331" t="s">
        <v>8944</v>
      </c>
      <c r="N2331" t="s">
        <v>8945</v>
      </c>
      <c r="O2331">
        <v>3.2141666666666668</v>
      </c>
      <c r="P2331">
        <v>2</v>
      </c>
      <c r="Q2331">
        <v>42</v>
      </c>
      <c r="R2331">
        <v>14</v>
      </c>
      <c r="S2331">
        <v>7</v>
      </c>
      <c r="T2331">
        <v>5</v>
      </c>
      <c r="U2331">
        <v>5</v>
      </c>
      <c r="V2331">
        <v>0</v>
      </c>
      <c r="W2331">
        <v>0</v>
      </c>
      <c r="X2331">
        <v>8.5221719999999994</v>
      </c>
      <c r="Y2331">
        <v>12.48879</v>
      </c>
      <c r="Z2331">
        <v>25.788108999999999</v>
      </c>
      <c r="AA2331">
        <v>5.8143830000000003</v>
      </c>
      <c r="AB2331">
        <v>28.271767000000001</v>
      </c>
      <c r="AC2331">
        <v>3.7239868999999999</v>
      </c>
      <c r="AD2331">
        <v>0</v>
      </c>
      <c r="AE2331">
        <v>0</v>
      </c>
      <c r="AF2331">
        <v>84.609210000000004</v>
      </c>
    </row>
    <row r="2332" spans="1:32" x14ac:dyDescent="0.3">
      <c r="A2332">
        <v>3005881</v>
      </c>
      <c r="B2332">
        <v>1</v>
      </c>
      <c r="C2332" t="s">
        <v>83</v>
      </c>
      <c r="D2332" t="s">
        <v>116</v>
      </c>
      <c r="E2332" t="s">
        <v>8946</v>
      </c>
      <c r="F2332" t="s">
        <v>8947</v>
      </c>
      <c r="G2332" t="s">
        <v>134</v>
      </c>
      <c r="H2332" t="s">
        <v>211</v>
      </c>
      <c r="I2332" t="s">
        <v>79</v>
      </c>
      <c r="J2332" t="s">
        <v>136</v>
      </c>
      <c r="K2332" t="s">
        <v>22</v>
      </c>
      <c r="L2332" t="s">
        <v>177</v>
      </c>
      <c r="M2332" t="s">
        <v>8948</v>
      </c>
      <c r="N2332" t="s">
        <v>8949</v>
      </c>
      <c r="O2332">
        <v>0.84138888888888885</v>
      </c>
      <c r="P2332">
        <v>0</v>
      </c>
      <c r="Q2332">
        <v>484</v>
      </c>
      <c r="R2332">
        <v>1</v>
      </c>
      <c r="S2332">
        <v>9</v>
      </c>
      <c r="T2332">
        <v>1</v>
      </c>
      <c r="U2332">
        <v>65</v>
      </c>
      <c r="V2332">
        <v>0</v>
      </c>
      <c r="W2332">
        <v>1</v>
      </c>
      <c r="X2332">
        <v>0</v>
      </c>
      <c r="Y2332">
        <v>68.777016000000003</v>
      </c>
      <c r="Z2332">
        <v>0</v>
      </c>
      <c r="AA2332">
        <v>1.0464791</v>
      </c>
      <c r="AB2332">
        <v>0</v>
      </c>
      <c r="AC2332">
        <v>12.278041</v>
      </c>
      <c r="AD2332">
        <v>0</v>
      </c>
      <c r="AE2332">
        <v>51.675620000000002</v>
      </c>
      <c r="AF2332">
        <v>133.77716000000001</v>
      </c>
    </row>
    <row r="2333" spans="1:32" x14ac:dyDescent="0.3">
      <c r="A2333">
        <v>3005698</v>
      </c>
      <c r="B2333">
        <v>1</v>
      </c>
      <c r="C2333" t="s">
        <v>83</v>
      </c>
      <c r="D2333" t="s">
        <v>123</v>
      </c>
      <c r="E2333" t="s">
        <v>8950</v>
      </c>
      <c r="F2333" t="s">
        <v>8951</v>
      </c>
      <c r="G2333" t="s">
        <v>134</v>
      </c>
      <c r="H2333" t="s">
        <v>247</v>
      </c>
      <c r="I2333" t="s">
        <v>78</v>
      </c>
      <c r="J2333" t="s">
        <v>136</v>
      </c>
      <c r="K2333" t="s">
        <v>22</v>
      </c>
      <c r="L2333" t="s">
        <v>177</v>
      </c>
      <c r="M2333" t="s">
        <v>8952</v>
      </c>
      <c r="N2333" t="s">
        <v>8953</v>
      </c>
      <c r="O2333">
        <v>1.2083783333333333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12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6.1549930000000002</v>
      </c>
      <c r="AD2333">
        <v>0</v>
      </c>
      <c r="AE2333">
        <v>0</v>
      </c>
      <c r="AF2333">
        <v>6.1549930000000002</v>
      </c>
    </row>
    <row r="2334" spans="1:32" x14ac:dyDescent="0.3">
      <c r="A2334">
        <v>3005563</v>
      </c>
      <c r="B2334">
        <v>1</v>
      </c>
      <c r="C2334" t="s">
        <v>82</v>
      </c>
      <c r="D2334" t="s">
        <v>112</v>
      </c>
      <c r="E2334" t="s">
        <v>8954</v>
      </c>
      <c r="F2334" t="s">
        <v>8955</v>
      </c>
      <c r="G2334" t="s">
        <v>134</v>
      </c>
      <c r="H2334" t="s">
        <v>211</v>
      </c>
      <c r="I2334" t="s">
        <v>79</v>
      </c>
      <c r="J2334" t="s">
        <v>136</v>
      </c>
      <c r="K2334" t="s">
        <v>22</v>
      </c>
      <c r="L2334" t="s">
        <v>177</v>
      </c>
      <c r="M2334" t="s">
        <v>8956</v>
      </c>
      <c r="N2334" t="s">
        <v>8957</v>
      </c>
      <c r="O2334">
        <v>1.4355555555555555</v>
      </c>
      <c r="P2334">
        <v>0</v>
      </c>
      <c r="Q2334">
        <v>1276</v>
      </c>
      <c r="R2334">
        <v>9</v>
      </c>
      <c r="S2334">
        <v>18</v>
      </c>
      <c r="T2334">
        <v>3</v>
      </c>
      <c r="U2334">
        <v>177</v>
      </c>
      <c r="V2334">
        <v>0</v>
      </c>
      <c r="W2334">
        <v>1</v>
      </c>
      <c r="X2334">
        <v>0</v>
      </c>
      <c r="Y2334">
        <v>579.68353000000002</v>
      </c>
      <c r="Z2334">
        <v>2.4520659999999999</v>
      </c>
      <c r="AA2334">
        <v>49.200912000000002</v>
      </c>
      <c r="AB2334">
        <v>48.005775</v>
      </c>
      <c r="AC2334">
        <v>337.70983999999999</v>
      </c>
      <c r="AD2334">
        <v>0</v>
      </c>
      <c r="AE2334">
        <v>1.959484</v>
      </c>
      <c r="AF2334">
        <v>1019.01166</v>
      </c>
    </row>
    <row r="2335" spans="1:32" x14ac:dyDescent="0.3">
      <c r="A2335">
        <v>3005457</v>
      </c>
      <c r="B2335">
        <v>1</v>
      </c>
      <c r="C2335" t="s">
        <v>82</v>
      </c>
      <c r="D2335" t="s">
        <v>110</v>
      </c>
      <c r="E2335" t="s">
        <v>8958</v>
      </c>
      <c r="F2335" t="s">
        <v>8959</v>
      </c>
      <c r="G2335" t="s">
        <v>134</v>
      </c>
      <c r="H2335" t="s">
        <v>211</v>
      </c>
      <c r="I2335" t="s">
        <v>79</v>
      </c>
      <c r="J2335" t="s">
        <v>136</v>
      </c>
      <c r="K2335" t="s">
        <v>22</v>
      </c>
      <c r="L2335" t="s">
        <v>177</v>
      </c>
      <c r="M2335" t="s">
        <v>8960</v>
      </c>
      <c r="N2335" t="s">
        <v>8961</v>
      </c>
      <c r="O2335">
        <v>0.36833333333333335</v>
      </c>
      <c r="P2335">
        <v>0</v>
      </c>
      <c r="Q2335">
        <v>212</v>
      </c>
      <c r="R2335">
        <v>0</v>
      </c>
      <c r="S2335">
        <v>20</v>
      </c>
      <c r="T2335">
        <v>1</v>
      </c>
      <c r="U2335">
        <v>197</v>
      </c>
      <c r="V2335">
        <v>0</v>
      </c>
      <c r="W2335">
        <v>0</v>
      </c>
      <c r="X2335">
        <v>0</v>
      </c>
      <c r="Y2335">
        <v>27.356365</v>
      </c>
      <c r="Z2335">
        <v>0</v>
      </c>
      <c r="AA2335">
        <v>3.3153608000000001</v>
      </c>
      <c r="AB2335">
        <v>0.10253823500000001</v>
      </c>
      <c r="AC2335">
        <v>128.8946</v>
      </c>
      <c r="AD2335">
        <v>0</v>
      </c>
      <c r="AE2335">
        <v>0</v>
      </c>
      <c r="AF2335">
        <v>159.66888</v>
      </c>
    </row>
    <row r="2336" spans="1:32" x14ac:dyDescent="0.3">
      <c r="A2336">
        <v>3005459</v>
      </c>
      <c r="B2336">
        <v>1</v>
      </c>
      <c r="C2336" t="s">
        <v>83</v>
      </c>
      <c r="D2336" t="s">
        <v>127</v>
      </c>
      <c r="E2336" t="s">
        <v>8962</v>
      </c>
      <c r="F2336" t="s">
        <v>8963</v>
      </c>
      <c r="G2336" t="s">
        <v>134</v>
      </c>
      <c r="H2336" t="s">
        <v>135</v>
      </c>
      <c r="I2336" t="s">
        <v>79</v>
      </c>
      <c r="J2336" t="s">
        <v>136</v>
      </c>
      <c r="K2336" t="s">
        <v>22</v>
      </c>
      <c r="L2336" t="s">
        <v>137</v>
      </c>
      <c r="M2336" t="s">
        <v>8964</v>
      </c>
      <c r="N2336" t="s">
        <v>8965</v>
      </c>
      <c r="O2336">
        <v>0.53111111111111109</v>
      </c>
      <c r="P2336">
        <v>3</v>
      </c>
      <c r="Q2336">
        <v>1854</v>
      </c>
      <c r="R2336">
        <v>14</v>
      </c>
      <c r="S2336">
        <v>31</v>
      </c>
      <c r="T2336">
        <v>3</v>
      </c>
      <c r="U2336">
        <v>168</v>
      </c>
      <c r="V2336">
        <v>2</v>
      </c>
      <c r="W2336">
        <v>0</v>
      </c>
      <c r="X2336">
        <v>4.2595179999999999</v>
      </c>
      <c r="Y2336">
        <v>149.48676</v>
      </c>
      <c r="Z2336">
        <v>8.99132</v>
      </c>
      <c r="AA2336">
        <v>5.2471966999999999</v>
      </c>
      <c r="AB2336">
        <v>1.9908105</v>
      </c>
      <c r="AC2336">
        <v>36.252597999999999</v>
      </c>
      <c r="AD2336">
        <v>9.8516309999999994</v>
      </c>
      <c r="AE2336">
        <v>0</v>
      </c>
      <c r="AF2336">
        <v>216.07982000000001</v>
      </c>
    </row>
    <row r="2337" spans="1:32" x14ac:dyDescent="0.3">
      <c r="A2337">
        <v>3005420</v>
      </c>
      <c r="B2337">
        <v>1</v>
      </c>
      <c r="C2337" t="s">
        <v>82</v>
      </c>
      <c r="D2337" t="s">
        <v>110</v>
      </c>
      <c r="E2337" t="s">
        <v>8966</v>
      </c>
      <c r="F2337" t="s">
        <v>8967</v>
      </c>
      <c r="G2337" t="s">
        <v>134</v>
      </c>
      <c r="H2337" t="s">
        <v>318</v>
      </c>
      <c r="I2337" t="s">
        <v>79</v>
      </c>
      <c r="J2337" t="s">
        <v>136</v>
      </c>
      <c r="K2337" t="s">
        <v>22</v>
      </c>
      <c r="L2337" t="s">
        <v>177</v>
      </c>
      <c r="M2337" t="s">
        <v>8968</v>
      </c>
      <c r="N2337" t="s">
        <v>8969</v>
      </c>
      <c r="O2337">
        <v>2.1415958333333331</v>
      </c>
      <c r="P2337">
        <v>0</v>
      </c>
      <c r="Q2337">
        <v>54</v>
      </c>
      <c r="R2337">
        <v>0</v>
      </c>
      <c r="S2337">
        <v>0</v>
      </c>
      <c r="T2337">
        <v>0</v>
      </c>
      <c r="U2337">
        <v>26</v>
      </c>
      <c r="V2337">
        <v>0</v>
      </c>
      <c r="W2337">
        <v>0</v>
      </c>
      <c r="X2337">
        <v>0</v>
      </c>
      <c r="Y2337">
        <v>31.579699999999999</v>
      </c>
      <c r="Z2337">
        <v>0</v>
      </c>
      <c r="AA2337">
        <v>0</v>
      </c>
      <c r="AB2337">
        <v>0</v>
      </c>
      <c r="AC2337">
        <v>29.970665</v>
      </c>
      <c r="AD2337">
        <v>0</v>
      </c>
      <c r="AE2337">
        <v>0</v>
      </c>
      <c r="AF2337">
        <v>61.550364999999999</v>
      </c>
    </row>
    <row r="2338" spans="1:32" x14ac:dyDescent="0.3">
      <c r="A2338">
        <v>3005406</v>
      </c>
      <c r="B2338">
        <v>1</v>
      </c>
      <c r="C2338" t="s">
        <v>82</v>
      </c>
      <c r="D2338" t="s">
        <v>100</v>
      </c>
      <c r="E2338" t="s">
        <v>4334</v>
      </c>
      <c r="F2338" t="s">
        <v>4335</v>
      </c>
      <c r="G2338" t="s">
        <v>134</v>
      </c>
      <c r="H2338" t="s">
        <v>247</v>
      </c>
      <c r="I2338" t="s">
        <v>78</v>
      </c>
      <c r="J2338" t="s">
        <v>136</v>
      </c>
      <c r="K2338" t="s">
        <v>22</v>
      </c>
      <c r="L2338" t="s">
        <v>177</v>
      </c>
      <c r="M2338" t="s">
        <v>8970</v>
      </c>
      <c r="N2338" t="s">
        <v>7651</v>
      </c>
      <c r="O2338">
        <v>3.2471172222222222</v>
      </c>
      <c r="P2338">
        <v>0</v>
      </c>
      <c r="Q2338">
        <v>173</v>
      </c>
      <c r="R2338">
        <v>0</v>
      </c>
      <c r="S2338">
        <v>0</v>
      </c>
      <c r="T2338">
        <v>0</v>
      </c>
      <c r="U2338">
        <v>14</v>
      </c>
      <c r="V2338">
        <v>0</v>
      </c>
      <c r="W2338">
        <v>0</v>
      </c>
      <c r="X2338">
        <v>0</v>
      </c>
      <c r="Y2338">
        <v>134.05879999999999</v>
      </c>
      <c r="Z2338">
        <v>0</v>
      </c>
      <c r="AA2338">
        <v>0</v>
      </c>
      <c r="AB2338">
        <v>0</v>
      </c>
      <c r="AC2338">
        <v>63.568207000000001</v>
      </c>
      <c r="AD2338">
        <v>0</v>
      </c>
      <c r="AE2338">
        <v>0</v>
      </c>
      <c r="AF2338">
        <v>197.62701000000001</v>
      </c>
    </row>
    <row r="2339" spans="1:32" x14ac:dyDescent="0.3">
      <c r="A2339">
        <v>3005468</v>
      </c>
      <c r="B2339">
        <v>1</v>
      </c>
      <c r="C2339" t="s">
        <v>82</v>
      </c>
      <c r="D2339" t="s">
        <v>92</v>
      </c>
      <c r="E2339" t="s">
        <v>8014</v>
      </c>
      <c r="F2339" t="s">
        <v>8015</v>
      </c>
      <c r="G2339" t="s">
        <v>134</v>
      </c>
      <c r="H2339" t="s">
        <v>135</v>
      </c>
      <c r="I2339" t="s">
        <v>79</v>
      </c>
      <c r="J2339" t="s">
        <v>136</v>
      </c>
      <c r="K2339" t="s">
        <v>22</v>
      </c>
      <c r="L2339" t="s">
        <v>137</v>
      </c>
      <c r="M2339" t="s">
        <v>8971</v>
      </c>
      <c r="N2339" t="s">
        <v>8972</v>
      </c>
      <c r="O2339">
        <v>5.2777777777777778E-2</v>
      </c>
      <c r="P2339">
        <v>5</v>
      </c>
      <c r="Q2339">
        <v>8434</v>
      </c>
      <c r="R2339">
        <v>2</v>
      </c>
      <c r="S2339">
        <v>105</v>
      </c>
      <c r="T2339">
        <v>8</v>
      </c>
      <c r="U2339">
        <v>1273</v>
      </c>
      <c r="V2339">
        <v>0</v>
      </c>
      <c r="W2339">
        <v>3</v>
      </c>
      <c r="X2339">
        <v>2.4778851999999998</v>
      </c>
      <c r="Y2339">
        <v>169.50414000000001</v>
      </c>
      <c r="Z2339">
        <v>1.4354191999999999</v>
      </c>
      <c r="AA2339">
        <v>3.2960845999999999</v>
      </c>
      <c r="AB2339">
        <v>4.5371319999999997</v>
      </c>
      <c r="AC2339">
        <v>51.262810000000002</v>
      </c>
      <c r="AD2339">
        <v>0</v>
      </c>
      <c r="AE2339">
        <v>3.2494356999999998</v>
      </c>
      <c r="AF2339">
        <v>235.76291000000001</v>
      </c>
    </row>
    <row r="2340" spans="1:32" x14ac:dyDescent="0.3">
      <c r="A2340">
        <v>3005219</v>
      </c>
      <c r="B2340">
        <v>1</v>
      </c>
      <c r="C2340" t="s">
        <v>82</v>
      </c>
      <c r="D2340" t="s">
        <v>88</v>
      </c>
      <c r="E2340" t="s">
        <v>8973</v>
      </c>
      <c r="F2340" t="s">
        <v>8974</v>
      </c>
      <c r="G2340" t="s">
        <v>134</v>
      </c>
      <c r="H2340" t="s">
        <v>327</v>
      </c>
      <c r="I2340" t="s">
        <v>78</v>
      </c>
      <c r="J2340" t="s">
        <v>136</v>
      </c>
      <c r="K2340" t="s">
        <v>22</v>
      </c>
      <c r="L2340" t="s">
        <v>177</v>
      </c>
      <c r="M2340" t="s">
        <v>8975</v>
      </c>
      <c r="N2340" t="s">
        <v>8976</v>
      </c>
      <c r="O2340">
        <v>3.0486111111111112</v>
      </c>
      <c r="P2340">
        <v>0</v>
      </c>
      <c r="Q2340">
        <v>57</v>
      </c>
      <c r="R2340">
        <v>0</v>
      </c>
      <c r="S2340">
        <v>0</v>
      </c>
      <c r="T2340">
        <v>0</v>
      </c>
      <c r="U2340">
        <v>3</v>
      </c>
      <c r="V2340">
        <v>0</v>
      </c>
      <c r="W2340">
        <v>0</v>
      </c>
      <c r="X2340">
        <v>0</v>
      </c>
      <c r="Y2340">
        <v>11.901233</v>
      </c>
      <c r="Z2340">
        <v>0</v>
      </c>
      <c r="AA2340">
        <v>0</v>
      </c>
      <c r="AB2340">
        <v>0</v>
      </c>
      <c r="AC2340">
        <v>3.5291293000000001</v>
      </c>
      <c r="AD2340">
        <v>0</v>
      </c>
      <c r="AE2340">
        <v>0</v>
      </c>
      <c r="AF2340">
        <v>15.430362000000001</v>
      </c>
    </row>
    <row r="2341" spans="1:32" x14ac:dyDescent="0.3">
      <c r="A2341">
        <v>3005175</v>
      </c>
      <c r="B2341">
        <v>2</v>
      </c>
      <c r="C2341" t="s">
        <v>82</v>
      </c>
      <c r="D2341" t="s">
        <v>94</v>
      </c>
      <c r="E2341" t="s">
        <v>8977</v>
      </c>
      <c r="F2341" t="s">
        <v>8978</v>
      </c>
      <c r="G2341" t="s">
        <v>134</v>
      </c>
      <c r="H2341" t="s">
        <v>182</v>
      </c>
      <c r="I2341" t="s">
        <v>78</v>
      </c>
      <c r="J2341" t="s">
        <v>136</v>
      </c>
      <c r="K2341" t="s">
        <v>22</v>
      </c>
      <c r="L2341" t="s">
        <v>177</v>
      </c>
      <c r="M2341" t="s">
        <v>4321</v>
      </c>
      <c r="N2341" t="s">
        <v>8979</v>
      </c>
      <c r="O2341">
        <v>1.265045</v>
      </c>
      <c r="P2341">
        <v>0</v>
      </c>
      <c r="Q2341">
        <v>77</v>
      </c>
      <c r="R2341">
        <v>0</v>
      </c>
      <c r="S2341">
        <v>0</v>
      </c>
      <c r="T2341">
        <v>0</v>
      </c>
      <c r="U2341">
        <v>8</v>
      </c>
      <c r="V2341">
        <v>0</v>
      </c>
      <c r="W2341">
        <v>1</v>
      </c>
      <c r="X2341">
        <v>0</v>
      </c>
      <c r="Y2341">
        <v>9.1800920000000001</v>
      </c>
      <c r="Z2341">
        <v>0</v>
      </c>
      <c r="AA2341">
        <v>0</v>
      </c>
      <c r="AB2341">
        <v>0</v>
      </c>
      <c r="AC2341">
        <v>4.4343859999999999</v>
      </c>
      <c r="AD2341">
        <v>0</v>
      </c>
      <c r="AE2341">
        <v>2.9954260000000001</v>
      </c>
      <c r="AF2341">
        <v>16.609902999999999</v>
      </c>
    </row>
    <row r="2342" spans="1:32" x14ac:dyDescent="0.3">
      <c r="A2342">
        <v>3005202</v>
      </c>
      <c r="B2342">
        <v>1</v>
      </c>
      <c r="C2342" t="s">
        <v>82</v>
      </c>
      <c r="D2342" t="s">
        <v>113</v>
      </c>
      <c r="E2342" t="s">
        <v>8980</v>
      </c>
      <c r="F2342" t="s">
        <v>8981</v>
      </c>
      <c r="G2342" t="s">
        <v>134</v>
      </c>
      <c r="H2342" t="s">
        <v>404</v>
      </c>
      <c r="I2342" t="s">
        <v>78</v>
      </c>
      <c r="J2342" t="s">
        <v>136</v>
      </c>
      <c r="K2342" t="s">
        <v>22</v>
      </c>
      <c r="L2342" t="s">
        <v>177</v>
      </c>
      <c r="M2342" t="s">
        <v>8982</v>
      </c>
      <c r="N2342" t="s">
        <v>8983</v>
      </c>
      <c r="O2342">
        <v>2.2071441666666667</v>
      </c>
      <c r="P2342">
        <v>0</v>
      </c>
      <c r="Q2342">
        <v>202</v>
      </c>
      <c r="R2342">
        <v>0</v>
      </c>
      <c r="S2342">
        <v>8</v>
      </c>
      <c r="T2342">
        <v>0</v>
      </c>
      <c r="U2342">
        <v>17</v>
      </c>
      <c r="V2342">
        <v>0</v>
      </c>
      <c r="W2342">
        <v>0</v>
      </c>
      <c r="X2342">
        <v>0</v>
      </c>
      <c r="Y2342">
        <v>118.55072</v>
      </c>
      <c r="Z2342">
        <v>0</v>
      </c>
      <c r="AA2342">
        <v>2.5836049999999999</v>
      </c>
      <c r="AB2342">
        <v>0</v>
      </c>
      <c r="AC2342">
        <v>20.676393999999998</v>
      </c>
      <c r="AD2342">
        <v>0</v>
      </c>
      <c r="AE2342">
        <v>0</v>
      </c>
      <c r="AF2342">
        <v>141.81071</v>
      </c>
    </row>
    <row r="2343" spans="1:32" x14ac:dyDescent="0.3">
      <c r="A2343">
        <v>3005115</v>
      </c>
      <c r="B2343">
        <v>1</v>
      </c>
      <c r="C2343" t="s">
        <v>82</v>
      </c>
      <c r="D2343" t="s">
        <v>111</v>
      </c>
      <c r="E2343" t="s">
        <v>8984</v>
      </c>
      <c r="F2343" t="s">
        <v>8985</v>
      </c>
      <c r="G2343" t="s">
        <v>134</v>
      </c>
      <c r="H2343" t="s">
        <v>327</v>
      </c>
      <c r="I2343" t="s">
        <v>78</v>
      </c>
      <c r="J2343" t="s">
        <v>136</v>
      </c>
      <c r="K2343" t="s">
        <v>22</v>
      </c>
      <c r="L2343" t="s">
        <v>177</v>
      </c>
      <c r="M2343" t="s">
        <v>8986</v>
      </c>
      <c r="N2343" t="s">
        <v>8987</v>
      </c>
      <c r="O2343">
        <v>0.69990166666666676</v>
      </c>
      <c r="P2343">
        <v>0</v>
      </c>
      <c r="Q2343">
        <v>2</v>
      </c>
      <c r="R2343">
        <v>0</v>
      </c>
      <c r="S2343">
        <v>6</v>
      </c>
      <c r="T2343">
        <v>0</v>
      </c>
      <c r="U2343">
        <v>5</v>
      </c>
      <c r="V2343">
        <v>0</v>
      </c>
      <c r="W2343">
        <v>1</v>
      </c>
      <c r="X2343">
        <v>0</v>
      </c>
      <c r="Y2343">
        <v>1.0226122</v>
      </c>
      <c r="Z2343">
        <v>0</v>
      </c>
      <c r="AA2343">
        <v>0.53997899999999999</v>
      </c>
      <c r="AB2343">
        <v>0</v>
      </c>
      <c r="AC2343">
        <v>4.5344075999999998</v>
      </c>
      <c r="AD2343">
        <v>0</v>
      </c>
      <c r="AE2343">
        <v>4.5253686999999996</v>
      </c>
      <c r="AF2343">
        <v>10.622368</v>
      </c>
    </row>
    <row r="2344" spans="1:32" x14ac:dyDescent="0.3">
      <c r="A2344">
        <v>3005063</v>
      </c>
      <c r="B2344">
        <v>1</v>
      </c>
      <c r="C2344" t="s">
        <v>82</v>
      </c>
      <c r="D2344" t="s">
        <v>108</v>
      </c>
      <c r="E2344" t="s">
        <v>2815</v>
      </c>
      <c r="F2344" t="s">
        <v>2816</v>
      </c>
      <c r="G2344" t="s">
        <v>134</v>
      </c>
      <c r="H2344" t="s">
        <v>216</v>
      </c>
      <c r="I2344" t="s">
        <v>78</v>
      </c>
      <c r="J2344" t="s">
        <v>136</v>
      </c>
      <c r="K2344" t="s">
        <v>22</v>
      </c>
      <c r="L2344" t="s">
        <v>177</v>
      </c>
      <c r="M2344" t="s">
        <v>8988</v>
      </c>
      <c r="N2344" t="s">
        <v>8989</v>
      </c>
      <c r="O2344">
        <v>1.0278211111111111</v>
      </c>
      <c r="P2344">
        <v>0</v>
      </c>
      <c r="Q2344">
        <v>8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1.8288034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1.8288034</v>
      </c>
    </row>
    <row r="2345" spans="1:32" x14ac:dyDescent="0.3">
      <c r="A2345">
        <v>3004987</v>
      </c>
      <c r="B2345">
        <v>1</v>
      </c>
      <c r="C2345" t="s">
        <v>82</v>
      </c>
      <c r="D2345" t="s">
        <v>94</v>
      </c>
      <c r="E2345" t="s">
        <v>8990</v>
      </c>
      <c r="F2345" t="s">
        <v>8991</v>
      </c>
      <c r="G2345" t="s">
        <v>134</v>
      </c>
      <c r="H2345" t="s">
        <v>367</v>
      </c>
      <c r="I2345" t="s">
        <v>78</v>
      </c>
      <c r="J2345" t="s">
        <v>136</v>
      </c>
      <c r="K2345" t="s">
        <v>22</v>
      </c>
      <c r="L2345" t="s">
        <v>177</v>
      </c>
      <c r="M2345" t="s">
        <v>8992</v>
      </c>
      <c r="N2345" t="s">
        <v>8993</v>
      </c>
      <c r="O2345">
        <v>1.3226819444444444</v>
      </c>
      <c r="P2345">
        <v>0</v>
      </c>
      <c r="Q2345">
        <v>2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1.4108124999999999E-4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1.4108124999999999E-4</v>
      </c>
    </row>
    <row r="2346" spans="1:32" x14ac:dyDescent="0.3">
      <c r="A2346">
        <v>3005018</v>
      </c>
      <c r="B2346">
        <v>1</v>
      </c>
      <c r="C2346" t="s">
        <v>83</v>
      </c>
      <c r="D2346" t="s">
        <v>130</v>
      </c>
      <c r="E2346" t="s">
        <v>4032</v>
      </c>
      <c r="F2346" t="s">
        <v>4033</v>
      </c>
      <c r="G2346" t="s">
        <v>134</v>
      </c>
      <c r="H2346" t="s">
        <v>182</v>
      </c>
      <c r="I2346" t="s">
        <v>78</v>
      </c>
      <c r="J2346" t="s">
        <v>136</v>
      </c>
      <c r="K2346" t="s">
        <v>22</v>
      </c>
      <c r="L2346" t="s">
        <v>177</v>
      </c>
      <c r="M2346" t="s">
        <v>8994</v>
      </c>
      <c r="N2346" t="s">
        <v>8995</v>
      </c>
      <c r="O2346">
        <v>1.3001255555555555</v>
      </c>
      <c r="P2346">
        <v>0</v>
      </c>
      <c r="Q2346">
        <v>522</v>
      </c>
      <c r="R2346">
        <v>0</v>
      </c>
      <c r="S2346">
        <v>0</v>
      </c>
      <c r="T2346">
        <v>0</v>
      </c>
      <c r="U2346">
        <v>42</v>
      </c>
      <c r="V2346">
        <v>0</v>
      </c>
      <c r="W2346">
        <v>0</v>
      </c>
      <c r="X2346">
        <v>0</v>
      </c>
      <c r="Y2346">
        <v>152.34352000000001</v>
      </c>
      <c r="Z2346">
        <v>0</v>
      </c>
      <c r="AA2346">
        <v>0</v>
      </c>
      <c r="AB2346">
        <v>0</v>
      </c>
      <c r="AC2346">
        <v>25.365069999999999</v>
      </c>
      <c r="AD2346">
        <v>0</v>
      </c>
      <c r="AE2346">
        <v>0</v>
      </c>
      <c r="AF2346">
        <v>177.70858999999999</v>
      </c>
    </row>
    <row r="2347" spans="1:32" x14ac:dyDescent="0.3">
      <c r="A2347">
        <v>3004929</v>
      </c>
      <c r="B2347">
        <v>2</v>
      </c>
      <c r="C2347" t="s">
        <v>82</v>
      </c>
      <c r="D2347" t="s">
        <v>109</v>
      </c>
      <c r="E2347" t="s">
        <v>8996</v>
      </c>
      <c r="F2347" t="s">
        <v>8997</v>
      </c>
      <c r="G2347" t="s">
        <v>134</v>
      </c>
      <c r="H2347" t="s">
        <v>211</v>
      </c>
      <c r="I2347" t="s">
        <v>79</v>
      </c>
      <c r="J2347" t="s">
        <v>136</v>
      </c>
      <c r="K2347" t="s">
        <v>22</v>
      </c>
      <c r="L2347" t="s">
        <v>177</v>
      </c>
      <c r="M2347" t="s">
        <v>8001</v>
      </c>
      <c r="N2347" t="s">
        <v>7996</v>
      </c>
      <c r="O2347">
        <v>0.84367388888888895</v>
      </c>
      <c r="P2347">
        <v>3</v>
      </c>
      <c r="Q2347">
        <v>599</v>
      </c>
      <c r="R2347">
        <v>1</v>
      </c>
      <c r="S2347">
        <v>0</v>
      </c>
      <c r="T2347">
        <v>0</v>
      </c>
      <c r="U2347">
        <v>5</v>
      </c>
      <c r="V2347">
        <v>0</v>
      </c>
      <c r="W2347">
        <v>0</v>
      </c>
      <c r="X2347">
        <v>3.1449082000000002</v>
      </c>
      <c r="Y2347">
        <v>61.93918</v>
      </c>
      <c r="Z2347">
        <v>0.82269199999999998</v>
      </c>
      <c r="AA2347">
        <v>0</v>
      </c>
      <c r="AB2347">
        <v>0</v>
      </c>
      <c r="AC2347">
        <v>4.3471427</v>
      </c>
      <c r="AD2347">
        <v>0</v>
      </c>
      <c r="AE2347">
        <v>0</v>
      </c>
      <c r="AF2347">
        <v>70.253919999999994</v>
      </c>
    </row>
    <row r="2348" spans="1:32" x14ac:dyDescent="0.3">
      <c r="A2348">
        <v>3004689</v>
      </c>
      <c r="B2348">
        <v>1</v>
      </c>
      <c r="C2348" t="s">
        <v>82</v>
      </c>
      <c r="D2348" t="s">
        <v>90</v>
      </c>
      <c r="E2348" t="s">
        <v>8998</v>
      </c>
      <c r="F2348" t="s">
        <v>8999</v>
      </c>
      <c r="G2348" t="s">
        <v>134</v>
      </c>
      <c r="H2348" t="s">
        <v>142</v>
      </c>
      <c r="I2348" t="s">
        <v>78</v>
      </c>
      <c r="J2348" t="s">
        <v>136</v>
      </c>
      <c r="K2348" t="s">
        <v>22</v>
      </c>
      <c r="L2348" t="s">
        <v>137</v>
      </c>
      <c r="M2348" t="s">
        <v>9000</v>
      </c>
      <c r="N2348" t="s">
        <v>9001</v>
      </c>
      <c r="O2348">
        <v>1.288888888888889</v>
      </c>
      <c r="P2348">
        <v>0</v>
      </c>
      <c r="Q2348">
        <v>95</v>
      </c>
      <c r="R2348">
        <v>0</v>
      </c>
      <c r="S2348">
        <v>0</v>
      </c>
      <c r="T2348">
        <v>0</v>
      </c>
      <c r="U2348">
        <v>6</v>
      </c>
      <c r="V2348">
        <v>0</v>
      </c>
      <c r="W2348">
        <v>0</v>
      </c>
      <c r="X2348">
        <v>0</v>
      </c>
      <c r="Y2348">
        <v>27.781518999999999</v>
      </c>
      <c r="Z2348">
        <v>0</v>
      </c>
      <c r="AA2348">
        <v>0</v>
      </c>
      <c r="AB2348">
        <v>0</v>
      </c>
      <c r="AC2348">
        <v>6.7103405</v>
      </c>
      <c r="AD2348">
        <v>0</v>
      </c>
      <c r="AE2348">
        <v>0</v>
      </c>
      <c r="AF2348">
        <v>34.491860000000003</v>
      </c>
    </row>
    <row r="2349" spans="1:32" x14ac:dyDescent="0.3">
      <c r="A2349">
        <v>3004606</v>
      </c>
      <c r="B2349">
        <v>1</v>
      </c>
      <c r="C2349" t="s">
        <v>82</v>
      </c>
      <c r="D2349" t="s">
        <v>90</v>
      </c>
      <c r="E2349" t="s">
        <v>9002</v>
      </c>
      <c r="F2349" t="s">
        <v>9003</v>
      </c>
      <c r="G2349" t="s">
        <v>134</v>
      </c>
      <c r="H2349" t="s">
        <v>216</v>
      </c>
      <c r="I2349" t="s">
        <v>78</v>
      </c>
      <c r="J2349" t="s">
        <v>136</v>
      </c>
      <c r="K2349" t="s">
        <v>22</v>
      </c>
      <c r="L2349" t="s">
        <v>177</v>
      </c>
      <c r="M2349" t="s">
        <v>9004</v>
      </c>
      <c r="N2349" t="s">
        <v>9005</v>
      </c>
      <c r="O2349">
        <v>3.8089363888888887</v>
      </c>
      <c r="P2349">
        <v>0</v>
      </c>
      <c r="Q2349">
        <v>13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34.527622000000001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34.527622000000001</v>
      </c>
    </row>
    <row r="2350" spans="1:32" x14ac:dyDescent="0.3">
      <c r="A2350">
        <v>3004613</v>
      </c>
      <c r="B2350">
        <v>1</v>
      </c>
      <c r="C2350" t="s">
        <v>83</v>
      </c>
      <c r="D2350" t="s">
        <v>128</v>
      </c>
      <c r="E2350" t="s">
        <v>9006</v>
      </c>
      <c r="F2350" t="s">
        <v>9007</v>
      </c>
      <c r="G2350" t="s">
        <v>134</v>
      </c>
      <c r="H2350" t="s">
        <v>404</v>
      </c>
      <c r="I2350" t="s">
        <v>79</v>
      </c>
      <c r="J2350" t="s">
        <v>136</v>
      </c>
      <c r="K2350" t="s">
        <v>22</v>
      </c>
      <c r="L2350" t="s">
        <v>177</v>
      </c>
      <c r="M2350" t="s">
        <v>9008</v>
      </c>
      <c r="N2350" t="s">
        <v>9009</v>
      </c>
      <c r="O2350">
        <v>3.2079155555555552</v>
      </c>
      <c r="P2350">
        <v>0</v>
      </c>
      <c r="Q2350">
        <v>0</v>
      </c>
      <c r="R2350">
        <v>9</v>
      </c>
      <c r="S2350">
        <v>0</v>
      </c>
      <c r="T2350">
        <v>6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18.345741</v>
      </c>
      <c r="AA2350">
        <v>0</v>
      </c>
      <c r="AB2350">
        <v>280.68295000000001</v>
      </c>
      <c r="AC2350">
        <v>0</v>
      </c>
      <c r="AD2350">
        <v>0</v>
      </c>
      <c r="AE2350">
        <v>0</v>
      </c>
      <c r="AF2350">
        <v>299.02872000000002</v>
      </c>
    </row>
    <row r="2351" spans="1:32" x14ac:dyDescent="0.3">
      <c r="A2351">
        <v>3004557</v>
      </c>
      <c r="B2351">
        <v>1</v>
      </c>
      <c r="C2351" t="s">
        <v>82</v>
      </c>
      <c r="D2351" t="s">
        <v>90</v>
      </c>
      <c r="E2351" t="s">
        <v>9010</v>
      </c>
      <c r="F2351" t="s">
        <v>9011</v>
      </c>
      <c r="G2351" t="s">
        <v>134</v>
      </c>
      <c r="H2351" t="s">
        <v>211</v>
      </c>
      <c r="I2351" t="s">
        <v>79</v>
      </c>
      <c r="J2351" t="s">
        <v>136</v>
      </c>
      <c r="K2351" t="s">
        <v>22</v>
      </c>
      <c r="L2351" t="s">
        <v>177</v>
      </c>
      <c r="M2351" t="s">
        <v>9012</v>
      </c>
      <c r="N2351" t="s">
        <v>9013</v>
      </c>
      <c r="O2351">
        <v>0.93722222222222218</v>
      </c>
      <c r="P2351">
        <v>0</v>
      </c>
      <c r="Q2351">
        <v>0</v>
      </c>
      <c r="R2351">
        <v>1</v>
      </c>
      <c r="S2351">
        <v>0</v>
      </c>
      <c r="T2351">
        <v>6</v>
      </c>
      <c r="U2351">
        <v>0</v>
      </c>
      <c r="V2351">
        <v>6</v>
      </c>
      <c r="W2351">
        <v>0</v>
      </c>
      <c r="X2351">
        <v>0</v>
      </c>
      <c r="Y2351">
        <v>0</v>
      </c>
      <c r="Z2351">
        <v>1.0517182</v>
      </c>
      <c r="AA2351">
        <v>0</v>
      </c>
      <c r="AB2351">
        <v>37.5396</v>
      </c>
      <c r="AC2351">
        <v>0</v>
      </c>
      <c r="AD2351">
        <v>167.50445999999999</v>
      </c>
      <c r="AE2351">
        <v>0</v>
      </c>
      <c r="AF2351">
        <v>206.09576000000001</v>
      </c>
    </row>
    <row r="2352" spans="1:32" x14ac:dyDescent="0.3">
      <c r="A2352">
        <v>3004567</v>
      </c>
      <c r="B2352">
        <v>1</v>
      </c>
      <c r="C2352" t="s">
        <v>82</v>
      </c>
      <c r="D2352" t="s">
        <v>92</v>
      </c>
      <c r="E2352" t="s">
        <v>9014</v>
      </c>
      <c r="F2352" t="s">
        <v>9015</v>
      </c>
      <c r="G2352" t="s">
        <v>134</v>
      </c>
      <c r="H2352" t="s">
        <v>147</v>
      </c>
      <c r="I2352" t="s">
        <v>79</v>
      </c>
      <c r="J2352" t="s">
        <v>136</v>
      </c>
      <c r="K2352" t="s">
        <v>22</v>
      </c>
      <c r="L2352" t="s">
        <v>137</v>
      </c>
      <c r="M2352" t="s">
        <v>9016</v>
      </c>
      <c r="N2352" t="s">
        <v>9017</v>
      </c>
      <c r="O2352">
        <v>1.81</v>
      </c>
      <c r="P2352">
        <v>7</v>
      </c>
      <c r="Q2352">
        <v>1159</v>
      </c>
      <c r="R2352">
        <v>8</v>
      </c>
      <c r="S2352">
        <v>54</v>
      </c>
      <c r="T2352">
        <v>11</v>
      </c>
      <c r="U2352">
        <v>35</v>
      </c>
      <c r="V2352">
        <v>0</v>
      </c>
      <c r="W2352">
        <v>1</v>
      </c>
      <c r="X2352">
        <v>49.886634999999998</v>
      </c>
      <c r="Y2352">
        <v>199.68968000000001</v>
      </c>
      <c r="Z2352">
        <v>25.294664000000001</v>
      </c>
      <c r="AA2352">
        <v>48.356422000000002</v>
      </c>
      <c r="AB2352">
        <v>31.128613999999999</v>
      </c>
      <c r="AC2352">
        <v>28.989258</v>
      </c>
      <c r="AD2352">
        <v>0</v>
      </c>
      <c r="AE2352">
        <v>0.27334367999999998</v>
      </c>
      <c r="AF2352">
        <v>383.61862000000002</v>
      </c>
    </row>
    <row r="2353" spans="1:32" x14ac:dyDescent="0.3">
      <c r="A2353">
        <v>3004277</v>
      </c>
      <c r="B2353">
        <v>1</v>
      </c>
      <c r="C2353" t="s">
        <v>82</v>
      </c>
      <c r="D2353" t="s">
        <v>113</v>
      </c>
      <c r="E2353" t="s">
        <v>9018</v>
      </c>
      <c r="F2353" t="s">
        <v>9019</v>
      </c>
      <c r="G2353" t="s">
        <v>134</v>
      </c>
      <c r="H2353" t="s">
        <v>478</v>
      </c>
      <c r="I2353" t="s">
        <v>78</v>
      </c>
      <c r="J2353" t="s">
        <v>136</v>
      </c>
      <c r="K2353" t="s">
        <v>22</v>
      </c>
      <c r="L2353" t="s">
        <v>177</v>
      </c>
      <c r="M2353" t="s">
        <v>9020</v>
      </c>
      <c r="N2353" t="s">
        <v>9021</v>
      </c>
      <c r="O2353">
        <v>0.44986083333333332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3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11.8595705</v>
      </c>
      <c r="AD2353">
        <v>0</v>
      </c>
      <c r="AE2353">
        <v>0</v>
      </c>
      <c r="AF2353">
        <v>11.8595705</v>
      </c>
    </row>
    <row r="2354" spans="1:32" x14ac:dyDescent="0.3">
      <c r="A2354">
        <v>3004315</v>
      </c>
      <c r="B2354">
        <v>1</v>
      </c>
      <c r="C2354" t="s">
        <v>82</v>
      </c>
      <c r="D2354" t="s">
        <v>104</v>
      </c>
      <c r="E2354" t="s">
        <v>6859</v>
      </c>
      <c r="F2354" t="s">
        <v>6860</v>
      </c>
      <c r="G2354" t="s">
        <v>134</v>
      </c>
      <c r="H2354" t="s">
        <v>247</v>
      </c>
      <c r="I2354" t="s">
        <v>78</v>
      </c>
      <c r="J2354" t="s">
        <v>136</v>
      </c>
      <c r="K2354" t="s">
        <v>22</v>
      </c>
      <c r="L2354" t="s">
        <v>177</v>
      </c>
      <c r="M2354" t="s">
        <v>9022</v>
      </c>
      <c r="N2354" t="s">
        <v>9023</v>
      </c>
      <c r="O2354">
        <v>2.3183452777777775</v>
      </c>
      <c r="P2354">
        <v>0</v>
      </c>
      <c r="Q2354">
        <v>202</v>
      </c>
      <c r="R2354">
        <v>0</v>
      </c>
      <c r="S2354">
        <v>0</v>
      </c>
      <c r="T2354">
        <v>0</v>
      </c>
      <c r="U2354">
        <v>24</v>
      </c>
      <c r="V2354">
        <v>0</v>
      </c>
      <c r="W2354">
        <v>0</v>
      </c>
      <c r="X2354">
        <v>0</v>
      </c>
      <c r="Y2354">
        <v>185.58902</v>
      </c>
      <c r="Z2354">
        <v>0</v>
      </c>
      <c r="AA2354">
        <v>0</v>
      </c>
      <c r="AB2354">
        <v>0</v>
      </c>
      <c r="AC2354">
        <v>25.334143000000001</v>
      </c>
      <c r="AD2354">
        <v>0</v>
      </c>
      <c r="AE2354">
        <v>0</v>
      </c>
      <c r="AF2354">
        <v>210.92316</v>
      </c>
    </row>
    <row r="2355" spans="1:32" x14ac:dyDescent="0.3">
      <c r="A2355">
        <v>3004250</v>
      </c>
      <c r="B2355">
        <v>2</v>
      </c>
      <c r="C2355" t="s">
        <v>83</v>
      </c>
      <c r="D2355" t="s">
        <v>130</v>
      </c>
      <c r="E2355" t="s">
        <v>9024</v>
      </c>
      <c r="F2355" t="s">
        <v>9025</v>
      </c>
      <c r="G2355" t="s">
        <v>134</v>
      </c>
      <c r="H2355" t="s">
        <v>182</v>
      </c>
      <c r="I2355" t="s">
        <v>79</v>
      </c>
      <c r="J2355" t="s">
        <v>136</v>
      </c>
      <c r="K2355" t="s">
        <v>22</v>
      </c>
      <c r="L2355" t="s">
        <v>177</v>
      </c>
      <c r="M2355" t="s">
        <v>8767</v>
      </c>
      <c r="N2355" t="s">
        <v>9026</v>
      </c>
      <c r="O2355">
        <v>0.8684033333333333</v>
      </c>
      <c r="P2355">
        <v>0</v>
      </c>
      <c r="Q2355">
        <v>1361</v>
      </c>
      <c r="R2355">
        <v>0</v>
      </c>
      <c r="S2355">
        <v>0</v>
      </c>
      <c r="T2355">
        <v>0</v>
      </c>
      <c r="U2355">
        <v>32</v>
      </c>
      <c r="V2355">
        <v>0</v>
      </c>
      <c r="W2355">
        <v>0</v>
      </c>
      <c r="X2355">
        <v>0</v>
      </c>
      <c r="Y2355">
        <v>236.87423999999999</v>
      </c>
      <c r="Z2355">
        <v>0</v>
      </c>
      <c r="AA2355">
        <v>0</v>
      </c>
      <c r="AB2355">
        <v>0</v>
      </c>
      <c r="AC2355">
        <v>10.137357</v>
      </c>
      <c r="AD2355">
        <v>0</v>
      </c>
      <c r="AE2355">
        <v>0</v>
      </c>
      <c r="AF2355">
        <v>247.01158000000001</v>
      </c>
    </row>
    <row r="2356" spans="1:32" x14ac:dyDescent="0.3">
      <c r="A2356">
        <v>3004114</v>
      </c>
      <c r="B2356">
        <v>1</v>
      </c>
      <c r="C2356" t="s">
        <v>82</v>
      </c>
      <c r="D2356" t="s">
        <v>101</v>
      </c>
      <c r="E2356" t="s">
        <v>9027</v>
      </c>
      <c r="F2356" t="s">
        <v>9028</v>
      </c>
      <c r="G2356" t="s">
        <v>134</v>
      </c>
      <c r="H2356" t="s">
        <v>247</v>
      </c>
      <c r="I2356" t="s">
        <v>78</v>
      </c>
      <c r="J2356" t="s">
        <v>136</v>
      </c>
      <c r="K2356" t="s">
        <v>22</v>
      </c>
      <c r="L2356" t="s">
        <v>177</v>
      </c>
      <c r="M2356" t="s">
        <v>9029</v>
      </c>
      <c r="N2356" t="s">
        <v>9030</v>
      </c>
      <c r="O2356">
        <v>2.4385044444444444</v>
      </c>
      <c r="P2356">
        <v>0</v>
      </c>
      <c r="Q2356">
        <v>120</v>
      </c>
      <c r="R2356">
        <v>0</v>
      </c>
      <c r="S2356">
        <v>1</v>
      </c>
      <c r="T2356">
        <v>0</v>
      </c>
      <c r="U2356">
        <v>2</v>
      </c>
      <c r="V2356">
        <v>0</v>
      </c>
      <c r="W2356">
        <v>0</v>
      </c>
      <c r="X2356">
        <v>0</v>
      </c>
      <c r="Y2356">
        <v>106.13428</v>
      </c>
      <c r="Z2356">
        <v>0</v>
      </c>
      <c r="AA2356">
        <v>1.0525062E-2</v>
      </c>
      <c r="AB2356">
        <v>0</v>
      </c>
      <c r="AC2356">
        <v>3.5320423000000001</v>
      </c>
      <c r="AD2356">
        <v>0</v>
      </c>
      <c r="AE2356">
        <v>0</v>
      </c>
      <c r="AF2356">
        <v>109.67684</v>
      </c>
    </row>
    <row r="2357" spans="1:32" x14ac:dyDescent="0.3">
      <c r="A2357">
        <v>3003983</v>
      </c>
      <c r="B2357">
        <v>1</v>
      </c>
      <c r="C2357" t="s">
        <v>82</v>
      </c>
      <c r="D2357" t="s">
        <v>108</v>
      </c>
      <c r="E2357" t="s">
        <v>9031</v>
      </c>
      <c r="F2357" t="s">
        <v>9032</v>
      </c>
      <c r="G2357" t="s">
        <v>134</v>
      </c>
      <c r="H2357" t="s">
        <v>247</v>
      </c>
      <c r="I2357" t="s">
        <v>78</v>
      </c>
      <c r="J2357" t="s">
        <v>136</v>
      </c>
      <c r="K2357" t="s">
        <v>22</v>
      </c>
      <c r="L2357" t="s">
        <v>177</v>
      </c>
      <c r="M2357" t="s">
        <v>9033</v>
      </c>
      <c r="N2357" t="s">
        <v>9034</v>
      </c>
      <c r="O2357">
        <v>1.2531427777777779</v>
      </c>
      <c r="P2357">
        <v>0</v>
      </c>
      <c r="Q2357">
        <v>63</v>
      </c>
      <c r="R2357">
        <v>0</v>
      </c>
      <c r="S2357">
        <v>14</v>
      </c>
      <c r="T2357">
        <v>0</v>
      </c>
      <c r="U2357">
        <v>18</v>
      </c>
      <c r="V2357">
        <v>0</v>
      </c>
      <c r="W2357">
        <v>0</v>
      </c>
      <c r="X2357">
        <v>0</v>
      </c>
      <c r="Y2357">
        <v>21.532328</v>
      </c>
      <c r="Z2357">
        <v>0</v>
      </c>
      <c r="AA2357">
        <v>16.269248999999999</v>
      </c>
      <c r="AB2357">
        <v>0</v>
      </c>
      <c r="AC2357">
        <v>7.2601237000000003</v>
      </c>
      <c r="AD2357">
        <v>0</v>
      </c>
      <c r="AE2357">
        <v>0</v>
      </c>
      <c r="AF2357">
        <v>45.061700000000002</v>
      </c>
    </row>
    <row r="2358" spans="1:32" x14ac:dyDescent="0.3">
      <c r="A2358">
        <v>3003977</v>
      </c>
      <c r="B2358">
        <v>1</v>
      </c>
      <c r="C2358" t="s">
        <v>82</v>
      </c>
      <c r="D2358" t="s">
        <v>112</v>
      </c>
      <c r="E2358" t="s">
        <v>9035</v>
      </c>
      <c r="F2358" t="s">
        <v>9036</v>
      </c>
      <c r="G2358" t="s">
        <v>134</v>
      </c>
      <c r="H2358" t="s">
        <v>238</v>
      </c>
      <c r="I2358" t="s">
        <v>78</v>
      </c>
      <c r="J2358" t="s">
        <v>136</v>
      </c>
      <c r="K2358" t="s">
        <v>22</v>
      </c>
      <c r="L2358" t="s">
        <v>177</v>
      </c>
      <c r="M2358" t="s">
        <v>9037</v>
      </c>
      <c r="N2358" t="s">
        <v>9038</v>
      </c>
      <c r="O2358">
        <v>0.93971444444444452</v>
      </c>
      <c r="P2358">
        <v>0</v>
      </c>
      <c r="Q2358">
        <v>1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0.50101289999999998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0.50101289999999998</v>
      </c>
    </row>
    <row r="2359" spans="1:32" x14ac:dyDescent="0.3">
      <c r="A2359">
        <v>3003965</v>
      </c>
      <c r="B2359">
        <v>1</v>
      </c>
      <c r="C2359" t="s">
        <v>82</v>
      </c>
      <c r="D2359" t="s">
        <v>86</v>
      </c>
      <c r="E2359" t="s">
        <v>9039</v>
      </c>
      <c r="F2359" t="s">
        <v>9040</v>
      </c>
      <c r="G2359" t="s">
        <v>134</v>
      </c>
      <c r="H2359" t="s">
        <v>247</v>
      </c>
      <c r="I2359" t="s">
        <v>78</v>
      </c>
      <c r="J2359" t="s">
        <v>136</v>
      </c>
      <c r="K2359" t="s">
        <v>22</v>
      </c>
      <c r="L2359" t="s">
        <v>177</v>
      </c>
      <c r="M2359" t="s">
        <v>9041</v>
      </c>
      <c r="N2359" t="s">
        <v>9042</v>
      </c>
      <c r="O2359">
        <v>1.791576111111111</v>
      </c>
      <c r="P2359">
        <v>0</v>
      </c>
      <c r="Q2359">
        <v>37</v>
      </c>
      <c r="R2359">
        <v>0</v>
      </c>
      <c r="S2359">
        <v>2</v>
      </c>
      <c r="T2359">
        <v>0</v>
      </c>
      <c r="U2359">
        <v>8</v>
      </c>
      <c r="V2359">
        <v>0</v>
      </c>
      <c r="W2359">
        <v>0</v>
      </c>
      <c r="X2359">
        <v>0</v>
      </c>
      <c r="Y2359">
        <v>15.242262999999999</v>
      </c>
      <c r="Z2359">
        <v>0</v>
      </c>
      <c r="AA2359">
        <v>0.48295086999999998</v>
      </c>
      <c r="AB2359">
        <v>0</v>
      </c>
      <c r="AC2359">
        <v>5.7336749999999999</v>
      </c>
      <c r="AD2359">
        <v>0</v>
      </c>
      <c r="AE2359">
        <v>0</v>
      </c>
      <c r="AF2359">
        <v>21.458888999999999</v>
      </c>
    </row>
    <row r="2360" spans="1:32" x14ac:dyDescent="0.3">
      <c r="A2360">
        <v>3003937</v>
      </c>
      <c r="B2360">
        <v>1</v>
      </c>
      <c r="C2360" t="s">
        <v>82</v>
      </c>
      <c r="D2360" t="s">
        <v>88</v>
      </c>
      <c r="E2360" t="s">
        <v>9043</v>
      </c>
      <c r="F2360" t="s">
        <v>9044</v>
      </c>
      <c r="G2360" t="s">
        <v>134</v>
      </c>
      <c r="H2360" t="s">
        <v>211</v>
      </c>
      <c r="I2360" t="s">
        <v>79</v>
      </c>
      <c r="J2360" t="s">
        <v>136</v>
      </c>
      <c r="K2360" t="s">
        <v>22</v>
      </c>
      <c r="L2360" t="s">
        <v>177</v>
      </c>
      <c r="M2360" t="s">
        <v>9045</v>
      </c>
      <c r="N2360" t="s">
        <v>9046</v>
      </c>
      <c r="O2360">
        <v>0.31638888888888889</v>
      </c>
      <c r="P2360">
        <v>6</v>
      </c>
      <c r="Q2360">
        <v>58</v>
      </c>
      <c r="R2360">
        <v>43</v>
      </c>
      <c r="S2360">
        <v>165</v>
      </c>
      <c r="T2360">
        <v>6</v>
      </c>
      <c r="U2360">
        <v>60</v>
      </c>
      <c r="V2360">
        <v>2</v>
      </c>
      <c r="W2360">
        <v>0</v>
      </c>
      <c r="X2360">
        <v>0.21387348</v>
      </c>
      <c r="Y2360">
        <v>2.9381974</v>
      </c>
      <c r="Z2360">
        <v>3.9278721999999999</v>
      </c>
      <c r="AA2360">
        <v>16.109681999999999</v>
      </c>
      <c r="AB2360">
        <v>6.0024759999999997</v>
      </c>
      <c r="AC2360">
        <v>9.8087440000000008</v>
      </c>
      <c r="AD2360">
        <v>14.328267</v>
      </c>
      <c r="AE2360">
        <v>0</v>
      </c>
      <c r="AF2360">
        <v>53.329113</v>
      </c>
    </row>
    <row r="2361" spans="1:32" x14ac:dyDescent="0.3">
      <c r="A2361">
        <v>3003957</v>
      </c>
      <c r="B2361">
        <v>1</v>
      </c>
      <c r="C2361" t="s">
        <v>82</v>
      </c>
      <c r="D2361" t="s">
        <v>112</v>
      </c>
      <c r="E2361" t="s">
        <v>5023</v>
      </c>
      <c r="F2361" t="s">
        <v>5024</v>
      </c>
      <c r="G2361" t="s">
        <v>134</v>
      </c>
      <c r="H2361" t="s">
        <v>318</v>
      </c>
      <c r="I2361" t="s">
        <v>79</v>
      </c>
      <c r="J2361" t="s">
        <v>136</v>
      </c>
      <c r="K2361" t="s">
        <v>22</v>
      </c>
      <c r="L2361" t="s">
        <v>177</v>
      </c>
      <c r="M2361" t="s">
        <v>9047</v>
      </c>
      <c r="N2361" t="s">
        <v>9048</v>
      </c>
      <c r="O2361">
        <v>0.85348666666666673</v>
      </c>
      <c r="P2361">
        <v>0</v>
      </c>
      <c r="Q2361">
        <v>441</v>
      </c>
      <c r="R2361">
        <v>0</v>
      </c>
      <c r="S2361">
        <v>0</v>
      </c>
      <c r="T2361">
        <v>0</v>
      </c>
      <c r="U2361">
        <v>10</v>
      </c>
      <c r="V2361">
        <v>0</v>
      </c>
      <c r="W2361">
        <v>0</v>
      </c>
      <c r="X2361">
        <v>0</v>
      </c>
      <c r="Y2361">
        <v>101.77867999999999</v>
      </c>
      <c r="Z2361">
        <v>0</v>
      </c>
      <c r="AA2361">
        <v>0</v>
      </c>
      <c r="AB2361">
        <v>0</v>
      </c>
      <c r="AC2361">
        <v>16.569368000000001</v>
      </c>
      <c r="AD2361">
        <v>0</v>
      </c>
      <c r="AE2361">
        <v>0</v>
      </c>
      <c r="AF2361">
        <v>118.348045</v>
      </c>
    </row>
    <row r="2362" spans="1:32" x14ac:dyDescent="0.3">
      <c r="A2362">
        <v>3003873</v>
      </c>
      <c r="B2362">
        <v>1</v>
      </c>
      <c r="C2362" t="s">
        <v>83</v>
      </c>
      <c r="D2362" t="s">
        <v>115</v>
      </c>
      <c r="E2362" t="s">
        <v>9049</v>
      </c>
      <c r="F2362" t="s">
        <v>9050</v>
      </c>
      <c r="G2362" t="s">
        <v>134</v>
      </c>
      <c r="H2362" t="s">
        <v>327</v>
      </c>
      <c r="I2362" t="s">
        <v>78</v>
      </c>
      <c r="J2362" t="s">
        <v>136</v>
      </c>
      <c r="K2362" t="s">
        <v>22</v>
      </c>
      <c r="L2362" t="s">
        <v>177</v>
      </c>
      <c r="M2362" t="s">
        <v>9051</v>
      </c>
      <c r="N2362" t="s">
        <v>9052</v>
      </c>
      <c r="O2362">
        <v>3.1028294444444442</v>
      </c>
      <c r="P2362">
        <v>0</v>
      </c>
      <c r="Q2362">
        <v>44</v>
      </c>
      <c r="R2362">
        <v>0</v>
      </c>
      <c r="S2362">
        <v>8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5.3647119999999999</v>
      </c>
      <c r="Z2362">
        <v>0</v>
      </c>
      <c r="AA2362">
        <v>0.71654709999999999</v>
      </c>
      <c r="AB2362">
        <v>0</v>
      </c>
      <c r="AC2362">
        <v>0</v>
      </c>
      <c r="AD2362">
        <v>0</v>
      </c>
      <c r="AE2362">
        <v>0</v>
      </c>
      <c r="AF2362">
        <v>6.0812593000000001</v>
      </c>
    </row>
    <row r="2363" spans="1:32" x14ac:dyDescent="0.3">
      <c r="A2363">
        <v>3003845</v>
      </c>
      <c r="B2363">
        <v>1</v>
      </c>
      <c r="C2363" t="s">
        <v>82</v>
      </c>
      <c r="D2363" t="s">
        <v>102</v>
      </c>
      <c r="E2363" t="s">
        <v>9053</v>
      </c>
      <c r="F2363" t="s">
        <v>9054</v>
      </c>
      <c r="G2363" t="s">
        <v>134</v>
      </c>
      <c r="H2363" t="s">
        <v>327</v>
      </c>
      <c r="I2363" t="s">
        <v>78</v>
      </c>
      <c r="J2363" t="s">
        <v>136</v>
      </c>
      <c r="K2363" t="s">
        <v>22</v>
      </c>
      <c r="L2363" t="s">
        <v>177</v>
      </c>
      <c r="M2363" t="s">
        <v>9055</v>
      </c>
      <c r="N2363" t="s">
        <v>9056</v>
      </c>
      <c r="O2363">
        <v>1.5750055555555558</v>
      </c>
      <c r="P2363">
        <v>0</v>
      </c>
      <c r="Q2363">
        <v>1</v>
      </c>
      <c r="R2363">
        <v>0</v>
      </c>
      <c r="S2363">
        <v>8</v>
      </c>
      <c r="T2363">
        <v>0</v>
      </c>
      <c r="U2363">
        <v>3</v>
      </c>
      <c r="V2363">
        <v>0</v>
      </c>
      <c r="W2363">
        <v>0</v>
      </c>
      <c r="X2363">
        <v>0</v>
      </c>
      <c r="Y2363">
        <v>3.0459885999999998E-4</v>
      </c>
      <c r="Z2363">
        <v>0</v>
      </c>
      <c r="AA2363">
        <v>0.31490721999999999</v>
      </c>
      <c r="AB2363">
        <v>0</v>
      </c>
      <c r="AC2363">
        <v>11.437500999999999</v>
      </c>
      <c r="AD2363">
        <v>0</v>
      </c>
      <c r="AE2363">
        <v>0</v>
      </c>
      <c r="AF2363">
        <v>11.752713</v>
      </c>
    </row>
    <row r="2364" spans="1:32" x14ac:dyDescent="0.3">
      <c r="A2364">
        <v>3003819</v>
      </c>
      <c r="B2364">
        <v>1</v>
      </c>
      <c r="C2364" t="s">
        <v>82</v>
      </c>
      <c r="D2364" t="s">
        <v>104</v>
      </c>
      <c r="E2364" t="s">
        <v>9057</v>
      </c>
      <c r="F2364" t="s">
        <v>9058</v>
      </c>
      <c r="G2364" t="s">
        <v>134</v>
      </c>
      <c r="H2364" t="s">
        <v>367</v>
      </c>
      <c r="I2364" t="s">
        <v>78</v>
      </c>
      <c r="J2364" t="s">
        <v>136</v>
      </c>
      <c r="K2364" t="s">
        <v>22</v>
      </c>
      <c r="L2364" t="s">
        <v>177</v>
      </c>
      <c r="M2364" t="s">
        <v>9059</v>
      </c>
      <c r="N2364" t="s">
        <v>9060</v>
      </c>
      <c r="O2364">
        <v>3.0521769444444442</v>
      </c>
      <c r="P2364">
        <v>0</v>
      </c>
      <c r="Q2364">
        <v>2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1.2381161000000001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1.2381161000000001</v>
      </c>
    </row>
    <row r="2365" spans="1:32" x14ac:dyDescent="0.3">
      <c r="A2365">
        <v>3003808</v>
      </c>
      <c r="B2365">
        <v>1</v>
      </c>
      <c r="C2365" t="s">
        <v>82</v>
      </c>
      <c r="D2365" t="s">
        <v>85</v>
      </c>
      <c r="E2365" t="s">
        <v>425</v>
      </c>
      <c r="F2365" t="s">
        <v>426</v>
      </c>
      <c r="G2365" t="s">
        <v>134</v>
      </c>
      <c r="H2365" t="s">
        <v>478</v>
      </c>
      <c r="I2365" t="s">
        <v>78</v>
      </c>
      <c r="J2365" t="s">
        <v>136</v>
      </c>
      <c r="K2365" t="s">
        <v>22</v>
      </c>
      <c r="L2365" t="s">
        <v>177</v>
      </c>
      <c r="M2365" t="s">
        <v>9061</v>
      </c>
      <c r="N2365" t="s">
        <v>9062</v>
      </c>
      <c r="O2365">
        <v>0.73234416666666657</v>
      </c>
      <c r="P2365">
        <v>0</v>
      </c>
      <c r="Q2365">
        <v>105</v>
      </c>
      <c r="R2365">
        <v>0</v>
      </c>
      <c r="S2365">
        <v>0</v>
      </c>
      <c r="T2365">
        <v>0</v>
      </c>
      <c r="U2365">
        <v>15</v>
      </c>
      <c r="V2365">
        <v>0</v>
      </c>
      <c r="W2365">
        <v>0</v>
      </c>
      <c r="X2365">
        <v>0</v>
      </c>
      <c r="Y2365">
        <v>16.540703000000001</v>
      </c>
      <c r="Z2365">
        <v>0</v>
      </c>
      <c r="AA2365">
        <v>0</v>
      </c>
      <c r="AB2365">
        <v>0</v>
      </c>
      <c r="AC2365">
        <v>5.0079070000000003</v>
      </c>
      <c r="AD2365">
        <v>0</v>
      </c>
      <c r="AE2365">
        <v>0</v>
      </c>
      <c r="AF2365">
        <v>21.54861</v>
      </c>
    </row>
    <row r="2366" spans="1:32" x14ac:dyDescent="0.3">
      <c r="A2366">
        <v>3003814</v>
      </c>
      <c r="B2366">
        <v>1</v>
      </c>
      <c r="C2366" t="s">
        <v>82</v>
      </c>
      <c r="D2366" t="s">
        <v>106</v>
      </c>
      <c r="E2366" t="s">
        <v>9063</v>
      </c>
      <c r="F2366" t="s">
        <v>9064</v>
      </c>
      <c r="G2366" t="s">
        <v>134</v>
      </c>
      <c r="H2366" t="s">
        <v>182</v>
      </c>
      <c r="I2366" t="s">
        <v>78</v>
      </c>
      <c r="J2366" t="s">
        <v>136</v>
      </c>
      <c r="K2366" t="s">
        <v>22</v>
      </c>
      <c r="L2366" t="s">
        <v>177</v>
      </c>
      <c r="M2366" t="s">
        <v>9065</v>
      </c>
      <c r="N2366" t="s">
        <v>9066</v>
      </c>
      <c r="O2366">
        <v>3.9549852777777779</v>
      </c>
      <c r="P2366">
        <v>0</v>
      </c>
      <c r="Q2366">
        <v>449</v>
      </c>
      <c r="R2366">
        <v>0</v>
      </c>
      <c r="S2366">
        <v>0</v>
      </c>
      <c r="T2366">
        <v>0</v>
      </c>
      <c r="U2366">
        <v>35</v>
      </c>
      <c r="V2366">
        <v>0</v>
      </c>
      <c r="W2366">
        <v>0</v>
      </c>
      <c r="X2366">
        <v>0</v>
      </c>
      <c r="Y2366">
        <v>450.28280000000001</v>
      </c>
      <c r="Z2366">
        <v>0</v>
      </c>
      <c r="AA2366">
        <v>0</v>
      </c>
      <c r="AB2366">
        <v>0</v>
      </c>
      <c r="AC2366">
        <v>132.51828</v>
      </c>
      <c r="AD2366">
        <v>0</v>
      </c>
      <c r="AE2366">
        <v>0</v>
      </c>
      <c r="AF2366">
        <v>582.80110000000002</v>
      </c>
    </row>
    <row r="2367" spans="1:32" x14ac:dyDescent="0.3">
      <c r="A2367">
        <v>3003827</v>
      </c>
      <c r="B2367">
        <v>1</v>
      </c>
      <c r="C2367" t="s">
        <v>82</v>
      </c>
      <c r="D2367" t="s">
        <v>106</v>
      </c>
      <c r="E2367" t="s">
        <v>9067</v>
      </c>
      <c r="F2367" t="s">
        <v>9068</v>
      </c>
      <c r="G2367" t="s">
        <v>134</v>
      </c>
      <c r="H2367" t="s">
        <v>367</v>
      </c>
      <c r="I2367" t="s">
        <v>78</v>
      </c>
      <c r="J2367" t="s">
        <v>136</v>
      </c>
      <c r="K2367" t="s">
        <v>22</v>
      </c>
      <c r="L2367" t="s">
        <v>177</v>
      </c>
      <c r="M2367" t="s">
        <v>9069</v>
      </c>
      <c r="N2367" t="s">
        <v>9070</v>
      </c>
      <c r="O2367">
        <v>8.3693077777777773</v>
      </c>
      <c r="P2367">
        <v>0</v>
      </c>
      <c r="Q2367">
        <v>224</v>
      </c>
      <c r="R2367">
        <v>0</v>
      </c>
      <c r="S2367">
        <v>0</v>
      </c>
      <c r="T2367">
        <v>0</v>
      </c>
      <c r="U2367">
        <v>18</v>
      </c>
      <c r="V2367">
        <v>0</v>
      </c>
      <c r="W2367">
        <v>0</v>
      </c>
      <c r="X2367">
        <v>0</v>
      </c>
      <c r="Y2367">
        <v>562.2364</v>
      </c>
      <c r="Z2367">
        <v>0</v>
      </c>
      <c r="AA2367">
        <v>0</v>
      </c>
      <c r="AB2367">
        <v>0</v>
      </c>
      <c r="AC2367">
        <v>207.30717000000001</v>
      </c>
      <c r="AD2367">
        <v>0</v>
      </c>
      <c r="AE2367">
        <v>0</v>
      </c>
      <c r="AF2367">
        <v>769.54359999999997</v>
      </c>
    </row>
    <row r="2368" spans="1:32" x14ac:dyDescent="0.3">
      <c r="A2368">
        <v>3003634</v>
      </c>
      <c r="B2368">
        <v>1</v>
      </c>
      <c r="C2368" t="s">
        <v>83</v>
      </c>
      <c r="D2368" t="s">
        <v>116</v>
      </c>
      <c r="E2368" t="s">
        <v>2134</v>
      </c>
      <c r="F2368" t="s">
        <v>2135</v>
      </c>
      <c r="G2368" t="s">
        <v>134</v>
      </c>
      <c r="H2368" t="s">
        <v>211</v>
      </c>
      <c r="I2368" t="s">
        <v>79</v>
      </c>
      <c r="J2368" t="s">
        <v>136</v>
      </c>
      <c r="K2368" t="s">
        <v>22</v>
      </c>
      <c r="L2368" t="s">
        <v>177</v>
      </c>
      <c r="M2368" t="s">
        <v>9071</v>
      </c>
      <c r="N2368" t="s">
        <v>9072</v>
      </c>
      <c r="O2368">
        <v>0.30694444444444446</v>
      </c>
      <c r="P2368">
        <v>3</v>
      </c>
      <c r="Q2368">
        <v>375</v>
      </c>
      <c r="R2368">
        <v>13</v>
      </c>
      <c r="S2368">
        <v>3</v>
      </c>
      <c r="T2368">
        <v>8</v>
      </c>
      <c r="U2368">
        <v>9</v>
      </c>
      <c r="V2368">
        <v>2</v>
      </c>
      <c r="W2368">
        <v>0</v>
      </c>
      <c r="X2368">
        <v>2.8203703999999998</v>
      </c>
      <c r="Y2368">
        <v>17.659987999999998</v>
      </c>
      <c r="Z2368">
        <v>4.8041415000000001</v>
      </c>
      <c r="AA2368">
        <v>0.12435131000000001</v>
      </c>
      <c r="AB2368">
        <v>3.0722697000000001</v>
      </c>
      <c r="AC2368">
        <v>0.96991640000000001</v>
      </c>
      <c r="AD2368">
        <v>2.6430316</v>
      </c>
      <c r="AE2368">
        <v>0</v>
      </c>
      <c r="AF2368">
        <v>32.094070000000002</v>
      </c>
    </row>
    <row r="2369" spans="1:32" x14ac:dyDescent="0.3">
      <c r="A2369">
        <v>3003569</v>
      </c>
      <c r="B2369">
        <v>1</v>
      </c>
      <c r="C2369" t="s">
        <v>82</v>
      </c>
      <c r="D2369" t="s">
        <v>109</v>
      </c>
      <c r="E2369" t="s">
        <v>9073</v>
      </c>
      <c r="F2369" t="s">
        <v>9074</v>
      </c>
      <c r="G2369" t="s">
        <v>134</v>
      </c>
      <c r="H2369" t="s">
        <v>478</v>
      </c>
      <c r="I2369" t="s">
        <v>78</v>
      </c>
      <c r="J2369" t="s">
        <v>136</v>
      </c>
      <c r="K2369" t="s">
        <v>22</v>
      </c>
      <c r="L2369" t="s">
        <v>177</v>
      </c>
      <c r="M2369" t="s">
        <v>9075</v>
      </c>
      <c r="N2369" t="s">
        <v>9076</v>
      </c>
      <c r="O2369">
        <v>1.467061388888889</v>
      </c>
      <c r="P2369">
        <v>0</v>
      </c>
      <c r="Q2369">
        <v>18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3.1486676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3.1486676</v>
      </c>
    </row>
    <row r="2370" spans="1:32" x14ac:dyDescent="0.3">
      <c r="A2370">
        <v>3010806</v>
      </c>
      <c r="B2370">
        <v>1</v>
      </c>
      <c r="C2370" t="s">
        <v>83</v>
      </c>
      <c r="D2370" t="s">
        <v>116</v>
      </c>
      <c r="E2370" t="s">
        <v>9077</v>
      </c>
      <c r="F2370" t="s">
        <v>9078</v>
      </c>
      <c r="G2370" t="s">
        <v>134</v>
      </c>
      <c r="H2370" t="s">
        <v>247</v>
      </c>
      <c r="I2370" t="s">
        <v>78</v>
      </c>
      <c r="J2370" t="s">
        <v>136</v>
      </c>
      <c r="K2370" t="s">
        <v>22</v>
      </c>
      <c r="L2370" t="s">
        <v>177</v>
      </c>
      <c r="M2370" t="s">
        <v>9079</v>
      </c>
      <c r="N2370" t="s">
        <v>9080</v>
      </c>
      <c r="O2370">
        <v>1.3560644444444445</v>
      </c>
      <c r="P2370">
        <v>0</v>
      </c>
      <c r="Q2370">
        <v>20</v>
      </c>
      <c r="R2370">
        <v>0</v>
      </c>
      <c r="S2370">
        <v>3</v>
      </c>
      <c r="T2370">
        <v>0</v>
      </c>
      <c r="U2370">
        <v>1</v>
      </c>
      <c r="V2370">
        <v>0</v>
      </c>
      <c r="W2370">
        <v>0</v>
      </c>
      <c r="X2370">
        <v>0</v>
      </c>
      <c r="Y2370">
        <v>2.9681519999999999</v>
      </c>
      <c r="Z2370">
        <v>0</v>
      </c>
      <c r="AA2370">
        <v>1.2639494</v>
      </c>
      <c r="AB2370">
        <v>0</v>
      </c>
      <c r="AC2370">
        <v>0</v>
      </c>
      <c r="AD2370">
        <v>0</v>
      </c>
      <c r="AE2370">
        <v>0</v>
      </c>
      <c r="AF2370">
        <v>4.2321014000000003</v>
      </c>
    </row>
    <row r="2371" spans="1:32" x14ac:dyDescent="0.3">
      <c r="A2371">
        <v>3010814</v>
      </c>
      <c r="B2371">
        <v>1</v>
      </c>
      <c r="C2371" t="s">
        <v>82</v>
      </c>
      <c r="D2371" t="s">
        <v>111</v>
      </c>
      <c r="E2371" t="s">
        <v>9081</v>
      </c>
      <c r="F2371" t="s">
        <v>9082</v>
      </c>
      <c r="G2371" t="s">
        <v>134</v>
      </c>
      <c r="H2371" t="s">
        <v>478</v>
      </c>
      <c r="I2371" t="s">
        <v>78</v>
      </c>
      <c r="J2371" t="s">
        <v>136</v>
      </c>
      <c r="K2371" t="s">
        <v>22</v>
      </c>
      <c r="L2371" t="s">
        <v>177</v>
      </c>
      <c r="M2371" t="s">
        <v>9083</v>
      </c>
      <c r="N2371" t="s">
        <v>9084</v>
      </c>
      <c r="O2371">
        <v>1.1682355555555557</v>
      </c>
      <c r="P2371">
        <v>0</v>
      </c>
      <c r="Q2371">
        <v>2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0.19571505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0.19571505</v>
      </c>
    </row>
    <row r="2372" spans="1:32" x14ac:dyDescent="0.3">
      <c r="A2372">
        <v>3010510</v>
      </c>
      <c r="B2372">
        <v>1</v>
      </c>
      <c r="C2372" t="s">
        <v>82</v>
      </c>
      <c r="D2372" t="s">
        <v>107</v>
      </c>
      <c r="E2372" t="s">
        <v>9085</v>
      </c>
      <c r="F2372" t="s">
        <v>9086</v>
      </c>
      <c r="G2372" t="s">
        <v>134</v>
      </c>
      <c r="H2372" t="s">
        <v>216</v>
      </c>
      <c r="I2372" t="s">
        <v>78</v>
      </c>
      <c r="J2372" t="s">
        <v>136</v>
      </c>
      <c r="K2372" t="s">
        <v>22</v>
      </c>
      <c r="L2372" t="s">
        <v>177</v>
      </c>
      <c r="M2372" t="s">
        <v>9087</v>
      </c>
      <c r="N2372" t="s">
        <v>9088</v>
      </c>
      <c r="O2372">
        <v>1.2830047222222223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2.6057036</v>
      </c>
      <c r="AD2372">
        <v>0</v>
      </c>
      <c r="AE2372">
        <v>0</v>
      </c>
      <c r="AF2372">
        <v>2.6057036</v>
      </c>
    </row>
    <row r="2373" spans="1:32" x14ac:dyDescent="0.3">
      <c r="A2373">
        <v>3010302</v>
      </c>
      <c r="B2373">
        <v>2</v>
      </c>
      <c r="C2373" t="s">
        <v>82</v>
      </c>
      <c r="D2373" t="s">
        <v>113</v>
      </c>
      <c r="E2373" t="s">
        <v>9089</v>
      </c>
      <c r="F2373" t="s">
        <v>9090</v>
      </c>
      <c r="G2373" t="s">
        <v>134</v>
      </c>
      <c r="H2373" t="s">
        <v>404</v>
      </c>
      <c r="I2373" t="s">
        <v>78</v>
      </c>
      <c r="J2373" t="s">
        <v>136</v>
      </c>
      <c r="K2373" t="s">
        <v>22</v>
      </c>
      <c r="L2373" t="s">
        <v>177</v>
      </c>
      <c r="M2373" t="s">
        <v>6892</v>
      </c>
      <c r="N2373" t="s">
        <v>9091</v>
      </c>
      <c r="O2373">
        <v>0.6895930555555555</v>
      </c>
      <c r="P2373">
        <v>0</v>
      </c>
      <c r="Q2373">
        <v>12</v>
      </c>
      <c r="R2373">
        <v>0</v>
      </c>
      <c r="S2373">
        <v>22</v>
      </c>
      <c r="T2373">
        <v>0</v>
      </c>
      <c r="U2373">
        <v>10</v>
      </c>
      <c r="V2373">
        <v>0</v>
      </c>
      <c r="W2373">
        <v>0</v>
      </c>
      <c r="X2373">
        <v>0</v>
      </c>
      <c r="Y2373">
        <v>1.6748468000000001</v>
      </c>
      <c r="Z2373">
        <v>0</v>
      </c>
      <c r="AA2373">
        <v>7.9857706999999998</v>
      </c>
      <c r="AB2373">
        <v>0</v>
      </c>
      <c r="AC2373">
        <v>2.1347217999999999</v>
      </c>
      <c r="AD2373">
        <v>0</v>
      </c>
      <c r="AE2373">
        <v>0</v>
      </c>
      <c r="AF2373">
        <v>11.795339999999999</v>
      </c>
    </row>
    <row r="2374" spans="1:32" x14ac:dyDescent="0.3">
      <c r="A2374">
        <v>3010379</v>
      </c>
      <c r="B2374">
        <v>1</v>
      </c>
      <c r="C2374" t="s">
        <v>83</v>
      </c>
      <c r="D2374" t="s">
        <v>130</v>
      </c>
      <c r="E2374" t="s">
        <v>9092</v>
      </c>
      <c r="F2374" t="s">
        <v>9093</v>
      </c>
      <c r="G2374" t="s">
        <v>134</v>
      </c>
      <c r="H2374" t="s">
        <v>211</v>
      </c>
      <c r="I2374" t="s">
        <v>79</v>
      </c>
      <c r="J2374" t="s">
        <v>136</v>
      </c>
      <c r="K2374" t="s">
        <v>22</v>
      </c>
      <c r="L2374" t="s">
        <v>177</v>
      </c>
      <c r="M2374" t="s">
        <v>9094</v>
      </c>
      <c r="N2374" t="s">
        <v>9095</v>
      </c>
      <c r="O2374">
        <v>0.98635500000000009</v>
      </c>
      <c r="P2374">
        <v>0</v>
      </c>
      <c r="Q2374">
        <v>0</v>
      </c>
      <c r="R2374">
        <v>0</v>
      </c>
      <c r="S2374">
        <v>0</v>
      </c>
      <c r="T2374">
        <v>1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45.381824000000002</v>
      </c>
      <c r="AC2374">
        <v>0</v>
      </c>
      <c r="AD2374">
        <v>0</v>
      </c>
      <c r="AE2374">
        <v>0</v>
      </c>
      <c r="AF2374">
        <v>45.381824000000002</v>
      </c>
    </row>
    <row r="2375" spans="1:32" x14ac:dyDescent="0.3">
      <c r="A2375">
        <v>3010389</v>
      </c>
      <c r="B2375">
        <v>1</v>
      </c>
      <c r="C2375" t="s">
        <v>82</v>
      </c>
      <c r="D2375" t="s">
        <v>94</v>
      </c>
      <c r="E2375" t="s">
        <v>9096</v>
      </c>
      <c r="F2375" t="s">
        <v>9097</v>
      </c>
      <c r="G2375" t="s">
        <v>134</v>
      </c>
      <c r="H2375" t="s">
        <v>487</v>
      </c>
      <c r="I2375" t="s">
        <v>78</v>
      </c>
      <c r="J2375" t="s">
        <v>136</v>
      </c>
      <c r="K2375" t="s">
        <v>22</v>
      </c>
      <c r="L2375" t="s">
        <v>177</v>
      </c>
      <c r="M2375" t="s">
        <v>9098</v>
      </c>
      <c r="N2375" t="s">
        <v>9099</v>
      </c>
      <c r="O2375">
        <v>0.63956277777777781</v>
      </c>
      <c r="P2375">
        <v>0</v>
      </c>
      <c r="Q2375">
        <v>24</v>
      </c>
      <c r="R2375">
        <v>0</v>
      </c>
      <c r="S2375">
        <v>0</v>
      </c>
      <c r="T2375">
        <v>0</v>
      </c>
      <c r="U2375">
        <v>7</v>
      </c>
      <c r="V2375">
        <v>0</v>
      </c>
      <c r="W2375">
        <v>0</v>
      </c>
      <c r="X2375">
        <v>0</v>
      </c>
      <c r="Y2375">
        <v>2.4461067000000001</v>
      </c>
      <c r="Z2375">
        <v>0</v>
      </c>
      <c r="AA2375">
        <v>0</v>
      </c>
      <c r="AB2375">
        <v>0</v>
      </c>
      <c r="AC2375">
        <v>5.5143245E-2</v>
      </c>
      <c r="AD2375">
        <v>0</v>
      </c>
      <c r="AE2375">
        <v>0</v>
      </c>
      <c r="AF2375">
        <v>2.5012498000000001</v>
      </c>
    </row>
    <row r="2376" spans="1:32" x14ac:dyDescent="0.3">
      <c r="A2376">
        <v>3010395</v>
      </c>
      <c r="B2376">
        <v>1</v>
      </c>
      <c r="C2376" t="s">
        <v>82</v>
      </c>
      <c r="D2376" t="s">
        <v>91</v>
      </c>
      <c r="E2376" t="s">
        <v>9100</v>
      </c>
      <c r="F2376" t="s">
        <v>9101</v>
      </c>
      <c r="G2376" t="s">
        <v>134</v>
      </c>
      <c r="H2376" t="s">
        <v>211</v>
      </c>
      <c r="I2376" t="s">
        <v>79</v>
      </c>
      <c r="J2376" t="s">
        <v>136</v>
      </c>
      <c r="K2376" t="s">
        <v>22</v>
      </c>
      <c r="L2376" t="s">
        <v>177</v>
      </c>
      <c r="M2376" t="s">
        <v>9102</v>
      </c>
      <c r="N2376" t="s">
        <v>9103</v>
      </c>
      <c r="O2376">
        <v>1.9850000000000001</v>
      </c>
      <c r="P2376">
        <v>0</v>
      </c>
      <c r="Q2376">
        <v>43</v>
      </c>
      <c r="R2376">
        <v>1</v>
      </c>
      <c r="S2376">
        <v>43</v>
      </c>
      <c r="T2376">
        <v>0</v>
      </c>
      <c r="U2376">
        <v>13</v>
      </c>
      <c r="V2376">
        <v>0</v>
      </c>
      <c r="W2376">
        <v>0</v>
      </c>
      <c r="X2376">
        <v>0</v>
      </c>
      <c r="Y2376">
        <v>15.967336</v>
      </c>
      <c r="Z2376">
        <v>35.541645000000003</v>
      </c>
      <c r="AA2376">
        <v>27.068377999999999</v>
      </c>
      <c r="AB2376">
        <v>0</v>
      </c>
      <c r="AC2376">
        <v>11.669157</v>
      </c>
      <c r="AD2376">
        <v>0</v>
      </c>
      <c r="AE2376">
        <v>0</v>
      </c>
      <c r="AF2376">
        <v>90.246510000000001</v>
      </c>
    </row>
    <row r="2377" spans="1:32" x14ac:dyDescent="0.3">
      <c r="A2377">
        <v>3010046</v>
      </c>
      <c r="B2377">
        <v>1</v>
      </c>
      <c r="C2377" t="s">
        <v>82</v>
      </c>
      <c r="D2377" t="s">
        <v>106</v>
      </c>
      <c r="E2377" t="s">
        <v>9104</v>
      </c>
      <c r="F2377" t="s">
        <v>9105</v>
      </c>
      <c r="G2377" t="s">
        <v>134</v>
      </c>
      <c r="H2377" t="s">
        <v>211</v>
      </c>
      <c r="I2377" t="s">
        <v>79</v>
      </c>
      <c r="J2377" t="s">
        <v>136</v>
      </c>
      <c r="K2377" t="s">
        <v>22</v>
      </c>
      <c r="L2377" t="s">
        <v>177</v>
      </c>
      <c r="M2377" t="s">
        <v>9106</v>
      </c>
      <c r="N2377" t="s">
        <v>9107</v>
      </c>
      <c r="O2377">
        <v>4.463055555555556</v>
      </c>
      <c r="P2377">
        <v>0</v>
      </c>
      <c r="Q2377">
        <v>0</v>
      </c>
      <c r="R2377">
        <v>0</v>
      </c>
      <c r="S2377">
        <v>0</v>
      </c>
      <c r="T2377">
        <v>3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4221.7709999999997</v>
      </c>
      <c r="AC2377">
        <v>0</v>
      </c>
      <c r="AD2377">
        <v>0</v>
      </c>
      <c r="AE2377">
        <v>0</v>
      </c>
      <c r="AF2377">
        <v>4221.7709999999997</v>
      </c>
    </row>
    <row r="2378" spans="1:32" x14ac:dyDescent="0.3">
      <c r="A2378">
        <v>3009872</v>
      </c>
      <c r="B2378">
        <v>1</v>
      </c>
      <c r="C2378" t="s">
        <v>83</v>
      </c>
      <c r="D2378" t="s">
        <v>128</v>
      </c>
      <c r="E2378" t="s">
        <v>9108</v>
      </c>
      <c r="F2378" t="s">
        <v>9109</v>
      </c>
      <c r="G2378" t="s">
        <v>134</v>
      </c>
      <c r="H2378" t="s">
        <v>247</v>
      </c>
      <c r="I2378" t="s">
        <v>78</v>
      </c>
      <c r="J2378" t="s">
        <v>136</v>
      </c>
      <c r="K2378" t="s">
        <v>22</v>
      </c>
      <c r="L2378" t="s">
        <v>177</v>
      </c>
      <c r="M2378" t="s">
        <v>9110</v>
      </c>
      <c r="N2378" t="s">
        <v>9111</v>
      </c>
      <c r="O2378">
        <v>1.2122527777777776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6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11.899768999999999</v>
      </c>
      <c r="AD2378">
        <v>0</v>
      </c>
      <c r="AE2378">
        <v>0</v>
      </c>
      <c r="AF2378">
        <v>11.899768999999999</v>
      </c>
    </row>
    <row r="2379" spans="1:32" x14ac:dyDescent="0.3">
      <c r="A2379">
        <v>3009870</v>
      </c>
      <c r="B2379">
        <v>1</v>
      </c>
      <c r="C2379" t="s">
        <v>83</v>
      </c>
      <c r="D2379" t="s">
        <v>119</v>
      </c>
      <c r="E2379" t="s">
        <v>9112</v>
      </c>
      <c r="F2379" t="s">
        <v>9113</v>
      </c>
      <c r="G2379" t="s">
        <v>134</v>
      </c>
      <c r="H2379" t="s">
        <v>318</v>
      </c>
      <c r="I2379" t="s">
        <v>79</v>
      </c>
      <c r="J2379" t="s">
        <v>136</v>
      </c>
      <c r="K2379" t="s">
        <v>22</v>
      </c>
      <c r="L2379" t="s">
        <v>177</v>
      </c>
      <c r="M2379" t="s">
        <v>9114</v>
      </c>
      <c r="N2379" t="s">
        <v>9115</v>
      </c>
      <c r="O2379">
        <v>1.1705847222222221</v>
      </c>
      <c r="P2379">
        <v>0</v>
      </c>
      <c r="Q2379">
        <v>25</v>
      </c>
      <c r="R2379">
        <v>0</v>
      </c>
      <c r="S2379">
        <v>1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0.67706834999999999</v>
      </c>
      <c r="Z2379">
        <v>0</v>
      </c>
      <c r="AA2379">
        <v>3.2151529999999998E-2</v>
      </c>
      <c r="AB2379">
        <v>0</v>
      </c>
      <c r="AC2379">
        <v>0</v>
      </c>
      <c r="AD2379">
        <v>0</v>
      </c>
      <c r="AE2379">
        <v>0</v>
      </c>
      <c r="AF2379">
        <v>0.70921990000000001</v>
      </c>
    </row>
    <row r="2380" spans="1:32" x14ac:dyDescent="0.3">
      <c r="A2380">
        <v>3009838</v>
      </c>
      <c r="B2380">
        <v>1</v>
      </c>
      <c r="C2380" t="s">
        <v>82</v>
      </c>
      <c r="D2380" t="s">
        <v>104</v>
      </c>
      <c r="E2380" t="s">
        <v>9116</v>
      </c>
      <c r="F2380" t="s">
        <v>9117</v>
      </c>
      <c r="G2380" t="s">
        <v>134</v>
      </c>
      <c r="H2380" t="s">
        <v>247</v>
      </c>
      <c r="I2380" t="s">
        <v>78</v>
      </c>
      <c r="J2380" t="s">
        <v>136</v>
      </c>
      <c r="K2380" t="s">
        <v>22</v>
      </c>
      <c r="L2380" t="s">
        <v>177</v>
      </c>
      <c r="M2380" t="s">
        <v>9118</v>
      </c>
      <c r="N2380" t="s">
        <v>9119</v>
      </c>
      <c r="O2380">
        <v>1.4916916666666666</v>
      </c>
      <c r="P2380">
        <v>0</v>
      </c>
      <c r="Q2380">
        <v>205</v>
      </c>
      <c r="R2380">
        <v>0</v>
      </c>
      <c r="S2380">
        <v>0</v>
      </c>
      <c r="T2380">
        <v>0</v>
      </c>
      <c r="U2380">
        <v>19</v>
      </c>
      <c r="V2380">
        <v>0</v>
      </c>
      <c r="W2380">
        <v>0</v>
      </c>
      <c r="X2380">
        <v>0</v>
      </c>
      <c r="Y2380">
        <v>149.44075000000001</v>
      </c>
      <c r="Z2380">
        <v>0</v>
      </c>
      <c r="AA2380">
        <v>0</v>
      </c>
      <c r="AB2380">
        <v>0</v>
      </c>
      <c r="AC2380">
        <v>16.125993999999999</v>
      </c>
      <c r="AD2380">
        <v>0</v>
      </c>
      <c r="AE2380">
        <v>0</v>
      </c>
      <c r="AF2380">
        <v>165.56674000000001</v>
      </c>
    </row>
    <row r="2381" spans="1:32" x14ac:dyDescent="0.3">
      <c r="A2381">
        <v>3009798</v>
      </c>
      <c r="B2381">
        <v>2</v>
      </c>
      <c r="C2381" t="s">
        <v>83</v>
      </c>
      <c r="D2381" t="s">
        <v>128</v>
      </c>
      <c r="E2381" t="s">
        <v>5484</v>
      </c>
      <c r="F2381" t="s">
        <v>5485</v>
      </c>
      <c r="G2381" t="s">
        <v>134</v>
      </c>
      <c r="H2381" t="s">
        <v>404</v>
      </c>
      <c r="I2381" t="s">
        <v>78</v>
      </c>
      <c r="J2381" t="s">
        <v>136</v>
      </c>
      <c r="K2381" t="s">
        <v>22</v>
      </c>
      <c r="L2381" t="s">
        <v>177</v>
      </c>
      <c r="M2381" t="s">
        <v>9120</v>
      </c>
      <c r="N2381" t="s">
        <v>9121</v>
      </c>
      <c r="O2381">
        <v>0.93766388888888896</v>
      </c>
      <c r="P2381">
        <v>0</v>
      </c>
      <c r="Q2381">
        <v>384</v>
      </c>
      <c r="R2381">
        <v>0</v>
      </c>
      <c r="S2381">
        <v>0</v>
      </c>
      <c r="T2381">
        <v>0</v>
      </c>
      <c r="U2381">
        <v>16</v>
      </c>
      <c r="V2381">
        <v>0</v>
      </c>
      <c r="W2381">
        <v>0</v>
      </c>
      <c r="X2381">
        <v>0</v>
      </c>
      <c r="Y2381">
        <v>83.337104999999994</v>
      </c>
      <c r="Z2381">
        <v>0</v>
      </c>
      <c r="AA2381">
        <v>0</v>
      </c>
      <c r="AB2381">
        <v>0</v>
      </c>
      <c r="AC2381">
        <v>5.4684549999999996</v>
      </c>
      <c r="AD2381">
        <v>0</v>
      </c>
      <c r="AE2381">
        <v>0</v>
      </c>
      <c r="AF2381">
        <v>88.80556</v>
      </c>
    </row>
    <row r="2382" spans="1:32" x14ac:dyDescent="0.3">
      <c r="A2382">
        <v>3009588</v>
      </c>
      <c r="B2382">
        <v>1</v>
      </c>
      <c r="C2382" t="s">
        <v>83</v>
      </c>
      <c r="D2382" t="s">
        <v>128</v>
      </c>
      <c r="E2382" t="s">
        <v>9122</v>
      </c>
      <c r="F2382" t="s">
        <v>9123</v>
      </c>
      <c r="G2382" t="s">
        <v>134</v>
      </c>
      <c r="H2382" t="s">
        <v>216</v>
      </c>
      <c r="I2382" t="s">
        <v>78</v>
      </c>
      <c r="J2382" t="s">
        <v>136</v>
      </c>
      <c r="K2382" t="s">
        <v>22</v>
      </c>
      <c r="L2382" t="s">
        <v>177</v>
      </c>
      <c r="M2382" t="s">
        <v>9124</v>
      </c>
      <c r="N2382" t="s">
        <v>9125</v>
      </c>
      <c r="O2382">
        <v>2.2262877777777779</v>
      </c>
      <c r="P2382">
        <v>0</v>
      </c>
      <c r="Q2382">
        <v>1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0.54809759999999996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0.54809759999999996</v>
      </c>
    </row>
    <row r="2383" spans="1:32" x14ac:dyDescent="0.3">
      <c r="A2383">
        <v>3009604</v>
      </c>
      <c r="B2383">
        <v>1</v>
      </c>
      <c r="C2383" t="s">
        <v>82</v>
      </c>
      <c r="D2383" t="s">
        <v>104</v>
      </c>
      <c r="E2383" t="s">
        <v>9126</v>
      </c>
      <c r="F2383" t="s">
        <v>9127</v>
      </c>
      <c r="G2383" t="s">
        <v>134</v>
      </c>
      <c r="H2383" t="s">
        <v>478</v>
      </c>
      <c r="I2383" t="s">
        <v>78</v>
      </c>
      <c r="J2383" t="s">
        <v>136</v>
      </c>
      <c r="K2383" t="s">
        <v>22</v>
      </c>
      <c r="L2383" t="s">
        <v>177</v>
      </c>
      <c r="M2383" t="s">
        <v>9128</v>
      </c>
      <c r="N2383" t="s">
        <v>9129</v>
      </c>
      <c r="O2383">
        <v>0.91356999999999999</v>
      </c>
      <c r="P2383">
        <v>0</v>
      </c>
      <c r="Q2383">
        <v>54</v>
      </c>
      <c r="R2383">
        <v>0</v>
      </c>
      <c r="S2383">
        <v>0</v>
      </c>
      <c r="T2383">
        <v>0</v>
      </c>
      <c r="U2383">
        <v>7</v>
      </c>
      <c r="V2383">
        <v>0</v>
      </c>
      <c r="W2383">
        <v>0</v>
      </c>
      <c r="X2383">
        <v>0</v>
      </c>
      <c r="Y2383">
        <v>15.110932</v>
      </c>
      <c r="Z2383">
        <v>0</v>
      </c>
      <c r="AA2383">
        <v>0</v>
      </c>
      <c r="AB2383">
        <v>0</v>
      </c>
      <c r="AC2383">
        <v>8.0993739999999992</v>
      </c>
      <c r="AD2383">
        <v>0</v>
      </c>
      <c r="AE2383">
        <v>0</v>
      </c>
      <c r="AF2383">
        <v>23.210305999999999</v>
      </c>
    </row>
    <row r="2384" spans="1:32" x14ac:dyDescent="0.3">
      <c r="A2384">
        <v>3009484</v>
      </c>
      <c r="B2384">
        <v>1</v>
      </c>
      <c r="C2384" t="s">
        <v>83</v>
      </c>
      <c r="D2384" t="s">
        <v>129</v>
      </c>
      <c r="E2384" t="s">
        <v>1801</v>
      </c>
      <c r="F2384" t="s">
        <v>1802</v>
      </c>
      <c r="G2384" t="s">
        <v>134</v>
      </c>
      <c r="H2384" t="s">
        <v>327</v>
      </c>
      <c r="I2384" t="s">
        <v>78</v>
      </c>
      <c r="J2384" t="s">
        <v>136</v>
      </c>
      <c r="K2384" t="s">
        <v>22</v>
      </c>
      <c r="L2384" t="s">
        <v>177</v>
      </c>
      <c r="M2384" t="s">
        <v>9130</v>
      </c>
      <c r="N2384" t="s">
        <v>9131</v>
      </c>
      <c r="O2384">
        <v>2.4777566666666671</v>
      </c>
      <c r="P2384">
        <v>0</v>
      </c>
      <c r="Q2384">
        <v>54</v>
      </c>
      <c r="R2384">
        <v>0</v>
      </c>
      <c r="S2384">
        <v>15</v>
      </c>
      <c r="T2384">
        <v>0</v>
      </c>
      <c r="U2384">
        <v>5</v>
      </c>
      <c r="V2384">
        <v>0</v>
      </c>
      <c r="W2384">
        <v>0</v>
      </c>
      <c r="X2384">
        <v>0</v>
      </c>
      <c r="Y2384">
        <v>32.062522999999999</v>
      </c>
      <c r="Z2384">
        <v>0</v>
      </c>
      <c r="AA2384">
        <v>9.4013229999999997</v>
      </c>
      <c r="AB2384">
        <v>0</v>
      </c>
      <c r="AC2384">
        <v>3.6945077999999998</v>
      </c>
      <c r="AD2384">
        <v>0</v>
      </c>
      <c r="AE2384">
        <v>0</v>
      </c>
      <c r="AF2384">
        <v>45.158355999999998</v>
      </c>
    </row>
    <row r="2385" spans="1:32" x14ac:dyDescent="0.3">
      <c r="A2385">
        <v>3008908</v>
      </c>
      <c r="B2385">
        <v>1</v>
      </c>
      <c r="C2385" t="s">
        <v>82</v>
      </c>
      <c r="D2385" t="s">
        <v>88</v>
      </c>
      <c r="E2385" t="s">
        <v>8205</v>
      </c>
      <c r="F2385" t="s">
        <v>8206</v>
      </c>
      <c r="G2385" t="s">
        <v>134</v>
      </c>
      <c r="H2385" t="s">
        <v>182</v>
      </c>
      <c r="I2385" t="s">
        <v>78</v>
      </c>
      <c r="J2385" t="s">
        <v>136</v>
      </c>
      <c r="K2385" t="s">
        <v>22</v>
      </c>
      <c r="L2385" t="s">
        <v>177</v>
      </c>
      <c r="M2385" t="s">
        <v>9132</v>
      </c>
      <c r="N2385" t="s">
        <v>9133</v>
      </c>
      <c r="O2385">
        <v>2.0294880555555554</v>
      </c>
      <c r="P2385">
        <v>0</v>
      </c>
      <c r="Q2385">
        <v>18</v>
      </c>
      <c r="R2385">
        <v>0</v>
      </c>
      <c r="S2385">
        <v>36</v>
      </c>
      <c r="T2385">
        <v>0</v>
      </c>
      <c r="U2385">
        <v>12</v>
      </c>
      <c r="V2385">
        <v>0</v>
      </c>
      <c r="W2385">
        <v>0</v>
      </c>
      <c r="X2385">
        <v>0</v>
      </c>
      <c r="Y2385">
        <v>3.8303752000000002</v>
      </c>
      <c r="Z2385">
        <v>0</v>
      </c>
      <c r="AA2385">
        <v>10.116849999999999</v>
      </c>
      <c r="AB2385">
        <v>0</v>
      </c>
      <c r="AC2385">
        <v>2.6555946000000001</v>
      </c>
      <c r="AD2385">
        <v>0</v>
      </c>
      <c r="AE2385">
        <v>0</v>
      </c>
      <c r="AF2385">
        <v>16.602820000000001</v>
      </c>
    </row>
    <row r="2386" spans="1:32" x14ac:dyDescent="0.3">
      <c r="A2386">
        <v>3008388</v>
      </c>
      <c r="B2386">
        <v>1</v>
      </c>
      <c r="C2386" t="s">
        <v>82</v>
      </c>
      <c r="D2386" t="s">
        <v>92</v>
      </c>
      <c r="E2386" t="s">
        <v>9134</v>
      </c>
      <c r="F2386" t="s">
        <v>9135</v>
      </c>
      <c r="G2386" t="s">
        <v>134</v>
      </c>
      <c r="H2386" t="s">
        <v>247</v>
      </c>
      <c r="I2386" t="s">
        <v>78</v>
      </c>
      <c r="J2386" t="s">
        <v>136</v>
      </c>
      <c r="K2386" t="s">
        <v>22</v>
      </c>
      <c r="L2386" t="s">
        <v>177</v>
      </c>
      <c r="M2386" t="s">
        <v>9136</v>
      </c>
      <c r="N2386" t="s">
        <v>9137</v>
      </c>
      <c r="O2386">
        <v>7.2513761111111119</v>
      </c>
      <c r="P2386">
        <v>0</v>
      </c>
      <c r="Q2386">
        <v>13</v>
      </c>
      <c r="R2386">
        <v>0</v>
      </c>
      <c r="S2386">
        <v>1</v>
      </c>
      <c r="T2386">
        <v>0</v>
      </c>
      <c r="U2386">
        <v>1</v>
      </c>
      <c r="V2386">
        <v>0</v>
      </c>
      <c r="W2386">
        <v>0</v>
      </c>
      <c r="X2386">
        <v>0</v>
      </c>
      <c r="Y2386">
        <v>76.509410000000003</v>
      </c>
      <c r="Z2386">
        <v>0</v>
      </c>
      <c r="AA2386">
        <v>0</v>
      </c>
      <c r="AB2386">
        <v>0</v>
      </c>
      <c r="AC2386">
        <v>14.163164999999999</v>
      </c>
      <c r="AD2386">
        <v>0</v>
      </c>
      <c r="AE2386">
        <v>0</v>
      </c>
      <c r="AF2386">
        <v>90.672569999999993</v>
      </c>
    </row>
    <row r="2387" spans="1:32" x14ac:dyDescent="0.3">
      <c r="A2387">
        <v>3008382</v>
      </c>
      <c r="B2387">
        <v>1</v>
      </c>
      <c r="C2387" t="s">
        <v>82</v>
      </c>
      <c r="D2387" t="s">
        <v>90</v>
      </c>
      <c r="E2387" t="s">
        <v>9138</v>
      </c>
      <c r="F2387" t="s">
        <v>9139</v>
      </c>
      <c r="G2387" t="s">
        <v>134</v>
      </c>
      <c r="H2387" t="s">
        <v>142</v>
      </c>
      <c r="I2387" t="s">
        <v>78</v>
      </c>
      <c r="J2387" t="s">
        <v>136</v>
      </c>
      <c r="K2387" t="s">
        <v>22</v>
      </c>
      <c r="L2387" t="s">
        <v>137</v>
      </c>
      <c r="M2387" t="s">
        <v>9140</v>
      </c>
      <c r="N2387" t="s">
        <v>9141</v>
      </c>
      <c r="O2387">
        <v>6.8449472222222223</v>
      </c>
      <c r="P2387">
        <v>0</v>
      </c>
      <c r="Q2387">
        <v>39</v>
      </c>
      <c r="R2387">
        <v>0</v>
      </c>
      <c r="S2387">
        <v>0</v>
      </c>
      <c r="T2387">
        <v>0</v>
      </c>
      <c r="U2387">
        <v>9</v>
      </c>
      <c r="V2387">
        <v>0</v>
      </c>
      <c r="W2387">
        <v>0</v>
      </c>
      <c r="X2387">
        <v>0</v>
      </c>
      <c r="Y2387">
        <v>92.000754999999998</v>
      </c>
      <c r="Z2387">
        <v>0</v>
      </c>
      <c r="AA2387">
        <v>0</v>
      </c>
      <c r="AB2387">
        <v>0</v>
      </c>
      <c r="AC2387">
        <v>114.18104599999999</v>
      </c>
      <c r="AD2387">
        <v>0</v>
      </c>
      <c r="AE2387">
        <v>0</v>
      </c>
      <c r="AF2387">
        <v>206.18181000000001</v>
      </c>
    </row>
    <row r="2388" spans="1:32" x14ac:dyDescent="0.3">
      <c r="A2388">
        <v>3008378</v>
      </c>
      <c r="B2388">
        <v>1</v>
      </c>
      <c r="C2388" t="s">
        <v>82</v>
      </c>
      <c r="D2388" t="s">
        <v>90</v>
      </c>
      <c r="E2388" t="s">
        <v>4044</v>
      </c>
      <c r="F2388" t="s">
        <v>4045</v>
      </c>
      <c r="G2388" t="s">
        <v>134</v>
      </c>
      <c r="H2388" t="s">
        <v>142</v>
      </c>
      <c r="I2388" t="s">
        <v>78</v>
      </c>
      <c r="J2388" t="s">
        <v>136</v>
      </c>
      <c r="K2388" t="s">
        <v>22</v>
      </c>
      <c r="L2388" t="s">
        <v>137</v>
      </c>
      <c r="M2388" t="s">
        <v>9142</v>
      </c>
      <c r="N2388" t="s">
        <v>9143</v>
      </c>
      <c r="O2388">
        <v>7.0991099999999996</v>
      </c>
      <c r="P2388">
        <v>0</v>
      </c>
      <c r="Q2388">
        <v>29</v>
      </c>
      <c r="R2388">
        <v>0</v>
      </c>
      <c r="S2388">
        <v>0</v>
      </c>
      <c r="T2388">
        <v>0</v>
      </c>
      <c r="U2388">
        <v>9</v>
      </c>
      <c r="V2388">
        <v>0</v>
      </c>
      <c r="W2388">
        <v>1</v>
      </c>
      <c r="X2388">
        <v>0</v>
      </c>
      <c r="Y2388">
        <v>69.387950000000004</v>
      </c>
      <c r="Z2388">
        <v>0</v>
      </c>
      <c r="AA2388">
        <v>0</v>
      </c>
      <c r="AB2388">
        <v>0</v>
      </c>
      <c r="AC2388">
        <v>137.65279000000001</v>
      </c>
      <c r="AD2388">
        <v>0</v>
      </c>
      <c r="AE2388">
        <v>128.18767</v>
      </c>
      <c r="AF2388">
        <v>335.22840000000002</v>
      </c>
    </row>
    <row r="2389" spans="1:32" x14ac:dyDescent="0.3">
      <c r="A2389">
        <v>3008257</v>
      </c>
      <c r="B2389">
        <v>2</v>
      </c>
      <c r="C2389" t="s">
        <v>82</v>
      </c>
      <c r="D2389" t="s">
        <v>105</v>
      </c>
      <c r="E2389" t="s">
        <v>9144</v>
      </c>
      <c r="F2389" t="s">
        <v>9145</v>
      </c>
      <c r="G2389" t="s">
        <v>134</v>
      </c>
      <c r="H2389" t="s">
        <v>318</v>
      </c>
      <c r="I2389" t="s">
        <v>79</v>
      </c>
      <c r="J2389" t="s">
        <v>136</v>
      </c>
      <c r="K2389" t="s">
        <v>22</v>
      </c>
      <c r="L2389" t="s">
        <v>177</v>
      </c>
      <c r="M2389" t="s">
        <v>9146</v>
      </c>
      <c r="N2389" t="s">
        <v>9147</v>
      </c>
      <c r="O2389">
        <v>1.8919444444444444</v>
      </c>
      <c r="P2389">
        <v>0</v>
      </c>
      <c r="Q2389">
        <v>13</v>
      </c>
      <c r="R2389">
        <v>0</v>
      </c>
      <c r="S2389">
        <v>24</v>
      </c>
      <c r="T2389">
        <v>0</v>
      </c>
      <c r="U2389">
        <v>3</v>
      </c>
      <c r="V2389">
        <v>0</v>
      </c>
      <c r="W2389">
        <v>0</v>
      </c>
      <c r="X2389">
        <v>0</v>
      </c>
      <c r="Y2389">
        <v>9.1650410000000004</v>
      </c>
      <c r="Z2389">
        <v>0</v>
      </c>
      <c r="AA2389">
        <v>18.641159999999999</v>
      </c>
      <c r="AB2389">
        <v>0</v>
      </c>
      <c r="AC2389">
        <v>11.872339999999999</v>
      </c>
      <c r="AD2389">
        <v>0</v>
      </c>
      <c r="AE2389">
        <v>0</v>
      </c>
      <c r="AF2389">
        <v>39.678539999999998</v>
      </c>
    </row>
    <row r="2390" spans="1:32" x14ac:dyDescent="0.3">
      <c r="A2390">
        <v>3008381</v>
      </c>
      <c r="B2390">
        <v>1</v>
      </c>
      <c r="C2390" t="s">
        <v>82</v>
      </c>
      <c r="D2390" t="s">
        <v>90</v>
      </c>
      <c r="E2390" t="s">
        <v>4272</v>
      </c>
      <c r="F2390" t="s">
        <v>4273</v>
      </c>
      <c r="G2390" t="s">
        <v>134</v>
      </c>
      <c r="H2390" t="s">
        <v>142</v>
      </c>
      <c r="I2390" t="s">
        <v>78</v>
      </c>
      <c r="J2390" t="s">
        <v>136</v>
      </c>
      <c r="K2390" t="s">
        <v>22</v>
      </c>
      <c r="L2390" t="s">
        <v>137</v>
      </c>
      <c r="M2390" t="s">
        <v>9148</v>
      </c>
      <c r="N2390" t="s">
        <v>9149</v>
      </c>
      <c r="O2390">
        <v>6.7922222222222226</v>
      </c>
      <c r="P2390">
        <v>0</v>
      </c>
      <c r="Q2390">
        <v>180</v>
      </c>
      <c r="R2390">
        <v>0</v>
      </c>
      <c r="S2390">
        <v>0</v>
      </c>
      <c r="T2390">
        <v>0</v>
      </c>
      <c r="U2390">
        <v>69</v>
      </c>
      <c r="V2390">
        <v>0</v>
      </c>
      <c r="W2390">
        <v>0</v>
      </c>
      <c r="X2390">
        <v>0</v>
      </c>
      <c r="Y2390">
        <v>275.73192999999998</v>
      </c>
      <c r="Z2390">
        <v>0</v>
      </c>
      <c r="AA2390">
        <v>0</v>
      </c>
      <c r="AB2390">
        <v>0</v>
      </c>
      <c r="AC2390">
        <v>329.43119999999999</v>
      </c>
      <c r="AD2390">
        <v>0</v>
      </c>
      <c r="AE2390">
        <v>0</v>
      </c>
      <c r="AF2390">
        <v>605.16314999999997</v>
      </c>
    </row>
    <row r="2391" spans="1:32" x14ac:dyDescent="0.3">
      <c r="A2391">
        <v>3007094</v>
      </c>
      <c r="B2391">
        <v>1</v>
      </c>
      <c r="C2391" t="s">
        <v>82</v>
      </c>
      <c r="D2391" t="s">
        <v>112</v>
      </c>
      <c r="E2391" t="s">
        <v>9150</v>
      </c>
      <c r="F2391" t="s">
        <v>9151</v>
      </c>
      <c r="G2391" t="s">
        <v>134</v>
      </c>
      <c r="H2391" t="s">
        <v>336</v>
      </c>
      <c r="I2391" t="s">
        <v>79</v>
      </c>
      <c r="J2391" t="s">
        <v>136</v>
      </c>
      <c r="K2391" t="s">
        <v>22</v>
      </c>
      <c r="L2391" t="s">
        <v>137</v>
      </c>
      <c r="M2391" t="s">
        <v>9152</v>
      </c>
      <c r="N2391" t="s">
        <v>9153</v>
      </c>
      <c r="O2391">
        <v>2.8919444444444444</v>
      </c>
      <c r="P2391">
        <v>0</v>
      </c>
      <c r="Q2391">
        <v>0</v>
      </c>
      <c r="R2391">
        <v>1</v>
      </c>
      <c r="S2391">
        <v>0</v>
      </c>
      <c r="T2391">
        <v>12</v>
      </c>
      <c r="U2391">
        <v>2</v>
      </c>
      <c r="V2391">
        <v>14</v>
      </c>
      <c r="W2391">
        <v>3</v>
      </c>
      <c r="X2391">
        <v>0</v>
      </c>
      <c r="Y2391">
        <v>0</v>
      </c>
      <c r="Z2391">
        <v>1.4626489</v>
      </c>
      <c r="AA2391">
        <v>0</v>
      </c>
      <c r="AB2391">
        <v>292.23939999999999</v>
      </c>
      <c r="AC2391">
        <v>3.5563345000000002</v>
      </c>
      <c r="AD2391">
        <v>1985.9213</v>
      </c>
      <c r="AE2391">
        <v>13.495267999999999</v>
      </c>
      <c r="AF2391">
        <v>2296.6747999999998</v>
      </c>
    </row>
    <row r="2392" spans="1:32" x14ac:dyDescent="0.3">
      <c r="A2392">
        <v>3007108</v>
      </c>
      <c r="B2392">
        <v>1</v>
      </c>
      <c r="C2392" t="s">
        <v>82</v>
      </c>
      <c r="D2392" t="s">
        <v>91</v>
      </c>
      <c r="E2392" t="s">
        <v>9154</v>
      </c>
      <c r="F2392" t="s">
        <v>9155</v>
      </c>
      <c r="G2392" t="s">
        <v>134</v>
      </c>
      <c r="H2392" t="s">
        <v>327</v>
      </c>
      <c r="I2392" t="s">
        <v>78</v>
      </c>
      <c r="J2392" t="s">
        <v>136</v>
      </c>
      <c r="K2392" t="s">
        <v>22</v>
      </c>
      <c r="L2392" t="s">
        <v>177</v>
      </c>
      <c r="M2392" t="s">
        <v>9156</v>
      </c>
      <c r="N2392" t="s">
        <v>9157</v>
      </c>
      <c r="O2392">
        <v>2.7952777777777778</v>
      </c>
      <c r="P2392">
        <v>0</v>
      </c>
      <c r="Q2392">
        <v>87</v>
      </c>
      <c r="R2392">
        <v>0</v>
      </c>
      <c r="S2392">
        <v>5</v>
      </c>
      <c r="T2392">
        <v>0</v>
      </c>
      <c r="U2392">
        <v>4</v>
      </c>
      <c r="V2392">
        <v>0</v>
      </c>
      <c r="W2392">
        <v>0</v>
      </c>
      <c r="X2392">
        <v>0</v>
      </c>
      <c r="Y2392">
        <v>53.589599999999997</v>
      </c>
      <c r="Z2392">
        <v>0</v>
      </c>
      <c r="AA2392">
        <v>3.2508604999999999</v>
      </c>
      <c r="AB2392">
        <v>0</v>
      </c>
      <c r="AC2392">
        <v>12.238683</v>
      </c>
      <c r="AD2392">
        <v>0</v>
      </c>
      <c r="AE2392">
        <v>0</v>
      </c>
      <c r="AF2392">
        <v>69.079139999999995</v>
      </c>
    </row>
    <row r="2393" spans="1:32" x14ac:dyDescent="0.3">
      <c r="A2393">
        <v>3007086</v>
      </c>
      <c r="B2393">
        <v>1</v>
      </c>
      <c r="C2393" t="s">
        <v>82</v>
      </c>
      <c r="D2393" t="s">
        <v>112</v>
      </c>
      <c r="E2393" t="s">
        <v>9158</v>
      </c>
      <c r="F2393" t="s">
        <v>9159</v>
      </c>
      <c r="G2393" t="s">
        <v>134</v>
      </c>
      <c r="H2393" t="s">
        <v>211</v>
      </c>
      <c r="I2393" t="s">
        <v>79</v>
      </c>
      <c r="J2393" t="s">
        <v>136</v>
      </c>
      <c r="K2393" t="s">
        <v>22</v>
      </c>
      <c r="L2393" t="s">
        <v>177</v>
      </c>
      <c r="M2393" t="s">
        <v>9160</v>
      </c>
      <c r="N2393" t="s">
        <v>9161</v>
      </c>
      <c r="O2393">
        <v>0.8</v>
      </c>
      <c r="P2393">
        <v>4</v>
      </c>
      <c r="Q2393">
        <v>386</v>
      </c>
      <c r="R2393">
        <v>0</v>
      </c>
      <c r="S2393">
        <v>62</v>
      </c>
      <c r="T2393">
        <v>3</v>
      </c>
      <c r="U2393">
        <v>52</v>
      </c>
      <c r="V2393">
        <v>0</v>
      </c>
      <c r="W2393">
        <v>0</v>
      </c>
      <c r="X2393">
        <v>0.65015630000000002</v>
      </c>
      <c r="Y2393">
        <v>60.746803</v>
      </c>
      <c r="Z2393">
        <v>0</v>
      </c>
      <c r="AA2393">
        <v>6.3853172999999996</v>
      </c>
      <c r="AB2393">
        <v>1.5922691</v>
      </c>
      <c r="AC2393">
        <v>17.097024999999999</v>
      </c>
      <c r="AD2393">
        <v>0</v>
      </c>
      <c r="AE2393">
        <v>0</v>
      </c>
      <c r="AF2393">
        <v>86.47157</v>
      </c>
    </row>
    <row r="2394" spans="1:32" x14ac:dyDescent="0.3">
      <c r="A2394">
        <v>3007093</v>
      </c>
      <c r="B2394">
        <v>1</v>
      </c>
      <c r="C2394" t="s">
        <v>82</v>
      </c>
      <c r="D2394" t="s">
        <v>91</v>
      </c>
      <c r="E2394" t="s">
        <v>9162</v>
      </c>
      <c r="F2394" t="s">
        <v>9163</v>
      </c>
      <c r="G2394" t="s">
        <v>134</v>
      </c>
      <c r="H2394" t="s">
        <v>142</v>
      </c>
      <c r="I2394" t="s">
        <v>78</v>
      </c>
      <c r="J2394" t="s">
        <v>136</v>
      </c>
      <c r="K2394" t="s">
        <v>22</v>
      </c>
      <c r="L2394" t="s">
        <v>137</v>
      </c>
      <c r="M2394" t="s">
        <v>9164</v>
      </c>
      <c r="N2394" t="s">
        <v>9165</v>
      </c>
      <c r="O2394">
        <v>7.8262794444444443</v>
      </c>
      <c r="P2394">
        <v>0</v>
      </c>
      <c r="Q2394">
        <v>429</v>
      </c>
      <c r="R2394">
        <v>0</v>
      </c>
      <c r="S2394">
        <v>0</v>
      </c>
      <c r="T2394">
        <v>0</v>
      </c>
      <c r="U2394">
        <v>23</v>
      </c>
      <c r="V2394">
        <v>0</v>
      </c>
      <c r="W2394">
        <v>0</v>
      </c>
      <c r="X2394">
        <v>0</v>
      </c>
      <c r="Y2394">
        <v>778.84</v>
      </c>
      <c r="Z2394">
        <v>0</v>
      </c>
      <c r="AA2394">
        <v>0</v>
      </c>
      <c r="AB2394">
        <v>0</v>
      </c>
      <c r="AC2394">
        <v>88.859549999999999</v>
      </c>
      <c r="AD2394">
        <v>0</v>
      </c>
      <c r="AE2394">
        <v>0</v>
      </c>
      <c r="AF2394">
        <v>867.69960000000003</v>
      </c>
    </row>
    <row r="2395" spans="1:32" x14ac:dyDescent="0.3">
      <c r="A2395">
        <v>3007097</v>
      </c>
      <c r="B2395">
        <v>1</v>
      </c>
      <c r="C2395" t="s">
        <v>82</v>
      </c>
      <c r="D2395" t="s">
        <v>91</v>
      </c>
      <c r="E2395" t="s">
        <v>9166</v>
      </c>
      <c r="F2395" t="s">
        <v>9167</v>
      </c>
      <c r="G2395" t="s">
        <v>134</v>
      </c>
      <c r="H2395" t="s">
        <v>142</v>
      </c>
      <c r="I2395" t="s">
        <v>78</v>
      </c>
      <c r="J2395" t="s">
        <v>136</v>
      </c>
      <c r="K2395" t="s">
        <v>22</v>
      </c>
      <c r="L2395" t="s">
        <v>137</v>
      </c>
      <c r="M2395" t="s">
        <v>9168</v>
      </c>
      <c r="N2395" t="s">
        <v>9169</v>
      </c>
      <c r="O2395">
        <v>6.6822222222222223</v>
      </c>
      <c r="P2395">
        <v>0</v>
      </c>
      <c r="Q2395">
        <v>854</v>
      </c>
      <c r="R2395">
        <v>0</v>
      </c>
      <c r="S2395">
        <v>0</v>
      </c>
      <c r="T2395">
        <v>0</v>
      </c>
      <c r="U2395">
        <v>34</v>
      </c>
      <c r="V2395">
        <v>0</v>
      </c>
      <c r="W2395">
        <v>0</v>
      </c>
      <c r="X2395">
        <v>0</v>
      </c>
      <c r="Y2395">
        <v>1200.548</v>
      </c>
      <c r="Z2395">
        <v>0</v>
      </c>
      <c r="AA2395">
        <v>0</v>
      </c>
      <c r="AB2395">
        <v>0</v>
      </c>
      <c r="AC2395">
        <v>137.08401000000001</v>
      </c>
      <c r="AD2395">
        <v>0</v>
      </c>
      <c r="AE2395">
        <v>0</v>
      </c>
      <c r="AF2395">
        <v>1337.6320000000001</v>
      </c>
    </row>
    <row r="2396" spans="1:32" x14ac:dyDescent="0.3">
      <c r="A2396">
        <v>3007008</v>
      </c>
      <c r="B2396">
        <v>1</v>
      </c>
      <c r="C2396" t="s">
        <v>82</v>
      </c>
      <c r="D2396" t="s">
        <v>90</v>
      </c>
      <c r="E2396" t="s">
        <v>9170</v>
      </c>
      <c r="F2396" t="s">
        <v>9171</v>
      </c>
      <c r="G2396" t="s">
        <v>134</v>
      </c>
      <c r="H2396" t="s">
        <v>211</v>
      </c>
      <c r="I2396" t="s">
        <v>79</v>
      </c>
      <c r="J2396" t="s">
        <v>136</v>
      </c>
      <c r="K2396" t="s">
        <v>22</v>
      </c>
      <c r="L2396" t="s">
        <v>177</v>
      </c>
      <c r="M2396" t="s">
        <v>9172</v>
      </c>
      <c r="N2396" t="s">
        <v>9173</v>
      </c>
      <c r="O2396">
        <v>0.29645888888888888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1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7.262753</v>
      </c>
      <c r="AE2396">
        <v>0</v>
      </c>
      <c r="AF2396">
        <v>7.262753</v>
      </c>
    </row>
    <row r="2397" spans="1:32" x14ac:dyDescent="0.3">
      <c r="A2397">
        <v>3006998</v>
      </c>
      <c r="B2397">
        <v>1</v>
      </c>
      <c r="C2397" t="s">
        <v>82</v>
      </c>
      <c r="D2397" t="s">
        <v>106</v>
      </c>
      <c r="E2397" t="s">
        <v>9174</v>
      </c>
      <c r="F2397" t="s">
        <v>9175</v>
      </c>
      <c r="G2397" t="s">
        <v>134</v>
      </c>
      <c r="H2397" t="s">
        <v>336</v>
      </c>
      <c r="I2397" t="s">
        <v>78</v>
      </c>
      <c r="J2397" t="s">
        <v>136</v>
      </c>
      <c r="K2397" t="s">
        <v>22</v>
      </c>
      <c r="L2397" t="s">
        <v>137</v>
      </c>
      <c r="M2397" t="s">
        <v>9176</v>
      </c>
      <c r="N2397" t="s">
        <v>9177</v>
      </c>
      <c r="O2397">
        <v>8.6330555555555559</v>
      </c>
      <c r="P2397">
        <v>0</v>
      </c>
      <c r="Q2397">
        <v>383</v>
      </c>
      <c r="R2397">
        <v>0</v>
      </c>
      <c r="S2397">
        <v>0</v>
      </c>
      <c r="T2397">
        <v>0</v>
      </c>
      <c r="U2397">
        <v>32</v>
      </c>
      <c r="V2397">
        <v>0</v>
      </c>
      <c r="W2397">
        <v>0</v>
      </c>
      <c r="X2397">
        <v>0</v>
      </c>
      <c r="Y2397">
        <v>861.63049999999998</v>
      </c>
      <c r="Z2397">
        <v>0</v>
      </c>
      <c r="AA2397">
        <v>0</v>
      </c>
      <c r="AB2397">
        <v>0</v>
      </c>
      <c r="AC2397">
        <v>133.19434000000001</v>
      </c>
      <c r="AD2397">
        <v>0</v>
      </c>
      <c r="AE2397">
        <v>0</v>
      </c>
      <c r="AF2397">
        <v>994.82479999999998</v>
      </c>
    </row>
    <row r="2398" spans="1:32" x14ac:dyDescent="0.3">
      <c r="A2398">
        <v>3006978</v>
      </c>
      <c r="B2398">
        <v>1</v>
      </c>
      <c r="C2398" t="s">
        <v>83</v>
      </c>
      <c r="D2398" t="s">
        <v>116</v>
      </c>
      <c r="E2398" t="s">
        <v>2134</v>
      </c>
      <c r="F2398" t="s">
        <v>2135</v>
      </c>
      <c r="G2398" t="s">
        <v>134</v>
      </c>
      <c r="H2398" t="s">
        <v>211</v>
      </c>
      <c r="I2398" t="s">
        <v>79</v>
      </c>
      <c r="J2398" t="s">
        <v>136</v>
      </c>
      <c r="K2398" t="s">
        <v>22</v>
      </c>
      <c r="L2398" t="s">
        <v>177</v>
      </c>
      <c r="M2398" t="s">
        <v>9178</v>
      </c>
      <c r="N2398" t="s">
        <v>9179</v>
      </c>
      <c r="O2398">
        <v>0.6958333333333333</v>
      </c>
      <c r="P2398">
        <v>3</v>
      </c>
      <c r="Q2398">
        <v>375</v>
      </c>
      <c r="R2398">
        <v>13</v>
      </c>
      <c r="S2398">
        <v>3</v>
      </c>
      <c r="T2398">
        <v>8</v>
      </c>
      <c r="U2398">
        <v>10</v>
      </c>
      <c r="V2398">
        <v>2</v>
      </c>
      <c r="W2398">
        <v>0</v>
      </c>
      <c r="X2398">
        <v>6.8619490000000001</v>
      </c>
      <c r="Y2398">
        <v>42.966670000000001</v>
      </c>
      <c r="Z2398">
        <v>11.934466</v>
      </c>
      <c r="AA2398">
        <v>0.34050223000000002</v>
      </c>
      <c r="AB2398">
        <v>7.6256494999999997</v>
      </c>
      <c r="AC2398">
        <v>2.9535941999999999</v>
      </c>
      <c r="AD2398">
        <v>8.1549669999999992</v>
      </c>
      <c r="AE2398">
        <v>0</v>
      </c>
      <c r="AF2398">
        <v>80.837800000000001</v>
      </c>
    </row>
    <row r="2399" spans="1:32" x14ac:dyDescent="0.3">
      <c r="A2399">
        <v>3006995</v>
      </c>
      <c r="B2399">
        <v>1</v>
      </c>
      <c r="C2399" t="s">
        <v>83</v>
      </c>
      <c r="D2399" t="s">
        <v>119</v>
      </c>
      <c r="E2399" t="s">
        <v>1860</v>
      </c>
      <c r="F2399" t="s">
        <v>1861</v>
      </c>
      <c r="G2399" t="s">
        <v>134</v>
      </c>
      <c r="H2399" t="s">
        <v>211</v>
      </c>
      <c r="I2399" t="s">
        <v>79</v>
      </c>
      <c r="J2399" t="s">
        <v>346</v>
      </c>
      <c r="K2399" t="s">
        <v>22</v>
      </c>
      <c r="L2399" t="s">
        <v>177</v>
      </c>
      <c r="M2399" t="s">
        <v>9180</v>
      </c>
      <c r="N2399" t="s">
        <v>9181</v>
      </c>
      <c r="O2399">
        <v>4.1944444444444444E-2</v>
      </c>
      <c r="P2399">
        <v>0</v>
      </c>
      <c r="Q2399">
        <v>339</v>
      </c>
      <c r="R2399">
        <v>10</v>
      </c>
      <c r="S2399">
        <v>160</v>
      </c>
      <c r="T2399">
        <v>0</v>
      </c>
      <c r="U2399">
        <v>15</v>
      </c>
      <c r="V2399">
        <v>1</v>
      </c>
      <c r="W2399">
        <v>0</v>
      </c>
      <c r="X2399">
        <v>0</v>
      </c>
      <c r="Y2399">
        <v>1.2989596000000001</v>
      </c>
      <c r="Z2399">
        <v>0.26513782000000002</v>
      </c>
      <c r="AA2399">
        <v>1.6772750999999999</v>
      </c>
      <c r="AB2399">
        <v>0</v>
      </c>
      <c r="AC2399">
        <v>0.34908090000000003</v>
      </c>
      <c r="AD2399">
        <v>0.69251083999999996</v>
      </c>
      <c r="AE2399">
        <v>0</v>
      </c>
      <c r="AF2399">
        <v>4.2829639999999998</v>
      </c>
    </row>
    <row r="2400" spans="1:32" x14ac:dyDescent="0.3">
      <c r="A2400">
        <v>3006999</v>
      </c>
      <c r="B2400">
        <v>1</v>
      </c>
      <c r="C2400" t="s">
        <v>82</v>
      </c>
      <c r="D2400" t="s">
        <v>111</v>
      </c>
      <c r="E2400" t="s">
        <v>9182</v>
      </c>
      <c r="F2400" t="s">
        <v>9183</v>
      </c>
      <c r="G2400" t="s">
        <v>134</v>
      </c>
      <c r="H2400" t="s">
        <v>336</v>
      </c>
      <c r="I2400" t="s">
        <v>79</v>
      </c>
      <c r="J2400" t="s">
        <v>136</v>
      </c>
      <c r="K2400" t="s">
        <v>22</v>
      </c>
      <c r="L2400" t="s">
        <v>137</v>
      </c>
      <c r="M2400" t="s">
        <v>9184</v>
      </c>
      <c r="N2400" t="s">
        <v>9185</v>
      </c>
      <c r="O2400">
        <v>4.8336111111111109</v>
      </c>
      <c r="P2400">
        <v>0</v>
      </c>
      <c r="Q2400">
        <v>514</v>
      </c>
      <c r="R2400">
        <v>36</v>
      </c>
      <c r="S2400">
        <v>105</v>
      </c>
      <c r="T2400">
        <v>12</v>
      </c>
      <c r="U2400">
        <v>103</v>
      </c>
      <c r="V2400">
        <v>1</v>
      </c>
      <c r="W2400">
        <v>0</v>
      </c>
      <c r="X2400">
        <v>0</v>
      </c>
      <c r="Y2400">
        <v>596.59299999999996</v>
      </c>
      <c r="Z2400">
        <v>443.15447999999998</v>
      </c>
      <c r="AA2400">
        <v>260.26352000000003</v>
      </c>
      <c r="AB2400">
        <v>76.198250000000002</v>
      </c>
      <c r="AC2400">
        <v>263.25700000000001</v>
      </c>
      <c r="AD2400">
        <v>46.102085000000002</v>
      </c>
      <c r="AE2400">
        <v>0</v>
      </c>
      <c r="AF2400">
        <v>1685.5684000000001</v>
      </c>
    </row>
    <row r="2401" spans="1:32" x14ac:dyDescent="0.3">
      <c r="A2401">
        <v>3006563</v>
      </c>
      <c r="B2401">
        <v>1</v>
      </c>
      <c r="C2401" t="s">
        <v>82</v>
      </c>
      <c r="D2401" t="s">
        <v>98</v>
      </c>
      <c r="E2401" t="s">
        <v>9186</v>
      </c>
      <c r="F2401" t="s">
        <v>9187</v>
      </c>
      <c r="G2401" t="s">
        <v>134</v>
      </c>
      <c r="H2401" t="s">
        <v>404</v>
      </c>
      <c r="I2401" t="s">
        <v>78</v>
      </c>
      <c r="J2401" t="s">
        <v>136</v>
      </c>
      <c r="K2401" t="s">
        <v>22</v>
      </c>
      <c r="L2401" t="s">
        <v>177</v>
      </c>
      <c r="M2401" t="s">
        <v>9188</v>
      </c>
      <c r="N2401" t="s">
        <v>9189</v>
      </c>
      <c r="O2401">
        <v>1.2687344444444446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24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55.671253</v>
      </c>
      <c r="AD2401">
        <v>0</v>
      </c>
      <c r="AE2401">
        <v>0</v>
      </c>
      <c r="AF2401">
        <v>55.671253</v>
      </c>
    </row>
    <row r="2402" spans="1:32" x14ac:dyDescent="0.3">
      <c r="A2402">
        <v>3006226</v>
      </c>
      <c r="B2402">
        <v>1</v>
      </c>
      <c r="C2402" t="s">
        <v>82</v>
      </c>
      <c r="D2402" t="s">
        <v>85</v>
      </c>
      <c r="E2402" t="s">
        <v>9190</v>
      </c>
      <c r="F2402" t="s">
        <v>9191</v>
      </c>
      <c r="G2402" t="s">
        <v>134</v>
      </c>
      <c r="H2402" t="s">
        <v>367</v>
      </c>
      <c r="I2402" t="s">
        <v>78</v>
      </c>
      <c r="J2402" t="s">
        <v>136</v>
      </c>
      <c r="K2402" t="s">
        <v>22</v>
      </c>
      <c r="L2402" t="s">
        <v>177</v>
      </c>
      <c r="M2402" t="s">
        <v>9192</v>
      </c>
      <c r="N2402" t="s">
        <v>9193</v>
      </c>
      <c r="O2402">
        <v>1.2507586111111111</v>
      </c>
      <c r="P2402">
        <v>0</v>
      </c>
      <c r="Q2402">
        <v>11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5.6211133000000002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5.6211133000000002</v>
      </c>
    </row>
    <row r="2403" spans="1:32" x14ac:dyDescent="0.3">
      <c r="A2403">
        <v>3006004</v>
      </c>
      <c r="B2403">
        <v>1</v>
      </c>
      <c r="C2403" t="s">
        <v>82</v>
      </c>
      <c r="D2403" t="s">
        <v>103</v>
      </c>
      <c r="E2403" t="s">
        <v>9194</v>
      </c>
      <c r="F2403" t="s">
        <v>9195</v>
      </c>
      <c r="G2403" t="s">
        <v>134</v>
      </c>
      <c r="H2403" t="s">
        <v>367</v>
      </c>
      <c r="I2403" t="s">
        <v>78</v>
      </c>
      <c r="J2403" t="s">
        <v>136</v>
      </c>
      <c r="K2403" t="s">
        <v>22</v>
      </c>
      <c r="L2403" t="s">
        <v>177</v>
      </c>
      <c r="M2403" t="s">
        <v>9196</v>
      </c>
      <c r="N2403" t="s">
        <v>9197</v>
      </c>
      <c r="O2403">
        <v>4.2357713888888888</v>
      </c>
      <c r="P2403">
        <v>0</v>
      </c>
      <c r="Q2403">
        <v>1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0.36046972999999999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0.36046972999999999</v>
      </c>
    </row>
    <row r="2404" spans="1:32" x14ac:dyDescent="0.3">
      <c r="A2404">
        <v>3005964</v>
      </c>
      <c r="B2404">
        <v>1</v>
      </c>
      <c r="C2404" t="s">
        <v>83</v>
      </c>
      <c r="D2404" t="s">
        <v>119</v>
      </c>
      <c r="E2404" t="s">
        <v>9198</v>
      </c>
      <c r="F2404" t="s">
        <v>9199</v>
      </c>
      <c r="G2404" t="s">
        <v>134</v>
      </c>
      <c r="H2404" t="s">
        <v>318</v>
      </c>
      <c r="I2404" t="s">
        <v>79</v>
      </c>
      <c r="J2404" t="s">
        <v>136</v>
      </c>
      <c r="K2404" t="s">
        <v>22</v>
      </c>
      <c r="L2404" t="s">
        <v>177</v>
      </c>
      <c r="M2404" t="s">
        <v>9200</v>
      </c>
      <c r="N2404" t="s">
        <v>9201</v>
      </c>
      <c r="O2404">
        <v>0.50663138888888892</v>
      </c>
      <c r="P2404">
        <v>0</v>
      </c>
      <c r="Q2404">
        <v>146</v>
      </c>
      <c r="R2404">
        <v>0</v>
      </c>
      <c r="S2404">
        <v>1</v>
      </c>
      <c r="T2404">
        <v>0</v>
      </c>
      <c r="U2404">
        <v>9</v>
      </c>
      <c r="V2404">
        <v>0</v>
      </c>
      <c r="W2404">
        <v>0</v>
      </c>
      <c r="X2404">
        <v>0</v>
      </c>
      <c r="Y2404">
        <v>6.5373479999999997</v>
      </c>
      <c r="Z2404">
        <v>0</v>
      </c>
      <c r="AA2404">
        <v>2.5510402000000001E-2</v>
      </c>
      <c r="AB2404">
        <v>0</v>
      </c>
      <c r="AC2404">
        <v>1.8104941000000001</v>
      </c>
      <c r="AD2404">
        <v>0</v>
      </c>
      <c r="AE2404">
        <v>0</v>
      </c>
      <c r="AF2404">
        <v>8.3733520000000006</v>
      </c>
    </row>
    <row r="2405" spans="1:32" x14ac:dyDescent="0.3">
      <c r="A2405">
        <v>3012039</v>
      </c>
      <c r="B2405">
        <v>2</v>
      </c>
      <c r="C2405" t="s">
        <v>82</v>
      </c>
      <c r="D2405" t="s">
        <v>104</v>
      </c>
      <c r="E2405" t="s">
        <v>9202</v>
      </c>
      <c r="F2405" t="s">
        <v>9203</v>
      </c>
      <c r="G2405" t="s">
        <v>134</v>
      </c>
      <c r="H2405" t="s">
        <v>182</v>
      </c>
      <c r="I2405" t="s">
        <v>78</v>
      </c>
      <c r="J2405" t="s">
        <v>136</v>
      </c>
      <c r="K2405" t="s">
        <v>22</v>
      </c>
      <c r="L2405" t="s">
        <v>137</v>
      </c>
      <c r="M2405" t="s">
        <v>9204</v>
      </c>
      <c r="N2405" t="s">
        <v>9205</v>
      </c>
      <c r="O2405">
        <v>0.41075305555555558</v>
      </c>
      <c r="P2405">
        <v>0</v>
      </c>
      <c r="Q2405">
        <v>277</v>
      </c>
      <c r="R2405">
        <v>0</v>
      </c>
      <c r="S2405">
        <v>0</v>
      </c>
      <c r="T2405">
        <v>0</v>
      </c>
      <c r="U2405">
        <v>16</v>
      </c>
      <c r="V2405">
        <v>0</v>
      </c>
      <c r="W2405">
        <v>0</v>
      </c>
      <c r="X2405">
        <v>0</v>
      </c>
      <c r="Y2405">
        <v>27.465063000000001</v>
      </c>
      <c r="Z2405">
        <v>0</v>
      </c>
      <c r="AA2405">
        <v>0</v>
      </c>
      <c r="AB2405">
        <v>0</v>
      </c>
      <c r="AC2405">
        <v>4.6415050000000004</v>
      </c>
      <c r="AD2405">
        <v>0</v>
      </c>
      <c r="AE2405">
        <v>0</v>
      </c>
      <c r="AF2405">
        <v>32.106566999999998</v>
      </c>
    </row>
    <row r="2406" spans="1:32" x14ac:dyDescent="0.3">
      <c r="A2406">
        <v>3005879</v>
      </c>
      <c r="B2406">
        <v>1</v>
      </c>
      <c r="C2406" t="s">
        <v>82</v>
      </c>
      <c r="D2406" t="s">
        <v>100</v>
      </c>
      <c r="E2406" t="s">
        <v>4098</v>
      </c>
      <c r="F2406" t="s">
        <v>4099</v>
      </c>
      <c r="G2406" t="s">
        <v>134</v>
      </c>
      <c r="H2406" t="s">
        <v>247</v>
      </c>
      <c r="I2406" t="s">
        <v>78</v>
      </c>
      <c r="J2406" t="s">
        <v>136</v>
      </c>
      <c r="K2406" t="s">
        <v>22</v>
      </c>
      <c r="L2406" t="s">
        <v>177</v>
      </c>
      <c r="M2406" t="s">
        <v>9206</v>
      </c>
      <c r="N2406" t="s">
        <v>9207</v>
      </c>
      <c r="O2406">
        <v>1.5436186111111112</v>
      </c>
      <c r="P2406">
        <v>0</v>
      </c>
      <c r="Q2406">
        <v>141</v>
      </c>
      <c r="R2406">
        <v>0</v>
      </c>
      <c r="S2406">
        <v>0</v>
      </c>
      <c r="T2406">
        <v>0</v>
      </c>
      <c r="U2406">
        <v>16</v>
      </c>
      <c r="V2406">
        <v>0</v>
      </c>
      <c r="W2406">
        <v>0</v>
      </c>
      <c r="X2406">
        <v>0</v>
      </c>
      <c r="Y2406">
        <v>51.41442</v>
      </c>
      <c r="Z2406">
        <v>0</v>
      </c>
      <c r="AA2406">
        <v>0</v>
      </c>
      <c r="AB2406">
        <v>0</v>
      </c>
      <c r="AC2406">
        <v>13.719495</v>
      </c>
      <c r="AD2406">
        <v>0</v>
      </c>
      <c r="AE2406">
        <v>0</v>
      </c>
      <c r="AF2406">
        <v>65.133920000000003</v>
      </c>
    </row>
    <row r="2407" spans="1:32" x14ac:dyDescent="0.3">
      <c r="A2407">
        <v>3005877</v>
      </c>
      <c r="B2407">
        <v>1</v>
      </c>
      <c r="C2407" t="s">
        <v>82</v>
      </c>
      <c r="D2407" t="s">
        <v>92</v>
      </c>
      <c r="E2407" t="s">
        <v>3124</v>
      </c>
      <c r="F2407" t="s">
        <v>3125</v>
      </c>
      <c r="G2407" t="s">
        <v>134</v>
      </c>
      <c r="H2407" t="s">
        <v>211</v>
      </c>
      <c r="I2407" t="s">
        <v>79</v>
      </c>
      <c r="J2407" t="s">
        <v>136</v>
      </c>
      <c r="K2407" t="s">
        <v>22</v>
      </c>
      <c r="L2407" t="s">
        <v>177</v>
      </c>
      <c r="M2407" t="s">
        <v>9208</v>
      </c>
      <c r="N2407" t="s">
        <v>9209</v>
      </c>
      <c r="O2407">
        <v>1.7638888888888888</v>
      </c>
      <c r="P2407">
        <v>2</v>
      </c>
      <c r="Q2407">
        <v>42</v>
      </c>
      <c r="R2407">
        <v>14</v>
      </c>
      <c r="S2407">
        <v>7</v>
      </c>
      <c r="T2407">
        <v>5</v>
      </c>
      <c r="U2407">
        <v>5</v>
      </c>
      <c r="V2407">
        <v>0</v>
      </c>
      <c r="W2407">
        <v>0</v>
      </c>
      <c r="X2407">
        <v>5.211182</v>
      </c>
      <c r="Y2407">
        <v>7.6367105999999998</v>
      </c>
      <c r="Z2407">
        <v>14.233675</v>
      </c>
      <c r="AA2407">
        <v>4.2604284000000003</v>
      </c>
      <c r="AB2407">
        <v>16.068605000000002</v>
      </c>
      <c r="AC2407">
        <v>2.2609918000000002</v>
      </c>
      <c r="AD2407">
        <v>0</v>
      </c>
      <c r="AE2407">
        <v>0</v>
      </c>
      <c r="AF2407">
        <v>49.671593000000001</v>
      </c>
    </row>
    <row r="2408" spans="1:32" x14ac:dyDescent="0.3">
      <c r="A2408">
        <v>3005871</v>
      </c>
      <c r="B2408">
        <v>1</v>
      </c>
      <c r="C2408" t="s">
        <v>82</v>
      </c>
      <c r="D2408" t="s">
        <v>90</v>
      </c>
      <c r="E2408" t="s">
        <v>9210</v>
      </c>
      <c r="F2408" t="s">
        <v>9211</v>
      </c>
      <c r="G2408" t="s">
        <v>134</v>
      </c>
      <c r="H2408" t="s">
        <v>4437</v>
      </c>
      <c r="I2408" t="s">
        <v>78</v>
      </c>
      <c r="J2408" t="s">
        <v>136</v>
      </c>
      <c r="K2408" t="s">
        <v>22</v>
      </c>
      <c r="L2408" t="s">
        <v>177</v>
      </c>
      <c r="M2408" t="s">
        <v>9212</v>
      </c>
      <c r="N2408" t="s">
        <v>9213</v>
      </c>
      <c r="O2408">
        <v>0.82979250000000004</v>
      </c>
      <c r="P2408">
        <v>0</v>
      </c>
      <c r="Q2408">
        <v>262</v>
      </c>
      <c r="R2408">
        <v>0</v>
      </c>
      <c r="S2408">
        <v>0</v>
      </c>
      <c r="T2408">
        <v>0</v>
      </c>
      <c r="U2408">
        <v>115</v>
      </c>
      <c r="V2408">
        <v>0</v>
      </c>
      <c r="W2408">
        <v>5</v>
      </c>
      <c r="X2408">
        <v>0</v>
      </c>
      <c r="Y2408">
        <v>91.05471</v>
      </c>
      <c r="Z2408">
        <v>0</v>
      </c>
      <c r="AA2408">
        <v>0</v>
      </c>
      <c r="AB2408">
        <v>0</v>
      </c>
      <c r="AC2408">
        <v>94.109886000000003</v>
      </c>
      <c r="AD2408">
        <v>0</v>
      </c>
      <c r="AE2408">
        <v>36.812849999999997</v>
      </c>
      <c r="AF2408">
        <v>221.97745</v>
      </c>
    </row>
    <row r="2409" spans="1:32" x14ac:dyDescent="0.3">
      <c r="A2409">
        <v>3005795</v>
      </c>
      <c r="B2409">
        <v>1</v>
      </c>
      <c r="C2409" t="s">
        <v>83</v>
      </c>
      <c r="D2409" t="s">
        <v>126</v>
      </c>
      <c r="E2409" t="s">
        <v>9214</v>
      </c>
      <c r="F2409" t="s">
        <v>9215</v>
      </c>
      <c r="G2409" t="s">
        <v>134</v>
      </c>
      <c r="H2409" t="s">
        <v>182</v>
      </c>
      <c r="I2409" t="s">
        <v>78</v>
      </c>
      <c r="J2409" t="s">
        <v>136</v>
      </c>
      <c r="K2409" t="s">
        <v>22</v>
      </c>
      <c r="L2409" t="s">
        <v>177</v>
      </c>
      <c r="M2409" t="s">
        <v>9216</v>
      </c>
      <c r="N2409" t="s">
        <v>9217</v>
      </c>
      <c r="O2409">
        <v>1.3102516666666666</v>
      </c>
      <c r="P2409">
        <v>0</v>
      </c>
      <c r="Q2409">
        <v>55</v>
      </c>
      <c r="R2409">
        <v>0</v>
      </c>
      <c r="S2409">
        <v>1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5.9955309999999997</v>
      </c>
      <c r="Z2409">
        <v>0</v>
      </c>
      <c r="AA2409">
        <v>9.7074196000000001E-2</v>
      </c>
      <c r="AB2409">
        <v>0</v>
      </c>
      <c r="AC2409">
        <v>0</v>
      </c>
      <c r="AD2409">
        <v>0</v>
      </c>
      <c r="AE2409">
        <v>0</v>
      </c>
      <c r="AF2409">
        <v>6.0926055999999997</v>
      </c>
    </row>
    <row r="2410" spans="1:32" x14ac:dyDescent="0.3">
      <c r="A2410">
        <v>3005490</v>
      </c>
      <c r="B2410">
        <v>1</v>
      </c>
      <c r="C2410" t="s">
        <v>83</v>
      </c>
      <c r="D2410" t="s">
        <v>129</v>
      </c>
      <c r="E2410" t="s">
        <v>9218</v>
      </c>
      <c r="F2410" t="s">
        <v>9219</v>
      </c>
      <c r="G2410" t="s">
        <v>134</v>
      </c>
      <c r="H2410" t="s">
        <v>252</v>
      </c>
      <c r="I2410" t="s">
        <v>79</v>
      </c>
      <c r="J2410" t="s">
        <v>136</v>
      </c>
      <c r="K2410" t="s">
        <v>22</v>
      </c>
      <c r="L2410" t="s">
        <v>177</v>
      </c>
      <c r="M2410" t="s">
        <v>9220</v>
      </c>
      <c r="N2410" t="s">
        <v>9221</v>
      </c>
      <c r="O2410">
        <v>1.2855113888888889</v>
      </c>
      <c r="P2410">
        <v>0</v>
      </c>
      <c r="Q2410">
        <v>145</v>
      </c>
      <c r="R2410">
        <v>0</v>
      </c>
      <c r="S2410">
        <v>12</v>
      </c>
      <c r="T2410">
        <v>1</v>
      </c>
      <c r="U2410">
        <v>15</v>
      </c>
      <c r="V2410">
        <v>0</v>
      </c>
      <c r="W2410">
        <v>0</v>
      </c>
      <c r="X2410">
        <v>0</v>
      </c>
      <c r="Y2410">
        <v>17.158847999999999</v>
      </c>
      <c r="Z2410">
        <v>0</v>
      </c>
      <c r="AA2410">
        <v>5.9048249999999998</v>
      </c>
      <c r="AB2410">
        <v>2.1040215</v>
      </c>
      <c r="AC2410">
        <v>5.9968000000000004</v>
      </c>
      <c r="AD2410">
        <v>0</v>
      </c>
      <c r="AE2410">
        <v>0</v>
      </c>
      <c r="AF2410">
        <v>31.164494999999999</v>
      </c>
    </row>
    <row r="2411" spans="1:32" x14ac:dyDescent="0.3">
      <c r="A2411">
        <v>3005435</v>
      </c>
      <c r="B2411">
        <v>1</v>
      </c>
      <c r="C2411" t="s">
        <v>82</v>
      </c>
      <c r="D2411" t="s">
        <v>94</v>
      </c>
      <c r="E2411" t="s">
        <v>9222</v>
      </c>
      <c r="F2411" t="s">
        <v>9223</v>
      </c>
      <c r="G2411" t="s">
        <v>134</v>
      </c>
      <c r="H2411" t="s">
        <v>327</v>
      </c>
      <c r="I2411" t="s">
        <v>78</v>
      </c>
      <c r="J2411" t="s">
        <v>136</v>
      </c>
      <c r="K2411" t="s">
        <v>22</v>
      </c>
      <c r="L2411" t="s">
        <v>177</v>
      </c>
      <c r="M2411" t="s">
        <v>9224</v>
      </c>
      <c r="N2411" t="s">
        <v>9225</v>
      </c>
      <c r="O2411">
        <v>3.3791333333333333</v>
      </c>
      <c r="P2411">
        <v>0</v>
      </c>
      <c r="Q2411">
        <v>76</v>
      </c>
      <c r="R2411">
        <v>0</v>
      </c>
      <c r="S2411">
        <v>0</v>
      </c>
      <c r="T2411">
        <v>0</v>
      </c>
      <c r="U2411">
        <v>27</v>
      </c>
      <c r="V2411">
        <v>0</v>
      </c>
      <c r="W2411">
        <v>0</v>
      </c>
      <c r="X2411">
        <v>0</v>
      </c>
      <c r="Y2411">
        <v>40.422356000000001</v>
      </c>
      <c r="Z2411">
        <v>0</v>
      </c>
      <c r="AA2411">
        <v>0</v>
      </c>
      <c r="AB2411">
        <v>0</v>
      </c>
      <c r="AC2411">
        <v>44.408897000000003</v>
      </c>
      <c r="AD2411">
        <v>0</v>
      </c>
      <c r="AE2411">
        <v>0</v>
      </c>
      <c r="AF2411">
        <v>84.831249999999997</v>
      </c>
    </row>
    <row r="2412" spans="1:32" x14ac:dyDescent="0.3">
      <c r="A2412">
        <v>3005442</v>
      </c>
      <c r="B2412">
        <v>1</v>
      </c>
      <c r="C2412" t="s">
        <v>83</v>
      </c>
      <c r="D2412" t="s">
        <v>114</v>
      </c>
      <c r="E2412" t="s">
        <v>9226</v>
      </c>
      <c r="F2412" t="s">
        <v>9227</v>
      </c>
      <c r="G2412" t="s">
        <v>134</v>
      </c>
      <c r="H2412" t="s">
        <v>211</v>
      </c>
      <c r="I2412" t="s">
        <v>79</v>
      </c>
      <c r="J2412" t="s">
        <v>136</v>
      </c>
      <c r="K2412" t="s">
        <v>22</v>
      </c>
      <c r="L2412" t="s">
        <v>177</v>
      </c>
      <c r="M2412" t="s">
        <v>9228</v>
      </c>
      <c r="N2412" t="s">
        <v>9229</v>
      </c>
      <c r="O2412">
        <v>0.61388888888888893</v>
      </c>
      <c r="P2412">
        <v>2</v>
      </c>
      <c r="Q2412">
        <v>184</v>
      </c>
      <c r="R2412">
        <v>38</v>
      </c>
      <c r="S2412">
        <v>131</v>
      </c>
      <c r="T2412">
        <v>14</v>
      </c>
      <c r="U2412">
        <v>20</v>
      </c>
      <c r="V2412">
        <v>1</v>
      </c>
      <c r="W2412">
        <v>0</v>
      </c>
      <c r="X2412">
        <v>0.22323836</v>
      </c>
      <c r="Y2412">
        <v>17.049116000000001</v>
      </c>
      <c r="Z2412">
        <v>6.8817987</v>
      </c>
      <c r="AA2412">
        <v>46.955016999999998</v>
      </c>
      <c r="AB2412">
        <v>40.515459999999997</v>
      </c>
      <c r="AC2412">
        <v>2.1299380000000001</v>
      </c>
      <c r="AD2412">
        <v>3.3583438000000001</v>
      </c>
      <c r="AE2412">
        <v>0</v>
      </c>
      <c r="AF2412">
        <v>117.112915</v>
      </c>
    </row>
    <row r="2413" spans="1:32" x14ac:dyDescent="0.3">
      <c r="A2413">
        <v>3005434</v>
      </c>
      <c r="B2413">
        <v>1</v>
      </c>
      <c r="C2413" t="s">
        <v>82</v>
      </c>
      <c r="D2413" t="s">
        <v>87</v>
      </c>
      <c r="E2413" t="s">
        <v>9230</v>
      </c>
      <c r="F2413" t="s">
        <v>9231</v>
      </c>
      <c r="G2413" t="s">
        <v>134</v>
      </c>
      <c r="H2413" t="s">
        <v>182</v>
      </c>
      <c r="I2413" t="s">
        <v>78</v>
      </c>
      <c r="J2413" t="s">
        <v>136</v>
      </c>
      <c r="K2413" t="s">
        <v>22</v>
      </c>
      <c r="L2413" t="s">
        <v>177</v>
      </c>
      <c r="M2413" t="s">
        <v>9232</v>
      </c>
      <c r="N2413" t="s">
        <v>9233</v>
      </c>
      <c r="O2413">
        <v>0.28354055555555557</v>
      </c>
      <c r="P2413">
        <v>0</v>
      </c>
      <c r="Q2413">
        <v>791</v>
      </c>
      <c r="R2413">
        <v>0</v>
      </c>
      <c r="S2413">
        <v>0</v>
      </c>
      <c r="T2413">
        <v>0</v>
      </c>
      <c r="U2413">
        <v>106</v>
      </c>
      <c r="V2413">
        <v>0</v>
      </c>
      <c r="W2413">
        <v>0</v>
      </c>
      <c r="X2413">
        <v>0</v>
      </c>
      <c r="Y2413">
        <v>83.156784000000002</v>
      </c>
      <c r="Z2413">
        <v>0</v>
      </c>
      <c r="AA2413">
        <v>0</v>
      </c>
      <c r="AB2413">
        <v>0</v>
      </c>
      <c r="AC2413">
        <v>20.628450000000001</v>
      </c>
      <c r="AD2413">
        <v>0</v>
      </c>
      <c r="AE2413">
        <v>0</v>
      </c>
      <c r="AF2413">
        <v>103.78523</v>
      </c>
    </row>
    <row r="2414" spans="1:32" x14ac:dyDescent="0.3">
      <c r="A2414">
        <v>3005361</v>
      </c>
      <c r="B2414">
        <v>1</v>
      </c>
      <c r="C2414" t="s">
        <v>82</v>
      </c>
      <c r="D2414" t="s">
        <v>100</v>
      </c>
      <c r="E2414" t="s">
        <v>9234</v>
      </c>
      <c r="F2414" t="s">
        <v>9235</v>
      </c>
      <c r="G2414" t="s">
        <v>134</v>
      </c>
      <c r="H2414" t="s">
        <v>147</v>
      </c>
      <c r="I2414" t="s">
        <v>79</v>
      </c>
      <c r="J2414" t="s">
        <v>136</v>
      </c>
      <c r="K2414" t="s">
        <v>22</v>
      </c>
      <c r="L2414" t="s">
        <v>137</v>
      </c>
      <c r="M2414" t="s">
        <v>9236</v>
      </c>
      <c r="N2414" t="s">
        <v>9237</v>
      </c>
      <c r="O2414">
        <v>1.7686111111111111</v>
      </c>
      <c r="P2414">
        <v>0</v>
      </c>
      <c r="Q2414">
        <v>1123</v>
      </c>
      <c r="R2414">
        <v>0</v>
      </c>
      <c r="S2414">
        <v>0</v>
      </c>
      <c r="T2414">
        <v>0</v>
      </c>
      <c r="U2414">
        <v>68</v>
      </c>
      <c r="V2414">
        <v>0</v>
      </c>
      <c r="W2414">
        <v>0</v>
      </c>
      <c r="X2414">
        <v>0</v>
      </c>
      <c r="Y2414">
        <v>464.62502999999998</v>
      </c>
      <c r="Z2414">
        <v>0</v>
      </c>
      <c r="AA2414">
        <v>0</v>
      </c>
      <c r="AB2414">
        <v>0</v>
      </c>
      <c r="AC2414">
        <v>76.544529999999995</v>
      </c>
      <c r="AD2414">
        <v>0</v>
      </c>
      <c r="AE2414">
        <v>0</v>
      </c>
      <c r="AF2414">
        <v>541.16956000000005</v>
      </c>
    </row>
    <row r="2415" spans="1:32" x14ac:dyDescent="0.3">
      <c r="A2415">
        <v>3005390</v>
      </c>
      <c r="B2415">
        <v>1</v>
      </c>
      <c r="C2415" t="s">
        <v>82</v>
      </c>
      <c r="D2415" t="s">
        <v>95</v>
      </c>
      <c r="E2415" t="s">
        <v>9238</v>
      </c>
      <c r="F2415" t="s">
        <v>9239</v>
      </c>
      <c r="G2415" t="s">
        <v>134</v>
      </c>
      <c r="H2415" t="s">
        <v>211</v>
      </c>
      <c r="I2415" t="s">
        <v>79</v>
      </c>
      <c r="J2415" t="s">
        <v>136</v>
      </c>
      <c r="K2415" t="s">
        <v>22</v>
      </c>
      <c r="L2415" t="s">
        <v>177</v>
      </c>
      <c r="M2415" t="s">
        <v>9240</v>
      </c>
      <c r="N2415" t="s">
        <v>9241</v>
      </c>
      <c r="O2415">
        <v>1.2805555555555554</v>
      </c>
      <c r="P2415">
        <v>1</v>
      </c>
      <c r="Q2415">
        <v>1578</v>
      </c>
      <c r="R2415">
        <v>2</v>
      </c>
      <c r="S2415">
        <v>44</v>
      </c>
      <c r="T2415">
        <v>1</v>
      </c>
      <c r="U2415">
        <v>122</v>
      </c>
      <c r="V2415">
        <v>0</v>
      </c>
      <c r="W2415">
        <v>1</v>
      </c>
      <c r="X2415">
        <v>0.32620110000000002</v>
      </c>
      <c r="Y2415">
        <v>413.61696999999998</v>
      </c>
      <c r="Z2415">
        <v>1.7060169000000001</v>
      </c>
      <c r="AA2415">
        <v>13.013525</v>
      </c>
      <c r="AB2415">
        <v>2.2401970000000002</v>
      </c>
      <c r="AC2415">
        <v>155.58525</v>
      </c>
      <c r="AD2415">
        <v>0</v>
      </c>
      <c r="AE2415">
        <v>0.39104164000000002</v>
      </c>
      <c r="AF2415">
        <v>586.87919999999997</v>
      </c>
    </row>
    <row r="2416" spans="1:32" x14ac:dyDescent="0.3">
      <c r="A2416">
        <v>3005344</v>
      </c>
      <c r="B2416">
        <v>1</v>
      </c>
      <c r="C2416" t="s">
        <v>83</v>
      </c>
      <c r="D2416" t="s">
        <v>130</v>
      </c>
      <c r="E2416" t="s">
        <v>4448</v>
      </c>
      <c r="F2416" t="s">
        <v>4449</v>
      </c>
      <c r="G2416" t="s">
        <v>134</v>
      </c>
      <c r="H2416" t="s">
        <v>211</v>
      </c>
      <c r="I2416" t="s">
        <v>79</v>
      </c>
      <c r="J2416" t="s">
        <v>136</v>
      </c>
      <c r="K2416" t="s">
        <v>22</v>
      </c>
      <c r="L2416" t="s">
        <v>177</v>
      </c>
      <c r="M2416" t="s">
        <v>9242</v>
      </c>
      <c r="N2416" t="s">
        <v>9243</v>
      </c>
      <c r="O2416">
        <v>0.25972222222222224</v>
      </c>
      <c r="P2416">
        <v>19</v>
      </c>
      <c r="Q2416">
        <v>1581</v>
      </c>
      <c r="R2416">
        <v>77</v>
      </c>
      <c r="S2416">
        <v>61</v>
      </c>
      <c r="T2416">
        <v>11</v>
      </c>
      <c r="U2416">
        <v>121</v>
      </c>
      <c r="V2416">
        <v>3</v>
      </c>
      <c r="W2416">
        <v>0</v>
      </c>
      <c r="X2416">
        <v>4.5262016999999997</v>
      </c>
      <c r="Y2416">
        <v>52.565936999999998</v>
      </c>
      <c r="Z2416">
        <v>10.844485000000001</v>
      </c>
      <c r="AA2416">
        <v>2.5082990000000001</v>
      </c>
      <c r="AB2416">
        <v>67.754745</v>
      </c>
      <c r="AC2416">
        <v>11.260189</v>
      </c>
      <c r="AD2416">
        <v>20.477356</v>
      </c>
      <c r="AE2416">
        <v>0</v>
      </c>
      <c r="AF2416">
        <v>169.93720999999999</v>
      </c>
    </row>
    <row r="2417" spans="1:32" x14ac:dyDescent="0.3">
      <c r="A2417">
        <v>3005379</v>
      </c>
      <c r="B2417">
        <v>1</v>
      </c>
      <c r="C2417" t="s">
        <v>82</v>
      </c>
      <c r="D2417" t="s">
        <v>91</v>
      </c>
      <c r="E2417" t="s">
        <v>9244</v>
      </c>
      <c r="F2417" t="s">
        <v>9245</v>
      </c>
      <c r="G2417" t="s">
        <v>134</v>
      </c>
      <c r="H2417" t="s">
        <v>135</v>
      </c>
      <c r="I2417" t="s">
        <v>79</v>
      </c>
      <c r="J2417" t="s">
        <v>136</v>
      </c>
      <c r="K2417" t="s">
        <v>22</v>
      </c>
      <c r="L2417" t="s">
        <v>137</v>
      </c>
      <c r="M2417" t="s">
        <v>9246</v>
      </c>
      <c r="N2417" t="s">
        <v>9247</v>
      </c>
      <c r="O2417">
        <v>7.3597222222222225</v>
      </c>
      <c r="P2417">
        <v>0</v>
      </c>
      <c r="Q2417">
        <v>3001</v>
      </c>
      <c r="R2417">
        <v>0</v>
      </c>
      <c r="S2417">
        <v>0</v>
      </c>
      <c r="T2417">
        <v>1</v>
      </c>
      <c r="U2417">
        <v>169</v>
      </c>
      <c r="V2417">
        <v>0</v>
      </c>
      <c r="W2417">
        <v>0</v>
      </c>
      <c r="X2417">
        <v>0</v>
      </c>
      <c r="Y2417">
        <v>5119.8469999999998</v>
      </c>
      <c r="Z2417">
        <v>0</v>
      </c>
      <c r="AA2417">
        <v>0</v>
      </c>
      <c r="AB2417">
        <v>6535.5730000000003</v>
      </c>
      <c r="AC2417">
        <v>1257.7239</v>
      </c>
      <c r="AD2417">
        <v>0</v>
      </c>
      <c r="AE2417">
        <v>0</v>
      </c>
      <c r="AF2417">
        <v>12913.145</v>
      </c>
    </row>
    <row r="2418" spans="1:32" x14ac:dyDescent="0.3">
      <c r="A2418">
        <v>3005223</v>
      </c>
      <c r="B2418">
        <v>1</v>
      </c>
      <c r="C2418" t="s">
        <v>83</v>
      </c>
      <c r="D2418" t="s">
        <v>125</v>
      </c>
      <c r="E2418" t="s">
        <v>9248</v>
      </c>
      <c r="F2418" t="s">
        <v>9249</v>
      </c>
      <c r="G2418" t="s">
        <v>134</v>
      </c>
      <c r="H2418" t="s">
        <v>147</v>
      </c>
      <c r="I2418" t="s">
        <v>79</v>
      </c>
      <c r="J2418" t="s">
        <v>136</v>
      </c>
      <c r="K2418" t="s">
        <v>22</v>
      </c>
      <c r="L2418" t="s">
        <v>137</v>
      </c>
      <c r="M2418" t="s">
        <v>9250</v>
      </c>
      <c r="N2418" t="s">
        <v>9251</v>
      </c>
      <c r="O2418">
        <v>0.75242555555555557</v>
      </c>
      <c r="P2418">
        <v>0</v>
      </c>
      <c r="Q2418">
        <v>1</v>
      </c>
      <c r="R2418">
        <v>24</v>
      </c>
      <c r="S2418">
        <v>13</v>
      </c>
      <c r="T2418">
        <v>9</v>
      </c>
      <c r="U2418">
        <v>0</v>
      </c>
      <c r="V2418">
        <v>2</v>
      </c>
      <c r="W2418">
        <v>0</v>
      </c>
      <c r="X2418">
        <v>0</v>
      </c>
      <c r="Y2418">
        <v>0.16705002999999999</v>
      </c>
      <c r="Z2418">
        <v>3.6954980000000002</v>
      </c>
      <c r="AA2418">
        <v>3.8761811000000002</v>
      </c>
      <c r="AB2418">
        <v>11.189228</v>
      </c>
      <c r="AC2418">
        <v>0</v>
      </c>
      <c r="AD2418">
        <v>27.028752999999998</v>
      </c>
      <c r="AE2418">
        <v>0</v>
      </c>
      <c r="AF2418">
        <v>45.956710000000001</v>
      </c>
    </row>
    <row r="2419" spans="1:32" x14ac:dyDescent="0.3">
      <c r="A2419">
        <v>3004972</v>
      </c>
      <c r="B2419">
        <v>1</v>
      </c>
      <c r="C2419" t="s">
        <v>83</v>
      </c>
      <c r="D2419" t="s">
        <v>126</v>
      </c>
      <c r="E2419" t="s">
        <v>9252</v>
      </c>
      <c r="F2419" t="s">
        <v>9253</v>
      </c>
      <c r="G2419" t="s">
        <v>134</v>
      </c>
      <c r="H2419" t="s">
        <v>247</v>
      </c>
      <c r="I2419" t="s">
        <v>78</v>
      </c>
      <c r="J2419" t="s">
        <v>136</v>
      </c>
      <c r="K2419" t="s">
        <v>22</v>
      </c>
      <c r="L2419" t="s">
        <v>177</v>
      </c>
      <c r="M2419" t="s">
        <v>9254</v>
      </c>
      <c r="N2419" t="s">
        <v>9255</v>
      </c>
      <c r="O2419">
        <v>1.9797297222222223</v>
      </c>
      <c r="P2419">
        <v>0</v>
      </c>
      <c r="Q2419">
        <v>20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5.8403935000000002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5.8403935000000002</v>
      </c>
    </row>
    <row r="2420" spans="1:32" x14ac:dyDescent="0.3">
      <c r="A2420">
        <v>3004966</v>
      </c>
      <c r="B2420">
        <v>1</v>
      </c>
      <c r="C2420" t="s">
        <v>82</v>
      </c>
      <c r="D2420" t="s">
        <v>91</v>
      </c>
      <c r="E2420" t="s">
        <v>9256</v>
      </c>
      <c r="F2420" t="s">
        <v>9257</v>
      </c>
      <c r="G2420" t="s">
        <v>134</v>
      </c>
      <c r="H2420" t="s">
        <v>367</v>
      </c>
      <c r="I2420" t="s">
        <v>78</v>
      </c>
      <c r="J2420" t="s">
        <v>136</v>
      </c>
      <c r="K2420" t="s">
        <v>22</v>
      </c>
      <c r="L2420" t="s">
        <v>177</v>
      </c>
      <c r="M2420" t="s">
        <v>9258</v>
      </c>
      <c r="N2420" t="s">
        <v>9259</v>
      </c>
      <c r="O2420">
        <v>5.4840383333333333</v>
      </c>
      <c r="P2420">
        <v>0</v>
      </c>
      <c r="Q2420">
        <v>1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0.89352726999999998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0.89352726999999998</v>
      </c>
    </row>
    <row r="2421" spans="1:32" x14ac:dyDescent="0.3">
      <c r="A2421">
        <v>3004971</v>
      </c>
      <c r="B2421">
        <v>1</v>
      </c>
      <c r="C2421" t="s">
        <v>83</v>
      </c>
      <c r="D2421" t="s">
        <v>128</v>
      </c>
      <c r="E2421" t="s">
        <v>9260</v>
      </c>
      <c r="F2421" t="s">
        <v>9261</v>
      </c>
      <c r="G2421" t="s">
        <v>134</v>
      </c>
      <c r="H2421" t="s">
        <v>404</v>
      </c>
      <c r="I2421" t="s">
        <v>78</v>
      </c>
      <c r="J2421" t="s">
        <v>136</v>
      </c>
      <c r="K2421" t="s">
        <v>22</v>
      </c>
      <c r="L2421" t="s">
        <v>177</v>
      </c>
      <c r="M2421" t="s">
        <v>9262</v>
      </c>
      <c r="N2421" t="s">
        <v>9263</v>
      </c>
      <c r="O2421">
        <v>1.5992275</v>
      </c>
      <c r="P2421">
        <v>0</v>
      </c>
      <c r="Q2421">
        <v>361</v>
      </c>
      <c r="R2421">
        <v>0</v>
      </c>
      <c r="S2421">
        <v>0</v>
      </c>
      <c r="T2421">
        <v>0</v>
      </c>
      <c r="U2421">
        <v>19</v>
      </c>
      <c r="V2421">
        <v>0</v>
      </c>
      <c r="W2421">
        <v>0</v>
      </c>
      <c r="X2421">
        <v>0</v>
      </c>
      <c r="Y2421">
        <v>111.325096</v>
      </c>
      <c r="Z2421">
        <v>0</v>
      </c>
      <c r="AA2421">
        <v>0</v>
      </c>
      <c r="AB2421">
        <v>0</v>
      </c>
      <c r="AC2421">
        <v>25.773775000000001</v>
      </c>
      <c r="AD2421">
        <v>0</v>
      </c>
      <c r="AE2421">
        <v>0</v>
      </c>
      <c r="AF2421">
        <v>137.09888000000001</v>
      </c>
    </row>
    <row r="2422" spans="1:32" x14ac:dyDescent="0.3">
      <c r="A2422">
        <v>3004832</v>
      </c>
      <c r="B2422">
        <v>1</v>
      </c>
      <c r="C2422" t="s">
        <v>82</v>
      </c>
      <c r="D2422" t="s">
        <v>93</v>
      </c>
      <c r="E2422" t="s">
        <v>9264</v>
      </c>
      <c r="F2422" t="s">
        <v>9265</v>
      </c>
      <c r="G2422" t="s">
        <v>134</v>
      </c>
      <c r="H2422" t="s">
        <v>216</v>
      </c>
      <c r="I2422" t="s">
        <v>78</v>
      </c>
      <c r="J2422" t="s">
        <v>136</v>
      </c>
      <c r="K2422" t="s">
        <v>22</v>
      </c>
      <c r="L2422" t="s">
        <v>177</v>
      </c>
      <c r="M2422" t="s">
        <v>9266</v>
      </c>
      <c r="N2422" t="s">
        <v>9267</v>
      </c>
      <c r="O2422">
        <v>3.3669863888888889</v>
      </c>
      <c r="P2422">
        <v>0</v>
      </c>
      <c r="Q2422">
        <v>1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0.86452340000000005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0.86452340000000005</v>
      </c>
    </row>
    <row r="2423" spans="1:32" x14ac:dyDescent="0.3">
      <c r="A2423">
        <v>3004796</v>
      </c>
      <c r="B2423">
        <v>1</v>
      </c>
      <c r="C2423" t="s">
        <v>82</v>
      </c>
      <c r="D2423" t="s">
        <v>88</v>
      </c>
      <c r="E2423" t="s">
        <v>9268</v>
      </c>
      <c r="F2423" t="s">
        <v>9269</v>
      </c>
      <c r="G2423" t="s">
        <v>134</v>
      </c>
      <c r="H2423" t="s">
        <v>247</v>
      </c>
      <c r="I2423" t="s">
        <v>78</v>
      </c>
      <c r="J2423" t="s">
        <v>136</v>
      </c>
      <c r="K2423" t="s">
        <v>22</v>
      </c>
      <c r="L2423" t="s">
        <v>177</v>
      </c>
      <c r="M2423" t="s">
        <v>9270</v>
      </c>
      <c r="N2423" t="s">
        <v>9271</v>
      </c>
      <c r="O2423">
        <v>2.280745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9.3828749999999995E-4</v>
      </c>
      <c r="AD2423">
        <v>0</v>
      </c>
      <c r="AE2423">
        <v>0</v>
      </c>
      <c r="AF2423">
        <v>9.3828749999999995E-4</v>
      </c>
    </row>
    <row r="2424" spans="1:32" x14ac:dyDescent="0.3">
      <c r="A2424">
        <v>3004775</v>
      </c>
      <c r="B2424">
        <v>1</v>
      </c>
      <c r="C2424" t="s">
        <v>82</v>
      </c>
      <c r="D2424" t="s">
        <v>112</v>
      </c>
      <c r="E2424" t="s">
        <v>9272</v>
      </c>
      <c r="F2424" t="s">
        <v>9273</v>
      </c>
      <c r="G2424" t="s">
        <v>134</v>
      </c>
      <c r="H2424" t="s">
        <v>147</v>
      </c>
      <c r="I2424" t="s">
        <v>79</v>
      </c>
      <c r="J2424" t="s">
        <v>136</v>
      </c>
      <c r="K2424" t="s">
        <v>22</v>
      </c>
      <c r="L2424" t="s">
        <v>137</v>
      </c>
      <c r="M2424" t="s">
        <v>9274</v>
      </c>
      <c r="N2424" t="s">
        <v>9275</v>
      </c>
      <c r="O2424">
        <v>6.5213888888888887</v>
      </c>
      <c r="P2424">
        <v>0</v>
      </c>
      <c r="Q2424">
        <v>18</v>
      </c>
      <c r="R2424">
        <v>1</v>
      </c>
      <c r="S2424">
        <v>3</v>
      </c>
      <c r="T2424">
        <v>20</v>
      </c>
      <c r="U2424">
        <v>16</v>
      </c>
      <c r="V2424">
        <v>9</v>
      </c>
      <c r="W2424">
        <v>1</v>
      </c>
      <c r="X2424">
        <v>0</v>
      </c>
      <c r="Y2424">
        <v>43.495475999999996</v>
      </c>
      <c r="Z2424">
        <v>0</v>
      </c>
      <c r="AA2424">
        <v>5.6728177000000004</v>
      </c>
      <c r="AB2424">
        <v>240.12573</v>
      </c>
      <c r="AC2424">
        <v>1164.2474</v>
      </c>
      <c r="AD2424">
        <v>30748.491999999998</v>
      </c>
      <c r="AE2424">
        <v>748.82069999999999</v>
      </c>
      <c r="AF2424">
        <v>32950.855000000003</v>
      </c>
    </row>
    <row r="2425" spans="1:32" x14ac:dyDescent="0.3">
      <c r="A2425">
        <v>3004758</v>
      </c>
      <c r="B2425">
        <v>1</v>
      </c>
      <c r="C2425" t="s">
        <v>82</v>
      </c>
      <c r="D2425" t="s">
        <v>84</v>
      </c>
      <c r="E2425" t="s">
        <v>9276</v>
      </c>
      <c r="F2425" t="s">
        <v>9277</v>
      </c>
      <c r="G2425" t="s">
        <v>134</v>
      </c>
      <c r="H2425" t="s">
        <v>318</v>
      </c>
      <c r="I2425" t="s">
        <v>79</v>
      </c>
      <c r="J2425" t="s">
        <v>136</v>
      </c>
      <c r="K2425" t="s">
        <v>22</v>
      </c>
      <c r="L2425" t="s">
        <v>177</v>
      </c>
      <c r="M2425" t="s">
        <v>9278</v>
      </c>
      <c r="N2425" t="s">
        <v>9279</v>
      </c>
      <c r="O2425">
        <v>6.9536227777777784</v>
      </c>
      <c r="P2425">
        <v>2</v>
      </c>
      <c r="Q2425">
        <v>0</v>
      </c>
      <c r="R2425">
        <v>1</v>
      </c>
      <c r="S2425">
        <v>0</v>
      </c>
      <c r="T2425">
        <v>1</v>
      </c>
      <c r="U2425">
        <v>0</v>
      </c>
      <c r="V2425">
        <v>1</v>
      </c>
      <c r="W2425">
        <v>0</v>
      </c>
      <c r="X2425">
        <v>3.1831002000000002</v>
      </c>
      <c r="Y2425">
        <v>0</v>
      </c>
      <c r="Z2425">
        <v>0.37564665000000003</v>
      </c>
      <c r="AA2425">
        <v>0</v>
      </c>
      <c r="AB2425">
        <v>13.196776</v>
      </c>
      <c r="AC2425">
        <v>0</v>
      </c>
      <c r="AD2425">
        <v>231.80969999999999</v>
      </c>
      <c r="AE2425">
        <v>0</v>
      </c>
      <c r="AF2425">
        <v>248.56522000000001</v>
      </c>
    </row>
    <row r="2426" spans="1:32" x14ac:dyDescent="0.3">
      <c r="A2426">
        <v>3004760</v>
      </c>
      <c r="B2426">
        <v>1</v>
      </c>
      <c r="C2426" t="s">
        <v>83</v>
      </c>
      <c r="D2426" t="s">
        <v>123</v>
      </c>
      <c r="E2426" t="s">
        <v>9280</v>
      </c>
      <c r="F2426" t="s">
        <v>9281</v>
      </c>
      <c r="G2426" t="s">
        <v>134</v>
      </c>
      <c r="H2426" t="s">
        <v>211</v>
      </c>
      <c r="I2426" t="s">
        <v>79</v>
      </c>
      <c r="J2426" t="s">
        <v>136</v>
      </c>
      <c r="K2426" t="s">
        <v>22</v>
      </c>
      <c r="L2426" t="s">
        <v>177</v>
      </c>
      <c r="M2426" t="s">
        <v>9282</v>
      </c>
      <c r="N2426" t="s">
        <v>9283</v>
      </c>
      <c r="O2426">
        <v>0.66861111111111116</v>
      </c>
      <c r="P2426">
        <v>14</v>
      </c>
      <c r="Q2426">
        <v>1</v>
      </c>
      <c r="R2426">
        <v>55</v>
      </c>
      <c r="S2426">
        <v>5</v>
      </c>
      <c r="T2426">
        <v>35</v>
      </c>
      <c r="U2426">
        <v>1</v>
      </c>
      <c r="V2426">
        <v>0</v>
      </c>
      <c r="W2426">
        <v>0</v>
      </c>
      <c r="X2426">
        <v>9.676698</v>
      </c>
      <c r="Y2426">
        <v>4.5093442999999997E-2</v>
      </c>
      <c r="Z2426">
        <v>23.931564000000002</v>
      </c>
      <c r="AA2426">
        <v>0.65441185000000002</v>
      </c>
      <c r="AB2426">
        <v>248.85838000000001</v>
      </c>
      <c r="AC2426">
        <v>1.3692776</v>
      </c>
      <c r="AD2426">
        <v>0</v>
      </c>
      <c r="AE2426">
        <v>0</v>
      </c>
      <c r="AF2426">
        <v>284.53543000000002</v>
      </c>
    </row>
    <row r="2427" spans="1:32" x14ac:dyDescent="0.3">
      <c r="A2427">
        <v>3004753</v>
      </c>
      <c r="B2427">
        <v>1</v>
      </c>
      <c r="C2427" t="s">
        <v>82</v>
      </c>
      <c r="D2427" t="s">
        <v>91</v>
      </c>
      <c r="E2427" t="s">
        <v>9284</v>
      </c>
      <c r="F2427" t="s">
        <v>9285</v>
      </c>
      <c r="G2427" t="s">
        <v>134</v>
      </c>
      <c r="H2427" t="s">
        <v>142</v>
      </c>
      <c r="I2427" t="s">
        <v>78</v>
      </c>
      <c r="J2427" t="s">
        <v>136</v>
      </c>
      <c r="K2427" t="s">
        <v>22</v>
      </c>
      <c r="L2427" t="s">
        <v>137</v>
      </c>
      <c r="M2427" t="s">
        <v>9286</v>
      </c>
      <c r="N2427" t="s">
        <v>9287</v>
      </c>
      <c r="O2427">
        <v>3.9516666666666667</v>
      </c>
      <c r="P2427">
        <v>0</v>
      </c>
      <c r="Q2427">
        <v>405</v>
      </c>
      <c r="R2427">
        <v>0</v>
      </c>
      <c r="S2427">
        <v>0</v>
      </c>
      <c r="T2427">
        <v>0</v>
      </c>
      <c r="U2427">
        <v>18</v>
      </c>
      <c r="V2427">
        <v>0</v>
      </c>
      <c r="W2427">
        <v>0</v>
      </c>
      <c r="X2427">
        <v>0</v>
      </c>
      <c r="Y2427">
        <v>384.83864999999997</v>
      </c>
      <c r="Z2427">
        <v>0</v>
      </c>
      <c r="AA2427">
        <v>0</v>
      </c>
      <c r="AB2427">
        <v>0</v>
      </c>
      <c r="AC2427">
        <v>32.044364999999999</v>
      </c>
      <c r="AD2427">
        <v>0</v>
      </c>
      <c r="AE2427">
        <v>0</v>
      </c>
      <c r="AF2427">
        <v>416.88303000000002</v>
      </c>
    </row>
    <row r="2428" spans="1:32" x14ac:dyDescent="0.3">
      <c r="A2428">
        <v>3004756</v>
      </c>
      <c r="B2428">
        <v>1</v>
      </c>
      <c r="C2428" t="s">
        <v>82</v>
      </c>
      <c r="D2428" t="s">
        <v>91</v>
      </c>
      <c r="E2428" t="s">
        <v>9288</v>
      </c>
      <c r="F2428" t="s">
        <v>9289</v>
      </c>
      <c r="G2428" t="s">
        <v>134</v>
      </c>
      <c r="H2428" t="s">
        <v>142</v>
      </c>
      <c r="I2428" t="s">
        <v>78</v>
      </c>
      <c r="J2428" t="s">
        <v>136</v>
      </c>
      <c r="K2428" t="s">
        <v>22</v>
      </c>
      <c r="L2428" t="s">
        <v>137</v>
      </c>
      <c r="M2428" t="s">
        <v>9290</v>
      </c>
      <c r="N2428" t="s">
        <v>9291</v>
      </c>
      <c r="O2428">
        <v>2.8116666666666665</v>
      </c>
      <c r="P2428">
        <v>0</v>
      </c>
      <c r="Q2428">
        <v>971</v>
      </c>
      <c r="R2428">
        <v>0</v>
      </c>
      <c r="S2428">
        <v>0</v>
      </c>
      <c r="T2428">
        <v>0</v>
      </c>
      <c r="U2428">
        <v>63</v>
      </c>
      <c r="V2428">
        <v>0</v>
      </c>
      <c r="W2428">
        <v>0</v>
      </c>
      <c r="X2428">
        <v>0</v>
      </c>
      <c r="Y2428">
        <v>704.12334999999996</v>
      </c>
      <c r="Z2428">
        <v>0</v>
      </c>
      <c r="AA2428">
        <v>0</v>
      </c>
      <c r="AB2428">
        <v>0</v>
      </c>
      <c r="AC2428">
        <v>126.932884</v>
      </c>
      <c r="AD2428">
        <v>0</v>
      </c>
      <c r="AE2428">
        <v>0</v>
      </c>
      <c r="AF2428">
        <v>831.05619999999999</v>
      </c>
    </row>
    <row r="2429" spans="1:32" x14ac:dyDescent="0.3">
      <c r="A2429">
        <v>3004745</v>
      </c>
      <c r="B2429">
        <v>1</v>
      </c>
      <c r="C2429" t="s">
        <v>83</v>
      </c>
      <c r="D2429" t="s">
        <v>130</v>
      </c>
      <c r="E2429" t="s">
        <v>9292</v>
      </c>
      <c r="F2429" t="s">
        <v>9293</v>
      </c>
      <c r="G2429" t="s">
        <v>134</v>
      </c>
      <c r="H2429" t="s">
        <v>874</v>
      </c>
      <c r="I2429" t="s">
        <v>79</v>
      </c>
      <c r="J2429" t="s">
        <v>136</v>
      </c>
      <c r="K2429" t="s">
        <v>3</v>
      </c>
      <c r="L2429" t="s">
        <v>177</v>
      </c>
      <c r="M2429" t="s">
        <v>9294</v>
      </c>
      <c r="N2429" t="s">
        <v>9295</v>
      </c>
      <c r="O2429">
        <v>1.6174999999999999</v>
      </c>
      <c r="P2429">
        <v>0</v>
      </c>
      <c r="Q2429">
        <v>1479</v>
      </c>
      <c r="R2429">
        <v>0</v>
      </c>
      <c r="S2429">
        <v>0</v>
      </c>
      <c r="T2429">
        <v>2</v>
      </c>
      <c r="U2429">
        <v>666</v>
      </c>
      <c r="V2429">
        <v>0</v>
      </c>
      <c r="W2429">
        <v>4</v>
      </c>
      <c r="X2429">
        <v>0</v>
      </c>
      <c r="Y2429">
        <v>525.11237000000006</v>
      </c>
      <c r="Z2429">
        <v>0</v>
      </c>
      <c r="AA2429">
        <v>0</v>
      </c>
      <c r="AB2429">
        <v>38.340285999999999</v>
      </c>
      <c r="AC2429">
        <v>1592.2992999999999</v>
      </c>
      <c r="AD2429">
        <v>0</v>
      </c>
      <c r="AE2429">
        <v>588.48130000000003</v>
      </c>
      <c r="AF2429">
        <v>2744.2334000000001</v>
      </c>
    </row>
    <row r="2430" spans="1:32" x14ac:dyDescent="0.3">
      <c r="A2430">
        <v>3004692</v>
      </c>
      <c r="B2430">
        <v>1</v>
      </c>
      <c r="C2430" t="s">
        <v>83</v>
      </c>
      <c r="D2430" t="s">
        <v>130</v>
      </c>
      <c r="E2430" t="s">
        <v>9296</v>
      </c>
      <c r="F2430" t="s">
        <v>9297</v>
      </c>
      <c r="G2430" t="s">
        <v>134</v>
      </c>
      <c r="H2430" t="s">
        <v>252</v>
      </c>
      <c r="I2430" t="s">
        <v>79</v>
      </c>
      <c r="J2430" t="s">
        <v>136</v>
      </c>
      <c r="K2430" t="s">
        <v>22</v>
      </c>
      <c r="L2430" t="s">
        <v>177</v>
      </c>
      <c r="M2430" t="s">
        <v>9298</v>
      </c>
      <c r="N2430" t="s">
        <v>9299</v>
      </c>
      <c r="O2430">
        <v>6.8105000000000002</v>
      </c>
      <c r="P2430">
        <v>1</v>
      </c>
      <c r="Q2430">
        <v>0</v>
      </c>
      <c r="R2430">
        <v>12</v>
      </c>
      <c r="S2430">
        <v>0</v>
      </c>
      <c r="T2430">
        <v>1</v>
      </c>
      <c r="U2430">
        <v>0</v>
      </c>
      <c r="V2430">
        <v>0</v>
      </c>
      <c r="W2430">
        <v>0</v>
      </c>
      <c r="X2430">
        <v>1.7221328</v>
      </c>
      <c r="Y2430">
        <v>0</v>
      </c>
      <c r="Z2430">
        <v>2.607389</v>
      </c>
      <c r="AA2430">
        <v>0</v>
      </c>
      <c r="AB2430">
        <v>0.29642679999999999</v>
      </c>
      <c r="AC2430">
        <v>0</v>
      </c>
      <c r="AD2430">
        <v>0</v>
      </c>
      <c r="AE2430">
        <v>0</v>
      </c>
      <c r="AF2430">
        <v>4.6259484000000004</v>
      </c>
    </row>
    <row r="2431" spans="1:32" x14ac:dyDescent="0.3">
      <c r="A2431">
        <v>3004648</v>
      </c>
      <c r="B2431">
        <v>1</v>
      </c>
      <c r="C2431" t="s">
        <v>82</v>
      </c>
      <c r="D2431" t="s">
        <v>110</v>
      </c>
      <c r="E2431" t="s">
        <v>9300</v>
      </c>
      <c r="F2431" t="s">
        <v>9301</v>
      </c>
      <c r="G2431" t="s">
        <v>134</v>
      </c>
      <c r="H2431" t="s">
        <v>238</v>
      </c>
      <c r="I2431" t="s">
        <v>78</v>
      </c>
      <c r="J2431" t="s">
        <v>136</v>
      </c>
      <c r="K2431" t="s">
        <v>22</v>
      </c>
      <c r="L2431" t="s">
        <v>177</v>
      </c>
      <c r="M2431" t="s">
        <v>9302</v>
      </c>
      <c r="N2431" t="s">
        <v>9303</v>
      </c>
      <c r="O2431">
        <v>3.2377741666666666</v>
      </c>
      <c r="P2431">
        <v>0</v>
      </c>
      <c r="Q2431">
        <v>1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0.37065056000000002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0.37065056000000002</v>
      </c>
    </row>
    <row r="2432" spans="1:32" x14ac:dyDescent="0.3">
      <c r="A2432">
        <v>3004587</v>
      </c>
      <c r="B2432">
        <v>1</v>
      </c>
      <c r="C2432" t="s">
        <v>82</v>
      </c>
      <c r="D2432" t="s">
        <v>104</v>
      </c>
      <c r="E2432" t="s">
        <v>9304</v>
      </c>
      <c r="F2432" t="s">
        <v>9305</v>
      </c>
      <c r="G2432" t="s">
        <v>134</v>
      </c>
      <c r="H2432" t="s">
        <v>247</v>
      </c>
      <c r="I2432" t="s">
        <v>78</v>
      </c>
      <c r="J2432" t="s">
        <v>136</v>
      </c>
      <c r="K2432" t="s">
        <v>22</v>
      </c>
      <c r="L2432" t="s">
        <v>177</v>
      </c>
      <c r="M2432" t="s">
        <v>9306</v>
      </c>
      <c r="N2432" t="s">
        <v>9307</v>
      </c>
      <c r="O2432">
        <v>4.835513333333334</v>
      </c>
      <c r="P2432">
        <v>0</v>
      </c>
      <c r="Q2432">
        <v>3</v>
      </c>
      <c r="R2432">
        <v>0</v>
      </c>
      <c r="S2432">
        <v>0</v>
      </c>
      <c r="T2432">
        <v>0</v>
      </c>
      <c r="U2432">
        <v>28</v>
      </c>
      <c r="V2432">
        <v>0</v>
      </c>
      <c r="W2432">
        <v>0</v>
      </c>
      <c r="X2432">
        <v>0</v>
      </c>
      <c r="Y2432">
        <v>4.2174215000000004</v>
      </c>
      <c r="Z2432">
        <v>0</v>
      </c>
      <c r="AA2432">
        <v>0</v>
      </c>
      <c r="AB2432">
        <v>0</v>
      </c>
      <c r="AC2432">
        <v>84.156845000000004</v>
      </c>
      <c r="AD2432">
        <v>0</v>
      </c>
      <c r="AE2432">
        <v>0</v>
      </c>
      <c r="AF2432">
        <v>88.374269999999996</v>
      </c>
    </row>
    <row r="2433" spans="1:32" x14ac:dyDescent="0.3">
      <c r="A2433">
        <v>3004601</v>
      </c>
      <c r="B2433">
        <v>1</v>
      </c>
      <c r="C2433" t="s">
        <v>82</v>
      </c>
      <c r="D2433" t="s">
        <v>88</v>
      </c>
      <c r="E2433" t="s">
        <v>9308</v>
      </c>
      <c r="F2433" t="s">
        <v>9309</v>
      </c>
      <c r="G2433" t="s">
        <v>134</v>
      </c>
      <c r="H2433" t="s">
        <v>182</v>
      </c>
      <c r="I2433" t="s">
        <v>78</v>
      </c>
      <c r="J2433" t="s">
        <v>136</v>
      </c>
      <c r="K2433" t="s">
        <v>22</v>
      </c>
      <c r="L2433" t="s">
        <v>177</v>
      </c>
      <c r="M2433" t="s">
        <v>9310</v>
      </c>
      <c r="N2433" t="s">
        <v>9311</v>
      </c>
      <c r="O2433">
        <v>0.67722222222222217</v>
      </c>
      <c r="P2433">
        <v>0</v>
      </c>
      <c r="Q2433">
        <v>32</v>
      </c>
      <c r="R2433">
        <v>0</v>
      </c>
      <c r="S2433">
        <v>0</v>
      </c>
      <c r="T2433">
        <v>0</v>
      </c>
      <c r="U2433">
        <v>3</v>
      </c>
      <c r="V2433">
        <v>0</v>
      </c>
      <c r="W2433">
        <v>0</v>
      </c>
      <c r="X2433">
        <v>0</v>
      </c>
      <c r="Y2433">
        <v>2.6785999999999999</v>
      </c>
      <c r="Z2433">
        <v>0</v>
      </c>
      <c r="AA2433">
        <v>0</v>
      </c>
      <c r="AB2433">
        <v>0</v>
      </c>
      <c r="AC2433">
        <v>0.96091926000000005</v>
      </c>
      <c r="AD2433">
        <v>0</v>
      </c>
      <c r="AE2433">
        <v>0</v>
      </c>
      <c r="AF2433">
        <v>3.6395192000000001</v>
      </c>
    </row>
    <row r="2434" spans="1:32" x14ac:dyDescent="0.3">
      <c r="A2434">
        <v>3004600</v>
      </c>
      <c r="B2434">
        <v>1</v>
      </c>
      <c r="C2434" t="s">
        <v>82</v>
      </c>
      <c r="D2434" t="s">
        <v>92</v>
      </c>
      <c r="E2434" t="s">
        <v>9312</v>
      </c>
      <c r="F2434" t="s">
        <v>9313</v>
      </c>
      <c r="G2434" t="s">
        <v>134</v>
      </c>
      <c r="H2434" t="s">
        <v>327</v>
      </c>
      <c r="I2434" t="s">
        <v>78</v>
      </c>
      <c r="J2434" t="s">
        <v>136</v>
      </c>
      <c r="K2434" t="s">
        <v>22</v>
      </c>
      <c r="L2434" t="s">
        <v>177</v>
      </c>
      <c r="M2434" t="s">
        <v>9314</v>
      </c>
      <c r="N2434" t="s">
        <v>3517</v>
      </c>
      <c r="O2434">
        <v>1.1563888888888889</v>
      </c>
      <c r="P2434">
        <v>0</v>
      </c>
      <c r="Q2434">
        <v>122</v>
      </c>
      <c r="R2434">
        <v>0</v>
      </c>
      <c r="S2434">
        <v>0</v>
      </c>
      <c r="T2434">
        <v>0</v>
      </c>
      <c r="U2434">
        <v>29</v>
      </c>
      <c r="V2434">
        <v>0</v>
      </c>
      <c r="W2434">
        <v>0</v>
      </c>
      <c r="X2434">
        <v>0</v>
      </c>
      <c r="Y2434">
        <v>98.539230000000003</v>
      </c>
      <c r="Z2434">
        <v>0</v>
      </c>
      <c r="AA2434">
        <v>0</v>
      </c>
      <c r="AB2434">
        <v>0</v>
      </c>
      <c r="AC2434">
        <v>24.273942999999999</v>
      </c>
      <c r="AD2434">
        <v>0</v>
      </c>
      <c r="AE2434">
        <v>0</v>
      </c>
      <c r="AF2434">
        <v>122.81317</v>
      </c>
    </row>
    <row r="2435" spans="1:32" x14ac:dyDescent="0.3">
      <c r="A2435">
        <v>3004585</v>
      </c>
      <c r="B2435">
        <v>1</v>
      </c>
      <c r="C2435" t="s">
        <v>82</v>
      </c>
      <c r="D2435" t="s">
        <v>91</v>
      </c>
      <c r="E2435" t="s">
        <v>9315</v>
      </c>
      <c r="F2435" t="s">
        <v>9316</v>
      </c>
      <c r="G2435" t="s">
        <v>134</v>
      </c>
      <c r="H2435" t="s">
        <v>147</v>
      </c>
      <c r="I2435" t="s">
        <v>79</v>
      </c>
      <c r="J2435" t="s">
        <v>136</v>
      </c>
      <c r="K2435" t="s">
        <v>22</v>
      </c>
      <c r="L2435" t="s">
        <v>137</v>
      </c>
      <c r="M2435" t="s">
        <v>9317</v>
      </c>
      <c r="N2435" t="s">
        <v>9318</v>
      </c>
      <c r="O2435">
        <v>6.1422222222222222</v>
      </c>
      <c r="P2435">
        <v>0</v>
      </c>
      <c r="Q2435">
        <v>370</v>
      </c>
      <c r="R2435">
        <v>0</v>
      </c>
      <c r="S2435">
        <v>0</v>
      </c>
      <c r="T2435">
        <v>0</v>
      </c>
      <c r="U2435">
        <v>18</v>
      </c>
      <c r="V2435">
        <v>0</v>
      </c>
      <c r="W2435">
        <v>0</v>
      </c>
      <c r="X2435">
        <v>0</v>
      </c>
      <c r="Y2435">
        <v>643.44939999999997</v>
      </c>
      <c r="Z2435">
        <v>0</v>
      </c>
      <c r="AA2435">
        <v>0</v>
      </c>
      <c r="AB2435">
        <v>0</v>
      </c>
      <c r="AC2435">
        <v>375.06060000000002</v>
      </c>
      <c r="AD2435">
        <v>0</v>
      </c>
      <c r="AE2435">
        <v>0</v>
      </c>
      <c r="AF2435">
        <v>1018.51</v>
      </c>
    </row>
    <row r="2436" spans="1:32" x14ac:dyDescent="0.3">
      <c r="A2436">
        <v>3004588</v>
      </c>
      <c r="B2436">
        <v>1</v>
      </c>
      <c r="C2436" t="s">
        <v>82</v>
      </c>
      <c r="D2436" t="s">
        <v>91</v>
      </c>
      <c r="E2436" t="s">
        <v>9319</v>
      </c>
      <c r="F2436" t="s">
        <v>9320</v>
      </c>
      <c r="G2436" t="s">
        <v>134</v>
      </c>
      <c r="H2436" t="s">
        <v>147</v>
      </c>
      <c r="I2436" t="s">
        <v>79</v>
      </c>
      <c r="J2436" t="s">
        <v>136</v>
      </c>
      <c r="K2436" t="s">
        <v>22</v>
      </c>
      <c r="L2436" t="s">
        <v>137</v>
      </c>
      <c r="M2436" t="s">
        <v>9321</v>
      </c>
      <c r="N2436" t="s">
        <v>9322</v>
      </c>
      <c r="O2436">
        <v>5.9219444444444447</v>
      </c>
      <c r="P2436">
        <v>0</v>
      </c>
      <c r="Q2436">
        <v>440</v>
      </c>
      <c r="R2436">
        <v>0</v>
      </c>
      <c r="S2436">
        <v>0</v>
      </c>
      <c r="T2436">
        <v>0</v>
      </c>
      <c r="U2436">
        <v>57</v>
      </c>
      <c r="V2436">
        <v>0</v>
      </c>
      <c r="W2436">
        <v>0</v>
      </c>
      <c r="X2436">
        <v>0</v>
      </c>
      <c r="Y2436">
        <v>711.54010000000005</v>
      </c>
      <c r="Z2436">
        <v>0</v>
      </c>
      <c r="AA2436">
        <v>0</v>
      </c>
      <c r="AB2436">
        <v>0</v>
      </c>
      <c r="AC2436">
        <v>366.44537000000003</v>
      </c>
      <c r="AD2436">
        <v>0</v>
      </c>
      <c r="AE2436">
        <v>0</v>
      </c>
      <c r="AF2436">
        <v>1077.9855</v>
      </c>
    </row>
    <row r="2437" spans="1:32" x14ac:dyDescent="0.3">
      <c r="A2437">
        <v>3004463</v>
      </c>
      <c r="B2437">
        <v>1</v>
      </c>
      <c r="C2437" t="s">
        <v>83</v>
      </c>
      <c r="D2437" t="s">
        <v>114</v>
      </c>
      <c r="E2437" t="s">
        <v>9323</v>
      </c>
      <c r="F2437" t="s">
        <v>9324</v>
      </c>
      <c r="G2437" t="s">
        <v>134</v>
      </c>
      <c r="H2437" t="s">
        <v>4875</v>
      </c>
      <c r="I2437" t="s">
        <v>78</v>
      </c>
      <c r="J2437" t="s">
        <v>136</v>
      </c>
      <c r="K2437" t="s">
        <v>22</v>
      </c>
      <c r="L2437" t="s">
        <v>177</v>
      </c>
      <c r="M2437" t="s">
        <v>9325</v>
      </c>
      <c r="N2437" t="s">
        <v>9326</v>
      </c>
      <c r="O2437">
        <v>2.0618788888888888</v>
      </c>
      <c r="P2437">
        <v>0</v>
      </c>
      <c r="Q2437">
        <v>65</v>
      </c>
      <c r="R2437">
        <v>0</v>
      </c>
      <c r="S2437">
        <v>1</v>
      </c>
      <c r="T2437">
        <v>0</v>
      </c>
      <c r="U2437">
        <v>8</v>
      </c>
      <c r="V2437">
        <v>0</v>
      </c>
      <c r="W2437">
        <v>0</v>
      </c>
      <c r="X2437">
        <v>0</v>
      </c>
      <c r="Y2437">
        <v>17.419619000000001</v>
      </c>
      <c r="Z2437">
        <v>0</v>
      </c>
      <c r="AA2437">
        <v>0.11317073599999999</v>
      </c>
      <c r="AB2437">
        <v>0</v>
      </c>
      <c r="AC2437">
        <v>2.2959100000000001</v>
      </c>
      <c r="AD2437">
        <v>0</v>
      </c>
      <c r="AE2437">
        <v>0</v>
      </c>
      <c r="AF2437">
        <v>19.828700000000001</v>
      </c>
    </row>
    <row r="2438" spans="1:32" x14ac:dyDescent="0.3">
      <c r="A2438">
        <v>3004444</v>
      </c>
      <c r="B2438">
        <v>1</v>
      </c>
      <c r="C2438" t="s">
        <v>82</v>
      </c>
      <c r="D2438" t="s">
        <v>100</v>
      </c>
      <c r="E2438" t="s">
        <v>9327</v>
      </c>
      <c r="F2438" t="s">
        <v>9328</v>
      </c>
      <c r="G2438" t="s">
        <v>134</v>
      </c>
      <c r="H2438" t="s">
        <v>478</v>
      </c>
      <c r="I2438" t="s">
        <v>78</v>
      </c>
      <c r="J2438" t="s">
        <v>136</v>
      </c>
      <c r="K2438" t="s">
        <v>22</v>
      </c>
      <c r="L2438" t="s">
        <v>177</v>
      </c>
      <c r="M2438" t="s">
        <v>9329</v>
      </c>
      <c r="N2438" t="s">
        <v>9330</v>
      </c>
      <c r="O2438">
        <v>3.2470869444444448</v>
      </c>
      <c r="P2438">
        <v>0</v>
      </c>
      <c r="Q2438">
        <v>51</v>
      </c>
      <c r="R2438">
        <v>0</v>
      </c>
      <c r="S2438">
        <v>0</v>
      </c>
      <c r="T2438">
        <v>0</v>
      </c>
      <c r="U2438">
        <v>3</v>
      </c>
      <c r="V2438">
        <v>0</v>
      </c>
      <c r="W2438">
        <v>0</v>
      </c>
      <c r="X2438">
        <v>0</v>
      </c>
      <c r="Y2438">
        <v>29.439322000000001</v>
      </c>
      <c r="Z2438">
        <v>0</v>
      </c>
      <c r="AA2438">
        <v>0</v>
      </c>
      <c r="AB2438">
        <v>0</v>
      </c>
      <c r="AC2438">
        <v>3.8621948000000001</v>
      </c>
      <c r="AD2438">
        <v>0</v>
      </c>
      <c r="AE2438">
        <v>0</v>
      </c>
      <c r="AF2438">
        <v>33.301516999999997</v>
      </c>
    </row>
    <row r="2439" spans="1:32" x14ac:dyDescent="0.3">
      <c r="A2439">
        <v>3004386</v>
      </c>
      <c r="B2439">
        <v>1</v>
      </c>
      <c r="C2439" t="s">
        <v>82</v>
      </c>
      <c r="D2439" t="s">
        <v>113</v>
      </c>
      <c r="E2439" t="s">
        <v>9331</v>
      </c>
      <c r="F2439" t="s">
        <v>9332</v>
      </c>
      <c r="G2439" t="s">
        <v>134</v>
      </c>
      <c r="H2439" t="s">
        <v>216</v>
      </c>
      <c r="I2439" t="s">
        <v>78</v>
      </c>
      <c r="J2439" t="s">
        <v>136</v>
      </c>
      <c r="K2439" t="s">
        <v>22</v>
      </c>
      <c r="L2439" t="s">
        <v>177</v>
      </c>
      <c r="M2439" t="s">
        <v>9333</v>
      </c>
      <c r="N2439" t="s">
        <v>9334</v>
      </c>
      <c r="O2439">
        <v>2.8655541666666671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30.549645999999999</v>
      </c>
      <c r="AD2439">
        <v>0</v>
      </c>
      <c r="AE2439">
        <v>0</v>
      </c>
      <c r="AF2439">
        <v>30.549645999999999</v>
      </c>
    </row>
    <row r="2440" spans="1:32" x14ac:dyDescent="0.3">
      <c r="A2440">
        <v>3004367</v>
      </c>
      <c r="B2440">
        <v>1</v>
      </c>
      <c r="C2440" t="s">
        <v>82</v>
      </c>
      <c r="D2440" t="s">
        <v>104</v>
      </c>
      <c r="E2440" t="s">
        <v>9335</v>
      </c>
      <c r="F2440" t="s">
        <v>9336</v>
      </c>
      <c r="G2440" t="s">
        <v>134</v>
      </c>
      <c r="H2440" t="s">
        <v>247</v>
      </c>
      <c r="I2440" t="s">
        <v>78</v>
      </c>
      <c r="J2440" t="s">
        <v>136</v>
      </c>
      <c r="K2440" t="s">
        <v>22</v>
      </c>
      <c r="L2440" t="s">
        <v>177</v>
      </c>
      <c r="M2440" t="s">
        <v>9337</v>
      </c>
      <c r="N2440" t="s">
        <v>9338</v>
      </c>
      <c r="O2440">
        <v>1.7578444444444443</v>
      </c>
      <c r="P2440">
        <v>0</v>
      </c>
      <c r="Q2440">
        <v>41</v>
      </c>
      <c r="R2440">
        <v>0</v>
      </c>
      <c r="S2440">
        <v>0</v>
      </c>
      <c r="T2440">
        <v>0</v>
      </c>
      <c r="U2440">
        <v>9</v>
      </c>
      <c r="V2440">
        <v>0</v>
      </c>
      <c r="W2440">
        <v>0</v>
      </c>
      <c r="X2440">
        <v>0</v>
      </c>
      <c r="Y2440">
        <v>41.106909999999999</v>
      </c>
      <c r="Z2440">
        <v>0</v>
      </c>
      <c r="AA2440">
        <v>0</v>
      </c>
      <c r="AB2440">
        <v>0</v>
      </c>
      <c r="AC2440">
        <v>14.758231</v>
      </c>
      <c r="AD2440">
        <v>0</v>
      </c>
      <c r="AE2440">
        <v>0</v>
      </c>
      <c r="AF2440">
        <v>55.865143000000003</v>
      </c>
    </row>
    <row r="2441" spans="1:32" x14ac:dyDescent="0.3">
      <c r="A2441">
        <v>3004300</v>
      </c>
      <c r="B2441">
        <v>1</v>
      </c>
      <c r="C2441" t="s">
        <v>82</v>
      </c>
      <c r="D2441" t="s">
        <v>87</v>
      </c>
      <c r="E2441" t="s">
        <v>9339</v>
      </c>
      <c r="F2441" t="s">
        <v>9340</v>
      </c>
      <c r="G2441" t="s">
        <v>134</v>
      </c>
      <c r="H2441" t="s">
        <v>238</v>
      </c>
      <c r="I2441" t="s">
        <v>78</v>
      </c>
      <c r="J2441" t="s">
        <v>136</v>
      </c>
      <c r="K2441" t="s">
        <v>22</v>
      </c>
      <c r="L2441" t="s">
        <v>177</v>
      </c>
      <c r="M2441" t="s">
        <v>9341</v>
      </c>
      <c r="N2441" t="s">
        <v>9342</v>
      </c>
      <c r="O2441">
        <v>1.4360505555555556</v>
      </c>
      <c r="P2441">
        <v>0</v>
      </c>
      <c r="Q2441">
        <v>3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0.73883885000000005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0.73883885000000005</v>
      </c>
    </row>
    <row r="2442" spans="1:32" x14ac:dyDescent="0.3">
      <c r="A2442">
        <v>3004281</v>
      </c>
      <c r="B2442">
        <v>1</v>
      </c>
      <c r="C2442" t="s">
        <v>82</v>
      </c>
      <c r="D2442" t="s">
        <v>90</v>
      </c>
      <c r="E2442" t="s">
        <v>9343</v>
      </c>
      <c r="F2442" t="s">
        <v>9344</v>
      </c>
      <c r="G2442" t="s">
        <v>134</v>
      </c>
      <c r="H2442" t="s">
        <v>238</v>
      </c>
      <c r="I2442" t="s">
        <v>78</v>
      </c>
      <c r="J2442" t="s">
        <v>136</v>
      </c>
      <c r="K2442" t="s">
        <v>22</v>
      </c>
      <c r="L2442" t="s">
        <v>177</v>
      </c>
      <c r="M2442" t="s">
        <v>9345</v>
      </c>
      <c r="N2442" t="s">
        <v>9346</v>
      </c>
      <c r="O2442">
        <v>1.0407969444444445</v>
      </c>
      <c r="P2442">
        <v>0</v>
      </c>
      <c r="Q2442">
        <v>1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1.4683052000000001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1.4683052000000001</v>
      </c>
    </row>
    <row r="2443" spans="1:32" x14ac:dyDescent="0.3">
      <c r="A2443">
        <v>3004038</v>
      </c>
      <c r="B2443">
        <v>1</v>
      </c>
      <c r="C2443" t="s">
        <v>82</v>
      </c>
      <c r="D2443" t="s">
        <v>98</v>
      </c>
      <c r="E2443" t="s">
        <v>9347</v>
      </c>
      <c r="F2443" t="s">
        <v>9348</v>
      </c>
      <c r="G2443" t="s">
        <v>134</v>
      </c>
      <c r="H2443" t="s">
        <v>182</v>
      </c>
      <c r="I2443" t="s">
        <v>78</v>
      </c>
      <c r="J2443" t="s">
        <v>136</v>
      </c>
      <c r="K2443" t="s">
        <v>22</v>
      </c>
      <c r="L2443" t="s">
        <v>177</v>
      </c>
      <c r="M2443" t="s">
        <v>9349</v>
      </c>
      <c r="N2443" t="s">
        <v>9350</v>
      </c>
      <c r="O2443">
        <v>1.1894444444444445</v>
      </c>
      <c r="P2443">
        <v>0</v>
      </c>
      <c r="Q2443">
        <v>301</v>
      </c>
      <c r="R2443">
        <v>0</v>
      </c>
      <c r="S2443">
        <v>0</v>
      </c>
      <c r="T2443">
        <v>0</v>
      </c>
      <c r="U2443">
        <v>97</v>
      </c>
      <c r="V2443">
        <v>0</v>
      </c>
      <c r="W2443">
        <v>0</v>
      </c>
      <c r="X2443">
        <v>0</v>
      </c>
      <c r="Y2443">
        <v>131.05331000000001</v>
      </c>
      <c r="Z2443">
        <v>0</v>
      </c>
      <c r="AA2443">
        <v>0</v>
      </c>
      <c r="AB2443">
        <v>0</v>
      </c>
      <c r="AC2443">
        <v>90.634513999999996</v>
      </c>
      <c r="AD2443">
        <v>0</v>
      </c>
      <c r="AE2443">
        <v>0</v>
      </c>
      <c r="AF2443">
        <v>221.68783999999999</v>
      </c>
    </row>
    <row r="2444" spans="1:32" x14ac:dyDescent="0.3">
      <c r="A2444">
        <v>3004002</v>
      </c>
      <c r="B2444">
        <v>1</v>
      </c>
      <c r="C2444" t="s">
        <v>83</v>
      </c>
      <c r="D2444" t="s">
        <v>123</v>
      </c>
      <c r="E2444" t="s">
        <v>9351</v>
      </c>
      <c r="F2444" t="s">
        <v>9352</v>
      </c>
      <c r="G2444" t="s">
        <v>134</v>
      </c>
      <c r="H2444" t="s">
        <v>247</v>
      </c>
      <c r="I2444" t="s">
        <v>78</v>
      </c>
      <c r="J2444" t="s">
        <v>136</v>
      </c>
      <c r="K2444" t="s">
        <v>22</v>
      </c>
      <c r="L2444" t="s">
        <v>177</v>
      </c>
      <c r="M2444" t="s">
        <v>9353</v>
      </c>
      <c r="N2444" t="s">
        <v>9354</v>
      </c>
      <c r="O2444">
        <v>1.4857472222222221</v>
      </c>
      <c r="P2444">
        <v>0</v>
      </c>
      <c r="Q2444">
        <v>112</v>
      </c>
      <c r="R2444">
        <v>0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0</v>
      </c>
      <c r="Y2444">
        <v>41.108142999999998</v>
      </c>
      <c r="Z2444">
        <v>0</v>
      </c>
      <c r="AA2444">
        <v>0</v>
      </c>
      <c r="AB2444">
        <v>0</v>
      </c>
      <c r="AC2444">
        <v>9.3998039999999996</v>
      </c>
      <c r="AD2444">
        <v>0</v>
      </c>
      <c r="AE2444">
        <v>0</v>
      </c>
      <c r="AF2444">
        <v>50.507945999999997</v>
      </c>
    </row>
    <row r="2445" spans="1:32" x14ac:dyDescent="0.3">
      <c r="A2445">
        <v>3003946</v>
      </c>
      <c r="B2445">
        <v>1</v>
      </c>
      <c r="C2445" t="s">
        <v>83</v>
      </c>
      <c r="D2445" t="s">
        <v>129</v>
      </c>
      <c r="E2445" t="s">
        <v>9355</v>
      </c>
      <c r="F2445" t="s">
        <v>9356</v>
      </c>
      <c r="G2445" t="s">
        <v>134</v>
      </c>
      <c r="H2445" t="s">
        <v>216</v>
      </c>
      <c r="I2445" t="s">
        <v>78</v>
      </c>
      <c r="J2445" t="s">
        <v>136</v>
      </c>
      <c r="K2445" t="s">
        <v>22</v>
      </c>
      <c r="L2445" t="s">
        <v>177</v>
      </c>
      <c r="M2445" t="s">
        <v>9357</v>
      </c>
      <c r="N2445" t="s">
        <v>9358</v>
      </c>
      <c r="O2445">
        <v>1.5655933333333334</v>
      </c>
      <c r="P2445">
        <v>0</v>
      </c>
      <c r="Q2445">
        <v>5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1.8199197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1.8199197</v>
      </c>
    </row>
    <row r="2446" spans="1:32" x14ac:dyDescent="0.3">
      <c r="A2446">
        <v>3003962</v>
      </c>
      <c r="B2446">
        <v>1</v>
      </c>
      <c r="C2446" t="s">
        <v>82</v>
      </c>
      <c r="D2446" t="s">
        <v>100</v>
      </c>
      <c r="E2446" t="s">
        <v>4360</v>
      </c>
      <c r="F2446" t="s">
        <v>4361</v>
      </c>
      <c r="G2446" t="s">
        <v>134</v>
      </c>
      <c r="H2446" t="s">
        <v>247</v>
      </c>
      <c r="I2446" t="s">
        <v>78</v>
      </c>
      <c r="J2446" t="s">
        <v>136</v>
      </c>
      <c r="K2446" t="s">
        <v>22</v>
      </c>
      <c r="L2446" t="s">
        <v>177</v>
      </c>
      <c r="M2446" t="s">
        <v>9359</v>
      </c>
      <c r="N2446" t="s">
        <v>9360</v>
      </c>
      <c r="O2446">
        <v>4.892770555555555</v>
      </c>
      <c r="P2446">
        <v>0</v>
      </c>
      <c r="Q2446">
        <v>88</v>
      </c>
      <c r="R2446">
        <v>0</v>
      </c>
      <c r="S2446">
        <v>0</v>
      </c>
      <c r="T2446">
        <v>0</v>
      </c>
      <c r="U2446">
        <v>23</v>
      </c>
      <c r="V2446">
        <v>0</v>
      </c>
      <c r="W2446">
        <v>0</v>
      </c>
      <c r="X2446">
        <v>0</v>
      </c>
      <c r="Y2446">
        <v>175.34134</v>
      </c>
      <c r="Z2446">
        <v>0</v>
      </c>
      <c r="AA2446">
        <v>0</v>
      </c>
      <c r="AB2446">
        <v>0</v>
      </c>
      <c r="AC2446">
        <v>315.36806999999999</v>
      </c>
      <c r="AD2446">
        <v>0</v>
      </c>
      <c r="AE2446">
        <v>0</v>
      </c>
      <c r="AF2446">
        <v>490.70938000000001</v>
      </c>
    </row>
    <row r="2447" spans="1:32" x14ac:dyDescent="0.3">
      <c r="A2447">
        <v>3003892</v>
      </c>
      <c r="B2447">
        <v>1</v>
      </c>
      <c r="C2447" t="s">
        <v>82</v>
      </c>
      <c r="D2447" t="s">
        <v>84</v>
      </c>
      <c r="E2447" t="s">
        <v>9361</v>
      </c>
      <c r="F2447" t="s">
        <v>9362</v>
      </c>
      <c r="G2447" t="s">
        <v>134</v>
      </c>
      <c r="H2447" t="s">
        <v>238</v>
      </c>
      <c r="I2447" t="s">
        <v>78</v>
      </c>
      <c r="J2447" t="s">
        <v>136</v>
      </c>
      <c r="K2447" t="s">
        <v>22</v>
      </c>
      <c r="L2447" t="s">
        <v>177</v>
      </c>
      <c r="M2447" t="s">
        <v>9363</v>
      </c>
      <c r="N2447" t="s">
        <v>9364</v>
      </c>
      <c r="O2447">
        <v>2.1718516666666665</v>
      </c>
      <c r="P2447">
        <v>0</v>
      </c>
      <c r="Q2447">
        <v>1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0.25242218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0.25242218</v>
      </c>
    </row>
    <row r="2448" spans="1:32" x14ac:dyDescent="0.3">
      <c r="A2448">
        <v>3003886</v>
      </c>
      <c r="B2448">
        <v>1</v>
      </c>
      <c r="C2448" t="s">
        <v>82</v>
      </c>
      <c r="D2448" t="s">
        <v>113</v>
      </c>
      <c r="E2448" t="s">
        <v>9365</v>
      </c>
      <c r="F2448" t="s">
        <v>9366</v>
      </c>
      <c r="G2448" t="s">
        <v>134</v>
      </c>
      <c r="H2448" t="s">
        <v>367</v>
      </c>
      <c r="I2448" t="s">
        <v>78</v>
      </c>
      <c r="J2448" t="s">
        <v>136</v>
      </c>
      <c r="K2448" t="s">
        <v>22</v>
      </c>
      <c r="L2448" t="s">
        <v>177</v>
      </c>
      <c r="M2448" t="s">
        <v>9367</v>
      </c>
      <c r="N2448" t="s">
        <v>9368</v>
      </c>
      <c r="O2448">
        <v>3.5083277777777777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5.9534892999999998E-3</v>
      </c>
      <c r="AD2448">
        <v>0</v>
      </c>
      <c r="AE2448">
        <v>0</v>
      </c>
      <c r="AF2448">
        <v>5.9534892999999998E-3</v>
      </c>
    </row>
    <row r="2449" spans="1:32" x14ac:dyDescent="0.3">
      <c r="A2449">
        <v>3003917</v>
      </c>
      <c r="B2449">
        <v>1</v>
      </c>
      <c r="C2449" t="s">
        <v>82</v>
      </c>
      <c r="D2449" t="s">
        <v>91</v>
      </c>
      <c r="E2449" t="s">
        <v>9369</v>
      </c>
      <c r="F2449" t="s">
        <v>9370</v>
      </c>
      <c r="G2449" t="s">
        <v>134</v>
      </c>
      <c r="H2449" t="s">
        <v>247</v>
      </c>
      <c r="I2449" t="s">
        <v>78</v>
      </c>
      <c r="J2449" t="s">
        <v>136</v>
      </c>
      <c r="K2449" t="s">
        <v>22</v>
      </c>
      <c r="L2449" t="s">
        <v>177</v>
      </c>
      <c r="M2449" t="s">
        <v>9371</v>
      </c>
      <c r="N2449" t="s">
        <v>9372</v>
      </c>
      <c r="O2449">
        <v>3.6106138888888886</v>
      </c>
      <c r="P2449">
        <v>0</v>
      </c>
      <c r="Q2449">
        <v>102</v>
      </c>
      <c r="R2449">
        <v>0</v>
      </c>
      <c r="S2449">
        <v>0</v>
      </c>
      <c r="T2449">
        <v>0</v>
      </c>
      <c r="U2449">
        <v>5</v>
      </c>
      <c r="V2449">
        <v>0</v>
      </c>
      <c r="W2449">
        <v>0</v>
      </c>
      <c r="X2449">
        <v>0</v>
      </c>
      <c r="Y2449">
        <v>97.057360000000003</v>
      </c>
      <c r="Z2449">
        <v>0</v>
      </c>
      <c r="AA2449">
        <v>0</v>
      </c>
      <c r="AB2449">
        <v>0</v>
      </c>
      <c r="AC2449">
        <v>6.095961</v>
      </c>
      <c r="AD2449">
        <v>0</v>
      </c>
      <c r="AE2449">
        <v>0</v>
      </c>
      <c r="AF2449">
        <v>103.15331999999999</v>
      </c>
    </row>
    <row r="2450" spans="1:32" x14ac:dyDescent="0.3">
      <c r="A2450">
        <v>3003901</v>
      </c>
      <c r="B2450">
        <v>1</v>
      </c>
      <c r="C2450" t="s">
        <v>83</v>
      </c>
      <c r="D2450" t="s">
        <v>116</v>
      </c>
      <c r="E2450" t="s">
        <v>9373</v>
      </c>
      <c r="F2450" t="s">
        <v>9374</v>
      </c>
      <c r="G2450" t="s">
        <v>134</v>
      </c>
      <c r="H2450" t="s">
        <v>327</v>
      </c>
      <c r="I2450" t="s">
        <v>78</v>
      </c>
      <c r="J2450" t="s">
        <v>136</v>
      </c>
      <c r="K2450" t="s">
        <v>22</v>
      </c>
      <c r="L2450" t="s">
        <v>177</v>
      </c>
      <c r="M2450" t="s">
        <v>9375</v>
      </c>
      <c r="N2450" t="s">
        <v>9376</v>
      </c>
      <c r="O2450">
        <v>1.772676388888889</v>
      </c>
      <c r="P2450">
        <v>0</v>
      </c>
      <c r="Q2450">
        <v>152</v>
      </c>
      <c r="R2450">
        <v>0</v>
      </c>
      <c r="S2450">
        <v>15</v>
      </c>
      <c r="T2450">
        <v>0</v>
      </c>
      <c r="U2450">
        <v>6</v>
      </c>
      <c r="V2450">
        <v>0</v>
      </c>
      <c r="W2450">
        <v>0</v>
      </c>
      <c r="X2450">
        <v>0</v>
      </c>
      <c r="Y2450">
        <v>76.195769999999996</v>
      </c>
      <c r="Z2450">
        <v>0</v>
      </c>
      <c r="AA2450">
        <v>12.723004</v>
      </c>
      <c r="AB2450">
        <v>0</v>
      </c>
      <c r="AC2450">
        <v>5.979317</v>
      </c>
      <c r="AD2450">
        <v>0</v>
      </c>
      <c r="AE2450">
        <v>0</v>
      </c>
      <c r="AF2450">
        <v>94.898089999999996</v>
      </c>
    </row>
    <row r="2451" spans="1:32" x14ac:dyDescent="0.3">
      <c r="A2451">
        <v>3003895</v>
      </c>
      <c r="B2451">
        <v>1</v>
      </c>
      <c r="C2451" t="s">
        <v>83</v>
      </c>
      <c r="D2451" t="s">
        <v>119</v>
      </c>
      <c r="E2451" t="s">
        <v>9377</v>
      </c>
      <c r="F2451" t="s">
        <v>9378</v>
      </c>
      <c r="G2451" t="s">
        <v>134</v>
      </c>
      <c r="H2451" t="s">
        <v>211</v>
      </c>
      <c r="I2451" t="s">
        <v>79</v>
      </c>
      <c r="J2451" t="s">
        <v>136</v>
      </c>
      <c r="K2451" t="s">
        <v>22</v>
      </c>
      <c r="L2451" t="s">
        <v>177</v>
      </c>
      <c r="M2451" t="s">
        <v>9379</v>
      </c>
      <c r="N2451" t="s">
        <v>9380</v>
      </c>
      <c r="O2451">
        <v>1.7527777777777778</v>
      </c>
      <c r="P2451">
        <v>1</v>
      </c>
      <c r="Q2451">
        <v>809</v>
      </c>
      <c r="R2451">
        <v>1</v>
      </c>
      <c r="S2451">
        <v>46</v>
      </c>
      <c r="T2451">
        <v>0</v>
      </c>
      <c r="U2451">
        <v>37</v>
      </c>
      <c r="V2451">
        <v>2</v>
      </c>
      <c r="W2451">
        <v>0</v>
      </c>
      <c r="X2451">
        <v>8.7898040000000002</v>
      </c>
      <c r="Y2451">
        <v>120.36545599999999</v>
      </c>
      <c r="Z2451">
        <v>9.8070900000000005</v>
      </c>
      <c r="AA2451">
        <v>14.716431</v>
      </c>
      <c r="AB2451">
        <v>0</v>
      </c>
      <c r="AC2451">
        <v>11.540813999999999</v>
      </c>
      <c r="AD2451">
        <v>32.157584999999997</v>
      </c>
      <c r="AE2451">
        <v>0</v>
      </c>
      <c r="AF2451">
        <v>197.37718000000001</v>
      </c>
    </row>
    <row r="2452" spans="1:32" x14ac:dyDescent="0.3">
      <c r="A2452">
        <v>3003888</v>
      </c>
      <c r="B2452">
        <v>1</v>
      </c>
      <c r="C2452" t="s">
        <v>83</v>
      </c>
      <c r="D2452" t="s">
        <v>128</v>
      </c>
      <c r="E2452" t="s">
        <v>9381</v>
      </c>
      <c r="F2452" t="s">
        <v>9382</v>
      </c>
      <c r="G2452" t="s">
        <v>134</v>
      </c>
      <c r="H2452" t="s">
        <v>211</v>
      </c>
      <c r="I2452" t="s">
        <v>79</v>
      </c>
      <c r="J2452" t="s">
        <v>136</v>
      </c>
      <c r="K2452" t="s">
        <v>22</v>
      </c>
      <c r="L2452" t="s">
        <v>177</v>
      </c>
      <c r="M2452" t="s">
        <v>9383</v>
      </c>
      <c r="N2452" t="s">
        <v>9384</v>
      </c>
      <c r="O2452">
        <v>0.77333333333333332</v>
      </c>
      <c r="P2452">
        <v>0</v>
      </c>
      <c r="Q2452">
        <v>1111</v>
      </c>
      <c r="R2452">
        <v>0</v>
      </c>
      <c r="S2452">
        <v>6</v>
      </c>
      <c r="T2452">
        <v>0</v>
      </c>
      <c r="U2452">
        <v>54</v>
      </c>
      <c r="V2452">
        <v>0</v>
      </c>
      <c r="W2452">
        <v>0</v>
      </c>
      <c r="X2452">
        <v>0</v>
      </c>
      <c r="Y2452">
        <v>237.37045000000001</v>
      </c>
      <c r="Z2452">
        <v>0</v>
      </c>
      <c r="AA2452">
        <v>1.8067788</v>
      </c>
      <c r="AB2452">
        <v>0</v>
      </c>
      <c r="AC2452">
        <v>25.533207000000001</v>
      </c>
      <c r="AD2452">
        <v>0</v>
      </c>
      <c r="AE2452">
        <v>0</v>
      </c>
      <c r="AF2452">
        <v>264.71044999999998</v>
      </c>
    </row>
    <row r="2453" spans="1:32" x14ac:dyDescent="0.3">
      <c r="A2453">
        <v>3003760</v>
      </c>
      <c r="B2453">
        <v>1</v>
      </c>
      <c r="C2453" t="s">
        <v>83</v>
      </c>
      <c r="D2453" t="s">
        <v>128</v>
      </c>
      <c r="E2453" t="s">
        <v>2596</v>
      </c>
      <c r="F2453" t="s">
        <v>2597</v>
      </c>
      <c r="G2453" t="s">
        <v>134</v>
      </c>
      <c r="H2453" t="s">
        <v>211</v>
      </c>
      <c r="I2453" t="s">
        <v>79</v>
      </c>
      <c r="J2453" t="s">
        <v>136</v>
      </c>
      <c r="K2453" t="s">
        <v>22</v>
      </c>
      <c r="L2453" t="s">
        <v>177</v>
      </c>
      <c r="M2453" t="s">
        <v>9385</v>
      </c>
      <c r="N2453" t="s">
        <v>9386</v>
      </c>
      <c r="O2453">
        <v>0.40083333333333332</v>
      </c>
      <c r="P2453">
        <v>12</v>
      </c>
      <c r="Q2453">
        <v>3</v>
      </c>
      <c r="R2453">
        <v>287</v>
      </c>
      <c r="S2453">
        <v>42</v>
      </c>
      <c r="T2453">
        <v>17</v>
      </c>
      <c r="U2453">
        <v>2</v>
      </c>
      <c r="V2453">
        <v>0</v>
      </c>
      <c r="W2453">
        <v>0</v>
      </c>
      <c r="X2453">
        <v>1.2551947999999999</v>
      </c>
      <c r="Y2453">
        <v>0.57421580000000005</v>
      </c>
      <c r="Z2453">
        <v>60.831470000000003</v>
      </c>
      <c r="AA2453">
        <v>14.509235</v>
      </c>
      <c r="AB2453">
        <v>3.2824789999999999</v>
      </c>
      <c r="AC2453">
        <v>0.2715823</v>
      </c>
      <c r="AD2453">
        <v>0</v>
      </c>
      <c r="AE2453">
        <v>0</v>
      </c>
      <c r="AF2453">
        <v>80.724180000000004</v>
      </c>
    </row>
    <row r="2454" spans="1:32" x14ac:dyDescent="0.3">
      <c r="A2454">
        <v>3003673</v>
      </c>
      <c r="B2454">
        <v>1</v>
      </c>
      <c r="C2454" t="s">
        <v>82</v>
      </c>
      <c r="D2454" t="s">
        <v>100</v>
      </c>
      <c r="E2454" t="s">
        <v>9387</v>
      </c>
      <c r="F2454" t="s">
        <v>9388</v>
      </c>
      <c r="G2454" t="s">
        <v>134</v>
      </c>
      <c r="H2454" t="s">
        <v>216</v>
      </c>
      <c r="I2454" t="s">
        <v>78</v>
      </c>
      <c r="J2454" t="s">
        <v>136</v>
      </c>
      <c r="K2454" t="s">
        <v>22</v>
      </c>
      <c r="L2454" t="s">
        <v>177</v>
      </c>
      <c r="M2454" t="s">
        <v>9389</v>
      </c>
      <c r="N2454" t="s">
        <v>9390</v>
      </c>
      <c r="O2454">
        <v>0.69563416666666666</v>
      </c>
      <c r="P2454">
        <v>0</v>
      </c>
      <c r="Q2454">
        <v>9</v>
      </c>
      <c r="R2454">
        <v>0</v>
      </c>
      <c r="S2454">
        <v>0</v>
      </c>
      <c r="T2454">
        <v>0</v>
      </c>
      <c r="U2454">
        <v>2</v>
      </c>
      <c r="V2454">
        <v>0</v>
      </c>
      <c r="W2454">
        <v>0</v>
      </c>
      <c r="X2454">
        <v>0</v>
      </c>
      <c r="Y2454">
        <v>1.2014792000000001</v>
      </c>
      <c r="Z2454">
        <v>0</v>
      </c>
      <c r="AA2454">
        <v>0</v>
      </c>
      <c r="AB2454">
        <v>0</v>
      </c>
      <c r="AC2454">
        <v>3.4285377000000002E-4</v>
      </c>
      <c r="AD2454">
        <v>0</v>
      </c>
      <c r="AE2454">
        <v>0</v>
      </c>
      <c r="AF2454">
        <v>1.2018219999999999</v>
      </c>
    </row>
    <row r="2455" spans="1:32" x14ac:dyDescent="0.3">
      <c r="A2455">
        <v>3003571</v>
      </c>
      <c r="B2455">
        <v>1</v>
      </c>
      <c r="C2455" t="s">
        <v>83</v>
      </c>
      <c r="D2455" t="s">
        <v>130</v>
      </c>
      <c r="E2455" t="s">
        <v>9391</v>
      </c>
      <c r="F2455" t="s">
        <v>9392</v>
      </c>
      <c r="G2455" t="s">
        <v>134</v>
      </c>
      <c r="H2455" t="s">
        <v>367</v>
      </c>
      <c r="I2455" t="s">
        <v>78</v>
      </c>
      <c r="J2455" t="s">
        <v>136</v>
      </c>
      <c r="K2455" t="s">
        <v>22</v>
      </c>
      <c r="L2455" t="s">
        <v>177</v>
      </c>
      <c r="M2455" t="s">
        <v>9393</v>
      </c>
      <c r="N2455" t="s">
        <v>9394</v>
      </c>
      <c r="O2455">
        <v>4.609225277777778</v>
      </c>
      <c r="P2455">
        <v>0</v>
      </c>
      <c r="Q2455">
        <v>9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9.1139510000000001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9.1139510000000001</v>
      </c>
    </row>
    <row r="2456" spans="1:32" x14ac:dyDescent="0.3">
      <c r="A2456">
        <v>3003577</v>
      </c>
      <c r="B2456">
        <v>2</v>
      </c>
      <c r="C2456" t="s">
        <v>82</v>
      </c>
      <c r="D2456" t="s">
        <v>91</v>
      </c>
      <c r="E2456" t="s">
        <v>7772</v>
      </c>
      <c r="F2456" t="s">
        <v>7773</v>
      </c>
      <c r="G2456" t="s">
        <v>134</v>
      </c>
      <c r="H2456" t="s">
        <v>874</v>
      </c>
      <c r="I2456" t="s">
        <v>78</v>
      </c>
      <c r="J2456" t="s">
        <v>136</v>
      </c>
      <c r="K2456" t="s">
        <v>3</v>
      </c>
      <c r="L2456" t="s">
        <v>177</v>
      </c>
      <c r="M2456" t="s">
        <v>9395</v>
      </c>
      <c r="N2456" t="s">
        <v>9396</v>
      </c>
      <c r="O2456">
        <v>5.3572638888888893</v>
      </c>
      <c r="P2456">
        <v>0</v>
      </c>
      <c r="Q2456">
        <v>118</v>
      </c>
      <c r="R2456">
        <v>0</v>
      </c>
      <c r="S2456">
        <v>0</v>
      </c>
      <c r="T2456">
        <v>0</v>
      </c>
      <c r="U2456">
        <v>19</v>
      </c>
      <c r="V2456">
        <v>0</v>
      </c>
      <c r="W2456">
        <v>1</v>
      </c>
      <c r="X2456">
        <v>0</v>
      </c>
      <c r="Y2456">
        <v>180.71888999999999</v>
      </c>
      <c r="Z2456">
        <v>0</v>
      </c>
      <c r="AA2456">
        <v>0</v>
      </c>
      <c r="AB2456">
        <v>0</v>
      </c>
      <c r="AC2456">
        <v>194.75443000000001</v>
      </c>
      <c r="AD2456">
        <v>0</v>
      </c>
      <c r="AE2456">
        <v>221.25261</v>
      </c>
      <c r="AF2456">
        <v>596.72595000000001</v>
      </c>
    </row>
    <row r="2457" spans="1:32" x14ac:dyDescent="0.3">
      <c r="A2457">
        <v>3011043</v>
      </c>
      <c r="B2457">
        <v>1</v>
      </c>
      <c r="C2457" t="s">
        <v>82</v>
      </c>
      <c r="D2457" t="s">
        <v>92</v>
      </c>
      <c r="E2457" t="s">
        <v>9397</v>
      </c>
      <c r="F2457" t="s">
        <v>9398</v>
      </c>
      <c r="G2457" t="s">
        <v>134</v>
      </c>
      <c r="H2457" t="s">
        <v>404</v>
      </c>
      <c r="I2457" t="s">
        <v>79</v>
      </c>
      <c r="J2457" t="s">
        <v>136</v>
      </c>
      <c r="K2457" t="s">
        <v>22</v>
      </c>
      <c r="L2457" t="s">
        <v>177</v>
      </c>
      <c r="M2457" t="s">
        <v>9399</v>
      </c>
      <c r="N2457" t="s">
        <v>9400</v>
      </c>
      <c r="O2457">
        <v>9.3213500000000007</v>
      </c>
      <c r="P2457">
        <v>1</v>
      </c>
      <c r="Q2457">
        <v>423</v>
      </c>
      <c r="R2457">
        <v>0</v>
      </c>
      <c r="S2457">
        <v>0</v>
      </c>
      <c r="T2457">
        <v>2</v>
      </c>
      <c r="U2457">
        <v>18</v>
      </c>
      <c r="V2457">
        <v>0</v>
      </c>
      <c r="W2457">
        <v>0</v>
      </c>
      <c r="X2457">
        <v>49.172600000000003</v>
      </c>
      <c r="Y2457">
        <v>794.80229999999995</v>
      </c>
      <c r="Z2457">
        <v>0</v>
      </c>
      <c r="AA2457">
        <v>0</v>
      </c>
      <c r="AB2457">
        <v>80.158109999999994</v>
      </c>
      <c r="AC2457">
        <v>182.75226000000001</v>
      </c>
      <c r="AD2457">
        <v>0</v>
      </c>
      <c r="AE2457">
        <v>0</v>
      </c>
      <c r="AF2457">
        <v>1106.8852999999999</v>
      </c>
    </row>
    <row r="2458" spans="1:32" x14ac:dyDescent="0.3">
      <c r="A2458">
        <v>3011051</v>
      </c>
      <c r="B2458">
        <v>1</v>
      </c>
      <c r="C2458" t="s">
        <v>83</v>
      </c>
      <c r="D2458" t="s">
        <v>116</v>
      </c>
      <c r="E2458" t="s">
        <v>9401</v>
      </c>
      <c r="F2458" t="s">
        <v>9402</v>
      </c>
      <c r="G2458" t="s">
        <v>134</v>
      </c>
      <c r="H2458" t="s">
        <v>2683</v>
      </c>
      <c r="I2458" t="s">
        <v>79</v>
      </c>
      <c r="J2458" t="s">
        <v>136</v>
      </c>
      <c r="K2458" t="s">
        <v>22</v>
      </c>
      <c r="L2458" t="s">
        <v>177</v>
      </c>
      <c r="M2458" t="s">
        <v>9403</v>
      </c>
      <c r="N2458" t="s">
        <v>9404</v>
      </c>
      <c r="O2458">
        <v>7.5673005555555557</v>
      </c>
      <c r="P2458">
        <v>0</v>
      </c>
      <c r="Q2458">
        <v>633</v>
      </c>
      <c r="R2458">
        <v>0</v>
      </c>
      <c r="S2458">
        <v>141</v>
      </c>
      <c r="T2458">
        <v>2</v>
      </c>
      <c r="U2458">
        <v>24</v>
      </c>
      <c r="V2458">
        <v>0</v>
      </c>
      <c r="W2458">
        <v>0</v>
      </c>
      <c r="X2458">
        <v>0</v>
      </c>
      <c r="Y2458">
        <v>586.63696000000004</v>
      </c>
      <c r="Z2458">
        <v>0</v>
      </c>
      <c r="AA2458">
        <v>107.092026</v>
      </c>
      <c r="AB2458">
        <v>11.936351999999999</v>
      </c>
      <c r="AC2458">
        <v>50.480915000000003</v>
      </c>
      <c r="AD2458">
        <v>0</v>
      </c>
      <c r="AE2458">
        <v>0</v>
      </c>
      <c r="AF2458">
        <v>756.1463</v>
      </c>
    </row>
    <row r="2459" spans="1:32" x14ac:dyDescent="0.3">
      <c r="A2459">
        <v>3011053</v>
      </c>
      <c r="B2459">
        <v>1</v>
      </c>
      <c r="C2459" t="s">
        <v>82</v>
      </c>
      <c r="D2459" t="s">
        <v>103</v>
      </c>
      <c r="E2459" t="s">
        <v>9405</v>
      </c>
      <c r="F2459" t="s">
        <v>9406</v>
      </c>
      <c r="G2459" t="s">
        <v>134</v>
      </c>
      <c r="H2459" t="s">
        <v>211</v>
      </c>
      <c r="I2459" t="s">
        <v>79</v>
      </c>
      <c r="J2459" t="s">
        <v>136</v>
      </c>
      <c r="K2459" t="s">
        <v>22</v>
      </c>
      <c r="L2459" t="s">
        <v>177</v>
      </c>
      <c r="M2459" t="s">
        <v>9407</v>
      </c>
      <c r="N2459" t="s">
        <v>9408</v>
      </c>
      <c r="O2459">
        <v>6.1154311111111106</v>
      </c>
      <c r="P2459">
        <v>0</v>
      </c>
      <c r="Q2459">
        <v>746</v>
      </c>
      <c r="R2459">
        <v>0</v>
      </c>
      <c r="S2459">
        <v>252</v>
      </c>
      <c r="T2459">
        <v>3</v>
      </c>
      <c r="U2459">
        <v>150</v>
      </c>
      <c r="V2459">
        <v>0</v>
      </c>
      <c r="W2459">
        <v>0</v>
      </c>
      <c r="X2459">
        <v>0</v>
      </c>
      <c r="Y2459">
        <v>796.08704</v>
      </c>
      <c r="Z2459">
        <v>0</v>
      </c>
      <c r="AA2459">
        <v>366.69763</v>
      </c>
      <c r="AB2459">
        <v>29.498826999999999</v>
      </c>
      <c r="AC2459">
        <v>321.77417000000003</v>
      </c>
      <c r="AD2459">
        <v>0</v>
      </c>
      <c r="AE2459">
        <v>0</v>
      </c>
      <c r="AF2459">
        <v>1514.0576000000001</v>
      </c>
    </row>
    <row r="2460" spans="1:32" x14ac:dyDescent="0.3">
      <c r="A2460">
        <v>3011048</v>
      </c>
      <c r="B2460">
        <v>1</v>
      </c>
      <c r="C2460" t="s">
        <v>82</v>
      </c>
      <c r="D2460" t="s">
        <v>92</v>
      </c>
      <c r="E2460" t="s">
        <v>5814</v>
      </c>
      <c r="F2460" t="s">
        <v>5815</v>
      </c>
      <c r="G2460" t="s">
        <v>134</v>
      </c>
      <c r="H2460" t="s">
        <v>211</v>
      </c>
      <c r="I2460" t="s">
        <v>79</v>
      </c>
      <c r="J2460" t="s">
        <v>136</v>
      </c>
      <c r="K2460" t="s">
        <v>22</v>
      </c>
      <c r="L2460" t="s">
        <v>177</v>
      </c>
      <c r="M2460" t="s">
        <v>9409</v>
      </c>
      <c r="N2460" t="s">
        <v>9410</v>
      </c>
      <c r="O2460">
        <v>0.2911111111111111</v>
      </c>
      <c r="P2460">
        <v>0</v>
      </c>
      <c r="Q2460">
        <v>3379</v>
      </c>
      <c r="R2460">
        <v>0</v>
      </c>
      <c r="S2460">
        <v>6</v>
      </c>
      <c r="T2460">
        <v>2</v>
      </c>
      <c r="U2460">
        <v>230</v>
      </c>
      <c r="V2460">
        <v>0</v>
      </c>
      <c r="W2460">
        <v>0</v>
      </c>
      <c r="X2460">
        <v>0</v>
      </c>
      <c r="Y2460">
        <v>297.51931999999999</v>
      </c>
      <c r="Z2460">
        <v>0</v>
      </c>
      <c r="AA2460">
        <v>0.17165449999999999</v>
      </c>
      <c r="AB2460">
        <v>10.825345</v>
      </c>
      <c r="AC2460">
        <v>47.090252</v>
      </c>
      <c r="AD2460">
        <v>0</v>
      </c>
      <c r="AE2460">
        <v>0</v>
      </c>
      <c r="AF2460">
        <v>355.60656999999998</v>
      </c>
    </row>
    <row r="2461" spans="1:32" x14ac:dyDescent="0.3">
      <c r="A2461">
        <v>3010892</v>
      </c>
      <c r="B2461">
        <v>1</v>
      </c>
      <c r="C2461" t="s">
        <v>82</v>
      </c>
      <c r="D2461" t="s">
        <v>87</v>
      </c>
      <c r="E2461" t="s">
        <v>9411</v>
      </c>
      <c r="F2461" t="s">
        <v>9412</v>
      </c>
      <c r="G2461" t="s">
        <v>134</v>
      </c>
      <c r="H2461" t="s">
        <v>367</v>
      </c>
      <c r="I2461" t="s">
        <v>78</v>
      </c>
      <c r="J2461" t="s">
        <v>136</v>
      </c>
      <c r="K2461" t="s">
        <v>22</v>
      </c>
      <c r="L2461" t="s">
        <v>177</v>
      </c>
      <c r="M2461" t="s">
        <v>9413</v>
      </c>
      <c r="N2461" t="s">
        <v>9414</v>
      </c>
      <c r="O2461">
        <v>3.3065377777777778</v>
      </c>
      <c r="P2461">
        <v>0</v>
      </c>
      <c r="Q2461">
        <v>2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2.5231005999999998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2.5231005999999998</v>
      </c>
    </row>
    <row r="2462" spans="1:32" x14ac:dyDescent="0.3">
      <c r="A2462">
        <v>3010504</v>
      </c>
      <c r="B2462">
        <v>1</v>
      </c>
      <c r="C2462" t="s">
        <v>82</v>
      </c>
      <c r="D2462" t="s">
        <v>108</v>
      </c>
      <c r="E2462" t="s">
        <v>9415</v>
      </c>
      <c r="F2462" t="s">
        <v>9416</v>
      </c>
      <c r="G2462" t="s">
        <v>134</v>
      </c>
      <c r="H2462" t="s">
        <v>216</v>
      </c>
      <c r="I2462" t="s">
        <v>78</v>
      </c>
      <c r="J2462" t="s">
        <v>136</v>
      </c>
      <c r="K2462" t="s">
        <v>22</v>
      </c>
      <c r="L2462" t="s">
        <v>177</v>
      </c>
      <c r="M2462" t="s">
        <v>9417</v>
      </c>
      <c r="N2462" t="s">
        <v>9418</v>
      </c>
      <c r="O2462">
        <v>4.0596111111111108</v>
      </c>
      <c r="P2462">
        <v>0</v>
      </c>
      <c r="Q2462">
        <v>1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0.62220949999999997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0.62220949999999997</v>
      </c>
    </row>
    <row r="2463" spans="1:32" x14ac:dyDescent="0.3">
      <c r="A2463">
        <v>3010322</v>
      </c>
      <c r="B2463">
        <v>1</v>
      </c>
      <c r="C2463" t="s">
        <v>83</v>
      </c>
      <c r="D2463" t="s">
        <v>128</v>
      </c>
      <c r="E2463" t="s">
        <v>9419</v>
      </c>
      <c r="F2463" t="s">
        <v>9420</v>
      </c>
      <c r="G2463" t="s">
        <v>134</v>
      </c>
      <c r="H2463" t="s">
        <v>247</v>
      </c>
      <c r="I2463" t="s">
        <v>78</v>
      </c>
      <c r="J2463" t="s">
        <v>136</v>
      </c>
      <c r="K2463" t="s">
        <v>22</v>
      </c>
      <c r="L2463" t="s">
        <v>177</v>
      </c>
      <c r="M2463" t="s">
        <v>9421</v>
      </c>
      <c r="N2463" t="s">
        <v>9422</v>
      </c>
      <c r="O2463">
        <v>5.4019338888888884</v>
      </c>
      <c r="P2463">
        <v>0</v>
      </c>
      <c r="Q2463">
        <v>17</v>
      </c>
      <c r="R2463">
        <v>0</v>
      </c>
      <c r="S2463">
        <v>2</v>
      </c>
      <c r="T2463">
        <v>0</v>
      </c>
      <c r="U2463">
        <v>8</v>
      </c>
      <c r="V2463">
        <v>0</v>
      </c>
      <c r="W2463">
        <v>0</v>
      </c>
      <c r="X2463">
        <v>0</v>
      </c>
      <c r="Y2463">
        <v>13.109776999999999</v>
      </c>
      <c r="Z2463">
        <v>0</v>
      </c>
      <c r="AA2463">
        <v>5.0983573000000001E-3</v>
      </c>
      <c r="AB2463">
        <v>0</v>
      </c>
      <c r="AC2463">
        <v>26.250340000000001</v>
      </c>
      <c r="AD2463">
        <v>0</v>
      </c>
      <c r="AE2463">
        <v>0</v>
      </c>
      <c r="AF2463">
        <v>39.365214999999999</v>
      </c>
    </row>
    <row r="2464" spans="1:32" x14ac:dyDescent="0.3">
      <c r="A2464">
        <v>3010203</v>
      </c>
      <c r="B2464">
        <v>2</v>
      </c>
      <c r="C2464" t="s">
        <v>82</v>
      </c>
      <c r="D2464" t="s">
        <v>104</v>
      </c>
      <c r="E2464" t="s">
        <v>9423</v>
      </c>
      <c r="F2464" t="s">
        <v>9424</v>
      </c>
      <c r="G2464" t="s">
        <v>134</v>
      </c>
      <c r="H2464" t="s">
        <v>176</v>
      </c>
      <c r="I2464" t="s">
        <v>78</v>
      </c>
      <c r="J2464" t="s">
        <v>136</v>
      </c>
      <c r="K2464" t="s">
        <v>22</v>
      </c>
      <c r="L2464" t="s">
        <v>177</v>
      </c>
      <c r="M2464" t="s">
        <v>4537</v>
      </c>
      <c r="N2464" t="s">
        <v>9425</v>
      </c>
      <c r="O2464">
        <v>0.80944444444444441</v>
      </c>
      <c r="P2464">
        <v>0</v>
      </c>
      <c r="Q2464">
        <v>2</v>
      </c>
      <c r="R2464">
        <v>0</v>
      </c>
      <c r="S2464">
        <v>0</v>
      </c>
      <c r="T2464">
        <v>0</v>
      </c>
      <c r="U2464">
        <v>319</v>
      </c>
      <c r="V2464">
        <v>0</v>
      </c>
      <c r="W2464">
        <v>0</v>
      </c>
      <c r="X2464">
        <v>0</v>
      </c>
      <c r="Y2464">
        <v>0.49171116999999998</v>
      </c>
      <c r="Z2464">
        <v>0</v>
      </c>
      <c r="AA2464">
        <v>0</v>
      </c>
      <c r="AB2464">
        <v>0</v>
      </c>
      <c r="AC2464">
        <v>78.347663999999995</v>
      </c>
      <c r="AD2464">
        <v>0</v>
      </c>
      <c r="AE2464">
        <v>0</v>
      </c>
      <c r="AF2464">
        <v>78.839380000000006</v>
      </c>
    </row>
    <row r="2465" spans="1:32" x14ac:dyDescent="0.3">
      <c r="A2465">
        <v>3009891</v>
      </c>
      <c r="B2465">
        <v>1</v>
      </c>
      <c r="C2465" t="s">
        <v>82</v>
      </c>
      <c r="D2465" t="s">
        <v>98</v>
      </c>
      <c r="E2465" t="s">
        <v>9426</v>
      </c>
      <c r="F2465" t="s">
        <v>9427</v>
      </c>
      <c r="G2465" t="s">
        <v>134</v>
      </c>
      <c r="H2465" t="s">
        <v>247</v>
      </c>
      <c r="I2465" t="s">
        <v>78</v>
      </c>
      <c r="J2465" t="s">
        <v>136</v>
      </c>
      <c r="K2465" t="s">
        <v>22</v>
      </c>
      <c r="L2465" t="s">
        <v>177</v>
      </c>
      <c r="M2465" t="s">
        <v>9428</v>
      </c>
      <c r="N2465" t="s">
        <v>9429</v>
      </c>
      <c r="O2465">
        <v>1.7225558333333333</v>
      </c>
      <c r="P2465">
        <v>0</v>
      </c>
      <c r="Q2465">
        <v>141</v>
      </c>
      <c r="R2465">
        <v>0</v>
      </c>
      <c r="S2465">
        <v>0</v>
      </c>
      <c r="T2465">
        <v>0</v>
      </c>
      <c r="U2465">
        <v>23</v>
      </c>
      <c r="V2465">
        <v>0</v>
      </c>
      <c r="W2465">
        <v>0</v>
      </c>
      <c r="X2465">
        <v>0</v>
      </c>
      <c r="Y2465">
        <v>79.459549999999993</v>
      </c>
      <c r="Z2465">
        <v>0</v>
      </c>
      <c r="AA2465">
        <v>0</v>
      </c>
      <c r="AB2465">
        <v>0</v>
      </c>
      <c r="AC2465">
        <v>40.195205999999999</v>
      </c>
      <c r="AD2465">
        <v>0</v>
      </c>
      <c r="AE2465">
        <v>0</v>
      </c>
      <c r="AF2465">
        <v>119.65475499999999</v>
      </c>
    </row>
    <row r="2466" spans="1:32" x14ac:dyDescent="0.3">
      <c r="A2466">
        <v>3009886</v>
      </c>
      <c r="B2466">
        <v>1</v>
      </c>
      <c r="C2466" t="s">
        <v>82</v>
      </c>
      <c r="D2466" t="s">
        <v>90</v>
      </c>
      <c r="E2466" t="s">
        <v>9430</v>
      </c>
      <c r="F2466" t="s">
        <v>9431</v>
      </c>
      <c r="G2466" t="s">
        <v>134</v>
      </c>
      <c r="H2466" t="s">
        <v>610</v>
      </c>
      <c r="I2466" t="s">
        <v>78</v>
      </c>
      <c r="J2466" t="s">
        <v>136</v>
      </c>
      <c r="K2466" t="s">
        <v>22</v>
      </c>
      <c r="L2466" t="s">
        <v>177</v>
      </c>
      <c r="M2466" t="s">
        <v>9432</v>
      </c>
      <c r="N2466" t="s">
        <v>9433</v>
      </c>
      <c r="O2466">
        <v>0.83977222222222214</v>
      </c>
      <c r="P2466">
        <v>0</v>
      </c>
      <c r="Q2466">
        <v>208</v>
      </c>
      <c r="R2466">
        <v>0</v>
      </c>
      <c r="S2466">
        <v>0</v>
      </c>
      <c r="T2466">
        <v>0</v>
      </c>
      <c r="U2466">
        <v>14</v>
      </c>
      <c r="V2466">
        <v>0</v>
      </c>
      <c r="W2466">
        <v>0</v>
      </c>
      <c r="X2466">
        <v>0</v>
      </c>
      <c r="Y2466">
        <v>38.651730000000001</v>
      </c>
      <c r="Z2466">
        <v>0</v>
      </c>
      <c r="AA2466">
        <v>0</v>
      </c>
      <c r="AB2466">
        <v>0</v>
      </c>
      <c r="AC2466">
        <v>25.017405</v>
      </c>
      <c r="AD2466">
        <v>0</v>
      </c>
      <c r="AE2466">
        <v>0</v>
      </c>
      <c r="AF2466">
        <v>63.669131999999998</v>
      </c>
    </row>
    <row r="2467" spans="1:32" x14ac:dyDescent="0.3">
      <c r="A2467">
        <v>3009328</v>
      </c>
      <c r="B2467">
        <v>1</v>
      </c>
      <c r="C2467" t="s">
        <v>82</v>
      </c>
      <c r="D2467" t="s">
        <v>102</v>
      </c>
      <c r="E2467" t="s">
        <v>5239</v>
      </c>
      <c r="F2467" t="s">
        <v>5240</v>
      </c>
      <c r="G2467" t="s">
        <v>134</v>
      </c>
      <c r="H2467" t="s">
        <v>247</v>
      </c>
      <c r="I2467" t="s">
        <v>78</v>
      </c>
      <c r="J2467" t="s">
        <v>136</v>
      </c>
      <c r="K2467" t="s">
        <v>22</v>
      </c>
      <c r="L2467" t="s">
        <v>177</v>
      </c>
      <c r="M2467" t="s">
        <v>9434</v>
      </c>
      <c r="N2467" t="s">
        <v>9435</v>
      </c>
      <c r="O2467">
        <v>0.67236916666666668</v>
      </c>
      <c r="P2467">
        <v>0</v>
      </c>
      <c r="Q2467">
        <v>36</v>
      </c>
      <c r="R2467">
        <v>0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0</v>
      </c>
      <c r="Y2467">
        <v>4.0682162999999996</v>
      </c>
      <c r="Z2467">
        <v>0</v>
      </c>
      <c r="AA2467">
        <v>0</v>
      </c>
      <c r="AB2467">
        <v>0</v>
      </c>
      <c r="AC2467">
        <v>0.96684170000000003</v>
      </c>
      <c r="AD2467">
        <v>0</v>
      </c>
      <c r="AE2467">
        <v>0</v>
      </c>
      <c r="AF2467">
        <v>5.0350580000000003</v>
      </c>
    </row>
    <row r="2468" spans="1:32" x14ac:dyDescent="0.3">
      <c r="A2468">
        <v>3009318</v>
      </c>
      <c r="B2468">
        <v>1</v>
      </c>
      <c r="C2468" t="s">
        <v>82</v>
      </c>
      <c r="D2468" t="s">
        <v>92</v>
      </c>
      <c r="E2468" t="s">
        <v>9436</v>
      </c>
      <c r="F2468" t="s">
        <v>9437</v>
      </c>
      <c r="G2468" t="s">
        <v>134</v>
      </c>
      <c r="H2468" t="s">
        <v>238</v>
      </c>
      <c r="I2468" t="s">
        <v>78</v>
      </c>
      <c r="J2468" t="s">
        <v>136</v>
      </c>
      <c r="K2468" t="s">
        <v>22</v>
      </c>
      <c r="L2468" t="s">
        <v>177</v>
      </c>
      <c r="M2468" t="s">
        <v>9438</v>
      </c>
      <c r="N2468" t="s">
        <v>9439</v>
      </c>
      <c r="O2468">
        <v>4.5017855555555553</v>
      </c>
      <c r="P2468">
        <v>0</v>
      </c>
      <c r="Q2468">
        <v>1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33.503742000000003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33.503742000000003</v>
      </c>
    </row>
    <row r="2469" spans="1:32" x14ac:dyDescent="0.3">
      <c r="A2469">
        <v>3008311</v>
      </c>
      <c r="B2469">
        <v>1</v>
      </c>
      <c r="C2469" t="s">
        <v>82</v>
      </c>
      <c r="D2469" t="s">
        <v>104</v>
      </c>
      <c r="E2469" t="s">
        <v>5310</v>
      </c>
      <c r="F2469" t="s">
        <v>5311</v>
      </c>
      <c r="G2469" t="s">
        <v>134</v>
      </c>
      <c r="H2469" t="s">
        <v>247</v>
      </c>
      <c r="I2469" t="s">
        <v>78</v>
      </c>
      <c r="J2469" t="s">
        <v>136</v>
      </c>
      <c r="K2469" t="s">
        <v>22</v>
      </c>
      <c r="L2469" t="s">
        <v>177</v>
      </c>
      <c r="M2469" t="s">
        <v>9440</v>
      </c>
      <c r="N2469" t="s">
        <v>9441</v>
      </c>
      <c r="O2469">
        <v>1.4880883333333335</v>
      </c>
      <c r="P2469">
        <v>0</v>
      </c>
      <c r="Q2469">
        <v>24</v>
      </c>
      <c r="R2469">
        <v>0</v>
      </c>
      <c r="S2469">
        <v>0</v>
      </c>
      <c r="T2469">
        <v>0</v>
      </c>
      <c r="U2469">
        <v>37</v>
      </c>
      <c r="V2469">
        <v>0</v>
      </c>
      <c r="W2469">
        <v>0</v>
      </c>
      <c r="X2469">
        <v>0</v>
      </c>
      <c r="Y2469">
        <v>13.101103</v>
      </c>
      <c r="Z2469">
        <v>0</v>
      </c>
      <c r="AA2469">
        <v>0</v>
      </c>
      <c r="AB2469">
        <v>0</v>
      </c>
      <c r="AC2469">
        <v>56.930880000000002</v>
      </c>
      <c r="AD2469">
        <v>0</v>
      </c>
      <c r="AE2469">
        <v>0</v>
      </c>
      <c r="AF2469">
        <v>70.031980000000004</v>
      </c>
    </row>
    <row r="2470" spans="1:32" x14ac:dyDescent="0.3">
      <c r="A2470">
        <v>3008316</v>
      </c>
      <c r="B2470">
        <v>1</v>
      </c>
      <c r="C2470" t="s">
        <v>82</v>
      </c>
      <c r="D2470" t="s">
        <v>101</v>
      </c>
      <c r="E2470" t="s">
        <v>9442</v>
      </c>
      <c r="F2470" t="s">
        <v>9443</v>
      </c>
      <c r="G2470" t="s">
        <v>134</v>
      </c>
      <c r="H2470" t="s">
        <v>247</v>
      </c>
      <c r="I2470" t="s">
        <v>78</v>
      </c>
      <c r="J2470" t="s">
        <v>136</v>
      </c>
      <c r="K2470" t="s">
        <v>22</v>
      </c>
      <c r="L2470" t="s">
        <v>177</v>
      </c>
      <c r="M2470" t="s">
        <v>9444</v>
      </c>
      <c r="N2470" t="s">
        <v>9445</v>
      </c>
      <c r="O2470">
        <v>3.1328525000000003</v>
      </c>
      <c r="P2470">
        <v>0</v>
      </c>
      <c r="Q2470">
        <v>126</v>
      </c>
      <c r="R2470">
        <v>0</v>
      </c>
      <c r="S2470">
        <v>0</v>
      </c>
      <c r="T2470">
        <v>0</v>
      </c>
      <c r="U2470">
        <v>2</v>
      </c>
      <c r="V2470">
        <v>0</v>
      </c>
      <c r="W2470">
        <v>0</v>
      </c>
      <c r="X2470">
        <v>0</v>
      </c>
      <c r="Y2470">
        <v>88.801630000000003</v>
      </c>
      <c r="Z2470">
        <v>0</v>
      </c>
      <c r="AA2470">
        <v>0</v>
      </c>
      <c r="AB2470">
        <v>0</v>
      </c>
      <c r="AC2470">
        <v>3.8016589999999999</v>
      </c>
      <c r="AD2470">
        <v>0</v>
      </c>
      <c r="AE2470">
        <v>0</v>
      </c>
      <c r="AF2470">
        <v>92.603290000000001</v>
      </c>
    </row>
    <row r="2471" spans="1:32" x14ac:dyDescent="0.3">
      <c r="A2471">
        <v>3008310</v>
      </c>
      <c r="B2471">
        <v>1</v>
      </c>
      <c r="C2471" t="s">
        <v>83</v>
      </c>
      <c r="D2471" t="s">
        <v>123</v>
      </c>
      <c r="E2471" t="s">
        <v>9446</v>
      </c>
      <c r="F2471" t="s">
        <v>9447</v>
      </c>
      <c r="G2471" t="s">
        <v>134</v>
      </c>
      <c r="H2471" t="s">
        <v>336</v>
      </c>
      <c r="I2471" t="s">
        <v>79</v>
      </c>
      <c r="J2471" t="s">
        <v>136</v>
      </c>
      <c r="K2471" t="s">
        <v>22</v>
      </c>
      <c r="L2471" t="s">
        <v>137</v>
      </c>
      <c r="M2471" t="s">
        <v>9448</v>
      </c>
      <c r="N2471" t="s">
        <v>9449</v>
      </c>
      <c r="O2471">
        <v>4.0824999999999996</v>
      </c>
      <c r="P2471">
        <v>0</v>
      </c>
      <c r="Q2471">
        <v>247</v>
      </c>
      <c r="R2471">
        <v>0</v>
      </c>
      <c r="S2471">
        <v>13</v>
      </c>
      <c r="T2471">
        <v>2</v>
      </c>
      <c r="U2471">
        <v>6</v>
      </c>
      <c r="V2471">
        <v>0</v>
      </c>
      <c r="W2471">
        <v>0</v>
      </c>
      <c r="X2471">
        <v>0</v>
      </c>
      <c r="Y2471">
        <v>258.52767999999998</v>
      </c>
      <c r="Z2471">
        <v>0</v>
      </c>
      <c r="AA2471">
        <v>2.1771060000000002</v>
      </c>
      <c r="AB2471">
        <v>283.57242000000002</v>
      </c>
      <c r="AC2471">
        <v>10.382737000000001</v>
      </c>
      <c r="AD2471">
        <v>0</v>
      </c>
      <c r="AE2471">
        <v>0</v>
      </c>
      <c r="AF2471">
        <v>554.65989999999999</v>
      </c>
    </row>
    <row r="2472" spans="1:32" x14ac:dyDescent="0.3">
      <c r="A2472">
        <v>3007955</v>
      </c>
      <c r="B2472">
        <v>2</v>
      </c>
      <c r="C2472" t="s">
        <v>82</v>
      </c>
      <c r="D2472" t="s">
        <v>92</v>
      </c>
      <c r="E2472" t="s">
        <v>9450</v>
      </c>
      <c r="F2472" t="s">
        <v>9451</v>
      </c>
      <c r="G2472" t="s">
        <v>134</v>
      </c>
      <c r="H2472" t="s">
        <v>211</v>
      </c>
      <c r="I2472" t="s">
        <v>79</v>
      </c>
      <c r="J2472" t="s">
        <v>136</v>
      </c>
      <c r="K2472" t="s">
        <v>22</v>
      </c>
      <c r="L2472" t="s">
        <v>177</v>
      </c>
      <c r="M2472" t="s">
        <v>9452</v>
      </c>
      <c r="N2472" t="s">
        <v>9453</v>
      </c>
      <c r="O2472">
        <v>2.3166294444444446</v>
      </c>
      <c r="P2472">
        <v>1</v>
      </c>
      <c r="Q2472">
        <v>105</v>
      </c>
      <c r="R2472">
        <v>0</v>
      </c>
      <c r="S2472">
        <v>0</v>
      </c>
      <c r="T2472">
        <v>5</v>
      </c>
      <c r="U2472">
        <v>7</v>
      </c>
      <c r="V2472">
        <v>0</v>
      </c>
      <c r="W2472">
        <v>0</v>
      </c>
      <c r="X2472">
        <v>0.54099850000000005</v>
      </c>
      <c r="Y2472">
        <v>61.134599999999999</v>
      </c>
      <c r="Z2472">
        <v>0</v>
      </c>
      <c r="AA2472">
        <v>0</v>
      </c>
      <c r="AB2472">
        <v>166.85968</v>
      </c>
      <c r="AC2472">
        <v>11.228721999999999</v>
      </c>
      <c r="AD2472">
        <v>0</v>
      </c>
      <c r="AE2472">
        <v>0</v>
      </c>
      <c r="AF2472">
        <v>239.76400000000001</v>
      </c>
    </row>
    <row r="2473" spans="1:32" x14ac:dyDescent="0.3">
      <c r="A2473">
        <v>3008111</v>
      </c>
      <c r="B2473">
        <v>2</v>
      </c>
      <c r="C2473" t="s">
        <v>82</v>
      </c>
      <c r="D2473" t="s">
        <v>106</v>
      </c>
      <c r="E2473" t="s">
        <v>9454</v>
      </c>
      <c r="F2473" t="s">
        <v>9455</v>
      </c>
      <c r="G2473" t="s">
        <v>134</v>
      </c>
      <c r="H2473" t="s">
        <v>2058</v>
      </c>
      <c r="I2473" t="s">
        <v>78</v>
      </c>
      <c r="J2473" t="s">
        <v>136</v>
      </c>
      <c r="K2473" t="s">
        <v>22</v>
      </c>
      <c r="L2473" t="s">
        <v>177</v>
      </c>
      <c r="M2473" t="s">
        <v>4624</v>
      </c>
      <c r="N2473" t="s">
        <v>9456</v>
      </c>
      <c r="O2473">
        <v>1.1794444444444445</v>
      </c>
      <c r="P2473">
        <v>0</v>
      </c>
      <c r="Q2473">
        <v>453</v>
      </c>
      <c r="R2473">
        <v>0</v>
      </c>
      <c r="S2473">
        <v>0</v>
      </c>
      <c r="T2473">
        <v>0</v>
      </c>
      <c r="U2473">
        <v>16</v>
      </c>
      <c r="V2473">
        <v>0</v>
      </c>
      <c r="W2473">
        <v>0</v>
      </c>
      <c r="X2473">
        <v>0</v>
      </c>
      <c r="Y2473">
        <v>140.1909</v>
      </c>
      <c r="Z2473">
        <v>0</v>
      </c>
      <c r="AA2473">
        <v>0</v>
      </c>
      <c r="AB2473">
        <v>0</v>
      </c>
      <c r="AC2473">
        <v>7.2623569999999997</v>
      </c>
      <c r="AD2473">
        <v>0</v>
      </c>
      <c r="AE2473">
        <v>0</v>
      </c>
      <c r="AF2473">
        <v>147.45326</v>
      </c>
    </row>
    <row r="2474" spans="1:32" x14ac:dyDescent="0.3">
      <c r="A2474">
        <v>3007817</v>
      </c>
      <c r="B2474">
        <v>1</v>
      </c>
      <c r="C2474" t="s">
        <v>82</v>
      </c>
      <c r="D2474" t="s">
        <v>92</v>
      </c>
      <c r="E2474" t="s">
        <v>9457</v>
      </c>
      <c r="F2474" t="s">
        <v>9458</v>
      </c>
      <c r="G2474" t="s">
        <v>134</v>
      </c>
      <c r="H2474" t="s">
        <v>211</v>
      </c>
      <c r="I2474" t="s">
        <v>79</v>
      </c>
      <c r="J2474" t="s">
        <v>136</v>
      </c>
      <c r="K2474" t="s">
        <v>22</v>
      </c>
      <c r="L2474" t="s">
        <v>177</v>
      </c>
      <c r="M2474" t="s">
        <v>9459</v>
      </c>
      <c r="N2474" t="s">
        <v>9460</v>
      </c>
      <c r="O2474">
        <v>0.57277777777777783</v>
      </c>
      <c r="P2474">
        <v>2</v>
      </c>
      <c r="Q2474">
        <v>105</v>
      </c>
      <c r="R2474">
        <v>3</v>
      </c>
      <c r="S2474">
        <v>0</v>
      </c>
      <c r="T2474">
        <v>7</v>
      </c>
      <c r="U2474">
        <v>0</v>
      </c>
      <c r="V2474">
        <v>0</v>
      </c>
      <c r="W2474">
        <v>0</v>
      </c>
      <c r="X2474">
        <v>0.59378934000000005</v>
      </c>
      <c r="Y2474">
        <v>7.3771753000000002</v>
      </c>
      <c r="Z2474">
        <v>0.33356227999999999</v>
      </c>
      <c r="AA2474">
        <v>0</v>
      </c>
      <c r="AB2474">
        <v>23.657314</v>
      </c>
      <c r="AC2474">
        <v>0</v>
      </c>
      <c r="AD2474">
        <v>0</v>
      </c>
      <c r="AE2474">
        <v>0</v>
      </c>
      <c r="AF2474">
        <v>31.961839999999999</v>
      </c>
    </row>
    <row r="2475" spans="1:32" x14ac:dyDescent="0.3">
      <c r="A2475">
        <v>3007868</v>
      </c>
      <c r="B2475">
        <v>1</v>
      </c>
      <c r="C2475" t="s">
        <v>82</v>
      </c>
      <c r="D2475" t="s">
        <v>100</v>
      </c>
      <c r="E2475" t="s">
        <v>9461</v>
      </c>
      <c r="F2475" t="s">
        <v>9462</v>
      </c>
      <c r="G2475" t="s">
        <v>134</v>
      </c>
      <c r="H2475" t="s">
        <v>247</v>
      </c>
      <c r="I2475" t="s">
        <v>78</v>
      </c>
      <c r="J2475" t="s">
        <v>136</v>
      </c>
      <c r="K2475" t="s">
        <v>22</v>
      </c>
      <c r="L2475" t="s">
        <v>177</v>
      </c>
      <c r="M2475" t="s">
        <v>9463</v>
      </c>
      <c r="N2475" t="s">
        <v>9464</v>
      </c>
      <c r="O2475">
        <v>0.68602861111111113</v>
      </c>
      <c r="P2475">
        <v>0</v>
      </c>
      <c r="Q2475">
        <v>70</v>
      </c>
      <c r="R2475">
        <v>0</v>
      </c>
      <c r="S2475">
        <v>0</v>
      </c>
      <c r="T2475">
        <v>0</v>
      </c>
      <c r="U2475">
        <v>11</v>
      </c>
      <c r="V2475">
        <v>0</v>
      </c>
      <c r="W2475">
        <v>0</v>
      </c>
      <c r="X2475">
        <v>0</v>
      </c>
      <c r="Y2475">
        <v>14.973407999999999</v>
      </c>
      <c r="Z2475">
        <v>0</v>
      </c>
      <c r="AA2475">
        <v>0</v>
      </c>
      <c r="AB2475">
        <v>0</v>
      </c>
      <c r="AC2475">
        <v>2.0779033</v>
      </c>
      <c r="AD2475">
        <v>0</v>
      </c>
      <c r="AE2475">
        <v>0</v>
      </c>
      <c r="AF2475">
        <v>17.051310999999998</v>
      </c>
    </row>
    <row r="2476" spans="1:32" x14ac:dyDescent="0.3">
      <c r="A2476">
        <v>3007289</v>
      </c>
      <c r="B2476">
        <v>1</v>
      </c>
      <c r="C2476" t="s">
        <v>82</v>
      </c>
      <c r="D2476" t="s">
        <v>90</v>
      </c>
      <c r="E2476" t="s">
        <v>9465</v>
      </c>
      <c r="F2476" t="s">
        <v>9466</v>
      </c>
      <c r="G2476" t="s">
        <v>134</v>
      </c>
      <c r="H2476" t="s">
        <v>147</v>
      </c>
      <c r="I2476" t="s">
        <v>79</v>
      </c>
      <c r="J2476" t="s">
        <v>136</v>
      </c>
      <c r="K2476" t="s">
        <v>22</v>
      </c>
      <c r="L2476" t="s">
        <v>137</v>
      </c>
      <c r="M2476" t="s">
        <v>9467</v>
      </c>
      <c r="N2476" t="s">
        <v>9468</v>
      </c>
      <c r="O2476">
        <v>3.7866666666666666</v>
      </c>
      <c r="P2476">
        <v>1</v>
      </c>
      <c r="Q2476">
        <v>135</v>
      </c>
      <c r="R2476">
        <v>0</v>
      </c>
      <c r="S2476">
        <v>0</v>
      </c>
      <c r="T2476">
        <v>3</v>
      </c>
      <c r="U2476">
        <v>53</v>
      </c>
      <c r="V2476">
        <v>3</v>
      </c>
      <c r="W2476">
        <v>7</v>
      </c>
      <c r="X2476">
        <v>1.0279236</v>
      </c>
      <c r="Y2476">
        <v>120.335106</v>
      </c>
      <c r="Z2476">
        <v>0</v>
      </c>
      <c r="AA2476">
        <v>0</v>
      </c>
      <c r="AB2476">
        <v>402.56157999999999</v>
      </c>
      <c r="AC2476">
        <v>1204.4725000000001</v>
      </c>
      <c r="AD2476">
        <v>2536.0016999999998</v>
      </c>
      <c r="AE2476">
        <v>236.96254999999999</v>
      </c>
      <c r="AF2476">
        <v>4501.3612999999996</v>
      </c>
    </row>
    <row r="2477" spans="1:32" x14ac:dyDescent="0.3">
      <c r="A2477">
        <v>3007230</v>
      </c>
      <c r="B2477">
        <v>1</v>
      </c>
      <c r="C2477" t="s">
        <v>82</v>
      </c>
      <c r="D2477" t="s">
        <v>92</v>
      </c>
      <c r="E2477" t="s">
        <v>9469</v>
      </c>
      <c r="F2477" t="s">
        <v>9470</v>
      </c>
      <c r="G2477" t="s">
        <v>134</v>
      </c>
      <c r="H2477" t="s">
        <v>367</v>
      </c>
      <c r="I2477" t="s">
        <v>78</v>
      </c>
      <c r="J2477" t="s">
        <v>136</v>
      </c>
      <c r="K2477" t="s">
        <v>22</v>
      </c>
      <c r="L2477" t="s">
        <v>177</v>
      </c>
      <c r="M2477" t="s">
        <v>9471</v>
      </c>
      <c r="N2477" t="s">
        <v>9472</v>
      </c>
      <c r="O2477">
        <v>6.3539400000000006</v>
      </c>
      <c r="P2477">
        <v>0</v>
      </c>
      <c r="Q2477">
        <v>2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6.7829519999999999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6.7829519999999999</v>
      </c>
    </row>
    <row r="2478" spans="1:32" x14ac:dyDescent="0.3">
      <c r="A2478">
        <v>3007174</v>
      </c>
      <c r="B2478">
        <v>1</v>
      </c>
      <c r="C2478" t="s">
        <v>82</v>
      </c>
      <c r="D2478" t="s">
        <v>92</v>
      </c>
      <c r="E2478" t="s">
        <v>9473</v>
      </c>
      <c r="F2478" t="s">
        <v>9474</v>
      </c>
      <c r="G2478" t="s">
        <v>134</v>
      </c>
      <c r="H2478" t="s">
        <v>238</v>
      </c>
      <c r="I2478" t="s">
        <v>78</v>
      </c>
      <c r="J2478" t="s">
        <v>136</v>
      </c>
      <c r="K2478" t="s">
        <v>22</v>
      </c>
      <c r="L2478" t="s">
        <v>177</v>
      </c>
      <c r="M2478" t="s">
        <v>9475</v>
      </c>
      <c r="N2478" t="s">
        <v>9476</v>
      </c>
      <c r="O2478">
        <v>7.0991900000000001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2.1945246000000002E-2</v>
      </c>
      <c r="AD2478">
        <v>0</v>
      </c>
      <c r="AE2478">
        <v>0</v>
      </c>
      <c r="AF2478">
        <v>2.1945246000000002E-2</v>
      </c>
    </row>
    <row r="2479" spans="1:32" x14ac:dyDescent="0.3">
      <c r="A2479">
        <v>3007161</v>
      </c>
      <c r="B2479">
        <v>1</v>
      </c>
      <c r="C2479" t="s">
        <v>82</v>
      </c>
      <c r="D2479" t="s">
        <v>101</v>
      </c>
      <c r="E2479" t="s">
        <v>9477</v>
      </c>
      <c r="F2479" t="s">
        <v>9478</v>
      </c>
      <c r="G2479" t="s">
        <v>134</v>
      </c>
      <c r="H2479" t="s">
        <v>238</v>
      </c>
      <c r="I2479" t="s">
        <v>78</v>
      </c>
      <c r="J2479" t="s">
        <v>136</v>
      </c>
      <c r="K2479" t="s">
        <v>22</v>
      </c>
      <c r="L2479" t="s">
        <v>177</v>
      </c>
      <c r="M2479" t="s">
        <v>9479</v>
      </c>
      <c r="N2479" t="s">
        <v>9480</v>
      </c>
      <c r="O2479">
        <v>2.5084888888888885</v>
      </c>
      <c r="P2479">
        <v>0</v>
      </c>
      <c r="Q2479">
        <v>2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1.7212905000000001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1.7212905000000001</v>
      </c>
    </row>
    <row r="2480" spans="1:32" x14ac:dyDescent="0.3">
      <c r="A2480">
        <v>3007189</v>
      </c>
      <c r="B2480">
        <v>1</v>
      </c>
      <c r="C2480" t="s">
        <v>82</v>
      </c>
      <c r="D2480" t="s">
        <v>92</v>
      </c>
      <c r="E2480" t="s">
        <v>9481</v>
      </c>
      <c r="F2480" t="s">
        <v>9482</v>
      </c>
      <c r="G2480" t="s">
        <v>134</v>
      </c>
      <c r="H2480" t="s">
        <v>367</v>
      </c>
      <c r="I2480" t="s">
        <v>78</v>
      </c>
      <c r="J2480" t="s">
        <v>136</v>
      </c>
      <c r="K2480" t="s">
        <v>22</v>
      </c>
      <c r="L2480" t="s">
        <v>177</v>
      </c>
      <c r="M2480" t="s">
        <v>9483</v>
      </c>
      <c r="N2480" t="s">
        <v>9484</v>
      </c>
      <c r="O2480">
        <v>8.5735944444444439</v>
      </c>
      <c r="P2480">
        <v>0</v>
      </c>
      <c r="Q2480">
        <v>1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2.6772876000000001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2.6772876000000001</v>
      </c>
    </row>
    <row r="2481" spans="1:32" x14ac:dyDescent="0.3">
      <c r="A2481">
        <v>3007101</v>
      </c>
      <c r="B2481">
        <v>1</v>
      </c>
      <c r="C2481" t="s">
        <v>82</v>
      </c>
      <c r="D2481" t="s">
        <v>92</v>
      </c>
      <c r="E2481" t="s">
        <v>481</v>
      </c>
      <c r="F2481" t="s">
        <v>482</v>
      </c>
      <c r="G2481" t="s">
        <v>134</v>
      </c>
      <c r="H2481" t="s">
        <v>318</v>
      </c>
      <c r="I2481" t="s">
        <v>79</v>
      </c>
      <c r="J2481" t="s">
        <v>136</v>
      </c>
      <c r="K2481" t="s">
        <v>22</v>
      </c>
      <c r="L2481" t="s">
        <v>177</v>
      </c>
      <c r="M2481" t="s">
        <v>9485</v>
      </c>
      <c r="N2481" t="s">
        <v>9486</v>
      </c>
      <c r="O2481">
        <v>4.1709244444444442</v>
      </c>
      <c r="P2481">
        <v>0</v>
      </c>
      <c r="Q2481">
        <v>0</v>
      </c>
      <c r="R2481">
        <v>0</v>
      </c>
      <c r="S2481">
        <v>0</v>
      </c>
      <c r="T2481">
        <v>4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58.763725000000001</v>
      </c>
      <c r="AC2481">
        <v>0</v>
      </c>
      <c r="AD2481">
        <v>0</v>
      </c>
      <c r="AE2481">
        <v>0</v>
      </c>
      <c r="AF2481">
        <v>58.763725000000001</v>
      </c>
    </row>
    <row r="2482" spans="1:32" x14ac:dyDescent="0.3">
      <c r="A2482">
        <v>3006628</v>
      </c>
      <c r="B2482">
        <v>1</v>
      </c>
      <c r="C2482" t="s">
        <v>82</v>
      </c>
      <c r="D2482" t="s">
        <v>88</v>
      </c>
      <c r="E2482" t="s">
        <v>9487</v>
      </c>
      <c r="F2482" t="s">
        <v>9488</v>
      </c>
      <c r="G2482" t="s">
        <v>134</v>
      </c>
      <c r="H2482" t="s">
        <v>247</v>
      </c>
      <c r="I2482" t="s">
        <v>78</v>
      </c>
      <c r="J2482" t="s">
        <v>136</v>
      </c>
      <c r="K2482" t="s">
        <v>22</v>
      </c>
      <c r="L2482" t="s">
        <v>177</v>
      </c>
      <c r="M2482" t="s">
        <v>9489</v>
      </c>
      <c r="N2482" t="s">
        <v>9490</v>
      </c>
      <c r="O2482">
        <v>3.2333347222222222</v>
      </c>
      <c r="P2482">
        <v>0</v>
      </c>
      <c r="Q2482">
        <v>43</v>
      </c>
      <c r="R2482">
        <v>0</v>
      </c>
      <c r="S2482">
        <v>0</v>
      </c>
      <c r="T2482">
        <v>0</v>
      </c>
      <c r="U2482">
        <v>4</v>
      </c>
      <c r="V2482">
        <v>0</v>
      </c>
      <c r="W2482">
        <v>0</v>
      </c>
      <c r="X2482">
        <v>0</v>
      </c>
      <c r="Y2482">
        <v>9.6922099999999993</v>
      </c>
      <c r="Z2482">
        <v>0</v>
      </c>
      <c r="AA2482">
        <v>0</v>
      </c>
      <c r="AB2482">
        <v>0</v>
      </c>
      <c r="AC2482">
        <v>0.90380114</v>
      </c>
      <c r="AD2482">
        <v>0</v>
      </c>
      <c r="AE2482">
        <v>0</v>
      </c>
      <c r="AF2482">
        <v>10.596012</v>
      </c>
    </row>
    <row r="2483" spans="1:32" x14ac:dyDescent="0.3">
      <c r="A2483">
        <v>3006239</v>
      </c>
      <c r="B2483">
        <v>1</v>
      </c>
      <c r="C2483" t="s">
        <v>82</v>
      </c>
      <c r="D2483" t="s">
        <v>95</v>
      </c>
      <c r="E2483" t="s">
        <v>5517</v>
      </c>
      <c r="F2483" t="s">
        <v>5518</v>
      </c>
      <c r="G2483" t="s">
        <v>134</v>
      </c>
      <c r="H2483" t="s">
        <v>367</v>
      </c>
      <c r="I2483" t="s">
        <v>78</v>
      </c>
      <c r="J2483" t="s">
        <v>136</v>
      </c>
      <c r="K2483" t="s">
        <v>22</v>
      </c>
      <c r="L2483" t="s">
        <v>177</v>
      </c>
      <c r="M2483" t="s">
        <v>9491</v>
      </c>
      <c r="N2483" t="s">
        <v>9492</v>
      </c>
      <c r="O2483">
        <v>0.64627750000000006</v>
      </c>
      <c r="P2483">
        <v>0</v>
      </c>
      <c r="Q2483">
        <v>3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1.1378378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1.1378378</v>
      </c>
    </row>
    <row r="2484" spans="1:32" x14ac:dyDescent="0.3">
      <c r="A2484">
        <v>3006224</v>
      </c>
      <c r="B2484">
        <v>1</v>
      </c>
      <c r="C2484" t="s">
        <v>83</v>
      </c>
      <c r="D2484" t="s">
        <v>122</v>
      </c>
      <c r="E2484" t="s">
        <v>9493</v>
      </c>
      <c r="F2484" t="s">
        <v>9494</v>
      </c>
      <c r="G2484" t="s">
        <v>134</v>
      </c>
      <c r="H2484" t="s">
        <v>247</v>
      </c>
      <c r="I2484" t="s">
        <v>78</v>
      </c>
      <c r="J2484" t="s">
        <v>136</v>
      </c>
      <c r="K2484" t="s">
        <v>22</v>
      </c>
      <c r="L2484" t="s">
        <v>177</v>
      </c>
      <c r="M2484" t="s">
        <v>9495</v>
      </c>
      <c r="N2484" t="s">
        <v>9496</v>
      </c>
      <c r="O2484">
        <v>2.7805144444444445</v>
      </c>
      <c r="P2484">
        <v>0</v>
      </c>
      <c r="Q2484">
        <v>80</v>
      </c>
      <c r="R2484">
        <v>0</v>
      </c>
      <c r="S2484">
        <v>0</v>
      </c>
      <c r="T2484">
        <v>0</v>
      </c>
      <c r="U2484">
        <v>4</v>
      </c>
      <c r="V2484">
        <v>0</v>
      </c>
      <c r="W2484">
        <v>0</v>
      </c>
      <c r="X2484">
        <v>0</v>
      </c>
      <c r="Y2484">
        <v>39.752544</v>
      </c>
      <c r="Z2484">
        <v>0</v>
      </c>
      <c r="AA2484">
        <v>0</v>
      </c>
      <c r="AB2484">
        <v>0</v>
      </c>
      <c r="AC2484">
        <v>1.4719164</v>
      </c>
      <c r="AD2484">
        <v>0</v>
      </c>
      <c r="AE2484">
        <v>0</v>
      </c>
      <c r="AF2484">
        <v>41.224460000000001</v>
      </c>
    </row>
    <row r="2485" spans="1:32" x14ac:dyDescent="0.3">
      <c r="A2485">
        <v>3006250</v>
      </c>
      <c r="B2485">
        <v>1</v>
      </c>
      <c r="C2485" t="s">
        <v>82</v>
      </c>
      <c r="D2485" t="s">
        <v>97</v>
      </c>
      <c r="E2485" t="s">
        <v>3583</v>
      </c>
      <c r="F2485" t="s">
        <v>3584</v>
      </c>
      <c r="G2485" t="s">
        <v>134</v>
      </c>
      <c r="H2485" t="s">
        <v>211</v>
      </c>
      <c r="I2485" t="s">
        <v>79</v>
      </c>
      <c r="J2485" t="s">
        <v>136</v>
      </c>
      <c r="K2485" t="s">
        <v>22</v>
      </c>
      <c r="L2485" t="s">
        <v>177</v>
      </c>
      <c r="M2485" t="s">
        <v>9497</v>
      </c>
      <c r="N2485" t="s">
        <v>9498</v>
      </c>
      <c r="O2485">
        <v>0.67083333333333328</v>
      </c>
      <c r="P2485">
        <v>3</v>
      </c>
      <c r="Q2485">
        <v>1070</v>
      </c>
      <c r="R2485">
        <v>2</v>
      </c>
      <c r="S2485">
        <v>16</v>
      </c>
      <c r="T2485">
        <v>12</v>
      </c>
      <c r="U2485">
        <v>94</v>
      </c>
      <c r="V2485">
        <v>4</v>
      </c>
      <c r="W2485">
        <v>1</v>
      </c>
      <c r="X2485">
        <v>33.896540000000002</v>
      </c>
      <c r="Y2485">
        <v>477.7226</v>
      </c>
      <c r="Z2485">
        <v>9.7390509999999999</v>
      </c>
      <c r="AA2485">
        <v>1.3359806999999999</v>
      </c>
      <c r="AB2485">
        <v>169.06399999999999</v>
      </c>
      <c r="AC2485">
        <v>177.41573</v>
      </c>
      <c r="AD2485">
        <v>256.20864999999998</v>
      </c>
      <c r="AE2485">
        <v>3.77711</v>
      </c>
      <c r="AF2485">
        <v>1129.1596999999999</v>
      </c>
    </row>
    <row r="2486" spans="1:32" x14ac:dyDescent="0.3">
      <c r="A2486">
        <v>3006243</v>
      </c>
      <c r="B2486">
        <v>1</v>
      </c>
      <c r="C2486" t="s">
        <v>83</v>
      </c>
      <c r="D2486" t="s">
        <v>124</v>
      </c>
      <c r="E2486" t="s">
        <v>9499</v>
      </c>
      <c r="F2486" t="s">
        <v>9500</v>
      </c>
      <c r="G2486" t="s">
        <v>134</v>
      </c>
      <c r="H2486" t="s">
        <v>2683</v>
      </c>
      <c r="I2486" t="s">
        <v>79</v>
      </c>
      <c r="J2486" t="s">
        <v>136</v>
      </c>
      <c r="K2486" t="s">
        <v>22</v>
      </c>
      <c r="L2486" t="s">
        <v>177</v>
      </c>
      <c r="M2486" t="s">
        <v>9501</v>
      </c>
      <c r="N2486" t="s">
        <v>9502</v>
      </c>
      <c r="O2486">
        <v>3.3732144444444443</v>
      </c>
      <c r="P2486">
        <v>0</v>
      </c>
      <c r="Q2486">
        <v>275</v>
      </c>
      <c r="R2486">
        <v>0</v>
      </c>
      <c r="S2486">
        <v>0</v>
      </c>
      <c r="T2486">
        <v>0</v>
      </c>
      <c r="U2486">
        <v>259</v>
      </c>
      <c r="V2486">
        <v>0</v>
      </c>
      <c r="W2486">
        <v>0</v>
      </c>
      <c r="X2486">
        <v>0</v>
      </c>
      <c r="Y2486">
        <v>333.07504</v>
      </c>
      <c r="Z2486">
        <v>0</v>
      </c>
      <c r="AA2486">
        <v>0</v>
      </c>
      <c r="AB2486">
        <v>0</v>
      </c>
      <c r="AC2486">
        <v>632.30005000000006</v>
      </c>
      <c r="AD2486">
        <v>0</v>
      </c>
      <c r="AE2486">
        <v>0</v>
      </c>
      <c r="AF2486">
        <v>965.37505999999996</v>
      </c>
    </row>
    <row r="2487" spans="1:32" x14ac:dyDescent="0.3">
      <c r="A2487">
        <v>3006079</v>
      </c>
      <c r="B2487">
        <v>1</v>
      </c>
      <c r="C2487" t="s">
        <v>82</v>
      </c>
      <c r="D2487" t="s">
        <v>86</v>
      </c>
      <c r="E2487" t="s">
        <v>9503</v>
      </c>
      <c r="F2487" t="s">
        <v>9504</v>
      </c>
      <c r="G2487" t="s">
        <v>134</v>
      </c>
      <c r="H2487" t="s">
        <v>367</v>
      </c>
      <c r="I2487" t="s">
        <v>78</v>
      </c>
      <c r="J2487" t="s">
        <v>136</v>
      </c>
      <c r="K2487" t="s">
        <v>22</v>
      </c>
      <c r="L2487" t="s">
        <v>177</v>
      </c>
      <c r="M2487" t="s">
        <v>9505</v>
      </c>
      <c r="N2487" t="s">
        <v>9506</v>
      </c>
      <c r="O2487">
        <v>2.1770661111111109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1.6135908000000001</v>
      </c>
      <c r="AD2487">
        <v>0</v>
      </c>
      <c r="AE2487">
        <v>0</v>
      </c>
      <c r="AF2487">
        <v>1.6135908000000001</v>
      </c>
    </row>
    <row r="2488" spans="1:32" x14ac:dyDescent="0.3">
      <c r="A2488">
        <v>3006007</v>
      </c>
      <c r="B2488">
        <v>1</v>
      </c>
      <c r="C2488" t="s">
        <v>83</v>
      </c>
      <c r="D2488" t="s">
        <v>127</v>
      </c>
      <c r="E2488" t="s">
        <v>9507</v>
      </c>
      <c r="F2488" t="s">
        <v>9508</v>
      </c>
      <c r="G2488" t="s">
        <v>134</v>
      </c>
      <c r="H2488" t="s">
        <v>182</v>
      </c>
      <c r="I2488" t="s">
        <v>78</v>
      </c>
      <c r="J2488" t="s">
        <v>136</v>
      </c>
      <c r="K2488" t="s">
        <v>22</v>
      </c>
      <c r="L2488" t="s">
        <v>177</v>
      </c>
      <c r="M2488" t="s">
        <v>9509</v>
      </c>
      <c r="N2488" t="s">
        <v>9510</v>
      </c>
      <c r="O2488">
        <v>0.52277777777777779</v>
      </c>
      <c r="P2488">
        <v>0</v>
      </c>
      <c r="Q2488">
        <v>34</v>
      </c>
      <c r="R2488">
        <v>0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0</v>
      </c>
      <c r="Y2488">
        <v>2.4901004000000002</v>
      </c>
      <c r="Z2488">
        <v>0</v>
      </c>
      <c r="AA2488">
        <v>0</v>
      </c>
      <c r="AB2488">
        <v>0</v>
      </c>
      <c r="AC2488">
        <v>1.8499835999999999E-3</v>
      </c>
      <c r="AD2488">
        <v>0</v>
      </c>
      <c r="AE2488">
        <v>0</v>
      </c>
      <c r="AF2488">
        <v>2.4919505000000002</v>
      </c>
    </row>
    <row r="2489" spans="1:32" x14ac:dyDescent="0.3">
      <c r="A2489">
        <v>3006016</v>
      </c>
      <c r="B2489">
        <v>1</v>
      </c>
      <c r="C2489" t="s">
        <v>82</v>
      </c>
      <c r="D2489" t="s">
        <v>86</v>
      </c>
      <c r="E2489" t="s">
        <v>9511</v>
      </c>
      <c r="F2489" t="s">
        <v>9512</v>
      </c>
      <c r="G2489" t="s">
        <v>134</v>
      </c>
      <c r="H2489" t="s">
        <v>238</v>
      </c>
      <c r="I2489" t="s">
        <v>78</v>
      </c>
      <c r="J2489" t="s">
        <v>136</v>
      </c>
      <c r="K2489" t="s">
        <v>22</v>
      </c>
      <c r="L2489" t="s">
        <v>177</v>
      </c>
      <c r="M2489" t="s">
        <v>9513</v>
      </c>
      <c r="N2489" t="s">
        <v>9514</v>
      </c>
      <c r="O2489">
        <v>1.4583502777777777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3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3.4006249999999998</v>
      </c>
      <c r="AD2489">
        <v>0</v>
      </c>
      <c r="AE2489">
        <v>0</v>
      </c>
      <c r="AF2489">
        <v>3.4006249999999998</v>
      </c>
    </row>
    <row r="2490" spans="1:32" x14ac:dyDescent="0.3">
      <c r="A2490">
        <v>3006021</v>
      </c>
      <c r="B2490">
        <v>1</v>
      </c>
      <c r="C2490" t="s">
        <v>82</v>
      </c>
      <c r="D2490" t="s">
        <v>84</v>
      </c>
      <c r="E2490" t="s">
        <v>9515</v>
      </c>
      <c r="F2490" t="s">
        <v>9516</v>
      </c>
      <c r="G2490" t="s">
        <v>134</v>
      </c>
      <c r="H2490" t="s">
        <v>182</v>
      </c>
      <c r="I2490" t="s">
        <v>78</v>
      </c>
      <c r="J2490" t="s">
        <v>136</v>
      </c>
      <c r="K2490" t="s">
        <v>22</v>
      </c>
      <c r="L2490" t="s">
        <v>177</v>
      </c>
      <c r="M2490" t="s">
        <v>9517</v>
      </c>
      <c r="N2490" t="s">
        <v>9518</v>
      </c>
      <c r="O2490">
        <v>0.29659333333333338</v>
      </c>
      <c r="P2490">
        <v>0</v>
      </c>
      <c r="Q2490">
        <v>152</v>
      </c>
      <c r="R2490">
        <v>0</v>
      </c>
      <c r="S2490">
        <v>1</v>
      </c>
      <c r="T2490">
        <v>0</v>
      </c>
      <c r="U2490">
        <v>24</v>
      </c>
      <c r="V2490">
        <v>0</v>
      </c>
      <c r="W2490">
        <v>0</v>
      </c>
      <c r="X2490">
        <v>0</v>
      </c>
      <c r="Y2490">
        <v>8.8355979999999992</v>
      </c>
      <c r="Z2490">
        <v>0</v>
      </c>
      <c r="AA2490">
        <v>5.9420740000000001E-5</v>
      </c>
      <c r="AB2490">
        <v>0</v>
      </c>
      <c r="AC2490">
        <v>5.1441053999999999</v>
      </c>
      <c r="AD2490">
        <v>0</v>
      </c>
      <c r="AE2490">
        <v>0</v>
      </c>
      <c r="AF2490">
        <v>13.979763</v>
      </c>
    </row>
    <row r="2491" spans="1:32" x14ac:dyDescent="0.3">
      <c r="A2491">
        <v>3006040</v>
      </c>
      <c r="B2491">
        <v>1</v>
      </c>
      <c r="C2491" t="s">
        <v>83</v>
      </c>
      <c r="D2491" t="s">
        <v>117</v>
      </c>
      <c r="E2491" t="s">
        <v>9519</v>
      </c>
      <c r="F2491" t="s">
        <v>9520</v>
      </c>
      <c r="G2491" t="s">
        <v>134</v>
      </c>
      <c r="H2491" t="s">
        <v>147</v>
      </c>
      <c r="I2491" t="s">
        <v>79</v>
      </c>
      <c r="J2491" t="s">
        <v>136</v>
      </c>
      <c r="K2491" t="s">
        <v>22</v>
      </c>
      <c r="L2491" t="s">
        <v>137</v>
      </c>
      <c r="M2491" t="s">
        <v>9521</v>
      </c>
      <c r="N2491" t="s">
        <v>9522</v>
      </c>
      <c r="O2491">
        <v>4.5813888888888892</v>
      </c>
      <c r="P2491">
        <v>0</v>
      </c>
      <c r="Q2491">
        <v>525</v>
      </c>
      <c r="R2491">
        <v>0</v>
      </c>
      <c r="S2491">
        <v>1</v>
      </c>
      <c r="T2491">
        <v>0</v>
      </c>
      <c r="U2491">
        <v>10</v>
      </c>
      <c r="V2491">
        <v>0</v>
      </c>
      <c r="W2491">
        <v>0</v>
      </c>
      <c r="X2491">
        <v>0</v>
      </c>
      <c r="Y2491">
        <v>379.11815999999999</v>
      </c>
      <c r="Z2491">
        <v>0</v>
      </c>
      <c r="AA2491">
        <v>0.22828698</v>
      </c>
      <c r="AB2491">
        <v>0</v>
      </c>
      <c r="AC2491">
        <v>56.688609999999997</v>
      </c>
      <c r="AD2491">
        <v>0</v>
      </c>
      <c r="AE2491">
        <v>0</v>
      </c>
      <c r="AF2491">
        <v>436.03505999999999</v>
      </c>
    </row>
    <row r="2492" spans="1:32" x14ac:dyDescent="0.3">
      <c r="A2492">
        <v>3005862</v>
      </c>
      <c r="B2492">
        <v>1</v>
      </c>
      <c r="C2492" t="s">
        <v>82</v>
      </c>
      <c r="D2492" t="s">
        <v>92</v>
      </c>
      <c r="E2492" t="s">
        <v>3124</v>
      </c>
      <c r="F2492" t="s">
        <v>3125</v>
      </c>
      <c r="G2492" t="s">
        <v>134</v>
      </c>
      <c r="H2492" t="s">
        <v>211</v>
      </c>
      <c r="I2492" t="s">
        <v>79</v>
      </c>
      <c r="J2492" t="s">
        <v>136</v>
      </c>
      <c r="K2492" t="s">
        <v>22</v>
      </c>
      <c r="L2492" t="s">
        <v>177</v>
      </c>
      <c r="M2492" t="s">
        <v>9523</v>
      </c>
      <c r="N2492" t="s">
        <v>9524</v>
      </c>
      <c r="O2492">
        <v>8.5555555555555551E-2</v>
      </c>
      <c r="P2492">
        <v>2</v>
      </c>
      <c r="Q2492">
        <v>42</v>
      </c>
      <c r="R2492">
        <v>14</v>
      </c>
      <c r="S2492">
        <v>7</v>
      </c>
      <c r="T2492">
        <v>5</v>
      </c>
      <c r="U2492">
        <v>5</v>
      </c>
      <c r="V2492">
        <v>0</v>
      </c>
      <c r="W2492">
        <v>0</v>
      </c>
      <c r="X2492">
        <v>0.29468044999999998</v>
      </c>
      <c r="Y2492">
        <v>0.43183853999999999</v>
      </c>
      <c r="Z2492">
        <v>0.77553344000000002</v>
      </c>
      <c r="AA2492">
        <v>0.20177497</v>
      </c>
      <c r="AB2492">
        <v>0.89659506</v>
      </c>
      <c r="AC2492">
        <v>0.15340324</v>
      </c>
      <c r="AD2492">
        <v>0</v>
      </c>
      <c r="AE2492">
        <v>0</v>
      </c>
      <c r="AF2492">
        <v>2.7538257000000002</v>
      </c>
    </row>
    <row r="2493" spans="1:32" x14ac:dyDescent="0.3">
      <c r="A2493">
        <v>3005630</v>
      </c>
      <c r="B2493">
        <v>1</v>
      </c>
      <c r="C2493" t="s">
        <v>83</v>
      </c>
      <c r="D2493" t="s">
        <v>123</v>
      </c>
      <c r="E2493" t="s">
        <v>9525</v>
      </c>
      <c r="F2493" t="s">
        <v>9526</v>
      </c>
      <c r="G2493" t="s">
        <v>134</v>
      </c>
      <c r="H2493" t="s">
        <v>247</v>
      </c>
      <c r="I2493" t="s">
        <v>78</v>
      </c>
      <c r="J2493" t="s">
        <v>136</v>
      </c>
      <c r="K2493" t="s">
        <v>22</v>
      </c>
      <c r="L2493" t="s">
        <v>177</v>
      </c>
      <c r="M2493" t="s">
        <v>9527</v>
      </c>
      <c r="N2493" t="s">
        <v>9528</v>
      </c>
      <c r="O2493">
        <v>4.016363055555555</v>
      </c>
      <c r="P2493">
        <v>0</v>
      </c>
      <c r="Q2493">
        <v>220</v>
      </c>
      <c r="R2493">
        <v>0</v>
      </c>
      <c r="S2493">
        <v>0</v>
      </c>
      <c r="T2493">
        <v>0</v>
      </c>
      <c r="U2493">
        <v>9</v>
      </c>
      <c r="V2493">
        <v>0</v>
      </c>
      <c r="W2493">
        <v>0</v>
      </c>
      <c r="X2493">
        <v>0</v>
      </c>
      <c r="Y2493">
        <v>183.43181999999999</v>
      </c>
      <c r="Z2493">
        <v>0</v>
      </c>
      <c r="AA2493">
        <v>0</v>
      </c>
      <c r="AB2493">
        <v>0</v>
      </c>
      <c r="AC2493">
        <v>150.68481</v>
      </c>
      <c r="AD2493">
        <v>0</v>
      </c>
      <c r="AE2493">
        <v>0</v>
      </c>
      <c r="AF2493">
        <v>334.11664000000002</v>
      </c>
    </row>
    <row r="2494" spans="1:32" x14ac:dyDescent="0.3">
      <c r="A2494">
        <v>3005455</v>
      </c>
      <c r="B2494">
        <v>1</v>
      </c>
      <c r="C2494" t="s">
        <v>82</v>
      </c>
      <c r="D2494" t="s">
        <v>99</v>
      </c>
      <c r="E2494" t="s">
        <v>9529</v>
      </c>
      <c r="F2494" t="s">
        <v>9530</v>
      </c>
      <c r="G2494" t="s">
        <v>134</v>
      </c>
      <c r="H2494" t="s">
        <v>247</v>
      </c>
      <c r="I2494" t="s">
        <v>78</v>
      </c>
      <c r="J2494" t="s">
        <v>136</v>
      </c>
      <c r="K2494" t="s">
        <v>22</v>
      </c>
      <c r="L2494" t="s">
        <v>177</v>
      </c>
      <c r="M2494" t="s">
        <v>9531</v>
      </c>
      <c r="N2494" t="s">
        <v>9532</v>
      </c>
      <c r="O2494">
        <v>3.8669455555555556</v>
      </c>
      <c r="P2494">
        <v>0</v>
      </c>
      <c r="Q2494">
        <v>9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4.3112054000000004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4.3112054000000004</v>
      </c>
    </row>
    <row r="2495" spans="1:32" x14ac:dyDescent="0.3">
      <c r="A2495">
        <v>3005429</v>
      </c>
      <c r="B2495">
        <v>1</v>
      </c>
      <c r="C2495" t="s">
        <v>83</v>
      </c>
      <c r="D2495" t="s">
        <v>125</v>
      </c>
      <c r="E2495" t="s">
        <v>9533</v>
      </c>
      <c r="F2495" t="s">
        <v>9534</v>
      </c>
      <c r="G2495" t="s">
        <v>134</v>
      </c>
      <c r="H2495" t="s">
        <v>147</v>
      </c>
      <c r="I2495" t="s">
        <v>79</v>
      </c>
      <c r="J2495" t="s">
        <v>136</v>
      </c>
      <c r="K2495" t="s">
        <v>22</v>
      </c>
      <c r="L2495" t="s">
        <v>137</v>
      </c>
      <c r="M2495" t="s">
        <v>9535</v>
      </c>
      <c r="N2495" t="s">
        <v>9536</v>
      </c>
      <c r="O2495">
        <v>1.5058333333333334</v>
      </c>
      <c r="P2495">
        <v>0</v>
      </c>
      <c r="Q2495">
        <v>304</v>
      </c>
      <c r="R2495">
        <v>20</v>
      </c>
      <c r="S2495">
        <v>20</v>
      </c>
      <c r="T2495">
        <v>4</v>
      </c>
      <c r="U2495">
        <v>34</v>
      </c>
      <c r="V2495">
        <v>0</v>
      </c>
      <c r="W2495">
        <v>0</v>
      </c>
      <c r="X2495">
        <v>0</v>
      </c>
      <c r="Y2495">
        <v>132.57207</v>
      </c>
      <c r="Z2495">
        <v>71.884630000000001</v>
      </c>
      <c r="AA2495">
        <v>9.9515700000000002</v>
      </c>
      <c r="AB2495">
        <v>8.9029150000000001</v>
      </c>
      <c r="AC2495">
        <v>11.859543</v>
      </c>
      <c r="AD2495">
        <v>0</v>
      </c>
      <c r="AE2495">
        <v>0</v>
      </c>
      <c r="AF2495">
        <v>235.17072999999999</v>
      </c>
    </row>
    <row r="2496" spans="1:32" x14ac:dyDescent="0.3">
      <c r="A2496">
        <v>3005427</v>
      </c>
      <c r="B2496">
        <v>1</v>
      </c>
      <c r="C2496" t="s">
        <v>82</v>
      </c>
      <c r="D2496" t="s">
        <v>97</v>
      </c>
      <c r="E2496" t="s">
        <v>3583</v>
      </c>
      <c r="F2496" t="s">
        <v>3584</v>
      </c>
      <c r="G2496" t="s">
        <v>134</v>
      </c>
      <c r="H2496" t="s">
        <v>211</v>
      </c>
      <c r="I2496" t="s">
        <v>79</v>
      </c>
      <c r="J2496" t="s">
        <v>136</v>
      </c>
      <c r="K2496" t="s">
        <v>22</v>
      </c>
      <c r="L2496" t="s">
        <v>177</v>
      </c>
      <c r="M2496" t="s">
        <v>9537</v>
      </c>
      <c r="N2496" t="s">
        <v>9538</v>
      </c>
      <c r="O2496">
        <v>0.72805555555555557</v>
      </c>
      <c r="P2496">
        <v>3</v>
      </c>
      <c r="Q2496">
        <v>1071</v>
      </c>
      <c r="R2496">
        <v>1</v>
      </c>
      <c r="S2496">
        <v>16</v>
      </c>
      <c r="T2496">
        <v>10</v>
      </c>
      <c r="U2496">
        <v>94</v>
      </c>
      <c r="V2496">
        <v>4</v>
      </c>
      <c r="W2496">
        <v>1</v>
      </c>
      <c r="X2496">
        <v>33.154625000000003</v>
      </c>
      <c r="Y2496">
        <v>467.46800000000002</v>
      </c>
      <c r="Z2496">
        <v>9.7867929999999994</v>
      </c>
      <c r="AA2496">
        <v>1.6898146000000001</v>
      </c>
      <c r="AB2496">
        <v>156.61017000000001</v>
      </c>
      <c r="AC2496">
        <v>183.11508000000001</v>
      </c>
      <c r="AD2496">
        <v>270.54622999999998</v>
      </c>
      <c r="AE2496">
        <v>3.9792922000000002</v>
      </c>
      <c r="AF2496">
        <v>1126.3499999999999</v>
      </c>
    </row>
    <row r="2497" spans="1:32" x14ac:dyDescent="0.3">
      <c r="A2497">
        <v>3005372</v>
      </c>
      <c r="B2497">
        <v>1</v>
      </c>
      <c r="C2497" t="s">
        <v>82</v>
      </c>
      <c r="D2497" t="s">
        <v>99</v>
      </c>
      <c r="E2497" t="s">
        <v>9539</v>
      </c>
      <c r="F2497" t="s">
        <v>9540</v>
      </c>
      <c r="G2497" t="s">
        <v>134</v>
      </c>
      <c r="H2497" t="s">
        <v>216</v>
      </c>
      <c r="I2497" t="s">
        <v>78</v>
      </c>
      <c r="J2497" t="s">
        <v>136</v>
      </c>
      <c r="K2497" t="s">
        <v>22</v>
      </c>
      <c r="L2497" t="s">
        <v>177</v>
      </c>
      <c r="M2497" t="s">
        <v>9541</v>
      </c>
      <c r="N2497" t="s">
        <v>9542</v>
      </c>
      <c r="O2497">
        <v>2.4390969444444446</v>
      </c>
      <c r="P2497">
        <v>0</v>
      </c>
      <c r="Q2497">
        <v>1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0.61407449999999997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0.61407449999999997</v>
      </c>
    </row>
    <row r="2498" spans="1:32" x14ac:dyDescent="0.3">
      <c r="A2498">
        <v>3004964</v>
      </c>
      <c r="B2498">
        <v>1</v>
      </c>
      <c r="C2498" t="s">
        <v>83</v>
      </c>
      <c r="D2498" t="s">
        <v>115</v>
      </c>
      <c r="E2498" t="s">
        <v>9543</v>
      </c>
      <c r="F2498" t="s">
        <v>9544</v>
      </c>
      <c r="G2498" t="s">
        <v>134</v>
      </c>
      <c r="H2498" t="s">
        <v>182</v>
      </c>
      <c r="I2498" t="s">
        <v>78</v>
      </c>
      <c r="J2498" t="s">
        <v>136</v>
      </c>
      <c r="K2498" t="s">
        <v>22</v>
      </c>
      <c r="L2498" t="s">
        <v>177</v>
      </c>
      <c r="M2498" t="s">
        <v>9545</v>
      </c>
      <c r="N2498" t="s">
        <v>9546</v>
      </c>
      <c r="O2498">
        <v>0.37437944444444449</v>
      </c>
      <c r="P2498">
        <v>0</v>
      </c>
      <c r="Q2498">
        <v>119</v>
      </c>
      <c r="R2498">
        <v>0</v>
      </c>
      <c r="S2498">
        <v>1</v>
      </c>
      <c r="T2498">
        <v>0</v>
      </c>
      <c r="U2498">
        <v>13</v>
      </c>
      <c r="V2498">
        <v>0</v>
      </c>
      <c r="W2498">
        <v>0</v>
      </c>
      <c r="X2498">
        <v>0</v>
      </c>
      <c r="Y2498">
        <v>8.4465939999999993</v>
      </c>
      <c r="Z2498">
        <v>0</v>
      </c>
      <c r="AA2498">
        <v>6.8109887999999999E-3</v>
      </c>
      <c r="AB2498">
        <v>0</v>
      </c>
      <c r="AC2498">
        <v>9.6732600000000009</v>
      </c>
      <c r="AD2498">
        <v>0</v>
      </c>
      <c r="AE2498">
        <v>0</v>
      </c>
      <c r="AF2498">
        <v>18.126664999999999</v>
      </c>
    </row>
    <row r="2499" spans="1:32" x14ac:dyDescent="0.3">
      <c r="A2499">
        <v>3004852</v>
      </c>
      <c r="B2499">
        <v>1</v>
      </c>
      <c r="C2499" t="s">
        <v>82</v>
      </c>
      <c r="D2499" t="s">
        <v>112</v>
      </c>
      <c r="E2499" t="s">
        <v>9547</v>
      </c>
      <c r="F2499" t="s">
        <v>9548</v>
      </c>
      <c r="G2499" t="s">
        <v>134</v>
      </c>
      <c r="H2499" t="s">
        <v>238</v>
      </c>
      <c r="I2499" t="s">
        <v>78</v>
      </c>
      <c r="J2499" t="s">
        <v>136</v>
      </c>
      <c r="K2499" t="s">
        <v>22</v>
      </c>
      <c r="L2499" t="s">
        <v>177</v>
      </c>
      <c r="M2499" t="s">
        <v>9549</v>
      </c>
      <c r="N2499" t="s">
        <v>9550</v>
      </c>
      <c r="O2499">
        <v>1.1056744444444444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0.14561914000000001</v>
      </c>
      <c r="AD2499">
        <v>0</v>
      </c>
      <c r="AE2499">
        <v>0</v>
      </c>
      <c r="AF2499">
        <v>0.14561914000000001</v>
      </c>
    </row>
    <row r="2500" spans="1:32" x14ac:dyDescent="0.3">
      <c r="A2500">
        <v>3004850</v>
      </c>
      <c r="B2500">
        <v>1</v>
      </c>
      <c r="C2500" t="s">
        <v>83</v>
      </c>
      <c r="D2500" t="s">
        <v>128</v>
      </c>
      <c r="E2500" t="s">
        <v>9551</v>
      </c>
      <c r="F2500" t="s">
        <v>9552</v>
      </c>
      <c r="G2500" t="s">
        <v>134</v>
      </c>
      <c r="H2500" t="s">
        <v>367</v>
      </c>
      <c r="I2500" t="s">
        <v>78</v>
      </c>
      <c r="J2500" t="s">
        <v>136</v>
      </c>
      <c r="K2500" t="s">
        <v>22</v>
      </c>
      <c r="L2500" t="s">
        <v>177</v>
      </c>
      <c r="M2500" t="s">
        <v>9553</v>
      </c>
      <c r="N2500" t="s">
        <v>9554</v>
      </c>
      <c r="O2500">
        <v>3.3247769444444444</v>
      </c>
      <c r="P2500">
        <v>0</v>
      </c>
      <c r="Q2500">
        <v>2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1.5612705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1.5612705</v>
      </c>
    </row>
    <row r="2501" spans="1:32" x14ac:dyDescent="0.3">
      <c r="A2501">
        <v>3004742</v>
      </c>
      <c r="B2501">
        <v>1</v>
      </c>
      <c r="C2501" t="s">
        <v>82</v>
      </c>
      <c r="D2501" t="s">
        <v>104</v>
      </c>
      <c r="E2501" t="s">
        <v>9555</v>
      </c>
      <c r="F2501" t="s">
        <v>9556</v>
      </c>
      <c r="G2501" t="s">
        <v>134</v>
      </c>
      <c r="H2501" t="s">
        <v>216</v>
      </c>
      <c r="I2501" t="s">
        <v>78</v>
      </c>
      <c r="J2501" t="s">
        <v>136</v>
      </c>
      <c r="K2501" t="s">
        <v>22</v>
      </c>
      <c r="L2501" t="s">
        <v>177</v>
      </c>
      <c r="M2501" t="s">
        <v>9557</v>
      </c>
      <c r="N2501" t="s">
        <v>9558</v>
      </c>
      <c r="O2501">
        <v>2.6990991666666666</v>
      </c>
      <c r="P2501">
        <v>0</v>
      </c>
      <c r="Q2501">
        <v>4</v>
      </c>
      <c r="R2501">
        <v>0</v>
      </c>
      <c r="S2501">
        <v>0</v>
      </c>
      <c r="T2501">
        <v>0</v>
      </c>
      <c r="U2501">
        <v>2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5.5030823</v>
      </c>
      <c r="AD2501">
        <v>0</v>
      </c>
      <c r="AE2501">
        <v>0</v>
      </c>
      <c r="AF2501">
        <v>5.5030823</v>
      </c>
    </row>
    <row r="2502" spans="1:32" x14ac:dyDescent="0.3">
      <c r="A2502">
        <v>3004509</v>
      </c>
      <c r="B2502">
        <v>1</v>
      </c>
      <c r="C2502" t="s">
        <v>82</v>
      </c>
      <c r="D2502" t="s">
        <v>106</v>
      </c>
      <c r="E2502" t="s">
        <v>9559</v>
      </c>
      <c r="F2502" t="s">
        <v>9560</v>
      </c>
      <c r="G2502" t="s">
        <v>134</v>
      </c>
      <c r="H2502" t="s">
        <v>318</v>
      </c>
      <c r="I2502" t="s">
        <v>79</v>
      </c>
      <c r="J2502" t="s">
        <v>136</v>
      </c>
      <c r="K2502" t="s">
        <v>22</v>
      </c>
      <c r="L2502" t="s">
        <v>177</v>
      </c>
      <c r="M2502" t="s">
        <v>9561</v>
      </c>
      <c r="N2502" t="s">
        <v>4332</v>
      </c>
      <c r="O2502">
        <v>2.6883505555555556</v>
      </c>
      <c r="P2502">
        <v>0</v>
      </c>
      <c r="Q2502">
        <v>12</v>
      </c>
      <c r="R2502">
        <v>0</v>
      </c>
      <c r="S2502">
        <v>17</v>
      </c>
      <c r="T2502">
        <v>0</v>
      </c>
      <c r="U2502">
        <v>2</v>
      </c>
      <c r="V2502">
        <v>0</v>
      </c>
      <c r="W2502">
        <v>0</v>
      </c>
      <c r="X2502">
        <v>0</v>
      </c>
      <c r="Y2502">
        <v>5.1911287000000002</v>
      </c>
      <c r="Z2502">
        <v>0</v>
      </c>
      <c r="AA2502">
        <v>6.1156774</v>
      </c>
      <c r="AB2502">
        <v>0</v>
      </c>
      <c r="AC2502">
        <v>3.9197967</v>
      </c>
      <c r="AD2502">
        <v>0</v>
      </c>
      <c r="AE2502">
        <v>0</v>
      </c>
      <c r="AF2502">
        <v>15.226603000000001</v>
      </c>
    </row>
    <row r="2503" spans="1:32" x14ac:dyDescent="0.3">
      <c r="A2503">
        <v>3004390</v>
      </c>
      <c r="B2503">
        <v>1</v>
      </c>
      <c r="C2503" t="s">
        <v>82</v>
      </c>
      <c r="D2503" t="s">
        <v>93</v>
      </c>
      <c r="E2503" t="s">
        <v>9562</v>
      </c>
      <c r="F2503" t="s">
        <v>9563</v>
      </c>
      <c r="G2503" t="s">
        <v>134</v>
      </c>
      <c r="H2503" t="s">
        <v>216</v>
      </c>
      <c r="I2503" t="s">
        <v>78</v>
      </c>
      <c r="J2503" t="s">
        <v>136</v>
      </c>
      <c r="K2503" t="s">
        <v>22</v>
      </c>
      <c r="L2503" t="s">
        <v>177</v>
      </c>
      <c r="M2503" t="s">
        <v>9564</v>
      </c>
      <c r="N2503" t="s">
        <v>9565</v>
      </c>
      <c r="O2503">
        <v>1.8157047222222222</v>
      </c>
      <c r="P2503">
        <v>0</v>
      </c>
      <c r="Q2503">
        <v>24</v>
      </c>
      <c r="R2503">
        <v>0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0</v>
      </c>
      <c r="Y2503">
        <v>9.5942910000000001</v>
      </c>
      <c r="Z2503">
        <v>0</v>
      </c>
      <c r="AA2503">
        <v>0</v>
      </c>
      <c r="AB2503">
        <v>0</v>
      </c>
      <c r="AC2503">
        <v>1.4101005</v>
      </c>
      <c r="AD2503">
        <v>0</v>
      </c>
      <c r="AE2503">
        <v>0</v>
      </c>
      <c r="AF2503">
        <v>11.004391</v>
      </c>
    </row>
    <row r="2504" spans="1:32" x14ac:dyDescent="0.3">
      <c r="A2504">
        <v>3004037</v>
      </c>
      <c r="B2504">
        <v>1</v>
      </c>
      <c r="C2504" t="s">
        <v>82</v>
      </c>
      <c r="D2504" t="s">
        <v>109</v>
      </c>
      <c r="E2504" t="s">
        <v>9566</v>
      </c>
      <c r="F2504" t="s">
        <v>9567</v>
      </c>
      <c r="G2504" t="s">
        <v>134</v>
      </c>
      <c r="H2504" t="s">
        <v>238</v>
      </c>
      <c r="I2504" t="s">
        <v>78</v>
      </c>
      <c r="J2504" t="s">
        <v>136</v>
      </c>
      <c r="K2504" t="s">
        <v>22</v>
      </c>
      <c r="L2504" t="s">
        <v>177</v>
      </c>
      <c r="M2504" t="s">
        <v>9568</v>
      </c>
      <c r="N2504" t="s">
        <v>9569</v>
      </c>
      <c r="O2504">
        <v>1.7691991666666667</v>
      </c>
      <c r="P2504">
        <v>0</v>
      </c>
      <c r="Q2504">
        <v>1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4.9231384000000003E-2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4.9231384000000003E-2</v>
      </c>
    </row>
    <row r="2505" spans="1:32" x14ac:dyDescent="0.3">
      <c r="A2505">
        <v>3004028</v>
      </c>
      <c r="B2505">
        <v>1</v>
      </c>
      <c r="C2505" t="s">
        <v>83</v>
      </c>
      <c r="D2505" t="s">
        <v>128</v>
      </c>
      <c r="E2505" t="s">
        <v>9570</v>
      </c>
      <c r="F2505" t="s">
        <v>9571</v>
      </c>
      <c r="G2505" t="s">
        <v>134</v>
      </c>
      <c r="H2505" t="s">
        <v>247</v>
      </c>
      <c r="I2505" t="s">
        <v>78</v>
      </c>
      <c r="J2505" t="s">
        <v>136</v>
      </c>
      <c r="K2505" t="s">
        <v>22</v>
      </c>
      <c r="L2505" t="s">
        <v>177</v>
      </c>
      <c r="M2505" t="s">
        <v>9572</v>
      </c>
      <c r="N2505" t="s">
        <v>9573</v>
      </c>
      <c r="O2505">
        <v>1.7589730555555556</v>
      </c>
      <c r="P2505">
        <v>0</v>
      </c>
      <c r="Q2505">
        <v>184</v>
      </c>
      <c r="R2505">
        <v>0</v>
      </c>
      <c r="S2505">
        <v>3</v>
      </c>
      <c r="T2505">
        <v>0</v>
      </c>
      <c r="U2505">
        <v>9</v>
      </c>
      <c r="V2505">
        <v>0</v>
      </c>
      <c r="W2505">
        <v>0</v>
      </c>
      <c r="X2505">
        <v>0</v>
      </c>
      <c r="Y2505">
        <v>95.503900000000002</v>
      </c>
      <c r="Z2505">
        <v>0</v>
      </c>
      <c r="AA2505">
        <v>1.2478</v>
      </c>
      <c r="AB2505">
        <v>0</v>
      </c>
      <c r="AC2505">
        <v>19.104527000000001</v>
      </c>
      <c r="AD2505">
        <v>0</v>
      </c>
      <c r="AE2505">
        <v>0</v>
      </c>
      <c r="AF2505">
        <v>115.856224</v>
      </c>
    </row>
    <row r="2506" spans="1:32" x14ac:dyDescent="0.3">
      <c r="A2506">
        <v>3004076</v>
      </c>
      <c r="B2506">
        <v>1</v>
      </c>
      <c r="C2506" t="s">
        <v>82</v>
      </c>
      <c r="D2506" t="s">
        <v>113</v>
      </c>
      <c r="E2506" t="s">
        <v>4364</v>
      </c>
      <c r="F2506" t="s">
        <v>4365</v>
      </c>
      <c r="G2506" t="s">
        <v>134</v>
      </c>
      <c r="H2506" t="s">
        <v>478</v>
      </c>
      <c r="I2506" t="s">
        <v>78</v>
      </c>
      <c r="J2506" t="s">
        <v>136</v>
      </c>
      <c r="K2506" t="s">
        <v>22</v>
      </c>
      <c r="L2506" t="s">
        <v>177</v>
      </c>
      <c r="M2506" t="s">
        <v>9574</v>
      </c>
      <c r="N2506" t="s">
        <v>9575</v>
      </c>
      <c r="O2506">
        <v>0.44067388888888887</v>
      </c>
      <c r="P2506">
        <v>0</v>
      </c>
      <c r="Q2506">
        <v>23</v>
      </c>
      <c r="R2506">
        <v>0</v>
      </c>
      <c r="S2506">
        <v>0</v>
      </c>
      <c r="T2506">
        <v>0</v>
      </c>
      <c r="U2506">
        <v>16</v>
      </c>
      <c r="V2506">
        <v>0</v>
      </c>
      <c r="W2506">
        <v>0</v>
      </c>
      <c r="X2506">
        <v>0</v>
      </c>
      <c r="Y2506">
        <v>5.0976806000000003</v>
      </c>
      <c r="Z2506">
        <v>0</v>
      </c>
      <c r="AA2506">
        <v>0</v>
      </c>
      <c r="AB2506">
        <v>0</v>
      </c>
      <c r="AC2506">
        <v>37.785499999999999</v>
      </c>
      <c r="AD2506">
        <v>0</v>
      </c>
      <c r="AE2506">
        <v>0</v>
      </c>
      <c r="AF2506">
        <v>42.883180000000003</v>
      </c>
    </row>
    <row r="2507" spans="1:32" x14ac:dyDescent="0.3">
      <c r="A2507">
        <v>3003952</v>
      </c>
      <c r="B2507">
        <v>1</v>
      </c>
      <c r="C2507" t="s">
        <v>82</v>
      </c>
      <c r="D2507" t="s">
        <v>92</v>
      </c>
      <c r="E2507" t="s">
        <v>9576</v>
      </c>
      <c r="F2507" t="s">
        <v>9577</v>
      </c>
      <c r="G2507" t="s">
        <v>134</v>
      </c>
      <c r="H2507" t="s">
        <v>874</v>
      </c>
      <c r="I2507" t="s">
        <v>78</v>
      </c>
      <c r="J2507" t="s">
        <v>136</v>
      </c>
      <c r="K2507" t="s">
        <v>3</v>
      </c>
      <c r="L2507" t="s">
        <v>177</v>
      </c>
      <c r="M2507" t="s">
        <v>9047</v>
      </c>
      <c r="N2507" t="s">
        <v>8038</v>
      </c>
      <c r="O2507">
        <v>2.8826091666666667</v>
      </c>
      <c r="P2507">
        <v>0</v>
      </c>
      <c r="Q2507">
        <v>14</v>
      </c>
      <c r="R2507">
        <v>0</v>
      </c>
      <c r="S2507">
        <v>0</v>
      </c>
      <c r="T2507">
        <v>0</v>
      </c>
      <c r="U2507">
        <v>4</v>
      </c>
      <c r="V2507">
        <v>0</v>
      </c>
      <c r="W2507">
        <v>0</v>
      </c>
      <c r="X2507">
        <v>0</v>
      </c>
      <c r="Y2507">
        <v>9.7736269999999994</v>
      </c>
      <c r="Z2507">
        <v>0</v>
      </c>
      <c r="AA2507">
        <v>0</v>
      </c>
      <c r="AB2507">
        <v>0</v>
      </c>
      <c r="AC2507">
        <v>5.2189259999999997</v>
      </c>
      <c r="AD2507">
        <v>0</v>
      </c>
      <c r="AE2507">
        <v>0</v>
      </c>
      <c r="AF2507">
        <v>14.992552999999999</v>
      </c>
    </row>
    <row r="2508" spans="1:32" x14ac:dyDescent="0.3">
      <c r="A2508">
        <v>3003934</v>
      </c>
      <c r="B2508">
        <v>1</v>
      </c>
      <c r="C2508" t="s">
        <v>83</v>
      </c>
      <c r="D2508" t="s">
        <v>118</v>
      </c>
      <c r="E2508" t="s">
        <v>9578</v>
      </c>
      <c r="F2508" t="s">
        <v>9579</v>
      </c>
      <c r="G2508" t="s">
        <v>134</v>
      </c>
      <c r="H2508" t="s">
        <v>247</v>
      </c>
      <c r="I2508" t="s">
        <v>78</v>
      </c>
      <c r="J2508" t="s">
        <v>136</v>
      </c>
      <c r="K2508" t="s">
        <v>22</v>
      </c>
      <c r="L2508" t="s">
        <v>177</v>
      </c>
      <c r="M2508" t="s">
        <v>9580</v>
      </c>
      <c r="N2508" t="s">
        <v>9581</v>
      </c>
      <c r="O2508">
        <v>3.4521586111111113</v>
      </c>
      <c r="P2508">
        <v>0</v>
      </c>
      <c r="Q2508">
        <v>22</v>
      </c>
      <c r="R2508">
        <v>0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0</v>
      </c>
      <c r="Y2508">
        <v>5.7372339999999999</v>
      </c>
      <c r="Z2508">
        <v>0</v>
      </c>
      <c r="AA2508">
        <v>0</v>
      </c>
      <c r="AB2508">
        <v>0</v>
      </c>
      <c r="AC2508">
        <v>2.0158823999999999E-2</v>
      </c>
      <c r="AD2508">
        <v>0</v>
      </c>
      <c r="AE2508">
        <v>0</v>
      </c>
      <c r="AF2508">
        <v>5.7573930000000004</v>
      </c>
    </row>
    <row r="2509" spans="1:32" x14ac:dyDescent="0.3">
      <c r="A2509">
        <v>3004033</v>
      </c>
      <c r="B2509">
        <v>1</v>
      </c>
      <c r="C2509" t="s">
        <v>82</v>
      </c>
      <c r="D2509" t="s">
        <v>100</v>
      </c>
      <c r="E2509" t="s">
        <v>9582</v>
      </c>
      <c r="F2509" t="s">
        <v>9583</v>
      </c>
      <c r="G2509" t="s">
        <v>134</v>
      </c>
      <c r="H2509" t="s">
        <v>211</v>
      </c>
      <c r="I2509" t="s">
        <v>79</v>
      </c>
      <c r="J2509" t="s">
        <v>136</v>
      </c>
      <c r="K2509" t="s">
        <v>22</v>
      </c>
      <c r="L2509" t="s">
        <v>177</v>
      </c>
      <c r="M2509" t="s">
        <v>9584</v>
      </c>
      <c r="N2509" t="s">
        <v>9585</v>
      </c>
      <c r="O2509">
        <v>1.9025000000000001</v>
      </c>
      <c r="P2509">
        <v>0</v>
      </c>
      <c r="Q2509">
        <v>5855</v>
      </c>
      <c r="R2509">
        <v>0</v>
      </c>
      <c r="S2509">
        <v>0</v>
      </c>
      <c r="T2509">
        <v>4</v>
      </c>
      <c r="U2509">
        <v>716</v>
      </c>
      <c r="V2509">
        <v>0</v>
      </c>
      <c r="W2509">
        <v>0</v>
      </c>
      <c r="X2509">
        <v>0</v>
      </c>
      <c r="Y2509">
        <v>3102.6950000000002</v>
      </c>
      <c r="Z2509">
        <v>0</v>
      </c>
      <c r="AA2509">
        <v>0</v>
      </c>
      <c r="AB2509">
        <v>1625.8434999999999</v>
      </c>
      <c r="AC2509">
        <v>1384.5059000000001</v>
      </c>
      <c r="AD2509">
        <v>0</v>
      </c>
      <c r="AE2509">
        <v>0</v>
      </c>
      <c r="AF2509">
        <v>6113.0443999999998</v>
      </c>
    </row>
    <row r="2510" spans="1:32" x14ac:dyDescent="0.3">
      <c r="A2510">
        <v>3004023</v>
      </c>
      <c r="B2510">
        <v>1</v>
      </c>
      <c r="C2510" t="s">
        <v>82</v>
      </c>
      <c r="D2510" t="s">
        <v>106</v>
      </c>
      <c r="E2510" t="s">
        <v>9586</v>
      </c>
      <c r="F2510" t="s">
        <v>9587</v>
      </c>
      <c r="G2510" t="s">
        <v>134</v>
      </c>
      <c r="H2510" t="s">
        <v>211</v>
      </c>
      <c r="I2510" t="s">
        <v>79</v>
      </c>
      <c r="J2510" t="s">
        <v>136</v>
      </c>
      <c r="K2510" t="s">
        <v>22</v>
      </c>
      <c r="L2510" t="s">
        <v>177</v>
      </c>
      <c r="M2510" t="s">
        <v>9588</v>
      </c>
      <c r="N2510" t="s">
        <v>9589</v>
      </c>
      <c r="O2510">
        <v>1.3073747222222223</v>
      </c>
      <c r="P2510">
        <v>0</v>
      </c>
      <c r="Q2510">
        <v>3840</v>
      </c>
      <c r="R2510">
        <v>0</v>
      </c>
      <c r="S2510">
        <v>0</v>
      </c>
      <c r="T2510">
        <v>1</v>
      </c>
      <c r="U2510">
        <v>279</v>
      </c>
      <c r="V2510">
        <v>0</v>
      </c>
      <c r="W2510">
        <v>1</v>
      </c>
      <c r="X2510">
        <v>0</v>
      </c>
      <c r="Y2510">
        <v>1200.4862000000001</v>
      </c>
      <c r="Z2510">
        <v>0</v>
      </c>
      <c r="AA2510">
        <v>0</v>
      </c>
      <c r="AB2510">
        <v>15.523130999999999</v>
      </c>
      <c r="AC2510">
        <v>408.3098</v>
      </c>
      <c r="AD2510">
        <v>0</v>
      </c>
      <c r="AE2510">
        <v>2.0008743</v>
      </c>
      <c r="AF2510">
        <v>1626.3200999999999</v>
      </c>
    </row>
    <row r="2511" spans="1:32" x14ac:dyDescent="0.3">
      <c r="A2511">
        <v>3003743</v>
      </c>
      <c r="B2511">
        <v>1</v>
      </c>
      <c r="C2511" t="s">
        <v>83</v>
      </c>
      <c r="D2511" t="s">
        <v>129</v>
      </c>
      <c r="E2511" t="s">
        <v>9590</v>
      </c>
      <c r="F2511" t="s">
        <v>9591</v>
      </c>
      <c r="G2511" t="s">
        <v>134</v>
      </c>
      <c r="H2511" t="s">
        <v>247</v>
      </c>
      <c r="I2511" t="s">
        <v>78</v>
      </c>
      <c r="J2511" t="s">
        <v>136</v>
      </c>
      <c r="K2511" t="s">
        <v>22</v>
      </c>
      <c r="L2511" t="s">
        <v>177</v>
      </c>
      <c r="M2511" t="s">
        <v>9592</v>
      </c>
      <c r="N2511" t="s">
        <v>9593</v>
      </c>
      <c r="O2511">
        <v>1.3535341666666667</v>
      </c>
      <c r="P2511">
        <v>0</v>
      </c>
      <c r="Q2511">
        <v>21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2.1272012999999999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2.1272012999999999</v>
      </c>
    </row>
    <row r="2512" spans="1:32" x14ac:dyDescent="0.3">
      <c r="A2512">
        <v>3003741</v>
      </c>
      <c r="B2512">
        <v>1</v>
      </c>
      <c r="C2512" t="s">
        <v>83</v>
      </c>
      <c r="D2512" t="s">
        <v>123</v>
      </c>
      <c r="E2512" t="s">
        <v>9594</v>
      </c>
      <c r="F2512" t="s">
        <v>9595</v>
      </c>
      <c r="G2512" t="s">
        <v>134</v>
      </c>
      <c r="H2512" t="s">
        <v>211</v>
      </c>
      <c r="I2512" t="s">
        <v>79</v>
      </c>
      <c r="J2512" t="s">
        <v>136</v>
      </c>
      <c r="K2512" t="s">
        <v>22</v>
      </c>
      <c r="L2512" t="s">
        <v>177</v>
      </c>
      <c r="M2512" t="s">
        <v>9596</v>
      </c>
      <c r="N2512" t="s">
        <v>9597</v>
      </c>
      <c r="O2512">
        <v>0.42944444444444446</v>
      </c>
      <c r="P2512">
        <v>0</v>
      </c>
      <c r="Q2512">
        <v>2</v>
      </c>
      <c r="R2512">
        <v>49</v>
      </c>
      <c r="S2512">
        <v>80</v>
      </c>
      <c r="T2512">
        <v>9</v>
      </c>
      <c r="U2512">
        <v>8</v>
      </c>
      <c r="V2512">
        <v>0</v>
      </c>
      <c r="W2512">
        <v>0</v>
      </c>
      <c r="X2512">
        <v>0</v>
      </c>
      <c r="Y2512">
        <v>0.1175761</v>
      </c>
      <c r="Z2512">
        <v>33.897644</v>
      </c>
      <c r="AA2512">
        <v>15.367945000000001</v>
      </c>
      <c r="AB2512">
        <v>6.701441</v>
      </c>
      <c r="AC2512">
        <v>1.2181489999999999</v>
      </c>
      <c r="AD2512">
        <v>0</v>
      </c>
      <c r="AE2512">
        <v>0</v>
      </c>
      <c r="AF2512">
        <v>57.302753000000003</v>
      </c>
    </row>
    <row r="2513" spans="1:32" x14ac:dyDescent="0.3">
      <c r="A2513">
        <v>3003701</v>
      </c>
      <c r="B2513">
        <v>1</v>
      </c>
      <c r="C2513" t="s">
        <v>83</v>
      </c>
      <c r="D2513" t="s">
        <v>119</v>
      </c>
      <c r="E2513" t="s">
        <v>9598</v>
      </c>
      <c r="F2513" t="s">
        <v>9599</v>
      </c>
      <c r="G2513" t="s">
        <v>134</v>
      </c>
      <c r="H2513" t="s">
        <v>252</v>
      </c>
      <c r="I2513" t="s">
        <v>79</v>
      </c>
      <c r="J2513" t="s">
        <v>136</v>
      </c>
      <c r="K2513" t="s">
        <v>22</v>
      </c>
      <c r="L2513" t="s">
        <v>177</v>
      </c>
      <c r="M2513" t="s">
        <v>9600</v>
      </c>
      <c r="N2513" t="s">
        <v>9601</v>
      </c>
      <c r="O2513">
        <v>0.58127527777777777</v>
      </c>
      <c r="P2513">
        <v>0</v>
      </c>
      <c r="Q2513">
        <v>33</v>
      </c>
      <c r="R2513">
        <v>0</v>
      </c>
      <c r="S2513">
        <v>4</v>
      </c>
      <c r="T2513">
        <v>0</v>
      </c>
      <c r="U2513">
        <v>1</v>
      </c>
      <c r="V2513">
        <v>0</v>
      </c>
      <c r="W2513">
        <v>0</v>
      </c>
      <c r="X2513">
        <v>0</v>
      </c>
      <c r="Y2513">
        <v>1.3152779000000001</v>
      </c>
      <c r="Z2513">
        <v>0</v>
      </c>
      <c r="AA2513">
        <v>0.39295439999999998</v>
      </c>
      <c r="AB2513">
        <v>0</v>
      </c>
      <c r="AC2513">
        <v>1.2915705000000001E-3</v>
      </c>
      <c r="AD2513">
        <v>0</v>
      </c>
      <c r="AE2513">
        <v>0</v>
      </c>
      <c r="AF2513">
        <v>1.7095239</v>
      </c>
    </row>
    <row r="2514" spans="1:32" x14ac:dyDescent="0.3">
      <c r="A2514">
        <v>3003711</v>
      </c>
      <c r="B2514">
        <v>1</v>
      </c>
      <c r="C2514" t="s">
        <v>82</v>
      </c>
      <c r="D2514" t="s">
        <v>99</v>
      </c>
      <c r="E2514" t="s">
        <v>9602</v>
      </c>
      <c r="F2514" t="s">
        <v>9603</v>
      </c>
      <c r="G2514" t="s">
        <v>134</v>
      </c>
      <c r="H2514" t="s">
        <v>182</v>
      </c>
      <c r="I2514" t="s">
        <v>78</v>
      </c>
      <c r="J2514" t="s">
        <v>136</v>
      </c>
      <c r="K2514" t="s">
        <v>22</v>
      </c>
      <c r="L2514" t="s">
        <v>177</v>
      </c>
      <c r="M2514" t="s">
        <v>9604</v>
      </c>
      <c r="N2514" t="s">
        <v>9605</v>
      </c>
      <c r="O2514">
        <v>1.5763691666666666</v>
      </c>
      <c r="P2514">
        <v>0</v>
      </c>
      <c r="Q2514">
        <v>12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1.3719915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1.3719915</v>
      </c>
    </row>
    <row r="2515" spans="1:32" x14ac:dyDescent="0.3">
      <c r="A2515">
        <v>3003577</v>
      </c>
      <c r="B2515">
        <v>1</v>
      </c>
      <c r="C2515" t="s">
        <v>82</v>
      </c>
      <c r="D2515" t="s">
        <v>91</v>
      </c>
      <c r="E2515" t="s">
        <v>9606</v>
      </c>
      <c r="F2515" t="s">
        <v>9607</v>
      </c>
      <c r="G2515" t="s">
        <v>134</v>
      </c>
      <c r="H2515" t="s">
        <v>874</v>
      </c>
      <c r="I2515" t="s">
        <v>78</v>
      </c>
      <c r="J2515" t="s">
        <v>136</v>
      </c>
      <c r="K2515" t="s">
        <v>3</v>
      </c>
      <c r="L2515" t="s">
        <v>177</v>
      </c>
      <c r="M2515" t="s">
        <v>9608</v>
      </c>
      <c r="N2515" t="s">
        <v>9395</v>
      </c>
      <c r="O2515">
        <v>0.66686666666666661</v>
      </c>
      <c r="P2515">
        <v>0</v>
      </c>
      <c r="Q2515">
        <v>503</v>
      </c>
      <c r="R2515">
        <v>0</v>
      </c>
      <c r="S2515">
        <v>0</v>
      </c>
      <c r="T2515">
        <v>0</v>
      </c>
      <c r="U2515">
        <v>64</v>
      </c>
      <c r="V2515">
        <v>0</v>
      </c>
      <c r="W2515">
        <v>1</v>
      </c>
      <c r="X2515">
        <v>0</v>
      </c>
      <c r="Y2515">
        <v>103.9551</v>
      </c>
      <c r="Z2515">
        <v>0</v>
      </c>
      <c r="AA2515">
        <v>0</v>
      </c>
      <c r="AB2515">
        <v>0</v>
      </c>
      <c r="AC2515">
        <v>53.819716999999997</v>
      </c>
      <c r="AD2515">
        <v>0</v>
      </c>
      <c r="AE2515">
        <v>32.531703999999998</v>
      </c>
      <c r="AF2515">
        <v>190.30652000000001</v>
      </c>
    </row>
    <row r="2516" spans="1:32" x14ac:dyDescent="0.3">
      <c r="A2516">
        <v>3003459</v>
      </c>
      <c r="B2516">
        <v>1</v>
      </c>
      <c r="C2516" t="s">
        <v>82</v>
      </c>
      <c r="D2516" t="s">
        <v>106</v>
      </c>
      <c r="E2516" t="s">
        <v>9609</v>
      </c>
      <c r="F2516" t="s">
        <v>9610</v>
      </c>
      <c r="G2516" t="s">
        <v>134</v>
      </c>
      <c r="H2516" t="s">
        <v>247</v>
      </c>
      <c r="I2516" t="s">
        <v>78</v>
      </c>
      <c r="J2516" t="s">
        <v>136</v>
      </c>
      <c r="K2516" t="s">
        <v>22</v>
      </c>
      <c r="L2516" t="s">
        <v>177</v>
      </c>
      <c r="M2516" t="s">
        <v>9611</v>
      </c>
      <c r="N2516" t="s">
        <v>9612</v>
      </c>
      <c r="O2516">
        <v>1.1675711111111111</v>
      </c>
      <c r="P2516">
        <v>0</v>
      </c>
      <c r="Q2516">
        <v>118</v>
      </c>
      <c r="R2516">
        <v>0</v>
      </c>
      <c r="S2516">
        <v>0</v>
      </c>
      <c r="T2516">
        <v>0</v>
      </c>
      <c r="U2516">
        <v>2</v>
      </c>
      <c r="V2516">
        <v>0</v>
      </c>
      <c r="W2516">
        <v>0</v>
      </c>
      <c r="X2516">
        <v>0</v>
      </c>
      <c r="Y2516">
        <v>36.950252999999996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36.950252999999996</v>
      </c>
    </row>
    <row r="2517" spans="1:32" x14ac:dyDescent="0.3">
      <c r="A2517">
        <v>3003438</v>
      </c>
      <c r="B2517">
        <v>1</v>
      </c>
      <c r="C2517" t="s">
        <v>83</v>
      </c>
      <c r="D2517" t="s">
        <v>120</v>
      </c>
      <c r="E2517" t="s">
        <v>9613</v>
      </c>
      <c r="F2517" t="s">
        <v>9614</v>
      </c>
      <c r="G2517" t="s">
        <v>134</v>
      </c>
      <c r="H2517" t="s">
        <v>238</v>
      </c>
      <c r="I2517" t="s">
        <v>78</v>
      </c>
      <c r="J2517" t="s">
        <v>136</v>
      </c>
      <c r="K2517" t="s">
        <v>22</v>
      </c>
      <c r="L2517" t="s">
        <v>177</v>
      </c>
      <c r="M2517" t="s">
        <v>9615</v>
      </c>
      <c r="N2517" t="s">
        <v>9616</v>
      </c>
      <c r="O2517">
        <v>1.1144702777777777</v>
      </c>
      <c r="P2517">
        <v>0</v>
      </c>
      <c r="Q2517">
        <v>1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0.20597087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0.20597087</v>
      </c>
    </row>
    <row r="2518" spans="1:32" x14ac:dyDescent="0.3">
      <c r="A2518">
        <v>3003414</v>
      </c>
      <c r="B2518">
        <v>1</v>
      </c>
      <c r="C2518" t="s">
        <v>82</v>
      </c>
      <c r="D2518" t="s">
        <v>97</v>
      </c>
      <c r="E2518" t="s">
        <v>9617</v>
      </c>
      <c r="F2518" t="s">
        <v>9618</v>
      </c>
      <c r="G2518" t="s">
        <v>134</v>
      </c>
      <c r="H2518" t="s">
        <v>247</v>
      </c>
      <c r="I2518" t="s">
        <v>78</v>
      </c>
      <c r="J2518" t="s">
        <v>136</v>
      </c>
      <c r="K2518" t="s">
        <v>22</v>
      </c>
      <c r="L2518" t="s">
        <v>177</v>
      </c>
      <c r="M2518" t="s">
        <v>9619</v>
      </c>
      <c r="N2518" t="s">
        <v>9620</v>
      </c>
      <c r="O2518">
        <v>2.2237397222222222</v>
      </c>
      <c r="P2518">
        <v>0</v>
      </c>
      <c r="Q2518">
        <v>86</v>
      </c>
      <c r="R2518">
        <v>0</v>
      </c>
      <c r="S2518">
        <v>0</v>
      </c>
      <c r="T2518">
        <v>0</v>
      </c>
      <c r="U2518">
        <v>6</v>
      </c>
      <c r="V2518">
        <v>0</v>
      </c>
      <c r="W2518">
        <v>0</v>
      </c>
      <c r="X2518">
        <v>0</v>
      </c>
      <c r="Y2518">
        <v>52.420760000000001</v>
      </c>
      <c r="Z2518">
        <v>0</v>
      </c>
      <c r="AA2518">
        <v>0</v>
      </c>
      <c r="AB2518">
        <v>0</v>
      </c>
      <c r="AC2518">
        <v>10.576736</v>
      </c>
      <c r="AD2518">
        <v>0</v>
      </c>
      <c r="AE2518">
        <v>0</v>
      </c>
      <c r="AF2518">
        <v>62.997498</v>
      </c>
    </row>
    <row r="2519" spans="1:32" x14ac:dyDescent="0.3">
      <c r="A2519">
        <v>3003323</v>
      </c>
      <c r="B2519">
        <v>1</v>
      </c>
      <c r="C2519" t="s">
        <v>82</v>
      </c>
      <c r="D2519" t="s">
        <v>106</v>
      </c>
      <c r="E2519" t="s">
        <v>9621</v>
      </c>
      <c r="F2519" t="s">
        <v>9622</v>
      </c>
      <c r="G2519" t="s">
        <v>134</v>
      </c>
      <c r="H2519" t="s">
        <v>404</v>
      </c>
      <c r="I2519" t="s">
        <v>78</v>
      </c>
      <c r="J2519" t="s">
        <v>136</v>
      </c>
      <c r="K2519" t="s">
        <v>22</v>
      </c>
      <c r="L2519" t="s">
        <v>177</v>
      </c>
      <c r="M2519" t="s">
        <v>9623</v>
      </c>
      <c r="N2519" t="s">
        <v>9624</v>
      </c>
      <c r="O2519">
        <v>2.6901699999999997</v>
      </c>
      <c r="P2519">
        <v>0</v>
      </c>
      <c r="Q2519">
        <v>55</v>
      </c>
      <c r="R2519">
        <v>0</v>
      </c>
      <c r="S2519">
        <v>0</v>
      </c>
      <c r="T2519">
        <v>0</v>
      </c>
      <c r="U2519">
        <v>3</v>
      </c>
      <c r="V2519">
        <v>0</v>
      </c>
      <c r="W2519">
        <v>0</v>
      </c>
      <c r="X2519">
        <v>0</v>
      </c>
      <c r="Y2519">
        <v>48.852024</v>
      </c>
      <c r="Z2519">
        <v>0</v>
      </c>
      <c r="AA2519">
        <v>0</v>
      </c>
      <c r="AB2519">
        <v>0</v>
      </c>
      <c r="AC2519">
        <v>1.885429</v>
      </c>
      <c r="AD2519">
        <v>0</v>
      </c>
      <c r="AE2519">
        <v>0</v>
      </c>
      <c r="AF2519">
        <v>50.737453000000002</v>
      </c>
    </row>
    <row r="2520" spans="1:32" x14ac:dyDescent="0.3">
      <c r="A2520">
        <v>3003033</v>
      </c>
      <c r="B2520">
        <v>1</v>
      </c>
      <c r="C2520" t="s">
        <v>83</v>
      </c>
      <c r="D2520" t="s">
        <v>114</v>
      </c>
      <c r="E2520" t="s">
        <v>9625</v>
      </c>
      <c r="F2520" t="s">
        <v>9626</v>
      </c>
      <c r="G2520" t="s">
        <v>134</v>
      </c>
      <c r="H2520" t="s">
        <v>238</v>
      </c>
      <c r="I2520" t="s">
        <v>78</v>
      </c>
      <c r="J2520" t="s">
        <v>136</v>
      </c>
      <c r="K2520" t="s">
        <v>22</v>
      </c>
      <c r="L2520" t="s">
        <v>177</v>
      </c>
      <c r="M2520" t="s">
        <v>9627</v>
      </c>
      <c r="N2520" t="s">
        <v>9628</v>
      </c>
      <c r="O2520">
        <v>0.84676944444444446</v>
      </c>
      <c r="P2520">
        <v>0</v>
      </c>
      <c r="Q2520">
        <v>1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0.21343690000000001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0.21343690000000001</v>
      </c>
    </row>
    <row r="2521" spans="1:32" x14ac:dyDescent="0.3">
      <c r="A2521">
        <v>3003079</v>
      </c>
      <c r="B2521">
        <v>1</v>
      </c>
      <c r="C2521" t="s">
        <v>83</v>
      </c>
      <c r="D2521" t="s">
        <v>123</v>
      </c>
      <c r="E2521" t="s">
        <v>9629</v>
      </c>
      <c r="F2521" t="s">
        <v>9630</v>
      </c>
      <c r="G2521" t="s">
        <v>134</v>
      </c>
      <c r="H2521" t="s">
        <v>211</v>
      </c>
      <c r="I2521" t="s">
        <v>79</v>
      </c>
      <c r="J2521" t="s">
        <v>136</v>
      </c>
      <c r="K2521" t="s">
        <v>22</v>
      </c>
      <c r="L2521" t="s">
        <v>177</v>
      </c>
      <c r="M2521" t="s">
        <v>9631</v>
      </c>
      <c r="N2521" t="s">
        <v>9632</v>
      </c>
      <c r="O2521">
        <v>0.34682361111111115</v>
      </c>
      <c r="P2521">
        <v>1</v>
      </c>
      <c r="Q2521">
        <v>0</v>
      </c>
      <c r="R2521">
        <v>43</v>
      </c>
      <c r="S2521">
        <v>73</v>
      </c>
      <c r="T2521">
        <v>4</v>
      </c>
      <c r="U2521">
        <v>2</v>
      </c>
      <c r="V2521">
        <v>1</v>
      </c>
      <c r="W2521">
        <v>0</v>
      </c>
      <c r="X2521">
        <v>0.67593616000000001</v>
      </c>
      <c r="Y2521">
        <v>0</v>
      </c>
      <c r="Z2521">
        <v>21.025510000000001</v>
      </c>
      <c r="AA2521">
        <v>11.632849999999999</v>
      </c>
      <c r="AB2521">
        <v>21.190214000000001</v>
      </c>
      <c r="AC2521">
        <v>9.0794259999999998E-3</v>
      </c>
      <c r="AD2521">
        <v>28.472156999999999</v>
      </c>
      <c r="AE2521">
        <v>0</v>
      </c>
      <c r="AF2521">
        <v>83.005745000000005</v>
      </c>
    </row>
    <row r="2522" spans="1:32" x14ac:dyDescent="0.3">
      <c r="A2522">
        <v>3003063</v>
      </c>
      <c r="B2522">
        <v>1</v>
      </c>
      <c r="C2522" t="s">
        <v>83</v>
      </c>
      <c r="D2522" t="s">
        <v>124</v>
      </c>
      <c r="E2522" t="s">
        <v>9633</v>
      </c>
      <c r="F2522" t="s">
        <v>9634</v>
      </c>
      <c r="G2522" t="s">
        <v>134</v>
      </c>
      <c r="H2522" t="s">
        <v>478</v>
      </c>
      <c r="I2522" t="s">
        <v>78</v>
      </c>
      <c r="J2522" t="s">
        <v>136</v>
      </c>
      <c r="K2522" t="s">
        <v>22</v>
      </c>
      <c r="L2522" t="s">
        <v>177</v>
      </c>
      <c r="M2522" t="s">
        <v>9635</v>
      </c>
      <c r="N2522" t="s">
        <v>9636</v>
      </c>
      <c r="O2522">
        <v>1.7449263888888888</v>
      </c>
      <c r="P2522">
        <v>0</v>
      </c>
      <c r="Q2522">
        <v>5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2.3970935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2.3970935</v>
      </c>
    </row>
    <row r="2523" spans="1:32" x14ac:dyDescent="0.3">
      <c r="A2523">
        <v>3003089</v>
      </c>
      <c r="B2523">
        <v>1</v>
      </c>
      <c r="C2523" t="s">
        <v>82</v>
      </c>
      <c r="D2523" t="s">
        <v>111</v>
      </c>
      <c r="E2523" t="s">
        <v>9637</v>
      </c>
      <c r="F2523" t="s">
        <v>9638</v>
      </c>
      <c r="G2523" t="s">
        <v>134</v>
      </c>
      <c r="H2523" t="s">
        <v>327</v>
      </c>
      <c r="I2523" t="s">
        <v>78</v>
      </c>
      <c r="J2523" t="s">
        <v>136</v>
      </c>
      <c r="K2523" t="s">
        <v>22</v>
      </c>
      <c r="L2523" t="s">
        <v>177</v>
      </c>
      <c r="M2523" t="s">
        <v>9639</v>
      </c>
      <c r="N2523" t="s">
        <v>9640</v>
      </c>
      <c r="O2523">
        <v>1.7583333333333333</v>
      </c>
      <c r="P2523">
        <v>0</v>
      </c>
      <c r="Q2523">
        <v>140</v>
      </c>
      <c r="R2523">
        <v>0</v>
      </c>
      <c r="S2523">
        <v>1</v>
      </c>
      <c r="T2523">
        <v>0</v>
      </c>
      <c r="U2523">
        <v>10</v>
      </c>
      <c r="V2523">
        <v>0</v>
      </c>
      <c r="W2523">
        <v>0</v>
      </c>
      <c r="X2523">
        <v>0</v>
      </c>
      <c r="Y2523">
        <v>54.416759999999996</v>
      </c>
      <c r="Z2523">
        <v>0</v>
      </c>
      <c r="AA2523">
        <v>0</v>
      </c>
      <c r="AB2523">
        <v>0</v>
      </c>
      <c r="AC2523">
        <v>23.585122999999999</v>
      </c>
      <c r="AD2523">
        <v>0</v>
      </c>
      <c r="AE2523">
        <v>0</v>
      </c>
      <c r="AF2523">
        <v>78.001884000000004</v>
      </c>
    </row>
    <row r="2524" spans="1:32" x14ac:dyDescent="0.3">
      <c r="A2524">
        <v>3002988</v>
      </c>
      <c r="B2524">
        <v>1</v>
      </c>
      <c r="C2524" t="s">
        <v>82</v>
      </c>
      <c r="D2524" t="s">
        <v>104</v>
      </c>
      <c r="E2524" t="s">
        <v>9641</v>
      </c>
      <c r="F2524" t="s">
        <v>9642</v>
      </c>
      <c r="G2524" t="s">
        <v>134</v>
      </c>
      <c r="H2524" t="s">
        <v>367</v>
      </c>
      <c r="I2524" t="s">
        <v>78</v>
      </c>
      <c r="J2524" t="s">
        <v>136</v>
      </c>
      <c r="K2524" t="s">
        <v>22</v>
      </c>
      <c r="L2524" t="s">
        <v>177</v>
      </c>
      <c r="M2524" t="s">
        <v>9643</v>
      </c>
      <c r="N2524" t="s">
        <v>9644</v>
      </c>
      <c r="O2524">
        <v>1.9082341666666667</v>
      </c>
      <c r="P2524">
        <v>0</v>
      </c>
      <c r="Q2524">
        <v>3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1.4272939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1.4272939</v>
      </c>
    </row>
    <row r="2525" spans="1:32" x14ac:dyDescent="0.3">
      <c r="A2525">
        <v>3002977</v>
      </c>
      <c r="B2525">
        <v>1</v>
      </c>
      <c r="C2525" t="s">
        <v>82</v>
      </c>
      <c r="D2525" t="s">
        <v>100</v>
      </c>
      <c r="E2525" t="s">
        <v>9645</v>
      </c>
      <c r="F2525" t="s">
        <v>9646</v>
      </c>
      <c r="G2525" t="s">
        <v>134</v>
      </c>
      <c r="H2525" t="s">
        <v>367</v>
      </c>
      <c r="I2525" t="s">
        <v>78</v>
      </c>
      <c r="J2525" t="s">
        <v>136</v>
      </c>
      <c r="K2525" t="s">
        <v>22</v>
      </c>
      <c r="L2525" t="s">
        <v>177</v>
      </c>
      <c r="M2525" t="s">
        <v>9647</v>
      </c>
      <c r="N2525" t="s">
        <v>9648</v>
      </c>
      <c r="O2525">
        <v>0.94879805555555552</v>
      </c>
      <c r="P2525">
        <v>0</v>
      </c>
      <c r="Q2525">
        <v>14</v>
      </c>
      <c r="R2525">
        <v>0</v>
      </c>
      <c r="S2525">
        <v>0</v>
      </c>
      <c r="T2525">
        <v>0</v>
      </c>
      <c r="U2525">
        <v>2</v>
      </c>
      <c r="V2525">
        <v>0</v>
      </c>
      <c r="W2525">
        <v>0</v>
      </c>
      <c r="X2525">
        <v>0</v>
      </c>
      <c r="Y2525">
        <v>2.294286</v>
      </c>
      <c r="Z2525">
        <v>0</v>
      </c>
      <c r="AA2525">
        <v>0</v>
      </c>
      <c r="AB2525">
        <v>0</v>
      </c>
      <c r="AC2525">
        <v>0.86452675000000001</v>
      </c>
      <c r="AD2525">
        <v>0</v>
      </c>
      <c r="AE2525">
        <v>0</v>
      </c>
      <c r="AF2525">
        <v>3.1588128000000002</v>
      </c>
    </row>
    <row r="2526" spans="1:32" x14ac:dyDescent="0.3">
      <c r="A2526">
        <v>3002867</v>
      </c>
      <c r="B2526">
        <v>1</v>
      </c>
      <c r="C2526" t="s">
        <v>83</v>
      </c>
      <c r="D2526" t="s">
        <v>129</v>
      </c>
      <c r="E2526" t="s">
        <v>9649</v>
      </c>
      <c r="F2526" t="s">
        <v>9650</v>
      </c>
      <c r="G2526" t="s">
        <v>134</v>
      </c>
      <c r="H2526" t="s">
        <v>327</v>
      </c>
      <c r="I2526" t="s">
        <v>78</v>
      </c>
      <c r="J2526" t="s">
        <v>136</v>
      </c>
      <c r="K2526" t="s">
        <v>22</v>
      </c>
      <c r="L2526" t="s">
        <v>177</v>
      </c>
      <c r="M2526" t="s">
        <v>9651</v>
      </c>
      <c r="N2526" t="s">
        <v>9652</v>
      </c>
      <c r="O2526">
        <v>1.8596911111111112</v>
      </c>
      <c r="P2526">
        <v>0</v>
      </c>
      <c r="Q2526">
        <v>0</v>
      </c>
      <c r="R2526">
        <v>0</v>
      </c>
      <c r="S2526">
        <v>11</v>
      </c>
      <c r="T2526">
        <v>0</v>
      </c>
      <c r="U2526">
        <v>2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15.6730175</v>
      </c>
      <c r="AB2526">
        <v>0</v>
      </c>
      <c r="AC2526">
        <v>1.4461923E-2</v>
      </c>
      <c r="AD2526">
        <v>0</v>
      </c>
      <c r="AE2526">
        <v>0</v>
      </c>
      <c r="AF2526">
        <v>15.687480000000001</v>
      </c>
    </row>
    <row r="2527" spans="1:32" x14ac:dyDescent="0.3">
      <c r="A2527">
        <v>3002868</v>
      </c>
      <c r="B2527">
        <v>1</v>
      </c>
      <c r="C2527" t="s">
        <v>82</v>
      </c>
      <c r="D2527" t="s">
        <v>92</v>
      </c>
      <c r="E2527" t="s">
        <v>9653</v>
      </c>
      <c r="F2527" t="s">
        <v>9654</v>
      </c>
      <c r="G2527" t="s">
        <v>134</v>
      </c>
      <c r="H2527" t="s">
        <v>367</v>
      </c>
      <c r="I2527" t="s">
        <v>78</v>
      </c>
      <c r="J2527" t="s">
        <v>136</v>
      </c>
      <c r="K2527" t="s">
        <v>22</v>
      </c>
      <c r="L2527" t="s">
        <v>177</v>
      </c>
      <c r="M2527" t="s">
        <v>9655</v>
      </c>
      <c r="N2527" t="s">
        <v>9656</v>
      </c>
      <c r="O2527">
        <v>6.3299977777777769</v>
      </c>
      <c r="P2527">
        <v>0</v>
      </c>
      <c r="Q2527">
        <v>2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12.223559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12.223559</v>
      </c>
    </row>
    <row r="2528" spans="1:32" x14ac:dyDescent="0.3">
      <c r="A2528">
        <v>3002876</v>
      </c>
      <c r="B2528">
        <v>1</v>
      </c>
      <c r="C2528" t="s">
        <v>82</v>
      </c>
      <c r="D2528" t="s">
        <v>100</v>
      </c>
      <c r="E2528" t="s">
        <v>9657</v>
      </c>
      <c r="F2528" t="s">
        <v>9658</v>
      </c>
      <c r="G2528" t="s">
        <v>134</v>
      </c>
      <c r="H2528" t="s">
        <v>238</v>
      </c>
      <c r="I2528" t="s">
        <v>78</v>
      </c>
      <c r="J2528" t="s">
        <v>136</v>
      </c>
      <c r="K2528" t="s">
        <v>22</v>
      </c>
      <c r="L2528" t="s">
        <v>177</v>
      </c>
      <c r="M2528" t="s">
        <v>9659</v>
      </c>
      <c r="N2528" t="s">
        <v>9660</v>
      </c>
      <c r="O2528">
        <v>2.1620138888888887</v>
      </c>
      <c r="P2528">
        <v>0</v>
      </c>
      <c r="Q2528">
        <v>3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3.1089951999999998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3.1089951999999998</v>
      </c>
    </row>
    <row r="2529" spans="1:32" x14ac:dyDescent="0.3">
      <c r="A2529">
        <v>3002860</v>
      </c>
      <c r="B2529">
        <v>1</v>
      </c>
      <c r="C2529" t="s">
        <v>83</v>
      </c>
      <c r="D2529" t="s">
        <v>128</v>
      </c>
      <c r="E2529" t="s">
        <v>9661</v>
      </c>
      <c r="F2529" t="s">
        <v>9662</v>
      </c>
      <c r="G2529" t="s">
        <v>134</v>
      </c>
      <c r="H2529" t="s">
        <v>211</v>
      </c>
      <c r="I2529" t="s">
        <v>79</v>
      </c>
      <c r="J2529" t="s">
        <v>136</v>
      </c>
      <c r="K2529" t="s">
        <v>22</v>
      </c>
      <c r="L2529" t="s">
        <v>177</v>
      </c>
      <c r="M2529" t="s">
        <v>9663</v>
      </c>
      <c r="N2529" t="s">
        <v>9664</v>
      </c>
      <c r="O2529">
        <v>0.95583333333333331</v>
      </c>
      <c r="P2529">
        <v>1</v>
      </c>
      <c r="Q2529">
        <v>27</v>
      </c>
      <c r="R2529">
        <v>12</v>
      </c>
      <c r="S2529">
        <v>116</v>
      </c>
      <c r="T2529">
        <v>3</v>
      </c>
      <c r="U2529">
        <v>6</v>
      </c>
      <c r="V2529">
        <v>0</v>
      </c>
      <c r="W2529">
        <v>0</v>
      </c>
      <c r="X2529">
        <v>0.64992886999999999</v>
      </c>
      <c r="Y2529">
        <v>1.3951323</v>
      </c>
      <c r="Z2529">
        <v>1.580759</v>
      </c>
      <c r="AA2529">
        <v>16.474654999999998</v>
      </c>
      <c r="AB2529">
        <v>27.796897999999999</v>
      </c>
      <c r="AC2529">
        <v>0.80192220000000003</v>
      </c>
      <c r="AD2529">
        <v>0</v>
      </c>
      <c r="AE2529">
        <v>0</v>
      </c>
      <c r="AF2529">
        <v>48.699294999999999</v>
      </c>
    </row>
    <row r="2530" spans="1:32" x14ac:dyDescent="0.3">
      <c r="A2530">
        <v>3002862</v>
      </c>
      <c r="B2530">
        <v>1</v>
      </c>
      <c r="C2530" t="s">
        <v>82</v>
      </c>
      <c r="D2530" t="s">
        <v>106</v>
      </c>
      <c r="E2530" t="s">
        <v>9665</v>
      </c>
      <c r="F2530" t="s">
        <v>9666</v>
      </c>
      <c r="G2530" t="s">
        <v>134</v>
      </c>
      <c r="H2530" t="s">
        <v>216</v>
      </c>
      <c r="I2530" t="s">
        <v>78</v>
      </c>
      <c r="J2530" t="s">
        <v>136</v>
      </c>
      <c r="K2530" t="s">
        <v>22</v>
      </c>
      <c r="L2530" t="s">
        <v>177</v>
      </c>
      <c r="M2530" t="s">
        <v>9667</v>
      </c>
      <c r="N2530" t="s">
        <v>9668</v>
      </c>
      <c r="O2530">
        <v>4.9259255555555548</v>
      </c>
      <c r="P2530">
        <v>0</v>
      </c>
      <c r="Q2530">
        <v>18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21.426752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21.426752</v>
      </c>
    </row>
    <row r="2531" spans="1:32" x14ac:dyDescent="0.3">
      <c r="A2531">
        <v>3002879</v>
      </c>
      <c r="B2531">
        <v>1</v>
      </c>
      <c r="C2531" t="s">
        <v>82</v>
      </c>
      <c r="D2531" t="s">
        <v>91</v>
      </c>
      <c r="E2531" t="s">
        <v>9669</v>
      </c>
      <c r="F2531" t="s">
        <v>9670</v>
      </c>
      <c r="G2531" t="s">
        <v>134</v>
      </c>
      <c r="H2531" t="s">
        <v>404</v>
      </c>
      <c r="I2531" t="s">
        <v>78</v>
      </c>
      <c r="J2531" t="s">
        <v>136</v>
      </c>
      <c r="K2531" t="s">
        <v>22</v>
      </c>
      <c r="L2531" t="s">
        <v>177</v>
      </c>
      <c r="M2531" t="s">
        <v>9671</v>
      </c>
      <c r="N2531" t="s">
        <v>9672</v>
      </c>
      <c r="O2531">
        <v>1.8237488888888889</v>
      </c>
      <c r="P2531">
        <v>0</v>
      </c>
      <c r="Q2531">
        <v>431</v>
      </c>
      <c r="R2531">
        <v>0</v>
      </c>
      <c r="S2531">
        <v>7</v>
      </c>
      <c r="T2531">
        <v>0</v>
      </c>
      <c r="U2531">
        <v>48</v>
      </c>
      <c r="V2531">
        <v>0</v>
      </c>
      <c r="W2531">
        <v>0</v>
      </c>
      <c r="X2531">
        <v>0</v>
      </c>
      <c r="Y2531">
        <v>142.23372000000001</v>
      </c>
      <c r="Z2531">
        <v>0</v>
      </c>
      <c r="AA2531">
        <v>0.89606529999999995</v>
      </c>
      <c r="AB2531">
        <v>0</v>
      </c>
      <c r="AC2531">
        <v>26.208995999999999</v>
      </c>
      <c r="AD2531">
        <v>0</v>
      </c>
      <c r="AE2531">
        <v>0</v>
      </c>
      <c r="AF2531">
        <v>169.33878000000001</v>
      </c>
    </row>
    <row r="2532" spans="1:32" x14ac:dyDescent="0.3">
      <c r="A2532">
        <v>3002842</v>
      </c>
      <c r="B2532">
        <v>1</v>
      </c>
      <c r="C2532" t="s">
        <v>82</v>
      </c>
      <c r="D2532" t="s">
        <v>86</v>
      </c>
      <c r="E2532" t="s">
        <v>5223</v>
      </c>
      <c r="F2532" t="s">
        <v>5224</v>
      </c>
      <c r="G2532" t="s">
        <v>134</v>
      </c>
      <c r="H2532" t="s">
        <v>211</v>
      </c>
      <c r="I2532" t="s">
        <v>79</v>
      </c>
      <c r="J2532" t="s">
        <v>136</v>
      </c>
      <c r="K2532" t="s">
        <v>22</v>
      </c>
      <c r="L2532" t="s">
        <v>177</v>
      </c>
      <c r="M2532" t="s">
        <v>9673</v>
      </c>
      <c r="N2532" t="s">
        <v>9674</v>
      </c>
      <c r="O2532">
        <v>0.7169444444444445</v>
      </c>
      <c r="P2532">
        <v>0</v>
      </c>
      <c r="Q2532">
        <v>202</v>
      </c>
      <c r="R2532">
        <v>0</v>
      </c>
      <c r="S2532">
        <v>77</v>
      </c>
      <c r="T2532">
        <v>2</v>
      </c>
      <c r="U2532">
        <v>48</v>
      </c>
      <c r="V2532">
        <v>0</v>
      </c>
      <c r="W2532">
        <v>0</v>
      </c>
      <c r="X2532">
        <v>0</v>
      </c>
      <c r="Y2532">
        <v>50.721229999999998</v>
      </c>
      <c r="Z2532">
        <v>0</v>
      </c>
      <c r="AA2532">
        <v>23.468653</v>
      </c>
      <c r="AB2532">
        <v>5.3982796999999998</v>
      </c>
      <c r="AC2532">
        <v>13.752171000000001</v>
      </c>
      <c r="AD2532">
        <v>0</v>
      </c>
      <c r="AE2532">
        <v>0</v>
      </c>
      <c r="AF2532">
        <v>93.340329999999994</v>
      </c>
    </row>
    <row r="2533" spans="1:32" x14ac:dyDescent="0.3">
      <c r="A2533">
        <v>3002861</v>
      </c>
      <c r="B2533">
        <v>1</v>
      </c>
      <c r="C2533" t="s">
        <v>82</v>
      </c>
      <c r="D2533" t="s">
        <v>109</v>
      </c>
      <c r="E2533" t="s">
        <v>3214</v>
      </c>
      <c r="F2533" t="s">
        <v>3215</v>
      </c>
      <c r="G2533" t="s">
        <v>134</v>
      </c>
      <c r="H2533" t="s">
        <v>211</v>
      </c>
      <c r="I2533" t="s">
        <v>79</v>
      </c>
      <c r="J2533" t="s">
        <v>136</v>
      </c>
      <c r="K2533" t="s">
        <v>22</v>
      </c>
      <c r="L2533" t="s">
        <v>177</v>
      </c>
      <c r="M2533" t="s">
        <v>9675</v>
      </c>
      <c r="N2533" t="s">
        <v>9676</v>
      </c>
      <c r="O2533">
        <v>0.31916666666666665</v>
      </c>
      <c r="P2533">
        <v>0</v>
      </c>
      <c r="Q2533">
        <v>483</v>
      </c>
      <c r="R2533">
        <v>0</v>
      </c>
      <c r="S2533">
        <v>3</v>
      </c>
      <c r="T2533">
        <v>8</v>
      </c>
      <c r="U2533">
        <v>27</v>
      </c>
      <c r="V2533">
        <v>0</v>
      </c>
      <c r="W2533">
        <v>0</v>
      </c>
      <c r="X2533">
        <v>0</v>
      </c>
      <c r="Y2533">
        <v>52.853493</v>
      </c>
      <c r="Z2533">
        <v>0</v>
      </c>
      <c r="AA2533">
        <v>0.16492012</v>
      </c>
      <c r="AB2533">
        <v>50.564315999999998</v>
      </c>
      <c r="AC2533">
        <v>4.7414370000000003</v>
      </c>
      <c r="AD2533">
        <v>0</v>
      </c>
      <c r="AE2533">
        <v>0</v>
      </c>
      <c r="AF2533">
        <v>108.32416499999999</v>
      </c>
    </row>
    <row r="2534" spans="1:32" x14ac:dyDescent="0.3">
      <c r="A2534">
        <v>3002745</v>
      </c>
      <c r="B2534">
        <v>1</v>
      </c>
      <c r="C2534" t="s">
        <v>83</v>
      </c>
      <c r="D2534" t="s">
        <v>123</v>
      </c>
      <c r="E2534" t="s">
        <v>2425</v>
      </c>
      <c r="F2534" t="s">
        <v>2426</v>
      </c>
      <c r="G2534" t="s">
        <v>134</v>
      </c>
      <c r="H2534" t="s">
        <v>252</v>
      </c>
      <c r="I2534" t="s">
        <v>79</v>
      </c>
      <c r="J2534" t="s">
        <v>136</v>
      </c>
      <c r="K2534" t="s">
        <v>22</v>
      </c>
      <c r="L2534" t="s">
        <v>177</v>
      </c>
      <c r="M2534" t="s">
        <v>9677</v>
      </c>
      <c r="N2534" t="s">
        <v>9678</v>
      </c>
      <c r="O2534">
        <v>1.1383005555555554</v>
      </c>
      <c r="P2534">
        <v>1</v>
      </c>
      <c r="Q2534">
        <v>0</v>
      </c>
      <c r="R2534">
        <v>31</v>
      </c>
      <c r="S2534">
        <v>4</v>
      </c>
      <c r="T2534">
        <v>8</v>
      </c>
      <c r="U2534">
        <v>0</v>
      </c>
      <c r="V2534">
        <v>0</v>
      </c>
      <c r="W2534">
        <v>0</v>
      </c>
      <c r="X2534">
        <v>1.4660058</v>
      </c>
      <c r="Y2534">
        <v>0</v>
      </c>
      <c r="Z2534">
        <v>20.194240000000001</v>
      </c>
      <c r="AA2534">
        <v>0.77075830000000001</v>
      </c>
      <c r="AB2534">
        <v>24.438122</v>
      </c>
      <c r="AC2534">
        <v>0</v>
      </c>
      <c r="AD2534">
        <v>0</v>
      </c>
      <c r="AE2534">
        <v>0</v>
      </c>
      <c r="AF2534">
        <v>46.869124999999997</v>
      </c>
    </row>
    <row r="2535" spans="1:32" x14ac:dyDescent="0.3">
      <c r="A2535">
        <v>3002733</v>
      </c>
      <c r="B2535">
        <v>1</v>
      </c>
      <c r="C2535" t="s">
        <v>82</v>
      </c>
      <c r="D2535" t="s">
        <v>112</v>
      </c>
      <c r="E2535" t="s">
        <v>9679</v>
      </c>
      <c r="F2535" t="s">
        <v>9680</v>
      </c>
      <c r="G2535" t="s">
        <v>134</v>
      </c>
      <c r="H2535" t="s">
        <v>238</v>
      </c>
      <c r="I2535" t="s">
        <v>78</v>
      </c>
      <c r="J2535" t="s">
        <v>136</v>
      </c>
      <c r="K2535" t="s">
        <v>22</v>
      </c>
      <c r="L2535" t="s">
        <v>177</v>
      </c>
      <c r="M2535" t="s">
        <v>9681</v>
      </c>
      <c r="N2535" t="s">
        <v>9682</v>
      </c>
      <c r="O2535">
        <v>1.9250027777777778</v>
      </c>
      <c r="P2535">
        <v>0</v>
      </c>
      <c r="Q2535">
        <v>1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0.22265844000000001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0.22265844000000001</v>
      </c>
    </row>
    <row r="2536" spans="1:32" x14ac:dyDescent="0.3">
      <c r="A2536">
        <v>3002766</v>
      </c>
      <c r="B2536">
        <v>1</v>
      </c>
      <c r="C2536" t="s">
        <v>82</v>
      </c>
      <c r="D2536" t="s">
        <v>88</v>
      </c>
      <c r="E2536" t="s">
        <v>9683</v>
      </c>
      <c r="F2536" t="s">
        <v>9684</v>
      </c>
      <c r="G2536" t="s">
        <v>134</v>
      </c>
      <c r="H2536" t="s">
        <v>247</v>
      </c>
      <c r="I2536" t="s">
        <v>78</v>
      </c>
      <c r="J2536" t="s">
        <v>136</v>
      </c>
      <c r="K2536" t="s">
        <v>22</v>
      </c>
      <c r="L2536" t="s">
        <v>177</v>
      </c>
      <c r="M2536" t="s">
        <v>9685</v>
      </c>
      <c r="N2536" t="s">
        <v>9686</v>
      </c>
      <c r="O2536">
        <v>0.62654138888888888</v>
      </c>
      <c r="P2536">
        <v>0</v>
      </c>
      <c r="Q2536">
        <v>32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4.0798186999999997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4.0798186999999997</v>
      </c>
    </row>
    <row r="2537" spans="1:32" x14ac:dyDescent="0.3">
      <c r="A2537">
        <v>3002730</v>
      </c>
      <c r="B2537">
        <v>1</v>
      </c>
      <c r="C2537" t="s">
        <v>83</v>
      </c>
      <c r="D2537" t="s">
        <v>128</v>
      </c>
      <c r="E2537" t="s">
        <v>9687</v>
      </c>
      <c r="F2537" t="s">
        <v>9688</v>
      </c>
      <c r="G2537" t="s">
        <v>134</v>
      </c>
      <c r="H2537" t="s">
        <v>238</v>
      </c>
      <c r="I2537" t="s">
        <v>78</v>
      </c>
      <c r="J2537" t="s">
        <v>136</v>
      </c>
      <c r="K2537" t="s">
        <v>22</v>
      </c>
      <c r="L2537" t="s">
        <v>177</v>
      </c>
      <c r="M2537" t="s">
        <v>9689</v>
      </c>
      <c r="N2537" t="s">
        <v>9690</v>
      </c>
      <c r="O2537">
        <v>3.2862708333333335</v>
      </c>
      <c r="P2537">
        <v>0</v>
      </c>
      <c r="Q2537">
        <v>1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0.60676825000000001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0.60676825000000001</v>
      </c>
    </row>
    <row r="2538" spans="1:32" x14ac:dyDescent="0.3">
      <c r="A2538">
        <v>3002771</v>
      </c>
      <c r="B2538">
        <v>1</v>
      </c>
      <c r="C2538" t="s">
        <v>82</v>
      </c>
      <c r="D2538" t="s">
        <v>87</v>
      </c>
      <c r="E2538" t="s">
        <v>9691</v>
      </c>
      <c r="F2538" t="s">
        <v>9692</v>
      </c>
      <c r="G2538" t="s">
        <v>134</v>
      </c>
      <c r="H2538" t="s">
        <v>247</v>
      </c>
      <c r="I2538" t="s">
        <v>78</v>
      </c>
      <c r="J2538" t="s">
        <v>136</v>
      </c>
      <c r="K2538" t="s">
        <v>22</v>
      </c>
      <c r="L2538" t="s">
        <v>177</v>
      </c>
      <c r="M2538" t="s">
        <v>9693</v>
      </c>
      <c r="N2538" t="s">
        <v>9694</v>
      </c>
      <c r="O2538">
        <v>0.81214000000000008</v>
      </c>
      <c r="P2538">
        <v>0</v>
      </c>
      <c r="Q2538">
        <v>208</v>
      </c>
      <c r="R2538">
        <v>0</v>
      </c>
      <c r="S2538">
        <v>0</v>
      </c>
      <c r="T2538">
        <v>0</v>
      </c>
      <c r="U2538">
        <v>4</v>
      </c>
      <c r="V2538">
        <v>0</v>
      </c>
      <c r="W2538">
        <v>0</v>
      </c>
      <c r="X2538">
        <v>0</v>
      </c>
      <c r="Y2538">
        <v>63.460526000000002</v>
      </c>
      <c r="Z2538">
        <v>0</v>
      </c>
      <c r="AA2538">
        <v>0</v>
      </c>
      <c r="AB2538">
        <v>0</v>
      </c>
      <c r="AC2538">
        <v>0.67769869999999999</v>
      </c>
      <c r="AD2538">
        <v>0</v>
      </c>
      <c r="AE2538">
        <v>0</v>
      </c>
      <c r="AF2538">
        <v>64.138220000000004</v>
      </c>
    </row>
    <row r="2539" spans="1:32" x14ac:dyDescent="0.3">
      <c r="A2539">
        <v>3003035</v>
      </c>
      <c r="B2539">
        <v>1</v>
      </c>
      <c r="C2539" t="s">
        <v>82</v>
      </c>
      <c r="D2539" t="s">
        <v>100</v>
      </c>
      <c r="E2539" t="s">
        <v>9695</v>
      </c>
      <c r="F2539" t="s">
        <v>9696</v>
      </c>
      <c r="G2539" t="s">
        <v>134</v>
      </c>
      <c r="H2539" t="s">
        <v>211</v>
      </c>
      <c r="I2539" t="s">
        <v>79</v>
      </c>
      <c r="J2539" t="s">
        <v>136</v>
      </c>
      <c r="K2539" t="s">
        <v>22</v>
      </c>
      <c r="L2539" t="s">
        <v>177</v>
      </c>
      <c r="M2539" t="s">
        <v>9697</v>
      </c>
      <c r="N2539" t="s">
        <v>9698</v>
      </c>
      <c r="O2539">
        <v>0.13</v>
      </c>
      <c r="P2539">
        <v>8</v>
      </c>
      <c r="Q2539">
        <v>15969</v>
      </c>
      <c r="R2539">
        <v>5</v>
      </c>
      <c r="S2539">
        <v>11</v>
      </c>
      <c r="T2539">
        <v>9</v>
      </c>
      <c r="U2539">
        <v>1121</v>
      </c>
      <c r="V2539">
        <v>0</v>
      </c>
      <c r="W2539">
        <v>1</v>
      </c>
      <c r="X2539">
        <v>0.36705547999999999</v>
      </c>
      <c r="Y2539">
        <v>695.56213000000002</v>
      </c>
      <c r="Z2539">
        <v>0.13075437000000001</v>
      </c>
      <c r="AA2539">
        <v>0.23297093999999999</v>
      </c>
      <c r="AB2539">
        <v>30.095942999999998</v>
      </c>
      <c r="AC2539">
        <v>78.095699999999994</v>
      </c>
      <c r="AD2539">
        <v>0</v>
      </c>
      <c r="AE2539">
        <v>0.51790195999999999</v>
      </c>
      <c r="AF2539">
        <v>805.00243999999998</v>
      </c>
    </row>
    <row r="2540" spans="1:32" x14ac:dyDescent="0.3">
      <c r="A2540">
        <v>3002755</v>
      </c>
      <c r="B2540">
        <v>1</v>
      </c>
      <c r="C2540" t="s">
        <v>82</v>
      </c>
      <c r="D2540" t="s">
        <v>92</v>
      </c>
      <c r="E2540" t="s">
        <v>8417</v>
      </c>
      <c r="F2540" t="s">
        <v>8418</v>
      </c>
      <c r="G2540" t="s">
        <v>134</v>
      </c>
      <c r="H2540" t="s">
        <v>247</v>
      </c>
      <c r="I2540" t="s">
        <v>78</v>
      </c>
      <c r="J2540" t="s">
        <v>136</v>
      </c>
      <c r="K2540" t="s">
        <v>22</v>
      </c>
      <c r="L2540" t="s">
        <v>177</v>
      </c>
      <c r="M2540" t="s">
        <v>9699</v>
      </c>
      <c r="N2540" t="s">
        <v>9700</v>
      </c>
      <c r="O2540">
        <v>1.3034858333333332</v>
      </c>
      <c r="P2540">
        <v>0</v>
      </c>
      <c r="Q2540">
        <v>288</v>
      </c>
      <c r="R2540">
        <v>0</v>
      </c>
      <c r="S2540">
        <v>0</v>
      </c>
      <c r="T2540">
        <v>0</v>
      </c>
      <c r="U2540">
        <v>30</v>
      </c>
      <c r="V2540">
        <v>0</v>
      </c>
      <c r="W2540">
        <v>0</v>
      </c>
      <c r="X2540">
        <v>0</v>
      </c>
      <c r="Y2540">
        <v>146.51419999999999</v>
      </c>
      <c r="Z2540">
        <v>0</v>
      </c>
      <c r="AA2540">
        <v>0</v>
      </c>
      <c r="AB2540">
        <v>0</v>
      </c>
      <c r="AC2540">
        <v>25.496006000000001</v>
      </c>
      <c r="AD2540">
        <v>0</v>
      </c>
      <c r="AE2540">
        <v>0</v>
      </c>
      <c r="AF2540">
        <v>172.01021</v>
      </c>
    </row>
    <row r="2541" spans="1:32" x14ac:dyDescent="0.3">
      <c r="A2541">
        <v>3002693</v>
      </c>
      <c r="B2541">
        <v>1</v>
      </c>
      <c r="C2541" t="s">
        <v>82</v>
      </c>
      <c r="D2541" t="s">
        <v>98</v>
      </c>
      <c r="E2541" t="s">
        <v>9701</v>
      </c>
      <c r="F2541" t="s">
        <v>9702</v>
      </c>
      <c r="G2541" t="s">
        <v>134</v>
      </c>
      <c r="H2541" t="s">
        <v>367</v>
      </c>
      <c r="I2541" t="s">
        <v>78</v>
      </c>
      <c r="J2541" t="s">
        <v>136</v>
      </c>
      <c r="K2541" t="s">
        <v>22</v>
      </c>
      <c r="L2541" t="s">
        <v>177</v>
      </c>
      <c r="M2541" t="s">
        <v>9703</v>
      </c>
      <c r="N2541" t="s">
        <v>9704</v>
      </c>
      <c r="O2541">
        <v>0.68372194444444445</v>
      </c>
      <c r="P2541">
        <v>0</v>
      </c>
      <c r="Q2541">
        <v>8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0.89182629999999996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0.89182629999999996</v>
      </c>
    </row>
    <row r="2542" spans="1:32" x14ac:dyDescent="0.3">
      <c r="A2542">
        <v>3002719</v>
      </c>
      <c r="B2542">
        <v>1</v>
      </c>
      <c r="C2542" t="s">
        <v>82</v>
      </c>
      <c r="D2542" t="s">
        <v>84</v>
      </c>
      <c r="E2542" t="s">
        <v>9705</v>
      </c>
      <c r="F2542" t="s">
        <v>9706</v>
      </c>
      <c r="G2542" t="s">
        <v>134</v>
      </c>
      <c r="H2542" t="s">
        <v>216</v>
      </c>
      <c r="I2542" t="s">
        <v>78</v>
      </c>
      <c r="J2542" t="s">
        <v>136</v>
      </c>
      <c r="K2542" t="s">
        <v>22</v>
      </c>
      <c r="L2542" t="s">
        <v>177</v>
      </c>
      <c r="M2542" t="s">
        <v>9707</v>
      </c>
      <c r="N2542" t="s">
        <v>9708</v>
      </c>
      <c r="O2542">
        <v>3.0610327777777782</v>
      </c>
      <c r="P2542">
        <v>0</v>
      </c>
      <c r="Q2542">
        <v>8</v>
      </c>
      <c r="R2542">
        <v>0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0</v>
      </c>
      <c r="Y2542">
        <v>4.7477302999999997</v>
      </c>
      <c r="Z2542">
        <v>0</v>
      </c>
      <c r="AA2542">
        <v>0</v>
      </c>
      <c r="AB2542">
        <v>0</v>
      </c>
      <c r="AC2542">
        <v>5.3770046000000002</v>
      </c>
      <c r="AD2542">
        <v>0</v>
      </c>
      <c r="AE2542">
        <v>0</v>
      </c>
      <c r="AF2542">
        <v>10.124734999999999</v>
      </c>
    </row>
    <row r="2543" spans="1:32" x14ac:dyDescent="0.3">
      <c r="A2543">
        <v>3002686</v>
      </c>
      <c r="B2543">
        <v>1</v>
      </c>
      <c r="C2543" t="s">
        <v>82</v>
      </c>
      <c r="D2543" t="s">
        <v>94</v>
      </c>
      <c r="E2543" t="s">
        <v>9709</v>
      </c>
      <c r="F2543" t="s">
        <v>9710</v>
      </c>
      <c r="G2543" t="s">
        <v>134</v>
      </c>
      <c r="H2543" t="s">
        <v>247</v>
      </c>
      <c r="I2543" t="s">
        <v>78</v>
      </c>
      <c r="J2543" t="s">
        <v>136</v>
      </c>
      <c r="K2543" t="s">
        <v>22</v>
      </c>
      <c r="L2543" t="s">
        <v>177</v>
      </c>
      <c r="M2543" t="s">
        <v>9711</v>
      </c>
      <c r="N2543" t="s">
        <v>9712</v>
      </c>
      <c r="O2543">
        <v>2.8800688888888888</v>
      </c>
      <c r="P2543">
        <v>0</v>
      </c>
      <c r="Q2543">
        <v>13</v>
      </c>
      <c r="R2543">
        <v>0</v>
      </c>
      <c r="S2543">
        <v>2</v>
      </c>
      <c r="T2543">
        <v>0</v>
      </c>
      <c r="U2543">
        <v>6</v>
      </c>
      <c r="V2543">
        <v>0</v>
      </c>
      <c r="W2543">
        <v>0</v>
      </c>
      <c r="X2543">
        <v>0</v>
      </c>
      <c r="Y2543">
        <v>4.5812163000000004</v>
      </c>
      <c r="Z2543">
        <v>0</v>
      </c>
      <c r="AA2543">
        <v>1.6168294000000001</v>
      </c>
      <c r="AB2543">
        <v>0</v>
      </c>
      <c r="AC2543">
        <v>1.8400444</v>
      </c>
      <c r="AD2543">
        <v>0</v>
      </c>
      <c r="AE2543">
        <v>0</v>
      </c>
      <c r="AF2543">
        <v>8.0380909999999997</v>
      </c>
    </row>
    <row r="2544" spans="1:32" x14ac:dyDescent="0.3">
      <c r="A2544">
        <v>3002322</v>
      </c>
      <c r="B2544">
        <v>2</v>
      </c>
      <c r="C2544" t="s">
        <v>82</v>
      </c>
      <c r="D2544" t="s">
        <v>104</v>
      </c>
      <c r="E2544" t="s">
        <v>9713</v>
      </c>
      <c r="F2544" t="s">
        <v>9714</v>
      </c>
      <c r="G2544" t="s">
        <v>134</v>
      </c>
      <c r="H2544" t="s">
        <v>367</v>
      </c>
      <c r="I2544" t="s">
        <v>78</v>
      </c>
      <c r="J2544" t="s">
        <v>136</v>
      </c>
      <c r="K2544" t="s">
        <v>22</v>
      </c>
      <c r="L2544" t="s">
        <v>177</v>
      </c>
      <c r="M2544" t="s">
        <v>9715</v>
      </c>
      <c r="N2544" t="s">
        <v>9716</v>
      </c>
      <c r="O2544">
        <v>0.43305555555555558</v>
      </c>
      <c r="P2544">
        <v>0</v>
      </c>
      <c r="Q2544">
        <v>448</v>
      </c>
      <c r="R2544">
        <v>0</v>
      </c>
      <c r="S2544">
        <v>0</v>
      </c>
      <c r="T2544">
        <v>0</v>
      </c>
      <c r="U2544">
        <v>102</v>
      </c>
      <c r="V2544">
        <v>0</v>
      </c>
      <c r="W2544">
        <v>0</v>
      </c>
      <c r="X2544">
        <v>0</v>
      </c>
      <c r="Y2544">
        <v>69.987335000000002</v>
      </c>
      <c r="Z2544">
        <v>0</v>
      </c>
      <c r="AA2544">
        <v>0</v>
      </c>
      <c r="AB2544">
        <v>0</v>
      </c>
      <c r="AC2544">
        <v>53.785179999999997</v>
      </c>
      <c r="AD2544">
        <v>0</v>
      </c>
      <c r="AE2544">
        <v>0</v>
      </c>
      <c r="AF2544">
        <v>123.772514</v>
      </c>
    </row>
    <row r="2545" spans="1:32" x14ac:dyDescent="0.3">
      <c r="A2545">
        <v>3002518</v>
      </c>
      <c r="B2545">
        <v>1</v>
      </c>
      <c r="C2545" t="s">
        <v>83</v>
      </c>
      <c r="D2545" t="s">
        <v>126</v>
      </c>
      <c r="E2545" t="s">
        <v>9717</v>
      </c>
      <c r="F2545" t="s">
        <v>9718</v>
      </c>
      <c r="G2545" t="s">
        <v>134</v>
      </c>
      <c r="H2545" t="s">
        <v>211</v>
      </c>
      <c r="I2545" t="s">
        <v>79</v>
      </c>
      <c r="J2545" t="s">
        <v>136</v>
      </c>
      <c r="K2545" t="s">
        <v>22</v>
      </c>
      <c r="L2545" t="s">
        <v>177</v>
      </c>
      <c r="M2545" t="s">
        <v>9719</v>
      </c>
      <c r="N2545" t="s">
        <v>9720</v>
      </c>
      <c r="O2545">
        <v>0.33861111111111108</v>
      </c>
      <c r="P2545">
        <v>1</v>
      </c>
      <c r="Q2545">
        <v>1289</v>
      </c>
      <c r="R2545">
        <v>0</v>
      </c>
      <c r="S2545">
        <v>15</v>
      </c>
      <c r="T2545">
        <v>3</v>
      </c>
      <c r="U2545">
        <v>292</v>
      </c>
      <c r="V2545">
        <v>0</v>
      </c>
      <c r="W2545">
        <v>0</v>
      </c>
      <c r="X2545">
        <v>1.2738366000000001</v>
      </c>
      <c r="Y2545">
        <v>80.606894999999994</v>
      </c>
      <c r="Z2545">
        <v>0</v>
      </c>
      <c r="AA2545">
        <v>0.92041594000000004</v>
      </c>
      <c r="AB2545">
        <v>40.691319999999997</v>
      </c>
      <c r="AC2545">
        <v>50.132686999999997</v>
      </c>
      <c r="AD2545">
        <v>0</v>
      </c>
      <c r="AE2545">
        <v>0</v>
      </c>
      <c r="AF2545">
        <v>173.62514999999999</v>
      </c>
    </row>
    <row r="2546" spans="1:32" x14ac:dyDescent="0.3">
      <c r="A2546">
        <v>3002526</v>
      </c>
      <c r="B2546">
        <v>1</v>
      </c>
      <c r="C2546" t="s">
        <v>83</v>
      </c>
      <c r="D2546" t="s">
        <v>128</v>
      </c>
      <c r="E2546" t="s">
        <v>9721</v>
      </c>
      <c r="F2546" t="s">
        <v>9722</v>
      </c>
      <c r="G2546" t="s">
        <v>134</v>
      </c>
      <c r="H2546" t="s">
        <v>147</v>
      </c>
      <c r="I2546" t="s">
        <v>79</v>
      </c>
      <c r="J2546" t="s">
        <v>136</v>
      </c>
      <c r="K2546" t="s">
        <v>22</v>
      </c>
      <c r="L2546" t="s">
        <v>137</v>
      </c>
      <c r="M2546" t="s">
        <v>9723</v>
      </c>
      <c r="N2546" t="s">
        <v>9724</v>
      </c>
      <c r="O2546">
        <v>3.9880555555555555</v>
      </c>
      <c r="P2546">
        <v>9</v>
      </c>
      <c r="Q2546">
        <v>1529</v>
      </c>
      <c r="R2546">
        <v>43</v>
      </c>
      <c r="S2546">
        <v>88</v>
      </c>
      <c r="T2546">
        <v>6</v>
      </c>
      <c r="U2546">
        <v>131</v>
      </c>
      <c r="V2546">
        <v>1</v>
      </c>
      <c r="W2546">
        <v>0</v>
      </c>
      <c r="X2546">
        <v>61.287745999999999</v>
      </c>
      <c r="Y2546">
        <v>792.37645999999995</v>
      </c>
      <c r="Z2546">
        <v>147.47228999999999</v>
      </c>
      <c r="AA2546">
        <v>52.029743000000003</v>
      </c>
      <c r="AB2546">
        <v>79.514489999999995</v>
      </c>
      <c r="AC2546">
        <v>195.32639</v>
      </c>
      <c r="AD2546">
        <v>3.2376852</v>
      </c>
      <c r="AE2546">
        <v>0</v>
      </c>
      <c r="AF2546">
        <v>1331.2447999999999</v>
      </c>
    </row>
    <row r="2547" spans="1:32" x14ac:dyDescent="0.3">
      <c r="A2547">
        <v>3001546</v>
      </c>
      <c r="B2547">
        <v>1</v>
      </c>
      <c r="C2547" t="s">
        <v>83</v>
      </c>
      <c r="D2547" t="s">
        <v>126</v>
      </c>
      <c r="E2547" t="s">
        <v>9725</v>
      </c>
      <c r="F2547" t="s">
        <v>9726</v>
      </c>
      <c r="G2547" t="s">
        <v>134</v>
      </c>
      <c r="H2547" t="s">
        <v>147</v>
      </c>
      <c r="I2547" t="s">
        <v>79</v>
      </c>
      <c r="J2547" t="s">
        <v>136</v>
      </c>
      <c r="K2547" t="s">
        <v>22</v>
      </c>
      <c r="L2547" t="s">
        <v>137</v>
      </c>
      <c r="M2547" t="s">
        <v>9727</v>
      </c>
      <c r="N2547" t="s">
        <v>9728</v>
      </c>
      <c r="O2547">
        <v>1.7369444444444444</v>
      </c>
      <c r="P2547">
        <v>8</v>
      </c>
      <c r="Q2547">
        <v>1330</v>
      </c>
      <c r="R2547">
        <v>4</v>
      </c>
      <c r="S2547">
        <v>111</v>
      </c>
      <c r="T2547">
        <v>5</v>
      </c>
      <c r="U2547">
        <v>93</v>
      </c>
      <c r="V2547">
        <v>0</v>
      </c>
      <c r="W2547">
        <v>0</v>
      </c>
      <c r="X2547">
        <v>70.047579999999996</v>
      </c>
      <c r="Y2547">
        <v>231.89005</v>
      </c>
      <c r="Z2547">
        <v>6.2744249999999999</v>
      </c>
      <c r="AA2547">
        <v>34.218899999999998</v>
      </c>
      <c r="AB2547">
        <v>39.359177000000003</v>
      </c>
      <c r="AC2547">
        <v>60.766773000000001</v>
      </c>
      <c r="AD2547">
        <v>0</v>
      </c>
      <c r="AE2547">
        <v>0</v>
      </c>
      <c r="AF2547">
        <v>442.55689999999998</v>
      </c>
    </row>
    <row r="2548" spans="1:32" x14ac:dyDescent="0.3">
      <c r="A2548">
        <v>3001544</v>
      </c>
      <c r="B2548">
        <v>1</v>
      </c>
      <c r="C2548" t="s">
        <v>83</v>
      </c>
      <c r="D2548" t="s">
        <v>116</v>
      </c>
      <c r="E2548" t="s">
        <v>9729</v>
      </c>
      <c r="F2548" t="s">
        <v>9730</v>
      </c>
      <c r="G2548" t="s">
        <v>134</v>
      </c>
      <c r="H2548" t="s">
        <v>135</v>
      </c>
      <c r="I2548" t="s">
        <v>79</v>
      </c>
      <c r="J2548" t="s">
        <v>136</v>
      </c>
      <c r="K2548" t="s">
        <v>22</v>
      </c>
      <c r="L2548" t="s">
        <v>137</v>
      </c>
      <c r="M2548" t="s">
        <v>9731</v>
      </c>
      <c r="N2548" t="s">
        <v>9732</v>
      </c>
      <c r="O2548">
        <v>0.18916666666666668</v>
      </c>
      <c r="P2548">
        <v>14</v>
      </c>
      <c r="Q2548">
        <v>2476</v>
      </c>
      <c r="R2548">
        <v>151</v>
      </c>
      <c r="S2548">
        <v>981</v>
      </c>
      <c r="T2548">
        <v>38</v>
      </c>
      <c r="U2548">
        <v>220</v>
      </c>
      <c r="V2548">
        <v>2</v>
      </c>
      <c r="W2548">
        <v>1</v>
      </c>
      <c r="X2548">
        <v>5.8164616000000002</v>
      </c>
      <c r="Y2548">
        <v>99.778390000000002</v>
      </c>
      <c r="Z2548">
        <v>24.805589999999999</v>
      </c>
      <c r="AA2548">
        <v>90.16404</v>
      </c>
      <c r="AB2548">
        <v>11.747885999999999</v>
      </c>
      <c r="AC2548">
        <v>18.998175</v>
      </c>
      <c r="AD2548">
        <v>10.564906000000001</v>
      </c>
      <c r="AE2548">
        <v>14.144785000000001</v>
      </c>
      <c r="AF2548">
        <v>276.02023000000003</v>
      </c>
    </row>
    <row r="2549" spans="1:32" x14ac:dyDescent="0.3">
      <c r="A2549">
        <v>3001540</v>
      </c>
      <c r="B2549">
        <v>1</v>
      </c>
      <c r="C2549" t="s">
        <v>83</v>
      </c>
      <c r="D2549" t="s">
        <v>116</v>
      </c>
      <c r="E2549" t="s">
        <v>9733</v>
      </c>
      <c r="F2549" t="s">
        <v>9734</v>
      </c>
      <c r="G2549" t="s">
        <v>134</v>
      </c>
      <c r="H2549" t="s">
        <v>135</v>
      </c>
      <c r="I2549" t="s">
        <v>79</v>
      </c>
      <c r="J2549" t="s">
        <v>136</v>
      </c>
      <c r="K2549" t="s">
        <v>22</v>
      </c>
      <c r="L2549" t="s">
        <v>137</v>
      </c>
      <c r="M2549" t="s">
        <v>9735</v>
      </c>
      <c r="N2549" t="s">
        <v>9736</v>
      </c>
      <c r="O2549">
        <v>0.26833333333333331</v>
      </c>
      <c r="P2549">
        <v>14</v>
      </c>
      <c r="Q2549">
        <v>2476</v>
      </c>
      <c r="R2549">
        <v>152</v>
      </c>
      <c r="S2549">
        <v>981</v>
      </c>
      <c r="T2549">
        <v>38</v>
      </c>
      <c r="U2549">
        <v>220</v>
      </c>
      <c r="V2549">
        <v>2</v>
      </c>
      <c r="W2549">
        <v>1</v>
      </c>
      <c r="X2549">
        <v>8.4334240000000005</v>
      </c>
      <c r="Y2549">
        <v>144.67102</v>
      </c>
      <c r="Z2549">
        <v>34.997172999999997</v>
      </c>
      <c r="AA2549">
        <v>118.56796</v>
      </c>
      <c r="AB2549">
        <v>16.54476</v>
      </c>
      <c r="AC2549">
        <v>26.955109</v>
      </c>
      <c r="AD2549">
        <v>14.736293</v>
      </c>
      <c r="AE2549">
        <v>19.528068999999999</v>
      </c>
      <c r="AF2549">
        <v>384.43380000000002</v>
      </c>
    </row>
    <row r="2550" spans="1:32" x14ac:dyDescent="0.3">
      <c r="A2550">
        <v>3001501</v>
      </c>
      <c r="B2550">
        <v>1</v>
      </c>
      <c r="C2550" t="s">
        <v>83</v>
      </c>
      <c r="D2550" t="s">
        <v>130</v>
      </c>
      <c r="E2550" t="s">
        <v>9737</v>
      </c>
      <c r="F2550" t="s">
        <v>9738</v>
      </c>
      <c r="G2550" t="s">
        <v>134</v>
      </c>
      <c r="H2550" t="s">
        <v>247</v>
      </c>
      <c r="I2550" t="s">
        <v>78</v>
      </c>
      <c r="J2550" t="s">
        <v>136</v>
      </c>
      <c r="K2550" t="s">
        <v>22</v>
      </c>
      <c r="L2550" t="s">
        <v>177</v>
      </c>
      <c r="M2550" t="s">
        <v>9739</v>
      </c>
      <c r="N2550" t="s">
        <v>9740</v>
      </c>
      <c r="O2550">
        <v>5.3782677777777774</v>
      </c>
      <c r="P2550">
        <v>0</v>
      </c>
      <c r="Q2550">
        <v>16</v>
      </c>
      <c r="R2550">
        <v>0</v>
      </c>
      <c r="S2550">
        <v>4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10.051568</v>
      </c>
      <c r="Z2550">
        <v>0</v>
      </c>
      <c r="AA2550">
        <v>4.2278339999999996</v>
      </c>
      <c r="AB2550">
        <v>0</v>
      </c>
      <c r="AC2550">
        <v>0</v>
      </c>
      <c r="AD2550">
        <v>0</v>
      </c>
      <c r="AE2550">
        <v>0</v>
      </c>
      <c r="AF2550">
        <v>14.279401999999999</v>
      </c>
    </row>
    <row r="2551" spans="1:32" x14ac:dyDescent="0.3">
      <c r="A2551">
        <v>3001529</v>
      </c>
      <c r="B2551">
        <v>1</v>
      </c>
      <c r="C2551" t="s">
        <v>83</v>
      </c>
      <c r="D2551" t="s">
        <v>124</v>
      </c>
      <c r="E2551" t="s">
        <v>9741</v>
      </c>
      <c r="F2551" t="s">
        <v>9742</v>
      </c>
      <c r="G2551" t="s">
        <v>134</v>
      </c>
      <c r="H2551" t="s">
        <v>135</v>
      </c>
      <c r="I2551" t="s">
        <v>79</v>
      </c>
      <c r="J2551" t="s">
        <v>136</v>
      </c>
      <c r="K2551" t="s">
        <v>22</v>
      </c>
      <c r="L2551" t="s">
        <v>137</v>
      </c>
      <c r="M2551" t="s">
        <v>9743</v>
      </c>
      <c r="N2551" t="s">
        <v>9744</v>
      </c>
      <c r="O2551">
        <v>0.40194444444444444</v>
      </c>
      <c r="P2551">
        <v>9</v>
      </c>
      <c r="Q2551">
        <v>8894</v>
      </c>
      <c r="R2551">
        <v>272</v>
      </c>
      <c r="S2551">
        <v>998</v>
      </c>
      <c r="T2551">
        <v>20</v>
      </c>
      <c r="U2551">
        <v>838</v>
      </c>
      <c r="V2551">
        <v>1</v>
      </c>
      <c r="W2551">
        <v>1</v>
      </c>
      <c r="X2551">
        <v>22.801544</v>
      </c>
      <c r="Y2551">
        <v>1049.3964000000001</v>
      </c>
      <c r="Z2551">
        <v>134.97163</v>
      </c>
      <c r="AA2551">
        <v>266.77474999999998</v>
      </c>
      <c r="AB2551">
        <v>25.809462</v>
      </c>
      <c r="AC2551">
        <v>204.69072</v>
      </c>
      <c r="AD2551">
        <v>2.0958573999999999</v>
      </c>
      <c r="AE2551">
        <v>0.39403722000000002</v>
      </c>
      <c r="AF2551">
        <v>1706.9344000000001</v>
      </c>
    </row>
    <row r="2552" spans="1:32" x14ac:dyDescent="0.3">
      <c r="A2552">
        <v>3001535</v>
      </c>
      <c r="B2552">
        <v>1</v>
      </c>
      <c r="C2552" t="s">
        <v>83</v>
      </c>
      <c r="D2552" t="s">
        <v>124</v>
      </c>
      <c r="E2552" t="s">
        <v>9745</v>
      </c>
      <c r="F2552" t="s">
        <v>9746</v>
      </c>
      <c r="G2552" t="s">
        <v>134</v>
      </c>
      <c r="H2552" t="s">
        <v>135</v>
      </c>
      <c r="I2552" t="s">
        <v>79</v>
      </c>
      <c r="J2552" t="s">
        <v>136</v>
      </c>
      <c r="K2552" t="s">
        <v>22</v>
      </c>
      <c r="L2552" t="s">
        <v>137</v>
      </c>
      <c r="M2552" t="s">
        <v>9747</v>
      </c>
      <c r="N2552" t="s">
        <v>9748</v>
      </c>
      <c r="O2552">
        <v>0.1463888888888889</v>
      </c>
      <c r="P2552">
        <v>9</v>
      </c>
      <c r="Q2552">
        <v>8898</v>
      </c>
      <c r="R2552">
        <v>272</v>
      </c>
      <c r="S2552">
        <v>997</v>
      </c>
      <c r="T2552">
        <v>20</v>
      </c>
      <c r="U2552">
        <v>838</v>
      </c>
      <c r="V2552">
        <v>1</v>
      </c>
      <c r="W2552">
        <v>1</v>
      </c>
      <c r="X2552">
        <v>8.1243999999999996</v>
      </c>
      <c r="Y2552">
        <v>373.95312000000001</v>
      </c>
      <c r="Z2552">
        <v>49.511099999999999</v>
      </c>
      <c r="AA2552">
        <v>104.80515</v>
      </c>
      <c r="AB2552">
        <v>9.4678260000000005</v>
      </c>
      <c r="AC2552">
        <v>74.765559999999994</v>
      </c>
      <c r="AD2552">
        <v>0.77626709999999999</v>
      </c>
      <c r="AE2552">
        <v>0.14745055000000001</v>
      </c>
      <c r="AF2552">
        <v>621.55089999999996</v>
      </c>
    </row>
    <row r="2553" spans="1:32" x14ac:dyDescent="0.3">
      <c r="A2553">
        <v>3001497</v>
      </c>
      <c r="B2553">
        <v>1</v>
      </c>
      <c r="C2553" t="s">
        <v>82</v>
      </c>
      <c r="D2553" t="s">
        <v>105</v>
      </c>
      <c r="E2553" t="s">
        <v>9749</v>
      </c>
      <c r="F2553" t="s">
        <v>9750</v>
      </c>
      <c r="G2553" t="s">
        <v>134</v>
      </c>
      <c r="H2553" t="s">
        <v>135</v>
      </c>
      <c r="I2553" t="s">
        <v>79</v>
      </c>
      <c r="J2553" t="s">
        <v>136</v>
      </c>
      <c r="K2553" t="s">
        <v>22</v>
      </c>
      <c r="L2553" t="s">
        <v>177</v>
      </c>
      <c r="M2553" t="s">
        <v>9751</v>
      </c>
      <c r="N2553" t="s">
        <v>9752</v>
      </c>
      <c r="O2553">
        <v>0.6203386111111111</v>
      </c>
      <c r="P2553">
        <v>1</v>
      </c>
      <c r="Q2553">
        <v>1508</v>
      </c>
      <c r="R2553">
        <v>17</v>
      </c>
      <c r="S2553">
        <v>421</v>
      </c>
      <c r="T2553">
        <v>12</v>
      </c>
      <c r="U2553">
        <v>306</v>
      </c>
      <c r="V2553">
        <v>0</v>
      </c>
      <c r="W2553">
        <v>1</v>
      </c>
      <c r="X2553">
        <v>0.80627510000000002</v>
      </c>
      <c r="Y2553">
        <v>314.46776999999997</v>
      </c>
      <c r="Z2553">
        <v>37.902332000000001</v>
      </c>
      <c r="AA2553">
        <v>141.06881999999999</v>
      </c>
      <c r="AB2553">
        <v>50.991894000000002</v>
      </c>
      <c r="AC2553">
        <v>134.87047999999999</v>
      </c>
      <c r="AD2553">
        <v>0</v>
      </c>
      <c r="AE2553">
        <v>2.2251235999999999</v>
      </c>
      <c r="AF2553">
        <v>682.33270000000005</v>
      </c>
    </row>
    <row r="2554" spans="1:32" x14ac:dyDescent="0.3">
      <c r="A2554">
        <v>3001487</v>
      </c>
      <c r="B2554">
        <v>1</v>
      </c>
      <c r="C2554" t="s">
        <v>82</v>
      </c>
      <c r="D2554" t="s">
        <v>104</v>
      </c>
      <c r="E2554" t="s">
        <v>9753</v>
      </c>
      <c r="F2554" t="s">
        <v>9754</v>
      </c>
      <c r="G2554" t="s">
        <v>134</v>
      </c>
      <c r="H2554" t="s">
        <v>247</v>
      </c>
      <c r="I2554" t="s">
        <v>78</v>
      </c>
      <c r="J2554" t="s">
        <v>136</v>
      </c>
      <c r="K2554" t="s">
        <v>22</v>
      </c>
      <c r="L2554" t="s">
        <v>177</v>
      </c>
      <c r="M2554" t="s">
        <v>9755</v>
      </c>
      <c r="N2554" t="s">
        <v>9756</v>
      </c>
      <c r="O2554">
        <v>1.8406783333333334</v>
      </c>
      <c r="P2554">
        <v>0</v>
      </c>
      <c r="Q2554">
        <v>27</v>
      </c>
      <c r="R2554">
        <v>0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0</v>
      </c>
      <c r="Y2554">
        <v>15.681722000000001</v>
      </c>
      <c r="Z2554">
        <v>0</v>
      </c>
      <c r="AA2554">
        <v>0</v>
      </c>
      <c r="AB2554">
        <v>0</v>
      </c>
      <c r="AC2554">
        <v>1.8348773</v>
      </c>
      <c r="AD2554">
        <v>0</v>
      </c>
      <c r="AE2554">
        <v>0</v>
      </c>
      <c r="AF2554">
        <v>17.5166</v>
      </c>
    </row>
    <row r="2555" spans="1:32" x14ac:dyDescent="0.3">
      <c r="A2555">
        <v>3001525</v>
      </c>
      <c r="B2555">
        <v>1</v>
      </c>
      <c r="C2555" t="s">
        <v>83</v>
      </c>
      <c r="D2555" t="s">
        <v>116</v>
      </c>
      <c r="E2555" t="s">
        <v>9757</v>
      </c>
      <c r="F2555" t="s">
        <v>9758</v>
      </c>
      <c r="G2555" t="s">
        <v>134</v>
      </c>
      <c r="H2555" t="s">
        <v>135</v>
      </c>
      <c r="I2555" t="s">
        <v>79</v>
      </c>
      <c r="J2555" t="s">
        <v>136</v>
      </c>
      <c r="K2555" t="s">
        <v>22</v>
      </c>
      <c r="L2555" t="s">
        <v>137</v>
      </c>
      <c r="M2555" t="s">
        <v>9759</v>
      </c>
      <c r="N2555" t="s">
        <v>9760</v>
      </c>
      <c r="O2555">
        <v>0.45305555555555554</v>
      </c>
      <c r="P2555">
        <v>1</v>
      </c>
      <c r="Q2555">
        <v>11136</v>
      </c>
      <c r="R2555">
        <v>3</v>
      </c>
      <c r="S2555">
        <v>66</v>
      </c>
      <c r="T2555">
        <v>8</v>
      </c>
      <c r="U2555">
        <v>1874</v>
      </c>
      <c r="V2555">
        <v>1</v>
      </c>
      <c r="W2555">
        <v>5</v>
      </c>
      <c r="X2555">
        <v>0.14491784999999999</v>
      </c>
      <c r="Y2555">
        <v>1932.2081000000001</v>
      </c>
      <c r="Z2555">
        <v>0.21516105999999999</v>
      </c>
      <c r="AA2555">
        <v>5.2831463999999997</v>
      </c>
      <c r="AB2555">
        <v>168.68034</v>
      </c>
      <c r="AC2555">
        <v>512.77826000000005</v>
      </c>
      <c r="AD2555">
        <v>116.96611</v>
      </c>
      <c r="AE2555">
        <v>6.0435689999999997</v>
      </c>
      <c r="AF2555">
        <v>2742.3195999999998</v>
      </c>
    </row>
    <row r="2556" spans="1:32" x14ac:dyDescent="0.3">
      <c r="A2556">
        <v>3001520</v>
      </c>
      <c r="B2556">
        <v>1</v>
      </c>
      <c r="C2556" t="s">
        <v>83</v>
      </c>
      <c r="D2556" t="s">
        <v>116</v>
      </c>
      <c r="E2556" t="s">
        <v>9757</v>
      </c>
      <c r="F2556" t="s">
        <v>9758</v>
      </c>
      <c r="G2556" t="s">
        <v>134</v>
      </c>
      <c r="H2556" t="s">
        <v>135</v>
      </c>
      <c r="I2556" t="s">
        <v>79</v>
      </c>
      <c r="J2556" t="s">
        <v>136</v>
      </c>
      <c r="K2556" t="s">
        <v>22</v>
      </c>
      <c r="L2556" t="s">
        <v>137</v>
      </c>
      <c r="M2556" t="s">
        <v>9761</v>
      </c>
      <c r="N2556" t="s">
        <v>9762</v>
      </c>
      <c r="O2556">
        <v>0.28361111111111109</v>
      </c>
      <c r="P2556">
        <v>1</v>
      </c>
      <c r="Q2556">
        <v>11136</v>
      </c>
      <c r="R2556">
        <v>3</v>
      </c>
      <c r="S2556">
        <v>66</v>
      </c>
      <c r="T2556">
        <v>8</v>
      </c>
      <c r="U2556">
        <v>1874</v>
      </c>
      <c r="V2556">
        <v>1</v>
      </c>
      <c r="W2556">
        <v>5</v>
      </c>
      <c r="X2556">
        <v>8.8523019999999994E-2</v>
      </c>
      <c r="Y2556">
        <v>1180.2887000000001</v>
      </c>
      <c r="Z2556">
        <v>0.12927698000000001</v>
      </c>
      <c r="AA2556">
        <v>3.1673089999999999</v>
      </c>
      <c r="AB2556">
        <v>94.763953999999998</v>
      </c>
      <c r="AC2556">
        <v>299.00153</v>
      </c>
      <c r="AD2556">
        <v>35.067303000000003</v>
      </c>
      <c r="AE2556">
        <v>1.4858661</v>
      </c>
      <c r="AF2556">
        <v>1613.9924000000001</v>
      </c>
    </row>
    <row r="2557" spans="1:32" x14ac:dyDescent="0.3">
      <c r="A2557">
        <v>3001523</v>
      </c>
      <c r="B2557">
        <v>1</v>
      </c>
      <c r="C2557" t="s">
        <v>83</v>
      </c>
      <c r="D2557" t="s">
        <v>124</v>
      </c>
      <c r="E2557" t="s">
        <v>9763</v>
      </c>
      <c r="F2557" t="s">
        <v>9764</v>
      </c>
      <c r="G2557" t="s">
        <v>134</v>
      </c>
      <c r="H2557" t="s">
        <v>135</v>
      </c>
      <c r="I2557" t="s">
        <v>79</v>
      </c>
      <c r="J2557" t="s">
        <v>136</v>
      </c>
      <c r="K2557" t="s">
        <v>22</v>
      </c>
      <c r="L2557" t="s">
        <v>137</v>
      </c>
      <c r="M2557" t="s">
        <v>9765</v>
      </c>
      <c r="N2557" t="s">
        <v>9766</v>
      </c>
      <c r="O2557">
        <v>0.42083333333333334</v>
      </c>
      <c r="P2557">
        <v>19</v>
      </c>
      <c r="Q2557">
        <v>10069</v>
      </c>
      <c r="R2557">
        <v>410</v>
      </c>
      <c r="S2557">
        <v>1761</v>
      </c>
      <c r="T2557">
        <v>23</v>
      </c>
      <c r="U2557">
        <v>1330</v>
      </c>
      <c r="V2557">
        <v>1</v>
      </c>
      <c r="W2557">
        <v>0</v>
      </c>
      <c r="X2557">
        <v>70.094740000000002</v>
      </c>
      <c r="Y2557">
        <v>928.25139999999999</v>
      </c>
      <c r="Z2557">
        <v>65.676789999999997</v>
      </c>
      <c r="AA2557">
        <v>154.86107999999999</v>
      </c>
      <c r="AB2557">
        <v>17.937874000000001</v>
      </c>
      <c r="AC2557">
        <v>240.98721</v>
      </c>
      <c r="AD2557">
        <v>0.38448668000000003</v>
      </c>
      <c r="AE2557">
        <v>0</v>
      </c>
      <c r="AF2557">
        <v>1478.1936000000001</v>
      </c>
    </row>
    <row r="2558" spans="1:32" x14ac:dyDescent="0.3">
      <c r="A2558">
        <v>3001434</v>
      </c>
      <c r="B2558">
        <v>1</v>
      </c>
      <c r="C2558" t="s">
        <v>82</v>
      </c>
      <c r="D2558" t="s">
        <v>99</v>
      </c>
      <c r="E2558" t="s">
        <v>5255</v>
      </c>
      <c r="F2558" t="s">
        <v>5256</v>
      </c>
      <c r="G2558" t="s">
        <v>134</v>
      </c>
      <c r="H2558" t="s">
        <v>367</v>
      </c>
      <c r="I2558" t="s">
        <v>78</v>
      </c>
      <c r="J2558" t="s">
        <v>136</v>
      </c>
      <c r="K2558" t="s">
        <v>22</v>
      </c>
      <c r="L2558" t="s">
        <v>177</v>
      </c>
      <c r="M2558" t="s">
        <v>9767</v>
      </c>
      <c r="N2558" t="s">
        <v>9768</v>
      </c>
      <c r="O2558">
        <v>2.3508244444444446</v>
      </c>
      <c r="P2558">
        <v>0</v>
      </c>
      <c r="Q2558">
        <v>1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0.66208549999999999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0.66208549999999999</v>
      </c>
    </row>
    <row r="2559" spans="1:32" x14ac:dyDescent="0.3">
      <c r="A2559">
        <v>3001441</v>
      </c>
      <c r="B2559">
        <v>1</v>
      </c>
      <c r="C2559" t="s">
        <v>82</v>
      </c>
      <c r="D2559" t="s">
        <v>106</v>
      </c>
      <c r="E2559" t="s">
        <v>9769</v>
      </c>
      <c r="F2559" t="s">
        <v>9770</v>
      </c>
      <c r="G2559" t="s">
        <v>134</v>
      </c>
      <c r="H2559" t="s">
        <v>367</v>
      </c>
      <c r="I2559" t="s">
        <v>78</v>
      </c>
      <c r="J2559" t="s">
        <v>136</v>
      </c>
      <c r="K2559" t="s">
        <v>22</v>
      </c>
      <c r="L2559" t="s">
        <v>177</v>
      </c>
      <c r="M2559" t="s">
        <v>9771</v>
      </c>
      <c r="N2559" t="s">
        <v>9772</v>
      </c>
      <c r="O2559">
        <v>2.7481463888888888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7.6497444999999997</v>
      </c>
      <c r="AD2559">
        <v>0</v>
      </c>
      <c r="AE2559">
        <v>0</v>
      </c>
      <c r="AF2559">
        <v>7.6497444999999997</v>
      </c>
    </row>
    <row r="2560" spans="1:32" x14ac:dyDescent="0.3">
      <c r="A2560">
        <v>3001436</v>
      </c>
      <c r="B2560">
        <v>1</v>
      </c>
      <c r="C2560" t="s">
        <v>83</v>
      </c>
      <c r="D2560" t="s">
        <v>128</v>
      </c>
      <c r="E2560" t="s">
        <v>9773</v>
      </c>
      <c r="F2560" t="s">
        <v>9774</v>
      </c>
      <c r="G2560" t="s">
        <v>134</v>
      </c>
      <c r="H2560" t="s">
        <v>182</v>
      </c>
      <c r="I2560" t="s">
        <v>79</v>
      </c>
      <c r="J2560" t="s">
        <v>136</v>
      </c>
      <c r="K2560" t="s">
        <v>22</v>
      </c>
      <c r="L2560" t="s">
        <v>177</v>
      </c>
      <c r="M2560" t="s">
        <v>9775</v>
      </c>
      <c r="N2560" t="s">
        <v>9776</v>
      </c>
      <c r="O2560">
        <v>0.65916666666666668</v>
      </c>
      <c r="P2560">
        <v>0</v>
      </c>
      <c r="Q2560">
        <v>75</v>
      </c>
      <c r="R2560">
        <v>0</v>
      </c>
      <c r="S2560">
        <v>5</v>
      </c>
      <c r="T2560">
        <v>0</v>
      </c>
      <c r="U2560">
        <v>8</v>
      </c>
      <c r="V2560">
        <v>0</v>
      </c>
      <c r="W2560">
        <v>0</v>
      </c>
      <c r="X2560">
        <v>0</v>
      </c>
      <c r="Y2560">
        <v>11.249409999999999</v>
      </c>
      <c r="Z2560">
        <v>0</v>
      </c>
      <c r="AA2560">
        <v>0.10708042</v>
      </c>
      <c r="AB2560">
        <v>0</v>
      </c>
      <c r="AC2560">
        <v>1.9542923999999999</v>
      </c>
      <c r="AD2560">
        <v>0</v>
      </c>
      <c r="AE2560">
        <v>0</v>
      </c>
      <c r="AF2560">
        <v>13.310782</v>
      </c>
    </row>
    <row r="2561" spans="1:32" x14ac:dyDescent="0.3">
      <c r="A2561">
        <v>3001413</v>
      </c>
      <c r="B2561">
        <v>1</v>
      </c>
      <c r="C2561" t="s">
        <v>82</v>
      </c>
      <c r="D2561" t="s">
        <v>113</v>
      </c>
      <c r="E2561" t="s">
        <v>9777</v>
      </c>
      <c r="F2561" t="s">
        <v>9778</v>
      </c>
      <c r="G2561" t="s">
        <v>134</v>
      </c>
      <c r="H2561" t="s">
        <v>367</v>
      </c>
      <c r="I2561" t="s">
        <v>78</v>
      </c>
      <c r="J2561" t="s">
        <v>136</v>
      </c>
      <c r="K2561" t="s">
        <v>22</v>
      </c>
      <c r="L2561" t="s">
        <v>177</v>
      </c>
      <c r="M2561" t="s">
        <v>9779</v>
      </c>
      <c r="N2561" t="s">
        <v>9780</v>
      </c>
      <c r="O2561">
        <v>5.6510955555555551</v>
      </c>
      <c r="P2561">
        <v>0</v>
      </c>
      <c r="Q2561">
        <v>1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0.53487569999999995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0.53487569999999995</v>
      </c>
    </row>
    <row r="2562" spans="1:32" x14ac:dyDescent="0.3">
      <c r="A2562">
        <v>3001406</v>
      </c>
      <c r="B2562">
        <v>1</v>
      </c>
      <c r="C2562" t="s">
        <v>82</v>
      </c>
      <c r="D2562" t="s">
        <v>94</v>
      </c>
      <c r="E2562" t="s">
        <v>9781</v>
      </c>
      <c r="F2562" t="s">
        <v>9782</v>
      </c>
      <c r="G2562" t="s">
        <v>134</v>
      </c>
      <c r="H2562" t="s">
        <v>247</v>
      </c>
      <c r="I2562" t="s">
        <v>78</v>
      </c>
      <c r="J2562" t="s">
        <v>136</v>
      </c>
      <c r="K2562" t="s">
        <v>22</v>
      </c>
      <c r="L2562" t="s">
        <v>177</v>
      </c>
      <c r="M2562" t="s">
        <v>9783</v>
      </c>
      <c r="N2562" t="s">
        <v>9784</v>
      </c>
      <c r="O2562">
        <v>4.9215272222222222</v>
      </c>
      <c r="P2562">
        <v>0</v>
      </c>
      <c r="Q2562">
        <v>31</v>
      </c>
      <c r="R2562">
        <v>0</v>
      </c>
      <c r="S2562">
        <v>0</v>
      </c>
      <c r="T2562">
        <v>0</v>
      </c>
      <c r="U2562">
        <v>2</v>
      </c>
      <c r="V2562">
        <v>0</v>
      </c>
      <c r="W2562">
        <v>0</v>
      </c>
      <c r="X2562">
        <v>0</v>
      </c>
      <c r="Y2562">
        <v>11.56584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11.56584</v>
      </c>
    </row>
    <row r="2563" spans="1:32" x14ac:dyDescent="0.3">
      <c r="A2563">
        <v>3001431</v>
      </c>
      <c r="B2563">
        <v>1</v>
      </c>
      <c r="C2563" t="s">
        <v>82</v>
      </c>
      <c r="D2563" t="s">
        <v>108</v>
      </c>
      <c r="E2563" t="s">
        <v>9785</v>
      </c>
      <c r="F2563" t="s">
        <v>9786</v>
      </c>
      <c r="G2563" t="s">
        <v>134</v>
      </c>
      <c r="H2563" t="s">
        <v>247</v>
      </c>
      <c r="I2563" t="s">
        <v>78</v>
      </c>
      <c r="J2563" t="s">
        <v>136</v>
      </c>
      <c r="K2563" t="s">
        <v>22</v>
      </c>
      <c r="L2563" t="s">
        <v>177</v>
      </c>
      <c r="M2563" t="s">
        <v>9787</v>
      </c>
      <c r="N2563" t="s">
        <v>9788</v>
      </c>
      <c r="O2563">
        <v>5.0498816666666668</v>
      </c>
      <c r="P2563">
        <v>0</v>
      </c>
      <c r="Q2563">
        <v>19</v>
      </c>
      <c r="R2563">
        <v>0</v>
      </c>
      <c r="S2563">
        <v>12</v>
      </c>
      <c r="T2563">
        <v>0</v>
      </c>
      <c r="U2563">
        <v>7</v>
      </c>
      <c r="V2563">
        <v>0</v>
      </c>
      <c r="W2563">
        <v>0</v>
      </c>
      <c r="X2563">
        <v>0</v>
      </c>
      <c r="Y2563">
        <v>4.5800150000000004</v>
      </c>
      <c r="Z2563">
        <v>0</v>
      </c>
      <c r="AA2563">
        <v>6.1827006000000004</v>
      </c>
      <c r="AB2563">
        <v>0</v>
      </c>
      <c r="AC2563">
        <v>12.848672000000001</v>
      </c>
      <c r="AD2563">
        <v>0</v>
      </c>
      <c r="AE2563">
        <v>0</v>
      </c>
      <c r="AF2563">
        <v>23.611387000000001</v>
      </c>
    </row>
    <row r="2564" spans="1:32" x14ac:dyDescent="0.3">
      <c r="A2564">
        <v>3001422</v>
      </c>
      <c r="B2564">
        <v>1</v>
      </c>
      <c r="C2564" t="s">
        <v>83</v>
      </c>
      <c r="D2564" t="s">
        <v>116</v>
      </c>
      <c r="E2564" t="s">
        <v>9789</v>
      </c>
      <c r="F2564" t="s">
        <v>9790</v>
      </c>
      <c r="G2564" t="s">
        <v>134</v>
      </c>
      <c r="H2564" t="s">
        <v>318</v>
      </c>
      <c r="I2564" t="s">
        <v>79</v>
      </c>
      <c r="J2564" t="s">
        <v>136</v>
      </c>
      <c r="K2564" t="s">
        <v>22</v>
      </c>
      <c r="L2564" t="s">
        <v>177</v>
      </c>
      <c r="M2564" t="s">
        <v>9791</v>
      </c>
      <c r="N2564" t="s">
        <v>9792</v>
      </c>
      <c r="O2564">
        <v>2.0509024999999999</v>
      </c>
      <c r="P2564">
        <v>0</v>
      </c>
      <c r="Q2564">
        <v>157</v>
      </c>
      <c r="R2564">
        <v>0</v>
      </c>
      <c r="S2564">
        <v>5</v>
      </c>
      <c r="T2564">
        <v>0</v>
      </c>
      <c r="U2564">
        <v>3</v>
      </c>
      <c r="V2564">
        <v>0</v>
      </c>
      <c r="W2564">
        <v>0</v>
      </c>
      <c r="X2564">
        <v>0</v>
      </c>
      <c r="Y2564">
        <v>71.963440000000006</v>
      </c>
      <c r="Z2564">
        <v>0</v>
      </c>
      <c r="AA2564">
        <v>2.0250745000000001</v>
      </c>
      <c r="AB2564">
        <v>0</v>
      </c>
      <c r="AC2564">
        <v>4.2407227000000001</v>
      </c>
      <c r="AD2564">
        <v>0</v>
      </c>
      <c r="AE2564">
        <v>0</v>
      </c>
      <c r="AF2564">
        <v>78.229240000000004</v>
      </c>
    </row>
    <row r="2565" spans="1:32" x14ac:dyDescent="0.3">
      <c r="A2565">
        <v>3001430</v>
      </c>
      <c r="B2565">
        <v>1</v>
      </c>
      <c r="C2565" t="s">
        <v>82</v>
      </c>
      <c r="D2565" t="s">
        <v>104</v>
      </c>
      <c r="E2565" t="s">
        <v>9793</v>
      </c>
      <c r="F2565" t="s">
        <v>9794</v>
      </c>
      <c r="G2565" t="s">
        <v>134</v>
      </c>
      <c r="H2565" t="s">
        <v>6976</v>
      </c>
      <c r="I2565" t="s">
        <v>78</v>
      </c>
      <c r="J2565" t="s">
        <v>136</v>
      </c>
      <c r="K2565" t="s">
        <v>22</v>
      </c>
      <c r="L2565" t="s">
        <v>177</v>
      </c>
      <c r="M2565" t="s">
        <v>9795</v>
      </c>
      <c r="N2565" t="s">
        <v>9796</v>
      </c>
      <c r="O2565">
        <v>1.921278888888889</v>
      </c>
      <c r="P2565">
        <v>0</v>
      </c>
      <c r="Q2565">
        <v>358</v>
      </c>
      <c r="R2565">
        <v>0</v>
      </c>
      <c r="S2565">
        <v>0</v>
      </c>
      <c r="T2565">
        <v>0</v>
      </c>
      <c r="U2565">
        <v>21</v>
      </c>
      <c r="V2565">
        <v>0</v>
      </c>
      <c r="W2565">
        <v>0</v>
      </c>
      <c r="X2565">
        <v>0</v>
      </c>
      <c r="Y2565">
        <v>253.04596000000001</v>
      </c>
      <c r="Z2565">
        <v>0</v>
      </c>
      <c r="AA2565">
        <v>0</v>
      </c>
      <c r="AB2565">
        <v>0</v>
      </c>
      <c r="AC2565">
        <v>25.271473</v>
      </c>
      <c r="AD2565">
        <v>0</v>
      </c>
      <c r="AE2565">
        <v>0</v>
      </c>
      <c r="AF2565">
        <v>278.31740000000002</v>
      </c>
    </row>
    <row r="2566" spans="1:32" x14ac:dyDescent="0.3">
      <c r="A2566">
        <v>3001443</v>
      </c>
      <c r="B2566">
        <v>1</v>
      </c>
      <c r="C2566" t="s">
        <v>83</v>
      </c>
      <c r="D2566" t="s">
        <v>120</v>
      </c>
      <c r="E2566" t="s">
        <v>8868</v>
      </c>
      <c r="F2566" t="s">
        <v>8869</v>
      </c>
      <c r="G2566" t="s">
        <v>134</v>
      </c>
      <c r="H2566" t="s">
        <v>211</v>
      </c>
      <c r="I2566" t="s">
        <v>79</v>
      </c>
      <c r="J2566" t="s">
        <v>136</v>
      </c>
      <c r="K2566" t="s">
        <v>22</v>
      </c>
      <c r="L2566" t="s">
        <v>177</v>
      </c>
      <c r="M2566" t="s">
        <v>9797</v>
      </c>
      <c r="N2566" t="s">
        <v>9798</v>
      </c>
      <c r="O2566">
        <v>0.44750000000000001</v>
      </c>
      <c r="P2566">
        <v>1</v>
      </c>
      <c r="Q2566">
        <v>318</v>
      </c>
      <c r="R2566">
        <v>2</v>
      </c>
      <c r="S2566">
        <v>44</v>
      </c>
      <c r="T2566">
        <v>1</v>
      </c>
      <c r="U2566">
        <v>12</v>
      </c>
      <c r="V2566">
        <v>1</v>
      </c>
      <c r="W2566">
        <v>0</v>
      </c>
      <c r="X2566">
        <v>5.719074</v>
      </c>
      <c r="Y2566">
        <v>11.334636</v>
      </c>
      <c r="Z2566">
        <v>1.0852466000000001</v>
      </c>
      <c r="AA2566">
        <v>1.9348822000000001</v>
      </c>
      <c r="AB2566">
        <v>6.5232570000000004E-2</v>
      </c>
      <c r="AC2566">
        <v>2.6252837000000002</v>
      </c>
      <c r="AD2566">
        <v>9.9810099999999995</v>
      </c>
      <c r="AE2566">
        <v>0</v>
      </c>
      <c r="AF2566">
        <v>32.745365</v>
      </c>
    </row>
    <row r="2567" spans="1:32" x14ac:dyDescent="0.3">
      <c r="A2567">
        <v>3001420</v>
      </c>
      <c r="B2567">
        <v>1</v>
      </c>
      <c r="C2567" t="s">
        <v>83</v>
      </c>
      <c r="D2567" t="s">
        <v>124</v>
      </c>
      <c r="E2567" t="s">
        <v>3806</v>
      </c>
      <c r="F2567" t="s">
        <v>3807</v>
      </c>
      <c r="G2567" t="s">
        <v>134</v>
      </c>
      <c r="H2567" t="s">
        <v>211</v>
      </c>
      <c r="I2567" t="s">
        <v>79</v>
      </c>
      <c r="J2567" t="s">
        <v>136</v>
      </c>
      <c r="K2567" t="s">
        <v>22</v>
      </c>
      <c r="L2567" t="s">
        <v>177</v>
      </c>
      <c r="M2567" t="s">
        <v>9799</v>
      </c>
      <c r="N2567" t="s">
        <v>9800</v>
      </c>
      <c r="O2567">
        <v>0.85277777777777775</v>
      </c>
      <c r="P2567">
        <v>2</v>
      </c>
      <c r="Q2567">
        <v>494</v>
      </c>
      <c r="R2567">
        <v>55</v>
      </c>
      <c r="S2567">
        <v>70</v>
      </c>
      <c r="T2567">
        <v>1</v>
      </c>
      <c r="U2567">
        <v>32</v>
      </c>
      <c r="V2567">
        <v>0</v>
      </c>
      <c r="W2567">
        <v>0</v>
      </c>
      <c r="X2567">
        <v>14.760417</v>
      </c>
      <c r="Y2567">
        <v>59.437440000000002</v>
      </c>
      <c r="Z2567">
        <v>14.289311</v>
      </c>
      <c r="AA2567">
        <v>9.9335450000000005</v>
      </c>
      <c r="AB2567">
        <v>0.25332402999999998</v>
      </c>
      <c r="AC2567">
        <v>12.234067</v>
      </c>
      <c r="AD2567">
        <v>0</v>
      </c>
      <c r="AE2567">
        <v>0</v>
      </c>
      <c r="AF2567">
        <v>110.90810399999999</v>
      </c>
    </row>
    <row r="2568" spans="1:32" x14ac:dyDescent="0.3">
      <c r="A2568">
        <v>3001378</v>
      </c>
      <c r="B2568">
        <v>1</v>
      </c>
      <c r="C2568" t="s">
        <v>83</v>
      </c>
      <c r="D2568" t="s">
        <v>123</v>
      </c>
      <c r="E2568" t="s">
        <v>9801</v>
      </c>
      <c r="F2568" t="s">
        <v>9802</v>
      </c>
      <c r="G2568" t="s">
        <v>134</v>
      </c>
      <c r="H2568" t="s">
        <v>318</v>
      </c>
      <c r="I2568" t="s">
        <v>79</v>
      </c>
      <c r="J2568" t="s">
        <v>136</v>
      </c>
      <c r="K2568" t="s">
        <v>22</v>
      </c>
      <c r="L2568" t="s">
        <v>177</v>
      </c>
      <c r="M2568" t="s">
        <v>9803</v>
      </c>
      <c r="N2568" t="s">
        <v>9804</v>
      </c>
      <c r="O2568">
        <v>3.6993816666666666</v>
      </c>
      <c r="P2568">
        <v>1</v>
      </c>
      <c r="Q2568">
        <v>30</v>
      </c>
      <c r="R2568">
        <v>3</v>
      </c>
      <c r="S2568">
        <v>0</v>
      </c>
      <c r="T2568">
        <v>5</v>
      </c>
      <c r="U2568">
        <v>1</v>
      </c>
      <c r="V2568">
        <v>1</v>
      </c>
      <c r="W2568">
        <v>0</v>
      </c>
      <c r="X2568">
        <v>1.145826</v>
      </c>
      <c r="Y2568">
        <v>10.247075000000001</v>
      </c>
      <c r="Z2568">
        <v>0</v>
      </c>
      <c r="AA2568">
        <v>0</v>
      </c>
      <c r="AB2568">
        <v>49.457287000000001</v>
      </c>
      <c r="AC2568">
        <v>0</v>
      </c>
      <c r="AD2568">
        <v>533.27650000000006</v>
      </c>
      <c r="AE2568">
        <v>0</v>
      </c>
      <c r="AF2568">
        <v>594.12665000000004</v>
      </c>
    </row>
    <row r="2569" spans="1:32" x14ac:dyDescent="0.3">
      <c r="A2569">
        <v>3001390</v>
      </c>
      <c r="B2569">
        <v>1</v>
      </c>
      <c r="C2569" t="s">
        <v>83</v>
      </c>
      <c r="D2569" t="s">
        <v>119</v>
      </c>
      <c r="E2569" t="s">
        <v>9805</v>
      </c>
      <c r="F2569" t="s">
        <v>9806</v>
      </c>
      <c r="G2569" t="s">
        <v>134</v>
      </c>
      <c r="H2569" t="s">
        <v>327</v>
      </c>
      <c r="I2569" t="s">
        <v>78</v>
      </c>
      <c r="J2569" t="s">
        <v>136</v>
      </c>
      <c r="K2569" t="s">
        <v>22</v>
      </c>
      <c r="L2569" t="s">
        <v>177</v>
      </c>
      <c r="M2569" t="s">
        <v>9807</v>
      </c>
      <c r="N2569" t="s">
        <v>9808</v>
      </c>
      <c r="O2569">
        <v>5.1470433333333334</v>
      </c>
      <c r="P2569">
        <v>0</v>
      </c>
      <c r="Q2569">
        <v>51</v>
      </c>
      <c r="R2569">
        <v>0</v>
      </c>
      <c r="S2569">
        <v>3</v>
      </c>
      <c r="T2569">
        <v>0</v>
      </c>
      <c r="U2569">
        <v>1</v>
      </c>
      <c r="V2569">
        <v>0</v>
      </c>
      <c r="W2569">
        <v>0</v>
      </c>
      <c r="X2569">
        <v>0</v>
      </c>
      <c r="Y2569">
        <v>17.645589999999999</v>
      </c>
      <c r="Z2569">
        <v>0</v>
      </c>
      <c r="AA2569">
        <v>0.78376173999999998</v>
      </c>
      <c r="AB2569">
        <v>0</v>
      </c>
      <c r="AC2569">
        <v>1.3132664000000001</v>
      </c>
      <c r="AD2569">
        <v>0</v>
      </c>
      <c r="AE2569">
        <v>0</v>
      </c>
      <c r="AF2569">
        <v>19.742619000000001</v>
      </c>
    </row>
    <row r="2570" spans="1:32" x14ac:dyDescent="0.3">
      <c r="A2570">
        <v>3001362</v>
      </c>
      <c r="B2570">
        <v>1</v>
      </c>
      <c r="C2570" t="s">
        <v>82</v>
      </c>
      <c r="D2570" t="s">
        <v>88</v>
      </c>
      <c r="E2570" t="s">
        <v>6843</v>
      </c>
      <c r="F2570" t="s">
        <v>6844</v>
      </c>
      <c r="G2570" t="s">
        <v>134</v>
      </c>
      <c r="H2570" t="s">
        <v>147</v>
      </c>
      <c r="I2570" t="s">
        <v>78</v>
      </c>
      <c r="J2570" t="s">
        <v>136</v>
      </c>
      <c r="K2570" t="s">
        <v>22</v>
      </c>
      <c r="L2570" t="s">
        <v>137</v>
      </c>
      <c r="M2570" t="s">
        <v>9809</v>
      </c>
      <c r="N2570" t="s">
        <v>9810</v>
      </c>
      <c r="O2570">
        <v>4.1974999999999998</v>
      </c>
      <c r="P2570">
        <v>0</v>
      </c>
      <c r="Q2570">
        <v>148</v>
      </c>
      <c r="R2570">
        <v>0</v>
      </c>
      <c r="S2570">
        <v>0</v>
      </c>
      <c r="T2570">
        <v>0</v>
      </c>
      <c r="U2570">
        <v>13</v>
      </c>
      <c r="V2570">
        <v>0</v>
      </c>
      <c r="W2570">
        <v>0</v>
      </c>
      <c r="X2570">
        <v>0</v>
      </c>
      <c r="Y2570">
        <v>50.474240000000002</v>
      </c>
      <c r="Z2570">
        <v>0</v>
      </c>
      <c r="AA2570">
        <v>0</v>
      </c>
      <c r="AB2570">
        <v>0</v>
      </c>
      <c r="AC2570">
        <v>9.9505029999999994</v>
      </c>
      <c r="AD2570">
        <v>0</v>
      </c>
      <c r="AE2570">
        <v>0</v>
      </c>
      <c r="AF2570">
        <v>60.42474</v>
      </c>
    </row>
    <row r="2571" spans="1:32" x14ac:dyDescent="0.3">
      <c r="A2571">
        <v>3001358</v>
      </c>
      <c r="B2571">
        <v>1</v>
      </c>
      <c r="C2571" t="s">
        <v>82</v>
      </c>
      <c r="D2571" t="s">
        <v>111</v>
      </c>
      <c r="E2571" t="s">
        <v>9811</v>
      </c>
      <c r="F2571" t="s">
        <v>9812</v>
      </c>
      <c r="G2571" t="s">
        <v>134</v>
      </c>
      <c r="H2571" t="s">
        <v>404</v>
      </c>
      <c r="I2571" t="s">
        <v>78</v>
      </c>
      <c r="J2571" t="s">
        <v>136</v>
      </c>
      <c r="K2571" t="s">
        <v>22</v>
      </c>
      <c r="L2571" t="s">
        <v>177</v>
      </c>
      <c r="M2571" t="s">
        <v>9813</v>
      </c>
      <c r="N2571" t="s">
        <v>9814</v>
      </c>
      <c r="O2571">
        <v>2.049817222222222</v>
      </c>
      <c r="P2571">
        <v>0</v>
      </c>
      <c r="Q2571">
        <v>13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0.79211169999999997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0.79211169999999997</v>
      </c>
    </row>
    <row r="2572" spans="1:32" x14ac:dyDescent="0.3">
      <c r="A2572">
        <v>3001355</v>
      </c>
      <c r="B2572">
        <v>1</v>
      </c>
      <c r="C2572" t="s">
        <v>82</v>
      </c>
      <c r="D2572" t="s">
        <v>88</v>
      </c>
      <c r="E2572" t="s">
        <v>9815</v>
      </c>
      <c r="F2572" t="s">
        <v>9816</v>
      </c>
      <c r="G2572" t="s">
        <v>134</v>
      </c>
      <c r="H2572" t="s">
        <v>327</v>
      </c>
      <c r="I2572" t="s">
        <v>78</v>
      </c>
      <c r="J2572" t="s">
        <v>136</v>
      </c>
      <c r="K2572" t="s">
        <v>22</v>
      </c>
      <c r="L2572" t="s">
        <v>177</v>
      </c>
      <c r="M2572" t="s">
        <v>9817</v>
      </c>
      <c r="N2572" t="s">
        <v>9818</v>
      </c>
      <c r="O2572">
        <v>1.4532102777777778</v>
      </c>
      <c r="P2572">
        <v>0</v>
      </c>
      <c r="Q2572">
        <v>0</v>
      </c>
      <c r="R2572">
        <v>0</v>
      </c>
      <c r="S2572">
        <v>14</v>
      </c>
      <c r="T2572">
        <v>0</v>
      </c>
      <c r="U2572">
        <v>1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44.473956999999999</v>
      </c>
      <c r="AB2572">
        <v>0</v>
      </c>
      <c r="AC2572">
        <v>1.6044676</v>
      </c>
      <c r="AD2572">
        <v>0</v>
      </c>
      <c r="AE2572">
        <v>0</v>
      </c>
      <c r="AF2572">
        <v>46.078426</v>
      </c>
    </row>
    <row r="2573" spans="1:32" x14ac:dyDescent="0.3">
      <c r="A2573">
        <v>3001330</v>
      </c>
      <c r="B2573">
        <v>1</v>
      </c>
      <c r="C2573" t="s">
        <v>82</v>
      </c>
      <c r="D2573" t="s">
        <v>105</v>
      </c>
      <c r="E2573" t="s">
        <v>9819</v>
      </c>
      <c r="F2573" t="s">
        <v>9820</v>
      </c>
      <c r="G2573" t="s">
        <v>134</v>
      </c>
      <c r="H2573" t="s">
        <v>318</v>
      </c>
      <c r="I2573" t="s">
        <v>79</v>
      </c>
      <c r="J2573" t="s">
        <v>136</v>
      </c>
      <c r="K2573" t="s">
        <v>22</v>
      </c>
      <c r="L2573" t="s">
        <v>177</v>
      </c>
      <c r="M2573" t="s">
        <v>9821</v>
      </c>
      <c r="N2573" t="s">
        <v>9822</v>
      </c>
      <c r="O2573">
        <v>3.2290308333333333</v>
      </c>
      <c r="P2573">
        <v>0</v>
      </c>
      <c r="Q2573">
        <v>41</v>
      </c>
      <c r="R2573">
        <v>0</v>
      </c>
      <c r="S2573">
        <v>19</v>
      </c>
      <c r="T2573">
        <v>0</v>
      </c>
      <c r="U2573">
        <v>16</v>
      </c>
      <c r="V2573">
        <v>0</v>
      </c>
      <c r="W2573">
        <v>1</v>
      </c>
      <c r="X2573">
        <v>0</v>
      </c>
      <c r="Y2573">
        <v>58.731476000000001</v>
      </c>
      <c r="Z2573">
        <v>0</v>
      </c>
      <c r="AA2573">
        <v>52.561805999999997</v>
      </c>
      <c r="AB2573">
        <v>0</v>
      </c>
      <c r="AC2573">
        <v>20.763801999999998</v>
      </c>
      <c r="AD2573">
        <v>0</v>
      </c>
      <c r="AE2573">
        <v>8.09544</v>
      </c>
      <c r="AF2573">
        <v>140.15253000000001</v>
      </c>
    </row>
    <row r="2574" spans="1:32" x14ac:dyDescent="0.3">
      <c r="A2574">
        <v>3001335</v>
      </c>
      <c r="B2574">
        <v>1</v>
      </c>
      <c r="C2574" t="s">
        <v>83</v>
      </c>
      <c r="D2574" t="s">
        <v>128</v>
      </c>
      <c r="E2574" t="s">
        <v>429</v>
      </c>
      <c r="F2574" t="s">
        <v>430</v>
      </c>
      <c r="G2574" t="s">
        <v>134</v>
      </c>
      <c r="H2574" t="s">
        <v>182</v>
      </c>
      <c r="I2574" t="s">
        <v>79</v>
      </c>
      <c r="J2574" t="s">
        <v>136</v>
      </c>
      <c r="K2574" t="s">
        <v>22</v>
      </c>
      <c r="L2574" t="s">
        <v>177</v>
      </c>
      <c r="M2574" t="s">
        <v>9823</v>
      </c>
      <c r="N2574" t="s">
        <v>9824</v>
      </c>
      <c r="O2574">
        <v>1.4418547222222222</v>
      </c>
      <c r="P2574">
        <v>1</v>
      </c>
      <c r="Q2574">
        <v>502</v>
      </c>
      <c r="R2574">
        <v>108</v>
      </c>
      <c r="S2574">
        <v>144</v>
      </c>
      <c r="T2574">
        <v>8</v>
      </c>
      <c r="U2574">
        <v>72</v>
      </c>
      <c r="V2574">
        <v>0</v>
      </c>
      <c r="W2574">
        <v>0</v>
      </c>
      <c r="X2574">
        <v>0.28364146000000001</v>
      </c>
      <c r="Y2574">
        <v>171.69120000000001</v>
      </c>
      <c r="Z2574">
        <v>218.9888</v>
      </c>
      <c r="AA2574">
        <v>102.22826999999999</v>
      </c>
      <c r="AB2574">
        <v>58.055050000000001</v>
      </c>
      <c r="AC2574">
        <v>28.480613999999999</v>
      </c>
      <c r="AD2574">
        <v>0</v>
      </c>
      <c r="AE2574">
        <v>0</v>
      </c>
      <c r="AF2574">
        <v>579.72760000000005</v>
      </c>
    </row>
    <row r="2575" spans="1:32" x14ac:dyDescent="0.3">
      <c r="A2575">
        <v>3001291</v>
      </c>
      <c r="B2575">
        <v>1</v>
      </c>
      <c r="C2575" t="s">
        <v>82</v>
      </c>
      <c r="D2575" t="s">
        <v>90</v>
      </c>
      <c r="E2575" t="s">
        <v>9825</v>
      </c>
      <c r="F2575" t="s">
        <v>9826</v>
      </c>
      <c r="G2575" t="s">
        <v>134</v>
      </c>
      <c r="H2575" t="s">
        <v>182</v>
      </c>
      <c r="I2575" t="s">
        <v>78</v>
      </c>
      <c r="J2575" t="s">
        <v>136</v>
      </c>
      <c r="K2575" t="s">
        <v>22</v>
      </c>
      <c r="L2575" t="s">
        <v>177</v>
      </c>
      <c r="M2575" t="s">
        <v>9827</v>
      </c>
      <c r="N2575" t="s">
        <v>9828</v>
      </c>
      <c r="O2575">
        <v>0.80237611111111118</v>
      </c>
      <c r="P2575">
        <v>0</v>
      </c>
      <c r="Q2575">
        <v>79</v>
      </c>
      <c r="R2575">
        <v>0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0</v>
      </c>
      <c r="Y2575">
        <v>21.533010000000001</v>
      </c>
      <c r="Z2575">
        <v>0</v>
      </c>
      <c r="AA2575">
        <v>0</v>
      </c>
      <c r="AB2575">
        <v>0</v>
      </c>
      <c r="AC2575">
        <v>0.12458223</v>
      </c>
      <c r="AD2575">
        <v>0</v>
      </c>
      <c r="AE2575">
        <v>0</v>
      </c>
      <c r="AF2575">
        <v>21.657592999999999</v>
      </c>
    </row>
    <row r="2576" spans="1:32" x14ac:dyDescent="0.3">
      <c r="A2576">
        <v>3001317</v>
      </c>
      <c r="B2576">
        <v>1</v>
      </c>
      <c r="C2576" t="s">
        <v>82</v>
      </c>
      <c r="D2576" t="s">
        <v>105</v>
      </c>
      <c r="E2576" t="s">
        <v>9829</v>
      </c>
      <c r="F2576" t="s">
        <v>9830</v>
      </c>
      <c r="G2576" t="s">
        <v>134</v>
      </c>
      <c r="H2576" t="s">
        <v>478</v>
      </c>
      <c r="I2576" t="s">
        <v>78</v>
      </c>
      <c r="J2576" t="s">
        <v>136</v>
      </c>
      <c r="K2576" t="s">
        <v>22</v>
      </c>
      <c r="L2576" t="s">
        <v>177</v>
      </c>
      <c r="M2576" t="s">
        <v>9831</v>
      </c>
      <c r="N2576" t="s">
        <v>9832</v>
      </c>
      <c r="O2576">
        <v>2.7719722222222223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14</v>
      </c>
      <c r="V2576">
        <v>0</v>
      </c>
      <c r="W2576">
        <v>6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33.75515</v>
      </c>
      <c r="AD2576">
        <v>0</v>
      </c>
      <c r="AE2576">
        <v>201.07868999999999</v>
      </c>
      <c r="AF2576">
        <v>234.83385000000001</v>
      </c>
    </row>
    <row r="2577" spans="1:32" x14ac:dyDescent="0.3">
      <c r="A2577">
        <v>3001296</v>
      </c>
      <c r="B2577">
        <v>1</v>
      </c>
      <c r="C2577" t="s">
        <v>82</v>
      </c>
      <c r="D2577" t="s">
        <v>92</v>
      </c>
      <c r="E2577" t="s">
        <v>9833</v>
      </c>
      <c r="F2577" t="s">
        <v>9834</v>
      </c>
      <c r="G2577" t="s">
        <v>134</v>
      </c>
      <c r="H2577" t="s">
        <v>367</v>
      </c>
      <c r="I2577" t="s">
        <v>78</v>
      </c>
      <c r="J2577" t="s">
        <v>136</v>
      </c>
      <c r="K2577" t="s">
        <v>22</v>
      </c>
      <c r="L2577" t="s">
        <v>177</v>
      </c>
      <c r="M2577" t="s">
        <v>9835</v>
      </c>
      <c r="N2577" t="s">
        <v>9836</v>
      </c>
      <c r="O2577">
        <v>0.84926861111111118</v>
      </c>
      <c r="P2577">
        <v>0</v>
      </c>
      <c r="Q2577">
        <v>1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5.246739E-4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5.246739E-4</v>
      </c>
    </row>
    <row r="2578" spans="1:32" x14ac:dyDescent="0.3">
      <c r="A2578">
        <v>3001302</v>
      </c>
      <c r="B2578">
        <v>1</v>
      </c>
      <c r="C2578" t="s">
        <v>83</v>
      </c>
      <c r="D2578" t="s">
        <v>116</v>
      </c>
      <c r="E2578" t="s">
        <v>9837</v>
      </c>
      <c r="F2578" t="s">
        <v>9838</v>
      </c>
      <c r="G2578" t="s">
        <v>134</v>
      </c>
      <c r="H2578" t="s">
        <v>147</v>
      </c>
      <c r="I2578" t="s">
        <v>79</v>
      </c>
      <c r="J2578" t="s">
        <v>136</v>
      </c>
      <c r="K2578" t="s">
        <v>22</v>
      </c>
      <c r="L2578" t="s">
        <v>137</v>
      </c>
      <c r="M2578" t="s">
        <v>9839</v>
      </c>
      <c r="N2578" t="s">
        <v>9840</v>
      </c>
      <c r="O2578">
        <v>5.1236111111111109</v>
      </c>
      <c r="P2578">
        <v>1</v>
      </c>
      <c r="Q2578">
        <v>70</v>
      </c>
      <c r="R2578">
        <v>0</v>
      </c>
      <c r="S2578">
        <v>30</v>
      </c>
      <c r="T2578">
        <v>0</v>
      </c>
      <c r="U2578">
        <v>9</v>
      </c>
      <c r="V2578">
        <v>0</v>
      </c>
      <c r="W2578">
        <v>0</v>
      </c>
      <c r="X2578">
        <v>19.65887</v>
      </c>
      <c r="Y2578">
        <v>30.978477000000002</v>
      </c>
      <c r="Z2578">
        <v>0</v>
      </c>
      <c r="AA2578">
        <v>4.8943285999999997</v>
      </c>
      <c r="AB2578">
        <v>0</v>
      </c>
      <c r="AC2578">
        <v>11.814325999999999</v>
      </c>
      <c r="AD2578">
        <v>0</v>
      </c>
      <c r="AE2578">
        <v>0</v>
      </c>
      <c r="AF2578">
        <v>67.346000000000004</v>
      </c>
    </row>
    <row r="2579" spans="1:32" x14ac:dyDescent="0.3">
      <c r="A2579">
        <v>3001263</v>
      </c>
      <c r="B2579">
        <v>1</v>
      </c>
      <c r="C2579" t="s">
        <v>82</v>
      </c>
      <c r="D2579" t="s">
        <v>88</v>
      </c>
      <c r="E2579" t="s">
        <v>9841</v>
      </c>
      <c r="F2579" t="s">
        <v>9842</v>
      </c>
      <c r="G2579" t="s">
        <v>134</v>
      </c>
      <c r="H2579" t="s">
        <v>247</v>
      </c>
      <c r="I2579" t="s">
        <v>78</v>
      </c>
      <c r="J2579" t="s">
        <v>136</v>
      </c>
      <c r="K2579" t="s">
        <v>22</v>
      </c>
      <c r="L2579" t="s">
        <v>177</v>
      </c>
      <c r="M2579" t="s">
        <v>9843</v>
      </c>
      <c r="N2579" t="s">
        <v>9844</v>
      </c>
      <c r="O2579">
        <v>3.557048611111111</v>
      </c>
      <c r="P2579">
        <v>0</v>
      </c>
      <c r="Q2579">
        <v>45</v>
      </c>
      <c r="R2579">
        <v>0</v>
      </c>
      <c r="S2579">
        <v>0</v>
      </c>
      <c r="T2579">
        <v>0</v>
      </c>
      <c r="U2579">
        <v>6</v>
      </c>
      <c r="V2579">
        <v>0</v>
      </c>
      <c r="W2579">
        <v>0</v>
      </c>
      <c r="X2579">
        <v>0</v>
      </c>
      <c r="Y2579">
        <v>20.991571</v>
      </c>
      <c r="Z2579">
        <v>0</v>
      </c>
      <c r="AA2579">
        <v>0</v>
      </c>
      <c r="AB2579">
        <v>0</v>
      </c>
      <c r="AC2579">
        <v>1.140139</v>
      </c>
      <c r="AD2579">
        <v>0</v>
      </c>
      <c r="AE2579">
        <v>0</v>
      </c>
      <c r="AF2579">
        <v>22.131710000000002</v>
      </c>
    </row>
    <row r="2580" spans="1:32" x14ac:dyDescent="0.3">
      <c r="A2580">
        <v>3001278</v>
      </c>
      <c r="B2580">
        <v>1</v>
      </c>
      <c r="C2580" t="s">
        <v>83</v>
      </c>
      <c r="D2580" t="s">
        <v>128</v>
      </c>
      <c r="E2580" t="s">
        <v>9845</v>
      </c>
      <c r="F2580" t="s">
        <v>9846</v>
      </c>
      <c r="G2580" t="s">
        <v>134</v>
      </c>
      <c r="H2580" t="s">
        <v>147</v>
      </c>
      <c r="I2580" t="s">
        <v>79</v>
      </c>
      <c r="J2580" t="s">
        <v>136</v>
      </c>
      <c r="K2580" t="s">
        <v>22</v>
      </c>
      <c r="L2580" t="s">
        <v>137</v>
      </c>
      <c r="M2580" t="s">
        <v>9847</v>
      </c>
      <c r="N2580" t="s">
        <v>9848</v>
      </c>
      <c r="O2580">
        <v>0.83472222222222225</v>
      </c>
      <c r="P2580">
        <v>0</v>
      </c>
      <c r="Q2580">
        <v>822</v>
      </c>
      <c r="R2580">
        <v>0</v>
      </c>
      <c r="S2580">
        <v>0</v>
      </c>
      <c r="T2580">
        <v>0</v>
      </c>
      <c r="U2580">
        <v>5</v>
      </c>
      <c r="V2580">
        <v>0</v>
      </c>
      <c r="W2580">
        <v>0</v>
      </c>
      <c r="X2580">
        <v>0</v>
      </c>
      <c r="Y2580">
        <v>128.71251000000001</v>
      </c>
      <c r="Z2580">
        <v>0</v>
      </c>
      <c r="AA2580">
        <v>0</v>
      </c>
      <c r="AB2580">
        <v>0</v>
      </c>
      <c r="AC2580">
        <v>3.7169178</v>
      </c>
      <c r="AD2580">
        <v>0</v>
      </c>
      <c r="AE2580">
        <v>0</v>
      </c>
      <c r="AF2580">
        <v>132.42943</v>
      </c>
    </row>
    <row r="2581" spans="1:32" x14ac:dyDescent="0.3">
      <c r="A2581">
        <v>3002506</v>
      </c>
      <c r="B2581">
        <v>1</v>
      </c>
      <c r="C2581" t="s">
        <v>83</v>
      </c>
      <c r="D2581" t="s">
        <v>129</v>
      </c>
      <c r="E2581" t="s">
        <v>9849</v>
      </c>
      <c r="F2581" t="s">
        <v>9850</v>
      </c>
      <c r="G2581" t="s">
        <v>134</v>
      </c>
      <c r="H2581" t="s">
        <v>147</v>
      </c>
      <c r="I2581" t="s">
        <v>79</v>
      </c>
      <c r="J2581" t="s">
        <v>136</v>
      </c>
      <c r="K2581" t="s">
        <v>22</v>
      </c>
      <c r="L2581" t="s">
        <v>137</v>
      </c>
      <c r="M2581" t="s">
        <v>9851</v>
      </c>
      <c r="N2581" t="s">
        <v>9852</v>
      </c>
      <c r="O2581">
        <v>4.6941666666666668</v>
      </c>
      <c r="P2581">
        <v>17</v>
      </c>
      <c r="Q2581">
        <v>55709</v>
      </c>
      <c r="R2581">
        <v>57</v>
      </c>
      <c r="S2581">
        <v>341</v>
      </c>
      <c r="T2581">
        <v>35</v>
      </c>
      <c r="U2581">
        <v>6240</v>
      </c>
      <c r="V2581">
        <v>4</v>
      </c>
      <c r="W2581">
        <v>15</v>
      </c>
      <c r="X2581">
        <v>44.8947</v>
      </c>
      <c r="Y2581">
        <v>62318.33</v>
      </c>
      <c r="Z2581">
        <v>593.31464000000005</v>
      </c>
      <c r="AA2581">
        <v>454.35178000000002</v>
      </c>
      <c r="AB2581">
        <v>1259.5731000000001</v>
      </c>
      <c r="AC2581">
        <v>16404.287</v>
      </c>
      <c r="AD2581">
        <v>103.19747</v>
      </c>
      <c r="AE2581">
        <v>538.88837000000001</v>
      </c>
      <c r="AF2581">
        <v>81716.835999999996</v>
      </c>
    </row>
    <row r="2582" spans="1:32" x14ac:dyDescent="0.3">
      <c r="A2582">
        <v>3001243</v>
      </c>
      <c r="B2582">
        <v>1</v>
      </c>
      <c r="C2582" t="s">
        <v>82</v>
      </c>
      <c r="D2582" t="s">
        <v>84</v>
      </c>
      <c r="E2582" t="s">
        <v>9853</v>
      </c>
      <c r="F2582" t="s">
        <v>9854</v>
      </c>
      <c r="G2582" t="s">
        <v>134</v>
      </c>
      <c r="H2582" t="s">
        <v>147</v>
      </c>
      <c r="I2582" t="s">
        <v>79</v>
      </c>
      <c r="J2582" t="s">
        <v>136</v>
      </c>
      <c r="K2582" t="s">
        <v>22</v>
      </c>
      <c r="L2582" t="s">
        <v>137</v>
      </c>
      <c r="M2582" t="s">
        <v>9855</v>
      </c>
      <c r="N2582" t="s">
        <v>9856</v>
      </c>
      <c r="O2582">
        <v>3.421388888888889</v>
      </c>
      <c r="P2582">
        <v>0</v>
      </c>
      <c r="Q2582">
        <v>0</v>
      </c>
      <c r="R2582">
        <v>0</v>
      </c>
      <c r="S2582">
        <v>0</v>
      </c>
      <c r="T2582">
        <v>5</v>
      </c>
      <c r="U2582">
        <v>0</v>
      </c>
      <c r="V2582">
        <v>4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103.26884</v>
      </c>
      <c r="AC2582">
        <v>0</v>
      </c>
      <c r="AD2582">
        <v>6641.8353999999999</v>
      </c>
      <c r="AE2582">
        <v>0</v>
      </c>
      <c r="AF2582">
        <v>6745.1040000000003</v>
      </c>
    </row>
    <row r="2583" spans="1:32" x14ac:dyDescent="0.3">
      <c r="A2583">
        <v>3001240</v>
      </c>
      <c r="B2583">
        <v>1</v>
      </c>
      <c r="C2583" t="s">
        <v>82</v>
      </c>
      <c r="D2583" t="s">
        <v>84</v>
      </c>
      <c r="E2583" t="s">
        <v>9857</v>
      </c>
      <c r="F2583" t="s">
        <v>9858</v>
      </c>
      <c r="G2583" t="s">
        <v>134</v>
      </c>
      <c r="H2583" t="s">
        <v>404</v>
      </c>
      <c r="I2583" t="s">
        <v>78</v>
      </c>
      <c r="J2583" t="s">
        <v>136</v>
      </c>
      <c r="K2583" t="s">
        <v>22</v>
      </c>
      <c r="L2583" t="s">
        <v>177</v>
      </c>
      <c r="M2583" t="s">
        <v>9859</v>
      </c>
      <c r="N2583" t="s">
        <v>9860</v>
      </c>
      <c r="O2583">
        <v>6.783085555555556</v>
      </c>
      <c r="P2583">
        <v>0</v>
      </c>
      <c r="Q2583">
        <v>20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20.352291000000001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20.352291000000001</v>
      </c>
    </row>
    <row r="2584" spans="1:32" x14ac:dyDescent="0.3">
      <c r="A2584">
        <v>3001233</v>
      </c>
      <c r="B2584">
        <v>1</v>
      </c>
      <c r="C2584" t="s">
        <v>82</v>
      </c>
      <c r="D2584" t="s">
        <v>107</v>
      </c>
      <c r="E2584" t="s">
        <v>9861</v>
      </c>
      <c r="F2584" t="s">
        <v>9862</v>
      </c>
      <c r="G2584" t="s">
        <v>134</v>
      </c>
      <c r="H2584" t="s">
        <v>404</v>
      </c>
      <c r="I2584" t="s">
        <v>78</v>
      </c>
      <c r="J2584" t="s">
        <v>136</v>
      </c>
      <c r="K2584" t="s">
        <v>22</v>
      </c>
      <c r="L2584" t="s">
        <v>177</v>
      </c>
      <c r="M2584" t="s">
        <v>9863</v>
      </c>
      <c r="N2584" t="s">
        <v>9864</v>
      </c>
      <c r="O2584">
        <v>2.1931333333333334</v>
      </c>
      <c r="P2584">
        <v>0</v>
      </c>
      <c r="Q2584">
        <v>44</v>
      </c>
      <c r="R2584">
        <v>0</v>
      </c>
      <c r="S2584">
        <v>0</v>
      </c>
      <c r="T2584">
        <v>0</v>
      </c>
      <c r="U2584">
        <v>2</v>
      </c>
      <c r="V2584">
        <v>0</v>
      </c>
      <c r="W2584">
        <v>0</v>
      </c>
      <c r="X2584">
        <v>0</v>
      </c>
      <c r="Y2584">
        <v>32.694214000000002</v>
      </c>
      <c r="Z2584">
        <v>0</v>
      </c>
      <c r="AA2584">
        <v>0</v>
      </c>
      <c r="AB2584">
        <v>0</v>
      </c>
      <c r="AC2584">
        <v>2.6176523999999999</v>
      </c>
      <c r="AD2584">
        <v>0</v>
      </c>
      <c r="AE2584">
        <v>0</v>
      </c>
      <c r="AF2584">
        <v>35.311866999999999</v>
      </c>
    </row>
    <row r="2585" spans="1:32" x14ac:dyDescent="0.3">
      <c r="A2585">
        <v>3001229</v>
      </c>
      <c r="B2585">
        <v>1</v>
      </c>
      <c r="C2585" t="s">
        <v>82</v>
      </c>
      <c r="D2585" t="s">
        <v>108</v>
      </c>
      <c r="E2585" t="s">
        <v>9865</v>
      </c>
      <c r="F2585" t="s">
        <v>9866</v>
      </c>
      <c r="G2585" t="s">
        <v>134</v>
      </c>
      <c r="H2585" t="s">
        <v>182</v>
      </c>
      <c r="I2585" t="s">
        <v>78</v>
      </c>
      <c r="J2585" t="s">
        <v>136</v>
      </c>
      <c r="K2585" t="s">
        <v>22</v>
      </c>
      <c r="L2585" t="s">
        <v>177</v>
      </c>
      <c r="M2585" t="s">
        <v>9867</v>
      </c>
      <c r="N2585" t="s">
        <v>9868</v>
      </c>
      <c r="O2585">
        <v>2.0330555555555554</v>
      </c>
      <c r="P2585">
        <v>0</v>
      </c>
      <c r="Q2585">
        <v>16</v>
      </c>
      <c r="R2585">
        <v>0</v>
      </c>
      <c r="S2585">
        <v>22</v>
      </c>
      <c r="T2585">
        <v>0</v>
      </c>
      <c r="U2585">
        <v>11</v>
      </c>
      <c r="V2585">
        <v>0</v>
      </c>
      <c r="W2585">
        <v>0</v>
      </c>
      <c r="X2585">
        <v>0</v>
      </c>
      <c r="Y2585">
        <v>5.6560870000000003</v>
      </c>
      <c r="Z2585">
        <v>0</v>
      </c>
      <c r="AA2585">
        <v>19.22214</v>
      </c>
      <c r="AB2585">
        <v>0</v>
      </c>
      <c r="AC2585">
        <v>4.7126749999999999</v>
      </c>
      <c r="AD2585">
        <v>0</v>
      </c>
      <c r="AE2585">
        <v>0</v>
      </c>
      <c r="AF2585">
        <v>29.590902</v>
      </c>
    </row>
    <row r="2586" spans="1:32" x14ac:dyDescent="0.3">
      <c r="A2586">
        <v>3001224</v>
      </c>
      <c r="B2586">
        <v>1</v>
      </c>
      <c r="C2586" t="s">
        <v>82</v>
      </c>
      <c r="D2586" t="s">
        <v>104</v>
      </c>
      <c r="E2586" t="s">
        <v>9869</v>
      </c>
      <c r="F2586" t="s">
        <v>9870</v>
      </c>
      <c r="G2586" t="s">
        <v>134</v>
      </c>
      <c r="H2586" t="s">
        <v>610</v>
      </c>
      <c r="I2586" t="s">
        <v>78</v>
      </c>
      <c r="J2586" t="s">
        <v>136</v>
      </c>
      <c r="K2586" t="s">
        <v>22</v>
      </c>
      <c r="L2586" t="s">
        <v>177</v>
      </c>
      <c r="M2586" t="s">
        <v>9871</v>
      </c>
      <c r="N2586" t="s">
        <v>9872</v>
      </c>
      <c r="O2586">
        <v>1.6282216666666667</v>
      </c>
      <c r="P2586">
        <v>0</v>
      </c>
      <c r="Q2586">
        <v>78</v>
      </c>
      <c r="R2586">
        <v>0</v>
      </c>
      <c r="S2586">
        <v>0</v>
      </c>
      <c r="T2586">
        <v>0</v>
      </c>
      <c r="U2586">
        <v>31</v>
      </c>
      <c r="V2586">
        <v>0</v>
      </c>
      <c r="W2586">
        <v>0</v>
      </c>
      <c r="X2586">
        <v>0</v>
      </c>
      <c r="Y2586">
        <v>34.982886999999998</v>
      </c>
      <c r="Z2586">
        <v>0</v>
      </c>
      <c r="AA2586">
        <v>0</v>
      </c>
      <c r="AB2586">
        <v>0</v>
      </c>
      <c r="AC2586">
        <v>13.918182</v>
      </c>
      <c r="AD2586">
        <v>0</v>
      </c>
      <c r="AE2586">
        <v>0</v>
      </c>
      <c r="AF2586">
        <v>48.901069999999997</v>
      </c>
    </row>
    <row r="2587" spans="1:32" x14ac:dyDescent="0.3">
      <c r="A2587">
        <v>3001209</v>
      </c>
      <c r="B2587">
        <v>1</v>
      </c>
      <c r="C2587" t="s">
        <v>82</v>
      </c>
      <c r="D2587" t="s">
        <v>103</v>
      </c>
      <c r="E2587" t="s">
        <v>7521</v>
      </c>
      <c r="F2587" t="s">
        <v>7522</v>
      </c>
      <c r="G2587" t="s">
        <v>134</v>
      </c>
      <c r="H2587" t="s">
        <v>182</v>
      </c>
      <c r="I2587" t="s">
        <v>78</v>
      </c>
      <c r="J2587" t="s">
        <v>136</v>
      </c>
      <c r="K2587" t="s">
        <v>22</v>
      </c>
      <c r="L2587" t="s">
        <v>177</v>
      </c>
      <c r="M2587" t="s">
        <v>9873</v>
      </c>
      <c r="N2587" t="s">
        <v>9874</v>
      </c>
      <c r="O2587">
        <v>0.18921444444444446</v>
      </c>
      <c r="P2587">
        <v>0</v>
      </c>
      <c r="Q2587">
        <v>15</v>
      </c>
      <c r="R2587">
        <v>0</v>
      </c>
      <c r="S2587">
        <v>6</v>
      </c>
      <c r="T2587">
        <v>0</v>
      </c>
      <c r="U2587">
        <v>4</v>
      </c>
      <c r="V2587">
        <v>0</v>
      </c>
      <c r="W2587">
        <v>0</v>
      </c>
      <c r="X2587">
        <v>0</v>
      </c>
      <c r="Y2587">
        <v>0.28762415000000002</v>
      </c>
      <c r="Z2587">
        <v>0</v>
      </c>
      <c r="AA2587">
        <v>0.1635952</v>
      </c>
      <c r="AB2587">
        <v>0</v>
      </c>
      <c r="AC2587">
        <v>0.36814728000000002</v>
      </c>
      <c r="AD2587">
        <v>0</v>
      </c>
      <c r="AE2587">
        <v>0</v>
      </c>
      <c r="AF2587">
        <v>0.81936662999999998</v>
      </c>
    </row>
    <row r="2588" spans="1:32" x14ac:dyDescent="0.3">
      <c r="A2588">
        <v>3001201</v>
      </c>
      <c r="B2588">
        <v>1</v>
      </c>
      <c r="C2588" t="s">
        <v>82</v>
      </c>
      <c r="D2588" t="s">
        <v>88</v>
      </c>
      <c r="E2588" t="s">
        <v>9875</v>
      </c>
      <c r="F2588" t="s">
        <v>9876</v>
      </c>
      <c r="G2588" t="s">
        <v>134</v>
      </c>
      <c r="H2588" t="s">
        <v>182</v>
      </c>
      <c r="I2588" t="s">
        <v>78</v>
      </c>
      <c r="J2588" t="s">
        <v>136</v>
      </c>
      <c r="K2588" t="s">
        <v>22</v>
      </c>
      <c r="L2588" t="s">
        <v>177</v>
      </c>
      <c r="M2588" t="s">
        <v>9877</v>
      </c>
      <c r="N2588" t="s">
        <v>9878</v>
      </c>
      <c r="O2588">
        <v>1.3569444444444445</v>
      </c>
      <c r="P2588">
        <v>0</v>
      </c>
      <c r="Q2588">
        <v>13</v>
      </c>
      <c r="R2588">
        <v>0</v>
      </c>
      <c r="S2588">
        <v>7</v>
      </c>
      <c r="T2588">
        <v>0</v>
      </c>
      <c r="U2588">
        <v>1</v>
      </c>
      <c r="V2588">
        <v>0</v>
      </c>
      <c r="W2588">
        <v>0</v>
      </c>
      <c r="X2588">
        <v>0</v>
      </c>
      <c r="Y2588">
        <v>1.0050657999999999</v>
      </c>
      <c r="Z2588">
        <v>0</v>
      </c>
      <c r="AA2588">
        <v>2.9901772000000002</v>
      </c>
      <c r="AB2588">
        <v>0</v>
      </c>
      <c r="AC2588">
        <v>1.9885557000000002E-2</v>
      </c>
      <c r="AD2588">
        <v>0</v>
      </c>
      <c r="AE2588">
        <v>0</v>
      </c>
      <c r="AF2588">
        <v>4.0151285999999997</v>
      </c>
    </row>
    <row r="2589" spans="1:32" x14ac:dyDescent="0.3">
      <c r="A2589">
        <v>3001203</v>
      </c>
      <c r="B2589">
        <v>1</v>
      </c>
      <c r="C2589" t="s">
        <v>82</v>
      </c>
      <c r="D2589" t="s">
        <v>88</v>
      </c>
      <c r="E2589" t="s">
        <v>9879</v>
      </c>
      <c r="F2589" t="s">
        <v>9880</v>
      </c>
      <c r="G2589" t="s">
        <v>134</v>
      </c>
      <c r="H2589" t="s">
        <v>182</v>
      </c>
      <c r="I2589" t="s">
        <v>78</v>
      </c>
      <c r="J2589" t="s">
        <v>136</v>
      </c>
      <c r="K2589" t="s">
        <v>22</v>
      </c>
      <c r="L2589" t="s">
        <v>177</v>
      </c>
      <c r="M2589" t="s">
        <v>9881</v>
      </c>
      <c r="N2589" t="s">
        <v>9882</v>
      </c>
      <c r="O2589">
        <v>2.3320941666666668</v>
      </c>
      <c r="P2589">
        <v>0</v>
      </c>
      <c r="Q2589">
        <v>21</v>
      </c>
      <c r="R2589">
        <v>0</v>
      </c>
      <c r="S2589">
        <v>5</v>
      </c>
      <c r="T2589">
        <v>0</v>
      </c>
      <c r="U2589">
        <v>8</v>
      </c>
      <c r="V2589">
        <v>0</v>
      </c>
      <c r="W2589">
        <v>0</v>
      </c>
      <c r="X2589">
        <v>0</v>
      </c>
      <c r="Y2589">
        <v>7.9115840000000004</v>
      </c>
      <c r="Z2589">
        <v>0</v>
      </c>
      <c r="AA2589">
        <v>0.96420439999999996</v>
      </c>
      <c r="AB2589">
        <v>0</v>
      </c>
      <c r="AC2589">
        <v>1.2652901000000001</v>
      </c>
      <c r="AD2589">
        <v>0</v>
      </c>
      <c r="AE2589">
        <v>0</v>
      </c>
      <c r="AF2589">
        <v>10.141079</v>
      </c>
    </row>
    <row r="2590" spans="1:32" x14ac:dyDescent="0.3">
      <c r="A2590">
        <v>3001255</v>
      </c>
      <c r="B2590">
        <v>1</v>
      </c>
      <c r="C2590" t="s">
        <v>82</v>
      </c>
      <c r="D2590" t="s">
        <v>103</v>
      </c>
      <c r="E2590" t="s">
        <v>9883</v>
      </c>
      <c r="F2590" t="s">
        <v>9884</v>
      </c>
      <c r="G2590" t="s">
        <v>134</v>
      </c>
      <c r="H2590" t="s">
        <v>147</v>
      </c>
      <c r="I2590" t="s">
        <v>79</v>
      </c>
      <c r="J2590" t="s">
        <v>136</v>
      </c>
      <c r="K2590" t="s">
        <v>22</v>
      </c>
      <c r="L2590" t="s">
        <v>137</v>
      </c>
      <c r="M2590" t="s">
        <v>9885</v>
      </c>
      <c r="N2590" t="s">
        <v>9886</v>
      </c>
      <c r="O2590">
        <v>3.8541666666666665</v>
      </c>
      <c r="P2590">
        <v>0</v>
      </c>
      <c r="Q2590">
        <v>3470</v>
      </c>
      <c r="R2590">
        <v>3</v>
      </c>
      <c r="S2590">
        <v>806</v>
      </c>
      <c r="T2590">
        <v>22</v>
      </c>
      <c r="U2590">
        <v>559</v>
      </c>
      <c r="V2590">
        <v>0</v>
      </c>
      <c r="W2590">
        <v>0</v>
      </c>
      <c r="X2590">
        <v>0</v>
      </c>
      <c r="Y2590">
        <v>1740.7840000000001</v>
      </c>
      <c r="Z2590">
        <v>371.18277</v>
      </c>
      <c r="AA2590">
        <v>565.6549</v>
      </c>
      <c r="AB2590">
        <v>476.95078000000001</v>
      </c>
      <c r="AC2590">
        <v>1342.6144999999999</v>
      </c>
      <c r="AD2590">
        <v>0</v>
      </c>
      <c r="AE2590">
        <v>0</v>
      </c>
      <c r="AF2590">
        <v>4497.1869999999999</v>
      </c>
    </row>
    <row r="2591" spans="1:32" x14ac:dyDescent="0.3">
      <c r="A2591">
        <v>3001137</v>
      </c>
      <c r="B2591">
        <v>1</v>
      </c>
      <c r="C2591" t="s">
        <v>82</v>
      </c>
      <c r="D2591" t="s">
        <v>103</v>
      </c>
      <c r="E2591" t="s">
        <v>9887</v>
      </c>
      <c r="F2591" t="s">
        <v>9888</v>
      </c>
      <c r="G2591" t="s">
        <v>134</v>
      </c>
      <c r="H2591" t="s">
        <v>247</v>
      </c>
      <c r="I2591" t="s">
        <v>78</v>
      </c>
      <c r="J2591" t="s">
        <v>136</v>
      </c>
      <c r="K2591" t="s">
        <v>22</v>
      </c>
      <c r="L2591" t="s">
        <v>177</v>
      </c>
      <c r="M2591" t="s">
        <v>9889</v>
      </c>
      <c r="N2591" t="s">
        <v>9890</v>
      </c>
      <c r="O2591">
        <v>1.8270438888888889</v>
      </c>
      <c r="P2591">
        <v>0</v>
      </c>
      <c r="Q2591">
        <v>6</v>
      </c>
      <c r="R2591">
        <v>0</v>
      </c>
      <c r="S2591">
        <v>1</v>
      </c>
      <c r="T2591">
        <v>0</v>
      </c>
      <c r="U2591">
        <v>2</v>
      </c>
      <c r="V2591">
        <v>0</v>
      </c>
      <c r="W2591">
        <v>0</v>
      </c>
      <c r="X2591">
        <v>0</v>
      </c>
      <c r="Y2591">
        <v>1.0421965</v>
      </c>
      <c r="Z2591">
        <v>0</v>
      </c>
      <c r="AA2591">
        <v>0</v>
      </c>
      <c r="AB2591">
        <v>0</v>
      </c>
      <c r="AC2591">
        <v>1.5954466</v>
      </c>
      <c r="AD2591">
        <v>0</v>
      </c>
      <c r="AE2591">
        <v>0</v>
      </c>
      <c r="AF2591">
        <v>2.6376430000000002</v>
      </c>
    </row>
    <row r="2592" spans="1:32" x14ac:dyDescent="0.3">
      <c r="A2592">
        <v>3001190</v>
      </c>
      <c r="B2592">
        <v>1</v>
      </c>
      <c r="C2592" t="s">
        <v>83</v>
      </c>
      <c r="D2592" t="s">
        <v>123</v>
      </c>
      <c r="E2592" t="s">
        <v>9891</v>
      </c>
      <c r="F2592" t="s">
        <v>9892</v>
      </c>
      <c r="G2592" t="s">
        <v>134</v>
      </c>
      <c r="H2592" t="s">
        <v>147</v>
      </c>
      <c r="I2592" t="s">
        <v>79</v>
      </c>
      <c r="J2592" t="s">
        <v>136</v>
      </c>
      <c r="K2592" t="s">
        <v>22</v>
      </c>
      <c r="L2592" t="s">
        <v>137</v>
      </c>
      <c r="M2592" t="s">
        <v>9893</v>
      </c>
      <c r="N2592" t="s">
        <v>9894</v>
      </c>
      <c r="O2592">
        <v>3.8269444444444445</v>
      </c>
      <c r="P2592">
        <v>1</v>
      </c>
      <c r="Q2592">
        <v>34</v>
      </c>
      <c r="R2592">
        <v>6</v>
      </c>
      <c r="S2592">
        <v>8</v>
      </c>
      <c r="T2592">
        <v>0</v>
      </c>
      <c r="U2592">
        <v>1</v>
      </c>
      <c r="V2592">
        <v>0</v>
      </c>
      <c r="W2592">
        <v>0</v>
      </c>
      <c r="X2592">
        <v>14.512183</v>
      </c>
      <c r="Y2592">
        <v>16.591621</v>
      </c>
      <c r="Z2592">
        <v>5.3082799999999999</v>
      </c>
      <c r="AA2592">
        <v>17.880838000000001</v>
      </c>
      <c r="AB2592">
        <v>0</v>
      </c>
      <c r="AC2592">
        <v>0</v>
      </c>
      <c r="AD2592">
        <v>0</v>
      </c>
      <c r="AE2592">
        <v>0</v>
      </c>
      <c r="AF2592">
        <v>54.292923000000002</v>
      </c>
    </row>
    <row r="2593" spans="1:32" x14ac:dyDescent="0.3">
      <c r="A2593">
        <v>3001157</v>
      </c>
      <c r="B2593">
        <v>1</v>
      </c>
      <c r="C2593" t="s">
        <v>82</v>
      </c>
      <c r="D2593" t="s">
        <v>87</v>
      </c>
      <c r="E2593" t="s">
        <v>9895</v>
      </c>
      <c r="F2593" t="s">
        <v>9896</v>
      </c>
      <c r="G2593" t="s">
        <v>134</v>
      </c>
      <c r="H2593" t="s">
        <v>478</v>
      </c>
      <c r="I2593" t="s">
        <v>78</v>
      </c>
      <c r="J2593" t="s">
        <v>136</v>
      </c>
      <c r="K2593" t="s">
        <v>22</v>
      </c>
      <c r="L2593" t="s">
        <v>177</v>
      </c>
      <c r="M2593" t="s">
        <v>9897</v>
      </c>
      <c r="N2593" t="s">
        <v>9898</v>
      </c>
      <c r="O2593">
        <v>2.9072344444444442</v>
      </c>
      <c r="P2593">
        <v>0</v>
      </c>
      <c r="Q2593">
        <v>19</v>
      </c>
      <c r="R2593">
        <v>0</v>
      </c>
      <c r="S2593">
        <v>0</v>
      </c>
      <c r="T2593">
        <v>0</v>
      </c>
      <c r="U2593">
        <v>4</v>
      </c>
      <c r="V2593">
        <v>0</v>
      </c>
      <c r="W2593">
        <v>0</v>
      </c>
      <c r="X2593">
        <v>0</v>
      </c>
      <c r="Y2593">
        <v>15.021254000000001</v>
      </c>
      <c r="Z2593">
        <v>0</v>
      </c>
      <c r="AA2593">
        <v>0</v>
      </c>
      <c r="AB2593">
        <v>0</v>
      </c>
      <c r="AC2593">
        <v>1.1018494000000001</v>
      </c>
      <c r="AD2593">
        <v>0</v>
      </c>
      <c r="AE2593">
        <v>0</v>
      </c>
      <c r="AF2593">
        <v>16.123101999999999</v>
      </c>
    </row>
    <row r="2594" spans="1:32" x14ac:dyDescent="0.3">
      <c r="A2594">
        <v>3001132</v>
      </c>
      <c r="B2594">
        <v>1</v>
      </c>
      <c r="C2594" t="s">
        <v>82</v>
      </c>
      <c r="D2594" t="s">
        <v>106</v>
      </c>
      <c r="E2594" t="s">
        <v>7780</v>
      </c>
      <c r="F2594" t="s">
        <v>7781</v>
      </c>
      <c r="G2594" t="s">
        <v>134</v>
      </c>
      <c r="H2594" t="s">
        <v>367</v>
      </c>
      <c r="I2594" t="s">
        <v>78</v>
      </c>
      <c r="J2594" t="s">
        <v>136</v>
      </c>
      <c r="K2594" t="s">
        <v>22</v>
      </c>
      <c r="L2594" t="s">
        <v>177</v>
      </c>
      <c r="M2594" t="s">
        <v>9899</v>
      </c>
      <c r="N2594" t="s">
        <v>9900</v>
      </c>
      <c r="O2594">
        <v>5.9240211111111112</v>
      </c>
      <c r="P2594">
        <v>0</v>
      </c>
      <c r="Q2594">
        <v>4</v>
      </c>
      <c r="R2594">
        <v>0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0</v>
      </c>
      <c r="Y2594">
        <v>3.5585425000000002</v>
      </c>
      <c r="Z2594">
        <v>0</v>
      </c>
      <c r="AA2594">
        <v>0</v>
      </c>
      <c r="AB2594">
        <v>0</v>
      </c>
      <c r="AC2594">
        <v>3.4850913000000002E-3</v>
      </c>
      <c r="AD2594">
        <v>0</v>
      </c>
      <c r="AE2594">
        <v>0</v>
      </c>
      <c r="AF2594">
        <v>3.5620275000000001</v>
      </c>
    </row>
    <row r="2595" spans="1:32" x14ac:dyDescent="0.3">
      <c r="A2595">
        <v>3001146</v>
      </c>
      <c r="B2595">
        <v>1</v>
      </c>
      <c r="C2595" t="s">
        <v>82</v>
      </c>
      <c r="D2595" t="s">
        <v>94</v>
      </c>
      <c r="E2595" t="s">
        <v>9901</v>
      </c>
      <c r="F2595" t="s">
        <v>9902</v>
      </c>
      <c r="G2595" t="s">
        <v>134</v>
      </c>
      <c r="H2595" t="s">
        <v>216</v>
      </c>
      <c r="I2595" t="s">
        <v>78</v>
      </c>
      <c r="J2595" t="s">
        <v>136</v>
      </c>
      <c r="K2595" t="s">
        <v>22</v>
      </c>
      <c r="L2595" t="s">
        <v>177</v>
      </c>
      <c r="M2595" t="s">
        <v>9903</v>
      </c>
      <c r="N2595" t="s">
        <v>9904</v>
      </c>
      <c r="O2595">
        <v>2.8791808333333333</v>
      </c>
      <c r="P2595">
        <v>0</v>
      </c>
      <c r="Q2595">
        <v>12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8.7950800000000005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8.7950800000000005</v>
      </c>
    </row>
    <row r="2596" spans="1:32" x14ac:dyDescent="0.3">
      <c r="A2596">
        <v>3001197</v>
      </c>
      <c r="B2596">
        <v>1</v>
      </c>
      <c r="C2596" t="s">
        <v>82</v>
      </c>
      <c r="D2596" t="s">
        <v>88</v>
      </c>
      <c r="E2596" t="s">
        <v>9905</v>
      </c>
      <c r="F2596" t="s">
        <v>9906</v>
      </c>
      <c r="G2596" t="s">
        <v>134</v>
      </c>
      <c r="H2596" t="s">
        <v>182</v>
      </c>
      <c r="I2596" t="s">
        <v>78</v>
      </c>
      <c r="J2596" t="s">
        <v>136</v>
      </c>
      <c r="K2596" t="s">
        <v>22</v>
      </c>
      <c r="L2596" t="s">
        <v>177</v>
      </c>
      <c r="M2596" t="s">
        <v>9907</v>
      </c>
      <c r="N2596" t="s">
        <v>9908</v>
      </c>
      <c r="O2596">
        <v>0.80694444444444446</v>
      </c>
      <c r="P2596">
        <v>0</v>
      </c>
      <c r="Q2596">
        <v>138</v>
      </c>
      <c r="R2596">
        <v>0</v>
      </c>
      <c r="S2596">
        <v>11</v>
      </c>
      <c r="T2596">
        <v>0</v>
      </c>
      <c r="U2596">
        <v>14</v>
      </c>
      <c r="V2596">
        <v>0</v>
      </c>
      <c r="W2596">
        <v>0</v>
      </c>
      <c r="X2596">
        <v>0</v>
      </c>
      <c r="Y2596">
        <v>19.546654</v>
      </c>
      <c r="Z2596">
        <v>0</v>
      </c>
      <c r="AA2596">
        <v>5.0786594999999997</v>
      </c>
      <c r="AB2596">
        <v>0</v>
      </c>
      <c r="AC2596">
        <v>6.071561</v>
      </c>
      <c r="AD2596">
        <v>0</v>
      </c>
      <c r="AE2596">
        <v>0</v>
      </c>
      <c r="AF2596">
        <v>30.696874999999999</v>
      </c>
    </row>
    <row r="2597" spans="1:32" x14ac:dyDescent="0.3">
      <c r="A2597">
        <v>3001150</v>
      </c>
      <c r="B2597">
        <v>1</v>
      </c>
      <c r="C2597" t="s">
        <v>82</v>
      </c>
      <c r="D2597" t="s">
        <v>88</v>
      </c>
      <c r="E2597" t="s">
        <v>9909</v>
      </c>
      <c r="F2597" t="s">
        <v>9910</v>
      </c>
      <c r="G2597" t="s">
        <v>134</v>
      </c>
      <c r="H2597" t="s">
        <v>147</v>
      </c>
      <c r="I2597" t="s">
        <v>78</v>
      </c>
      <c r="J2597" t="s">
        <v>136</v>
      </c>
      <c r="K2597" t="s">
        <v>22</v>
      </c>
      <c r="L2597" t="s">
        <v>137</v>
      </c>
      <c r="M2597" t="s">
        <v>9911</v>
      </c>
      <c r="N2597" t="s">
        <v>9912</v>
      </c>
      <c r="O2597">
        <v>7.8916666666666666</v>
      </c>
      <c r="P2597">
        <v>0</v>
      </c>
      <c r="Q2597">
        <v>81</v>
      </c>
      <c r="R2597">
        <v>0</v>
      </c>
      <c r="S2597">
        <v>0</v>
      </c>
      <c r="T2597">
        <v>0</v>
      </c>
      <c r="U2597">
        <v>6</v>
      </c>
      <c r="V2597">
        <v>0</v>
      </c>
      <c r="W2597">
        <v>0</v>
      </c>
      <c r="X2597">
        <v>0</v>
      </c>
      <c r="Y2597">
        <v>52.658912999999998</v>
      </c>
      <c r="Z2597">
        <v>0</v>
      </c>
      <c r="AA2597">
        <v>0</v>
      </c>
      <c r="AB2597">
        <v>0</v>
      </c>
      <c r="AC2597">
        <v>19.001145999999999</v>
      </c>
      <c r="AD2597">
        <v>0</v>
      </c>
      <c r="AE2597">
        <v>0</v>
      </c>
      <c r="AF2597">
        <v>71.660060000000001</v>
      </c>
    </row>
    <row r="2598" spans="1:32" x14ac:dyDescent="0.3">
      <c r="A2598">
        <v>3001128</v>
      </c>
      <c r="B2598">
        <v>1</v>
      </c>
      <c r="C2598" t="s">
        <v>82</v>
      </c>
      <c r="D2598" t="s">
        <v>99</v>
      </c>
      <c r="E2598" t="s">
        <v>9913</v>
      </c>
      <c r="F2598" t="s">
        <v>9914</v>
      </c>
      <c r="G2598" t="s">
        <v>134</v>
      </c>
      <c r="H2598" t="s">
        <v>835</v>
      </c>
      <c r="I2598" t="s">
        <v>78</v>
      </c>
      <c r="J2598" t="s">
        <v>136</v>
      </c>
      <c r="K2598" t="s">
        <v>22</v>
      </c>
      <c r="L2598" t="s">
        <v>177</v>
      </c>
      <c r="M2598" t="s">
        <v>9915</v>
      </c>
      <c r="N2598" t="s">
        <v>9916</v>
      </c>
      <c r="O2598">
        <v>2.8862716666666666</v>
      </c>
      <c r="P2598">
        <v>0</v>
      </c>
      <c r="Q2598">
        <v>8</v>
      </c>
      <c r="R2598">
        <v>0</v>
      </c>
      <c r="S2598">
        <v>0</v>
      </c>
      <c r="T2598">
        <v>0</v>
      </c>
      <c r="U2598">
        <v>2</v>
      </c>
      <c r="V2598">
        <v>0</v>
      </c>
      <c r="W2598">
        <v>0</v>
      </c>
      <c r="X2598">
        <v>0</v>
      </c>
      <c r="Y2598">
        <v>2.9463800999999998</v>
      </c>
      <c r="Z2598">
        <v>0</v>
      </c>
      <c r="AA2598">
        <v>0</v>
      </c>
      <c r="AB2598">
        <v>0</v>
      </c>
      <c r="AC2598">
        <v>2.5916336000000002</v>
      </c>
      <c r="AD2598">
        <v>0</v>
      </c>
      <c r="AE2598">
        <v>0</v>
      </c>
      <c r="AF2598">
        <v>5.5380134999999999</v>
      </c>
    </row>
    <row r="2599" spans="1:32" x14ac:dyDescent="0.3">
      <c r="A2599">
        <v>3001063</v>
      </c>
      <c r="B2599">
        <v>1</v>
      </c>
      <c r="C2599" t="s">
        <v>82</v>
      </c>
      <c r="D2599" t="s">
        <v>94</v>
      </c>
      <c r="E2599" t="s">
        <v>9917</v>
      </c>
      <c r="F2599" t="s">
        <v>9918</v>
      </c>
      <c r="G2599" t="s">
        <v>134</v>
      </c>
      <c r="H2599" t="s">
        <v>478</v>
      </c>
      <c r="I2599" t="s">
        <v>78</v>
      </c>
      <c r="J2599" t="s">
        <v>136</v>
      </c>
      <c r="K2599" t="s">
        <v>22</v>
      </c>
      <c r="L2599" t="s">
        <v>177</v>
      </c>
      <c r="M2599" t="s">
        <v>9919</v>
      </c>
      <c r="N2599" t="s">
        <v>9920</v>
      </c>
      <c r="O2599">
        <v>3.109826111111111</v>
      </c>
      <c r="P2599">
        <v>0</v>
      </c>
      <c r="Q2599">
        <v>96</v>
      </c>
      <c r="R2599">
        <v>0</v>
      </c>
      <c r="S2599">
        <v>0</v>
      </c>
      <c r="T2599">
        <v>0</v>
      </c>
      <c r="U2599">
        <v>2</v>
      </c>
      <c r="V2599">
        <v>0</v>
      </c>
      <c r="W2599">
        <v>0</v>
      </c>
      <c r="X2599">
        <v>0</v>
      </c>
      <c r="Y2599">
        <v>27.139292000000001</v>
      </c>
      <c r="Z2599">
        <v>0</v>
      </c>
      <c r="AA2599">
        <v>0</v>
      </c>
      <c r="AB2599">
        <v>0</v>
      </c>
      <c r="AC2599">
        <v>1.8716699000000001</v>
      </c>
      <c r="AD2599">
        <v>0</v>
      </c>
      <c r="AE2599">
        <v>0</v>
      </c>
      <c r="AF2599">
        <v>29.010961999999999</v>
      </c>
    </row>
    <row r="2600" spans="1:32" x14ac:dyDescent="0.3">
      <c r="A2600">
        <v>3001129</v>
      </c>
      <c r="B2600">
        <v>1</v>
      </c>
      <c r="C2600" t="s">
        <v>82</v>
      </c>
      <c r="D2600" t="s">
        <v>93</v>
      </c>
      <c r="E2600" t="s">
        <v>9921</v>
      </c>
      <c r="F2600" t="s">
        <v>9922</v>
      </c>
      <c r="G2600" t="s">
        <v>134</v>
      </c>
      <c r="H2600" t="s">
        <v>176</v>
      </c>
      <c r="I2600" t="s">
        <v>78</v>
      </c>
      <c r="J2600" t="s">
        <v>136</v>
      </c>
      <c r="K2600" t="s">
        <v>22</v>
      </c>
      <c r="L2600" t="s">
        <v>177</v>
      </c>
      <c r="M2600" t="s">
        <v>9923</v>
      </c>
      <c r="N2600" t="s">
        <v>9924</v>
      </c>
      <c r="O2600">
        <v>7.5794444444444444</v>
      </c>
      <c r="P2600">
        <v>0</v>
      </c>
      <c r="Q2600">
        <v>754</v>
      </c>
      <c r="R2600">
        <v>0</v>
      </c>
      <c r="S2600">
        <v>0</v>
      </c>
      <c r="T2600">
        <v>0</v>
      </c>
      <c r="U2600">
        <v>112</v>
      </c>
      <c r="V2600">
        <v>0</v>
      </c>
      <c r="W2600">
        <v>0</v>
      </c>
      <c r="X2600">
        <v>0</v>
      </c>
      <c r="Y2600">
        <v>1682.8855000000001</v>
      </c>
      <c r="Z2600">
        <v>0</v>
      </c>
      <c r="AA2600">
        <v>0</v>
      </c>
      <c r="AB2600">
        <v>0</v>
      </c>
      <c r="AC2600">
        <v>288.44155999999998</v>
      </c>
      <c r="AD2600">
        <v>0</v>
      </c>
      <c r="AE2600">
        <v>0</v>
      </c>
      <c r="AF2600">
        <v>1971.327</v>
      </c>
    </row>
    <row r="2601" spans="1:32" x14ac:dyDescent="0.3">
      <c r="A2601">
        <v>3001094</v>
      </c>
      <c r="B2601">
        <v>1</v>
      </c>
      <c r="C2601" t="s">
        <v>83</v>
      </c>
      <c r="D2601" t="s">
        <v>116</v>
      </c>
      <c r="E2601" t="s">
        <v>6402</v>
      </c>
      <c r="F2601" t="s">
        <v>6403</v>
      </c>
      <c r="G2601" t="s">
        <v>134</v>
      </c>
      <c r="H2601" t="s">
        <v>293</v>
      </c>
      <c r="I2601" t="s">
        <v>79</v>
      </c>
      <c r="J2601" t="s">
        <v>136</v>
      </c>
      <c r="K2601" t="s">
        <v>22</v>
      </c>
      <c r="L2601" t="s">
        <v>177</v>
      </c>
      <c r="M2601" t="s">
        <v>9925</v>
      </c>
      <c r="N2601" t="s">
        <v>9926</v>
      </c>
      <c r="O2601">
        <v>3.6422222222222222</v>
      </c>
      <c r="P2601">
        <v>4</v>
      </c>
      <c r="Q2601">
        <v>1276</v>
      </c>
      <c r="R2601">
        <v>7</v>
      </c>
      <c r="S2601">
        <v>22</v>
      </c>
      <c r="T2601">
        <v>2</v>
      </c>
      <c r="U2601">
        <v>285</v>
      </c>
      <c r="V2601">
        <v>0</v>
      </c>
      <c r="W2601">
        <v>0</v>
      </c>
      <c r="X2601">
        <v>177.76096999999999</v>
      </c>
      <c r="Y2601">
        <v>1128.6592000000001</v>
      </c>
      <c r="Z2601">
        <v>41.796500000000002</v>
      </c>
      <c r="AA2601">
        <v>34.177883000000001</v>
      </c>
      <c r="AB2601">
        <v>2.9111254</v>
      </c>
      <c r="AC2601">
        <v>322.61743000000001</v>
      </c>
      <c r="AD2601">
        <v>0</v>
      </c>
      <c r="AE2601">
        <v>0</v>
      </c>
      <c r="AF2601">
        <v>1707.9231</v>
      </c>
    </row>
    <row r="2602" spans="1:32" x14ac:dyDescent="0.3">
      <c r="A2602">
        <v>3001088</v>
      </c>
      <c r="B2602">
        <v>1</v>
      </c>
      <c r="C2602" t="s">
        <v>83</v>
      </c>
      <c r="D2602" t="s">
        <v>129</v>
      </c>
      <c r="E2602" t="s">
        <v>9927</v>
      </c>
      <c r="F2602" t="s">
        <v>9928</v>
      </c>
      <c r="G2602" t="s">
        <v>134</v>
      </c>
      <c r="H2602" t="s">
        <v>211</v>
      </c>
      <c r="I2602" t="s">
        <v>79</v>
      </c>
      <c r="J2602" t="s">
        <v>136</v>
      </c>
      <c r="K2602" t="s">
        <v>22</v>
      </c>
      <c r="L2602" t="s">
        <v>177</v>
      </c>
      <c r="M2602" t="s">
        <v>9929</v>
      </c>
      <c r="N2602" t="s">
        <v>9930</v>
      </c>
      <c r="O2602">
        <v>0.69555555555555559</v>
      </c>
      <c r="P2602">
        <v>0</v>
      </c>
      <c r="Q2602">
        <v>4969</v>
      </c>
      <c r="R2602">
        <v>0</v>
      </c>
      <c r="S2602">
        <v>3</v>
      </c>
      <c r="T2602">
        <v>0</v>
      </c>
      <c r="U2602">
        <v>211</v>
      </c>
      <c r="V2602">
        <v>0</v>
      </c>
      <c r="W2602">
        <v>0</v>
      </c>
      <c r="X2602">
        <v>0</v>
      </c>
      <c r="Y2602">
        <v>805.59424000000001</v>
      </c>
      <c r="Z2602">
        <v>0</v>
      </c>
      <c r="AA2602">
        <v>0.19923805999999999</v>
      </c>
      <c r="AB2602">
        <v>0</v>
      </c>
      <c r="AC2602">
        <v>78.734229999999997</v>
      </c>
      <c r="AD2602">
        <v>0</v>
      </c>
      <c r="AE2602">
        <v>0</v>
      </c>
      <c r="AF2602">
        <v>884.52769999999998</v>
      </c>
    </row>
    <row r="2603" spans="1:32" x14ac:dyDescent="0.3">
      <c r="A2603">
        <v>3002479</v>
      </c>
      <c r="B2603">
        <v>1</v>
      </c>
      <c r="C2603" t="s">
        <v>82</v>
      </c>
      <c r="D2603" t="s">
        <v>104</v>
      </c>
      <c r="E2603" t="s">
        <v>9931</v>
      </c>
      <c r="F2603" t="s">
        <v>9932</v>
      </c>
      <c r="G2603" t="s">
        <v>134</v>
      </c>
      <c r="H2603" t="s">
        <v>327</v>
      </c>
      <c r="I2603" t="s">
        <v>78</v>
      </c>
      <c r="J2603" t="s">
        <v>136</v>
      </c>
      <c r="K2603" t="s">
        <v>22</v>
      </c>
      <c r="L2603" t="s">
        <v>177</v>
      </c>
      <c r="M2603" t="s">
        <v>9933</v>
      </c>
      <c r="N2603" t="s">
        <v>9934</v>
      </c>
      <c r="O2603">
        <v>3.0021761111111114</v>
      </c>
      <c r="P2603">
        <v>0</v>
      </c>
      <c r="Q2603">
        <v>639</v>
      </c>
      <c r="R2603">
        <v>0</v>
      </c>
      <c r="S2603">
        <v>0</v>
      </c>
      <c r="T2603">
        <v>0</v>
      </c>
      <c r="U2603">
        <v>20</v>
      </c>
      <c r="V2603">
        <v>0</v>
      </c>
      <c r="W2603">
        <v>0</v>
      </c>
      <c r="X2603">
        <v>0</v>
      </c>
      <c r="Y2603">
        <v>610.13710000000003</v>
      </c>
      <c r="Z2603">
        <v>0</v>
      </c>
      <c r="AA2603">
        <v>0</v>
      </c>
      <c r="AB2603">
        <v>0</v>
      </c>
      <c r="AC2603">
        <v>21.301397000000001</v>
      </c>
      <c r="AD2603">
        <v>0</v>
      </c>
      <c r="AE2603">
        <v>0</v>
      </c>
      <c r="AF2603">
        <v>631.43849999999998</v>
      </c>
    </row>
    <row r="2604" spans="1:32" x14ac:dyDescent="0.3">
      <c r="A2604">
        <v>3002342</v>
      </c>
      <c r="B2604">
        <v>1</v>
      </c>
      <c r="C2604" t="s">
        <v>82</v>
      </c>
      <c r="D2604" t="s">
        <v>84</v>
      </c>
      <c r="E2604" t="s">
        <v>9935</v>
      </c>
      <c r="F2604" t="s">
        <v>9936</v>
      </c>
      <c r="G2604" t="s">
        <v>134</v>
      </c>
      <c r="H2604" t="s">
        <v>182</v>
      </c>
      <c r="I2604" t="s">
        <v>78</v>
      </c>
      <c r="J2604" t="s">
        <v>136</v>
      </c>
      <c r="K2604" t="s">
        <v>22</v>
      </c>
      <c r="L2604" t="s">
        <v>177</v>
      </c>
      <c r="M2604" t="s">
        <v>9937</v>
      </c>
      <c r="N2604" t="s">
        <v>9938</v>
      </c>
      <c r="O2604">
        <v>1.3752525</v>
      </c>
      <c r="P2604">
        <v>0</v>
      </c>
      <c r="Q2604">
        <v>106</v>
      </c>
      <c r="R2604">
        <v>0</v>
      </c>
      <c r="S2604">
        <v>0</v>
      </c>
      <c r="T2604">
        <v>0</v>
      </c>
      <c r="U2604">
        <v>2</v>
      </c>
      <c r="V2604">
        <v>0</v>
      </c>
      <c r="W2604">
        <v>0</v>
      </c>
      <c r="X2604">
        <v>0</v>
      </c>
      <c r="Y2604">
        <v>53.966957000000001</v>
      </c>
      <c r="Z2604">
        <v>0</v>
      </c>
      <c r="AA2604">
        <v>0</v>
      </c>
      <c r="AB2604">
        <v>0</v>
      </c>
      <c r="AC2604">
        <v>1.8073713</v>
      </c>
      <c r="AD2604">
        <v>0</v>
      </c>
      <c r="AE2604">
        <v>0</v>
      </c>
      <c r="AF2604">
        <v>55.774326000000002</v>
      </c>
    </row>
    <row r="2605" spans="1:32" x14ac:dyDescent="0.3">
      <c r="A2605">
        <v>3002327</v>
      </c>
      <c r="B2605">
        <v>1</v>
      </c>
      <c r="C2605" t="s">
        <v>82</v>
      </c>
      <c r="D2605" t="s">
        <v>90</v>
      </c>
      <c r="E2605" t="s">
        <v>9939</v>
      </c>
      <c r="F2605" t="s">
        <v>9940</v>
      </c>
      <c r="G2605" t="s">
        <v>134</v>
      </c>
      <c r="H2605" t="s">
        <v>211</v>
      </c>
      <c r="I2605" t="s">
        <v>79</v>
      </c>
      <c r="J2605" t="s">
        <v>136</v>
      </c>
      <c r="K2605" t="s">
        <v>22</v>
      </c>
      <c r="L2605" t="s">
        <v>177</v>
      </c>
      <c r="M2605" t="s">
        <v>9941</v>
      </c>
      <c r="N2605" t="s">
        <v>9942</v>
      </c>
      <c r="O2605">
        <v>0.93321305555555556</v>
      </c>
      <c r="P2605">
        <v>0</v>
      </c>
      <c r="Q2605">
        <v>145</v>
      </c>
      <c r="R2605">
        <v>0</v>
      </c>
      <c r="S2605">
        <v>1</v>
      </c>
      <c r="T2605">
        <v>48</v>
      </c>
      <c r="U2605">
        <v>23</v>
      </c>
      <c r="V2605">
        <v>17</v>
      </c>
      <c r="W2605">
        <v>4</v>
      </c>
      <c r="X2605">
        <v>0</v>
      </c>
      <c r="Y2605">
        <v>45.219540000000002</v>
      </c>
      <c r="Z2605">
        <v>0</v>
      </c>
      <c r="AA2605">
        <v>2.4712125999999999</v>
      </c>
      <c r="AB2605">
        <v>661.13080000000002</v>
      </c>
      <c r="AC2605">
        <v>49.706963000000002</v>
      </c>
      <c r="AD2605">
        <v>429.09667999999999</v>
      </c>
      <c r="AE2605">
        <v>113.18969</v>
      </c>
      <c r="AF2605">
        <v>1300.8150000000001</v>
      </c>
    </row>
    <row r="2606" spans="1:32" x14ac:dyDescent="0.3">
      <c r="A2606">
        <v>3002216</v>
      </c>
      <c r="B2606">
        <v>1</v>
      </c>
      <c r="C2606" t="s">
        <v>82</v>
      </c>
      <c r="D2606" t="s">
        <v>110</v>
      </c>
      <c r="E2606" t="s">
        <v>9943</v>
      </c>
      <c r="F2606" t="s">
        <v>9944</v>
      </c>
      <c r="G2606" t="s">
        <v>134</v>
      </c>
      <c r="H2606" t="s">
        <v>367</v>
      </c>
      <c r="I2606" t="s">
        <v>78</v>
      </c>
      <c r="J2606" t="s">
        <v>136</v>
      </c>
      <c r="K2606" t="s">
        <v>22</v>
      </c>
      <c r="L2606" t="s">
        <v>177</v>
      </c>
      <c r="M2606" t="s">
        <v>9945</v>
      </c>
      <c r="N2606" t="s">
        <v>9946</v>
      </c>
      <c r="O2606">
        <v>5.4209855555555553</v>
      </c>
      <c r="P2606">
        <v>0</v>
      </c>
      <c r="Q2606">
        <v>3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0.18768483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0.18768483</v>
      </c>
    </row>
    <row r="2607" spans="1:32" x14ac:dyDescent="0.3">
      <c r="A2607">
        <v>3002153</v>
      </c>
      <c r="B2607">
        <v>1</v>
      </c>
      <c r="C2607" t="s">
        <v>83</v>
      </c>
      <c r="D2607" t="s">
        <v>128</v>
      </c>
      <c r="E2607" t="s">
        <v>9947</v>
      </c>
      <c r="F2607" t="s">
        <v>9948</v>
      </c>
      <c r="G2607" t="s">
        <v>134</v>
      </c>
      <c r="H2607" t="s">
        <v>147</v>
      </c>
      <c r="I2607" t="s">
        <v>79</v>
      </c>
      <c r="J2607" t="s">
        <v>136</v>
      </c>
      <c r="K2607" t="s">
        <v>22</v>
      </c>
      <c r="L2607" t="s">
        <v>137</v>
      </c>
      <c r="M2607" t="s">
        <v>9949</v>
      </c>
      <c r="N2607" t="s">
        <v>9950</v>
      </c>
      <c r="O2607">
        <v>6.5452777777777778</v>
      </c>
      <c r="P2607">
        <v>1</v>
      </c>
      <c r="Q2607">
        <v>177</v>
      </c>
      <c r="R2607">
        <v>24</v>
      </c>
      <c r="S2607">
        <v>166</v>
      </c>
      <c r="T2607">
        <v>15</v>
      </c>
      <c r="U2607">
        <v>21</v>
      </c>
      <c r="V2607">
        <v>0</v>
      </c>
      <c r="W2607">
        <v>0</v>
      </c>
      <c r="X2607">
        <v>4.7239336999999999</v>
      </c>
      <c r="Y2607">
        <v>188.74257</v>
      </c>
      <c r="Z2607">
        <v>38.179160000000003</v>
      </c>
      <c r="AA2607">
        <v>285.40996999999999</v>
      </c>
      <c r="AB2607">
        <v>1215.5333000000001</v>
      </c>
      <c r="AC2607">
        <v>47.946323</v>
      </c>
      <c r="AD2607">
        <v>0</v>
      </c>
      <c r="AE2607">
        <v>0</v>
      </c>
      <c r="AF2607">
        <v>1780.5353</v>
      </c>
    </row>
    <row r="2608" spans="1:32" x14ac:dyDescent="0.3">
      <c r="A2608">
        <v>3001996</v>
      </c>
      <c r="B2608">
        <v>1</v>
      </c>
      <c r="C2608" t="s">
        <v>82</v>
      </c>
      <c r="D2608" t="s">
        <v>113</v>
      </c>
      <c r="E2608" t="s">
        <v>9951</v>
      </c>
      <c r="F2608" t="s">
        <v>9952</v>
      </c>
      <c r="G2608" t="s">
        <v>134</v>
      </c>
      <c r="H2608" t="s">
        <v>247</v>
      </c>
      <c r="I2608" t="s">
        <v>78</v>
      </c>
      <c r="J2608" t="s">
        <v>136</v>
      </c>
      <c r="K2608" t="s">
        <v>22</v>
      </c>
      <c r="L2608" t="s">
        <v>177</v>
      </c>
      <c r="M2608" t="s">
        <v>9953</v>
      </c>
      <c r="N2608" t="s">
        <v>9954</v>
      </c>
      <c r="O2608">
        <v>1.5908722222222222</v>
      </c>
      <c r="P2608">
        <v>0</v>
      </c>
      <c r="Q2608">
        <v>72</v>
      </c>
      <c r="R2608">
        <v>0</v>
      </c>
      <c r="S2608">
        <v>0</v>
      </c>
      <c r="T2608">
        <v>0</v>
      </c>
      <c r="U2608">
        <v>4</v>
      </c>
      <c r="V2608">
        <v>0</v>
      </c>
      <c r="W2608">
        <v>0</v>
      </c>
      <c r="X2608">
        <v>0</v>
      </c>
      <c r="Y2608">
        <v>28.009218000000001</v>
      </c>
      <c r="Z2608">
        <v>0</v>
      </c>
      <c r="AA2608">
        <v>0</v>
      </c>
      <c r="AB2608">
        <v>0</v>
      </c>
      <c r="AC2608">
        <v>0.98328629999999995</v>
      </c>
      <c r="AD2608">
        <v>0</v>
      </c>
      <c r="AE2608">
        <v>0</v>
      </c>
      <c r="AF2608">
        <v>28.992505999999999</v>
      </c>
    </row>
    <row r="2609" spans="1:32" x14ac:dyDescent="0.3">
      <c r="A2609">
        <v>3001952</v>
      </c>
      <c r="B2609">
        <v>1</v>
      </c>
      <c r="C2609" t="s">
        <v>82</v>
      </c>
      <c r="D2609" t="s">
        <v>88</v>
      </c>
      <c r="E2609" t="s">
        <v>9955</v>
      </c>
      <c r="F2609" t="s">
        <v>9956</v>
      </c>
      <c r="G2609" t="s">
        <v>134</v>
      </c>
      <c r="H2609" t="s">
        <v>327</v>
      </c>
      <c r="I2609" t="s">
        <v>78</v>
      </c>
      <c r="J2609" t="s">
        <v>136</v>
      </c>
      <c r="K2609" t="s">
        <v>22</v>
      </c>
      <c r="L2609" t="s">
        <v>177</v>
      </c>
      <c r="M2609" t="s">
        <v>9957</v>
      </c>
      <c r="N2609" t="s">
        <v>9958</v>
      </c>
      <c r="O2609">
        <v>6.185445555555555</v>
      </c>
      <c r="P2609">
        <v>0</v>
      </c>
      <c r="Q2609">
        <v>24</v>
      </c>
      <c r="R2609">
        <v>0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0</v>
      </c>
      <c r="Y2609">
        <v>8.5617000000000001</v>
      </c>
      <c r="Z2609">
        <v>0</v>
      </c>
      <c r="AA2609">
        <v>0</v>
      </c>
      <c r="AB2609">
        <v>0</v>
      </c>
      <c r="AC2609">
        <v>0.119404525</v>
      </c>
      <c r="AD2609">
        <v>0</v>
      </c>
      <c r="AE2609">
        <v>0</v>
      </c>
      <c r="AF2609">
        <v>8.6811039999999995</v>
      </c>
    </row>
    <row r="2610" spans="1:32" x14ac:dyDescent="0.3">
      <c r="A2610">
        <v>3001965</v>
      </c>
      <c r="B2610">
        <v>1</v>
      </c>
      <c r="C2610" t="s">
        <v>82</v>
      </c>
      <c r="D2610" t="s">
        <v>100</v>
      </c>
      <c r="E2610" t="s">
        <v>9959</v>
      </c>
      <c r="F2610" t="s">
        <v>9960</v>
      </c>
      <c r="G2610" t="s">
        <v>134</v>
      </c>
      <c r="H2610" t="s">
        <v>327</v>
      </c>
      <c r="I2610" t="s">
        <v>78</v>
      </c>
      <c r="J2610" t="s">
        <v>136</v>
      </c>
      <c r="K2610" t="s">
        <v>22</v>
      </c>
      <c r="L2610" t="s">
        <v>177</v>
      </c>
      <c r="M2610" t="s">
        <v>9961</v>
      </c>
      <c r="N2610" t="s">
        <v>9962</v>
      </c>
      <c r="O2610">
        <v>0.73277666666666674</v>
      </c>
      <c r="P2610">
        <v>0</v>
      </c>
      <c r="Q2610">
        <v>288</v>
      </c>
      <c r="R2610">
        <v>0</v>
      </c>
      <c r="S2610">
        <v>0</v>
      </c>
      <c r="T2610">
        <v>0</v>
      </c>
      <c r="U2610">
        <v>17</v>
      </c>
      <c r="V2610">
        <v>0</v>
      </c>
      <c r="W2610">
        <v>0</v>
      </c>
      <c r="X2610">
        <v>0</v>
      </c>
      <c r="Y2610">
        <v>57.769936000000001</v>
      </c>
      <c r="Z2610">
        <v>0</v>
      </c>
      <c r="AA2610">
        <v>0</v>
      </c>
      <c r="AB2610">
        <v>0</v>
      </c>
      <c r="AC2610">
        <v>142.60458</v>
      </c>
      <c r="AD2610">
        <v>0</v>
      </c>
      <c r="AE2610">
        <v>0</v>
      </c>
      <c r="AF2610">
        <v>200.37452999999999</v>
      </c>
    </row>
    <row r="2611" spans="1:32" x14ac:dyDescent="0.3">
      <c r="A2611">
        <v>3001765</v>
      </c>
      <c r="B2611">
        <v>1</v>
      </c>
      <c r="C2611" t="s">
        <v>82</v>
      </c>
      <c r="D2611" t="s">
        <v>90</v>
      </c>
      <c r="E2611" t="s">
        <v>9963</v>
      </c>
      <c r="F2611" t="s">
        <v>9964</v>
      </c>
      <c r="G2611" t="s">
        <v>134</v>
      </c>
      <c r="H2611" t="s">
        <v>367</v>
      </c>
      <c r="I2611" t="s">
        <v>78</v>
      </c>
      <c r="J2611" t="s">
        <v>136</v>
      </c>
      <c r="K2611" t="s">
        <v>22</v>
      </c>
      <c r="L2611" t="s">
        <v>177</v>
      </c>
      <c r="M2611" t="s">
        <v>9965</v>
      </c>
      <c r="N2611" t="s">
        <v>9966</v>
      </c>
      <c r="O2611">
        <v>3.9355341666666668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2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38.705916999999999</v>
      </c>
      <c r="AD2611">
        <v>0</v>
      </c>
      <c r="AE2611">
        <v>0</v>
      </c>
      <c r="AF2611">
        <v>38.705916999999999</v>
      </c>
    </row>
    <row r="2612" spans="1:32" x14ac:dyDescent="0.3">
      <c r="A2612">
        <v>3001728</v>
      </c>
      <c r="B2612">
        <v>1</v>
      </c>
      <c r="C2612" t="s">
        <v>83</v>
      </c>
      <c r="D2612" t="s">
        <v>116</v>
      </c>
      <c r="E2612" t="s">
        <v>9967</v>
      </c>
      <c r="F2612" t="s">
        <v>9968</v>
      </c>
      <c r="G2612" t="s">
        <v>134</v>
      </c>
      <c r="H2612" t="s">
        <v>327</v>
      </c>
      <c r="I2612" t="s">
        <v>78</v>
      </c>
      <c r="J2612" t="s">
        <v>136</v>
      </c>
      <c r="K2612" t="s">
        <v>22</v>
      </c>
      <c r="L2612" t="s">
        <v>177</v>
      </c>
      <c r="M2612" t="s">
        <v>9969</v>
      </c>
      <c r="N2612" t="s">
        <v>9970</v>
      </c>
      <c r="O2612">
        <v>1.109863888888889</v>
      </c>
      <c r="P2612">
        <v>0</v>
      </c>
      <c r="Q2612">
        <v>106</v>
      </c>
      <c r="R2612">
        <v>0</v>
      </c>
      <c r="S2612">
        <v>1</v>
      </c>
      <c r="T2612">
        <v>0</v>
      </c>
      <c r="U2612">
        <v>1</v>
      </c>
      <c r="V2612">
        <v>0</v>
      </c>
      <c r="W2612">
        <v>0</v>
      </c>
      <c r="X2612">
        <v>0</v>
      </c>
      <c r="Y2612">
        <v>18.088863</v>
      </c>
      <c r="Z2612">
        <v>0</v>
      </c>
      <c r="AA2612">
        <v>0.20586180000000001</v>
      </c>
      <c r="AB2612">
        <v>0</v>
      </c>
      <c r="AC2612">
        <v>0.26507795000000001</v>
      </c>
      <c r="AD2612">
        <v>0</v>
      </c>
      <c r="AE2612">
        <v>0</v>
      </c>
      <c r="AF2612">
        <v>18.559802999999999</v>
      </c>
    </row>
    <row r="2613" spans="1:32" x14ac:dyDescent="0.3">
      <c r="A2613">
        <v>3001736</v>
      </c>
      <c r="B2613">
        <v>1</v>
      </c>
      <c r="C2613" t="s">
        <v>82</v>
      </c>
      <c r="D2613" t="s">
        <v>91</v>
      </c>
      <c r="E2613" t="s">
        <v>9971</v>
      </c>
      <c r="F2613" t="s">
        <v>9972</v>
      </c>
      <c r="G2613" t="s">
        <v>134</v>
      </c>
      <c r="H2613" t="s">
        <v>247</v>
      </c>
      <c r="I2613" t="s">
        <v>78</v>
      </c>
      <c r="J2613" t="s">
        <v>136</v>
      </c>
      <c r="K2613" t="s">
        <v>22</v>
      </c>
      <c r="L2613" t="s">
        <v>177</v>
      </c>
      <c r="M2613" t="s">
        <v>9973</v>
      </c>
      <c r="N2613" t="s">
        <v>9974</v>
      </c>
      <c r="O2613">
        <v>1.1857052777777777</v>
      </c>
      <c r="P2613">
        <v>0</v>
      </c>
      <c r="Q2613">
        <v>147</v>
      </c>
      <c r="R2613">
        <v>0</v>
      </c>
      <c r="S2613">
        <v>0</v>
      </c>
      <c r="T2613">
        <v>0</v>
      </c>
      <c r="U2613">
        <v>2</v>
      </c>
      <c r="V2613">
        <v>0</v>
      </c>
      <c r="W2613">
        <v>0</v>
      </c>
      <c r="X2613">
        <v>0</v>
      </c>
      <c r="Y2613">
        <v>38.563003999999999</v>
      </c>
      <c r="Z2613">
        <v>0</v>
      </c>
      <c r="AA2613">
        <v>0</v>
      </c>
      <c r="AB2613">
        <v>0</v>
      </c>
      <c r="AC2613">
        <v>0.55173740000000004</v>
      </c>
      <c r="AD2613">
        <v>0</v>
      </c>
      <c r="AE2613">
        <v>0</v>
      </c>
      <c r="AF2613">
        <v>39.114742</v>
      </c>
    </row>
    <row r="2614" spans="1:32" x14ac:dyDescent="0.3">
      <c r="A2614">
        <v>3001615</v>
      </c>
      <c r="B2614">
        <v>1</v>
      </c>
      <c r="C2614" t="s">
        <v>83</v>
      </c>
      <c r="D2614" t="s">
        <v>122</v>
      </c>
      <c r="E2614" t="s">
        <v>9975</v>
      </c>
      <c r="F2614" t="s">
        <v>9976</v>
      </c>
      <c r="G2614" t="s">
        <v>134</v>
      </c>
      <c r="H2614" t="s">
        <v>318</v>
      </c>
      <c r="I2614" t="s">
        <v>79</v>
      </c>
      <c r="J2614" t="s">
        <v>136</v>
      </c>
      <c r="K2614" t="s">
        <v>22</v>
      </c>
      <c r="L2614" t="s">
        <v>177</v>
      </c>
      <c r="M2614" t="s">
        <v>9977</v>
      </c>
      <c r="N2614" t="s">
        <v>9978</v>
      </c>
      <c r="O2614">
        <v>0.57483138888888885</v>
      </c>
      <c r="P2614">
        <v>0</v>
      </c>
      <c r="Q2614">
        <v>106</v>
      </c>
      <c r="R2614">
        <v>10</v>
      </c>
      <c r="S2614">
        <v>2</v>
      </c>
      <c r="T2614">
        <v>1</v>
      </c>
      <c r="U2614">
        <v>6</v>
      </c>
      <c r="V2614">
        <v>0</v>
      </c>
      <c r="W2614">
        <v>0</v>
      </c>
      <c r="X2614">
        <v>0</v>
      </c>
      <c r="Y2614">
        <v>6.5470056999999997</v>
      </c>
      <c r="Z2614">
        <v>1.3366720999999999</v>
      </c>
      <c r="AA2614">
        <v>0.16387942</v>
      </c>
      <c r="AB2614">
        <v>0</v>
      </c>
      <c r="AC2614">
        <v>2.7750287</v>
      </c>
      <c r="AD2614">
        <v>0</v>
      </c>
      <c r="AE2614">
        <v>0</v>
      </c>
      <c r="AF2614">
        <v>10.822585999999999</v>
      </c>
    </row>
    <row r="2615" spans="1:32" x14ac:dyDescent="0.3">
      <c r="A2615">
        <v>3001548</v>
      </c>
      <c r="B2615">
        <v>1</v>
      </c>
      <c r="C2615" t="s">
        <v>83</v>
      </c>
      <c r="D2615" t="s">
        <v>126</v>
      </c>
      <c r="E2615" t="s">
        <v>9979</v>
      </c>
      <c r="F2615" t="s">
        <v>9980</v>
      </c>
      <c r="G2615" t="s">
        <v>134</v>
      </c>
      <c r="H2615" t="s">
        <v>147</v>
      </c>
      <c r="I2615" t="s">
        <v>79</v>
      </c>
      <c r="J2615" t="s">
        <v>136</v>
      </c>
      <c r="K2615" t="s">
        <v>22</v>
      </c>
      <c r="L2615" t="s">
        <v>137</v>
      </c>
      <c r="M2615" t="s">
        <v>9981</v>
      </c>
      <c r="N2615" t="s">
        <v>9982</v>
      </c>
      <c r="O2615">
        <v>1.7344444444444445</v>
      </c>
      <c r="P2615">
        <v>7</v>
      </c>
      <c r="Q2615">
        <v>1575</v>
      </c>
      <c r="R2615">
        <v>4</v>
      </c>
      <c r="S2615">
        <v>64</v>
      </c>
      <c r="T2615">
        <v>6</v>
      </c>
      <c r="U2615">
        <v>86</v>
      </c>
      <c r="V2615">
        <v>0</v>
      </c>
      <c r="W2615">
        <v>0</v>
      </c>
      <c r="X2615">
        <v>58.457380000000001</v>
      </c>
      <c r="Y2615">
        <v>316.98239999999998</v>
      </c>
      <c r="Z2615">
        <v>40.500484</v>
      </c>
      <c r="AA2615">
        <v>40.199916999999999</v>
      </c>
      <c r="AB2615">
        <v>62.344054999999997</v>
      </c>
      <c r="AC2615">
        <v>65.211830000000006</v>
      </c>
      <c r="AD2615">
        <v>0</v>
      </c>
      <c r="AE2615">
        <v>0</v>
      </c>
      <c r="AF2615">
        <v>583.69604000000004</v>
      </c>
    </row>
    <row r="2616" spans="1:32" x14ac:dyDescent="0.3">
      <c r="A2616">
        <v>3001551</v>
      </c>
      <c r="B2616">
        <v>1</v>
      </c>
      <c r="C2616" t="s">
        <v>83</v>
      </c>
      <c r="D2616" t="s">
        <v>126</v>
      </c>
      <c r="E2616" t="s">
        <v>9983</v>
      </c>
      <c r="F2616" t="s">
        <v>9984</v>
      </c>
      <c r="G2616" t="s">
        <v>134</v>
      </c>
      <c r="H2616" t="s">
        <v>147</v>
      </c>
      <c r="I2616" t="s">
        <v>79</v>
      </c>
      <c r="J2616" t="s">
        <v>136</v>
      </c>
      <c r="K2616" t="s">
        <v>22</v>
      </c>
      <c r="L2616" t="s">
        <v>137</v>
      </c>
      <c r="M2616" t="s">
        <v>9985</v>
      </c>
      <c r="N2616" t="s">
        <v>9986</v>
      </c>
      <c r="O2616">
        <v>1.9722222222222223</v>
      </c>
      <c r="P2616">
        <v>3</v>
      </c>
      <c r="Q2616">
        <v>1260</v>
      </c>
      <c r="R2616">
        <v>0</v>
      </c>
      <c r="S2616">
        <v>58</v>
      </c>
      <c r="T2616">
        <v>3</v>
      </c>
      <c r="U2616">
        <v>64</v>
      </c>
      <c r="V2616">
        <v>0</v>
      </c>
      <c r="W2616">
        <v>0</v>
      </c>
      <c r="X2616">
        <v>9.9460639999999998</v>
      </c>
      <c r="Y2616">
        <v>245.02466999999999</v>
      </c>
      <c r="Z2616">
        <v>0</v>
      </c>
      <c r="AA2616">
        <v>5.8566770000000004</v>
      </c>
      <c r="AB2616">
        <v>20.655327</v>
      </c>
      <c r="AC2616">
        <v>48.650170000000003</v>
      </c>
      <c r="AD2616">
        <v>0</v>
      </c>
      <c r="AE2616">
        <v>0</v>
      </c>
      <c r="AF2616">
        <v>330.13290000000001</v>
      </c>
    </row>
    <row r="2617" spans="1:32" x14ac:dyDescent="0.3">
      <c r="A2617">
        <v>3001553</v>
      </c>
      <c r="B2617">
        <v>1</v>
      </c>
      <c r="C2617" t="s">
        <v>83</v>
      </c>
      <c r="D2617" t="s">
        <v>126</v>
      </c>
      <c r="E2617" t="s">
        <v>9987</v>
      </c>
      <c r="F2617" t="s">
        <v>9988</v>
      </c>
      <c r="G2617" t="s">
        <v>134</v>
      </c>
      <c r="H2617" t="s">
        <v>147</v>
      </c>
      <c r="I2617" t="s">
        <v>79</v>
      </c>
      <c r="J2617" t="s">
        <v>136</v>
      </c>
      <c r="K2617" t="s">
        <v>22</v>
      </c>
      <c r="L2617" t="s">
        <v>137</v>
      </c>
      <c r="M2617" t="s">
        <v>9989</v>
      </c>
      <c r="N2617" t="s">
        <v>9990</v>
      </c>
      <c r="O2617">
        <v>1.6144444444444443</v>
      </c>
      <c r="P2617">
        <v>7</v>
      </c>
      <c r="Q2617">
        <v>1608</v>
      </c>
      <c r="R2617">
        <v>10</v>
      </c>
      <c r="S2617">
        <v>74</v>
      </c>
      <c r="T2617">
        <v>7</v>
      </c>
      <c r="U2617">
        <v>66</v>
      </c>
      <c r="V2617">
        <v>0</v>
      </c>
      <c r="W2617">
        <v>0</v>
      </c>
      <c r="X2617">
        <v>76.173385999999994</v>
      </c>
      <c r="Y2617">
        <v>292.66854999999998</v>
      </c>
      <c r="Z2617">
        <v>42.375667999999997</v>
      </c>
      <c r="AA2617">
        <v>27.562117000000001</v>
      </c>
      <c r="AB2617">
        <v>61.305202000000001</v>
      </c>
      <c r="AC2617">
        <v>65.510543999999996</v>
      </c>
      <c r="AD2617">
        <v>0</v>
      </c>
      <c r="AE2617">
        <v>0</v>
      </c>
      <c r="AF2617">
        <v>565.59546</v>
      </c>
    </row>
    <row r="2618" spans="1:32" x14ac:dyDescent="0.3">
      <c r="A2618">
        <v>3001509</v>
      </c>
      <c r="B2618">
        <v>1</v>
      </c>
      <c r="C2618" t="s">
        <v>82</v>
      </c>
      <c r="D2618" t="s">
        <v>93</v>
      </c>
      <c r="E2618" t="s">
        <v>9991</v>
      </c>
      <c r="F2618" t="s">
        <v>9992</v>
      </c>
      <c r="G2618" t="s">
        <v>134</v>
      </c>
      <c r="H2618" t="s">
        <v>367</v>
      </c>
      <c r="I2618" t="s">
        <v>78</v>
      </c>
      <c r="J2618" t="s">
        <v>136</v>
      </c>
      <c r="K2618" t="s">
        <v>22</v>
      </c>
      <c r="L2618" t="s">
        <v>177</v>
      </c>
      <c r="M2618" t="s">
        <v>9993</v>
      </c>
      <c r="N2618" t="s">
        <v>9994</v>
      </c>
      <c r="O2618">
        <v>3.413151111111111</v>
      </c>
      <c r="P2618">
        <v>0</v>
      </c>
      <c r="Q2618">
        <v>1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7.6372795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7.6372795</v>
      </c>
    </row>
    <row r="2619" spans="1:32" x14ac:dyDescent="0.3">
      <c r="A2619">
        <v>3001453</v>
      </c>
      <c r="B2619">
        <v>1</v>
      </c>
      <c r="C2619" t="s">
        <v>83</v>
      </c>
      <c r="D2619" t="s">
        <v>115</v>
      </c>
      <c r="E2619" t="s">
        <v>9995</v>
      </c>
      <c r="F2619" t="s">
        <v>9996</v>
      </c>
      <c r="G2619" t="s">
        <v>134</v>
      </c>
      <c r="H2619" t="s">
        <v>147</v>
      </c>
      <c r="I2619" t="s">
        <v>78</v>
      </c>
      <c r="J2619" t="s">
        <v>136</v>
      </c>
      <c r="K2619" t="s">
        <v>22</v>
      </c>
      <c r="L2619" t="s">
        <v>137</v>
      </c>
      <c r="M2619" t="s">
        <v>9997</v>
      </c>
      <c r="N2619" t="s">
        <v>9998</v>
      </c>
      <c r="O2619">
        <v>0.70499999999999996</v>
      </c>
      <c r="P2619">
        <v>0</v>
      </c>
      <c r="Q2619">
        <v>2</v>
      </c>
      <c r="R2619">
        <v>0</v>
      </c>
      <c r="S2619">
        <v>6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8.1975414999999996E-2</v>
      </c>
      <c r="Z2619">
        <v>0</v>
      </c>
      <c r="AA2619">
        <v>0.56751119999999999</v>
      </c>
      <c r="AB2619">
        <v>0</v>
      </c>
      <c r="AC2619">
        <v>0</v>
      </c>
      <c r="AD2619">
        <v>0</v>
      </c>
      <c r="AE2619">
        <v>0</v>
      </c>
      <c r="AF2619">
        <v>0.64948660000000003</v>
      </c>
    </row>
    <row r="2620" spans="1:32" x14ac:dyDescent="0.3">
      <c r="A2620">
        <v>3001407</v>
      </c>
      <c r="B2620">
        <v>1</v>
      </c>
      <c r="C2620" t="s">
        <v>82</v>
      </c>
      <c r="D2620" t="s">
        <v>112</v>
      </c>
      <c r="E2620" t="s">
        <v>9999</v>
      </c>
      <c r="F2620" t="s">
        <v>10000</v>
      </c>
      <c r="G2620" t="s">
        <v>134</v>
      </c>
      <c r="H2620" t="s">
        <v>211</v>
      </c>
      <c r="I2620" t="s">
        <v>79</v>
      </c>
      <c r="J2620" t="s">
        <v>136</v>
      </c>
      <c r="K2620" t="s">
        <v>22</v>
      </c>
      <c r="L2620" t="s">
        <v>177</v>
      </c>
      <c r="M2620" t="s">
        <v>10001</v>
      </c>
      <c r="N2620" t="s">
        <v>10002</v>
      </c>
      <c r="O2620">
        <v>0.10388888888888889</v>
      </c>
      <c r="P2620">
        <v>0</v>
      </c>
      <c r="Q2620">
        <v>0</v>
      </c>
      <c r="R2620">
        <v>7</v>
      </c>
      <c r="S2620">
        <v>18</v>
      </c>
      <c r="T2620">
        <v>14</v>
      </c>
      <c r="U2620">
        <v>4</v>
      </c>
      <c r="V2620">
        <v>5</v>
      </c>
      <c r="W2620">
        <v>1</v>
      </c>
      <c r="X2620">
        <v>0</v>
      </c>
      <c r="Y2620">
        <v>0</v>
      </c>
      <c r="Z2620">
        <v>1.5919561</v>
      </c>
      <c r="AA2620">
        <v>36.057209999999998</v>
      </c>
      <c r="AB2620">
        <v>13.622938</v>
      </c>
      <c r="AC2620">
        <v>2.2351298000000002</v>
      </c>
      <c r="AD2620">
        <v>7.4155239999999996</v>
      </c>
      <c r="AE2620">
        <v>0.61196289999999998</v>
      </c>
      <c r="AF2620">
        <v>61.53472</v>
      </c>
    </row>
    <row r="2621" spans="1:32" x14ac:dyDescent="0.3">
      <c r="A2621">
        <v>3001408</v>
      </c>
      <c r="B2621">
        <v>1</v>
      </c>
      <c r="C2621" t="s">
        <v>83</v>
      </c>
      <c r="D2621" t="s">
        <v>130</v>
      </c>
      <c r="E2621" t="s">
        <v>10003</v>
      </c>
      <c r="F2621" t="s">
        <v>10004</v>
      </c>
      <c r="G2621" t="s">
        <v>134</v>
      </c>
      <c r="H2621" t="s">
        <v>874</v>
      </c>
      <c r="I2621" t="s">
        <v>78</v>
      </c>
      <c r="J2621" t="s">
        <v>136</v>
      </c>
      <c r="K2621" t="s">
        <v>22</v>
      </c>
      <c r="L2621" t="s">
        <v>177</v>
      </c>
      <c r="M2621" t="s">
        <v>10005</v>
      </c>
      <c r="N2621" t="s">
        <v>10006</v>
      </c>
      <c r="O2621">
        <v>3.1232491666666666</v>
      </c>
      <c r="P2621">
        <v>0</v>
      </c>
      <c r="Q2621">
        <v>5</v>
      </c>
      <c r="R2621">
        <v>0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0</v>
      </c>
      <c r="Y2621">
        <v>5.1976646999999998</v>
      </c>
      <c r="Z2621">
        <v>0</v>
      </c>
      <c r="AA2621">
        <v>0</v>
      </c>
      <c r="AB2621">
        <v>0</v>
      </c>
      <c r="AC2621">
        <v>5.3996333999999999</v>
      </c>
      <c r="AD2621">
        <v>0</v>
      </c>
      <c r="AE2621">
        <v>0</v>
      </c>
      <c r="AF2621">
        <v>10.597298</v>
      </c>
    </row>
    <row r="2622" spans="1:32" x14ac:dyDescent="0.3">
      <c r="A2622">
        <v>3001417</v>
      </c>
      <c r="B2622">
        <v>1</v>
      </c>
      <c r="C2622" t="s">
        <v>82</v>
      </c>
      <c r="D2622" t="s">
        <v>113</v>
      </c>
      <c r="E2622" t="s">
        <v>10007</v>
      </c>
      <c r="F2622" t="s">
        <v>10008</v>
      </c>
      <c r="G2622" t="s">
        <v>134</v>
      </c>
      <c r="H2622" t="s">
        <v>211</v>
      </c>
      <c r="I2622" t="s">
        <v>79</v>
      </c>
      <c r="J2622" t="s">
        <v>136</v>
      </c>
      <c r="K2622" t="s">
        <v>22</v>
      </c>
      <c r="L2622" t="s">
        <v>177</v>
      </c>
      <c r="M2622" t="s">
        <v>10009</v>
      </c>
      <c r="N2622" t="s">
        <v>10010</v>
      </c>
      <c r="O2622">
        <v>0.25321361111111113</v>
      </c>
      <c r="P2622">
        <v>0</v>
      </c>
      <c r="Q2622">
        <v>149</v>
      </c>
      <c r="R2622">
        <v>0</v>
      </c>
      <c r="S2622">
        <v>32</v>
      </c>
      <c r="T2622">
        <v>0</v>
      </c>
      <c r="U2622">
        <v>9</v>
      </c>
      <c r="V2622">
        <v>0</v>
      </c>
      <c r="W2622">
        <v>0</v>
      </c>
      <c r="X2622">
        <v>0</v>
      </c>
      <c r="Y2622">
        <v>44.631039999999999</v>
      </c>
      <c r="Z2622">
        <v>0</v>
      </c>
      <c r="AA2622">
        <v>4.4233555999999998</v>
      </c>
      <c r="AB2622">
        <v>0</v>
      </c>
      <c r="AC2622">
        <v>1.7763829</v>
      </c>
      <c r="AD2622">
        <v>0</v>
      </c>
      <c r="AE2622">
        <v>0</v>
      </c>
      <c r="AF2622">
        <v>50.830776</v>
      </c>
    </row>
    <row r="2623" spans="1:32" x14ac:dyDescent="0.3">
      <c r="A2623">
        <v>3001419</v>
      </c>
      <c r="B2623">
        <v>1</v>
      </c>
      <c r="C2623" t="s">
        <v>82</v>
      </c>
      <c r="D2623" t="s">
        <v>105</v>
      </c>
      <c r="E2623" t="s">
        <v>10011</v>
      </c>
      <c r="F2623" t="s">
        <v>10012</v>
      </c>
      <c r="G2623" t="s">
        <v>134</v>
      </c>
      <c r="H2623" t="s">
        <v>874</v>
      </c>
      <c r="I2623" t="s">
        <v>78</v>
      </c>
      <c r="J2623" t="s">
        <v>136</v>
      </c>
      <c r="K2623" t="s">
        <v>3</v>
      </c>
      <c r="L2623" t="s">
        <v>177</v>
      </c>
      <c r="M2623" t="s">
        <v>10013</v>
      </c>
      <c r="N2623" t="s">
        <v>10014</v>
      </c>
      <c r="O2623">
        <v>3.3341477777777779</v>
      </c>
      <c r="P2623">
        <v>0</v>
      </c>
      <c r="Q2623">
        <v>104</v>
      </c>
      <c r="R2623">
        <v>0</v>
      </c>
      <c r="S2623">
        <v>3</v>
      </c>
      <c r="T2623">
        <v>0</v>
      </c>
      <c r="U2623">
        <v>5</v>
      </c>
      <c r="V2623">
        <v>0</v>
      </c>
      <c r="W2623">
        <v>0</v>
      </c>
      <c r="X2623">
        <v>0</v>
      </c>
      <c r="Y2623">
        <v>165.12862999999999</v>
      </c>
      <c r="Z2623">
        <v>0</v>
      </c>
      <c r="AA2623">
        <v>0.71017359999999996</v>
      </c>
      <c r="AB2623">
        <v>0</v>
      </c>
      <c r="AC2623">
        <v>13.613842999999999</v>
      </c>
      <c r="AD2623">
        <v>0</v>
      </c>
      <c r="AE2623">
        <v>0</v>
      </c>
      <c r="AF2623">
        <v>179.45265000000001</v>
      </c>
    </row>
    <row r="2624" spans="1:32" x14ac:dyDescent="0.3">
      <c r="A2624">
        <v>3001392</v>
      </c>
      <c r="B2624">
        <v>1</v>
      </c>
      <c r="C2624" t="s">
        <v>82</v>
      </c>
      <c r="D2624" t="s">
        <v>97</v>
      </c>
      <c r="E2624" t="s">
        <v>10015</v>
      </c>
      <c r="F2624" t="s">
        <v>10016</v>
      </c>
      <c r="G2624" t="s">
        <v>134</v>
      </c>
      <c r="H2624" t="s">
        <v>182</v>
      </c>
      <c r="I2624" t="s">
        <v>79</v>
      </c>
      <c r="J2624" t="s">
        <v>136</v>
      </c>
      <c r="K2624" t="s">
        <v>22</v>
      </c>
      <c r="L2624" t="s">
        <v>177</v>
      </c>
      <c r="M2624" t="s">
        <v>10017</v>
      </c>
      <c r="N2624" t="s">
        <v>10018</v>
      </c>
      <c r="O2624">
        <v>0.43416666666666665</v>
      </c>
      <c r="P2624">
        <v>1</v>
      </c>
      <c r="Q2624">
        <v>370</v>
      </c>
      <c r="R2624">
        <v>1</v>
      </c>
      <c r="S2624">
        <v>14</v>
      </c>
      <c r="T2624">
        <v>3</v>
      </c>
      <c r="U2624">
        <v>21</v>
      </c>
      <c r="V2624">
        <v>1</v>
      </c>
      <c r="W2624">
        <v>0</v>
      </c>
      <c r="X2624">
        <v>0.11654966999999999</v>
      </c>
      <c r="Y2624">
        <v>203.77977000000001</v>
      </c>
      <c r="Z2624">
        <v>0.68888663999999999</v>
      </c>
      <c r="AA2624">
        <v>0.97406150000000002</v>
      </c>
      <c r="AB2624">
        <v>2.5403851999999998</v>
      </c>
      <c r="AC2624">
        <v>10.027905000000001</v>
      </c>
      <c r="AD2624">
        <v>2.5610110000000001</v>
      </c>
      <c r="AE2624">
        <v>0</v>
      </c>
      <c r="AF2624">
        <v>220.68857</v>
      </c>
    </row>
    <row r="2625" spans="1:32" x14ac:dyDescent="0.3">
      <c r="A2625">
        <v>3001397</v>
      </c>
      <c r="B2625">
        <v>1</v>
      </c>
      <c r="C2625" t="s">
        <v>82</v>
      </c>
      <c r="D2625" t="s">
        <v>104</v>
      </c>
      <c r="E2625" t="s">
        <v>10019</v>
      </c>
      <c r="F2625" t="s">
        <v>10020</v>
      </c>
      <c r="G2625" t="s">
        <v>134</v>
      </c>
      <c r="H2625" t="s">
        <v>2058</v>
      </c>
      <c r="I2625" t="s">
        <v>78</v>
      </c>
      <c r="J2625" t="s">
        <v>136</v>
      </c>
      <c r="K2625" t="s">
        <v>22</v>
      </c>
      <c r="L2625" t="s">
        <v>177</v>
      </c>
      <c r="M2625" t="s">
        <v>10021</v>
      </c>
      <c r="N2625" t="s">
        <v>10022</v>
      </c>
      <c r="O2625">
        <v>2.2004916666666667</v>
      </c>
      <c r="P2625">
        <v>0</v>
      </c>
      <c r="Q2625">
        <v>305</v>
      </c>
      <c r="R2625">
        <v>0</v>
      </c>
      <c r="S2625">
        <v>0</v>
      </c>
      <c r="T2625">
        <v>0</v>
      </c>
      <c r="U2625">
        <v>8</v>
      </c>
      <c r="V2625">
        <v>0</v>
      </c>
      <c r="W2625">
        <v>0</v>
      </c>
      <c r="X2625">
        <v>0</v>
      </c>
      <c r="Y2625">
        <v>263.68180000000001</v>
      </c>
      <c r="Z2625">
        <v>0</v>
      </c>
      <c r="AA2625">
        <v>0</v>
      </c>
      <c r="AB2625">
        <v>0</v>
      </c>
      <c r="AC2625">
        <v>3.8730087000000002</v>
      </c>
      <c r="AD2625">
        <v>0</v>
      </c>
      <c r="AE2625">
        <v>0</v>
      </c>
      <c r="AF2625">
        <v>267.5548</v>
      </c>
    </row>
    <row r="2626" spans="1:32" x14ac:dyDescent="0.3">
      <c r="A2626">
        <v>3001375</v>
      </c>
      <c r="B2626">
        <v>1</v>
      </c>
      <c r="C2626" t="s">
        <v>83</v>
      </c>
      <c r="D2626" t="s">
        <v>123</v>
      </c>
      <c r="E2626" t="s">
        <v>10023</v>
      </c>
      <c r="F2626" t="s">
        <v>10024</v>
      </c>
      <c r="G2626" t="s">
        <v>134</v>
      </c>
      <c r="H2626" t="s">
        <v>211</v>
      </c>
      <c r="I2626" t="s">
        <v>79</v>
      </c>
      <c r="J2626" t="s">
        <v>346</v>
      </c>
      <c r="K2626" t="s">
        <v>22</v>
      </c>
      <c r="L2626" t="s">
        <v>177</v>
      </c>
      <c r="M2626" t="s">
        <v>10025</v>
      </c>
      <c r="N2626" t="s">
        <v>10026</v>
      </c>
      <c r="O2626">
        <v>3.5000000000000003E-2</v>
      </c>
      <c r="P2626">
        <v>0</v>
      </c>
      <c r="Q2626">
        <v>0</v>
      </c>
      <c r="R2626">
        <v>1</v>
      </c>
      <c r="S2626">
        <v>0</v>
      </c>
      <c r="T2626">
        <v>2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4.1339580000000001E-2</v>
      </c>
      <c r="AA2626">
        <v>0</v>
      </c>
      <c r="AB2626">
        <v>1.7619834999999999</v>
      </c>
      <c r="AC2626">
        <v>0</v>
      </c>
      <c r="AD2626">
        <v>0</v>
      </c>
      <c r="AE2626">
        <v>0</v>
      </c>
      <c r="AF2626">
        <v>1.8033231000000001</v>
      </c>
    </row>
    <row r="2627" spans="1:32" x14ac:dyDescent="0.3">
      <c r="A2627">
        <v>3001354</v>
      </c>
      <c r="B2627">
        <v>1</v>
      </c>
      <c r="C2627" t="s">
        <v>82</v>
      </c>
      <c r="D2627" t="s">
        <v>96</v>
      </c>
      <c r="E2627" t="s">
        <v>7114</v>
      </c>
      <c r="F2627" t="s">
        <v>7115</v>
      </c>
      <c r="G2627" t="s">
        <v>134</v>
      </c>
      <c r="H2627" t="s">
        <v>247</v>
      </c>
      <c r="I2627" t="s">
        <v>78</v>
      </c>
      <c r="J2627" t="s">
        <v>136</v>
      </c>
      <c r="K2627" t="s">
        <v>22</v>
      </c>
      <c r="L2627" t="s">
        <v>177</v>
      </c>
      <c r="M2627" t="s">
        <v>10027</v>
      </c>
      <c r="N2627" t="s">
        <v>10028</v>
      </c>
      <c r="O2627">
        <v>2.3567658333333332</v>
      </c>
      <c r="P2627">
        <v>0</v>
      </c>
      <c r="Q2627">
        <v>11</v>
      </c>
      <c r="R2627">
        <v>0</v>
      </c>
      <c r="S2627">
        <v>0</v>
      </c>
      <c r="T2627">
        <v>0</v>
      </c>
      <c r="U2627">
        <v>22</v>
      </c>
      <c r="V2627">
        <v>0</v>
      </c>
      <c r="W2627">
        <v>1</v>
      </c>
      <c r="X2627">
        <v>0</v>
      </c>
      <c r="Y2627">
        <v>13.327208000000001</v>
      </c>
      <c r="Z2627">
        <v>0</v>
      </c>
      <c r="AA2627">
        <v>0</v>
      </c>
      <c r="AB2627">
        <v>0</v>
      </c>
      <c r="AC2627">
        <v>55.073334000000003</v>
      </c>
      <c r="AD2627">
        <v>0</v>
      </c>
      <c r="AE2627">
        <v>9.542681</v>
      </c>
      <c r="AF2627">
        <v>77.943219999999997</v>
      </c>
    </row>
    <row r="2628" spans="1:32" x14ac:dyDescent="0.3">
      <c r="A2628">
        <v>3001364</v>
      </c>
      <c r="B2628">
        <v>1</v>
      </c>
      <c r="C2628" t="s">
        <v>82</v>
      </c>
      <c r="D2628" t="s">
        <v>87</v>
      </c>
      <c r="E2628" t="s">
        <v>6430</v>
      </c>
      <c r="F2628" t="s">
        <v>6431</v>
      </c>
      <c r="G2628" t="s">
        <v>134</v>
      </c>
      <c r="H2628" t="s">
        <v>327</v>
      </c>
      <c r="I2628" t="s">
        <v>78</v>
      </c>
      <c r="J2628" t="s">
        <v>136</v>
      </c>
      <c r="K2628" t="s">
        <v>22</v>
      </c>
      <c r="L2628" t="s">
        <v>177</v>
      </c>
      <c r="M2628" t="s">
        <v>10029</v>
      </c>
      <c r="N2628" t="s">
        <v>10030</v>
      </c>
      <c r="O2628">
        <v>0.81704777777777771</v>
      </c>
      <c r="P2628">
        <v>0</v>
      </c>
      <c r="Q2628">
        <v>818</v>
      </c>
      <c r="R2628">
        <v>0</v>
      </c>
      <c r="S2628">
        <v>0</v>
      </c>
      <c r="T2628">
        <v>0</v>
      </c>
      <c r="U2628">
        <v>66</v>
      </c>
      <c r="V2628">
        <v>0</v>
      </c>
      <c r="W2628">
        <v>0</v>
      </c>
      <c r="X2628">
        <v>0</v>
      </c>
      <c r="Y2628">
        <v>294.1216</v>
      </c>
      <c r="Z2628">
        <v>0</v>
      </c>
      <c r="AA2628">
        <v>0</v>
      </c>
      <c r="AB2628">
        <v>0</v>
      </c>
      <c r="AC2628">
        <v>24.504764999999999</v>
      </c>
      <c r="AD2628">
        <v>0</v>
      </c>
      <c r="AE2628">
        <v>0</v>
      </c>
      <c r="AF2628">
        <v>318.62637000000001</v>
      </c>
    </row>
    <row r="2629" spans="1:32" x14ac:dyDescent="0.3">
      <c r="A2629">
        <v>3001304</v>
      </c>
      <c r="B2629">
        <v>1</v>
      </c>
      <c r="C2629" t="s">
        <v>82</v>
      </c>
      <c r="D2629" t="s">
        <v>88</v>
      </c>
      <c r="E2629" t="s">
        <v>9909</v>
      </c>
      <c r="F2629" t="s">
        <v>9910</v>
      </c>
      <c r="G2629" t="s">
        <v>134</v>
      </c>
      <c r="H2629" t="s">
        <v>147</v>
      </c>
      <c r="I2629" t="s">
        <v>78</v>
      </c>
      <c r="J2629" t="s">
        <v>136</v>
      </c>
      <c r="K2629" t="s">
        <v>22</v>
      </c>
      <c r="L2629" t="s">
        <v>137</v>
      </c>
      <c r="M2629" t="s">
        <v>10031</v>
      </c>
      <c r="N2629" t="s">
        <v>10032</v>
      </c>
      <c r="O2629">
        <v>5.8956961111111115</v>
      </c>
      <c r="P2629">
        <v>0</v>
      </c>
      <c r="Q2629">
        <v>81</v>
      </c>
      <c r="R2629">
        <v>0</v>
      </c>
      <c r="S2629">
        <v>0</v>
      </c>
      <c r="T2629">
        <v>0</v>
      </c>
      <c r="U2629">
        <v>6</v>
      </c>
      <c r="V2629">
        <v>0</v>
      </c>
      <c r="W2629">
        <v>0</v>
      </c>
      <c r="X2629">
        <v>0</v>
      </c>
      <c r="Y2629">
        <v>35.152683000000003</v>
      </c>
      <c r="Z2629">
        <v>0</v>
      </c>
      <c r="AA2629">
        <v>0</v>
      </c>
      <c r="AB2629">
        <v>0</v>
      </c>
      <c r="AC2629">
        <v>14.154486</v>
      </c>
      <c r="AD2629">
        <v>0</v>
      </c>
      <c r="AE2629">
        <v>0</v>
      </c>
      <c r="AF2629">
        <v>49.307167</v>
      </c>
    </row>
    <row r="2630" spans="1:32" x14ac:dyDescent="0.3">
      <c r="A2630">
        <v>3001323</v>
      </c>
      <c r="B2630">
        <v>1</v>
      </c>
      <c r="C2630" t="s">
        <v>83</v>
      </c>
      <c r="D2630" t="s">
        <v>116</v>
      </c>
      <c r="E2630" t="s">
        <v>10033</v>
      </c>
      <c r="F2630" t="s">
        <v>10034</v>
      </c>
      <c r="G2630" t="s">
        <v>134</v>
      </c>
      <c r="H2630" t="s">
        <v>147</v>
      </c>
      <c r="I2630" t="s">
        <v>79</v>
      </c>
      <c r="J2630" t="s">
        <v>136</v>
      </c>
      <c r="K2630" t="s">
        <v>22</v>
      </c>
      <c r="L2630" t="s">
        <v>137</v>
      </c>
      <c r="M2630" t="s">
        <v>10035</v>
      </c>
      <c r="N2630" t="s">
        <v>10036</v>
      </c>
      <c r="O2630">
        <v>4.1836111111111114</v>
      </c>
      <c r="P2630">
        <v>1</v>
      </c>
      <c r="Q2630">
        <v>432</v>
      </c>
      <c r="R2630">
        <v>6</v>
      </c>
      <c r="S2630">
        <v>31</v>
      </c>
      <c r="T2630">
        <v>7</v>
      </c>
      <c r="U2630">
        <v>31</v>
      </c>
      <c r="V2630">
        <v>0</v>
      </c>
      <c r="W2630">
        <v>0</v>
      </c>
      <c r="X2630">
        <v>0.50453579999999998</v>
      </c>
      <c r="Y2630">
        <v>309.44443000000001</v>
      </c>
      <c r="Z2630">
        <v>31.803605999999998</v>
      </c>
      <c r="AA2630">
        <v>76.927639999999997</v>
      </c>
      <c r="AB2630">
        <v>1325.9282000000001</v>
      </c>
      <c r="AC2630">
        <v>89.594634999999997</v>
      </c>
      <c r="AD2630">
        <v>0</v>
      </c>
      <c r="AE2630">
        <v>0</v>
      </c>
      <c r="AF2630">
        <v>1834.2030999999999</v>
      </c>
    </row>
    <row r="2631" spans="1:32" x14ac:dyDescent="0.3">
      <c r="A2631">
        <v>3001363</v>
      </c>
      <c r="B2631">
        <v>1</v>
      </c>
      <c r="C2631" t="s">
        <v>82</v>
      </c>
      <c r="D2631" t="s">
        <v>92</v>
      </c>
      <c r="E2631" t="s">
        <v>10037</v>
      </c>
      <c r="F2631" t="s">
        <v>10038</v>
      </c>
      <c r="G2631" t="s">
        <v>134</v>
      </c>
      <c r="H2631" t="s">
        <v>147</v>
      </c>
      <c r="I2631" t="s">
        <v>79</v>
      </c>
      <c r="J2631" t="s">
        <v>136</v>
      </c>
      <c r="K2631" t="s">
        <v>22</v>
      </c>
      <c r="L2631" t="s">
        <v>137</v>
      </c>
      <c r="M2631" t="s">
        <v>10039</v>
      </c>
      <c r="N2631" t="s">
        <v>10040</v>
      </c>
      <c r="O2631">
        <v>0.65472222222222221</v>
      </c>
      <c r="P2631">
        <v>89</v>
      </c>
      <c r="Q2631">
        <v>4722</v>
      </c>
      <c r="R2631">
        <v>0</v>
      </c>
      <c r="S2631">
        <v>43</v>
      </c>
      <c r="T2631">
        <v>6</v>
      </c>
      <c r="U2631">
        <v>461</v>
      </c>
      <c r="V2631">
        <v>1</v>
      </c>
      <c r="W2631">
        <v>0</v>
      </c>
      <c r="X2631">
        <v>14.843394999999999</v>
      </c>
      <c r="Y2631">
        <v>1388.7230999999999</v>
      </c>
      <c r="Z2631">
        <v>0</v>
      </c>
      <c r="AA2631">
        <v>8.5197059999999993</v>
      </c>
      <c r="AB2631">
        <v>76.161289999999994</v>
      </c>
      <c r="AC2631">
        <v>186.67229</v>
      </c>
      <c r="AD2631">
        <v>8.4912869999999998</v>
      </c>
      <c r="AE2631">
        <v>0</v>
      </c>
      <c r="AF2631">
        <v>1683.4111</v>
      </c>
    </row>
    <row r="2632" spans="1:32" x14ac:dyDescent="0.3">
      <c r="A2632">
        <v>3001298</v>
      </c>
      <c r="B2632">
        <v>1</v>
      </c>
      <c r="C2632" t="s">
        <v>82</v>
      </c>
      <c r="D2632" t="s">
        <v>113</v>
      </c>
      <c r="E2632" t="s">
        <v>10041</v>
      </c>
      <c r="F2632" t="s">
        <v>10042</v>
      </c>
      <c r="G2632" t="s">
        <v>134</v>
      </c>
      <c r="H2632" t="s">
        <v>336</v>
      </c>
      <c r="I2632" t="s">
        <v>79</v>
      </c>
      <c r="J2632" t="s">
        <v>136</v>
      </c>
      <c r="K2632" t="s">
        <v>22</v>
      </c>
      <c r="L2632" t="s">
        <v>137</v>
      </c>
      <c r="M2632" t="s">
        <v>10043</v>
      </c>
      <c r="N2632" t="s">
        <v>10044</v>
      </c>
      <c r="O2632">
        <v>1.6302777777777777</v>
      </c>
      <c r="P2632">
        <v>0</v>
      </c>
      <c r="Q2632">
        <v>1248</v>
      </c>
      <c r="R2632">
        <v>0</v>
      </c>
      <c r="S2632">
        <v>51</v>
      </c>
      <c r="T2632">
        <v>3</v>
      </c>
      <c r="U2632">
        <v>498</v>
      </c>
      <c r="V2632">
        <v>0</v>
      </c>
      <c r="W2632">
        <v>0</v>
      </c>
      <c r="X2632">
        <v>0</v>
      </c>
      <c r="Y2632">
        <v>831.20905000000005</v>
      </c>
      <c r="Z2632">
        <v>0</v>
      </c>
      <c r="AA2632">
        <v>27.067340000000002</v>
      </c>
      <c r="AB2632">
        <v>64.013229999999993</v>
      </c>
      <c r="AC2632">
        <v>417.67007000000001</v>
      </c>
      <c r="AD2632">
        <v>0</v>
      </c>
      <c r="AE2632">
        <v>0</v>
      </c>
      <c r="AF2632">
        <v>1339.9597000000001</v>
      </c>
    </row>
    <row r="2633" spans="1:32" x14ac:dyDescent="0.3">
      <c r="A2633">
        <v>3001251</v>
      </c>
      <c r="B2633">
        <v>1</v>
      </c>
      <c r="C2633" t="s">
        <v>82</v>
      </c>
      <c r="D2633" t="s">
        <v>102</v>
      </c>
      <c r="E2633" t="s">
        <v>10045</v>
      </c>
      <c r="F2633" t="s">
        <v>10046</v>
      </c>
      <c r="G2633" t="s">
        <v>134</v>
      </c>
      <c r="H2633" t="s">
        <v>147</v>
      </c>
      <c r="I2633" t="s">
        <v>79</v>
      </c>
      <c r="J2633" t="s">
        <v>136</v>
      </c>
      <c r="K2633" t="s">
        <v>22</v>
      </c>
      <c r="L2633" t="s">
        <v>137</v>
      </c>
      <c r="M2633" t="s">
        <v>10047</v>
      </c>
      <c r="N2633" t="s">
        <v>10048</v>
      </c>
      <c r="O2633">
        <v>2.1769444444444446</v>
      </c>
      <c r="P2633">
        <v>0</v>
      </c>
      <c r="Q2633">
        <v>71</v>
      </c>
      <c r="R2633">
        <v>0</v>
      </c>
      <c r="S2633">
        <v>0</v>
      </c>
      <c r="T2633">
        <v>0</v>
      </c>
      <c r="U2633">
        <v>2</v>
      </c>
      <c r="V2633">
        <v>0</v>
      </c>
      <c r="W2633">
        <v>0</v>
      </c>
      <c r="X2633">
        <v>0</v>
      </c>
      <c r="Y2633">
        <v>4.5136485000000004</v>
      </c>
      <c r="Z2633">
        <v>0</v>
      </c>
      <c r="AA2633">
        <v>0</v>
      </c>
      <c r="AB2633">
        <v>0</v>
      </c>
      <c r="AC2633">
        <v>6.6429293000000002E-3</v>
      </c>
      <c r="AD2633">
        <v>0</v>
      </c>
      <c r="AE2633">
        <v>0</v>
      </c>
      <c r="AF2633">
        <v>4.5202920000000004</v>
      </c>
    </row>
    <row r="2634" spans="1:32" x14ac:dyDescent="0.3">
      <c r="A2634">
        <v>3001241</v>
      </c>
      <c r="B2634">
        <v>1</v>
      </c>
      <c r="C2634" t="s">
        <v>82</v>
      </c>
      <c r="D2634" t="s">
        <v>87</v>
      </c>
      <c r="E2634" t="s">
        <v>10049</v>
      </c>
      <c r="F2634" t="s">
        <v>10050</v>
      </c>
      <c r="G2634" t="s">
        <v>134</v>
      </c>
      <c r="H2634" t="s">
        <v>135</v>
      </c>
      <c r="I2634" t="s">
        <v>79</v>
      </c>
      <c r="J2634" t="s">
        <v>136</v>
      </c>
      <c r="K2634" t="s">
        <v>22</v>
      </c>
      <c r="L2634" t="s">
        <v>177</v>
      </c>
      <c r="M2634" t="s">
        <v>10051</v>
      </c>
      <c r="N2634" t="s">
        <v>10052</v>
      </c>
      <c r="O2634">
        <v>0.48706777777777777</v>
      </c>
      <c r="P2634">
        <v>0</v>
      </c>
      <c r="Q2634">
        <v>2402</v>
      </c>
      <c r="R2634">
        <v>0</v>
      </c>
      <c r="S2634">
        <v>0</v>
      </c>
      <c r="T2634">
        <v>0</v>
      </c>
      <c r="U2634">
        <v>274</v>
      </c>
      <c r="V2634">
        <v>1</v>
      </c>
      <c r="W2634">
        <v>0</v>
      </c>
      <c r="X2634">
        <v>0</v>
      </c>
      <c r="Y2634">
        <v>287.38657000000001</v>
      </c>
      <c r="Z2634">
        <v>0</v>
      </c>
      <c r="AA2634">
        <v>0</v>
      </c>
      <c r="AB2634">
        <v>0</v>
      </c>
      <c r="AC2634">
        <v>80.744193999999993</v>
      </c>
      <c r="AD2634">
        <v>24.602115999999999</v>
      </c>
      <c r="AE2634">
        <v>0</v>
      </c>
      <c r="AF2634">
        <v>392.73284999999998</v>
      </c>
    </row>
    <row r="2635" spans="1:32" x14ac:dyDescent="0.3">
      <c r="A2635">
        <v>3001210</v>
      </c>
      <c r="B2635">
        <v>1</v>
      </c>
      <c r="C2635" t="s">
        <v>83</v>
      </c>
      <c r="D2635" t="s">
        <v>130</v>
      </c>
      <c r="E2635" t="s">
        <v>10053</v>
      </c>
      <c r="F2635" t="s">
        <v>10054</v>
      </c>
      <c r="G2635" t="s">
        <v>134</v>
      </c>
      <c r="H2635" t="s">
        <v>247</v>
      </c>
      <c r="I2635" t="s">
        <v>78</v>
      </c>
      <c r="J2635" t="s">
        <v>136</v>
      </c>
      <c r="K2635" t="s">
        <v>22</v>
      </c>
      <c r="L2635" t="s">
        <v>177</v>
      </c>
      <c r="M2635" t="s">
        <v>10055</v>
      </c>
      <c r="N2635" t="s">
        <v>10056</v>
      </c>
      <c r="O2635">
        <v>2.8631977777777777</v>
      </c>
      <c r="P2635">
        <v>0</v>
      </c>
      <c r="Q2635">
        <v>5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1.8034802999999999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1.8034802999999999</v>
      </c>
    </row>
    <row r="2636" spans="1:32" x14ac:dyDescent="0.3">
      <c r="A2636">
        <v>3001179</v>
      </c>
      <c r="B2636">
        <v>1</v>
      </c>
      <c r="C2636" t="s">
        <v>82</v>
      </c>
      <c r="D2636" t="s">
        <v>90</v>
      </c>
      <c r="E2636" t="s">
        <v>10057</v>
      </c>
      <c r="F2636" t="s">
        <v>10058</v>
      </c>
      <c r="G2636" t="s">
        <v>134</v>
      </c>
      <c r="H2636" t="s">
        <v>238</v>
      </c>
      <c r="I2636" t="s">
        <v>78</v>
      </c>
      <c r="J2636" t="s">
        <v>136</v>
      </c>
      <c r="K2636" t="s">
        <v>22</v>
      </c>
      <c r="L2636" t="s">
        <v>177</v>
      </c>
      <c r="M2636" t="s">
        <v>10059</v>
      </c>
      <c r="N2636" t="s">
        <v>10060</v>
      </c>
      <c r="O2636">
        <v>1.9408991666666666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2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1.1188031000000001</v>
      </c>
      <c r="AD2636">
        <v>0</v>
      </c>
      <c r="AE2636">
        <v>0</v>
      </c>
      <c r="AF2636">
        <v>1.1188031000000001</v>
      </c>
    </row>
    <row r="2637" spans="1:32" x14ac:dyDescent="0.3">
      <c r="A2637">
        <v>3001168</v>
      </c>
      <c r="B2637">
        <v>1</v>
      </c>
      <c r="C2637" t="s">
        <v>82</v>
      </c>
      <c r="D2637" t="s">
        <v>105</v>
      </c>
      <c r="E2637" t="s">
        <v>10061</v>
      </c>
      <c r="F2637" t="s">
        <v>10062</v>
      </c>
      <c r="G2637" t="s">
        <v>134</v>
      </c>
      <c r="H2637" t="s">
        <v>367</v>
      </c>
      <c r="I2637" t="s">
        <v>78</v>
      </c>
      <c r="J2637" t="s">
        <v>136</v>
      </c>
      <c r="K2637" t="s">
        <v>22</v>
      </c>
      <c r="L2637" t="s">
        <v>177</v>
      </c>
      <c r="M2637" t="s">
        <v>10063</v>
      </c>
      <c r="N2637" t="s">
        <v>10064</v>
      </c>
      <c r="O2637">
        <v>4.1809508333333332</v>
      </c>
      <c r="P2637">
        <v>0</v>
      </c>
      <c r="Q2637">
        <v>1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2.682868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2.682868</v>
      </c>
    </row>
    <row r="2638" spans="1:32" x14ac:dyDescent="0.3">
      <c r="A2638">
        <v>3001130</v>
      </c>
      <c r="B2638">
        <v>1</v>
      </c>
      <c r="C2638" t="s">
        <v>82</v>
      </c>
      <c r="D2638" t="s">
        <v>106</v>
      </c>
      <c r="E2638" t="s">
        <v>10065</v>
      </c>
      <c r="F2638" t="s">
        <v>10066</v>
      </c>
      <c r="G2638" t="s">
        <v>134</v>
      </c>
      <c r="H2638" t="s">
        <v>238</v>
      </c>
      <c r="I2638" t="s">
        <v>78</v>
      </c>
      <c r="J2638" t="s">
        <v>136</v>
      </c>
      <c r="K2638" t="s">
        <v>22</v>
      </c>
      <c r="L2638" t="s">
        <v>177</v>
      </c>
      <c r="M2638" t="s">
        <v>10067</v>
      </c>
      <c r="N2638" t="s">
        <v>10068</v>
      </c>
      <c r="O2638">
        <v>4.4433608333333332</v>
      </c>
      <c r="P2638">
        <v>0</v>
      </c>
      <c r="Q2638">
        <v>0</v>
      </c>
      <c r="R2638">
        <v>0</v>
      </c>
      <c r="S2638">
        <v>1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9.6015749999999997E-2</v>
      </c>
      <c r="AB2638">
        <v>0</v>
      </c>
      <c r="AC2638">
        <v>0</v>
      </c>
      <c r="AD2638">
        <v>0</v>
      </c>
      <c r="AE2638">
        <v>0</v>
      </c>
      <c r="AF2638">
        <v>9.6015749999999997E-2</v>
      </c>
    </row>
    <row r="2639" spans="1:32" x14ac:dyDescent="0.3">
      <c r="A2639">
        <v>3001148</v>
      </c>
      <c r="B2639">
        <v>1</v>
      </c>
      <c r="C2639" t="s">
        <v>83</v>
      </c>
      <c r="D2639" t="s">
        <v>116</v>
      </c>
      <c r="E2639" t="s">
        <v>10069</v>
      </c>
      <c r="F2639" t="s">
        <v>10070</v>
      </c>
      <c r="G2639" t="s">
        <v>134</v>
      </c>
      <c r="H2639" t="s">
        <v>211</v>
      </c>
      <c r="I2639" t="s">
        <v>79</v>
      </c>
      <c r="J2639" t="s">
        <v>136</v>
      </c>
      <c r="K2639" t="s">
        <v>22</v>
      </c>
      <c r="L2639" t="s">
        <v>177</v>
      </c>
      <c r="M2639" t="s">
        <v>10071</v>
      </c>
      <c r="N2639" t="s">
        <v>10072</v>
      </c>
      <c r="O2639">
        <v>0.86777777777777776</v>
      </c>
      <c r="P2639">
        <v>0</v>
      </c>
      <c r="Q2639">
        <v>109</v>
      </c>
      <c r="R2639">
        <v>8</v>
      </c>
      <c r="S2639">
        <v>62</v>
      </c>
      <c r="T2639">
        <v>1</v>
      </c>
      <c r="U2639">
        <v>3</v>
      </c>
      <c r="V2639">
        <v>0</v>
      </c>
      <c r="W2639">
        <v>0</v>
      </c>
      <c r="X2639">
        <v>0</v>
      </c>
      <c r="Y2639">
        <v>29.625412000000001</v>
      </c>
      <c r="Z2639">
        <v>1.1686813</v>
      </c>
      <c r="AA2639">
        <v>8.648396</v>
      </c>
      <c r="AB2639">
        <v>0.16203722000000001</v>
      </c>
      <c r="AC2639">
        <v>0.5195166</v>
      </c>
      <c r="AD2639">
        <v>0</v>
      </c>
      <c r="AE2639">
        <v>0</v>
      </c>
      <c r="AF2639">
        <v>40.124043</v>
      </c>
    </row>
    <row r="2640" spans="1:32" x14ac:dyDescent="0.3">
      <c r="A2640">
        <v>3001196</v>
      </c>
      <c r="B2640">
        <v>1</v>
      </c>
      <c r="C2640" t="s">
        <v>82</v>
      </c>
      <c r="D2640" t="s">
        <v>90</v>
      </c>
      <c r="E2640" t="s">
        <v>10073</v>
      </c>
      <c r="F2640" t="s">
        <v>10074</v>
      </c>
      <c r="G2640" t="s">
        <v>134</v>
      </c>
      <c r="H2640" t="s">
        <v>182</v>
      </c>
      <c r="I2640" t="s">
        <v>78</v>
      </c>
      <c r="J2640" t="s">
        <v>136</v>
      </c>
      <c r="K2640" t="s">
        <v>22</v>
      </c>
      <c r="L2640" t="s">
        <v>177</v>
      </c>
      <c r="M2640" t="s">
        <v>10075</v>
      </c>
      <c r="N2640" t="s">
        <v>10076</v>
      </c>
      <c r="O2640">
        <v>2.1883919444444446</v>
      </c>
      <c r="P2640">
        <v>0</v>
      </c>
      <c r="Q2640">
        <v>70</v>
      </c>
      <c r="R2640">
        <v>0</v>
      </c>
      <c r="S2640">
        <v>4</v>
      </c>
      <c r="T2640">
        <v>0</v>
      </c>
      <c r="U2640">
        <v>7</v>
      </c>
      <c r="V2640">
        <v>0</v>
      </c>
      <c r="W2640">
        <v>0</v>
      </c>
      <c r="X2640">
        <v>0</v>
      </c>
      <c r="Y2640">
        <v>61.352623000000001</v>
      </c>
      <c r="Z2640">
        <v>0</v>
      </c>
      <c r="AA2640">
        <v>14.614122</v>
      </c>
      <c r="AB2640">
        <v>0</v>
      </c>
      <c r="AC2640">
        <v>5.6663420000000002</v>
      </c>
      <c r="AD2640">
        <v>0</v>
      </c>
      <c r="AE2640">
        <v>0</v>
      </c>
      <c r="AF2640">
        <v>81.633089999999996</v>
      </c>
    </row>
    <row r="2641" spans="1:32" x14ac:dyDescent="0.3">
      <c r="A2641">
        <v>3001053</v>
      </c>
      <c r="B2641">
        <v>1</v>
      </c>
      <c r="C2641" t="s">
        <v>82</v>
      </c>
      <c r="D2641" t="s">
        <v>94</v>
      </c>
      <c r="E2641" t="s">
        <v>10077</v>
      </c>
      <c r="F2641" t="s">
        <v>10078</v>
      </c>
      <c r="G2641" t="s">
        <v>134</v>
      </c>
      <c r="H2641" t="s">
        <v>327</v>
      </c>
      <c r="I2641" t="s">
        <v>78</v>
      </c>
      <c r="J2641" t="s">
        <v>136</v>
      </c>
      <c r="K2641" t="s">
        <v>22</v>
      </c>
      <c r="L2641" t="s">
        <v>177</v>
      </c>
      <c r="M2641" t="s">
        <v>10079</v>
      </c>
      <c r="N2641" t="s">
        <v>10080</v>
      </c>
      <c r="O2641">
        <v>2.1133230555555556</v>
      </c>
      <c r="P2641">
        <v>0</v>
      </c>
      <c r="Q2641">
        <v>118</v>
      </c>
      <c r="R2641">
        <v>0</v>
      </c>
      <c r="S2641">
        <v>0</v>
      </c>
      <c r="T2641">
        <v>0</v>
      </c>
      <c r="U2641">
        <v>4</v>
      </c>
      <c r="V2641">
        <v>0</v>
      </c>
      <c r="W2641">
        <v>0</v>
      </c>
      <c r="X2641">
        <v>0</v>
      </c>
      <c r="Y2641">
        <v>18.72372</v>
      </c>
      <c r="Z2641">
        <v>0</v>
      </c>
      <c r="AA2641">
        <v>0</v>
      </c>
      <c r="AB2641">
        <v>0</v>
      </c>
      <c r="AC2641">
        <v>13.872972000000001</v>
      </c>
      <c r="AD2641">
        <v>0</v>
      </c>
      <c r="AE2641">
        <v>0</v>
      </c>
      <c r="AF2641">
        <v>32.596690000000002</v>
      </c>
    </row>
    <row r="2642" spans="1:32" x14ac:dyDescent="0.3">
      <c r="A2642">
        <v>3001101</v>
      </c>
      <c r="B2642">
        <v>1</v>
      </c>
      <c r="C2642" t="s">
        <v>83</v>
      </c>
      <c r="D2642" t="s">
        <v>116</v>
      </c>
      <c r="E2642" t="s">
        <v>9401</v>
      </c>
      <c r="F2642" t="s">
        <v>9402</v>
      </c>
      <c r="G2642" t="s">
        <v>134</v>
      </c>
      <c r="H2642" t="s">
        <v>211</v>
      </c>
      <c r="I2642" t="s">
        <v>79</v>
      </c>
      <c r="J2642" t="s">
        <v>136</v>
      </c>
      <c r="K2642" t="s">
        <v>22</v>
      </c>
      <c r="L2642" t="s">
        <v>177</v>
      </c>
      <c r="M2642" t="s">
        <v>10081</v>
      </c>
      <c r="N2642" t="s">
        <v>10082</v>
      </c>
      <c r="O2642">
        <v>3.7225000000000001</v>
      </c>
      <c r="P2642">
        <v>0</v>
      </c>
      <c r="Q2642">
        <v>633</v>
      </c>
      <c r="R2642">
        <v>0</v>
      </c>
      <c r="S2642">
        <v>141</v>
      </c>
      <c r="T2642">
        <v>2</v>
      </c>
      <c r="U2642">
        <v>24</v>
      </c>
      <c r="V2642">
        <v>0</v>
      </c>
      <c r="W2642">
        <v>0</v>
      </c>
      <c r="X2642">
        <v>0</v>
      </c>
      <c r="Y2642">
        <v>295.21550000000002</v>
      </c>
      <c r="Z2642">
        <v>0</v>
      </c>
      <c r="AA2642">
        <v>55.516002999999998</v>
      </c>
      <c r="AB2642">
        <v>5.5496340000000002</v>
      </c>
      <c r="AC2642">
        <v>24.476172999999999</v>
      </c>
      <c r="AD2642">
        <v>0</v>
      </c>
      <c r="AE2642">
        <v>0</v>
      </c>
      <c r="AF2642">
        <v>380.75731999999999</v>
      </c>
    </row>
    <row r="2643" spans="1:32" x14ac:dyDescent="0.3">
      <c r="A2643">
        <v>3000584</v>
      </c>
      <c r="B2643">
        <v>1</v>
      </c>
      <c r="C2643" t="s">
        <v>82</v>
      </c>
      <c r="D2643" t="s">
        <v>103</v>
      </c>
      <c r="E2643" t="s">
        <v>10083</v>
      </c>
      <c r="F2643" t="s">
        <v>10084</v>
      </c>
      <c r="G2643" t="s">
        <v>134</v>
      </c>
      <c r="H2643" t="s">
        <v>142</v>
      </c>
      <c r="I2643" t="s">
        <v>78</v>
      </c>
      <c r="J2643" t="s">
        <v>136</v>
      </c>
      <c r="K2643" t="s">
        <v>22</v>
      </c>
      <c r="L2643" t="s">
        <v>137</v>
      </c>
      <c r="M2643" t="s">
        <v>10085</v>
      </c>
      <c r="N2643" t="s">
        <v>10086</v>
      </c>
      <c r="O2643">
        <v>4.7658333333333331</v>
      </c>
      <c r="P2643">
        <v>0</v>
      </c>
      <c r="Q2643">
        <v>48</v>
      </c>
      <c r="R2643">
        <v>0</v>
      </c>
      <c r="S2643">
        <v>7</v>
      </c>
      <c r="T2643">
        <v>0</v>
      </c>
      <c r="U2643">
        <v>7</v>
      </c>
      <c r="V2643">
        <v>0</v>
      </c>
      <c r="W2643">
        <v>0</v>
      </c>
      <c r="X2643">
        <v>0</v>
      </c>
      <c r="Y2643">
        <v>23.507717</v>
      </c>
      <c r="Z2643">
        <v>0</v>
      </c>
      <c r="AA2643">
        <v>1.2829075000000001</v>
      </c>
      <c r="AB2643">
        <v>0</v>
      </c>
      <c r="AC2643">
        <v>6.8650890000000002</v>
      </c>
      <c r="AD2643">
        <v>0</v>
      </c>
      <c r="AE2643">
        <v>0</v>
      </c>
      <c r="AF2643">
        <v>31.655714</v>
      </c>
    </row>
    <row r="2644" spans="1:32" x14ac:dyDescent="0.3">
      <c r="A2644">
        <v>3002472</v>
      </c>
      <c r="B2644">
        <v>1</v>
      </c>
      <c r="C2644" t="s">
        <v>82</v>
      </c>
      <c r="D2644" t="s">
        <v>113</v>
      </c>
      <c r="E2644" t="s">
        <v>10087</v>
      </c>
      <c r="F2644" t="s">
        <v>10088</v>
      </c>
      <c r="G2644" t="s">
        <v>134</v>
      </c>
      <c r="H2644" t="s">
        <v>247</v>
      </c>
      <c r="I2644" t="s">
        <v>78</v>
      </c>
      <c r="J2644" t="s">
        <v>136</v>
      </c>
      <c r="K2644" t="s">
        <v>22</v>
      </c>
      <c r="L2644" t="s">
        <v>177</v>
      </c>
      <c r="M2644" t="s">
        <v>10089</v>
      </c>
      <c r="N2644" t="s">
        <v>10090</v>
      </c>
      <c r="O2644">
        <v>2.1642366666666666</v>
      </c>
      <c r="P2644">
        <v>0</v>
      </c>
      <c r="Q2644">
        <v>2</v>
      </c>
      <c r="R2644">
        <v>0</v>
      </c>
      <c r="S2644">
        <v>2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4.0031623999999999</v>
      </c>
      <c r="Z2644">
        <v>0</v>
      </c>
      <c r="AA2644">
        <v>3.5272057000000001</v>
      </c>
      <c r="AB2644">
        <v>0</v>
      </c>
      <c r="AC2644">
        <v>0</v>
      </c>
      <c r="AD2644">
        <v>0</v>
      </c>
      <c r="AE2644">
        <v>0</v>
      </c>
      <c r="AF2644">
        <v>7.5303680000000002</v>
      </c>
    </row>
    <row r="2645" spans="1:32" x14ac:dyDescent="0.3">
      <c r="A2645">
        <v>3002455</v>
      </c>
      <c r="B2645">
        <v>1</v>
      </c>
      <c r="C2645" t="s">
        <v>83</v>
      </c>
      <c r="D2645" t="s">
        <v>128</v>
      </c>
      <c r="E2645" t="s">
        <v>10091</v>
      </c>
      <c r="F2645" t="s">
        <v>10092</v>
      </c>
      <c r="G2645" t="s">
        <v>134</v>
      </c>
      <c r="H2645" t="s">
        <v>6976</v>
      </c>
      <c r="I2645" t="s">
        <v>78</v>
      </c>
      <c r="J2645" t="s">
        <v>136</v>
      </c>
      <c r="K2645" t="s">
        <v>22</v>
      </c>
      <c r="L2645" t="s">
        <v>177</v>
      </c>
      <c r="M2645" t="s">
        <v>10093</v>
      </c>
      <c r="N2645" t="s">
        <v>10094</v>
      </c>
      <c r="O2645">
        <v>2.348623611111111</v>
      </c>
      <c r="P2645">
        <v>0</v>
      </c>
      <c r="Q2645">
        <v>147</v>
      </c>
      <c r="R2645">
        <v>0</v>
      </c>
      <c r="S2645">
        <v>0</v>
      </c>
      <c r="T2645">
        <v>0</v>
      </c>
      <c r="U2645">
        <v>26</v>
      </c>
      <c r="V2645">
        <v>0</v>
      </c>
      <c r="W2645">
        <v>0</v>
      </c>
      <c r="X2645">
        <v>0</v>
      </c>
      <c r="Y2645">
        <v>102.423996</v>
      </c>
      <c r="Z2645">
        <v>0</v>
      </c>
      <c r="AA2645">
        <v>0</v>
      </c>
      <c r="AB2645">
        <v>0</v>
      </c>
      <c r="AC2645">
        <v>76.912379999999999</v>
      </c>
      <c r="AD2645">
        <v>0</v>
      </c>
      <c r="AE2645">
        <v>0</v>
      </c>
      <c r="AF2645">
        <v>179.33636000000001</v>
      </c>
    </row>
    <row r="2646" spans="1:32" x14ac:dyDescent="0.3">
      <c r="A2646">
        <v>3002398</v>
      </c>
      <c r="B2646">
        <v>1</v>
      </c>
      <c r="C2646" t="s">
        <v>83</v>
      </c>
      <c r="D2646" t="s">
        <v>120</v>
      </c>
      <c r="E2646" t="s">
        <v>10095</v>
      </c>
      <c r="F2646" t="s">
        <v>10096</v>
      </c>
      <c r="G2646" t="s">
        <v>134</v>
      </c>
      <c r="H2646" t="s">
        <v>211</v>
      </c>
      <c r="I2646" t="s">
        <v>79</v>
      </c>
      <c r="J2646" t="s">
        <v>136</v>
      </c>
      <c r="K2646" t="s">
        <v>22</v>
      </c>
      <c r="L2646" t="s">
        <v>177</v>
      </c>
      <c r="M2646" t="s">
        <v>10097</v>
      </c>
      <c r="N2646" t="s">
        <v>10098</v>
      </c>
      <c r="O2646">
        <v>0.89249999999999996</v>
      </c>
      <c r="P2646">
        <v>3</v>
      </c>
      <c r="Q2646">
        <v>0</v>
      </c>
      <c r="R2646">
        <v>35</v>
      </c>
      <c r="S2646">
        <v>0</v>
      </c>
      <c r="T2646">
        <v>1</v>
      </c>
      <c r="U2646">
        <v>0</v>
      </c>
      <c r="V2646">
        <v>0</v>
      </c>
      <c r="W2646">
        <v>0</v>
      </c>
      <c r="X2646">
        <v>0.70412240000000004</v>
      </c>
      <c r="Y2646">
        <v>0</v>
      </c>
      <c r="Z2646">
        <v>13.229730999999999</v>
      </c>
      <c r="AA2646">
        <v>0</v>
      </c>
      <c r="AB2646">
        <v>1.3909464</v>
      </c>
      <c r="AC2646">
        <v>0</v>
      </c>
      <c r="AD2646">
        <v>0</v>
      </c>
      <c r="AE2646">
        <v>0</v>
      </c>
      <c r="AF2646">
        <v>15.3248</v>
      </c>
    </row>
    <row r="2647" spans="1:32" x14ac:dyDescent="0.3">
      <c r="A2647">
        <v>3002253</v>
      </c>
      <c r="B2647">
        <v>1</v>
      </c>
      <c r="C2647" t="s">
        <v>82</v>
      </c>
      <c r="D2647" t="s">
        <v>84</v>
      </c>
      <c r="E2647" t="s">
        <v>10099</v>
      </c>
      <c r="F2647" t="s">
        <v>10100</v>
      </c>
      <c r="G2647" t="s">
        <v>134</v>
      </c>
      <c r="H2647" t="s">
        <v>404</v>
      </c>
      <c r="I2647" t="s">
        <v>78</v>
      </c>
      <c r="J2647" t="s">
        <v>136</v>
      </c>
      <c r="K2647" t="s">
        <v>22</v>
      </c>
      <c r="L2647" t="s">
        <v>177</v>
      </c>
      <c r="M2647" t="s">
        <v>10101</v>
      </c>
      <c r="N2647" t="s">
        <v>10102</v>
      </c>
      <c r="O2647">
        <v>0.6643783333333334</v>
      </c>
      <c r="P2647">
        <v>0</v>
      </c>
      <c r="Q2647">
        <v>23</v>
      </c>
      <c r="R2647">
        <v>0</v>
      </c>
      <c r="S2647">
        <v>0</v>
      </c>
      <c r="T2647">
        <v>0</v>
      </c>
      <c r="U2647">
        <v>5</v>
      </c>
      <c r="V2647">
        <v>0</v>
      </c>
      <c r="W2647">
        <v>0</v>
      </c>
      <c r="X2647">
        <v>0</v>
      </c>
      <c r="Y2647">
        <v>1.2457094</v>
      </c>
      <c r="Z2647">
        <v>0</v>
      </c>
      <c r="AA2647">
        <v>0</v>
      </c>
      <c r="AB2647">
        <v>0</v>
      </c>
      <c r="AC2647">
        <v>1.2880027999999999</v>
      </c>
      <c r="AD2647">
        <v>0</v>
      </c>
      <c r="AE2647">
        <v>0</v>
      </c>
      <c r="AF2647">
        <v>2.5337120999999998</v>
      </c>
    </row>
    <row r="2648" spans="1:32" x14ac:dyDescent="0.3">
      <c r="A2648">
        <v>3002250</v>
      </c>
      <c r="B2648">
        <v>1</v>
      </c>
      <c r="C2648" t="s">
        <v>82</v>
      </c>
      <c r="D2648" t="s">
        <v>108</v>
      </c>
      <c r="E2648" t="s">
        <v>10103</v>
      </c>
      <c r="F2648" t="s">
        <v>10104</v>
      </c>
      <c r="G2648" t="s">
        <v>134</v>
      </c>
      <c r="H2648" t="s">
        <v>147</v>
      </c>
      <c r="I2648" t="s">
        <v>79</v>
      </c>
      <c r="J2648" t="s">
        <v>136</v>
      </c>
      <c r="K2648" t="s">
        <v>22</v>
      </c>
      <c r="L2648" t="s">
        <v>137</v>
      </c>
      <c r="M2648" t="s">
        <v>10105</v>
      </c>
      <c r="N2648" t="s">
        <v>10106</v>
      </c>
      <c r="O2648">
        <v>4.4375</v>
      </c>
      <c r="P2648">
        <v>0</v>
      </c>
      <c r="Q2648">
        <v>291</v>
      </c>
      <c r="R2648">
        <v>0</v>
      </c>
      <c r="S2648">
        <v>0</v>
      </c>
      <c r="T2648">
        <v>0</v>
      </c>
      <c r="U2648">
        <v>2</v>
      </c>
      <c r="V2648">
        <v>0</v>
      </c>
      <c r="W2648">
        <v>0</v>
      </c>
      <c r="X2648">
        <v>0</v>
      </c>
      <c r="Y2648">
        <v>342.04547000000002</v>
      </c>
      <c r="Z2648">
        <v>0</v>
      </c>
      <c r="AA2648">
        <v>0</v>
      </c>
      <c r="AB2648">
        <v>0</v>
      </c>
      <c r="AC2648">
        <v>10.152718999999999</v>
      </c>
      <c r="AD2648">
        <v>0</v>
      </c>
      <c r="AE2648">
        <v>0</v>
      </c>
      <c r="AF2648">
        <v>352.19817999999998</v>
      </c>
    </row>
    <row r="2649" spans="1:32" x14ac:dyDescent="0.3">
      <c r="A2649">
        <v>3002259</v>
      </c>
      <c r="B2649">
        <v>1</v>
      </c>
      <c r="C2649" t="s">
        <v>82</v>
      </c>
      <c r="D2649" t="s">
        <v>112</v>
      </c>
      <c r="E2649" t="s">
        <v>10107</v>
      </c>
      <c r="F2649" t="s">
        <v>10108</v>
      </c>
      <c r="G2649" t="s">
        <v>134</v>
      </c>
      <c r="H2649" t="s">
        <v>147</v>
      </c>
      <c r="I2649" t="s">
        <v>79</v>
      </c>
      <c r="J2649" t="s">
        <v>136</v>
      </c>
      <c r="K2649" t="s">
        <v>22</v>
      </c>
      <c r="L2649" t="s">
        <v>137</v>
      </c>
      <c r="M2649" t="s">
        <v>10109</v>
      </c>
      <c r="N2649" t="s">
        <v>10110</v>
      </c>
      <c r="O2649">
        <v>3.358888888888889</v>
      </c>
      <c r="P2649">
        <v>0</v>
      </c>
      <c r="Q2649">
        <v>661</v>
      </c>
      <c r="R2649">
        <v>11</v>
      </c>
      <c r="S2649">
        <v>33</v>
      </c>
      <c r="T2649">
        <v>9</v>
      </c>
      <c r="U2649">
        <v>78</v>
      </c>
      <c r="V2649">
        <v>4</v>
      </c>
      <c r="W2649">
        <v>0</v>
      </c>
      <c r="X2649">
        <v>0</v>
      </c>
      <c r="Y2649">
        <v>734.62572999999998</v>
      </c>
      <c r="Z2649">
        <v>21.719674999999999</v>
      </c>
      <c r="AA2649">
        <v>51.167020000000001</v>
      </c>
      <c r="AB2649">
        <v>77.671949999999995</v>
      </c>
      <c r="AC2649">
        <v>232.61375000000001</v>
      </c>
      <c r="AD2649">
        <v>1297.5223000000001</v>
      </c>
      <c r="AE2649">
        <v>0</v>
      </c>
      <c r="AF2649">
        <v>2415.3206</v>
      </c>
    </row>
    <row r="2650" spans="1:32" x14ac:dyDescent="0.3">
      <c r="A2650">
        <v>3002254</v>
      </c>
      <c r="B2650">
        <v>1</v>
      </c>
      <c r="C2650" t="s">
        <v>82</v>
      </c>
      <c r="D2650" t="s">
        <v>112</v>
      </c>
      <c r="E2650" t="s">
        <v>10111</v>
      </c>
      <c r="F2650" t="s">
        <v>10112</v>
      </c>
      <c r="G2650" t="s">
        <v>134</v>
      </c>
      <c r="H2650" t="s">
        <v>147</v>
      </c>
      <c r="I2650" t="s">
        <v>79</v>
      </c>
      <c r="J2650" t="s">
        <v>136</v>
      </c>
      <c r="K2650" t="s">
        <v>22</v>
      </c>
      <c r="L2650" t="s">
        <v>137</v>
      </c>
      <c r="M2650" t="s">
        <v>10113</v>
      </c>
      <c r="N2650" t="s">
        <v>10114</v>
      </c>
      <c r="O2650">
        <v>7.1080555555555556</v>
      </c>
      <c r="P2650">
        <v>0</v>
      </c>
      <c r="Q2650">
        <v>803</v>
      </c>
      <c r="R2650">
        <v>0</v>
      </c>
      <c r="S2650">
        <v>0</v>
      </c>
      <c r="T2650">
        <v>1</v>
      </c>
      <c r="U2650">
        <v>33</v>
      </c>
      <c r="V2650">
        <v>0</v>
      </c>
      <c r="W2650">
        <v>0</v>
      </c>
      <c r="X2650">
        <v>0</v>
      </c>
      <c r="Y2650">
        <v>1299.0735999999999</v>
      </c>
      <c r="Z2650">
        <v>0</v>
      </c>
      <c r="AA2650">
        <v>0</v>
      </c>
      <c r="AB2650">
        <v>5.5280623000000002</v>
      </c>
      <c r="AC2650">
        <v>528.45703000000003</v>
      </c>
      <c r="AD2650">
        <v>0</v>
      </c>
      <c r="AE2650">
        <v>0</v>
      </c>
      <c r="AF2650">
        <v>1833.0586000000001</v>
      </c>
    </row>
    <row r="2651" spans="1:32" x14ac:dyDescent="0.3">
      <c r="A2651">
        <v>3002227</v>
      </c>
      <c r="B2651">
        <v>1</v>
      </c>
      <c r="C2651" t="s">
        <v>83</v>
      </c>
      <c r="D2651" t="s">
        <v>116</v>
      </c>
      <c r="E2651" t="s">
        <v>10115</v>
      </c>
      <c r="F2651" t="s">
        <v>10116</v>
      </c>
      <c r="G2651" t="s">
        <v>134</v>
      </c>
      <c r="H2651" t="s">
        <v>238</v>
      </c>
      <c r="I2651" t="s">
        <v>78</v>
      </c>
      <c r="J2651" t="s">
        <v>136</v>
      </c>
      <c r="K2651" t="s">
        <v>22</v>
      </c>
      <c r="L2651" t="s">
        <v>177</v>
      </c>
      <c r="M2651" t="s">
        <v>10117</v>
      </c>
      <c r="N2651" t="s">
        <v>10118</v>
      </c>
      <c r="O2651">
        <v>1.5641291666666666</v>
      </c>
      <c r="P2651">
        <v>0</v>
      </c>
      <c r="Q2651">
        <v>2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0.44452655000000002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0.44452655000000002</v>
      </c>
    </row>
    <row r="2652" spans="1:32" x14ac:dyDescent="0.3">
      <c r="A2652">
        <v>3001977</v>
      </c>
      <c r="B2652">
        <v>1</v>
      </c>
      <c r="C2652" t="s">
        <v>82</v>
      </c>
      <c r="D2652" t="s">
        <v>94</v>
      </c>
      <c r="E2652" t="s">
        <v>10119</v>
      </c>
      <c r="F2652" t="s">
        <v>10120</v>
      </c>
      <c r="G2652" t="s">
        <v>134</v>
      </c>
      <c r="H2652" t="s">
        <v>247</v>
      </c>
      <c r="I2652" t="s">
        <v>78</v>
      </c>
      <c r="J2652" t="s">
        <v>136</v>
      </c>
      <c r="K2652" t="s">
        <v>22</v>
      </c>
      <c r="L2652" t="s">
        <v>177</v>
      </c>
      <c r="M2652" t="s">
        <v>10121</v>
      </c>
      <c r="N2652" t="s">
        <v>10122</v>
      </c>
      <c r="O2652">
        <v>0.88433500000000009</v>
      </c>
      <c r="P2652">
        <v>0</v>
      </c>
      <c r="Q2652">
        <v>1</v>
      </c>
      <c r="R2652">
        <v>0</v>
      </c>
      <c r="S2652">
        <v>2</v>
      </c>
      <c r="T2652">
        <v>0</v>
      </c>
      <c r="U2652">
        <v>1</v>
      </c>
      <c r="V2652">
        <v>0</v>
      </c>
      <c r="W2652">
        <v>0</v>
      </c>
      <c r="X2652">
        <v>0</v>
      </c>
      <c r="Y2652">
        <v>8.9624309999999999E-2</v>
      </c>
      <c r="Z2652">
        <v>0</v>
      </c>
      <c r="AA2652">
        <v>1.9695432999999999E-3</v>
      </c>
      <c r="AB2652">
        <v>0</v>
      </c>
      <c r="AC2652">
        <v>0.82234209999999996</v>
      </c>
      <c r="AD2652">
        <v>0</v>
      </c>
      <c r="AE2652">
        <v>0</v>
      </c>
      <c r="AF2652">
        <v>0.91393590000000002</v>
      </c>
    </row>
    <row r="2653" spans="1:32" x14ac:dyDescent="0.3">
      <c r="A2653">
        <v>3001967</v>
      </c>
      <c r="B2653">
        <v>1</v>
      </c>
      <c r="C2653" t="s">
        <v>82</v>
      </c>
      <c r="D2653" t="s">
        <v>91</v>
      </c>
      <c r="E2653" t="s">
        <v>10123</v>
      </c>
      <c r="F2653" t="s">
        <v>10124</v>
      </c>
      <c r="G2653" t="s">
        <v>134</v>
      </c>
      <c r="H2653" t="s">
        <v>874</v>
      </c>
      <c r="I2653" t="s">
        <v>78</v>
      </c>
      <c r="J2653" t="s">
        <v>136</v>
      </c>
      <c r="K2653" t="s">
        <v>3</v>
      </c>
      <c r="L2653" t="s">
        <v>177</v>
      </c>
      <c r="M2653" t="s">
        <v>10125</v>
      </c>
      <c r="N2653" t="s">
        <v>10126</v>
      </c>
      <c r="O2653">
        <v>5.3823294444444443</v>
      </c>
      <c r="P2653">
        <v>0</v>
      </c>
      <c r="Q2653">
        <v>4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5.6078229999999998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5.6078229999999998</v>
      </c>
    </row>
    <row r="2654" spans="1:32" x14ac:dyDescent="0.3">
      <c r="A2654">
        <v>3001940</v>
      </c>
      <c r="B2654">
        <v>2</v>
      </c>
      <c r="C2654" t="s">
        <v>82</v>
      </c>
      <c r="D2654" t="s">
        <v>112</v>
      </c>
      <c r="E2654" t="s">
        <v>4753</v>
      </c>
      <c r="F2654" t="s">
        <v>4754</v>
      </c>
      <c r="G2654" t="s">
        <v>134</v>
      </c>
      <c r="H2654" t="s">
        <v>247</v>
      </c>
      <c r="I2654" t="s">
        <v>78</v>
      </c>
      <c r="J2654" t="s">
        <v>136</v>
      </c>
      <c r="K2654" t="s">
        <v>22</v>
      </c>
      <c r="L2654" t="s">
        <v>177</v>
      </c>
      <c r="M2654" t="s">
        <v>10127</v>
      </c>
      <c r="N2654" t="s">
        <v>10128</v>
      </c>
      <c r="O2654">
        <v>1.1367908333333334</v>
      </c>
      <c r="P2654">
        <v>0</v>
      </c>
      <c r="Q2654">
        <v>246</v>
      </c>
      <c r="R2654">
        <v>0</v>
      </c>
      <c r="S2654">
        <v>5</v>
      </c>
      <c r="T2654">
        <v>0</v>
      </c>
      <c r="U2654">
        <v>21</v>
      </c>
      <c r="V2654">
        <v>0</v>
      </c>
      <c r="W2654">
        <v>0</v>
      </c>
      <c r="X2654">
        <v>0</v>
      </c>
      <c r="Y2654">
        <v>79.422190000000001</v>
      </c>
      <c r="Z2654">
        <v>0</v>
      </c>
      <c r="AA2654">
        <v>0.97980020000000001</v>
      </c>
      <c r="AB2654">
        <v>0</v>
      </c>
      <c r="AC2654">
        <v>64.91525</v>
      </c>
      <c r="AD2654">
        <v>0</v>
      </c>
      <c r="AE2654">
        <v>0</v>
      </c>
      <c r="AF2654">
        <v>145.31725</v>
      </c>
    </row>
    <row r="2655" spans="1:32" x14ac:dyDescent="0.3">
      <c r="A2655">
        <v>3001867</v>
      </c>
      <c r="B2655">
        <v>1</v>
      </c>
      <c r="C2655" t="s">
        <v>83</v>
      </c>
      <c r="D2655" t="s">
        <v>116</v>
      </c>
      <c r="E2655" t="s">
        <v>10129</v>
      </c>
      <c r="F2655" t="s">
        <v>10130</v>
      </c>
      <c r="G2655" t="s">
        <v>134</v>
      </c>
      <c r="H2655" t="s">
        <v>247</v>
      </c>
      <c r="I2655" t="s">
        <v>78</v>
      </c>
      <c r="J2655" t="s">
        <v>136</v>
      </c>
      <c r="K2655" t="s">
        <v>22</v>
      </c>
      <c r="L2655" t="s">
        <v>177</v>
      </c>
      <c r="M2655" t="s">
        <v>10131</v>
      </c>
      <c r="N2655" t="s">
        <v>10132</v>
      </c>
      <c r="O2655">
        <v>2.4530091666666669</v>
      </c>
      <c r="P2655">
        <v>0</v>
      </c>
      <c r="Q2655">
        <v>46</v>
      </c>
      <c r="R2655">
        <v>0</v>
      </c>
      <c r="S2655">
        <v>0</v>
      </c>
      <c r="T2655">
        <v>0</v>
      </c>
      <c r="U2655">
        <v>5</v>
      </c>
      <c r="V2655">
        <v>0</v>
      </c>
      <c r="W2655">
        <v>0</v>
      </c>
      <c r="X2655">
        <v>0</v>
      </c>
      <c r="Y2655">
        <v>30.448042000000001</v>
      </c>
      <c r="Z2655">
        <v>0</v>
      </c>
      <c r="AA2655">
        <v>0</v>
      </c>
      <c r="AB2655">
        <v>0</v>
      </c>
      <c r="AC2655">
        <v>15.178133000000001</v>
      </c>
      <c r="AD2655">
        <v>0</v>
      </c>
      <c r="AE2655">
        <v>0</v>
      </c>
      <c r="AF2655">
        <v>45.626175000000003</v>
      </c>
    </row>
    <row r="2656" spans="1:32" x14ac:dyDescent="0.3">
      <c r="A2656">
        <v>3001891</v>
      </c>
      <c r="B2656">
        <v>1</v>
      </c>
      <c r="C2656" t="s">
        <v>83</v>
      </c>
      <c r="D2656" t="s">
        <v>115</v>
      </c>
      <c r="E2656" t="s">
        <v>10133</v>
      </c>
      <c r="F2656" t="s">
        <v>10134</v>
      </c>
      <c r="G2656" t="s">
        <v>134</v>
      </c>
      <c r="H2656" t="s">
        <v>182</v>
      </c>
      <c r="I2656" t="s">
        <v>78</v>
      </c>
      <c r="J2656" t="s">
        <v>136</v>
      </c>
      <c r="K2656" t="s">
        <v>22</v>
      </c>
      <c r="L2656" t="s">
        <v>177</v>
      </c>
      <c r="M2656" t="s">
        <v>10135</v>
      </c>
      <c r="N2656" t="s">
        <v>10136</v>
      </c>
      <c r="O2656">
        <v>1.187631388888889</v>
      </c>
      <c r="P2656">
        <v>0</v>
      </c>
      <c r="Q2656">
        <v>104</v>
      </c>
      <c r="R2656">
        <v>0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0</v>
      </c>
      <c r="Y2656">
        <v>18.083252000000002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18.083252000000002</v>
      </c>
    </row>
    <row r="2657" spans="1:32" x14ac:dyDescent="0.3">
      <c r="A2657">
        <v>3001562</v>
      </c>
      <c r="B2657">
        <v>1</v>
      </c>
      <c r="C2657" t="s">
        <v>82</v>
      </c>
      <c r="D2657" t="s">
        <v>94</v>
      </c>
      <c r="E2657" t="s">
        <v>10137</v>
      </c>
      <c r="F2657" t="s">
        <v>10138</v>
      </c>
      <c r="G2657" t="s">
        <v>134</v>
      </c>
      <c r="H2657" t="s">
        <v>216</v>
      </c>
      <c r="I2657" t="s">
        <v>78</v>
      </c>
      <c r="J2657" t="s">
        <v>136</v>
      </c>
      <c r="K2657" t="s">
        <v>22</v>
      </c>
      <c r="L2657" t="s">
        <v>177</v>
      </c>
      <c r="M2657" t="s">
        <v>10139</v>
      </c>
      <c r="N2657" t="s">
        <v>10140</v>
      </c>
      <c r="O2657">
        <v>2.2158616666666666</v>
      </c>
      <c r="P2657">
        <v>0</v>
      </c>
      <c r="Q2657">
        <v>1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0.60276730000000001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0.60276730000000001</v>
      </c>
    </row>
    <row r="2658" spans="1:32" x14ac:dyDescent="0.3">
      <c r="A2658">
        <v>3001560</v>
      </c>
      <c r="B2658">
        <v>1</v>
      </c>
      <c r="C2658" t="s">
        <v>83</v>
      </c>
      <c r="D2658" t="s">
        <v>129</v>
      </c>
      <c r="E2658" t="s">
        <v>10141</v>
      </c>
      <c r="F2658" t="s">
        <v>10142</v>
      </c>
      <c r="G2658" t="s">
        <v>134</v>
      </c>
      <c r="H2658" t="s">
        <v>247</v>
      </c>
      <c r="I2658" t="s">
        <v>78</v>
      </c>
      <c r="J2658" t="s">
        <v>136</v>
      </c>
      <c r="K2658" t="s">
        <v>22</v>
      </c>
      <c r="L2658" t="s">
        <v>177</v>
      </c>
      <c r="M2658" t="s">
        <v>10143</v>
      </c>
      <c r="N2658" t="s">
        <v>10144</v>
      </c>
      <c r="O2658">
        <v>1.1844402777777776</v>
      </c>
      <c r="P2658">
        <v>0</v>
      </c>
      <c r="Q2658">
        <v>154</v>
      </c>
      <c r="R2658">
        <v>0</v>
      </c>
      <c r="S2658">
        <v>0</v>
      </c>
      <c r="T2658">
        <v>0</v>
      </c>
      <c r="U2658">
        <v>5</v>
      </c>
      <c r="V2658">
        <v>0</v>
      </c>
      <c r="W2658">
        <v>0</v>
      </c>
      <c r="X2658">
        <v>0</v>
      </c>
      <c r="Y2658">
        <v>39.843246000000001</v>
      </c>
      <c r="Z2658">
        <v>0</v>
      </c>
      <c r="AA2658">
        <v>0</v>
      </c>
      <c r="AB2658">
        <v>0</v>
      </c>
      <c r="AC2658">
        <v>4.7750697000000004</v>
      </c>
      <c r="AD2658">
        <v>0</v>
      </c>
      <c r="AE2658">
        <v>0</v>
      </c>
      <c r="AF2658">
        <v>44.618316999999998</v>
      </c>
    </row>
    <row r="2659" spans="1:32" x14ac:dyDescent="0.3">
      <c r="A2659">
        <v>3001514</v>
      </c>
      <c r="B2659">
        <v>1</v>
      </c>
      <c r="C2659" t="s">
        <v>82</v>
      </c>
      <c r="D2659" t="s">
        <v>100</v>
      </c>
      <c r="E2659" t="s">
        <v>10145</v>
      </c>
      <c r="F2659" t="s">
        <v>10146</v>
      </c>
      <c r="G2659" t="s">
        <v>134</v>
      </c>
      <c r="H2659" t="s">
        <v>238</v>
      </c>
      <c r="I2659" t="s">
        <v>78</v>
      </c>
      <c r="J2659" t="s">
        <v>136</v>
      </c>
      <c r="K2659" t="s">
        <v>22</v>
      </c>
      <c r="L2659" t="s">
        <v>177</v>
      </c>
      <c r="M2659" t="s">
        <v>10147</v>
      </c>
      <c r="N2659" t="s">
        <v>10148</v>
      </c>
      <c r="O2659">
        <v>6.1776900000000001</v>
      </c>
      <c r="P2659">
        <v>0</v>
      </c>
      <c r="Q2659">
        <v>3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8.8512780000000006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8.8512780000000006</v>
      </c>
    </row>
    <row r="2660" spans="1:32" x14ac:dyDescent="0.3">
      <c r="A2660">
        <v>3001483</v>
      </c>
      <c r="B2660">
        <v>1</v>
      </c>
      <c r="C2660" t="s">
        <v>82</v>
      </c>
      <c r="D2660" t="s">
        <v>102</v>
      </c>
      <c r="E2660" t="s">
        <v>10149</v>
      </c>
      <c r="F2660" t="s">
        <v>10150</v>
      </c>
      <c r="G2660" t="s">
        <v>134</v>
      </c>
      <c r="H2660" t="s">
        <v>247</v>
      </c>
      <c r="I2660" t="s">
        <v>78</v>
      </c>
      <c r="J2660" t="s">
        <v>136</v>
      </c>
      <c r="K2660" t="s">
        <v>22</v>
      </c>
      <c r="L2660" t="s">
        <v>177</v>
      </c>
      <c r="M2660" t="s">
        <v>10151</v>
      </c>
      <c r="N2660" t="s">
        <v>10152</v>
      </c>
      <c r="O2660">
        <v>2.3613950000000004</v>
      </c>
      <c r="P2660">
        <v>0</v>
      </c>
      <c r="Q2660">
        <v>38</v>
      </c>
      <c r="R2660">
        <v>0</v>
      </c>
      <c r="S2660">
        <v>2</v>
      </c>
      <c r="T2660">
        <v>0</v>
      </c>
      <c r="U2660">
        <v>4</v>
      </c>
      <c r="V2660">
        <v>0</v>
      </c>
      <c r="W2660">
        <v>0</v>
      </c>
      <c r="X2660">
        <v>0</v>
      </c>
      <c r="Y2660">
        <v>23.613188000000001</v>
      </c>
      <c r="Z2660">
        <v>0</v>
      </c>
      <c r="AA2660">
        <v>0.33990556</v>
      </c>
      <c r="AB2660">
        <v>0</v>
      </c>
      <c r="AC2660">
        <v>2.9572096000000001</v>
      </c>
      <c r="AD2660">
        <v>0</v>
      </c>
      <c r="AE2660">
        <v>0</v>
      </c>
      <c r="AF2660">
        <v>26.910301</v>
      </c>
    </row>
    <row r="2661" spans="1:32" x14ac:dyDescent="0.3">
      <c r="A2661">
        <v>3001455</v>
      </c>
      <c r="B2661">
        <v>1</v>
      </c>
      <c r="C2661" t="s">
        <v>82</v>
      </c>
      <c r="D2661" t="s">
        <v>103</v>
      </c>
      <c r="E2661" t="s">
        <v>10153</v>
      </c>
      <c r="F2661" t="s">
        <v>10154</v>
      </c>
      <c r="G2661" t="s">
        <v>134</v>
      </c>
      <c r="H2661" t="s">
        <v>327</v>
      </c>
      <c r="I2661" t="s">
        <v>78</v>
      </c>
      <c r="J2661" t="s">
        <v>136</v>
      </c>
      <c r="K2661" t="s">
        <v>22</v>
      </c>
      <c r="L2661" t="s">
        <v>177</v>
      </c>
      <c r="M2661" t="s">
        <v>10155</v>
      </c>
      <c r="N2661" t="s">
        <v>10156</v>
      </c>
      <c r="O2661">
        <v>2.2168905555555556</v>
      </c>
      <c r="P2661">
        <v>0</v>
      </c>
      <c r="Q2661">
        <v>68</v>
      </c>
      <c r="R2661">
        <v>0</v>
      </c>
      <c r="S2661">
        <v>20</v>
      </c>
      <c r="T2661">
        <v>0</v>
      </c>
      <c r="U2661">
        <v>9</v>
      </c>
      <c r="V2661">
        <v>0</v>
      </c>
      <c r="W2661">
        <v>0</v>
      </c>
      <c r="X2661">
        <v>0</v>
      </c>
      <c r="Y2661">
        <v>19.483397</v>
      </c>
      <c r="Z2661">
        <v>0</v>
      </c>
      <c r="AA2661">
        <v>3.4171505</v>
      </c>
      <c r="AB2661">
        <v>0</v>
      </c>
      <c r="AC2661">
        <v>5.4569077000000004</v>
      </c>
      <c r="AD2661">
        <v>0</v>
      </c>
      <c r="AE2661">
        <v>0</v>
      </c>
      <c r="AF2661">
        <v>28.357454000000001</v>
      </c>
    </row>
    <row r="2662" spans="1:32" x14ac:dyDescent="0.3">
      <c r="A2662">
        <v>3001292</v>
      </c>
      <c r="B2662">
        <v>1</v>
      </c>
      <c r="C2662" t="s">
        <v>82</v>
      </c>
      <c r="D2662" t="s">
        <v>86</v>
      </c>
      <c r="E2662" t="s">
        <v>10157</v>
      </c>
      <c r="F2662" t="s">
        <v>10158</v>
      </c>
      <c r="G2662" t="s">
        <v>134</v>
      </c>
      <c r="H2662" t="s">
        <v>238</v>
      </c>
      <c r="I2662" t="s">
        <v>78</v>
      </c>
      <c r="J2662" t="s">
        <v>136</v>
      </c>
      <c r="K2662" t="s">
        <v>22</v>
      </c>
      <c r="L2662" t="s">
        <v>177</v>
      </c>
      <c r="M2662" t="s">
        <v>10159</v>
      </c>
      <c r="N2662" t="s">
        <v>10160</v>
      </c>
      <c r="O2662">
        <v>1.8316133333333333</v>
      </c>
      <c r="P2662">
        <v>0</v>
      </c>
      <c r="Q2662">
        <v>1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0.117788084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0.117788084</v>
      </c>
    </row>
    <row r="2663" spans="1:32" x14ac:dyDescent="0.3">
      <c r="A2663">
        <v>3001329</v>
      </c>
      <c r="B2663">
        <v>1</v>
      </c>
      <c r="C2663" t="s">
        <v>82</v>
      </c>
      <c r="D2663" t="s">
        <v>113</v>
      </c>
      <c r="E2663" t="s">
        <v>10161</v>
      </c>
      <c r="F2663" t="s">
        <v>10162</v>
      </c>
      <c r="G2663" t="s">
        <v>134</v>
      </c>
      <c r="H2663" t="s">
        <v>692</v>
      </c>
      <c r="I2663" t="s">
        <v>78</v>
      </c>
      <c r="J2663" t="s">
        <v>136</v>
      </c>
      <c r="K2663" t="s">
        <v>22</v>
      </c>
      <c r="L2663" t="s">
        <v>177</v>
      </c>
      <c r="M2663" t="s">
        <v>10163</v>
      </c>
      <c r="N2663" t="s">
        <v>10164</v>
      </c>
      <c r="O2663">
        <v>2.8980061111111111</v>
      </c>
      <c r="P2663">
        <v>0</v>
      </c>
      <c r="Q2663">
        <v>137</v>
      </c>
      <c r="R2663">
        <v>0</v>
      </c>
      <c r="S2663">
        <v>4</v>
      </c>
      <c r="T2663">
        <v>0</v>
      </c>
      <c r="U2663">
        <v>22</v>
      </c>
      <c r="V2663">
        <v>0</v>
      </c>
      <c r="W2663">
        <v>0</v>
      </c>
      <c r="X2663">
        <v>0</v>
      </c>
      <c r="Y2663">
        <v>216.53801000000001</v>
      </c>
      <c r="Z2663">
        <v>0</v>
      </c>
      <c r="AA2663">
        <v>3.1308007</v>
      </c>
      <c r="AB2663">
        <v>0</v>
      </c>
      <c r="AC2663">
        <v>34.281889999999997</v>
      </c>
      <c r="AD2663">
        <v>0</v>
      </c>
      <c r="AE2663">
        <v>0</v>
      </c>
      <c r="AF2663">
        <v>253.95070999999999</v>
      </c>
    </row>
    <row r="2664" spans="1:32" x14ac:dyDescent="0.3">
      <c r="A2664">
        <v>3001284</v>
      </c>
      <c r="B2664">
        <v>1</v>
      </c>
      <c r="C2664" t="s">
        <v>83</v>
      </c>
      <c r="D2664" t="s">
        <v>128</v>
      </c>
      <c r="E2664" t="s">
        <v>10165</v>
      </c>
      <c r="F2664" t="s">
        <v>10166</v>
      </c>
      <c r="G2664" t="s">
        <v>134</v>
      </c>
      <c r="H2664" t="s">
        <v>147</v>
      </c>
      <c r="I2664" t="s">
        <v>79</v>
      </c>
      <c r="J2664" t="s">
        <v>136</v>
      </c>
      <c r="K2664" t="s">
        <v>22</v>
      </c>
      <c r="L2664" t="s">
        <v>137</v>
      </c>
      <c r="M2664" t="s">
        <v>10167</v>
      </c>
      <c r="N2664" t="s">
        <v>10168</v>
      </c>
      <c r="O2664">
        <v>3.9866666666666668</v>
      </c>
      <c r="P2664">
        <v>17</v>
      </c>
      <c r="Q2664">
        <v>2502</v>
      </c>
      <c r="R2664">
        <v>329</v>
      </c>
      <c r="S2664">
        <v>216</v>
      </c>
      <c r="T2664">
        <v>22</v>
      </c>
      <c r="U2664">
        <v>292</v>
      </c>
      <c r="V2664">
        <v>0</v>
      </c>
      <c r="W2664">
        <v>0</v>
      </c>
      <c r="X2664">
        <v>21.499106999999999</v>
      </c>
      <c r="Y2664">
        <v>1802.6682000000001</v>
      </c>
      <c r="Z2664">
        <v>748.94916000000001</v>
      </c>
      <c r="AA2664">
        <v>162.47470000000001</v>
      </c>
      <c r="AB2664">
        <v>78.548950000000005</v>
      </c>
      <c r="AC2664">
        <v>482.15307999999999</v>
      </c>
      <c r="AD2664">
        <v>0</v>
      </c>
      <c r="AE2664">
        <v>0</v>
      </c>
      <c r="AF2664">
        <v>3296.2932000000001</v>
      </c>
    </row>
    <row r="2665" spans="1:32" x14ac:dyDescent="0.3">
      <c r="A2665">
        <v>3001199</v>
      </c>
      <c r="B2665">
        <v>1</v>
      </c>
      <c r="C2665" t="s">
        <v>83</v>
      </c>
      <c r="D2665" t="s">
        <v>123</v>
      </c>
      <c r="E2665" t="s">
        <v>10169</v>
      </c>
      <c r="F2665" t="s">
        <v>10170</v>
      </c>
      <c r="G2665" t="s">
        <v>134</v>
      </c>
      <c r="H2665" t="s">
        <v>147</v>
      </c>
      <c r="I2665" t="s">
        <v>79</v>
      </c>
      <c r="J2665" t="s">
        <v>136</v>
      </c>
      <c r="K2665" t="s">
        <v>22</v>
      </c>
      <c r="L2665" t="s">
        <v>137</v>
      </c>
      <c r="M2665" t="s">
        <v>10171</v>
      </c>
      <c r="N2665" t="s">
        <v>10172</v>
      </c>
      <c r="O2665">
        <v>4.4716666666666667</v>
      </c>
      <c r="P2665">
        <v>0</v>
      </c>
      <c r="Q2665">
        <v>23</v>
      </c>
      <c r="R2665">
        <v>0</v>
      </c>
      <c r="S2665">
        <v>1</v>
      </c>
      <c r="T2665">
        <v>9</v>
      </c>
      <c r="U2665">
        <v>7</v>
      </c>
      <c r="V2665">
        <v>0</v>
      </c>
      <c r="W2665">
        <v>0</v>
      </c>
      <c r="X2665">
        <v>0</v>
      </c>
      <c r="Y2665">
        <v>15.896903999999999</v>
      </c>
      <c r="Z2665">
        <v>0</v>
      </c>
      <c r="AA2665">
        <v>0.16556660000000001</v>
      </c>
      <c r="AB2665">
        <v>2474.6853000000001</v>
      </c>
      <c r="AC2665">
        <v>88.250649999999993</v>
      </c>
      <c r="AD2665">
        <v>0</v>
      </c>
      <c r="AE2665">
        <v>0</v>
      </c>
      <c r="AF2665">
        <v>2578.9983000000002</v>
      </c>
    </row>
    <row r="2666" spans="1:32" x14ac:dyDescent="0.3">
      <c r="A2666">
        <v>3001161</v>
      </c>
      <c r="B2666">
        <v>1</v>
      </c>
      <c r="C2666" t="s">
        <v>82</v>
      </c>
      <c r="D2666" t="s">
        <v>109</v>
      </c>
      <c r="E2666" t="s">
        <v>10173</v>
      </c>
      <c r="F2666" t="s">
        <v>10174</v>
      </c>
      <c r="G2666" t="s">
        <v>134</v>
      </c>
      <c r="H2666" t="s">
        <v>367</v>
      </c>
      <c r="I2666" t="s">
        <v>78</v>
      </c>
      <c r="J2666" t="s">
        <v>136</v>
      </c>
      <c r="K2666" t="s">
        <v>22</v>
      </c>
      <c r="L2666" t="s">
        <v>177</v>
      </c>
      <c r="M2666" t="s">
        <v>10175</v>
      </c>
      <c r="N2666" t="s">
        <v>10176</v>
      </c>
      <c r="O2666">
        <v>3.6065233333333335</v>
      </c>
      <c r="P2666">
        <v>0</v>
      </c>
      <c r="Q2666">
        <v>1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2.1241224000000001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2.1241224000000001</v>
      </c>
    </row>
    <row r="2667" spans="1:32" x14ac:dyDescent="0.3">
      <c r="A2667">
        <v>3001125</v>
      </c>
      <c r="B2667">
        <v>1</v>
      </c>
      <c r="C2667" t="s">
        <v>82</v>
      </c>
      <c r="D2667" t="s">
        <v>98</v>
      </c>
      <c r="E2667" t="s">
        <v>10177</v>
      </c>
      <c r="F2667" t="s">
        <v>10178</v>
      </c>
      <c r="G2667" t="s">
        <v>134</v>
      </c>
      <c r="H2667" t="s">
        <v>216</v>
      </c>
      <c r="I2667" t="s">
        <v>78</v>
      </c>
      <c r="J2667" t="s">
        <v>136</v>
      </c>
      <c r="K2667" t="s">
        <v>22</v>
      </c>
      <c r="L2667" t="s">
        <v>177</v>
      </c>
      <c r="M2667" t="s">
        <v>10179</v>
      </c>
      <c r="N2667" t="s">
        <v>10180</v>
      </c>
      <c r="O2667">
        <v>5.4211433333333341</v>
      </c>
      <c r="P2667">
        <v>0</v>
      </c>
      <c r="Q2667">
        <v>11</v>
      </c>
      <c r="R2667">
        <v>0</v>
      </c>
      <c r="S2667">
        <v>0</v>
      </c>
      <c r="T2667">
        <v>0</v>
      </c>
      <c r="U2667">
        <v>6</v>
      </c>
      <c r="V2667">
        <v>0</v>
      </c>
      <c r="W2667">
        <v>0</v>
      </c>
      <c r="X2667">
        <v>0</v>
      </c>
      <c r="Y2667">
        <v>15.296386999999999</v>
      </c>
      <c r="Z2667">
        <v>0</v>
      </c>
      <c r="AA2667">
        <v>0</v>
      </c>
      <c r="AB2667">
        <v>0</v>
      </c>
      <c r="AC2667">
        <v>30.017979</v>
      </c>
      <c r="AD2667">
        <v>0</v>
      </c>
      <c r="AE2667">
        <v>0</v>
      </c>
      <c r="AF2667">
        <v>45.314365000000002</v>
      </c>
    </row>
    <row r="2668" spans="1:32" x14ac:dyDescent="0.3">
      <c r="A2668">
        <v>3000119</v>
      </c>
      <c r="B2668">
        <v>1</v>
      </c>
      <c r="C2668" t="s">
        <v>83</v>
      </c>
      <c r="D2668" t="s">
        <v>116</v>
      </c>
      <c r="E2668" t="s">
        <v>10181</v>
      </c>
      <c r="F2668" t="s">
        <v>10182</v>
      </c>
      <c r="G2668" t="s">
        <v>134</v>
      </c>
      <c r="H2668" t="s">
        <v>147</v>
      </c>
      <c r="I2668" t="s">
        <v>79</v>
      </c>
      <c r="J2668" t="s">
        <v>136</v>
      </c>
      <c r="K2668" t="s">
        <v>22</v>
      </c>
      <c r="L2668" t="s">
        <v>137</v>
      </c>
      <c r="M2668" t="s">
        <v>10183</v>
      </c>
      <c r="N2668" t="s">
        <v>10184</v>
      </c>
      <c r="O2668">
        <v>1.5180555555555555</v>
      </c>
      <c r="P2668">
        <v>0</v>
      </c>
      <c r="Q2668">
        <v>31</v>
      </c>
      <c r="R2668">
        <v>0</v>
      </c>
      <c r="S2668">
        <v>4</v>
      </c>
      <c r="T2668">
        <v>0</v>
      </c>
      <c r="U2668">
        <v>0</v>
      </c>
      <c r="V2668">
        <v>1</v>
      </c>
      <c r="W2668">
        <v>0</v>
      </c>
      <c r="X2668">
        <v>0</v>
      </c>
      <c r="Y2668">
        <v>11.558831</v>
      </c>
      <c r="Z2668">
        <v>0</v>
      </c>
      <c r="AA2668">
        <v>1.0053321</v>
      </c>
      <c r="AB2668">
        <v>0</v>
      </c>
      <c r="AC2668">
        <v>0</v>
      </c>
      <c r="AD2668">
        <v>274.12482</v>
      </c>
      <c r="AE2668">
        <v>0</v>
      </c>
      <c r="AF2668">
        <v>286.68896000000001</v>
      </c>
    </row>
    <row r="2669" spans="1:32" x14ac:dyDescent="0.3">
      <c r="A2669">
        <v>3000075</v>
      </c>
      <c r="B2669">
        <v>1</v>
      </c>
      <c r="C2669" t="s">
        <v>82</v>
      </c>
      <c r="D2669" t="s">
        <v>102</v>
      </c>
      <c r="E2669" t="s">
        <v>10185</v>
      </c>
      <c r="F2669" t="s">
        <v>10186</v>
      </c>
      <c r="G2669" t="s">
        <v>134</v>
      </c>
      <c r="H2669" t="s">
        <v>142</v>
      </c>
      <c r="I2669" t="s">
        <v>79</v>
      </c>
      <c r="J2669" t="s">
        <v>136</v>
      </c>
      <c r="K2669" t="s">
        <v>22</v>
      </c>
      <c r="L2669" t="s">
        <v>137</v>
      </c>
      <c r="M2669" t="s">
        <v>10187</v>
      </c>
      <c r="N2669" t="s">
        <v>10188</v>
      </c>
      <c r="O2669">
        <v>4.9386111111111113</v>
      </c>
      <c r="P2669">
        <v>0</v>
      </c>
      <c r="Q2669">
        <v>7</v>
      </c>
      <c r="R2669">
        <v>0</v>
      </c>
      <c r="S2669">
        <v>9</v>
      </c>
      <c r="T2669">
        <v>0</v>
      </c>
      <c r="U2669">
        <v>6</v>
      </c>
      <c r="V2669">
        <v>0</v>
      </c>
      <c r="W2669">
        <v>0</v>
      </c>
      <c r="X2669">
        <v>0</v>
      </c>
      <c r="Y2669">
        <v>6.7307569999999997</v>
      </c>
      <c r="Z2669">
        <v>0</v>
      </c>
      <c r="AA2669">
        <v>92.619969999999995</v>
      </c>
      <c r="AB2669">
        <v>0</v>
      </c>
      <c r="AC2669">
        <v>58.136825999999999</v>
      </c>
      <c r="AD2669">
        <v>0</v>
      </c>
      <c r="AE2669">
        <v>0</v>
      </c>
      <c r="AF2669">
        <v>157.48756</v>
      </c>
    </row>
    <row r="2670" spans="1:32" x14ac:dyDescent="0.3">
      <c r="A2670">
        <v>3000072</v>
      </c>
      <c r="B2670">
        <v>1</v>
      </c>
      <c r="C2670" t="s">
        <v>82</v>
      </c>
      <c r="D2670" t="s">
        <v>86</v>
      </c>
      <c r="E2670" t="s">
        <v>10189</v>
      </c>
      <c r="F2670" t="s">
        <v>10190</v>
      </c>
      <c r="G2670" t="s">
        <v>134</v>
      </c>
      <c r="H2670" t="s">
        <v>147</v>
      </c>
      <c r="I2670" t="s">
        <v>79</v>
      </c>
      <c r="J2670" t="s">
        <v>136</v>
      </c>
      <c r="K2670" t="s">
        <v>22</v>
      </c>
      <c r="L2670" t="s">
        <v>137</v>
      </c>
      <c r="M2670" t="s">
        <v>10191</v>
      </c>
      <c r="N2670" t="s">
        <v>10192</v>
      </c>
      <c r="O2670">
        <v>6.0538888888888893</v>
      </c>
      <c r="P2670">
        <v>0</v>
      </c>
      <c r="Q2670">
        <v>0</v>
      </c>
      <c r="R2670">
        <v>9</v>
      </c>
      <c r="S2670">
        <v>101</v>
      </c>
      <c r="T2670">
        <v>3</v>
      </c>
      <c r="U2670">
        <v>19</v>
      </c>
      <c r="V2670">
        <v>1</v>
      </c>
      <c r="W2670">
        <v>0</v>
      </c>
      <c r="X2670">
        <v>0</v>
      </c>
      <c r="Y2670">
        <v>0</v>
      </c>
      <c r="Z2670">
        <v>307.81796000000003</v>
      </c>
      <c r="AA2670">
        <v>639.66516000000001</v>
      </c>
      <c r="AB2670">
        <v>90.835570000000004</v>
      </c>
      <c r="AC2670">
        <v>44.95411</v>
      </c>
      <c r="AD2670">
        <v>224.34316999999999</v>
      </c>
      <c r="AE2670">
        <v>0</v>
      </c>
      <c r="AF2670">
        <v>1307.616</v>
      </c>
    </row>
    <row r="2671" spans="1:32" x14ac:dyDescent="0.3">
      <c r="A2671">
        <v>3000080</v>
      </c>
      <c r="B2671">
        <v>1</v>
      </c>
      <c r="C2671" t="s">
        <v>82</v>
      </c>
      <c r="D2671" t="s">
        <v>93</v>
      </c>
      <c r="E2671" t="s">
        <v>10193</v>
      </c>
      <c r="F2671" t="s">
        <v>10194</v>
      </c>
      <c r="G2671" t="s">
        <v>134</v>
      </c>
      <c r="H2671" t="s">
        <v>142</v>
      </c>
      <c r="I2671" t="s">
        <v>78</v>
      </c>
      <c r="J2671" t="s">
        <v>136</v>
      </c>
      <c r="K2671" t="s">
        <v>22</v>
      </c>
      <c r="L2671" t="s">
        <v>137</v>
      </c>
      <c r="M2671" t="s">
        <v>10195</v>
      </c>
      <c r="N2671" t="s">
        <v>10196</v>
      </c>
      <c r="O2671">
        <v>2.9180555555555556</v>
      </c>
      <c r="P2671">
        <v>0</v>
      </c>
      <c r="Q2671">
        <v>573</v>
      </c>
      <c r="R2671">
        <v>0</v>
      </c>
      <c r="S2671">
        <v>0</v>
      </c>
      <c r="T2671">
        <v>0</v>
      </c>
      <c r="U2671">
        <v>28</v>
      </c>
      <c r="V2671">
        <v>0</v>
      </c>
      <c r="W2671">
        <v>0</v>
      </c>
      <c r="X2671">
        <v>0</v>
      </c>
      <c r="Y2671">
        <v>371.62450000000001</v>
      </c>
      <c r="Z2671">
        <v>0</v>
      </c>
      <c r="AA2671">
        <v>0</v>
      </c>
      <c r="AB2671">
        <v>0</v>
      </c>
      <c r="AC2671">
        <v>13.452584999999999</v>
      </c>
      <c r="AD2671">
        <v>0</v>
      </c>
      <c r="AE2671">
        <v>0</v>
      </c>
      <c r="AF2671">
        <v>385.07709999999997</v>
      </c>
    </row>
    <row r="2672" spans="1:32" x14ac:dyDescent="0.3">
      <c r="A2672">
        <v>3011120</v>
      </c>
      <c r="B2672">
        <v>1</v>
      </c>
      <c r="C2672" t="s">
        <v>83</v>
      </c>
      <c r="D2672" t="s">
        <v>128</v>
      </c>
      <c r="E2672" t="s">
        <v>10197</v>
      </c>
      <c r="F2672" t="s">
        <v>10198</v>
      </c>
      <c r="G2672" t="s">
        <v>134</v>
      </c>
      <c r="H2672" t="s">
        <v>247</v>
      </c>
      <c r="I2672" t="s">
        <v>78</v>
      </c>
      <c r="J2672" t="s">
        <v>136</v>
      </c>
      <c r="K2672" t="s">
        <v>22</v>
      </c>
      <c r="L2672" t="s">
        <v>177</v>
      </c>
      <c r="M2672" t="s">
        <v>10199</v>
      </c>
      <c r="N2672" t="s">
        <v>10200</v>
      </c>
      <c r="O2672">
        <v>5.061825555555556</v>
      </c>
      <c r="P2672">
        <v>0</v>
      </c>
      <c r="Q2672">
        <v>92</v>
      </c>
      <c r="R2672">
        <v>0</v>
      </c>
      <c r="S2672">
        <v>5</v>
      </c>
      <c r="T2672">
        <v>0</v>
      </c>
      <c r="U2672">
        <v>31</v>
      </c>
      <c r="V2672">
        <v>0</v>
      </c>
      <c r="W2672">
        <v>0</v>
      </c>
      <c r="X2672">
        <v>0</v>
      </c>
      <c r="Y2672">
        <v>120.08654</v>
      </c>
      <c r="Z2672">
        <v>0</v>
      </c>
      <c r="AA2672">
        <v>9.6689310000000006</v>
      </c>
      <c r="AB2672">
        <v>0</v>
      </c>
      <c r="AC2672">
        <v>455.94137999999998</v>
      </c>
      <c r="AD2672">
        <v>0</v>
      </c>
      <c r="AE2672">
        <v>0</v>
      </c>
      <c r="AF2672">
        <v>585.69683999999995</v>
      </c>
    </row>
    <row r="2673" spans="1:32" x14ac:dyDescent="0.3">
      <c r="A2673">
        <v>3002446</v>
      </c>
      <c r="B2673">
        <v>1</v>
      </c>
      <c r="C2673" t="s">
        <v>83</v>
      </c>
      <c r="D2673" t="s">
        <v>117</v>
      </c>
      <c r="E2673" t="s">
        <v>10201</v>
      </c>
      <c r="F2673" t="s">
        <v>10202</v>
      </c>
      <c r="G2673" t="s">
        <v>134</v>
      </c>
      <c r="H2673" t="s">
        <v>182</v>
      </c>
      <c r="I2673" t="s">
        <v>79</v>
      </c>
      <c r="J2673" t="s">
        <v>136</v>
      </c>
      <c r="K2673" t="s">
        <v>22</v>
      </c>
      <c r="L2673" t="s">
        <v>177</v>
      </c>
      <c r="M2673" t="s">
        <v>10203</v>
      </c>
      <c r="N2673" t="s">
        <v>10204</v>
      </c>
      <c r="O2673">
        <v>0.31777777777777777</v>
      </c>
      <c r="P2673">
        <v>0</v>
      </c>
      <c r="Q2673">
        <v>74</v>
      </c>
      <c r="R2673">
        <v>1</v>
      </c>
      <c r="S2673">
        <v>5</v>
      </c>
      <c r="T2673">
        <v>0</v>
      </c>
      <c r="U2673">
        <v>6</v>
      </c>
      <c r="V2673">
        <v>0</v>
      </c>
      <c r="W2673">
        <v>0</v>
      </c>
      <c r="X2673">
        <v>0</v>
      </c>
      <c r="Y2673">
        <v>1.5264399</v>
      </c>
      <c r="Z2673">
        <v>0.53232820000000003</v>
      </c>
      <c r="AA2673">
        <v>2.5705760000000001E-2</v>
      </c>
      <c r="AB2673">
        <v>0</v>
      </c>
      <c r="AC2673">
        <v>8.0394630000000002E-3</v>
      </c>
      <c r="AD2673">
        <v>0</v>
      </c>
      <c r="AE2673">
        <v>0</v>
      </c>
      <c r="AF2673">
        <v>2.0925132999999998</v>
      </c>
    </row>
    <row r="2674" spans="1:32" x14ac:dyDescent="0.3">
      <c r="A2674">
        <v>3002467</v>
      </c>
      <c r="B2674">
        <v>1</v>
      </c>
      <c r="C2674" t="s">
        <v>82</v>
      </c>
      <c r="D2674" t="s">
        <v>88</v>
      </c>
      <c r="E2674" t="s">
        <v>10205</v>
      </c>
      <c r="F2674" t="s">
        <v>10206</v>
      </c>
      <c r="G2674" t="s">
        <v>134</v>
      </c>
      <c r="H2674" t="s">
        <v>211</v>
      </c>
      <c r="I2674" t="s">
        <v>79</v>
      </c>
      <c r="J2674" t="s">
        <v>136</v>
      </c>
      <c r="K2674" t="s">
        <v>22</v>
      </c>
      <c r="L2674" t="s">
        <v>177</v>
      </c>
      <c r="M2674" t="s">
        <v>10207</v>
      </c>
      <c r="N2674" t="s">
        <v>10208</v>
      </c>
      <c r="O2674">
        <v>0.12416666666666666</v>
      </c>
      <c r="P2674">
        <v>0</v>
      </c>
      <c r="Q2674">
        <v>146</v>
      </c>
      <c r="R2674">
        <v>1</v>
      </c>
      <c r="S2674">
        <v>7</v>
      </c>
      <c r="T2674">
        <v>13</v>
      </c>
      <c r="U2674">
        <v>20</v>
      </c>
      <c r="V2674">
        <v>4</v>
      </c>
      <c r="W2674">
        <v>0</v>
      </c>
      <c r="X2674">
        <v>0</v>
      </c>
      <c r="Y2674">
        <v>3.3882017000000002</v>
      </c>
      <c r="Z2674">
        <v>28.797008999999999</v>
      </c>
      <c r="AA2674">
        <v>0.19287778</v>
      </c>
      <c r="AB2674">
        <v>22.645664</v>
      </c>
      <c r="AC2674">
        <v>2.7941098000000002</v>
      </c>
      <c r="AD2674">
        <v>174.37495000000001</v>
      </c>
      <c r="AE2674">
        <v>0</v>
      </c>
      <c r="AF2674">
        <v>232.19281000000001</v>
      </c>
    </row>
    <row r="2675" spans="1:32" x14ac:dyDescent="0.3">
      <c r="A2675">
        <v>3002391</v>
      </c>
      <c r="B2675">
        <v>1</v>
      </c>
      <c r="C2675" t="s">
        <v>82</v>
      </c>
      <c r="D2675" t="s">
        <v>97</v>
      </c>
      <c r="E2675" t="s">
        <v>10209</v>
      </c>
      <c r="F2675" t="s">
        <v>10210</v>
      </c>
      <c r="G2675" t="s">
        <v>134</v>
      </c>
      <c r="H2675" t="s">
        <v>367</v>
      </c>
      <c r="I2675" t="s">
        <v>78</v>
      </c>
      <c r="J2675" t="s">
        <v>136</v>
      </c>
      <c r="K2675" t="s">
        <v>22</v>
      </c>
      <c r="L2675" t="s">
        <v>177</v>
      </c>
      <c r="M2675" t="s">
        <v>10211</v>
      </c>
      <c r="N2675" t="s">
        <v>10212</v>
      </c>
      <c r="O2675">
        <v>2.4180919444444444</v>
      </c>
      <c r="P2675">
        <v>0</v>
      </c>
      <c r="Q2675">
        <v>0</v>
      </c>
      <c r="R2675">
        <v>0</v>
      </c>
      <c r="S2675">
        <v>1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1.4701617</v>
      </c>
      <c r="AB2675">
        <v>0</v>
      </c>
      <c r="AC2675">
        <v>0</v>
      </c>
      <c r="AD2675">
        <v>0</v>
      </c>
      <c r="AE2675">
        <v>0</v>
      </c>
      <c r="AF2675">
        <v>1.4701617</v>
      </c>
    </row>
    <row r="2676" spans="1:32" x14ac:dyDescent="0.3">
      <c r="A2676">
        <v>3002392</v>
      </c>
      <c r="B2676">
        <v>1</v>
      </c>
      <c r="C2676" t="s">
        <v>82</v>
      </c>
      <c r="D2676" t="s">
        <v>105</v>
      </c>
      <c r="E2676" t="s">
        <v>10213</v>
      </c>
      <c r="F2676" t="s">
        <v>10214</v>
      </c>
      <c r="G2676" t="s">
        <v>134</v>
      </c>
      <c r="H2676" t="s">
        <v>147</v>
      </c>
      <c r="I2676" t="s">
        <v>79</v>
      </c>
      <c r="J2676" t="s">
        <v>136</v>
      </c>
      <c r="K2676" t="s">
        <v>22</v>
      </c>
      <c r="L2676" t="s">
        <v>137</v>
      </c>
      <c r="M2676" t="s">
        <v>10215</v>
      </c>
      <c r="N2676" t="s">
        <v>10216</v>
      </c>
      <c r="O2676">
        <v>7.6261111111111113</v>
      </c>
      <c r="P2676">
        <v>11</v>
      </c>
      <c r="Q2676">
        <v>205</v>
      </c>
      <c r="R2676">
        <v>14</v>
      </c>
      <c r="S2676">
        <v>76</v>
      </c>
      <c r="T2676">
        <v>10</v>
      </c>
      <c r="U2676">
        <v>51</v>
      </c>
      <c r="V2676">
        <v>0</v>
      </c>
      <c r="W2676">
        <v>1</v>
      </c>
      <c r="X2676">
        <v>47.240245999999999</v>
      </c>
      <c r="Y2676">
        <v>294.27355999999997</v>
      </c>
      <c r="Z2676">
        <v>32.160980000000002</v>
      </c>
      <c r="AA2676">
        <v>297.3845</v>
      </c>
      <c r="AB2676">
        <v>571.95439999999996</v>
      </c>
      <c r="AC2676">
        <v>375.53082000000001</v>
      </c>
      <c r="AD2676">
        <v>0</v>
      </c>
      <c r="AE2676">
        <v>53.594619999999999</v>
      </c>
      <c r="AF2676">
        <v>1672.1392000000001</v>
      </c>
    </row>
    <row r="2677" spans="1:32" x14ac:dyDescent="0.3">
      <c r="A2677">
        <v>3002245</v>
      </c>
      <c r="B2677">
        <v>1</v>
      </c>
      <c r="C2677" t="s">
        <v>82</v>
      </c>
      <c r="D2677" t="s">
        <v>94</v>
      </c>
      <c r="E2677" t="s">
        <v>10217</v>
      </c>
      <c r="F2677" t="s">
        <v>10218</v>
      </c>
      <c r="G2677" t="s">
        <v>134</v>
      </c>
      <c r="H2677" t="s">
        <v>147</v>
      </c>
      <c r="I2677" t="s">
        <v>79</v>
      </c>
      <c r="J2677" t="s">
        <v>136</v>
      </c>
      <c r="K2677" t="s">
        <v>22</v>
      </c>
      <c r="L2677" t="s">
        <v>137</v>
      </c>
      <c r="M2677" t="s">
        <v>10219</v>
      </c>
      <c r="N2677" t="s">
        <v>10220</v>
      </c>
      <c r="O2677">
        <v>7.8025000000000002</v>
      </c>
      <c r="P2677">
        <v>1</v>
      </c>
      <c r="Q2677">
        <v>115</v>
      </c>
      <c r="R2677">
        <v>6</v>
      </c>
      <c r="S2677">
        <v>42</v>
      </c>
      <c r="T2677">
        <v>5</v>
      </c>
      <c r="U2677">
        <v>21</v>
      </c>
      <c r="V2677">
        <v>0</v>
      </c>
      <c r="W2677">
        <v>0</v>
      </c>
      <c r="X2677">
        <v>157.30762999999999</v>
      </c>
      <c r="Y2677">
        <v>99.053566000000004</v>
      </c>
      <c r="Z2677">
        <v>27.018068</v>
      </c>
      <c r="AA2677">
        <v>200.71896000000001</v>
      </c>
      <c r="AB2677">
        <v>967.43679999999995</v>
      </c>
      <c r="AC2677">
        <v>325.89663999999999</v>
      </c>
      <c r="AD2677">
        <v>0</v>
      </c>
      <c r="AE2677">
        <v>0</v>
      </c>
      <c r="AF2677">
        <v>1777.4318000000001</v>
      </c>
    </row>
    <row r="2678" spans="1:32" x14ac:dyDescent="0.3">
      <c r="A2678">
        <v>3002226</v>
      </c>
      <c r="B2678">
        <v>1</v>
      </c>
      <c r="C2678" t="s">
        <v>82</v>
      </c>
      <c r="D2678" t="s">
        <v>94</v>
      </c>
      <c r="E2678" t="s">
        <v>8906</v>
      </c>
      <c r="F2678" t="s">
        <v>8907</v>
      </c>
      <c r="G2678" t="s">
        <v>134</v>
      </c>
      <c r="H2678" t="s">
        <v>182</v>
      </c>
      <c r="I2678" t="s">
        <v>79</v>
      </c>
      <c r="J2678" t="s">
        <v>136</v>
      </c>
      <c r="K2678" t="s">
        <v>22</v>
      </c>
      <c r="L2678" t="s">
        <v>177</v>
      </c>
      <c r="M2678" t="s">
        <v>10221</v>
      </c>
      <c r="N2678" t="s">
        <v>10222</v>
      </c>
      <c r="O2678">
        <v>5.5038888888888886</v>
      </c>
      <c r="P2678">
        <v>1</v>
      </c>
      <c r="Q2678">
        <v>115</v>
      </c>
      <c r="R2678">
        <v>5</v>
      </c>
      <c r="S2678">
        <v>42</v>
      </c>
      <c r="T2678">
        <v>4</v>
      </c>
      <c r="U2678">
        <v>21</v>
      </c>
      <c r="V2678">
        <v>0</v>
      </c>
      <c r="W2678">
        <v>0</v>
      </c>
      <c r="X2678">
        <v>117.23526</v>
      </c>
      <c r="Y2678">
        <v>73.820769999999996</v>
      </c>
      <c r="Z2678">
        <v>18.952290000000001</v>
      </c>
      <c r="AA2678">
        <v>127.24047</v>
      </c>
      <c r="AB2678">
        <v>637.03409999999997</v>
      </c>
      <c r="AC2678">
        <v>214.60686000000001</v>
      </c>
      <c r="AD2678">
        <v>0</v>
      </c>
      <c r="AE2678">
        <v>0</v>
      </c>
      <c r="AF2678">
        <v>1188.8897999999999</v>
      </c>
    </row>
    <row r="2679" spans="1:32" x14ac:dyDescent="0.3">
      <c r="A2679">
        <v>3002139</v>
      </c>
      <c r="B2679">
        <v>1</v>
      </c>
      <c r="C2679" t="s">
        <v>82</v>
      </c>
      <c r="D2679" t="s">
        <v>98</v>
      </c>
      <c r="E2679" t="s">
        <v>10223</v>
      </c>
      <c r="F2679" t="s">
        <v>10224</v>
      </c>
      <c r="G2679" t="s">
        <v>134</v>
      </c>
      <c r="H2679" t="s">
        <v>247</v>
      </c>
      <c r="I2679" t="s">
        <v>78</v>
      </c>
      <c r="J2679" t="s">
        <v>136</v>
      </c>
      <c r="K2679" t="s">
        <v>22</v>
      </c>
      <c r="L2679" t="s">
        <v>177</v>
      </c>
      <c r="M2679" t="s">
        <v>10225</v>
      </c>
      <c r="N2679" t="s">
        <v>10226</v>
      </c>
      <c r="O2679">
        <v>2.3456158333333335</v>
      </c>
      <c r="P2679">
        <v>0</v>
      </c>
      <c r="Q2679">
        <v>4</v>
      </c>
      <c r="R2679">
        <v>0</v>
      </c>
      <c r="S2679">
        <v>0</v>
      </c>
      <c r="T2679">
        <v>0</v>
      </c>
      <c r="U2679">
        <v>93</v>
      </c>
      <c r="V2679">
        <v>0</v>
      </c>
      <c r="W2679">
        <v>0</v>
      </c>
      <c r="X2679">
        <v>0</v>
      </c>
      <c r="Y2679">
        <v>0.70163019999999998</v>
      </c>
      <c r="Z2679">
        <v>0</v>
      </c>
      <c r="AA2679">
        <v>0</v>
      </c>
      <c r="AB2679">
        <v>0</v>
      </c>
      <c r="AC2679">
        <v>74.002709999999993</v>
      </c>
      <c r="AD2679">
        <v>0</v>
      </c>
      <c r="AE2679">
        <v>0</v>
      </c>
      <c r="AF2679">
        <v>74.704340000000002</v>
      </c>
    </row>
    <row r="2680" spans="1:32" x14ac:dyDescent="0.3">
      <c r="A2680">
        <v>3002003</v>
      </c>
      <c r="B2680">
        <v>1</v>
      </c>
      <c r="C2680" t="s">
        <v>82</v>
      </c>
      <c r="D2680" t="s">
        <v>90</v>
      </c>
      <c r="E2680" t="s">
        <v>10227</v>
      </c>
      <c r="F2680" t="s">
        <v>10228</v>
      </c>
      <c r="G2680" t="s">
        <v>134</v>
      </c>
      <c r="H2680" t="s">
        <v>404</v>
      </c>
      <c r="I2680" t="s">
        <v>78</v>
      </c>
      <c r="J2680" t="s">
        <v>136</v>
      </c>
      <c r="K2680" t="s">
        <v>22</v>
      </c>
      <c r="L2680" t="s">
        <v>177</v>
      </c>
      <c r="M2680" t="s">
        <v>10229</v>
      </c>
      <c r="N2680" t="s">
        <v>10230</v>
      </c>
      <c r="O2680">
        <v>1.7086872222222222</v>
      </c>
      <c r="P2680">
        <v>0</v>
      </c>
      <c r="Q2680">
        <v>52</v>
      </c>
      <c r="R2680">
        <v>0</v>
      </c>
      <c r="S2680">
        <v>0</v>
      </c>
      <c r="T2680">
        <v>0</v>
      </c>
      <c r="U2680">
        <v>24</v>
      </c>
      <c r="V2680">
        <v>0</v>
      </c>
      <c r="W2680">
        <v>0</v>
      </c>
      <c r="X2680">
        <v>0</v>
      </c>
      <c r="Y2680">
        <v>37.728493</v>
      </c>
      <c r="Z2680">
        <v>0</v>
      </c>
      <c r="AA2680">
        <v>0</v>
      </c>
      <c r="AB2680">
        <v>0</v>
      </c>
      <c r="AC2680">
        <v>15.972866</v>
      </c>
      <c r="AD2680">
        <v>0</v>
      </c>
      <c r="AE2680">
        <v>0</v>
      </c>
      <c r="AF2680">
        <v>53.701360000000001</v>
      </c>
    </row>
    <row r="2681" spans="1:32" x14ac:dyDescent="0.3">
      <c r="A2681">
        <v>3001782</v>
      </c>
      <c r="B2681">
        <v>2</v>
      </c>
      <c r="C2681" t="s">
        <v>82</v>
      </c>
      <c r="D2681" t="s">
        <v>108</v>
      </c>
      <c r="E2681" t="s">
        <v>10231</v>
      </c>
      <c r="F2681" t="s">
        <v>10232</v>
      </c>
      <c r="G2681" t="s">
        <v>134</v>
      </c>
      <c r="H2681" t="s">
        <v>247</v>
      </c>
      <c r="I2681" t="s">
        <v>78</v>
      </c>
      <c r="J2681" t="s">
        <v>136</v>
      </c>
      <c r="K2681" t="s">
        <v>22</v>
      </c>
      <c r="L2681" t="s">
        <v>177</v>
      </c>
      <c r="M2681" t="s">
        <v>10233</v>
      </c>
      <c r="N2681" t="s">
        <v>10234</v>
      </c>
      <c r="O2681">
        <v>2.5220463888888891</v>
      </c>
      <c r="P2681">
        <v>0</v>
      </c>
      <c r="Q2681">
        <v>32</v>
      </c>
      <c r="R2681">
        <v>0</v>
      </c>
      <c r="S2681">
        <v>29</v>
      </c>
      <c r="T2681">
        <v>0</v>
      </c>
      <c r="U2681">
        <v>16</v>
      </c>
      <c r="V2681">
        <v>0</v>
      </c>
      <c r="W2681">
        <v>0</v>
      </c>
      <c r="X2681">
        <v>0</v>
      </c>
      <c r="Y2681">
        <v>15.559653000000001</v>
      </c>
      <c r="Z2681">
        <v>0</v>
      </c>
      <c r="AA2681">
        <v>28.771383</v>
      </c>
      <c r="AB2681">
        <v>0</v>
      </c>
      <c r="AC2681">
        <v>65.912499999999994</v>
      </c>
      <c r="AD2681">
        <v>0</v>
      </c>
      <c r="AE2681">
        <v>0</v>
      </c>
      <c r="AF2681">
        <v>110.24354</v>
      </c>
    </row>
    <row r="2682" spans="1:32" x14ac:dyDescent="0.3">
      <c r="A2682">
        <v>3001974</v>
      </c>
      <c r="B2682">
        <v>1</v>
      </c>
      <c r="C2682" t="s">
        <v>82</v>
      </c>
      <c r="D2682" t="s">
        <v>108</v>
      </c>
      <c r="E2682" t="s">
        <v>10235</v>
      </c>
      <c r="F2682" t="s">
        <v>10236</v>
      </c>
      <c r="G2682" t="s">
        <v>134</v>
      </c>
      <c r="H2682" t="s">
        <v>327</v>
      </c>
      <c r="I2682" t="s">
        <v>78</v>
      </c>
      <c r="J2682" t="s">
        <v>136</v>
      </c>
      <c r="K2682" t="s">
        <v>22</v>
      </c>
      <c r="L2682" t="s">
        <v>177</v>
      </c>
      <c r="M2682" t="s">
        <v>10237</v>
      </c>
      <c r="N2682" t="s">
        <v>10238</v>
      </c>
      <c r="O2682">
        <v>1.2198825</v>
      </c>
      <c r="P2682">
        <v>0</v>
      </c>
      <c r="Q2682">
        <v>291</v>
      </c>
      <c r="R2682">
        <v>0</v>
      </c>
      <c r="S2682">
        <v>0</v>
      </c>
      <c r="T2682">
        <v>0</v>
      </c>
      <c r="U2682">
        <v>2</v>
      </c>
      <c r="V2682">
        <v>0</v>
      </c>
      <c r="W2682">
        <v>0</v>
      </c>
      <c r="X2682">
        <v>0</v>
      </c>
      <c r="Y2682">
        <v>79.648960000000002</v>
      </c>
      <c r="Z2682">
        <v>0</v>
      </c>
      <c r="AA2682">
        <v>0</v>
      </c>
      <c r="AB2682">
        <v>0</v>
      </c>
      <c r="AC2682">
        <v>3.1267923999999998</v>
      </c>
      <c r="AD2682">
        <v>0</v>
      </c>
      <c r="AE2682">
        <v>0</v>
      </c>
      <c r="AF2682">
        <v>82.775750000000002</v>
      </c>
    </row>
    <row r="2683" spans="1:32" x14ac:dyDescent="0.3">
      <c r="A2683">
        <v>3002017</v>
      </c>
      <c r="B2683">
        <v>1</v>
      </c>
      <c r="C2683" t="s">
        <v>82</v>
      </c>
      <c r="D2683" t="s">
        <v>90</v>
      </c>
      <c r="E2683" t="s">
        <v>10239</v>
      </c>
      <c r="F2683" t="s">
        <v>10240</v>
      </c>
      <c r="G2683" t="s">
        <v>134</v>
      </c>
      <c r="H2683" t="s">
        <v>692</v>
      </c>
      <c r="I2683" t="s">
        <v>78</v>
      </c>
      <c r="J2683" t="s">
        <v>136</v>
      </c>
      <c r="K2683" t="s">
        <v>22</v>
      </c>
      <c r="L2683" t="s">
        <v>177</v>
      </c>
      <c r="M2683" t="s">
        <v>10241</v>
      </c>
      <c r="N2683" t="s">
        <v>10242</v>
      </c>
      <c r="O2683">
        <v>3.8118858333333336</v>
      </c>
      <c r="P2683">
        <v>0</v>
      </c>
      <c r="Q2683">
        <v>75</v>
      </c>
      <c r="R2683">
        <v>0</v>
      </c>
      <c r="S2683">
        <v>0</v>
      </c>
      <c r="T2683">
        <v>0</v>
      </c>
      <c r="U2683">
        <v>131</v>
      </c>
      <c r="V2683">
        <v>0</v>
      </c>
      <c r="W2683">
        <v>0</v>
      </c>
      <c r="X2683">
        <v>0</v>
      </c>
      <c r="Y2683">
        <v>75.252830000000003</v>
      </c>
      <c r="Z2683">
        <v>0</v>
      </c>
      <c r="AA2683">
        <v>0</v>
      </c>
      <c r="AB2683">
        <v>0</v>
      </c>
      <c r="AC2683">
        <v>279.47226000000001</v>
      </c>
      <c r="AD2683">
        <v>0</v>
      </c>
      <c r="AE2683">
        <v>0</v>
      </c>
      <c r="AF2683">
        <v>354.72507000000002</v>
      </c>
    </row>
    <row r="2684" spans="1:32" x14ac:dyDescent="0.3">
      <c r="A2684">
        <v>3001729</v>
      </c>
      <c r="B2684">
        <v>1</v>
      </c>
      <c r="C2684" t="s">
        <v>82</v>
      </c>
      <c r="D2684" t="s">
        <v>112</v>
      </c>
      <c r="E2684" t="s">
        <v>10243</v>
      </c>
      <c r="F2684" t="s">
        <v>10244</v>
      </c>
      <c r="G2684" t="s">
        <v>134</v>
      </c>
      <c r="H2684" t="s">
        <v>211</v>
      </c>
      <c r="I2684" t="s">
        <v>79</v>
      </c>
      <c r="J2684" t="s">
        <v>136</v>
      </c>
      <c r="K2684" t="s">
        <v>22</v>
      </c>
      <c r="L2684" t="s">
        <v>177</v>
      </c>
      <c r="M2684" t="s">
        <v>10245</v>
      </c>
      <c r="N2684" t="s">
        <v>10246</v>
      </c>
      <c r="O2684">
        <v>0.50124250000000004</v>
      </c>
      <c r="P2684">
        <v>0</v>
      </c>
      <c r="Q2684">
        <v>13</v>
      </c>
      <c r="R2684">
        <v>15</v>
      </c>
      <c r="S2684">
        <v>82</v>
      </c>
      <c r="T2684">
        <v>7</v>
      </c>
      <c r="U2684">
        <v>16</v>
      </c>
      <c r="V2684">
        <v>1</v>
      </c>
      <c r="W2684">
        <v>0</v>
      </c>
      <c r="X2684">
        <v>0</v>
      </c>
      <c r="Y2684">
        <v>2.4429278000000001</v>
      </c>
      <c r="Z2684">
        <v>40.4587</v>
      </c>
      <c r="AA2684">
        <v>54.483077999999999</v>
      </c>
      <c r="AB2684">
        <v>28.743953999999999</v>
      </c>
      <c r="AC2684">
        <v>11.041878000000001</v>
      </c>
      <c r="AD2684">
        <v>83.768280000000004</v>
      </c>
      <c r="AE2684">
        <v>0</v>
      </c>
      <c r="AF2684">
        <v>220.93880999999999</v>
      </c>
    </row>
    <row r="2685" spans="1:32" x14ac:dyDescent="0.3">
      <c r="A2685">
        <v>3001557</v>
      </c>
      <c r="B2685">
        <v>1</v>
      </c>
      <c r="C2685" t="s">
        <v>83</v>
      </c>
      <c r="D2685" t="s">
        <v>126</v>
      </c>
      <c r="E2685" t="s">
        <v>10247</v>
      </c>
      <c r="F2685" t="s">
        <v>10248</v>
      </c>
      <c r="G2685" t="s">
        <v>134</v>
      </c>
      <c r="H2685" t="s">
        <v>147</v>
      </c>
      <c r="I2685" t="s">
        <v>79</v>
      </c>
      <c r="J2685" t="s">
        <v>136</v>
      </c>
      <c r="K2685" t="s">
        <v>22</v>
      </c>
      <c r="L2685" t="s">
        <v>137</v>
      </c>
      <c r="M2685" t="s">
        <v>10249</v>
      </c>
      <c r="N2685" t="s">
        <v>10250</v>
      </c>
      <c r="O2685">
        <v>1.8305555555555555</v>
      </c>
      <c r="P2685">
        <v>5</v>
      </c>
      <c r="Q2685">
        <v>332</v>
      </c>
      <c r="R2685">
        <v>0</v>
      </c>
      <c r="S2685">
        <v>141</v>
      </c>
      <c r="T2685">
        <v>3</v>
      </c>
      <c r="U2685">
        <v>27</v>
      </c>
      <c r="V2685">
        <v>0</v>
      </c>
      <c r="W2685">
        <v>2</v>
      </c>
      <c r="X2685">
        <v>13.988726</v>
      </c>
      <c r="Y2685">
        <v>64.336640000000003</v>
      </c>
      <c r="Z2685">
        <v>0</v>
      </c>
      <c r="AA2685">
        <v>35.660220000000002</v>
      </c>
      <c r="AB2685">
        <v>11.170538000000001</v>
      </c>
      <c r="AC2685">
        <v>39.270904999999999</v>
      </c>
      <c r="AD2685">
        <v>0</v>
      </c>
      <c r="AE2685">
        <v>474.99655000000001</v>
      </c>
      <c r="AF2685">
        <v>639.42359999999996</v>
      </c>
    </row>
    <row r="2686" spans="1:32" x14ac:dyDescent="0.3">
      <c r="A2686">
        <v>3001490</v>
      </c>
      <c r="B2686">
        <v>1</v>
      </c>
      <c r="C2686" t="s">
        <v>82</v>
      </c>
      <c r="D2686" t="s">
        <v>112</v>
      </c>
      <c r="E2686" t="s">
        <v>10251</v>
      </c>
      <c r="F2686" t="s">
        <v>10252</v>
      </c>
      <c r="G2686" t="s">
        <v>134</v>
      </c>
      <c r="H2686" t="s">
        <v>142</v>
      </c>
      <c r="I2686" t="s">
        <v>79</v>
      </c>
      <c r="J2686" t="s">
        <v>136</v>
      </c>
      <c r="K2686" t="s">
        <v>22</v>
      </c>
      <c r="L2686" t="s">
        <v>137</v>
      </c>
      <c r="M2686" t="s">
        <v>10253</v>
      </c>
      <c r="N2686" t="s">
        <v>10254</v>
      </c>
      <c r="O2686">
        <v>1.6280555555555556</v>
      </c>
      <c r="P2686">
        <v>0</v>
      </c>
      <c r="Q2686">
        <v>272</v>
      </c>
      <c r="R2686">
        <v>0</v>
      </c>
      <c r="S2686">
        <v>50</v>
      </c>
      <c r="T2686">
        <v>4</v>
      </c>
      <c r="U2686">
        <v>75</v>
      </c>
      <c r="V2686">
        <v>2</v>
      </c>
      <c r="W2686">
        <v>1</v>
      </c>
      <c r="X2686">
        <v>0</v>
      </c>
      <c r="Y2686">
        <v>131.99634</v>
      </c>
      <c r="Z2686">
        <v>0</v>
      </c>
      <c r="AA2686">
        <v>77.248909999999995</v>
      </c>
      <c r="AB2686">
        <v>19.275599</v>
      </c>
      <c r="AC2686">
        <v>108.54955</v>
      </c>
      <c r="AD2686">
        <v>99.619190000000003</v>
      </c>
      <c r="AE2686">
        <v>10.714014000000001</v>
      </c>
      <c r="AF2686">
        <v>447.40359999999998</v>
      </c>
    </row>
    <row r="2687" spans="1:32" x14ac:dyDescent="0.3">
      <c r="A2687">
        <v>3001463</v>
      </c>
      <c r="B2687">
        <v>1</v>
      </c>
      <c r="C2687" t="s">
        <v>83</v>
      </c>
      <c r="D2687" t="s">
        <v>119</v>
      </c>
      <c r="E2687" t="s">
        <v>10255</v>
      </c>
      <c r="F2687" t="s">
        <v>10256</v>
      </c>
      <c r="G2687" t="s">
        <v>134</v>
      </c>
      <c r="H2687" t="s">
        <v>874</v>
      </c>
      <c r="I2687" t="s">
        <v>78</v>
      </c>
      <c r="J2687" t="s">
        <v>136</v>
      </c>
      <c r="K2687" t="s">
        <v>3</v>
      </c>
      <c r="L2687" t="s">
        <v>177</v>
      </c>
      <c r="M2687" t="s">
        <v>10257</v>
      </c>
      <c r="N2687" t="s">
        <v>10258</v>
      </c>
      <c r="O2687">
        <v>3.8777433333333335</v>
      </c>
      <c r="P2687">
        <v>0</v>
      </c>
      <c r="Q2687">
        <v>31</v>
      </c>
      <c r="R2687">
        <v>0</v>
      </c>
      <c r="S2687">
        <v>0</v>
      </c>
      <c r="T2687">
        <v>0</v>
      </c>
      <c r="U2687">
        <v>4</v>
      </c>
      <c r="V2687">
        <v>0</v>
      </c>
      <c r="W2687">
        <v>0</v>
      </c>
      <c r="X2687">
        <v>0</v>
      </c>
      <c r="Y2687">
        <v>13.717188</v>
      </c>
      <c r="Z2687">
        <v>0</v>
      </c>
      <c r="AA2687">
        <v>0</v>
      </c>
      <c r="AB2687">
        <v>0</v>
      </c>
      <c r="AC2687">
        <v>0.41492932999999999</v>
      </c>
      <c r="AD2687">
        <v>0</v>
      </c>
      <c r="AE2687">
        <v>0</v>
      </c>
      <c r="AF2687">
        <v>14.132116999999999</v>
      </c>
    </row>
    <row r="2688" spans="1:32" x14ac:dyDescent="0.3">
      <c r="A2688">
        <v>3001460</v>
      </c>
      <c r="B2688">
        <v>1</v>
      </c>
      <c r="C2688" t="s">
        <v>83</v>
      </c>
      <c r="D2688" t="s">
        <v>122</v>
      </c>
      <c r="E2688" t="s">
        <v>1751</v>
      </c>
      <c r="F2688" t="s">
        <v>1752</v>
      </c>
      <c r="G2688" t="s">
        <v>134</v>
      </c>
      <c r="H2688" t="s">
        <v>318</v>
      </c>
      <c r="I2688" t="s">
        <v>79</v>
      </c>
      <c r="J2688" t="s">
        <v>136</v>
      </c>
      <c r="K2688" t="s">
        <v>22</v>
      </c>
      <c r="L2688" t="s">
        <v>177</v>
      </c>
      <c r="M2688" t="s">
        <v>10259</v>
      </c>
      <c r="N2688" t="s">
        <v>10260</v>
      </c>
      <c r="O2688">
        <v>0.96476944444444446</v>
      </c>
      <c r="P2688">
        <v>2</v>
      </c>
      <c r="Q2688">
        <v>113</v>
      </c>
      <c r="R2688">
        <v>16</v>
      </c>
      <c r="S2688">
        <v>27</v>
      </c>
      <c r="T2688">
        <v>2</v>
      </c>
      <c r="U2688">
        <v>10</v>
      </c>
      <c r="V2688">
        <v>0</v>
      </c>
      <c r="W2688">
        <v>0</v>
      </c>
      <c r="X2688">
        <v>1.7546691000000001</v>
      </c>
      <c r="Y2688">
        <v>16.493144999999998</v>
      </c>
      <c r="Z2688">
        <v>5.8451250000000003</v>
      </c>
      <c r="AA2688">
        <v>0.57752230000000004</v>
      </c>
      <c r="AB2688">
        <v>4.8010153999999998</v>
      </c>
      <c r="AC2688">
        <v>11.170252</v>
      </c>
      <c r="AD2688">
        <v>0</v>
      </c>
      <c r="AE2688">
        <v>0</v>
      </c>
      <c r="AF2688">
        <v>40.641727000000003</v>
      </c>
    </row>
    <row r="2689" spans="1:32" x14ac:dyDescent="0.3">
      <c r="A2689">
        <v>3001473</v>
      </c>
      <c r="B2689">
        <v>1</v>
      </c>
      <c r="C2689" t="s">
        <v>82</v>
      </c>
      <c r="D2689" t="s">
        <v>101</v>
      </c>
      <c r="E2689" t="s">
        <v>4936</v>
      </c>
      <c r="F2689" t="s">
        <v>4937</v>
      </c>
      <c r="G2689" t="s">
        <v>134</v>
      </c>
      <c r="H2689" t="s">
        <v>142</v>
      </c>
      <c r="I2689" t="s">
        <v>79</v>
      </c>
      <c r="J2689" t="s">
        <v>136</v>
      </c>
      <c r="K2689" t="s">
        <v>22</v>
      </c>
      <c r="L2689" t="s">
        <v>137</v>
      </c>
      <c r="M2689" t="s">
        <v>10261</v>
      </c>
      <c r="N2689" t="s">
        <v>10262</v>
      </c>
      <c r="O2689">
        <v>5.2420266666666659</v>
      </c>
      <c r="P2689">
        <v>0</v>
      </c>
      <c r="Q2689">
        <v>687</v>
      </c>
      <c r="R2689">
        <v>0</v>
      </c>
      <c r="S2689">
        <v>0</v>
      </c>
      <c r="T2689">
        <v>0</v>
      </c>
      <c r="U2689">
        <v>6</v>
      </c>
      <c r="V2689">
        <v>0</v>
      </c>
      <c r="W2689">
        <v>0</v>
      </c>
      <c r="X2689">
        <v>0</v>
      </c>
      <c r="Y2689">
        <v>592.79645000000005</v>
      </c>
      <c r="Z2689">
        <v>0</v>
      </c>
      <c r="AA2689">
        <v>0</v>
      </c>
      <c r="AB2689">
        <v>0</v>
      </c>
      <c r="AC2689">
        <v>25.316669999999998</v>
      </c>
      <c r="AD2689">
        <v>0</v>
      </c>
      <c r="AE2689">
        <v>0</v>
      </c>
      <c r="AF2689">
        <v>618.11310000000003</v>
      </c>
    </row>
    <row r="2690" spans="1:32" x14ac:dyDescent="0.3">
      <c r="A2690">
        <v>3001466</v>
      </c>
      <c r="B2690">
        <v>1</v>
      </c>
      <c r="C2690" t="s">
        <v>82</v>
      </c>
      <c r="D2690" t="s">
        <v>106</v>
      </c>
      <c r="E2690" t="s">
        <v>10263</v>
      </c>
      <c r="F2690" t="s">
        <v>10264</v>
      </c>
      <c r="G2690" t="s">
        <v>134</v>
      </c>
      <c r="H2690" t="s">
        <v>142</v>
      </c>
      <c r="I2690" t="s">
        <v>79</v>
      </c>
      <c r="J2690" t="s">
        <v>136</v>
      </c>
      <c r="K2690" t="s">
        <v>22</v>
      </c>
      <c r="L2690" t="s">
        <v>137</v>
      </c>
      <c r="M2690" t="s">
        <v>10265</v>
      </c>
      <c r="N2690" t="s">
        <v>10266</v>
      </c>
      <c r="O2690">
        <v>3.5447222222222221</v>
      </c>
      <c r="P2690">
        <v>0</v>
      </c>
      <c r="Q2690">
        <v>3391</v>
      </c>
      <c r="R2690">
        <v>0</v>
      </c>
      <c r="S2690">
        <v>0</v>
      </c>
      <c r="T2690">
        <v>1</v>
      </c>
      <c r="U2690">
        <v>244</v>
      </c>
      <c r="V2690">
        <v>0</v>
      </c>
      <c r="W2690">
        <v>1</v>
      </c>
      <c r="X2690">
        <v>0</v>
      </c>
      <c r="Y2690">
        <v>2649.1190000000001</v>
      </c>
      <c r="Z2690">
        <v>0</v>
      </c>
      <c r="AA2690">
        <v>0</v>
      </c>
      <c r="AB2690">
        <v>38.302455999999999</v>
      </c>
      <c r="AC2690">
        <v>647.56780000000003</v>
      </c>
      <c r="AD2690">
        <v>0</v>
      </c>
      <c r="AE2690">
        <v>5.5015372999999999</v>
      </c>
      <c r="AF2690">
        <v>3340.4906999999998</v>
      </c>
    </row>
    <row r="2691" spans="1:32" x14ac:dyDescent="0.3">
      <c r="A2691">
        <v>3001280</v>
      </c>
      <c r="B2691">
        <v>1</v>
      </c>
      <c r="C2691" t="s">
        <v>83</v>
      </c>
      <c r="D2691" t="s">
        <v>114</v>
      </c>
      <c r="E2691" t="s">
        <v>10267</v>
      </c>
      <c r="F2691" t="s">
        <v>10268</v>
      </c>
      <c r="G2691" t="s">
        <v>134</v>
      </c>
      <c r="H2691" t="s">
        <v>182</v>
      </c>
      <c r="I2691" t="s">
        <v>78</v>
      </c>
      <c r="J2691" t="s">
        <v>136</v>
      </c>
      <c r="K2691" t="s">
        <v>22</v>
      </c>
      <c r="L2691" t="s">
        <v>177</v>
      </c>
      <c r="M2691" t="s">
        <v>10269</v>
      </c>
      <c r="N2691" t="s">
        <v>10270</v>
      </c>
      <c r="O2691">
        <v>0.80815722222222219</v>
      </c>
      <c r="P2691">
        <v>0</v>
      </c>
      <c r="Q2691">
        <v>45</v>
      </c>
      <c r="R2691">
        <v>0</v>
      </c>
      <c r="S2691">
        <v>0</v>
      </c>
      <c r="T2691">
        <v>0</v>
      </c>
      <c r="U2691">
        <v>24</v>
      </c>
      <c r="V2691">
        <v>0</v>
      </c>
      <c r="W2691">
        <v>0</v>
      </c>
      <c r="X2691">
        <v>0</v>
      </c>
      <c r="Y2691">
        <v>5.8055276999999998</v>
      </c>
      <c r="Z2691">
        <v>0</v>
      </c>
      <c r="AA2691">
        <v>0</v>
      </c>
      <c r="AB2691">
        <v>0</v>
      </c>
      <c r="AC2691">
        <v>9.6692610000000005</v>
      </c>
      <c r="AD2691">
        <v>0</v>
      </c>
      <c r="AE2691">
        <v>0</v>
      </c>
      <c r="AF2691">
        <v>15.474788999999999</v>
      </c>
    </row>
    <row r="2692" spans="1:32" x14ac:dyDescent="0.3">
      <c r="A2692">
        <v>3001290</v>
      </c>
      <c r="B2692">
        <v>1</v>
      </c>
      <c r="C2692" t="s">
        <v>83</v>
      </c>
      <c r="D2692" t="s">
        <v>129</v>
      </c>
      <c r="E2692" t="s">
        <v>10271</v>
      </c>
      <c r="F2692" t="s">
        <v>10272</v>
      </c>
      <c r="G2692" t="s">
        <v>134</v>
      </c>
      <c r="H2692" t="s">
        <v>247</v>
      </c>
      <c r="I2692" t="s">
        <v>78</v>
      </c>
      <c r="J2692" t="s">
        <v>136</v>
      </c>
      <c r="K2692" t="s">
        <v>22</v>
      </c>
      <c r="L2692" t="s">
        <v>177</v>
      </c>
      <c r="M2692" t="s">
        <v>10273</v>
      </c>
      <c r="N2692" t="s">
        <v>10274</v>
      </c>
      <c r="O2692">
        <v>2.5941969444444446</v>
      </c>
      <c r="P2692">
        <v>0</v>
      </c>
      <c r="Q2692">
        <v>14</v>
      </c>
      <c r="R2692">
        <v>0</v>
      </c>
      <c r="S2692">
        <v>1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8.7247140000000005</v>
      </c>
      <c r="Z2692">
        <v>0</v>
      </c>
      <c r="AA2692">
        <v>1.5841061000000001</v>
      </c>
      <c r="AB2692">
        <v>0</v>
      </c>
      <c r="AC2692">
        <v>0</v>
      </c>
      <c r="AD2692">
        <v>0</v>
      </c>
      <c r="AE2692">
        <v>0</v>
      </c>
      <c r="AF2692">
        <v>10.308820000000001</v>
      </c>
    </row>
    <row r="2693" spans="1:32" x14ac:dyDescent="0.3">
      <c r="A2693">
        <v>3001248</v>
      </c>
      <c r="B2693">
        <v>1</v>
      </c>
      <c r="C2693" t="s">
        <v>83</v>
      </c>
      <c r="D2693" t="s">
        <v>124</v>
      </c>
      <c r="E2693" t="s">
        <v>10275</v>
      </c>
      <c r="F2693" t="s">
        <v>10276</v>
      </c>
      <c r="G2693" t="s">
        <v>134</v>
      </c>
      <c r="H2693" t="s">
        <v>367</v>
      </c>
      <c r="I2693" t="s">
        <v>78</v>
      </c>
      <c r="J2693" t="s">
        <v>136</v>
      </c>
      <c r="K2693" t="s">
        <v>22</v>
      </c>
      <c r="L2693" t="s">
        <v>177</v>
      </c>
      <c r="M2693" t="s">
        <v>10277</v>
      </c>
      <c r="N2693" t="s">
        <v>10278</v>
      </c>
      <c r="O2693">
        <v>0.73662583333333331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3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0.10672725</v>
      </c>
      <c r="AD2693">
        <v>0</v>
      </c>
      <c r="AE2693">
        <v>0</v>
      </c>
      <c r="AF2693">
        <v>0.10672725</v>
      </c>
    </row>
    <row r="2694" spans="1:32" x14ac:dyDescent="0.3">
      <c r="A2694">
        <v>3001206</v>
      </c>
      <c r="B2694">
        <v>1</v>
      </c>
      <c r="C2694" t="s">
        <v>82</v>
      </c>
      <c r="D2694" t="s">
        <v>84</v>
      </c>
      <c r="E2694" t="s">
        <v>10279</v>
      </c>
      <c r="F2694" t="s">
        <v>10280</v>
      </c>
      <c r="G2694" t="s">
        <v>134</v>
      </c>
      <c r="H2694" t="s">
        <v>247</v>
      </c>
      <c r="I2694" t="s">
        <v>78</v>
      </c>
      <c r="J2694" t="s">
        <v>136</v>
      </c>
      <c r="K2694" t="s">
        <v>22</v>
      </c>
      <c r="L2694" t="s">
        <v>177</v>
      </c>
      <c r="M2694" t="s">
        <v>10281</v>
      </c>
      <c r="N2694" t="s">
        <v>10282</v>
      </c>
      <c r="O2694">
        <v>3.3684224999999999</v>
      </c>
      <c r="P2694">
        <v>0</v>
      </c>
      <c r="Q2694">
        <v>19</v>
      </c>
      <c r="R2694">
        <v>0</v>
      </c>
      <c r="S2694">
        <v>1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11.791290999999999</v>
      </c>
      <c r="Z2694">
        <v>0</v>
      </c>
      <c r="AA2694">
        <v>0.20519316000000001</v>
      </c>
      <c r="AB2694">
        <v>0</v>
      </c>
      <c r="AC2694">
        <v>0</v>
      </c>
      <c r="AD2694">
        <v>0</v>
      </c>
      <c r="AE2694">
        <v>0</v>
      </c>
      <c r="AF2694">
        <v>11.996485</v>
      </c>
    </row>
    <row r="2695" spans="1:32" x14ac:dyDescent="0.3">
      <c r="A2695">
        <v>3001220</v>
      </c>
      <c r="B2695">
        <v>1</v>
      </c>
      <c r="C2695" t="s">
        <v>83</v>
      </c>
      <c r="D2695" t="s">
        <v>123</v>
      </c>
      <c r="E2695" t="s">
        <v>10283</v>
      </c>
      <c r="F2695" t="s">
        <v>10284</v>
      </c>
      <c r="G2695" t="s">
        <v>134</v>
      </c>
      <c r="H2695" t="s">
        <v>247</v>
      </c>
      <c r="I2695" t="s">
        <v>78</v>
      </c>
      <c r="J2695" t="s">
        <v>136</v>
      </c>
      <c r="K2695" t="s">
        <v>22</v>
      </c>
      <c r="L2695" t="s">
        <v>177</v>
      </c>
      <c r="M2695" t="s">
        <v>10285</v>
      </c>
      <c r="N2695" t="s">
        <v>10286</v>
      </c>
      <c r="O2695">
        <v>5.7412466666666671</v>
      </c>
      <c r="P2695">
        <v>0</v>
      </c>
      <c r="Q2695">
        <v>92</v>
      </c>
      <c r="R2695">
        <v>0</v>
      </c>
      <c r="S2695">
        <v>1</v>
      </c>
      <c r="T2695">
        <v>0</v>
      </c>
      <c r="U2695">
        <v>6</v>
      </c>
      <c r="V2695">
        <v>0</v>
      </c>
      <c r="W2695">
        <v>0</v>
      </c>
      <c r="X2695">
        <v>0</v>
      </c>
      <c r="Y2695">
        <v>170.90780000000001</v>
      </c>
      <c r="Z2695">
        <v>0</v>
      </c>
      <c r="AA2695">
        <v>0.32777889999999998</v>
      </c>
      <c r="AB2695">
        <v>0</v>
      </c>
      <c r="AC2695">
        <v>33.782608000000003</v>
      </c>
      <c r="AD2695">
        <v>0</v>
      </c>
      <c r="AE2695">
        <v>0</v>
      </c>
      <c r="AF2695">
        <v>205.01820000000001</v>
      </c>
    </row>
    <row r="2696" spans="1:32" x14ac:dyDescent="0.3">
      <c r="A2696">
        <v>3001211</v>
      </c>
      <c r="B2696">
        <v>1</v>
      </c>
      <c r="C2696" t="s">
        <v>82</v>
      </c>
      <c r="D2696" t="s">
        <v>113</v>
      </c>
      <c r="E2696" t="s">
        <v>10287</v>
      </c>
      <c r="F2696" t="s">
        <v>10288</v>
      </c>
      <c r="G2696" t="s">
        <v>134</v>
      </c>
      <c r="H2696" t="s">
        <v>182</v>
      </c>
      <c r="I2696" t="s">
        <v>79</v>
      </c>
      <c r="J2696" t="s">
        <v>136</v>
      </c>
      <c r="K2696" t="s">
        <v>22</v>
      </c>
      <c r="L2696" t="s">
        <v>177</v>
      </c>
      <c r="M2696" t="s">
        <v>10289</v>
      </c>
      <c r="N2696" t="s">
        <v>10290</v>
      </c>
      <c r="O2696">
        <v>2.0018775</v>
      </c>
      <c r="P2696">
        <v>0</v>
      </c>
      <c r="Q2696">
        <v>223</v>
      </c>
      <c r="R2696">
        <v>0</v>
      </c>
      <c r="S2696">
        <v>6</v>
      </c>
      <c r="T2696">
        <v>0</v>
      </c>
      <c r="U2696">
        <v>36</v>
      </c>
      <c r="V2696">
        <v>0</v>
      </c>
      <c r="W2696">
        <v>0</v>
      </c>
      <c r="X2696">
        <v>0</v>
      </c>
      <c r="Y2696">
        <v>249.7816</v>
      </c>
      <c r="Z2696">
        <v>0</v>
      </c>
      <c r="AA2696">
        <v>2.7490649999999999</v>
      </c>
      <c r="AB2696">
        <v>0</v>
      </c>
      <c r="AC2696">
        <v>18.565628</v>
      </c>
      <c r="AD2696">
        <v>0</v>
      </c>
      <c r="AE2696">
        <v>0</v>
      </c>
      <c r="AF2696">
        <v>271.09627999999998</v>
      </c>
    </row>
    <row r="2697" spans="1:32" x14ac:dyDescent="0.3">
      <c r="A2697">
        <v>3001202</v>
      </c>
      <c r="B2697">
        <v>1</v>
      </c>
      <c r="C2697" t="s">
        <v>83</v>
      </c>
      <c r="D2697" t="s">
        <v>115</v>
      </c>
      <c r="E2697" t="s">
        <v>10291</v>
      </c>
      <c r="F2697" t="s">
        <v>10292</v>
      </c>
      <c r="G2697" t="s">
        <v>134</v>
      </c>
      <c r="H2697" t="s">
        <v>147</v>
      </c>
      <c r="I2697" t="s">
        <v>79</v>
      </c>
      <c r="J2697" t="s">
        <v>136</v>
      </c>
      <c r="K2697" t="s">
        <v>22</v>
      </c>
      <c r="L2697" t="s">
        <v>137</v>
      </c>
      <c r="M2697" t="s">
        <v>10293</v>
      </c>
      <c r="N2697" t="s">
        <v>10294</v>
      </c>
      <c r="O2697">
        <v>4.0588888888888892</v>
      </c>
      <c r="P2697">
        <v>6</v>
      </c>
      <c r="Q2697">
        <v>1879</v>
      </c>
      <c r="R2697">
        <v>232</v>
      </c>
      <c r="S2697">
        <v>107</v>
      </c>
      <c r="T2697">
        <v>22</v>
      </c>
      <c r="U2697">
        <v>196</v>
      </c>
      <c r="V2697">
        <v>3</v>
      </c>
      <c r="W2697">
        <v>1</v>
      </c>
      <c r="X2697">
        <v>43.082769999999996</v>
      </c>
      <c r="Y2697">
        <v>1030.5253</v>
      </c>
      <c r="Z2697">
        <v>96.208299999999994</v>
      </c>
      <c r="AA2697">
        <v>82.948030000000003</v>
      </c>
      <c r="AB2697">
        <v>149.91</v>
      </c>
      <c r="AC2697">
        <v>180.70231999999999</v>
      </c>
      <c r="AD2697">
        <v>202.84336999999999</v>
      </c>
      <c r="AE2697">
        <v>3.0231032</v>
      </c>
      <c r="AF2697">
        <v>1789.2431999999999</v>
      </c>
    </row>
    <row r="2698" spans="1:32" x14ac:dyDescent="0.3">
      <c r="A2698">
        <v>3000799</v>
      </c>
      <c r="B2698">
        <v>1</v>
      </c>
      <c r="C2698" t="s">
        <v>82</v>
      </c>
      <c r="D2698" t="s">
        <v>109</v>
      </c>
      <c r="E2698" t="s">
        <v>10295</v>
      </c>
      <c r="F2698" t="s">
        <v>10296</v>
      </c>
      <c r="G2698" t="s">
        <v>134</v>
      </c>
      <c r="H2698" t="s">
        <v>147</v>
      </c>
      <c r="I2698" t="s">
        <v>79</v>
      </c>
      <c r="J2698" t="s">
        <v>136</v>
      </c>
      <c r="K2698" t="s">
        <v>22</v>
      </c>
      <c r="L2698" t="s">
        <v>137</v>
      </c>
      <c r="M2698" t="s">
        <v>10297</v>
      </c>
      <c r="N2698" t="s">
        <v>10298</v>
      </c>
      <c r="O2698">
        <v>2.6672222222222222</v>
      </c>
      <c r="P2698">
        <v>0</v>
      </c>
      <c r="Q2698">
        <v>568</v>
      </c>
      <c r="R2698">
        <v>0</v>
      </c>
      <c r="S2698">
        <v>17</v>
      </c>
      <c r="T2698">
        <v>1</v>
      </c>
      <c r="U2698">
        <v>92</v>
      </c>
      <c r="V2698">
        <v>0</v>
      </c>
      <c r="W2698">
        <v>0</v>
      </c>
      <c r="X2698">
        <v>0</v>
      </c>
      <c r="Y2698">
        <v>582.55364999999995</v>
      </c>
      <c r="Z2698">
        <v>0</v>
      </c>
      <c r="AA2698">
        <v>32.287109999999998</v>
      </c>
      <c r="AB2698">
        <v>3.5536357999999999</v>
      </c>
      <c r="AC2698">
        <v>178.01007000000001</v>
      </c>
      <c r="AD2698">
        <v>0</v>
      </c>
      <c r="AE2698">
        <v>0</v>
      </c>
      <c r="AF2698">
        <v>796.40449999999998</v>
      </c>
    </row>
    <row r="2699" spans="1:32" x14ac:dyDescent="0.3">
      <c r="A2699">
        <v>3000587</v>
      </c>
      <c r="B2699">
        <v>1</v>
      </c>
      <c r="C2699" t="s">
        <v>82</v>
      </c>
      <c r="D2699" t="s">
        <v>103</v>
      </c>
      <c r="E2699" t="s">
        <v>10299</v>
      </c>
      <c r="F2699" t="s">
        <v>10300</v>
      </c>
      <c r="G2699" t="s">
        <v>134</v>
      </c>
      <c r="H2699" t="s">
        <v>142</v>
      </c>
      <c r="I2699" t="s">
        <v>78</v>
      </c>
      <c r="J2699" t="s">
        <v>136</v>
      </c>
      <c r="K2699" t="s">
        <v>22</v>
      </c>
      <c r="L2699" t="s">
        <v>137</v>
      </c>
      <c r="M2699" t="s">
        <v>10301</v>
      </c>
      <c r="N2699" t="s">
        <v>10302</v>
      </c>
      <c r="O2699">
        <v>4.6911111111111108</v>
      </c>
      <c r="P2699">
        <v>0</v>
      </c>
      <c r="Q2699">
        <v>72</v>
      </c>
      <c r="R2699">
        <v>0</v>
      </c>
      <c r="S2699">
        <v>12</v>
      </c>
      <c r="T2699">
        <v>0</v>
      </c>
      <c r="U2699">
        <v>10</v>
      </c>
      <c r="V2699">
        <v>0</v>
      </c>
      <c r="W2699">
        <v>0</v>
      </c>
      <c r="X2699">
        <v>0</v>
      </c>
      <c r="Y2699">
        <v>43.90305</v>
      </c>
      <c r="Z2699">
        <v>0</v>
      </c>
      <c r="AA2699">
        <v>2.3309410000000002</v>
      </c>
      <c r="AB2699">
        <v>0</v>
      </c>
      <c r="AC2699">
        <v>11.429551999999999</v>
      </c>
      <c r="AD2699">
        <v>0</v>
      </c>
      <c r="AE2699">
        <v>0</v>
      </c>
      <c r="AF2699">
        <v>57.663539999999998</v>
      </c>
    </row>
    <row r="2700" spans="1:32" x14ac:dyDescent="0.3">
      <c r="A2700">
        <v>3002470</v>
      </c>
      <c r="B2700">
        <v>1</v>
      </c>
      <c r="C2700" t="s">
        <v>82</v>
      </c>
      <c r="D2700" t="s">
        <v>92</v>
      </c>
      <c r="E2700" t="s">
        <v>6105</v>
      </c>
      <c r="F2700" t="s">
        <v>6106</v>
      </c>
      <c r="G2700" t="s">
        <v>134</v>
      </c>
      <c r="H2700" t="s">
        <v>147</v>
      </c>
      <c r="I2700" t="s">
        <v>79</v>
      </c>
      <c r="J2700" t="s">
        <v>136</v>
      </c>
      <c r="K2700" t="s">
        <v>22</v>
      </c>
      <c r="L2700" t="s">
        <v>137</v>
      </c>
      <c r="M2700" t="s">
        <v>10303</v>
      </c>
      <c r="N2700" t="s">
        <v>10304</v>
      </c>
      <c r="O2700">
        <v>8.4605555555555547</v>
      </c>
      <c r="P2700">
        <v>0</v>
      </c>
      <c r="Q2700">
        <v>40</v>
      </c>
      <c r="R2700">
        <v>0</v>
      </c>
      <c r="S2700">
        <v>5</v>
      </c>
      <c r="T2700">
        <v>2</v>
      </c>
      <c r="U2700">
        <v>3</v>
      </c>
      <c r="V2700">
        <v>0</v>
      </c>
      <c r="W2700">
        <v>0</v>
      </c>
      <c r="X2700">
        <v>0</v>
      </c>
      <c r="Y2700">
        <v>25.707630000000002</v>
      </c>
      <c r="Z2700">
        <v>0</v>
      </c>
      <c r="AA2700">
        <v>13.260313999999999</v>
      </c>
      <c r="AB2700">
        <v>37.004899999999999</v>
      </c>
      <c r="AC2700">
        <v>0.41942063000000002</v>
      </c>
      <c r="AD2700">
        <v>0</v>
      </c>
      <c r="AE2700">
        <v>0</v>
      </c>
      <c r="AF2700">
        <v>76.392264999999995</v>
      </c>
    </row>
    <row r="2701" spans="1:32" x14ac:dyDescent="0.3">
      <c r="A2701">
        <v>3002468</v>
      </c>
      <c r="B2701">
        <v>1</v>
      </c>
      <c r="C2701" t="s">
        <v>82</v>
      </c>
      <c r="D2701" t="s">
        <v>93</v>
      </c>
      <c r="E2701" t="s">
        <v>10305</v>
      </c>
      <c r="F2701" t="s">
        <v>10306</v>
      </c>
      <c r="G2701" t="s">
        <v>134</v>
      </c>
      <c r="H2701" t="s">
        <v>182</v>
      </c>
      <c r="I2701" t="s">
        <v>78</v>
      </c>
      <c r="J2701" t="s">
        <v>136</v>
      </c>
      <c r="K2701" t="s">
        <v>22</v>
      </c>
      <c r="L2701" t="s">
        <v>177</v>
      </c>
      <c r="M2701" t="s">
        <v>10307</v>
      </c>
      <c r="N2701" t="s">
        <v>10308</v>
      </c>
      <c r="O2701">
        <v>2.0325000000000002</v>
      </c>
      <c r="P2701">
        <v>0</v>
      </c>
      <c r="Q2701">
        <v>215</v>
      </c>
      <c r="R2701">
        <v>0</v>
      </c>
      <c r="S2701">
        <v>0</v>
      </c>
      <c r="T2701">
        <v>0</v>
      </c>
      <c r="U2701">
        <v>40</v>
      </c>
      <c r="V2701">
        <v>0</v>
      </c>
      <c r="W2701">
        <v>0</v>
      </c>
      <c r="X2701">
        <v>0</v>
      </c>
      <c r="Y2701">
        <v>131.8741</v>
      </c>
      <c r="Z2701">
        <v>0</v>
      </c>
      <c r="AA2701">
        <v>0</v>
      </c>
      <c r="AB2701">
        <v>0</v>
      </c>
      <c r="AC2701">
        <v>156.59302</v>
      </c>
      <c r="AD2701">
        <v>0</v>
      </c>
      <c r="AE2701">
        <v>0</v>
      </c>
      <c r="AF2701">
        <v>288.46710000000002</v>
      </c>
    </row>
    <row r="2702" spans="1:32" x14ac:dyDescent="0.3">
      <c r="A2702">
        <v>3002364</v>
      </c>
      <c r="B2702">
        <v>1</v>
      </c>
      <c r="C2702" t="s">
        <v>82</v>
      </c>
      <c r="D2702" t="s">
        <v>90</v>
      </c>
      <c r="E2702" t="s">
        <v>10309</v>
      </c>
      <c r="F2702" t="s">
        <v>10310</v>
      </c>
      <c r="G2702" t="s">
        <v>134</v>
      </c>
      <c r="H2702" t="s">
        <v>147</v>
      </c>
      <c r="I2702" t="s">
        <v>79</v>
      </c>
      <c r="J2702" t="s">
        <v>136</v>
      </c>
      <c r="K2702" t="s">
        <v>22</v>
      </c>
      <c r="L2702" t="s">
        <v>137</v>
      </c>
      <c r="M2702" t="s">
        <v>10311</v>
      </c>
      <c r="N2702" t="s">
        <v>10312</v>
      </c>
      <c r="O2702">
        <v>0.48328472222222224</v>
      </c>
      <c r="P2702">
        <v>0</v>
      </c>
      <c r="Q2702">
        <v>0</v>
      </c>
      <c r="R2702">
        <v>0</v>
      </c>
      <c r="S2702">
        <v>0</v>
      </c>
      <c r="T2702">
        <v>1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83.961590000000001</v>
      </c>
      <c r="AC2702">
        <v>0</v>
      </c>
      <c r="AD2702">
        <v>0</v>
      </c>
      <c r="AE2702">
        <v>0</v>
      </c>
      <c r="AF2702">
        <v>83.961590000000001</v>
      </c>
    </row>
    <row r="2703" spans="1:32" x14ac:dyDescent="0.3">
      <c r="A2703">
        <v>3002252</v>
      </c>
      <c r="B2703">
        <v>1</v>
      </c>
      <c r="C2703" t="s">
        <v>82</v>
      </c>
      <c r="D2703" t="s">
        <v>94</v>
      </c>
      <c r="E2703" t="s">
        <v>8906</v>
      </c>
      <c r="F2703" t="s">
        <v>8907</v>
      </c>
      <c r="G2703" t="s">
        <v>134</v>
      </c>
      <c r="H2703" t="s">
        <v>147</v>
      </c>
      <c r="I2703" t="s">
        <v>79</v>
      </c>
      <c r="J2703" t="s">
        <v>136</v>
      </c>
      <c r="K2703" t="s">
        <v>22</v>
      </c>
      <c r="L2703" t="s">
        <v>137</v>
      </c>
      <c r="M2703" t="s">
        <v>10313</v>
      </c>
      <c r="N2703" t="s">
        <v>10314</v>
      </c>
      <c r="O2703">
        <v>8.5336111111111119</v>
      </c>
      <c r="P2703">
        <v>1</v>
      </c>
      <c r="Q2703">
        <v>115</v>
      </c>
      <c r="R2703">
        <v>6</v>
      </c>
      <c r="S2703">
        <v>42</v>
      </c>
      <c r="T2703">
        <v>5</v>
      </c>
      <c r="U2703">
        <v>21</v>
      </c>
      <c r="V2703">
        <v>0</v>
      </c>
      <c r="W2703">
        <v>0</v>
      </c>
      <c r="X2703">
        <v>185.50568000000001</v>
      </c>
      <c r="Y2703">
        <v>116.809326</v>
      </c>
      <c r="Z2703">
        <v>29.846899000000001</v>
      </c>
      <c r="AA2703">
        <v>194.77945</v>
      </c>
      <c r="AB2703">
        <v>1061.1312</v>
      </c>
      <c r="AC2703">
        <v>358.77206000000001</v>
      </c>
      <c r="AD2703">
        <v>0</v>
      </c>
      <c r="AE2703">
        <v>0</v>
      </c>
      <c r="AF2703">
        <v>1946.8445999999999</v>
      </c>
    </row>
    <row r="2704" spans="1:32" x14ac:dyDescent="0.3">
      <c r="A2704">
        <v>3002275</v>
      </c>
      <c r="B2704">
        <v>1</v>
      </c>
      <c r="C2704" t="s">
        <v>82</v>
      </c>
      <c r="D2704" t="s">
        <v>91</v>
      </c>
      <c r="E2704" t="s">
        <v>1245</v>
      </c>
      <c r="F2704" t="s">
        <v>1246</v>
      </c>
      <c r="G2704" t="s">
        <v>134</v>
      </c>
      <c r="H2704" t="s">
        <v>142</v>
      </c>
      <c r="I2704" t="s">
        <v>78</v>
      </c>
      <c r="J2704" t="s">
        <v>136</v>
      </c>
      <c r="K2704" t="s">
        <v>22</v>
      </c>
      <c r="L2704" t="s">
        <v>137</v>
      </c>
      <c r="M2704" t="s">
        <v>10315</v>
      </c>
      <c r="N2704" t="s">
        <v>10316</v>
      </c>
      <c r="O2704">
        <v>0.89444444444444449</v>
      </c>
      <c r="P2704">
        <v>0</v>
      </c>
      <c r="Q2704">
        <v>516</v>
      </c>
      <c r="R2704">
        <v>0</v>
      </c>
      <c r="S2704">
        <v>0</v>
      </c>
      <c r="T2704">
        <v>0</v>
      </c>
      <c r="U2704">
        <v>17</v>
      </c>
      <c r="V2704">
        <v>0</v>
      </c>
      <c r="W2704">
        <v>0</v>
      </c>
      <c r="X2704">
        <v>0</v>
      </c>
      <c r="Y2704">
        <v>106.344826</v>
      </c>
      <c r="Z2704">
        <v>0</v>
      </c>
      <c r="AA2704">
        <v>0</v>
      </c>
      <c r="AB2704">
        <v>0</v>
      </c>
      <c r="AC2704">
        <v>16.252963999999999</v>
      </c>
      <c r="AD2704">
        <v>0</v>
      </c>
      <c r="AE2704">
        <v>0</v>
      </c>
      <c r="AF2704">
        <v>122.597786</v>
      </c>
    </row>
    <row r="2705" spans="1:32" x14ac:dyDescent="0.3">
      <c r="A2705">
        <v>3002260</v>
      </c>
      <c r="B2705">
        <v>1</v>
      </c>
      <c r="C2705" t="s">
        <v>82</v>
      </c>
      <c r="D2705" t="s">
        <v>87</v>
      </c>
      <c r="E2705" t="s">
        <v>10317</v>
      </c>
      <c r="F2705" t="s">
        <v>10318</v>
      </c>
      <c r="G2705" t="s">
        <v>134</v>
      </c>
      <c r="H2705" t="s">
        <v>182</v>
      </c>
      <c r="I2705" t="s">
        <v>78</v>
      </c>
      <c r="J2705" t="s">
        <v>136</v>
      </c>
      <c r="K2705" t="s">
        <v>22</v>
      </c>
      <c r="L2705" t="s">
        <v>177</v>
      </c>
      <c r="M2705" t="s">
        <v>10319</v>
      </c>
      <c r="N2705" t="s">
        <v>10320</v>
      </c>
      <c r="O2705">
        <v>1.0564261111111111</v>
      </c>
      <c r="P2705">
        <v>0</v>
      </c>
      <c r="Q2705">
        <v>771</v>
      </c>
      <c r="R2705">
        <v>0</v>
      </c>
      <c r="S2705">
        <v>0</v>
      </c>
      <c r="T2705">
        <v>0</v>
      </c>
      <c r="U2705">
        <v>34</v>
      </c>
      <c r="V2705">
        <v>0</v>
      </c>
      <c r="W2705">
        <v>0</v>
      </c>
      <c r="X2705">
        <v>0</v>
      </c>
      <c r="Y2705">
        <v>333.85413</v>
      </c>
      <c r="Z2705">
        <v>0</v>
      </c>
      <c r="AA2705">
        <v>0</v>
      </c>
      <c r="AB2705">
        <v>0</v>
      </c>
      <c r="AC2705">
        <v>19.077929999999999</v>
      </c>
      <c r="AD2705">
        <v>0</v>
      </c>
      <c r="AE2705">
        <v>0</v>
      </c>
      <c r="AF2705">
        <v>352.93207000000001</v>
      </c>
    </row>
    <row r="2706" spans="1:32" x14ac:dyDescent="0.3">
      <c r="A2706">
        <v>3002114</v>
      </c>
      <c r="B2706">
        <v>1</v>
      </c>
      <c r="C2706" t="s">
        <v>82</v>
      </c>
      <c r="D2706" t="s">
        <v>110</v>
      </c>
      <c r="E2706" t="s">
        <v>10321</v>
      </c>
      <c r="F2706" t="s">
        <v>10322</v>
      </c>
      <c r="G2706" t="s">
        <v>134</v>
      </c>
      <c r="H2706" t="s">
        <v>238</v>
      </c>
      <c r="I2706" t="s">
        <v>78</v>
      </c>
      <c r="J2706" t="s">
        <v>136</v>
      </c>
      <c r="K2706" t="s">
        <v>22</v>
      </c>
      <c r="L2706" t="s">
        <v>177</v>
      </c>
      <c r="M2706" t="s">
        <v>10323</v>
      </c>
      <c r="N2706" t="s">
        <v>10324</v>
      </c>
      <c r="O2706">
        <v>1.1577152777777777</v>
      </c>
      <c r="P2706">
        <v>0</v>
      </c>
      <c r="Q2706">
        <v>1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6.3869159999999994E-2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6.3869159999999994E-2</v>
      </c>
    </row>
    <row r="2707" spans="1:32" x14ac:dyDescent="0.3">
      <c r="A2707">
        <v>3002117</v>
      </c>
      <c r="B2707">
        <v>1</v>
      </c>
      <c r="C2707" t="s">
        <v>83</v>
      </c>
      <c r="D2707" t="s">
        <v>122</v>
      </c>
      <c r="E2707" t="s">
        <v>10325</v>
      </c>
      <c r="F2707" t="s">
        <v>10326</v>
      </c>
      <c r="G2707" t="s">
        <v>134</v>
      </c>
      <c r="H2707" t="s">
        <v>252</v>
      </c>
      <c r="I2707" t="s">
        <v>79</v>
      </c>
      <c r="J2707" t="s">
        <v>136</v>
      </c>
      <c r="K2707" t="s">
        <v>22</v>
      </c>
      <c r="L2707" t="s">
        <v>177</v>
      </c>
      <c r="M2707" t="s">
        <v>10327</v>
      </c>
      <c r="N2707" t="s">
        <v>10328</v>
      </c>
      <c r="O2707">
        <v>4.5523611111111109</v>
      </c>
      <c r="P2707">
        <v>0</v>
      </c>
      <c r="Q2707">
        <v>12</v>
      </c>
      <c r="R2707">
        <v>0</v>
      </c>
      <c r="S2707">
        <v>1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3.1950278000000001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3.1950278000000001</v>
      </c>
    </row>
    <row r="2708" spans="1:32" x14ac:dyDescent="0.3">
      <c r="A2708">
        <v>3002118</v>
      </c>
      <c r="B2708">
        <v>1</v>
      </c>
      <c r="C2708" t="s">
        <v>82</v>
      </c>
      <c r="D2708" t="s">
        <v>98</v>
      </c>
      <c r="E2708" t="s">
        <v>10329</v>
      </c>
      <c r="F2708" t="s">
        <v>10330</v>
      </c>
      <c r="G2708" t="s">
        <v>134</v>
      </c>
      <c r="H2708" t="s">
        <v>142</v>
      </c>
      <c r="I2708" t="s">
        <v>78</v>
      </c>
      <c r="J2708" t="s">
        <v>136</v>
      </c>
      <c r="K2708" t="s">
        <v>22</v>
      </c>
      <c r="L2708" t="s">
        <v>137</v>
      </c>
      <c r="M2708" t="s">
        <v>10331</v>
      </c>
      <c r="N2708" t="s">
        <v>10332</v>
      </c>
      <c r="O2708">
        <v>0.40527777777777779</v>
      </c>
      <c r="P2708">
        <v>0</v>
      </c>
      <c r="Q2708">
        <v>538</v>
      </c>
      <c r="R2708">
        <v>0</v>
      </c>
      <c r="S2708">
        <v>0</v>
      </c>
      <c r="T2708">
        <v>0</v>
      </c>
      <c r="U2708">
        <v>45</v>
      </c>
      <c r="V2708">
        <v>0</v>
      </c>
      <c r="W2708">
        <v>0</v>
      </c>
      <c r="X2708">
        <v>0</v>
      </c>
      <c r="Y2708">
        <v>46.346606999999999</v>
      </c>
      <c r="Z2708">
        <v>0</v>
      </c>
      <c r="AA2708">
        <v>0</v>
      </c>
      <c r="AB2708">
        <v>0</v>
      </c>
      <c r="AC2708">
        <v>4.1958194000000004</v>
      </c>
      <c r="AD2708">
        <v>0</v>
      </c>
      <c r="AE2708">
        <v>0</v>
      </c>
      <c r="AF2708">
        <v>50.542427000000004</v>
      </c>
    </row>
    <row r="2709" spans="1:32" x14ac:dyDescent="0.3">
      <c r="A2709">
        <v>3001948</v>
      </c>
      <c r="B2709">
        <v>1</v>
      </c>
      <c r="C2709" t="s">
        <v>82</v>
      </c>
      <c r="D2709" t="s">
        <v>92</v>
      </c>
      <c r="E2709" t="s">
        <v>10333</v>
      </c>
      <c r="F2709" t="s">
        <v>10334</v>
      </c>
      <c r="G2709" t="s">
        <v>134</v>
      </c>
      <c r="H2709" t="s">
        <v>367</v>
      </c>
      <c r="I2709" t="s">
        <v>78</v>
      </c>
      <c r="J2709" t="s">
        <v>136</v>
      </c>
      <c r="K2709" t="s">
        <v>22</v>
      </c>
      <c r="L2709" t="s">
        <v>177</v>
      </c>
      <c r="M2709" t="s">
        <v>10335</v>
      </c>
      <c r="N2709" t="s">
        <v>10336</v>
      </c>
      <c r="O2709">
        <v>4.9228288888888896</v>
      </c>
      <c r="P2709">
        <v>0</v>
      </c>
      <c r="Q2709">
        <v>1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2.4524693000000002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2.4524693000000002</v>
      </c>
    </row>
    <row r="2710" spans="1:32" x14ac:dyDescent="0.3">
      <c r="A2710">
        <v>3001963</v>
      </c>
      <c r="B2710">
        <v>1</v>
      </c>
      <c r="C2710" t="s">
        <v>82</v>
      </c>
      <c r="D2710" t="s">
        <v>91</v>
      </c>
      <c r="E2710" t="s">
        <v>10337</v>
      </c>
      <c r="F2710" t="s">
        <v>10338</v>
      </c>
      <c r="G2710" t="s">
        <v>134</v>
      </c>
      <c r="H2710" t="s">
        <v>216</v>
      </c>
      <c r="I2710" t="s">
        <v>78</v>
      </c>
      <c r="J2710" t="s">
        <v>136</v>
      </c>
      <c r="K2710" t="s">
        <v>22</v>
      </c>
      <c r="L2710" t="s">
        <v>177</v>
      </c>
      <c r="M2710" t="s">
        <v>10339</v>
      </c>
      <c r="N2710" t="s">
        <v>10340</v>
      </c>
      <c r="O2710">
        <v>5.1474077777777785</v>
      </c>
      <c r="P2710">
        <v>0</v>
      </c>
      <c r="Q2710">
        <v>10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11.717063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11.717063</v>
      </c>
    </row>
    <row r="2711" spans="1:32" x14ac:dyDescent="0.3">
      <c r="A2711">
        <v>3001943</v>
      </c>
      <c r="B2711">
        <v>1</v>
      </c>
      <c r="C2711" t="s">
        <v>82</v>
      </c>
      <c r="D2711" t="s">
        <v>106</v>
      </c>
      <c r="E2711" t="s">
        <v>6771</v>
      </c>
      <c r="F2711" t="s">
        <v>6772</v>
      </c>
      <c r="G2711" t="s">
        <v>134</v>
      </c>
      <c r="H2711" t="s">
        <v>247</v>
      </c>
      <c r="I2711" t="s">
        <v>78</v>
      </c>
      <c r="J2711" t="s">
        <v>136</v>
      </c>
      <c r="K2711" t="s">
        <v>22</v>
      </c>
      <c r="L2711" t="s">
        <v>177</v>
      </c>
      <c r="M2711" t="s">
        <v>10341</v>
      </c>
      <c r="N2711" t="s">
        <v>10342</v>
      </c>
      <c r="O2711">
        <v>4.1447527777777777</v>
      </c>
      <c r="P2711">
        <v>0</v>
      </c>
      <c r="Q2711">
        <v>86</v>
      </c>
      <c r="R2711">
        <v>0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0</v>
      </c>
      <c r="Y2711">
        <v>121.200264</v>
      </c>
      <c r="Z2711">
        <v>0</v>
      </c>
      <c r="AA2711">
        <v>0</v>
      </c>
      <c r="AB2711">
        <v>0</v>
      </c>
      <c r="AC2711">
        <v>6.9147169999999994E-2</v>
      </c>
      <c r="AD2711">
        <v>0</v>
      </c>
      <c r="AE2711">
        <v>0</v>
      </c>
      <c r="AF2711">
        <v>121.26940999999999</v>
      </c>
    </row>
    <row r="2712" spans="1:32" x14ac:dyDescent="0.3">
      <c r="A2712">
        <v>3001904</v>
      </c>
      <c r="B2712">
        <v>1</v>
      </c>
      <c r="C2712" t="s">
        <v>82</v>
      </c>
      <c r="D2712" t="s">
        <v>98</v>
      </c>
      <c r="E2712" t="s">
        <v>10343</v>
      </c>
      <c r="F2712" t="s">
        <v>10344</v>
      </c>
      <c r="G2712" t="s">
        <v>134</v>
      </c>
      <c r="H2712" t="s">
        <v>247</v>
      </c>
      <c r="I2712" t="s">
        <v>78</v>
      </c>
      <c r="J2712" t="s">
        <v>136</v>
      </c>
      <c r="K2712" t="s">
        <v>22</v>
      </c>
      <c r="L2712" t="s">
        <v>177</v>
      </c>
      <c r="M2712" t="s">
        <v>10345</v>
      </c>
      <c r="N2712" t="s">
        <v>10346</v>
      </c>
      <c r="O2712">
        <v>0.37262666666666666</v>
      </c>
      <c r="P2712">
        <v>0</v>
      </c>
      <c r="Q2712">
        <v>91</v>
      </c>
      <c r="R2712">
        <v>0</v>
      </c>
      <c r="S2712">
        <v>0</v>
      </c>
      <c r="T2712">
        <v>0</v>
      </c>
      <c r="U2712">
        <v>2</v>
      </c>
      <c r="V2712">
        <v>0</v>
      </c>
      <c r="W2712">
        <v>0</v>
      </c>
      <c r="X2712">
        <v>0</v>
      </c>
      <c r="Y2712">
        <v>10.372123999999999</v>
      </c>
      <c r="Z2712">
        <v>0</v>
      </c>
      <c r="AA2712">
        <v>0</v>
      </c>
      <c r="AB2712">
        <v>0</v>
      </c>
      <c r="AC2712">
        <v>1.1907656</v>
      </c>
      <c r="AD2712">
        <v>0</v>
      </c>
      <c r="AE2712">
        <v>0</v>
      </c>
      <c r="AF2712">
        <v>11.562889</v>
      </c>
    </row>
    <row r="2713" spans="1:32" x14ac:dyDescent="0.3">
      <c r="A2713">
        <v>3001879</v>
      </c>
      <c r="B2713">
        <v>1</v>
      </c>
      <c r="C2713" t="s">
        <v>82</v>
      </c>
      <c r="D2713" t="s">
        <v>104</v>
      </c>
      <c r="E2713" t="s">
        <v>10347</v>
      </c>
      <c r="F2713" t="s">
        <v>10348</v>
      </c>
      <c r="G2713" t="s">
        <v>134</v>
      </c>
      <c r="H2713" t="s">
        <v>247</v>
      </c>
      <c r="I2713" t="s">
        <v>78</v>
      </c>
      <c r="J2713" t="s">
        <v>136</v>
      </c>
      <c r="K2713" t="s">
        <v>22</v>
      </c>
      <c r="L2713" t="s">
        <v>177</v>
      </c>
      <c r="M2713" t="s">
        <v>10349</v>
      </c>
      <c r="N2713" t="s">
        <v>10350</v>
      </c>
      <c r="O2713">
        <v>1.1233127777777778</v>
      </c>
      <c r="P2713">
        <v>0</v>
      </c>
      <c r="Q2713">
        <v>58</v>
      </c>
      <c r="R2713">
        <v>0</v>
      </c>
      <c r="S2713">
        <v>0</v>
      </c>
      <c r="T2713">
        <v>0</v>
      </c>
      <c r="U2713">
        <v>6</v>
      </c>
      <c r="V2713">
        <v>0</v>
      </c>
      <c r="W2713">
        <v>0</v>
      </c>
      <c r="X2713">
        <v>0</v>
      </c>
      <c r="Y2713">
        <v>24.824331000000001</v>
      </c>
      <c r="Z2713">
        <v>0</v>
      </c>
      <c r="AA2713">
        <v>0</v>
      </c>
      <c r="AB2713">
        <v>0</v>
      </c>
      <c r="AC2713">
        <v>1.8871732999999999</v>
      </c>
      <c r="AD2713">
        <v>0</v>
      </c>
      <c r="AE2713">
        <v>0</v>
      </c>
      <c r="AF2713">
        <v>26.711504000000001</v>
      </c>
    </row>
    <row r="2714" spans="1:32" x14ac:dyDescent="0.3">
      <c r="A2714">
        <v>3001782</v>
      </c>
      <c r="B2714">
        <v>1</v>
      </c>
      <c r="C2714" t="s">
        <v>82</v>
      </c>
      <c r="D2714" t="s">
        <v>108</v>
      </c>
      <c r="E2714" t="s">
        <v>10351</v>
      </c>
      <c r="F2714" t="s">
        <v>10352</v>
      </c>
      <c r="G2714" t="s">
        <v>134</v>
      </c>
      <c r="H2714" t="s">
        <v>247</v>
      </c>
      <c r="I2714" t="s">
        <v>78</v>
      </c>
      <c r="J2714" t="s">
        <v>136</v>
      </c>
      <c r="K2714" t="s">
        <v>22</v>
      </c>
      <c r="L2714" t="s">
        <v>177</v>
      </c>
      <c r="M2714" t="s">
        <v>10353</v>
      </c>
      <c r="N2714" t="s">
        <v>10233</v>
      </c>
      <c r="O2714">
        <v>0.9304675</v>
      </c>
      <c r="P2714">
        <v>0</v>
      </c>
      <c r="Q2714">
        <v>14</v>
      </c>
      <c r="R2714">
        <v>0</v>
      </c>
      <c r="S2714">
        <v>10</v>
      </c>
      <c r="T2714">
        <v>0</v>
      </c>
      <c r="U2714">
        <v>5</v>
      </c>
      <c r="V2714">
        <v>0</v>
      </c>
      <c r="W2714">
        <v>0</v>
      </c>
      <c r="X2714">
        <v>0</v>
      </c>
      <c r="Y2714">
        <v>2.8048410000000001</v>
      </c>
      <c r="Z2714">
        <v>0</v>
      </c>
      <c r="AA2714">
        <v>3.8963323000000001</v>
      </c>
      <c r="AB2714">
        <v>0</v>
      </c>
      <c r="AC2714">
        <v>9.3335290000000004</v>
      </c>
      <c r="AD2714">
        <v>0</v>
      </c>
      <c r="AE2714">
        <v>0</v>
      </c>
      <c r="AF2714">
        <v>16.034701999999999</v>
      </c>
    </row>
    <row r="2715" spans="1:32" x14ac:dyDescent="0.3">
      <c r="A2715">
        <v>3001704</v>
      </c>
      <c r="B2715">
        <v>1</v>
      </c>
      <c r="C2715" t="s">
        <v>82</v>
      </c>
      <c r="D2715" t="s">
        <v>87</v>
      </c>
      <c r="E2715" t="s">
        <v>10354</v>
      </c>
      <c r="F2715" t="s">
        <v>10355</v>
      </c>
      <c r="G2715" t="s">
        <v>134</v>
      </c>
      <c r="H2715" t="s">
        <v>247</v>
      </c>
      <c r="I2715" t="s">
        <v>78</v>
      </c>
      <c r="J2715" t="s">
        <v>136</v>
      </c>
      <c r="K2715" t="s">
        <v>22</v>
      </c>
      <c r="L2715" t="s">
        <v>177</v>
      </c>
      <c r="M2715" t="s">
        <v>10356</v>
      </c>
      <c r="N2715" t="s">
        <v>10357</v>
      </c>
      <c r="O2715">
        <v>3.7622333333333335</v>
      </c>
      <c r="P2715">
        <v>0</v>
      </c>
      <c r="Q2715">
        <v>58</v>
      </c>
      <c r="R2715">
        <v>0</v>
      </c>
      <c r="S2715">
        <v>0</v>
      </c>
      <c r="T2715">
        <v>0</v>
      </c>
      <c r="U2715">
        <v>10</v>
      </c>
      <c r="V2715">
        <v>0</v>
      </c>
      <c r="W2715">
        <v>0</v>
      </c>
      <c r="X2715">
        <v>0</v>
      </c>
      <c r="Y2715">
        <v>69.916520000000006</v>
      </c>
      <c r="Z2715">
        <v>0</v>
      </c>
      <c r="AA2715">
        <v>0</v>
      </c>
      <c r="AB2715">
        <v>0</v>
      </c>
      <c r="AC2715">
        <v>20.3049</v>
      </c>
      <c r="AD2715">
        <v>0</v>
      </c>
      <c r="AE2715">
        <v>0</v>
      </c>
      <c r="AF2715">
        <v>90.221419999999995</v>
      </c>
    </row>
    <row r="2716" spans="1:32" x14ac:dyDescent="0.3">
      <c r="A2716">
        <v>3001760</v>
      </c>
      <c r="B2716">
        <v>1</v>
      </c>
      <c r="C2716" t="s">
        <v>82</v>
      </c>
      <c r="D2716" t="s">
        <v>112</v>
      </c>
      <c r="E2716" t="s">
        <v>1585</v>
      </c>
      <c r="F2716" t="s">
        <v>1586</v>
      </c>
      <c r="G2716" t="s">
        <v>134</v>
      </c>
      <c r="H2716" t="s">
        <v>211</v>
      </c>
      <c r="I2716" t="s">
        <v>79</v>
      </c>
      <c r="J2716" t="s">
        <v>136</v>
      </c>
      <c r="K2716" t="s">
        <v>22</v>
      </c>
      <c r="L2716" t="s">
        <v>177</v>
      </c>
      <c r="M2716" t="s">
        <v>10358</v>
      </c>
      <c r="N2716" t="s">
        <v>10359</v>
      </c>
      <c r="O2716">
        <v>0.34016527777777777</v>
      </c>
      <c r="P2716">
        <v>6</v>
      </c>
      <c r="Q2716">
        <v>2108</v>
      </c>
      <c r="R2716">
        <v>20</v>
      </c>
      <c r="S2716">
        <v>309</v>
      </c>
      <c r="T2716">
        <v>35</v>
      </c>
      <c r="U2716">
        <v>800</v>
      </c>
      <c r="V2716">
        <v>2</v>
      </c>
      <c r="W2716">
        <v>1</v>
      </c>
      <c r="X2716">
        <v>0.44417637999999998</v>
      </c>
      <c r="Y2716">
        <v>105.00736999999999</v>
      </c>
      <c r="Z2716">
        <v>14.163396000000001</v>
      </c>
      <c r="AA2716">
        <v>16.25536</v>
      </c>
      <c r="AB2716">
        <v>40.012585000000001</v>
      </c>
      <c r="AC2716">
        <v>109.92589</v>
      </c>
      <c r="AD2716">
        <v>21.548607000000001</v>
      </c>
      <c r="AE2716">
        <v>5.6092567000000004</v>
      </c>
      <c r="AF2716">
        <v>312.96663999999998</v>
      </c>
    </row>
    <row r="2717" spans="1:32" x14ac:dyDescent="0.3">
      <c r="A2717">
        <v>3001475</v>
      </c>
      <c r="B2717">
        <v>1</v>
      </c>
      <c r="C2717" t="s">
        <v>83</v>
      </c>
      <c r="D2717" t="s">
        <v>115</v>
      </c>
      <c r="E2717" t="s">
        <v>10360</v>
      </c>
      <c r="F2717" t="s">
        <v>10361</v>
      </c>
      <c r="G2717" t="s">
        <v>134</v>
      </c>
      <c r="H2717" t="s">
        <v>211</v>
      </c>
      <c r="I2717" t="s">
        <v>79</v>
      </c>
      <c r="J2717" t="s">
        <v>136</v>
      </c>
      <c r="K2717" t="s">
        <v>22</v>
      </c>
      <c r="L2717" t="s">
        <v>177</v>
      </c>
      <c r="M2717" t="s">
        <v>10362</v>
      </c>
      <c r="N2717" t="s">
        <v>10363</v>
      </c>
      <c r="O2717">
        <v>0.24666666666666667</v>
      </c>
      <c r="P2717">
        <v>1</v>
      </c>
      <c r="Q2717">
        <v>2</v>
      </c>
      <c r="R2717">
        <v>11</v>
      </c>
      <c r="S2717">
        <v>70</v>
      </c>
      <c r="T2717">
        <v>1</v>
      </c>
      <c r="U2717">
        <v>4</v>
      </c>
      <c r="V2717">
        <v>1</v>
      </c>
      <c r="W2717">
        <v>0</v>
      </c>
      <c r="X2717">
        <v>3.2041411000000002</v>
      </c>
      <c r="Y2717">
        <v>0.19659231999999999</v>
      </c>
      <c r="Z2717">
        <v>106.77109</v>
      </c>
      <c r="AA2717">
        <v>23.27252</v>
      </c>
      <c r="AB2717">
        <v>0.15608409000000001</v>
      </c>
      <c r="AC2717">
        <v>3.704485</v>
      </c>
      <c r="AD2717">
        <v>0.55783020000000005</v>
      </c>
      <c r="AE2717">
        <v>0</v>
      </c>
      <c r="AF2717">
        <v>137.86275000000001</v>
      </c>
    </row>
    <row r="2718" spans="1:32" x14ac:dyDescent="0.3">
      <c r="A2718">
        <v>3001198</v>
      </c>
      <c r="B2718">
        <v>1</v>
      </c>
      <c r="C2718" t="s">
        <v>83</v>
      </c>
      <c r="D2718" t="s">
        <v>127</v>
      </c>
      <c r="E2718" t="s">
        <v>10364</v>
      </c>
      <c r="F2718" t="s">
        <v>10365</v>
      </c>
      <c r="G2718" t="s">
        <v>134</v>
      </c>
      <c r="H2718" t="s">
        <v>135</v>
      </c>
      <c r="I2718" t="s">
        <v>79</v>
      </c>
      <c r="J2718" t="s">
        <v>136</v>
      </c>
      <c r="K2718" t="s">
        <v>22</v>
      </c>
      <c r="L2718" t="s">
        <v>137</v>
      </c>
      <c r="M2718" t="s">
        <v>10366</v>
      </c>
      <c r="N2718" t="s">
        <v>10367</v>
      </c>
      <c r="O2718">
        <v>0.45305555555555554</v>
      </c>
      <c r="P2718">
        <v>2</v>
      </c>
      <c r="Q2718">
        <v>384</v>
      </c>
      <c r="R2718">
        <v>48</v>
      </c>
      <c r="S2718">
        <v>25</v>
      </c>
      <c r="T2718">
        <v>3</v>
      </c>
      <c r="U2718">
        <v>49</v>
      </c>
      <c r="V2718">
        <v>1</v>
      </c>
      <c r="W2718">
        <v>0</v>
      </c>
      <c r="X2718">
        <v>6.1010619999999998</v>
      </c>
      <c r="Y2718">
        <v>18.325754</v>
      </c>
      <c r="Z2718">
        <v>30.054027999999999</v>
      </c>
      <c r="AA2718">
        <v>2.0954766</v>
      </c>
      <c r="AB2718">
        <v>12.629479999999999</v>
      </c>
      <c r="AC2718">
        <v>8.9471690000000006</v>
      </c>
      <c r="AD2718">
        <v>1.5499558</v>
      </c>
      <c r="AE2718">
        <v>0</v>
      </c>
      <c r="AF2718">
        <v>79.702929999999995</v>
      </c>
    </row>
    <row r="2719" spans="1:32" x14ac:dyDescent="0.3">
      <c r="A2719">
        <v>3001172</v>
      </c>
      <c r="B2719">
        <v>1</v>
      </c>
      <c r="C2719" t="s">
        <v>82</v>
      </c>
      <c r="D2719" t="s">
        <v>91</v>
      </c>
      <c r="E2719" t="s">
        <v>10368</v>
      </c>
      <c r="F2719" t="s">
        <v>10369</v>
      </c>
      <c r="G2719" t="s">
        <v>134</v>
      </c>
      <c r="H2719" t="s">
        <v>404</v>
      </c>
      <c r="I2719" t="s">
        <v>78</v>
      </c>
      <c r="J2719" t="s">
        <v>136</v>
      </c>
      <c r="K2719" t="s">
        <v>22</v>
      </c>
      <c r="L2719" t="s">
        <v>177</v>
      </c>
      <c r="M2719" t="s">
        <v>10370</v>
      </c>
      <c r="N2719" t="s">
        <v>10371</v>
      </c>
      <c r="O2719">
        <v>0.51994861111111113</v>
      </c>
      <c r="P2719">
        <v>0</v>
      </c>
      <c r="Q2719">
        <v>954</v>
      </c>
      <c r="R2719">
        <v>0</v>
      </c>
      <c r="S2719">
        <v>0</v>
      </c>
      <c r="T2719">
        <v>0</v>
      </c>
      <c r="U2719">
        <v>40</v>
      </c>
      <c r="V2719">
        <v>0</v>
      </c>
      <c r="W2719">
        <v>0</v>
      </c>
      <c r="X2719">
        <v>0</v>
      </c>
      <c r="Y2719">
        <v>125.117035</v>
      </c>
      <c r="Z2719">
        <v>0</v>
      </c>
      <c r="AA2719">
        <v>0</v>
      </c>
      <c r="AB2719">
        <v>0</v>
      </c>
      <c r="AC2719">
        <v>9.0224460000000004</v>
      </c>
      <c r="AD2719">
        <v>0</v>
      </c>
      <c r="AE2719">
        <v>0</v>
      </c>
      <c r="AF2719">
        <v>134.13947999999999</v>
      </c>
    </row>
    <row r="2720" spans="1:32" x14ac:dyDescent="0.3">
      <c r="A2720">
        <v>3001173</v>
      </c>
      <c r="B2720">
        <v>1</v>
      </c>
      <c r="C2720" t="s">
        <v>83</v>
      </c>
      <c r="D2720" t="s">
        <v>123</v>
      </c>
      <c r="E2720" t="s">
        <v>10372</v>
      </c>
      <c r="F2720" t="s">
        <v>10373</v>
      </c>
      <c r="G2720" t="s">
        <v>134</v>
      </c>
      <c r="H2720" t="s">
        <v>404</v>
      </c>
      <c r="I2720" t="s">
        <v>79</v>
      </c>
      <c r="J2720" t="s">
        <v>136</v>
      </c>
      <c r="K2720" t="s">
        <v>22</v>
      </c>
      <c r="L2720" t="s">
        <v>177</v>
      </c>
      <c r="M2720" t="s">
        <v>10374</v>
      </c>
      <c r="N2720" t="s">
        <v>10375</v>
      </c>
      <c r="O2720">
        <v>4.5811111111111114</v>
      </c>
      <c r="P2720">
        <v>1</v>
      </c>
      <c r="Q2720">
        <v>503</v>
      </c>
      <c r="R2720">
        <v>14</v>
      </c>
      <c r="S2720">
        <v>25</v>
      </c>
      <c r="T2720">
        <v>9</v>
      </c>
      <c r="U2720">
        <v>73</v>
      </c>
      <c r="V2720">
        <v>4</v>
      </c>
      <c r="W2720">
        <v>0</v>
      </c>
      <c r="X2720">
        <v>5.301126</v>
      </c>
      <c r="Y2720">
        <v>477.87594999999999</v>
      </c>
      <c r="Z2720">
        <v>24.174154000000001</v>
      </c>
      <c r="AA2720">
        <v>55.774535999999998</v>
      </c>
      <c r="AB2720">
        <v>771.6961</v>
      </c>
      <c r="AC2720">
        <v>123.90064</v>
      </c>
      <c r="AD2720">
        <v>2688.1567</v>
      </c>
      <c r="AE2720">
        <v>0</v>
      </c>
      <c r="AF2720">
        <v>4146.8793999999998</v>
      </c>
    </row>
    <row r="2721" spans="1:32" x14ac:dyDescent="0.3">
      <c r="A2721">
        <v>3000528</v>
      </c>
      <c r="B2721">
        <v>1</v>
      </c>
      <c r="C2721" t="s">
        <v>82</v>
      </c>
      <c r="D2721" t="s">
        <v>86</v>
      </c>
      <c r="E2721" t="s">
        <v>10376</v>
      </c>
      <c r="F2721" t="s">
        <v>10377</v>
      </c>
      <c r="G2721" t="s">
        <v>134</v>
      </c>
      <c r="H2721" t="s">
        <v>142</v>
      </c>
      <c r="I2721" t="s">
        <v>78</v>
      </c>
      <c r="J2721" t="s">
        <v>136</v>
      </c>
      <c r="K2721" t="s">
        <v>22</v>
      </c>
      <c r="L2721" t="s">
        <v>137</v>
      </c>
      <c r="M2721" t="s">
        <v>10378</v>
      </c>
      <c r="N2721" t="s">
        <v>10379</v>
      </c>
      <c r="O2721">
        <v>7.1630555555555553</v>
      </c>
      <c r="P2721">
        <v>0</v>
      </c>
      <c r="Q2721">
        <v>73</v>
      </c>
      <c r="R2721">
        <v>0</v>
      </c>
      <c r="S2721">
        <v>23</v>
      </c>
      <c r="T2721">
        <v>0</v>
      </c>
      <c r="U2721">
        <v>20</v>
      </c>
      <c r="V2721">
        <v>0</v>
      </c>
      <c r="W2721">
        <v>0</v>
      </c>
      <c r="X2721">
        <v>0</v>
      </c>
      <c r="Y2721">
        <v>75.242469999999997</v>
      </c>
      <c r="Z2721">
        <v>0</v>
      </c>
      <c r="AA2721">
        <v>21.675156000000001</v>
      </c>
      <c r="AB2721">
        <v>0</v>
      </c>
      <c r="AC2721">
        <v>92.073120000000003</v>
      </c>
      <c r="AD2721">
        <v>0</v>
      </c>
      <c r="AE2721">
        <v>0</v>
      </c>
      <c r="AF2721">
        <v>188.99073999999999</v>
      </c>
    </row>
    <row r="2722" spans="1:32" x14ac:dyDescent="0.3">
      <c r="A2722">
        <v>3000214</v>
      </c>
      <c r="B2722">
        <v>1</v>
      </c>
      <c r="C2722" t="s">
        <v>83</v>
      </c>
      <c r="D2722" t="s">
        <v>117</v>
      </c>
      <c r="E2722" t="s">
        <v>10380</v>
      </c>
      <c r="F2722" t="s">
        <v>10381</v>
      </c>
      <c r="G2722" t="s">
        <v>134</v>
      </c>
      <c r="H2722" t="s">
        <v>147</v>
      </c>
      <c r="I2722" t="s">
        <v>79</v>
      </c>
      <c r="J2722" t="s">
        <v>136</v>
      </c>
      <c r="K2722" t="s">
        <v>22</v>
      </c>
      <c r="L2722" t="s">
        <v>137</v>
      </c>
      <c r="M2722" t="s">
        <v>10382</v>
      </c>
      <c r="N2722" t="s">
        <v>10383</v>
      </c>
      <c r="O2722">
        <v>2.2202777777777776</v>
      </c>
      <c r="P2722">
        <v>0</v>
      </c>
      <c r="Q2722">
        <v>2692</v>
      </c>
      <c r="R2722">
        <v>0</v>
      </c>
      <c r="S2722">
        <v>25</v>
      </c>
      <c r="T2722">
        <v>0</v>
      </c>
      <c r="U2722">
        <v>931</v>
      </c>
      <c r="V2722">
        <v>0</v>
      </c>
      <c r="W2722">
        <v>1</v>
      </c>
      <c r="X2722">
        <v>0</v>
      </c>
      <c r="Y2722">
        <v>993.83730000000003</v>
      </c>
      <c r="Z2722">
        <v>0</v>
      </c>
      <c r="AA2722">
        <v>1.8116331999999999</v>
      </c>
      <c r="AB2722">
        <v>0</v>
      </c>
      <c r="AC2722">
        <v>1003.90656</v>
      </c>
      <c r="AD2722">
        <v>0</v>
      </c>
      <c r="AE2722">
        <v>1.9315519000000001</v>
      </c>
      <c r="AF2722">
        <v>2001.4870000000001</v>
      </c>
    </row>
    <row r="2723" spans="1:32" x14ac:dyDescent="0.3">
      <c r="A2723">
        <v>3000187</v>
      </c>
      <c r="B2723">
        <v>1</v>
      </c>
      <c r="C2723" t="s">
        <v>83</v>
      </c>
      <c r="D2723" t="s">
        <v>129</v>
      </c>
      <c r="E2723" t="s">
        <v>10384</v>
      </c>
      <c r="F2723" t="s">
        <v>10385</v>
      </c>
      <c r="G2723" t="s">
        <v>134</v>
      </c>
      <c r="H2723" t="s">
        <v>147</v>
      </c>
      <c r="I2723" t="s">
        <v>79</v>
      </c>
      <c r="J2723" t="s">
        <v>136</v>
      </c>
      <c r="K2723" t="s">
        <v>22</v>
      </c>
      <c r="L2723" t="s">
        <v>137</v>
      </c>
      <c r="M2723" t="s">
        <v>10386</v>
      </c>
      <c r="N2723" t="s">
        <v>10387</v>
      </c>
      <c r="O2723">
        <v>1.4491666666666667</v>
      </c>
      <c r="P2723">
        <v>0</v>
      </c>
      <c r="Q2723">
        <v>6</v>
      </c>
      <c r="R2723">
        <v>1</v>
      </c>
      <c r="S2723">
        <v>156</v>
      </c>
      <c r="T2723">
        <v>0</v>
      </c>
      <c r="U2723">
        <v>12</v>
      </c>
      <c r="V2723">
        <v>0</v>
      </c>
      <c r="W2723">
        <v>0</v>
      </c>
      <c r="X2723">
        <v>0</v>
      </c>
      <c r="Y2723">
        <v>0.70320296000000004</v>
      </c>
      <c r="Z2723">
        <v>14.447946</v>
      </c>
      <c r="AA2723">
        <v>89.819823999999997</v>
      </c>
      <c r="AB2723">
        <v>0</v>
      </c>
      <c r="AC2723">
        <v>0.8332271</v>
      </c>
      <c r="AD2723">
        <v>0</v>
      </c>
      <c r="AE2723">
        <v>0</v>
      </c>
      <c r="AF2723">
        <v>105.80419999999999</v>
      </c>
    </row>
    <row r="2724" spans="1:32" x14ac:dyDescent="0.3">
      <c r="A2724">
        <v>3000184</v>
      </c>
      <c r="B2724">
        <v>1</v>
      </c>
      <c r="C2724" t="s">
        <v>82</v>
      </c>
      <c r="D2724" t="s">
        <v>88</v>
      </c>
      <c r="E2724" t="s">
        <v>10388</v>
      </c>
      <c r="F2724" t="s">
        <v>10389</v>
      </c>
      <c r="G2724" t="s">
        <v>134</v>
      </c>
      <c r="H2724" t="s">
        <v>142</v>
      </c>
      <c r="I2724" t="s">
        <v>79</v>
      </c>
      <c r="J2724" t="s">
        <v>136</v>
      </c>
      <c r="K2724" t="s">
        <v>22</v>
      </c>
      <c r="L2724" t="s">
        <v>137</v>
      </c>
      <c r="M2724" t="s">
        <v>10390</v>
      </c>
      <c r="N2724" t="s">
        <v>10391</v>
      </c>
      <c r="O2724">
        <v>4.8591666666666669</v>
      </c>
      <c r="P2724">
        <v>0</v>
      </c>
      <c r="Q2724">
        <v>822</v>
      </c>
      <c r="R2724">
        <v>0</v>
      </c>
      <c r="S2724">
        <v>15</v>
      </c>
      <c r="T2724">
        <v>0</v>
      </c>
      <c r="U2724">
        <v>44</v>
      </c>
      <c r="V2724">
        <v>0</v>
      </c>
      <c r="W2724">
        <v>0</v>
      </c>
      <c r="X2724">
        <v>0</v>
      </c>
      <c r="Y2724">
        <v>930.57479999999998</v>
      </c>
      <c r="Z2724">
        <v>0</v>
      </c>
      <c r="AA2724">
        <v>24.805706000000001</v>
      </c>
      <c r="AB2724">
        <v>0</v>
      </c>
      <c r="AC2724">
        <v>156.43306000000001</v>
      </c>
      <c r="AD2724">
        <v>0</v>
      </c>
      <c r="AE2724">
        <v>0</v>
      </c>
      <c r="AF2724">
        <v>1111.8136</v>
      </c>
    </row>
    <row r="2725" spans="1:32" x14ac:dyDescent="0.3">
      <c r="A2725">
        <v>3000140</v>
      </c>
      <c r="B2725">
        <v>1</v>
      </c>
      <c r="C2725" t="s">
        <v>82</v>
      </c>
      <c r="D2725" t="s">
        <v>94</v>
      </c>
      <c r="E2725" t="s">
        <v>10392</v>
      </c>
      <c r="F2725" t="s">
        <v>10393</v>
      </c>
      <c r="G2725" t="s">
        <v>134</v>
      </c>
      <c r="H2725" t="s">
        <v>147</v>
      </c>
      <c r="I2725" t="s">
        <v>78</v>
      </c>
      <c r="J2725" t="s">
        <v>136</v>
      </c>
      <c r="K2725" t="s">
        <v>22</v>
      </c>
      <c r="L2725" t="s">
        <v>137</v>
      </c>
      <c r="M2725" t="s">
        <v>10394</v>
      </c>
      <c r="N2725" t="s">
        <v>10395</v>
      </c>
      <c r="O2725">
        <v>5.4155555555555557</v>
      </c>
      <c r="P2725">
        <v>0</v>
      </c>
      <c r="Q2725">
        <v>0</v>
      </c>
      <c r="R2725">
        <v>1</v>
      </c>
      <c r="S2725">
        <v>0</v>
      </c>
      <c r="T2725">
        <v>1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1.039007</v>
      </c>
      <c r="AA2725">
        <v>0</v>
      </c>
      <c r="AB2725">
        <v>22.66234</v>
      </c>
      <c r="AC2725">
        <v>0</v>
      </c>
      <c r="AD2725">
        <v>0</v>
      </c>
      <c r="AE2725">
        <v>0</v>
      </c>
      <c r="AF2725">
        <v>23.701346999999998</v>
      </c>
    </row>
    <row r="2726" spans="1:32" x14ac:dyDescent="0.3">
      <c r="A2726">
        <v>3000145</v>
      </c>
      <c r="B2726">
        <v>1</v>
      </c>
      <c r="C2726" t="s">
        <v>82</v>
      </c>
      <c r="D2726" t="s">
        <v>94</v>
      </c>
      <c r="E2726" t="s">
        <v>3024</v>
      </c>
      <c r="F2726" t="s">
        <v>3025</v>
      </c>
      <c r="G2726" t="s">
        <v>134</v>
      </c>
      <c r="H2726" t="s">
        <v>142</v>
      </c>
      <c r="I2726" t="s">
        <v>78</v>
      </c>
      <c r="J2726" t="s">
        <v>136</v>
      </c>
      <c r="K2726" t="s">
        <v>22</v>
      </c>
      <c r="L2726" t="s">
        <v>137</v>
      </c>
      <c r="M2726" t="s">
        <v>10396</v>
      </c>
      <c r="N2726" t="s">
        <v>10397</v>
      </c>
      <c r="O2726">
        <v>5.2722222222222221</v>
      </c>
      <c r="P2726">
        <v>0</v>
      </c>
      <c r="Q2726">
        <v>34</v>
      </c>
      <c r="R2726">
        <v>0</v>
      </c>
      <c r="S2726">
        <v>1</v>
      </c>
      <c r="T2726">
        <v>0</v>
      </c>
      <c r="U2726">
        <v>5</v>
      </c>
      <c r="V2726">
        <v>0</v>
      </c>
      <c r="W2726">
        <v>0</v>
      </c>
      <c r="X2726">
        <v>0</v>
      </c>
      <c r="Y2726">
        <v>18.095206999999998</v>
      </c>
      <c r="Z2726">
        <v>0</v>
      </c>
      <c r="AA2726">
        <v>0.16051969999999999</v>
      </c>
      <c r="AB2726">
        <v>0</v>
      </c>
      <c r="AC2726">
        <v>81.345560000000006</v>
      </c>
      <c r="AD2726">
        <v>0</v>
      </c>
      <c r="AE2726">
        <v>0</v>
      </c>
      <c r="AF2726">
        <v>99.601290000000006</v>
      </c>
    </row>
    <row r="2727" spans="1:32" x14ac:dyDescent="0.3">
      <c r="A2727">
        <v>3000143</v>
      </c>
      <c r="B2727">
        <v>1</v>
      </c>
      <c r="C2727" t="s">
        <v>83</v>
      </c>
      <c r="D2727" t="s">
        <v>130</v>
      </c>
      <c r="E2727" t="s">
        <v>10398</v>
      </c>
      <c r="F2727" t="s">
        <v>10399</v>
      </c>
      <c r="G2727" t="s">
        <v>134</v>
      </c>
      <c r="H2727" t="s">
        <v>142</v>
      </c>
      <c r="I2727" t="s">
        <v>78</v>
      </c>
      <c r="J2727" t="s">
        <v>136</v>
      </c>
      <c r="K2727" t="s">
        <v>22</v>
      </c>
      <c r="L2727" t="s">
        <v>137</v>
      </c>
      <c r="M2727" t="s">
        <v>10400</v>
      </c>
      <c r="N2727" t="s">
        <v>10401</v>
      </c>
      <c r="O2727">
        <v>7.474444444444444</v>
      </c>
      <c r="P2727">
        <v>0</v>
      </c>
      <c r="Q2727">
        <v>191</v>
      </c>
      <c r="R2727">
        <v>0</v>
      </c>
      <c r="S2727">
        <v>1</v>
      </c>
      <c r="T2727">
        <v>0</v>
      </c>
      <c r="U2727">
        <v>44</v>
      </c>
      <c r="V2727">
        <v>0</v>
      </c>
      <c r="W2727">
        <v>0</v>
      </c>
      <c r="X2727">
        <v>0</v>
      </c>
      <c r="Y2727">
        <v>350.96924000000001</v>
      </c>
      <c r="Z2727">
        <v>0</v>
      </c>
      <c r="AA2727">
        <v>9.0717934E-2</v>
      </c>
      <c r="AB2727">
        <v>0</v>
      </c>
      <c r="AC2727">
        <v>153.53618</v>
      </c>
      <c r="AD2727">
        <v>0</v>
      </c>
      <c r="AE2727">
        <v>0</v>
      </c>
      <c r="AF2727">
        <v>504.59613000000002</v>
      </c>
    </row>
    <row r="2728" spans="1:32" x14ac:dyDescent="0.3">
      <c r="A2728">
        <v>3000147</v>
      </c>
      <c r="B2728">
        <v>1</v>
      </c>
      <c r="C2728" t="s">
        <v>82</v>
      </c>
      <c r="D2728" t="s">
        <v>109</v>
      </c>
      <c r="E2728" t="s">
        <v>10402</v>
      </c>
      <c r="F2728" t="s">
        <v>10403</v>
      </c>
      <c r="G2728" t="s">
        <v>134</v>
      </c>
      <c r="H2728" t="s">
        <v>147</v>
      </c>
      <c r="I2728" t="s">
        <v>78</v>
      </c>
      <c r="J2728" t="s">
        <v>136</v>
      </c>
      <c r="K2728" t="s">
        <v>22</v>
      </c>
      <c r="L2728" t="s">
        <v>137</v>
      </c>
      <c r="M2728" t="s">
        <v>10404</v>
      </c>
      <c r="N2728" t="s">
        <v>10405</v>
      </c>
      <c r="O2728">
        <v>4.7977777777777781</v>
      </c>
      <c r="P2728">
        <v>0</v>
      </c>
      <c r="Q2728">
        <v>179</v>
      </c>
      <c r="R2728">
        <v>0</v>
      </c>
      <c r="S2728">
        <v>2</v>
      </c>
      <c r="T2728">
        <v>0</v>
      </c>
      <c r="U2728">
        <v>9</v>
      </c>
      <c r="V2728">
        <v>0</v>
      </c>
      <c r="W2728">
        <v>0</v>
      </c>
      <c r="X2728">
        <v>0</v>
      </c>
      <c r="Y2728">
        <v>577.12334999999996</v>
      </c>
      <c r="Z2728">
        <v>0</v>
      </c>
      <c r="AA2728">
        <v>8.7336489999999998</v>
      </c>
      <c r="AB2728">
        <v>0</v>
      </c>
      <c r="AC2728">
        <v>22.579844999999999</v>
      </c>
      <c r="AD2728">
        <v>0</v>
      </c>
      <c r="AE2728">
        <v>0</v>
      </c>
      <c r="AF2728">
        <v>608.43679999999995</v>
      </c>
    </row>
    <row r="2729" spans="1:32" x14ac:dyDescent="0.3">
      <c r="A2729">
        <v>3000146</v>
      </c>
      <c r="B2729">
        <v>1</v>
      </c>
      <c r="C2729" t="s">
        <v>83</v>
      </c>
      <c r="D2729" t="s">
        <v>122</v>
      </c>
      <c r="E2729" t="s">
        <v>10406</v>
      </c>
      <c r="F2729" t="s">
        <v>10407</v>
      </c>
      <c r="G2729" t="s">
        <v>134</v>
      </c>
      <c r="H2729" t="s">
        <v>147</v>
      </c>
      <c r="I2729" t="s">
        <v>78</v>
      </c>
      <c r="J2729" t="s">
        <v>136</v>
      </c>
      <c r="K2729" t="s">
        <v>22</v>
      </c>
      <c r="L2729" t="s">
        <v>137</v>
      </c>
      <c r="M2729" t="s">
        <v>10408</v>
      </c>
      <c r="N2729" t="s">
        <v>10409</v>
      </c>
      <c r="O2729">
        <v>2.4944444444444445</v>
      </c>
      <c r="P2729">
        <v>0</v>
      </c>
      <c r="Q2729">
        <v>218</v>
      </c>
      <c r="R2729">
        <v>0</v>
      </c>
      <c r="S2729">
        <v>0</v>
      </c>
      <c r="T2729">
        <v>0</v>
      </c>
      <c r="U2729">
        <v>8</v>
      </c>
      <c r="V2729">
        <v>0</v>
      </c>
      <c r="W2729">
        <v>0</v>
      </c>
      <c r="X2729">
        <v>0</v>
      </c>
      <c r="Y2729">
        <v>85.9482</v>
      </c>
      <c r="Z2729">
        <v>0</v>
      </c>
      <c r="AA2729">
        <v>0</v>
      </c>
      <c r="AB2729">
        <v>0</v>
      </c>
      <c r="AC2729">
        <v>3.4485389999999998</v>
      </c>
      <c r="AD2729">
        <v>0</v>
      </c>
      <c r="AE2729">
        <v>0</v>
      </c>
      <c r="AF2729">
        <v>89.396736000000004</v>
      </c>
    </row>
    <row r="2730" spans="1:32" x14ac:dyDescent="0.3">
      <c r="A2730">
        <v>3002465</v>
      </c>
      <c r="B2730">
        <v>1</v>
      </c>
      <c r="C2730" t="s">
        <v>83</v>
      </c>
      <c r="D2730" t="s">
        <v>129</v>
      </c>
      <c r="E2730" t="s">
        <v>10410</v>
      </c>
      <c r="F2730" t="s">
        <v>10411</v>
      </c>
      <c r="G2730" t="s">
        <v>134</v>
      </c>
      <c r="H2730" t="s">
        <v>247</v>
      </c>
      <c r="I2730" t="s">
        <v>78</v>
      </c>
      <c r="J2730" t="s">
        <v>136</v>
      </c>
      <c r="K2730" t="s">
        <v>22</v>
      </c>
      <c r="L2730" t="s">
        <v>177</v>
      </c>
      <c r="M2730" t="s">
        <v>10412</v>
      </c>
      <c r="N2730" t="s">
        <v>10413</v>
      </c>
      <c r="O2730">
        <v>2.1281077777777777</v>
      </c>
      <c r="P2730">
        <v>0</v>
      </c>
      <c r="Q2730">
        <v>71</v>
      </c>
      <c r="R2730">
        <v>0</v>
      </c>
      <c r="S2730">
        <v>11</v>
      </c>
      <c r="T2730">
        <v>0</v>
      </c>
      <c r="U2730">
        <v>4</v>
      </c>
      <c r="V2730">
        <v>0</v>
      </c>
      <c r="W2730">
        <v>0</v>
      </c>
      <c r="X2730">
        <v>0</v>
      </c>
      <c r="Y2730">
        <v>24.130424000000001</v>
      </c>
      <c r="Z2730">
        <v>0</v>
      </c>
      <c r="AA2730">
        <v>6.8929020000000003</v>
      </c>
      <c r="AB2730">
        <v>0</v>
      </c>
      <c r="AC2730">
        <v>4.3398880000000002</v>
      </c>
      <c r="AD2730">
        <v>0</v>
      </c>
      <c r="AE2730">
        <v>0</v>
      </c>
      <c r="AF2730">
        <v>35.363213000000002</v>
      </c>
    </row>
    <row r="2731" spans="1:32" x14ac:dyDescent="0.3">
      <c r="A2731">
        <v>3002322</v>
      </c>
      <c r="B2731">
        <v>1</v>
      </c>
      <c r="C2731" t="s">
        <v>82</v>
      </c>
      <c r="D2731" t="s">
        <v>104</v>
      </c>
      <c r="E2731" t="s">
        <v>10414</v>
      </c>
      <c r="F2731" t="s">
        <v>10415</v>
      </c>
      <c r="G2731" t="s">
        <v>134</v>
      </c>
      <c r="H2731" t="s">
        <v>367</v>
      </c>
      <c r="I2731" t="s">
        <v>78</v>
      </c>
      <c r="J2731" t="s">
        <v>136</v>
      </c>
      <c r="K2731" t="s">
        <v>22</v>
      </c>
      <c r="L2731" t="s">
        <v>177</v>
      </c>
      <c r="M2731" t="s">
        <v>10416</v>
      </c>
      <c r="N2731" t="s">
        <v>9715</v>
      </c>
      <c r="O2731">
        <v>2.3745611111111113</v>
      </c>
      <c r="P2731">
        <v>0</v>
      </c>
      <c r="Q2731">
        <v>55</v>
      </c>
      <c r="R2731">
        <v>0</v>
      </c>
      <c r="S2731">
        <v>0</v>
      </c>
      <c r="T2731">
        <v>0</v>
      </c>
      <c r="U2731">
        <v>13</v>
      </c>
      <c r="V2731">
        <v>0</v>
      </c>
      <c r="W2731">
        <v>0</v>
      </c>
      <c r="X2731">
        <v>0</v>
      </c>
      <c r="Y2731">
        <v>31.163366</v>
      </c>
      <c r="Z2731">
        <v>0</v>
      </c>
      <c r="AA2731">
        <v>0</v>
      </c>
      <c r="AB2731">
        <v>0</v>
      </c>
      <c r="AC2731">
        <v>34.690295999999996</v>
      </c>
      <c r="AD2731">
        <v>0</v>
      </c>
      <c r="AE2731">
        <v>0</v>
      </c>
      <c r="AF2731">
        <v>65.853660000000005</v>
      </c>
    </row>
    <row r="2732" spans="1:32" x14ac:dyDescent="0.3">
      <c r="A2732">
        <v>3002267</v>
      </c>
      <c r="B2732">
        <v>1</v>
      </c>
      <c r="C2732" t="s">
        <v>82</v>
      </c>
      <c r="D2732" t="s">
        <v>88</v>
      </c>
      <c r="E2732" t="s">
        <v>10417</v>
      </c>
      <c r="F2732" t="s">
        <v>10418</v>
      </c>
      <c r="G2732" t="s">
        <v>134</v>
      </c>
      <c r="H2732" t="s">
        <v>835</v>
      </c>
      <c r="I2732" t="s">
        <v>78</v>
      </c>
      <c r="J2732" t="s">
        <v>136</v>
      </c>
      <c r="K2732" t="s">
        <v>22</v>
      </c>
      <c r="L2732" t="s">
        <v>177</v>
      </c>
      <c r="M2732" t="s">
        <v>10419</v>
      </c>
      <c r="N2732" t="s">
        <v>10420</v>
      </c>
      <c r="O2732">
        <v>2.6809836111111109</v>
      </c>
      <c r="P2732">
        <v>0</v>
      </c>
      <c r="Q2732">
        <v>27</v>
      </c>
      <c r="R2732">
        <v>0</v>
      </c>
      <c r="S2732">
        <v>2</v>
      </c>
      <c r="T2732">
        <v>0</v>
      </c>
      <c r="U2732">
        <v>17</v>
      </c>
      <c r="V2732">
        <v>0</v>
      </c>
      <c r="W2732">
        <v>0</v>
      </c>
      <c r="X2732">
        <v>0</v>
      </c>
      <c r="Y2732">
        <v>15.543082</v>
      </c>
      <c r="Z2732">
        <v>0</v>
      </c>
      <c r="AA2732">
        <v>0.28384754000000001</v>
      </c>
      <c r="AB2732">
        <v>0</v>
      </c>
      <c r="AC2732">
        <v>13.607141</v>
      </c>
      <c r="AD2732">
        <v>0</v>
      </c>
      <c r="AE2732">
        <v>0</v>
      </c>
      <c r="AF2732">
        <v>29.434069999999998</v>
      </c>
    </row>
    <row r="2733" spans="1:32" x14ac:dyDescent="0.3">
      <c r="A2733">
        <v>3002235</v>
      </c>
      <c r="B2733">
        <v>1</v>
      </c>
      <c r="C2733" t="s">
        <v>82</v>
      </c>
      <c r="D2733" t="s">
        <v>92</v>
      </c>
      <c r="E2733" t="s">
        <v>386</v>
      </c>
      <c r="F2733" t="s">
        <v>387</v>
      </c>
      <c r="G2733" t="s">
        <v>134</v>
      </c>
      <c r="H2733" t="s">
        <v>147</v>
      </c>
      <c r="I2733" t="s">
        <v>79</v>
      </c>
      <c r="J2733" t="s">
        <v>136</v>
      </c>
      <c r="K2733" t="s">
        <v>22</v>
      </c>
      <c r="L2733" t="s">
        <v>137</v>
      </c>
      <c r="M2733" t="s">
        <v>10421</v>
      </c>
      <c r="N2733" t="s">
        <v>10422</v>
      </c>
      <c r="O2733">
        <v>8.269166666666667</v>
      </c>
      <c r="P2733">
        <v>4</v>
      </c>
      <c r="Q2733">
        <v>0</v>
      </c>
      <c r="R2733">
        <v>4</v>
      </c>
      <c r="S2733">
        <v>0</v>
      </c>
      <c r="T2733">
        <v>6</v>
      </c>
      <c r="U2733">
        <v>0</v>
      </c>
      <c r="V2733">
        <v>0</v>
      </c>
      <c r="W2733">
        <v>0</v>
      </c>
      <c r="X2733">
        <v>150.54633000000001</v>
      </c>
      <c r="Y2733">
        <v>0</v>
      </c>
      <c r="Z2733">
        <v>41.712451999999999</v>
      </c>
      <c r="AA2733">
        <v>0</v>
      </c>
      <c r="AB2733">
        <v>114.17910999999999</v>
      </c>
      <c r="AC2733">
        <v>0</v>
      </c>
      <c r="AD2733">
        <v>0</v>
      </c>
      <c r="AE2733">
        <v>0</v>
      </c>
      <c r="AF2733">
        <v>306.43790000000001</v>
      </c>
    </row>
    <row r="2734" spans="1:32" x14ac:dyDescent="0.3">
      <c r="A2734">
        <v>3001894</v>
      </c>
      <c r="B2734">
        <v>1</v>
      </c>
      <c r="C2734" t="s">
        <v>82</v>
      </c>
      <c r="D2734" t="s">
        <v>84</v>
      </c>
      <c r="E2734" t="s">
        <v>10423</v>
      </c>
      <c r="F2734" t="s">
        <v>10424</v>
      </c>
      <c r="G2734" t="s">
        <v>134</v>
      </c>
      <c r="H2734" t="s">
        <v>318</v>
      </c>
      <c r="I2734" t="s">
        <v>79</v>
      </c>
      <c r="J2734" t="s">
        <v>136</v>
      </c>
      <c r="K2734" t="s">
        <v>22</v>
      </c>
      <c r="L2734" t="s">
        <v>177</v>
      </c>
      <c r="M2734" t="s">
        <v>10425</v>
      </c>
      <c r="N2734" t="s">
        <v>10426</v>
      </c>
      <c r="O2734">
        <v>4.0654175000000006</v>
      </c>
      <c r="P2734">
        <v>1</v>
      </c>
      <c r="Q2734">
        <v>0</v>
      </c>
      <c r="R2734">
        <v>2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1.9661819</v>
      </c>
      <c r="Y2734">
        <v>0</v>
      </c>
      <c r="Z2734">
        <v>92.122919999999993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94.089100000000002</v>
      </c>
    </row>
    <row r="2735" spans="1:32" x14ac:dyDescent="0.3">
      <c r="A2735">
        <v>3001902</v>
      </c>
      <c r="B2735">
        <v>1</v>
      </c>
      <c r="C2735" t="s">
        <v>82</v>
      </c>
      <c r="D2735" t="s">
        <v>91</v>
      </c>
      <c r="E2735" t="s">
        <v>10427</v>
      </c>
      <c r="F2735" t="s">
        <v>10428</v>
      </c>
      <c r="G2735" t="s">
        <v>134</v>
      </c>
      <c r="H2735" t="s">
        <v>247</v>
      </c>
      <c r="I2735" t="s">
        <v>78</v>
      </c>
      <c r="J2735" t="s">
        <v>136</v>
      </c>
      <c r="K2735" t="s">
        <v>22</v>
      </c>
      <c r="L2735" t="s">
        <v>177</v>
      </c>
      <c r="M2735" t="s">
        <v>10429</v>
      </c>
      <c r="N2735" t="s">
        <v>10430</v>
      </c>
      <c r="O2735">
        <v>2.2576350000000001</v>
      </c>
      <c r="P2735">
        <v>0</v>
      </c>
      <c r="Q2735">
        <v>244</v>
      </c>
      <c r="R2735">
        <v>0</v>
      </c>
      <c r="S2735">
        <v>0</v>
      </c>
      <c r="T2735">
        <v>0</v>
      </c>
      <c r="U2735">
        <v>25</v>
      </c>
      <c r="V2735">
        <v>0</v>
      </c>
      <c r="W2735">
        <v>0</v>
      </c>
      <c r="X2735">
        <v>0</v>
      </c>
      <c r="Y2735">
        <v>131.53581</v>
      </c>
      <c r="Z2735">
        <v>0</v>
      </c>
      <c r="AA2735">
        <v>0</v>
      </c>
      <c r="AB2735">
        <v>0</v>
      </c>
      <c r="AC2735">
        <v>38.665053999999998</v>
      </c>
      <c r="AD2735">
        <v>0</v>
      </c>
      <c r="AE2735">
        <v>0</v>
      </c>
      <c r="AF2735">
        <v>170.20087000000001</v>
      </c>
    </row>
    <row r="2736" spans="1:32" x14ac:dyDescent="0.3">
      <c r="A2736">
        <v>3001649</v>
      </c>
      <c r="B2736">
        <v>1</v>
      </c>
      <c r="C2736" t="s">
        <v>82</v>
      </c>
      <c r="D2736" t="s">
        <v>98</v>
      </c>
      <c r="E2736" t="s">
        <v>10431</v>
      </c>
      <c r="F2736" t="s">
        <v>10432</v>
      </c>
      <c r="G2736" t="s">
        <v>134</v>
      </c>
      <c r="H2736" t="s">
        <v>367</v>
      </c>
      <c r="I2736" t="s">
        <v>78</v>
      </c>
      <c r="J2736" t="s">
        <v>136</v>
      </c>
      <c r="K2736" t="s">
        <v>22</v>
      </c>
      <c r="L2736" t="s">
        <v>177</v>
      </c>
      <c r="M2736" t="s">
        <v>10433</v>
      </c>
      <c r="N2736" t="s">
        <v>10434</v>
      </c>
      <c r="O2736">
        <v>1.0882933333333333</v>
      </c>
      <c r="P2736">
        <v>0</v>
      </c>
      <c r="Q2736">
        <v>2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0.94286910000000002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0.94286910000000002</v>
      </c>
    </row>
    <row r="2737" spans="1:32" x14ac:dyDescent="0.3">
      <c r="A2737">
        <v>3001633</v>
      </c>
      <c r="B2737">
        <v>1</v>
      </c>
      <c r="C2737" t="s">
        <v>83</v>
      </c>
      <c r="D2737" t="s">
        <v>115</v>
      </c>
      <c r="E2737" t="s">
        <v>10435</v>
      </c>
      <c r="F2737" t="s">
        <v>10436</v>
      </c>
      <c r="G2737" t="s">
        <v>134</v>
      </c>
      <c r="H2737" t="s">
        <v>367</v>
      </c>
      <c r="I2737" t="s">
        <v>78</v>
      </c>
      <c r="J2737" t="s">
        <v>136</v>
      </c>
      <c r="K2737" t="s">
        <v>22</v>
      </c>
      <c r="L2737" t="s">
        <v>177</v>
      </c>
      <c r="M2737" t="s">
        <v>10437</v>
      </c>
      <c r="N2737" t="s">
        <v>10438</v>
      </c>
      <c r="O2737">
        <v>4.9560788888888885</v>
      </c>
      <c r="P2737">
        <v>0</v>
      </c>
      <c r="Q2737">
        <v>1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1.4399150000000001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1.4399150000000001</v>
      </c>
    </row>
    <row r="2738" spans="1:32" x14ac:dyDescent="0.3">
      <c r="A2738">
        <v>3001622</v>
      </c>
      <c r="B2738">
        <v>1</v>
      </c>
      <c r="C2738" t="s">
        <v>83</v>
      </c>
      <c r="D2738" t="s">
        <v>126</v>
      </c>
      <c r="E2738" t="s">
        <v>10439</v>
      </c>
      <c r="F2738" t="s">
        <v>10440</v>
      </c>
      <c r="G2738" t="s">
        <v>134</v>
      </c>
      <c r="H2738" t="s">
        <v>327</v>
      </c>
      <c r="I2738" t="s">
        <v>78</v>
      </c>
      <c r="J2738" t="s">
        <v>136</v>
      </c>
      <c r="K2738" t="s">
        <v>22</v>
      </c>
      <c r="L2738" t="s">
        <v>177</v>
      </c>
      <c r="M2738" t="s">
        <v>10441</v>
      </c>
      <c r="N2738" t="s">
        <v>10442</v>
      </c>
      <c r="O2738">
        <v>2.8633333333333333</v>
      </c>
      <c r="P2738">
        <v>0</v>
      </c>
      <c r="Q2738">
        <v>15</v>
      </c>
      <c r="R2738">
        <v>0</v>
      </c>
      <c r="S2738">
        <v>1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2.3998919000000001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2.3998919000000001</v>
      </c>
    </row>
    <row r="2739" spans="1:32" x14ac:dyDescent="0.3">
      <c r="A2739">
        <v>3001634</v>
      </c>
      <c r="B2739">
        <v>1</v>
      </c>
      <c r="C2739" t="s">
        <v>82</v>
      </c>
      <c r="D2739" t="s">
        <v>105</v>
      </c>
      <c r="E2739" t="s">
        <v>10443</v>
      </c>
      <c r="F2739" t="s">
        <v>10444</v>
      </c>
      <c r="G2739" t="s">
        <v>134</v>
      </c>
      <c r="H2739" t="s">
        <v>247</v>
      </c>
      <c r="I2739" t="s">
        <v>78</v>
      </c>
      <c r="J2739" t="s">
        <v>136</v>
      </c>
      <c r="K2739" t="s">
        <v>22</v>
      </c>
      <c r="L2739" t="s">
        <v>177</v>
      </c>
      <c r="M2739" t="s">
        <v>10445</v>
      </c>
      <c r="N2739" t="s">
        <v>10446</v>
      </c>
      <c r="O2739">
        <v>2.7851369444444445</v>
      </c>
      <c r="P2739">
        <v>0</v>
      </c>
      <c r="Q2739">
        <v>108</v>
      </c>
      <c r="R2739">
        <v>0</v>
      </c>
      <c r="S2739">
        <v>0</v>
      </c>
      <c r="T2739">
        <v>0</v>
      </c>
      <c r="U2739">
        <v>5</v>
      </c>
      <c r="V2739">
        <v>0</v>
      </c>
      <c r="W2739">
        <v>0</v>
      </c>
      <c r="X2739">
        <v>0</v>
      </c>
      <c r="Y2739">
        <v>122.76045000000001</v>
      </c>
      <c r="Z2739">
        <v>0</v>
      </c>
      <c r="AA2739">
        <v>0</v>
      </c>
      <c r="AB2739">
        <v>0</v>
      </c>
      <c r="AC2739">
        <v>2.5349813000000001</v>
      </c>
      <c r="AD2739">
        <v>0</v>
      </c>
      <c r="AE2739">
        <v>0</v>
      </c>
      <c r="AF2739">
        <v>125.29543</v>
      </c>
    </row>
    <row r="2740" spans="1:32" x14ac:dyDescent="0.3">
      <c r="A2740">
        <v>3001625</v>
      </c>
      <c r="B2740">
        <v>1</v>
      </c>
      <c r="C2740" t="s">
        <v>82</v>
      </c>
      <c r="D2740" t="s">
        <v>112</v>
      </c>
      <c r="E2740" t="s">
        <v>10243</v>
      </c>
      <c r="F2740" t="s">
        <v>10244</v>
      </c>
      <c r="G2740" t="s">
        <v>134</v>
      </c>
      <c r="H2740" t="s">
        <v>211</v>
      </c>
      <c r="I2740" t="s">
        <v>79</v>
      </c>
      <c r="J2740" t="s">
        <v>136</v>
      </c>
      <c r="K2740" t="s">
        <v>22</v>
      </c>
      <c r="L2740" t="s">
        <v>177</v>
      </c>
      <c r="M2740" t="s">
        <v>10447</v>
      </c>
      <c r="N2740" t="s">
        <v>10448</v>
      </c>
      <c r="O2740">
        <v>1.1786111111111111</v>
      </c>
      <c r="P2740">
        <v>0</v>
      </c>
      <c r="Q2740">
        <v>13</v>
      </c>
      <c r="R2740">
        <v>15</v>
      </c>
      <c r="S2740">
        <v>82</v>
      </c>
      <c r="T2740">
        <v>7</v>
      </c>
      <c r="U2740">
        <v>16</v>
      </c>
      <c r="V2740">
        <v>1</v>
      </c>
      <c r="W2740">
        <v>0</v>
      </c>
      <c r="X2740">
        <v>0</v>
      </c>
      <c r="Y2740">
        <v>5.9356102999999996</v>
      </c>
      <c r="Z2740">
        <v>103.32311</v>
      </c>
      <c r="AA2740">
        <v>138.7321</v>
      </c>
      <c r="AB2740">
        <v>71.798460000000006</v>
      </c>
      <c r="AC2740">
        <v>27.067076</v>
      </c>
      <c r="AD2740">
        <v>219.22022999999999</v>
      </c>
      <c r="AE2740">
        <v>0</v>
      </c>
      <c r="AF2740">
        <v>566.07659999999998</v>
      </c>
    </row>
    <row r="2741" spans="1:32" x14ac:dyDescent="0.3">
      <c r="A2741">
        <v>3001598</v>
      </c>
      <c r="B2741">
        <v>1</v>
      </c>
      <c r="C2741" t="s">
        <v>83</v>
      </c>
      <c r="D2741" t="s">
        <v>125</v>
      </c>
      <c r="E2741" t="s">
        <v>10449</v>
      </c>
      <c r="F2741" t="s">
        <v>10450</v>
      </c>
      <c r="G2741" t="s">
        <v>134</v>
      </c>
      <c r="H2741" t="s">
        <v>211</v>
      </c>
      <c r="I2741" t="s">
        <v>79</v>
      </c>
      <c r="J2741" t="s">
        <v>136</v>
      </c>
      <c r="K2741" t="s">
        <v>22</v>
      </c>
      <c r="L2741" t="s">
        <v>177</v>
      </c>
      <c r="M2741" t="s">
        <v>10451</v>
      </c>
      <c r="N2741" t="s">
        <v>10452</v>
      </c>
      <c r="O2741">
        <v>0.8552777777777778</v>
      </c>
      <c r="P2741">
        <v>0</v>
      </c>
      <c r="Q2741">
        <v>248</v>
      </c>
      <c r="R2741">
        <v>0</v>
      </c>
      <c r="S2741">
        <v>3</v>
      </c>
      <c r="T2741">
        <v>0</v>
      </c>
      <c r="U2741">
        <v>29</v>
      </c>
      <c r="V2741">
        <v>0</v>
      </c>
      <c r="W2741">
        <v>0</v>
      </c>
      <c r="X2741">
        <v>0</v>
      </c>
      <c r="Y2741">
        <v>70.186080000000004</v>
      </c>
      <c r="Z2741">
        <v>0</v>
      </c>
      <c r="AA2741">
        <v>0.2731943</v>
      </c>
      <c r="AB2741">
        <v>0</v>
      </c>
      <c r="AC2741">
        <v>11.842987000000001</v>
      </c>
      <c r="AD2741">
        <v>0</v>
      </c>
      <c r="AE2741">
        <v>0</v>
      </c>
      <c r="AF2741">
        <v>82.302260000000004</v>
      </c>
    </row>
    <row r="2742" spans="1:32" x14ac:dyDescent="0.3">
      <c r="A2742">
        <v>3001593</v>
      </c>
      <c r="B2742">
        <v>1</v>
      </c>
      <c r="C2742" t="s">
        <v>82</v>
      </c>
      <c r="D2742" t="s">
        <v>84</v>
      </c>
      <c r="E2742" t="s">
        <v>10453</v>
      </c>
      <c r="F2742" t="s">
        <v>10454</v>
      </c>
      <c r="G2742" t="s">
        <v>134</v>
      </c>
      <c r="H2742" t="s">
        <v>182</v>
      </c>
      <c r="I2742" t="s">
        <v>78</v>
      </c>
      <c r="J2742" t="s">
        <v>136</v>
      </c>
      <c r="K2742" t="s">
        <v>22</v>
      </c>
      <c r="L2742" t="s">
        <v>177</v>
      </c>
      <c r="M2742" t="s">
        <v>10455</v>
      </c>
      <c r="N2742" t="s">
        <v>10456</v>
      </c>
      <c r="O2742">
        <v>1.5850194444444443</v>
      </c>
      <c r="P2742">
        <v>0</v>
      </c>
      <c r="Q2742">
        <v>215</v>
      </c>
      <c r="R2742">
        <v>0</v>
      </c>
      <c r="S2742">
        <v>0</v>
      </c>
      <c r="T2742">
        <v>0</v>
      </c>
      <c r="U2742">
        <v>17</v>
      </c>
      <c r="V2742">
        <v>0</v>
      </c>
      <c r="W2742">
        <v>0</v>
      </c>
      <c r="X2742">
        <v>0</v>
      </c>
      <c r="Y2742">
        <v>82.373469999999998</v>
      </c>
      <c r="Z2742">
        <v>0</v>
      </c>
      <c r="AA2742">
        <v>0</v>
      </c>
      <c r="AB2742">
        <v>0</v>
      </c>
      <c r="AC2742">
        <v>45.871090000000002</v>
      </c>
      <c r="AD2742">
        <v>0</v>
      </c>
      <c r="AE2742">
        <v>0</v>
      </c>
      <c r="AF2742">
        <v>128.24455</v>
      </c>
    </row>
    <row r="2743" spans="1:32" x14ac:dyDescent="0.3">
      <c r="A2743">
        <v>3001469</v>
      </c>
      <c r="B2743">
        <v>1</v>
      </c>
      <c r="C2743" t="s">
        <v>83</v>
      </c>
      <c r="D2743" t="s">
        <v>126</v>
      </c>
      <c r="E2743" t="s">
        <v>7160</v>
      </c>
      <c r="F2743" t="s">
        <v>7161</v>
      </c>
      <c r="G2743" t="s">
        <v>134</v>
      </c>
      <c r="H2743" t="s">
        <v>211</v>
      </c>
      <c r="I2743" t="s">
        <v>79</v>
      </c>
      <c r="J2743" t="s">
        <v>136</v>
      </c>
      <c r="K2743" t="s">
        <v>22</v>
      </c>
      <c r="L2743" t="s">
        <v>177</v>
      </c>
      <c r="M2743" t="s">
        <v>10457</v>
      </c>
      <c r="N2743" t="s">
        <v>10458</v>
      </c>
      <c r="O2743">
        <v>0.51361111111111113</v>
      </c>
      <c r="P2743">
        <v>2</v>
      </c>
      <c r="Q2743">
        <v>523</v>
      </c>
      <c r="R2743">
        <v>1</v>
      </c>
      <c r="S2743">
        <v>44</v>
      </c>
      <c r="T2743">
        <v>1</v>
      </c>
      <c r="U2743">
        <v>13</v>
      </c>
      <c r="V2743">
        <v>0</v>
      </c>
      <c r="W2743">
        <v>0</v>
      </c>
      <c r="X2743">
        <v>3.2703574</v>
      </c>
      <c r="Y2743">
        <v>32.041702000000001</v>
      </c>
      <c r="Z2743">
        <v>2.3786849999999999</v>
      </c>
      <c r="AA2743">
        <v>1.5071999</v>
      </c>
      <c r="AB2743">
        <v>2.4871726000000001</v>
      </c>
      <c r="AC2743">
        <v>3.5770495000000002</v>
      </c>
      <c r="AD2743">
        <v>0</v>
      </c>
      <c r="AE2743">
        <v>0</v>
      </c>
      <c r="AF2743">
        <v>45.262169999999998</v>
      </c>
    </row>
    <row r="2744" spans="1:32" x14ac:dyDescent="0.3">
      <c r="A2744">
        <v>3001448</v>
      </c>
      <c r="B2744">
        <v>1</v>
      </c>
      <c r="C2744" t="s">
        <v>82</v>
      </c>
      <c r="D2744" t="s">
        <v>84</v>
      </c>
      <c r="E2744" t="s">
        <v>10459</v>
      </c>
      <c r="F2744" t="s">
        <v>10460</v>
      </c>
      <c r="G2744" t="s">
        <v>134</v>
      </c>
      <c r="H2744" t="s">
        <v>247</v>
      </c>
      <c r="I2744" t="s">
        <v>78</v>
      </c>
      <c r="J2744" t="s">
        <v>136</v>
      </c>
      <c r="K2744" t="s">
        <v>22</v>
      </c>
      <c r="L2744" t="s">
        <v>177</v>
      </c>
      <c r="M2744" t="s">
        <v>10461</v>
      </c>
      <c r="N2744" t="s">
        <v>10462</v>
      </c>
      <c r="O2744">
        <v>8.5718800000000002</v>
      </c>
      <c r="P2744">
        <v>0</v>
      </c>
      <c r="Q2744">
        <v>47</v>
      </c>
      <c r="R2744">
        <v>0</v>
      </c>
      <c r="S2744">
        <v>2</v>
      </c>
      <c r="T2744">
        <v>0</v>
      </c>
      <c r="U2744">
        <v>1</v>
      </c>
      <c r="V2744">
        <v>0</v>
      </c>
      <c r="W2744">
        <v>0</v>
      </c>
      <c r="X2744">
        <v>0</v>
      </c>
      <c r="Y2744">
        <v>44.667633000000002</v>
      </c>
      <c r="Z2744">
        <v>0</v>
      </c>
      <c r="AA2744">
        <v>0.68576680000000001</v>
      </c>
      <c r="AB2744">
        <v>0</v>
      </c>
      <c r="AC2744">
        <v>1.6186543</v>
      </c>
      <c r="AD2744">
        <v>0</v>
      </c>
      <c r="AE2744">
        <v>0</v>
      </c>
      <c r="AF2744">
        <v>46.972054</v>
      </c>
    </row>
    <row r="2745" spans="1:32" x14ac:dyDescent="0.3">
      <c r="A2745">
        <v>3001429</v>
      </c>
      <c r="B2745">
        <v>1</v>
      </c>
      <c r="C2745" t="s">
        <v>82</v>
      </c>
      <c r="D2745" t="s">
        <v>94</v>
      </c>
      <c r="E2745" t="s">
        <v>9901</v>
      </c>
      <c r="F2745" t="s">
        <v>9902</v>
      </c>
      <c r="G2745" t="s">
        <v>134</v>
      </c>
      <c r="H2745" t="s">
        <v>367</v>
      </c>
      <c r="I2745" t="s">
        <v>78</v>
      </c>
      <c r="J2745" t="s">
        <v>136</v>
      </c>
      <c r="K2745" t="s">
        <v>22</v>
      </c>
      <c r="L2745" t="s">
        <v>177</v>
      </c>
      <c r="M2745" t="s">
        <v>10463</v>
      </c>
      <c r="N2745" t="s">
        <v>10464</v>
      </c>
      <c r="O2745">
        <v>2.0319136111111114</v>
      </c>
      <c r="P2745">
        <v>0</v>
      </c>
      <c r="Q2745">
        <v>12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7.3004639999999998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7.3004639999999998</v>
      </c>
    </row>
    <row r="2746" spans="1:32" x14ac:dyDescent="0.3">
      <c r="A2746">
        <v>3001283</v>
      </c>
      <c r="B2746">
        <v>1</v>
      </c>
      <c r="C2746" t="s">
        <v>82</v>
      </c>
      <c r="D2746" t="s">
        <v>95</v>
      </c>
      <c r="E2746" t="s">
        <v>10465</v>
      </c>
      <c r="F2746" t="s">
        <v>10466</v>
      </c>
      <c r="G2746" t="s">
        <v>134</v>
      </c>
      <c r="H2746" t="s">
        <v>238</v>
      </c>
      <c r="I2746" t="s">
        <v>78</v>
      </c>
      <c r="J2746" t="s">
        <v>136</v>
      </c>
      <c r="K2746" t="s">
        <v>22</v>
      </c>
      <c r="L2746" t="s">
        <v>177</v>
      </c>
      <c r="M2746" t="s">
        <v>10467</v>
      </c>
      <c r="N2746" t="s">
        <v>10468</v>
      </c>
      <c r="O2746">
        <v>0.67909194444444454</v>
      </c>
      <c r="P2746">
        <v>0</v>
      </c>
      <c r="Q2746">
        <v>1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0.58559804999999998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0.58559804999999998</v>
      </c>
    </row>
    <row r="2747" spans="1:32" x14ac:dyDescent="0.3">
      <c r="A2747">
        <v>3001184</v>
      </c>
      <c r="B2747">
        <v>1</v>
      </c>
      <c r="C2747" t="s">
        <v>83</v>
      </c>
      <c r="D2747" t="s">
        <v>127</v>
      </c>
      <c r="E2747" t="s">
        <v>10469</v>
      </c>
      <c r="F2747" t="s">
        <v>10470</v>
      </c>
      <c r="G2747" t="s">
        <v>134</v>
      </c>
      <c r="H2747" t="s">
        <v>147</v>
      </c>
      <c r="I2747" t="s">
        <v>79</v>
      </c>
      <c r="J2747" t="s">
        <v>136</v>
      </c>
      <c r="K2747" t="s">
        <v>22</v>
      </c>
      <c r="L2747" t="s">
        <v>137</v>
      </c>
      <c r="M2747" t="s">
        <v>10471</v>
      </c>
      <c r="N2747" t="s">
        <v>10472</v>
      </c>
      <c r="O2747">
        <v>0.55500000000000005</v>
      </c>
      <c r="P2747">
        <v>38</v>
      </c>
      <c r="Q2747">
        <v>17544</v>
      </c>
      <c r="R2747">
        <v>862</v>
      </c>
      <c r="S2747">
        <v>810</v>
      </c>
      <c r="T2747">
        <v>85</v>
      </c>
      <c r="U2747">
        <v>2374</v>
      </c>
      <c r="V2747">
        <v>8</v>
      </c>
      <c r="W2747">
        <v>1</v>
      </c>
      <c r="X2747">
        <v>49.388202999999997</v>
      </c>
      <c r="Y2747">
        <v>1546.751</v>
      </c>
      <c r="Z2747">
        <v>133.57355999999999</v>
      </c>
      <c r="AA2747">
        <v>52.455570000000002</v>
      </c>
      <c r="AB2747">
        <v>229.47426999999999</v>
      </c>
      <c r="AC2747">
        <v>325.81900000000002</v>
      </c>
      <c r="AD2747">
        <v>53.565753999999998</v>
      </c>
      <c r="AE2747">
        <v>0.15420002999999999</v>
      </c>
      <c r="AF2747">
        <v>2391.1815999999999</v>
      </c>
    </row>
    <row r="2748" spans="1:32" x14ac:dyDescent="0.3">
      <c r="A2748">
        <v>3000535</v>
      </c>
      <c r="B2748">
        <v>1</v>
      </c>
      <c r="C2748" t="s">
        <v>82</v>
      </c>
      <c r="D2748" t="s">
        <v>86</v>
      </c>
      <c r="E2748" t="s">
        <v>10473</v>
      </c>
      <c r="F2748" t="s">
        <v>10474</v>
      </c>
      <c r="G2748" t="s">
        <v>134</v>
      </c>
      <c r="H2748" t="s">
        <v>142</v>
      </c>
      <c r="I2748" t="s">
        <v>78</v>
      </c>
      <c r="J2748" t="s">
        <v>136</v>
      </c>
      <c r="K2748" t="s">
        <v>22</v>
      </c>
      <c r="L2748" t="s">
        <v>137</v>
      </c>
      <c r="M2748" t="s">
        <v>10475</v>
      </c>
      <c r="N2748" t="s">
        <v>10476</v>
      </c>
      <c r="O2748">
        <v>7.5302777777777781</v>
      </c>
      <c r="P2748">
        <v>0</v>
      </c>
      <c r="Q2748">
        <v>65</v>
      </c>
      <c r="R2748">
        <v>0</v>
      </c>
      <c r="S2748">
        <v>21</v>
      </c>
      <c r="T2748">
        <v>0</v>
      </c>
      <c r="U2748">
        <v>13</v>
      </c>
      <c r="V2748">
        <v>0</v>
      </c>
      <c r="W2748">
        <v>0</v>
      </c>
      <c r="X2748">
        <v>0</v>
      </c>
      <c r="Y2748">
        <v>74.377426</v>
      </c>
      <c r="Z2748">
        <v>0</v>
      </c>
      <c r="AA2748">
        <v>12.082499</v>
      </c>
      <c r="AB2748">
        <v>0</v>
      </c>
      <c r="AC2748">
        <v>29.142766999999999</v>
      </c>
      <c r="AD2748">
        <v>0</v>
      </c>
      <c r="AE2748">
        <v>0</v>
      </c>
      <c r="AF2748">
        <v>115.60269</v>
      </c>
    </row>
    <row r="2749" spans="1:32" x14ac:dyDescent="0.3">
      <c r="A2749">
        <v>3000182</v>
      </c>
      <c r="B2749">
        <v>1</v>
      </c>
      <c r="C2749" t="s">
        <v>83</v>
      </c>
      <c r="D2749" t="s">
        <v>130</v>
      </c>
      <c r="E2749" t="s">
        <v>3190</v>
      </c>
      <c r="F2749" t="s">
        <v>3191</v>
      </c>
      <c r="G2749" t="s">
        <v>134</v>
      </c>
      <c r="H2749" t="s">
        <v>147</v>
      </c>
      <c r="I2749" t="s">
        <v>79</v>
      </c>
      <c r="J2749" t="s">
        <v>136</v>
      </c>
      <c r="K2749" t="s">
        <v>22</v>
      </c>
      <c r="L2749" t="s">
        <v>137</v>
      </c>
      <c r="M2749" t="s">
        <v>10477</v>
      </c>
      <c r="N2749" t="s">
        <v>10478</v>
      </c>
      <c r="O2749">
        <v>3.7369444444444446</v>
      </c>
      <c r="P2749">
        <v>0</v>
      </c>
      <c r="Q2749">
        <v>0</v>
      </c>
      <c r="R2749">
        <v>0</v>
      </c>
      <c r="S2749">
        <v>0</v>
      </c>
      <c r="T2749">
        <v>1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56.874775</v>
      </c>
      <c r="AC2749">
        <v>0</v>
      </c>
      <c r="AD2749">
        <v>0</v>
      </c>
      <c r="AE2749">
        <v>0</v>
      </c>
      <c r="AF2749">
        <v>56.874775</v>
      </c>
    </row>
    <row r="2750" spans="1:32" x14ac:dyDescent="0.3">
      <c r="A2750">
        <v>3000151</v>
      </c>
      <c r="B2750">
        <v>1</v>
      </c>
      <c r="C2750" t="s">
        <v>82</v>
      </c>
      <c r="D2750" t="s">
        <v>87</v>
      </c>
      <c r="E2750" t="s">
        <v>10479</v>
      </c>
      <c r="F2750" t="s">
        <v>10480</v>
      </c>
      <c r="G2750" t="s">
        <v>134</v>
      </c>
      <c r="H2750" t="s">
        <v>147</v>
      </c>
      <c r="I2750" t="s">
        <v>79</v>
      </c>
      <c r="J2750" t="s">
        <v>136</v>
      </c>
      <c r="K2750" t="s">
        <v>22</v>
      </c>
      <c r="L2750" t="s">
        <v>137</v>
      </c>
      <c r="M2750" t="s">
        <v>10481</v>
      </c>
      <c r="N2750" t="s">
        <v>10482</v>
      </c>
      <c r="O2750">
        <v>2.1952777777777777</v>
      </c>
      <c r="P2750">
        <v>0</v>
      </c>
      <c r="Q2750">
        <v>236</v>
      </c>
      <c r="R2750">
        <v>0</v>
      </c>
      <c r="S2750">
        <v>0</v>
      </c>
      <c r="T2750">
        <v>0</v>
      </c>
      <c r="U2750">
        <v>16</v>
      </c>
      <c r="V2750">
        <v>0</v>
      </c>
      <c r="W2750">
        <v>0</v>
      </c>
      <c r="X2750">
        <v>0</v>
      </c>
      <c r="Y2750">
        <v>141.4204</v>
      </c>
      <c r="Z2750">
        <v>0</v>
      </c>
      <c r="AA2750">
        <v>0</v>
      </c>
      <c r="AB2750">
        <v>0</v>
      </c>
      <c r="AC2750">
        <v>20.073038</v>
      </c>
      <c r="AD2750">
        <v>0</v>
      </c>
      <c r="AE2750">
        <v>0</v>
      </c>
      <c r="AF2750">
        <v>161.49343999999999</v>
      </c>
    </row>
    <row r="2751" spans="1:32" x14ac:dyDescent="0.3">
      <c r="A2751">
        <v>3000171</v>
      </c>
      <c r="B2751">
        <v>1</v>
      </c>
      <c r="C2751" t="s">
        <v>83</v>
      </c>
      <c r="D2751" t="s">
        <v>122</v>
      </c>
      <c r="E2751" t="s">
        <v>6309</v>
      </c>
      <c r="F2751" t="s">
        <v>6310</v>
      </c>
      <c r="G2751" t="s">
        <v>134</v>
      </c>
      <c r="H2751" t="s">
        <v>135</v>
      </c>
      <c r="I2751" t="s">
        <v>79</v>
      </c>
      <c r="J2751" t="s">
        <v>136</v>
      </c>
      <c r="K2751" t="s">
        <v>22</v>
      </c>
      <c r="L2751" t="s">
        <v>137</v>
      </c>
      <c r="M2751" t="s">
        <v>10483</v>
      </c>
      <c r="N2751" t="s">
        <v>10484</v>
      </c>
      <c r="O2751">
        <v>0.38972222222222225</v>
      </c>
      <c r="P2751">
        <v>2</v>
      </c>
      <c r="Q2751">
        <v>237</v>
      </c>
      <c r="R2751">
        <v>29</v>
      </c>
      <c r="S2751">
        <v>51</v>
      </c>
      <c r="T2751">
        <v>0</v>
      </c>
      <c r="U2751">
        <v>8</v>
      </c>
      <c r="V2751">
        <v>1</v>
      </c>
      <c r="W2751">
        <v>0</v>
      </c>
      <c r="X2751">
        <v>0.14061946</v>
      </c>
      <c r="Y2751">
        <v>13.044852000000001</v>
      </c>
      <c r="Z2751">
        <v>33.646079999999998</v>
      </c>
      <c r="AA2751">
        <v>1.9537481999999999</v>
      </c>
      <c r="AB2751">
        <v>0</v>
      </c>
      <c r="AC2751">
        <v>0.75873460000000004</v>
      </c>
      <c r="AD2751">
        <v>1.1795715</v>
      </c>
      <c r="AE2751">
        <v>0</v>
      </c>
      <c r="AF2751">
        <v>50.723605999999997</v>
      </c>
    </row>
    <row r="2752" spans="1:32" x14ac:dyDescent="0.3">
      <c r="A2752">
        <v>3000172</v>
      </c>
      <c r="B2752">
        <v>1</v>
      </c>
      <c r="C2752" t="s">
        <v>83</v>
      </c>
      <c r="D2752" t="s">
        <v>122</v>
      </c>
      <c r="E2752" t="s">
        <v>10485</v>
      </c>
      <c r="F2752" t="s">
        <v>10486</v>
      </c>
      <c r="G2752" t="s">
        <v>134</v>
      </c>
      <c r="H2752" t="s">
        <v>135</v>
      </c>
      <c r="I2752" t="s">
        <v>79</v>
      </c>
      <c r="J2752" t="s">
        <v>136</v>
      </c>
      <c r="K2752" t="s">
        <v>22</v>
      </c>
      <c r="L2752" t="s">
        <v>137</v>
      </c>
      <c r="M2752" t="s">
        <v>10487</v>
      </c>
      <c r="N2752" t="s">
        <v>10488</v>
      </c>
      <c r="O2752">
        <v>0.37222222222222223</v>
      </c>
      <c r="P2752">
        <v>11</v>
      </c>
      <c r="Q2752">
        <v>583</v>
      </c>
      <c r="R2752">
        <v>12</v>
      </c>
      <c r="S2752">
        <v>51</v>
      </c>
      <c r="T2752">
        <v>4</v>
      </c>
      <c r="U2752">
        <v>21</v>
      </c>
      <c r="V2752">
        <v>0</v>
      </c>
      <c r="W2752">
        <v>0</v>
      </c>
      <c r="X2752">
        <v>11.523937999999999</v>
      </c>
      <c r="Y2752">
        <v>28.706821000000001</v>
      </c>
      <c r="Z2752">
        <v>1.3007386000000001</v>
      </c>
      <c r="AA2752">
        <v>0.84801930000000003</v>
      </c>
      <c r="AB2752">
        <v>0.77637310000000004</v>
      </c>
      <c r="AC2752">
        <v>0.41449067000000001</v>
      </c>
      <c r="AD2752">
        <v>0</v>
      </c>
      <c r="AE2752">
        <v>0</v>
      </c>
      <c r="AF2752">
        <v>43.57038</v>
      </c>
    </row>
    <row r="2753" spans="1:32" x14ac:dyDescent="0.3">
      <c r="A2753">
        <v>3000170</v>
      </c>
      <c r="B2753">
        <v>1</v>
      </c>
      <c r="C2753" t="s">
        <v>83</v>
      </c>
      <c r="D2753" t="s">
        <v>122</v>
      </c>
      <c r="E2753" t="s">
        <v>10489</v>
      </c>
      <c r="F2753" t="s">
        <v>10490</v>
      </c>
      <c r="G2753" t="s">
        <v>134</v>
      </c>
      <c r="H2753" t="s">
        <v>135</v>
      </c>
      <c r="I2753" t="s">
        <v>79</v>
      </c>
      <c r="J2753" t="s">
        <v>136</v>
      </c>
      <c r="K2753" t="s">
        <v>22</v>
      </c>
      <c r="L2753" t="s">
        <v>137</v>
      </c>
      <c r="M2753" t="s">
        <v>10491</v>
      </c>
      <c r="N2753" t="s">
        <v>10492</v>
      </c>
      <c r="O2753">
        <v>0.4777777777777778</v>
      </c>
      <c r="P2753">
        <v>14</v>
      </c>
      <c r="Q2753">
        <v>2258</v>
      </c>
      <c r="R2753">
        <v>86</v>
      </c>
      <c r="S2753">
        <v>253</v>
      </c>
      <c r="T2753">
        <v>16</v>
      </c>
      <c r="U2753">
        <v>113</v>
      </c>
      <c r="V2753">
        <v>0</v>
      </c>
      <c r="W2753">
        <v>0</v>
      </c>
      <c r="X2753">
        <v>79.770034999999993</v>
      </c>
      <c r="Y2753">
        <v>132.35366999999999</v>
      </c>
      <c r="Z2753">
        <v>25.219154</v>
      </c>
      <c r="AA2753">
        <v>13.359949</v>
      </c>
      <c r="AB2753">
        <v>9.5609680000000008</v>
      </c>
      <c r="AC2753">
        <v>17.635221000000001</v>
      </c>
      <c r="AD2753">
        <v>0</v>
      </c>
      <c r="AE2753">
        <v>0</v>
      </c>
      <c r="AF2753">
        <v>277.899</v>
      </c>
    </row>
    <row r="2754" spans="1:32" x14ac:dyDescent="0.3">
      <c r="A2754">
        <v>3000141</v>
      </c>
      <c r="B2754">
        <v>1</v>
      </c>
      <c r="C2754" t="s">
        <v>82</v>
      </c>
      <c r="D2754" t="s">
        <v>94</v>
      </c>
      <c r="E2754" t="s">
        <v>10493</v>
      </c>
      <c r="F2754" t="s">
        <v>10494</v>
      </c>
      <c r="G2754" t="s">
        <v>134</v>
      </c>
      <c r="H2754" t="s">
        <v>147</v>
      </c>
      <c r="I2754" t="s">
        <v>78</v>
      </c>
      <c r="J2754" t="s">
        <v>136</v>
      </c>
      <c r="K2754" t="s">
        <v>22</v>
      </c>
      <c r="L2754" t="s">
        <v>137</v>
      </c>
      <c r="M2754" t="s">
        <v>10495</v>
      </c>
      <c r="N2754" t="s">
        <v>10496</v>
      </c>
      <c r="O2754">
        <v>4.2270591666666668</v>
      </c>
      <c r="P2754">
        <v>0</v>
      </c>
      <c r="Q2754">
        <v>1</v>
      </c>
      <c r="R2754">
        <v>0</v>
      </c>
      <c r="S2754">
        <v>3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1.1157553</v>
      </c>
      <c r="Z2754">
        <v>0</v>
      </c>
      <c r="AA2754">
        <v>7.6957826999999996</v>
      </c>
      <c r="AB2754">
        <v>0</v>
      </c>
      <c r="AC2754">
        <v>0</v>
      </c>
      <c r="AD2754">
        <v>0</v>
      </c>
      <c r="AE2754">
        <v>0</v>
      </c>
      <c r="AF2754">
        <v>8.8115380000000005</v>
      </c>
    </row>
    <row r="2755" spans="1:32" x14ac:dyDescent="0.3">
      <c r="A2755">
        <v>3000142</v>
      </c>
      <c r="B2755">
        <v>1</v>
      </c>
      <c r="C2755" t="s">
        <v>82</v>
      </c>
      <c r="D2755" t="s">
        <v>94</v>
      </c>
      <c r="E2755" t="s">
        <v>10497</v>
      </c>
      <c r="F2755" t="s">
        <v>10498</v>
      </c>
      <c r="G2755" t="s">
        <v>134</v>
      </c>
      <c r="H2755" t="s">
        <v>147</v>
      </c>
      <c r="I2755" t="s">
        <v>78</v>
      </c>
      <c r="J2755" t="s">
        <v>136</v>
      </c>
      <c r="K2755" t="s">
        <v>22</v>
      </c>
      <c r="L2755" t="s">
        <v>137</v>
      </c>
      <c r="M2755" t="s">
        <v>10499</v>
      </c>
      <c r="N2755" t="s">
        <v>10500</v>
      </c>
      <c r="O2755">
        <v>4.2819444444444441</v>
      </c>
      <c r="P2755">
        <v>0</v>
      </c>
      <c r="Q2755">
        <v>1</v>
      </c>
      <c r="R2755">
        <v>0</v>
      </c>
      <c r="S2755">
        <v>6</v>
      </c>
      <c r="T2755">
        <v>0</v>
      </c>
      <c r="U2755">
        <v>1</v>
      </c>
      <c r="V2755">
        <v>0</v>
      </c>
      <c r="W2755">
        <v>0</v>
      </c>
      <c r="X2755">
        <v>0</v>
      </c>
      <c r="Y2755">
        <v>0.30781487000000002</v>
      </c>
      <c r="Z2755">
        <v>0</v>
      </c>
      <c r="AA2755">
        <v>9.0551759999999994</v>
      </c>
      <c r="AB2755">
        <v>0</v>
      </c>
      <c r="AC2755">
        <v>0.62507559999999995</v>
      </c>
      <c r="AD2755">
        <v>0</v>
      </c>
      <c r="AE2755">
        <v>0</v>
      </c>
      <c r="AF2755">
        <v>9.9880669999999991</v>
      </c>
    </row>
    <row r="2756" spans="1:32" x14ac:dyDescent="0.3">
      <c r="A2756">
        <v>3000129</v>
      </c>
      <c r="B2756">
        <v>1</v>
      </c>
      <c r="C2756" t="s">
        <v>82</v>
      </c>
      <c r="D2756" t="s">
        <v>104</v>
      </c>
      <c r="E2756" t="s">
        <v>10501</v>
      </c>
      <c r="F2756" t="s">
        <v>10502</v>
      </c>
      <c r="G2756" t="s">
        <v>134</v>
      </c>
      <c r="H2756" t="s">
        <v>147</v>
      </c>
      <c r="I2756" t="s">
        <v>78</v>
      </c>
      <c r="J2756" t="s">
        <v>136</v>
      </c>
      <c r="K2756" t="s">
        <v>22</v>
      </c>
      <c r="L2756" t="s">
        <v>137</v>
      </c>
      <c r="M2756" t="s">
        <v>10503</v>
      </c>
      <c r="N2756" t="s">
        <v>10504</v>
      </c>
      <c r="O2756">
        <v>3.1688888888888891</v>
      </c>
      <c r="P2756">
        <v>0</v>
      </c>
      <c r="Q2756">
        <v>394</v>
      </c>
      <c r="R2756">
        <v>0</v>
      </c>
      <c r="S2756">
        <v>0</v>
      </c>
      <c r="T2756">
        <v>0</v>
      </c>
      <c r="U2756">
        <v>5</v>
      </c>
      <c r="V2756">
        <v>0</v>
      </c>
      <c r="W2756">
        <v>0</v>
      </c>
      <c r="X2756">
        <v>0</v>
      </c>
      <c r="Y2756">
        <v>283.38983000000002</v>
      </c>
      <c r="Z2756">
        <v>0</v>
      </c>
      <c r="AA2756">
        <v>0</v>
      </c>
      <c r="AB2756">
        <v>0</v>
      </c>
      <c r="AC2756">
        <v>2.2428509999999999</v>
      </c>
      <c r="AD2756">
        <v>0</v>
      </c>
      <c r="AE2756">
        <v>0</v>
      </c>
      <c r="AF2756">
        <v>285.6327</v>
      </c>
    </row>
    <row r="2757" spans="1:32" x14ac:dyDescent="0.3">
      <c r="A2757">
        <v>3000120</v>
      </c>
      <c r="B2757">
        <v>1</v>
      </c>
      <c r="C2757" t="s">
        <v>83</v>
      </c>
      <c r="D2757" t="s">
        <v>116</v>
      </c>
      <c r="E2757" t="s">
        <v>10505</v>
      </c>
      <c r="F2757" t="s">
        <v>10506</v>
      </c>
      <c r="G2757" t="s">
        <v>134</v>
      </c>
      <c r="H2757" t="s">
        <v>147</v>
      </c>
      <c r="I2757" t="s">
        <v>78</v>
      </c>
      <c r="J2757" t="s">
        <v>136</v>
      </c>
      <c r="K2757" t="s">
        <v>22</v>
      </c>
      <c r="L2757" t="s">
        <v>137</v>
      </c>
      <c r="M2757" t="s">
        <v>10507</v>
      </c>
      <c r="N2757" t="s">
        <v>10508</v>
      </c>
      <c r="O2757">
        <v>1.6611111111111112</v>
      </c>
      <c r="P2757">
        <v>0</v>
      </c>
      <c r="Q2757">
        <v>160</v>
      </c>
      <c r="R2757">
        <v>0</v>
      </c>
      <c r="S2757">
        <v>1</v>
      </c>
      <c r="T2757">
        <v>0</v>
      </c>
      <c r="U2757">
        <v>40</v>
      </c>
      <c r="V2757">
        <v>0</v>
      </c>
      <c r="W2757">
        <v>0</v>
      </c>
      <c r="X2757">
        <v>0</v>
      </c>
      <c r="Y2757">
        <v>120.954666</v>
      </c>
      <c r="Z2757">
        <v>0</v>
      </c>
      <c r="AA2757">
        <v>0</v>
      </c>
      <c r="AB2757">
        <v>0</v>
      </c>
      <c r="AC2757">
        <v>18.537749999999999</v>
      </c>
      <c r="AD2757">
        <v>0</v>
      </c>
      <c r="AE2757">
        <v>0</v>
      </c>
      <c r="AF2757">
        <v>139.49242000000001</v>
      </c>
    </row>
    <row r="2758" spans="1:32" x14ac:dyDescent="0.3">
      <c r="A2758">
        <v>3000111</v>
      </c>
      <c r="B2758">
        <v>1</v>
      </c>
      <c r="C2758" t="s">
        <v>82</v>
      </c>
      <c r="D2758" t="s">
        <v>92</v>
      </c>
      <c r="E2758" t="s">
        <v>6225</v>
      </c>
      <c r="F2758" t="s">
        <v>6226</v>
      </c>
      <c r="G2758" t="s">
        <v>134</v>
      </c>
      <c r="H2758" t="s">
        <v>147</v>
      </c>
      <c r="I2758" t="s">
        <v>79</v>
      </c>
      <c r="J2758" t="s">
        <v>136</v>
      </c>
      <c r="K2758" t="s">
        <v>22</v>
      </c>
      <c r="L2758" t="s">
        <v>137</v>
      </c>
      <c r="M2758" t="s">
        <v>10509</v>
      </c>
      <c r="N2758" t="s">
        <v>10510</v>
      </c>
      <c r="O2758">
        <v>2.9994444444444444</v>
      </c>
      <c r="P2758">
        <v>2</v>
      </c>
      <c r="Q2758">
        <v>42</v>
      </c>
      <c r="R2758">
        <v>14</v>
      </c>
      <c r="S2758">
        <v>7</v>
      </c>
      <c r="T2758">
        <v>5</v>
      </c>
      <c r="U2758">
        <v>5</v>
      </c>
      <c r="V2758">
        <v>0</v>
      </c>
      <c r="W2758">
        <v>0</v>
      </c>
      <c r="X2758">
        <v>7.7394749999999997</v>
      </c>
      <c r="Y2758">
        <v>11.341789</v>
      </c>
      <c r="Z2758">
        <v>25.940237</v>
      </c>
      <c r="AA2758">
        <v>6.7855243999999999</v>
      </c>
      <c r="AB2758">
        <v>26.983308999999998</v>
      </c>
      <c r="AC2758">
        <v>3.7579764999999998</v>
      </c>
      <c r="AD2758">
        <v>0</v>
      </c>
      <c r="AE2758">
        <v>0</v>
      </c>
      <c r="AF2758">
        <v>82.548310000000001</v>
      </c>
    </row>
    <row r="2759" spans="1:32" x14ac:dyDescent="0.3">
      <c r="A2759">
        <v>3000107</v>
      </c>
      <c r="B2759">
        <v>1</v>
      </c>
      <c r="C2759" t="s">
        <v>82</v>
      </c>
      <c r="D2759" t="s">
        <v>105</v>
      </c>
      <c r="E2759" t="s">
        <v>10511</v>
      </c>
      <c r="F2759" t="s">
        <v>10512</v>
      </c>
      <c r="G2759" t="s">
        <v>134</v>
      </c>
      <c r="H2759" t="s">
        <v>147</v>
      </c>
      <c r="I2759" t="s">
        <v>79</v>
      </c>
      <c r="J2759" t="s">
        <v>136</v>
      </c>
      <c r="K2759" t="s">
        <v>22</v>
      </c>
      <c r="L2759" t="s">
        <v>137</v>
      </c>
      <c r="M2759" t="s">
        <v>10513</v>
      </c>
      <c r="N2759" t="s">
        <v>10514</v>
      </c>
      <c r="O2759">
        <v>3.8361111111111112</v>
      </c>
      <c r="P2759">
        <v>0</v>
      </c>
      <c r="Q2759">
        <v>1</v>
      </c>
      <c r="R2759">
        <v>57</v>
      </c>
      <c r="S2759">
        <v>38</v>
      </c>
      <c r="T2759">
        <v>2</v>
      </c>
      <c r="U2759">
        <v>2</v>
      </c>
      <c r="V2759">
        <v>0</v>
      </c>
      <c r="W2759">
        <v>0</v>
      </c>
      <c r="X2759">
        <v>0</v>
      </c>
      <c r="Y2759">
        <v>0.16974464</v>
      </c>
      <c r="Z2759">
        <v>129.33264</v>
      </c>
      <c r="AA2759">
        <v>505.92187999999999</v>
      </c>
      <c r="AB2759">
        <v>234.88453999999999</v>
      </c>
      <c r="AC2759">
        <v>3.5114884000000002</v>
      </c>
      <c r="AD2759">
        <v>0</v>
      </c>
      <c r="AE2759">
        <v>0</v>
      </c>
      <c r="AF2759">
        <v>873.82029999999997</v>
      </c>
    </row>
    <row r="2760" spans="1:32" x14ac:dyDescent="0.3">
      <c r="A2760">
        <v>3000089</v>
      </c>
      <c r="B2760">
        <v>1</v>
      </c>
      <c r="C2760" t="s">
        <v>82</v>
      </c>
      <c r="D2760" t="s">
        <v>94</v>
      </c>
      <c r="E2760" t="s">
        <v>10217</v>
      </c>
      <c r="F2760" t="s">
        <v>10218</v>
      </c>
      <c r="G2760" t="s">
        <v>134</v>
      </c>
      <c r="H2760" t="s">
        <v>142</v>
      </c>
      <c r="I2760" t="s">
        <v>79</v>
      </c>
      <c r="J2760" t="s">
        <v>136</v>
      </c>
      <c r="K2760" t="s">
        <v>22</v>
      </c>
      <c r="L2760" t="s">
        <v>137</v>
      </c>
      <c r="M2760" t="s">
        <v>10515</v>
      </c>
      <c r="N2760" t="s">
        <v>10516</v>
      </c>
      <c r="O2760">
        <v>6.1502777777777782</v>
      </c>
      <c r="P2760">
        <v>1</v>
      </c>
      <c r="Q2760">
        <v>115</v>
      </c>
      <c r="R2760">
        <v>6</v>
      </c>
      <c r="S2760">
        <v>42</v>
      </c>
      <c r="T2760">
        <v>5</v>
      </c>
      <c r="U2760">
        <v>21</v>
      </c>
      <c r="V2760">
        <v>0</v>
      </c>
      <c r="W2760">
        <v>0</v>
      </c>
      <c r="X2760">
        <v>133.48848000000001</v>
      </c>
      <c r="Y2760">
        <v>84.055109999999999</v>
      </c>
      <c r="Z2760">
        <v>22.007465</v>
      </c>
      <c r="AA2760">
        <v>147.66756000000001</v>
      </c>
      <c r="AB2760">
        <v>683.0181</v>
      </c>
      <c r="AC2760">
        <v>216.36492999999999</v>
      </c>
      <c r="AD2760">
        <v>0</v>
      </c>
      <c r="AE2760">
        <v>0</v>
      </c>
      <c r="AF2760">
        <v>1286.6016999999999</v>
      </c>
    </row>
    <row r="2761" spans="1:32" x14ac:dyDescent="0.3">
      <c r="A2761">
        <v>3000085</v>
      </c>
      <c r="B2761">
        <v>1</v>
      </c>
      <c r="C2761" t="s">
        <v>83</v>
      </c>
      <c r="D2761" t="s">
        <v>120</v>
      </c>
      <c r="E2761" t="s">
        <v>10517</v>
      </c>
      <c r="F2761" t="s">
        <v>10518</v>
      </c>
      <c r="G2761" t="s">
        <v>134</v>
      </c>
      <c r="H2761" t="s">
        <v>147</v>
      </c>
      <c r="I2761" t="s">
        <v>79</v>
      </c>
      <c r="J2761" t="s">
        <v>136</v>
      </c>
      <c r="K2761" t="s">
        <v>22</v>
      </c>
      <c r="L2761" t="s">
        <v>137</v>
      </c>
      <c r="M2761" t="s">
        <v>10519</v>
      </c>
      <c r="N2761" t="s">
        <v>10520</v>
      </c>
      <c r="O2761">
        <v>4.2422222222222219</v>
      </c>
      <c r="P2761">
        <v>2</v>
      </c>
      <c r="Q2761">
        <v>309</v>
      </c>
      <c r="R2761">
        <v>1</v>
      </c>
      <c r="S2761">
        <v>4</v>
      </c>
      <c r="T2761">
        <v>0</v>
      </c>
      <c r="U2761">
        <v>19</v>
      </c>
      <c r="V2761">
        <v>0</v>
      </c>
      <c r="W2761">
        <v>0</v>
      </c>
      <c r="X2761">
        <v>4.6750220000000002</v>
      </c>
      <c r="Y2761">
        <v>102.49078</v>
      </c>
      <c r="Z2761">
        <v>0.74949279999999996</v>
      </c>
      <c r="AA2761">
        <v>5.1194043000000002</v>
      </c>
      <c r="AB2761">
        <v>0</v>
      </c>
      <c r="AC2761">
        <v>18.446722000000001</v>
      </c>
      <c r="AD2761">
        <v>0</v>
      </c>
      <c r="AE2761">
        <v>0</v>
      </c>
      <c r="AF2761">
        <v>131.48142999999999</v>
      </c>
    </row>
    <row r="2762" spans="1:32" x14ac:dyDescent="0.3">
      <c r="A2762">
        <v>3000064</v>
      </c>
      <c r="B2762">
        <v>1</v>
      </c>
      <c r="C2762" t="s">
        <v>82</v>
      </c>
      <c r="D2762" t="s">
        <v>107</v>
      </c>
      <c r="E2762" t="s">
        <v>10521</v>
      </c>
      <c r="F2762" t="s">
        <v>10522</v>
      </c>
      <c r="G2762" t="s">
        <v>134</v>
      </c>
      <c r="H2762" t="s">
        <v>336</v>
      </c>
      <c r="I2762" t="s">
        <v>78</v>
      </c>
      <c r="J2762" t="s">
        <v>136</v>
      </c>
      <c r="K2762" t="s">
        <v>22</v>
      </c>
      <c r="L2762" t="s">
        <v>137</v>
      </c>
      <c r="M2762" t="s">
        <v>10523</v>
      </c>
      <c r="N2762" t="s">
        <v>10524</v>
      </c>
      <c r="O2762">
        <v>2.0755555555555554</v>
      </c>
      <c r="P2762">
        <v>0</v>
      </c>
      <c r="Q2762">
        <v>84</v>
      </c>
      <c r="R2762">
        <v>0</v>
      </c>
      <c r="S2762">
        <v>0</v>
      </c>
      <c r="T2762">
        <v>0</v>
      </c>
      <c r="U2762">
        <v>4</v>
      </c>
      <c r="V2762">
        <v>0</v>
      </c>
      <c r="W2762">
        <v>0</v>
      </c>
      <c r="X2762">
        <v>0</v>
      </c>
      <c r="Y2762">
        <v>44.369300000000003</v>
      </c>
      <c r="Z2762">
        <v>0</v>
      </c>
      <c r="AA2762">
        <v>0</v>
      </c>
      <c r="AB2762">
        <v>0</v>
      </c>
      <c r="AC2762">
        <v>2.6270201000000002</v>
      </c>
      <c r="AD2762">
        <v>0</v>
      </c>
      <c r="AE2762">
        <v>0</v>
      </c>
      <c r="AF2762">
        <v>46.996319999999997</v>
      </c>
    </row>
    <row r="2763" spans="1:32" x14ac:dyDescent="0.3">
      <c r="A2763">
        <v>3000084</v>
      </c>
      <c r="B2763">
        <v>1</v>
      </c>
      <c r="C2763" t="s">
        <v>82</v>
      </c>
      <c r="D2763" t="s">
        <v>105</v>
      </c>
      <c r="E2763" t="s">
        <v>10525</v>
      </c>
      <c r="F2763" t="s">
        <v>10526</v>
      </c>
      <c r="G2763" t="s">
        <v>134</v>
      </c>
      <c r="H2763" t="s">
        <v>147</v>
      </c>
      <c r="I2763" t="s">
        <v>79</v>
      </c>
      <c r="J2763" t="s">
        <v>136</v>
      </c>
      <c r="K2763" t="s">
        <v>22</v>
      </c>
      <c r="L2763" t="s">
        <v>137</v>
      </c>
      <c r="M2763" t="s">
        <v>10527</v>
      </c>
      <c r="N2763" t="s">
        <v>10528</v>
      </c>
      <c r="O2763">
        <v>2.3374999999999999</v>
      </c>
      <c r="P2763">
        <v>0</v>
      </c>
      <c r="Q2763">
        <v>0</v>
      </c>
      <c r="R2763">
        <v>15</v>
      </c>
      <c r="S2763">
        <v>16</v>
      </c>
      <c r="T2763">
        <v>2</v>
      </c>
      <c r="U2763">
        <v>1</v>
      </c>
      <c r="V2763">
        <v>0</v>
      </c>
      <c r="W2763">
        <v>0</v>
      </c>
      <c r="X2763">
        <v>0</v>
      </c>
      <c r="Y2763">
        <v>0</v>
      </c>
      <c r="Z2763">
        <v>1.9093419</v>
      </c>
      <c r="AA2763">
        <v>26.698986000000001</v>
      </c>
      <c r="AB2763">
        <v>1.0815043</v>
      </c>
      <c r="AC2763">
        <v>0.59635364999999996</v>
      </c>
      <c r="AD2763">
        <v>0</v>
      </c>
      <c r="AE2763">
        <v>0</v>
      </c>
      <c r="AF2763">
        <v>30.286186000000001</v>
      </c>
    </row>
    <row r="2764" spans="1:32" x14ac:dyDescent="0.3">
      <c r="A2764">
        <v>3000077</v>
      </c>
      <c r="B2764">
        <v>1</v>
      </c>
      <c r="C2764" t="s">
        <v>83</v>
      </c>
      <c r="D2764" t="s">
        <v>123</v>
      </c>
      <c r="E2764" t="s">
        <v>10529</v>
      </c>
      <c r="F2764" t="s">
        <v>10530</v>
      </c>
      <c r="G2764" t="s">
        <v>134</v>
      </c>
      <c r="H2764" t="s">
        <v>147</v>
      </c>
      <c r="I2764" t="s">
        <v>79</v>
      </c>
      <c r="J2764" t="s">
        <v>136</v>
      </c>
      <c r="K2764" t="s">
        <v>22</v>
      </c>
      <c r="L2764" t="s">
        <v>137</v>
      </c>
      <c r="M2764" t="s">
        <v>10531</v>
      </c>
      <c r="N2764" t="s">
        <v>10532</v>
      </c>
      <c r="O2764">
        <v>3.1836111111111109</v>
      </c>
      <c r="P2764">
        <v>1</v>
      </c>
      <c r="Q2764">
        <v>126</v>
      </c>
      <c r="R2764">
        <v>28</v>
      </c>
      <c r="S2764">
        <v>5</v>
      </c>
      <c r="T2764">
        <v>6</v>
      </c>
      <c r="U2764">
        <v>5</v>
      </c>
      <c r="V2764">
        <v>0</v>
      </c>
      <c r="W2764">
        <v>0</v>
      </c>
      <c r="X2764">
        <v>0.44614433999999997</v>
      </c>
      <c r="Y2764">
        <v>43.260890000000003</v>
      </c>
      <c r="Z2764">
        <v>46.685836999999999</v>
      </c>
      <c r="AA2764">
        <v>3.5773830000000002</v>
      </c>
      <c r="AB2764">
        <v>19.431508999999998</v>
      </c>
      <c r="AC2764">
        <v>4.1581134999999998</v>
      </c>
      <c r="AD2764">
        <v>0</v>
      </c>
      <c r="AE2764">
        <v>0</v>
      </c>
      <c r="AF2764">
        <v>117.55987500000001</v>
      </c>
    </row>
    <row r="2765" spans="1:32" x14ac:dyDescent="0.3">
      <c r="A2765">
        <v>3000121</v>
      </c>
      <c r="B2765">
        <v>1</v>
      </c>
      <c r="C2765" t="s">
        <v>82</v>
      </c>
      <c r="D2765" t="s">
        <v>93</v>
      </c>
      <c r="E2765" t="s">
        <v>10193</v>
      </c>
      <c r="F2765" t="s">
        <v>10194</v>
      </c>
      <c r="G2765" t="s">
        <v>134</v>
      </c>
      <c r="H2765" t="s">
        <v>142</v>
      </c>
      <c r="I2765" t="s">
        <v>78</v>
      </c>
      <c r="J2765" t="s">
        <v>136</v>
      </c>
      <c r="K2765" t="s">
        <v>22</v>
      </c>
      <c r="L2765" t="s">
        <v>137</v>
      </c>
      <c r="M2765" t="s">
        <v>10533</v>
      </c>
      <c r="N2765" t="s">
        <v>10534</v>
      </c>
      <c r="O2765">
        <v>8.4969444444444449</v>
      </c>
      <c r="P2765">
        <v>0</v>
      </c>
      <c r="Q2765">
        <v>521</v>
      </c>
      <c r="R2765">
        <v>0</v>
      </c>
      <c r="S2765">
        <v>0</v>
      </c>
      <c r="T2765">
        <v>0</v>
      </c>
      <c r="U2765">
        <v>22</v>
      </c>
      <c r="V2765">
        <v>0</v>
      </c>
      <c r="W2765">
        <v>0</v>
      </c>
      <c r="X2765">
        <v>0</v>
      </c>
      <c r="Y2765">
        <v>996.18866000000003</v>
      </c>
      <c r="Z2765">
        <v>0</v>
      </c>
      <c r="AA2765">
        <v>0</v>
      </c>
      <c r="AB2765">
        <v>0</v>
      </c>
      <c r="AC2765">
        <v>26.308122999999998</v>
      </c>
      <c r="AD2765">
        <v>0</v>
      </c>
      <c r="AE2765">
        <v>0</v>
      </c>
      <c r="AF2765">
        <v>1022.49677</v>
      </c>
    </row>
    <row r="2766" spans="1:32" x14ac:dyDescent="0.3">
      <c r="A2766">
        <v>3000086</v>
      </c>
      <c r="B2766">
        <v>1</v>
      </c>
      <c r="C2766" t="s">
        <v>83</v>
      </c>
      <c r="D2766" t="s">
        <v>127</v>
      </c>
      <c r="E2766" t="s">
        <v>10535</v>
      </c>
      <c r="F2766" t="s">
        <v>10536</v>
      </c>
      <c r="G2766" t="s">
        <v>134</v>
      </c>
      <c r="H2766" t="s">
        <v>147</v>
      </c>
      <c r="I2766" t="s">
        <v>79</v>
      </c>
      <c r="J2766" t="s">
        <v>136</v>
      </c>
      <c r="K2766" t="s">
        <v>22</v>
      </c>
      <c r="L2766" t="s">
        <v>137</v>
      </c>
      <c r="M2766" t="s">
        <v>10537</v>
      </c>
      <c r="N2766" t="s">
        <v>10538</v>
      </c>
      <c r="O2766">
        <v>2.4655555555555555</v>
      </c>
      <c r="P2766">
        <v>0</v>
      </c>
      <c r="Q2766">
        <v>930</v>
      </c>
      <c r="R2766">
        <v>0</v>
      </c>
      <c r="S2766">
        <v>0</v>
      </c>
      <c r="T2766">
        <v>0</v>
      </c>
      <c r="U2766">
        <v>80</v>
      </c>
      <c r="V2766">
        <v>0</v>
      </c>
      <c r="W2766">
        <v>0</v>
      </c>
      <c r="X2766">
        <v>0</v>
      </c>
      <c r="Y2766">
        <v>450.09302000000002</v>
      </c>
      <c r="Z2766">
        <v>0</v>
      </c>
      <c r="AA2766">
        <v>0</v>
      </c>
      <c r="AB2766">
        <v>0</v>
      </c>
      <c r="AC2766">
        <v>89.348100000000002</v>
      </c>
      <c r="AD2766">
        <v>0</v>
      </c>
      <c r="AE2766">
        <v>0</v>
      </c>
      <c r="AF2766">
        <v>539.44110000000001</v>
      </c>
    </row>
    <row r="2767" spans="1:32" x14ac:dyDescent="0.3">
      <c r="A2767">
        <v>3002450</v>
      </c>
      <c r="B2767">
        <v>1</v>
      </c>
      <c r="C2767" t="s">
        <v>83</v>
      </c>
      <c r="D2767" t="s">
        <v>126</v>
      </c>
      <c r="E2767" t="s">
        <v>10539</v>
      </c>
      <c r="F2767" t="s">
        <v>10540</v>
      </c>
      <c r="G2767" t="s">
        <v>134</v>
      </c>
      <c r="H2767" t="s">
        <v>211</v>
      </c>
      <c r="I2767" t="s">
        <v>79</v>
      </c>
      <c r="J2767" t="s">
        <v>136</v>
      </c>
      <c r="K2767" t="s">
        <v>22</v>
      </c>
      <c r="L2767" t="s">
        <v>177</v>
      </c>
      <c r="M2767" t="s">
        <v>10541</v>
      </c>
      <c r="N2767" t="s">
        <v>10542</v>
      </c>
      <c r="O2767">
        <v>0.59250000000000003</v>
      </c>
      <c r="P2767">
        <v>1</v>
      </c>
      <c r="Q2767">
        <v>1289</v>
      </c>
      <c r="R2767">
        <v>0</v>
      </c>
      <c r="S2767">
        <v>15</v>
      </c>
      <c r="T2767">
        <v>3</v>
      </c>
      <c r="U2767">
        <v>292</v>
      </c>
      <c r="V2767">
        <v>0</v>
      </c>
      <c r="W2767">
        <v>0</v>
      </c>
      <c r="X2767">
        <v>2.1739461000000002</v>
      </c>
      <c r="Y2767">
        <v>137.56477000000001</v>
      </c>
      <c r="Z2767">
        <v>0</v>
      </c>
      <c r="AA2767">
        <v>1.5592343</v>
      </c>
      <c r="AB2767">
        <v>61.769399999999997</v>
      </c>
      <c r="AC2767">
        <v>74.486760000000004</v>
      </c>
      <c r="AD2767">
        <v>0</v>
      </c>
      <c r="AE2767">
        <v>0</v>
      </c>
      <c r="AF2767">
        <v>277.55410000000001</v>
      </c>
    </row>
    <row r="2768" spans="1:32" x14ac:dyDescent="0.3">
      <c r="A2768">
        <v>3002452</v>
      </c>
      <c r="B2768">
        <v>1</v>
      </c>
      <c r="C2768" t="s">
        <v>83</v>
      </c>
      <c r="D2768" t="s">
        <v>127</v>
      </c>
      <c r="E2768" t="s">
        <v>8962</v>
      </c>
      <c r="F2768" t="s">
        <v>8963</v>
      </c>
      <c r="G2768" t="s">
        <v>134</v>
      </c>
      <c r="H2768" t="s">
        <v>142</v>
      </c>
      <c r="I2768" t="s">
        <v>79</v>
      </c>
      <c r="J2768" t="s">
        <v>136</v>
      </c>
      <c r="K2768" t="s">
        <v>22</v>
      </c>
      <c r="L2768" t="s">
        <v>137</v>
      </c>
      <c r="M2768" t="s">
        <v>10543</v>
      </c>
      <c r="N2768" t="s">
        <v>10544</v>
      </c>
      <c r="O2768">
        <v>7.3111111111111109</v>
      </c>
      <c r="P2768">
        <v>3</v>
      </c>
      <c r="Q2768">
        <v>1854</v>
      </c>
      <c r="R2768">
        <v>14</v>
      </c>
      <c r="S2768">
        <v>31</v>
      </c>
      <c r="T2768">
        <v>3</v>
      </c>
      <c r="U2768">
        <v>168</v>
      </c>
      <c r="V2768">
        <v>2</v>
      </c>
      <c r="W2768">
        <v>0</v>
      </c>
      <c r="X2768">
        <v>61.967308000000003</v>
      </c>
      <c r="Y2768">
        <v>2198.2714999999998</v>
      </c>
      <c r="Z2768">
        <v>145.26465999999999</v>
      </c>
      <c r="AA2768">
        <v>98.180274999999995</v>
      </c>
      <c r="AB2768">
        <v>39.418377</v>
      </c>
      <c r="AC2768">
        <v>822.54459999999995</v>
      </c>
      <c r="AD2768">
        <v>278.83078</v>
      </c>
      <c r="AE2768">
        <v>0</v>
      </c>
      <c r="AF2768">
        <v>3644.4775</v>
      </c>
    </row>
    <row r="2769" spans="1:32" x14ac:dyDescent="0.3">
      <c r="A2769">
        <v>3002265</v>
      </c>
      <c r="B2769">
        <v>1</v>
      </c>
      <c r="C2769" t="s">
        <v>82</v>
      </c>
      <c r="D2769" t="s">
        <v>92</v>
      </c>
      <c r="E2769" t="s">
        <v>6105</v>
      </c>
      <c r="F2769" t="s">
        <v>6106</v>
      </c>
      <c r="G2769" t="s">
        <v>134</v>
      </c>
      <c r="H2769" t="s">
        <v>147</v>
      </c>
      <c r="I2769" t="s">
        <v>79</v>
      </c>
      <c r="J2769" t="s">
        <v>136</v>
      </c>
      <c r="K2769" t="s">
        <v>22</v>
      </c>
      <c r="L2769" t="s">
        <v>137</v>
      </c>
      <c r="M2769" t="s">
        <v>10545</v>
      </c>
      <c r="N2769" t="s">
        <v>10546</v>
      </c>
      <c r="O2769">
        <v>7.2258333333333331</v>
      </c>
      <c r="P2769">
        <v>0</v>
      </c>
      <c r="Q2769">
        <v>40</v>
      </c>
      <c r="R2769">
        <v>0</v>
      </c>
      <c r="S2769">
        <v>5</v>
      </c>
      <c r="T2769">
        <v>2</v>
      </c>
      <c r="U2769">
        <v>3</v>
      </c>
      <c r="V2769">
        <v>0</v>
      </c>
      <c r="W2769">
        <v>0</v>
      </c>
      <c r="X2769">
        <v>0</v>
      </c>
      <c r="Y2769">
        <v>20.088653999999998</v>
      </c>
      <c r="Z2769">
        <v>0</v>
      </c>
      <c r="AA2769">
        <v>12.549925999999999</v>
      </c>
      <c r="AB2769">
        <v>36.439509999999999</v>
      </c>
      <c r="AC2769">
        <v>0.44925955000000001</v>
      </c>
      <c r="AD2769">
        <v>0</v>
      </c>
      <c r="AE2769">
        <v>0</v>
      </c>
      <c r="AF2769">
        <v>69.527349999999998</v>
      </c>
    </row>
    <row r="2770" spans="1:32" x14ac:dyDescent="0.3">
      <c r="A2770">
        <v>3002230</v>
      </c>
      <c r="B2770">
        <v>1</v>
      </c>
      <c r="C2770" t="s">
        <v>82</v>
      </c>
      <c r="D2770" t="s">
        <v>92</v>
      </c>
      <c r="E2770" t="s">
        <v>6225</v>
      </c>
      <c r="F2770" t="s">
        <v>6226</v>
      </c>
      <c r="G2770" t="s">
        <v>134</v>
      </c>
      <c r="H2770" t="s">
        <v>135</v>
      </c>
      <c r="I2770" t="s">
        <v>79</v>
      </c>
      <c r="J2770" t="s">
        <v>136</v>
      </c>
      <c r="K2770" t="s">
        <v>22</v>
      </c>
      <c r="L2770" t="s">
        <v>137</v>
      </c>
      <c r="M2770" t="s">
        <v>10547</v>
      </c>
      <c r="N2770" t="s">
        <v>10548</v>
      </c>
      <c r="O2770">
        <v>5.8388888888888886</v>
      </c>
      <c r="P2770">
        <v>2</v>
      </c>
      <c r="Q2770">
        <v>42</v>
      </c>
      <c r="R2770">
        <v>14</v>
      </c>
      <c r="S2770">
        <v>7</v>
      </c>
      <c r="T2770">
        <v>5</v>
      </c>
      <c r="U2770">
        <v>5</v>
      </c>
      <c r="V2770">
        <v>0</v>
      </c>
      <c r="W2770">
        <v>0</v>
      </c>
      <c r="X2770">
        <v>14.957836</v>
      </c>
      <c r="Y2770">
        <v>21.919913999999999</v>
      </c>
      <c r="Z2770">
        <v>55.730217000000003</v>
      </c>
      <c r="AA2770">
        <v>15.004909</v>
      </c>
      <c r="AB2770">
        <v>63.677577999999997</v>
      </c>
      <c r="AC2770">
        <v>9.4941250000000004</v>
      </c>
      <c r="AD2770">
        <v>0</v>
      </c>
      <c r="AE2770">
        <v>0</v>
      </c>
      <c r="AF2770">
        <v>180.78458000000001</v>
      </c>
    </row>
    <row r="2771" spans="1:32" x14ac:dyDescent="0.3">
      <c r="A2771">
        <v>3002162</v>
      </c>
      <c r="B2771">
        <v>1</v>
      </c>
      <c r="C2771" t="s">
        <v>82</v>
      </c>
      <c r="D2771" t="s">
        <v>87</v>
      </c>
      <c r="E2771" t="s">
        <v>10549</v>
      </c>
      <c r="F2771" t="s">
        <v>10550</v>
      </c>
      <c r="G2771" t="s">
        <v>134</v>
      </c>
      <c r="H2771" t="s">
        <v>6976</v>
      </c>
      <c r="I2771" t="s">
        <v>78</v>
      </c>
      <c r="J2771" t="s">
        <v>136</v>
      </c>
      <c r="K2771" t="s">
        <v>22</v>
      </c>
      <c r="L2771" t="s">
        <v>177</v>
      </c>
      <c r="M2771" t="s">
        <v>10551</v>
      </c>
      <c r="N2771" t="s">
        <v>10552</v>
      </c>
      <c r="O2771">
        <v>1.5977758333333334</v>
      </c>
      <c r="P2771">
        <v>0</v>
      </c>
      <c r="Q2771">
        <v>40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20.442405999999998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20.442405999999998</v>
      </c>
    </row>
    <row r="2772" spans="1:32" x14ac:dyDescent="0.3">
      <c r="A2772">
        <v>3001942</v>
      </c>
      <c r="B2772">
        <v>1</v>
      </c>
      <c r="C2772" t="s">
        <v>82</v>
      </c>
      <c r="D2772" t="s">
        <v>103</v>
      </c>
      <c r="E2772" t="s">
        <v>10553</v>
      </c>
      <c r="F2772" t="s">
        <v>10554</v>
      </c>
      <c r="G2772" t="s">
        <v>134</v>
      </c>
      <c r="H2772" t="s">
        <v>247</v>
      </c>
      <c r="I2772" t="s">
        <v>78</v>
      </c>
      <c r="J2772" t="s">
        <v>136</v>
      </c>
      <c r="K2772" t="s">
        <v>22</v>
      </c>
      <c r="L2772" t="s">
        <v>177</v>
      </c>
      <c r="M2772" t="s">
        <v>10555</v>
      </c>
      <c r="N2772" t="s">
        <v>10556</v>
      </c>
      <c r="O2772">
        <v>2.2636402777777778</v>
      </c>
      <c r="P2772">
        <v>0</v>
      </c>
      <c r="Q2772">
        <v>23</v>
      </c>
      <c r="R2772">
        <v>0</v>
      </c>
      <c r="S2772">
        <v>1</v>
      </c>
      <c r="T2772">
        <v>0</v>
      </c>
      <c r="U2772">
        <v>2</v>
      </c>
      <c r="V2772">
        <v>0</v>
      </c>
      <c r="W2772">
        <v>0</v>
      </c>
      <c r="X2772">
        <v>0</v>
      </c>
      <c r="Y2772">
        <v>4.8102593000000002</v>
      </c>
      <c r="Z2772">
        <v>0</v>
      </c>
      <c r="AA2772">
        <v>1.2699828999999999E-2</v>
      </c>
      <c r="AB2772">
        <v>0</v>
      </c>
      <c r="AC2772">
        <v>0.15035655000000001</v>
      </c>
      <c r="AD2772">
        <v>0</v>
      </c>
      <c r="AE2772">
        <v>0</v>
      </c>
      <c r="AF2772">
        <v>4.9733156999999997</v>
      </c>
    </row>
    <row r="2773" spans="1:32" x14ac:dyDescent="0.3">
      <c r="A2773">
        <v>3001949</v>
      </c>
      <c r="B2773">
        <v>1</v>
      </c>
      <c r="C2773" t="s">
        <v>82</v>
      </c>
      <c r="D2773" t="s">
        <v>105</v>
      </c>
      <c r="E2773" t="s">
        <v>3258</v>
      </c>
      <c r="F2773" t="s">
        <v>3259</v>
      </c>
      <c r="G2773" t="s">
        <v>134</v>
      </c>
      <c r="H2773" t="s">
        <v>404</v>
      </c>
      <c r="I2773" t="s">
        <v>78</v>
      </c>
      <c r="J2773" t="s">
        <v>136</v>
      </c>
      <c r="K2773" t="s">
        <v>22</v>
      </c>
      <c r="L2773" t="s">
        <v>177</v>
      </c>
      <c r="M2773" t="s">
        <v>10557</v>
      </c>
      <c r="N2773" t="s">
        <v>10558</v>
      </c>
      <c r="O2773">
        <v>5.838656666666667</v>
      </c>
      <c r="P2773">
        <v>0</v>
      </c>
      <c r="Q2773">
        <v>77</v>
      </c>
      <c r="R2773">
        <v>0</v>
      </c>
      <c r="S2773">
        <v>5</v>
      </c>
      <c r="T2773">
        <v>0</v>
      </c>
      <c r="U2773">
        <v>21</v>
      </c>
      <c r="V2773">
        <v>0</v>
      </c>
      <c r="W2773">
        <v>0</v>
      </c>
      <c r="X2773">
        <v>0</v>
      </c>
      <c r="Y2773">
        <v>74.387596000000002</v>
      </c>
      <c r="Z2773">
        <v>0</v>
      </c>
      <c r="AA2773">
        <v>6.9014587000000001</v>
      </c>
      <c r="AB2773">
        <v>0</v>
      </c>
      <c r="AC2773">
        <v>61.154784999999997</v>
      </c>
      <c r="AD2773">
        <v>0</v>
      </c>
      <c r="AE2773">
        <v>0</v>
      </c>
      <c r="AF2773">
        <v>142.44385</v>
      </c>
    </row>
    <row r="2774" spans="1:32" x14ac:dyDescent="0.3">
      <c r="A2774">
        <v>3001940</v>
      </c>
      <c r="B2774">
        <v>1</v>
      </c>
      <c r="C2774" t="s">
        <v>82</v>
      </c>
      <c r="D2774" t="s">
        <v>112</v>
      </c>
      <c r="E2774" t="s">
        <v>10559</v>
      </c>
      <c r="F2774" t="s">
        <v>10560</v>
      </c>
      <c r="G2774" t="s">
        <v>134</v>
      </c>
      <c r="H2774" t="s">
        <v>247</v>
      </c>
      <c r="I2774" t="s">
        <v>78</v>
      </c>
      <c r="J2774" t="s">
        <v>136</v>
      </c>
      <c r="K2774" t="s">
        <v>22</v>
      </c>
      <c r="L2774" t="s">
        <v>177</v>
      </c>
      <c r="M2774" t="s">
        <v>10561</v>
      </c>
      <c r="N2774" t="s">
        <v>10127</v>
      </c>
      <c r="O2774">
        <v>0.91822666666666664</v>
      </c>
      <c r="P2774">
        <v>0</v>
      </c>
      <c r="Q2774">
        <v>70</v>
      </c>
      <c r="R2774">
        <v>0</v>
      </c>
      <c r="S2774">
        <v>5</v>
      </c>
      <c r="T2774">
        <v>0</v>
      </c>
      <c r="U2774">
        <v>9</v>
      </c>
      <c r="V2774">
        <v>0</v>
      </c>
      <c r="W2774">
        <v>0</v>
      </c>
      <c r="X2774">
        <v>0</v>
      </c>
      <c r="Y2774">
        <v>14.579821000000001</v>
      </c>
      <c r="Z2774">
        <v>0</v>
      </c>
      <c r="AA2774">
        <v>0.75002489999999999</v>
      </c>
      <c r="AB2774">
        <v>0</v>
      </c>
      <c r="AC2774">
        <v>34.938206000000001</v>
      </c>
      <c r="AD2774">
        <v>0</v>
      </c>
      <c r="AE2774">
        <v>0</v>
      </c>
      <c r="AF2774">
        <v>50.268050000000002</v>
      </c>
    </row>
    <row r="2775" spans="1:32" x14ac:dyDescent="0.3">
      <c r="A2775">
        <v>3001944</v>
      </c>
      <c r="B2775">
        <v>1</v>
      </c>
      <c r="C2775" t="s">
        <v>82</v>
      </c>
      <c r="D2775" t="s">
        <v>91</v>
      </c>
      <c r="E2775" t="s">
        <v>10562</v>
      </c>
      <c r="F2775" t="s">
        <v>10563</v>
      </c>
      <c r="G2775" t="s">
        <v>134</v>
      </c>
      <c r="H2775" t="s">
        <v>247</v>
      </c>
      <c r="I2775" t="s">
        <v>78</v>
      </c>
      <c r="J2775" t="s">
        <v>136</v>
      </c>
      <c r="K2775" t="s">
        <v>22</v>
      </c>
      <c r="L2775" t="s">
        <v>177</v>
      </c>
      <c r="M2775" t="s">
        <v>10564</v>
      </c>
      <c r="N2775" t="s">
        <v>10565</v>
      </c>
      <c r="O2775">
        <v>1.782998888888889</v>
      </c>
      <c r="P2775">
        <v>0</v>
      </c>
      <c r="Q2775">
        <v>203</v>
      </c>
      <c r="R2775">
        <v>0</v>
      </c>
      <c r="S2775">
        <v>0</v>
      </c>
      <c r="T2775">
        <v>0</v>
      </c>
      <c r="U2775">
        <v>4</v>
      </c>
      <c r="V2775">
        <v>0</v>
      </c>
      <c r="W2775">
        <v>0</v>
      </c>
      <c r="X2775">
        <v>0</v>
      </c>
      <c r="Y2775">
        <v>111.89634</v>
      </c>
      <c r="Z2775">
        <v>0</v>
      </c>
      <c r="AA2775">
        <v>0</v>
      </c>
      <c r="AB2775">
        <v>0</v>
      </c>
      <c r="AC2775">
        <v>4.0138870000000004</v>
      </c>
      <c r="AD2775">
        <v>0</v>
      </c>
      <c r="AE2775">
        <v>0</v>
      </c>
      <c r="AF2775">
        <v>115.910225</v>
      </c>
    </row>
    <row r="2776" spans="1:32" x14ac:dyDescent="0.3">
      <c r="A2776">
        <v>3000205</v>
      </c>
      <c r="B2776">
        <v>1</v>
      </c>
      <c r="C2776" t="s">
        <v>83</v>
      </c>
      <c r="D2776" t="s">
        <v>129</v>
      </c>
      <c r="E2776" t="s">
        <v>3726</v>
      </c>
      <c r="F2776" t="s">
        <v>3727</v>
      </c>
      <c r="G2776" t="s">
        <v>134</v>
      </c>
      <c r="H2776" t="s">
        <v>147</v>
      </c>
      <c r="I2776" t="s">
        <v>79</v>
      </c>
      <c r="J2776" t="s">
        <v>136</v>
      </c>
      <c r="K2776" t="s">
        <v>22</v>
      </c>
      <c r="L2776" t="s">
        <v>137</v>
      </c>
      <c r="M2776" t="s">
        <v>10566</v>
      </c>
      <c r="N2776" t="s">
        <v>10567</v>
      </c>
      <c r="O2776">
        <v>1.2438888888888888</v>
      </c>
      <c r="P2776">
        <v>0</v>
      </c>
      <c r="Q2776">
        <v>9</v>
      </c>
      <c r="R2776">
        <v>0</v>
      </c>
      <c r="S2776">
        <v>116</v>
      </c>
      <c r="T2776">
        <v>0</v>
      </c>
      <c r="U2776">
        <v>11</v>
      </c>
      <c r="V2776">
        <v>0</v>
      </c>
      <c r="W2776">
        <v>0</v>
      </c>
      <c r="X2776">
        <v>0</v>
      </c>
      <c r="Y2776">
        <v>1.6868681000000001</v>
      </c>
      <c r="Z2776">
        <v>0</v>
      </c>
      <c r="AA2776">
        <v>40.215946000000002</v>
      </c>
      <c r="AB2776">
        <v>0</v>
      </c>
      <c r="AC2776">
        <v>3.4227571000000001</v>
      </c>
      <c r="AD2776">
        <v>0</v>
      </c>
      <c r="AE2776">
        <v>0</v>
      </c>
      <c r="AF2776">
        <v>45.325569999999999</v>
      </c>
    </row>
    <row r="2777" spans="1:32" x14ac:dyDescent="0.3">
      <c r="A2777">
        <v>3000169</v>
      </c>
      <c r="B2777">
        <v>1</v>
      </c>
      <c r="C2777" t="s">
        <v>83</v>
      </c>
      <c r="D2777" t="s">
        <v>122</v>
      </c>
      <c r="E2777" t="s">
        <v>10568</v>
      </c>
      <c r="F2777" t="s">
        <v>10569</v>
      </c>
      <c r="G2777" t="s">
        <v>134</v>
      </c>
      <c r="H2777" t="s">
        <v>135</v>
      </c>
      <c r="I2777" t="s">
        <v>79</v>
      </c>
      <c r="J2777" t="s">
        <v>136</v>
      </c>
      <c r="K2777" t="s">
        <v>22</v>
      </c>
      <c r="L2777" t="s">
        <v>137</v>
      </c>
      <c r="M2777" t="s">
        <v>10570</v>
      </c>
      <c r="N2777" t="s">
        <v>10571</v>
      </c>
      <c r="O2777">
        <v>0.43222222222222223</v>
      </c>
      <c r="P2777">
        <v>0</v>
      </c>
      <c r="Q2777">
        <v>5791</v>
      </c>
      <c r="R2777">
        <v>1</v>
      </c>
      <c r="S2777">
        <v>3</v>
      </c>
      <c r="T2777">
        <v>3</v>
      </c>
      <c r="U2777">
        <v>547</v>
      </c>
      <c r="V2777">
        <v>0</v>
      </c>
      <c r="W2777">
        <v>4</v>
      </c>
      <c r="X2777">
        <v>0</v>
      </c>
      <c r="Y2777">
        <v>547.76350000000002</v>
      </c>
      <c r="Z2777">
        <v>8.4115449999999994E-2</v>
      </c>
      <c r="AA2777">
        <v>0.68700194000000003</v>
      </c>
      <c r="AB2777">
        <v>20.78238</v>
      </c>
      <c r="AC2777">
        <v>126.84202000000001</v>
      </c>
      <c r="AD2777">
        <v>0</v>
      </c>
      <c r="AE2777">
        <v>41.754413999999997</v>
      </c>
      <c r="AF2777">
        <v>737.91345000000001</v>
      </c>
    </row>
    <row r="2778" spans="1:32" x14ac:dyDescent="0.3">
      <c r="A2778">
        <v>3000173</v>
      </c>
      <c r="B2778">
        <v>1</v>
      </c>
      <c r="C2778" t="s">
        <v>83</v>
      </c>
      <c r="D2778" t="s">
        <v>122</v>
      </c>
      <c r="E2778" t="s">
        <v>10572</v>
      </c>
      <c r="F2778" t="s">
        <v>10573</v>
      </c>
      <c r="G2778" t="s">
        <v>134</v>
      </c>
      <c r="H2778" t="s">
        <v>135</v>
      </c>
      <c r="I2778" t="s">
        <v>79</v>
      </c>
      <c r="J2778" t="s">
        <v>136</v>
      </c>
      <c r="K2778" t="s">
        <v>22</v>
      </c>
      <c r="L2778" t="s">
        <v>137</v>
      </c>
      <c r="M2778" t="s">
        <v>10574</v>
      </c>
      <c r="N2778" t="s">
        <v>10575</v>
      </c>
      <c r="O2778">
        <v>0.4</v>
      </c>
      <c r="P2778">
        <v>4</v>
      </c>
      <c r="Q2778">
        <v>2477</v>
      </c>
      <c r="R2778">
        <v>40</v>
      </c>
      <c r="S2778">
        <v>87</v>
      </c>
      <c r="T2778">
        <v>27</v>
      </c>
      <c r="U2778">
        <v>238</v>
      </c>
      <c r="V2778">
        <v>4</v>
      </c>
      <c r="W2778">
        <v>0</v>
      </c>
      <c r="X2778">
        <v>13.912496000000001</v>
      </c>
      <c r="Y2778">
        <v>152.08817999999999</v>
      </c>
      <c r="Z2778">
        <v>54.9617</v>
      </c>
      <c r="AA2778">
        <v>3.4497483</v>
      </c>
      <c r="AB2778">
        <v>89.561539999999994</v>
      </c>
      <c r="AC2778">
        <v>31.242538</v>
      </c>
      <c r="AD2778">
        <v>141.12584000000001</v>
      </c>
      <c r="AE2778">
        <v>0</v>
      </c>
      <c r="AF2778">
        <v>486.34204</v>
      </c>
    </row>
    <row r="2779" spans="1:32" x14ac:dyDescent="0.3">
      <c r="A2779">
        <v>3000168</v>
      </c>
      <c r="B2779">
        <v>1</v>
      </c>
      <c r="C2779" t="s">
        <v>83</v>
      </c>
      <c r="D2779" t="s">
        <v>122</v>
      </c>
      <c r="E2779" t="s">
        <v>10576</v>
      </c>
      <c r="F2779" t="s">
        <v>10577</v>
      </c>
      <c r="G2779" t="s">
        <v>134</v>
      </c>
      <c r="H2779" t="s">
        <v>135</v>
      </c>
      <c r="I2779" t="s">
        <v>79</v>
      </c>
      <c r="J2779" t="s">
        <v>136</v>
      </c>
      <c r="K2779" t="s">
        <v>22</v>
      </c>
      <c r="L2779" t="s">
        <v>137</v>
      </c>
      <c r="M2779" t="s">
        <v>10578</v>
      </c>
      <c r="N2779" t="s">
        <v>10579</v>
      </c>
      <c r="O2779">
        <v>0.29222222222222222</v>
      </c>
      <c r="P2779">
        <v>0</v>
      </c>
      <c r="Q2779">
        <v>4938</v>
      </c>
      <c r="R2779">
        <v>0</v>
      </c>
      <c r="S2779">
        <v>3</v>
      </c>
      <c r="T2779">
        <v>1</v>
      </c>
      <c r="U2779">
        <v>1237</v>
      </c>
      <c r="V2779">
        <v>0</v>
      </c>
      <c r="W2779">
        <v>4</v>
      </c>
      <c r="X2779">
        <v>0</v>
      </c>
      <c r="Y2779">
        <v>329.39751999999999</v>
      </c>
      <c r="Z2779">
        <v>0</v>
      </c>
      <c r="AA2779">
        <v>0.17925050000000001</v>
      </c>
      <c r="AB2779">
        <v>1.4909196</v>
      </c>
      <c r="AC2779">
        <v>184.83870999999999</v>
      </c>
      <c r="AD2779">
        <v>0</v>
      </c>
      <c r="AE2779">
        <v>5.2770815000000004</v>
      </c>
      <c r="AF2779">
        <v>521.18349999999998</v>
      </c>
    </row>
    <row r="2780" spans="1:32" x14ac:dyDescent="0.3">
      <c r="A2780">
        <v>3000124</v>
      </c>
      <c r="B2780">
        <v>1</v>
      </c>
      <c r="C2780" t="s">
        <v>83</v>
      </c>
      <c r="D2780" t="s">
        <v>115</v>
      </c>
      <c r="E2780" t="s">
        <v>4483</v>
      </c>
      <c r="F2780" t="s">
        <v>4484</v>
      </c>
      <c r="G2780" t="s">
        <v>134</v>
      </c>
      <c r="H2780" t="s">
        <v>142</v>
      </c>
      <c r="I2780" t="s">
        <v>79</v>
      </c>
      <c r="J2780" t="s">
        <v>136</v>
      </c>
      <c r="K2780" t="s">
        <v>22</v>
      </c>
      <c r="L2780" t="s">
        <v>137</v>
      </c>
      <c r="M2780" t="s">
        <v>10580</v>
      </c>
      <c r="N2780" t="s">
        <v>10581</v>
      </c>
      <c r="O2780">
        <v>6.0005555555555556</v>
      </c>
      <c r="P2780">
        <v>3</v>
      </c>
      <c r="Q2780">
        <v>0</v>
      </c>
      <c r="R2780">
        <v>29</v>
      </c>
      <c r="S2780">
        <v>11</v>
      </c>
      <c r="T2780">
        <v>6</v>
      </c>
      <c r="U2780">
        <v>1</v>
      </c>
      <c r="V2780">
        <v>2</v>
      </c>
      <c r="W2780">
        <v>0</v>
      </c>
      <c r="X2780">
        <v>28.756487</v>
      </c>
      <c r="Y2780">
        <v>0</v>
      </c>
      <c r="Z2780">
        <v>131.47029000000001</v>
      </c>
      <c r="AA2780">
        <v>12.804065</v>
      </c>
      <c r="AB2780">
        <v>143.8767</v>
      </c>
      <c r="AC2780">
        <v>0</v>
      </c>
      <c r="AD2780">
        <v>81.647896000000003</v>
      </c>
      <c r="AE2780">
        <v>0</v>
      </c>
      <c r="AF2780">
        <v>398.55545000000001</v>
      </c>
    </row>
    <row r="2781" spans="1:32" x14ac:dyDescent="0.3">
      <c r="A2781">
        <v>3000158</v>
      </c>
      <c r="B2781">
        <v>1</v>
      </c>
      <c r="C2781" t="s">
        <v>82</v>
      </c>
      <c r="D2781" t="s">
        <v>86</v>
      </c>
      <c r="E2781" t="s">
        <v>10582</v>
      </c>
      <c r="F2781" t="s">
        <v>10583</v>
      </c>
      <c r="G2781" t="s">
        <v>134</v>
      </c>
      <c r="H2781" t="s">
        <v>147</v>
      </c>
      <c r="I2781" t="s">
        <v>79</v>
      </c>
      <c r="J2781" t="s">
        <v>136</v>
      </c>
      <c r="K2781" t="s">
        <v>22</v>
      </c>
      <c r="L2781" t="s">
        <v>137</v>
      </c>
      <c r="M2781" t="s">
        <v>10584</v>
      </c>
      <c r="N2781" t="s">
        <v>10585</v>
      </c>
      <c r="O2781">
        <v>0.7038888888888889</v>
      </c>
      <c r="P2781">
        <v>0</v>
      </c>
      <c r="Q2781">
        <v>3252</v>
      </c>
      <c r="R2781">
        <v>9</v>
      </c>
      <c r="S2781">
        <v>749</v>
      </c>
      <c r="T2781">
        <v>22</v>
      </c>
      <c r="U2781">
        <v>833</v>
      </c>
      <c r="V2781">
        <v>3</v>
      </c>
      <c r="W2781">
        <v>0</v>
      </c>
      <c r="X2781">
        <v>0</v>
      </c>
      <c r="Y2781">
        <v>344.76391999999998</v>
      </c>
      <c r="Z2781">
        <v>6.8208929999999999</v>
      </c>
      <c r="AA2781">
        <v>147.02672000000001</v>
      </c>
      <c r="AB2781">
        <v>110.79407999999999</v>
      </c>
      <c r="AC2781">
        <v>163.97188</v>
      </c>
      <c r="AD2781">
        <v>77.612089999999995</v>
      </c>
      <c r="AE2781">
        <v>0</v>
      </c>
      <c r="AF2781">
        <v>850.98955999999998</v>
      </c>
    </row>
    <row r="2782" spans="1:32" x14ac:dyDescent="0.3">
      <c r="A2782">
        <v>3000122</v>
      </c>
      <c r="B2782">
        <v>1</v>
      </c>
      <c r="C2782" t="s">
        <v>82</v>
      </c>
      <c r="D2782" t="s">
        <v>113</v>
      </c>
      <c r="E2782" t="s">
        <v>10586</v>
      </c>
      <c r="F2782" t="s">
        <v>10587</v>
      </c>
      <c r="G2782" t="s">
        <v>134</v>
      </c>
      <c r="H2782" t="s">
        <v>336</v>
      </c>
      <c r="I2782" t="s">
        <v>78</v>
      </c>
      <c r="J2782" t="s">
        <v>136</v>
      </c>
      <c r="K2782" t="s">
        <v>22</v>
      </c>
      <c r="L2782" t="s">
        <v>137</v>
      </c>
      <c r="M2782" t="s">
        <v>10588</v>
      </c>
      <c r="N2782" t="s">
        <v>10589</v>
      </c>
      <c r="O2782">
        <v>6.6880555555555556</v>
      </c>
      <c r="P2782">
        <v>0</v>
      </c>
      <c r="Q2782">
        <v>93</v>
      </c>
      <c r="R2782">
        <v>0</v>
      </c>
      <c r="S2782">
        <v>0</v>
      </c>
      <c r="T2782">
        <v>0</v>
      </c>
      <c r="U2782">
        <v>21</v>
      </c>
      <c r="V2782">
        <v>0</v>
      </c>
      <c r="W2782">
        <v>0</v>
      </c>
      <c r="X2782">
        <v>0</v>
      </c>
      <c r="Y2782">
        <v>276.31173999999999</v>
      </c>
      <c r="Z2782">
        <v>0</v>
      </c>
      <c r="AA2782">
        <v>0</v>
      </c>
      <c r="AB2782">
        <v>0</v>
      </c>
      <c r="AC2782">
        <v>69.030029999999996</v>
      </c>
      <c r="AD2782">
        <v>0</v>
      </c>
      <c r="AE2782">
        <v>0</v>
      </c>
      <c r="AF2782">
        <v>345.34177</v>
      </c>
    </row>
    <row r="2783" spans="1:32" x14ac:dyDescent="0.3">
      <c r="A2783">
        <v>3000131</v>
      </c>
      <c r="B2783">
        <v>1</v>
      </c>
      <c r="C2783" t="s">
        <v>82</v>
      </c>
      <c r="D2783" t="s">
        <v>88</v>
      </c>
      <c r="E2783" t="s">
        <v>10590</v>
      </c>
      <c r="F2783" t="s">
        <v>10591</v>
      </c>
      <c r="G2783" t="s">
        <v>134</v>
      </c>
      <c r="H2783" t="s">
        <v>147</v>
      </c>
      <c r="I2783" t="s">
        <v>78</v>
      </c>
      <c r="J2783" t="s">
        <v>136</v>
      </c>
      <c r="K2783" t="s">
        <v>22</v>
      </c>
      <c r="L2783" t="s">
        <v>137</v>
      </c>
      <c r="M2783" t="s">
        <v>10592</v>
      </c>
      <c r="N2783" t="s">
        <v>10593</v>
      </c>
      <c r="O2783">
        <v>7.8636111111111111</v>
      </c>
      <c r="P2783">
        <v>0</v>
      </c>
      <c r="Q2783">
        <v>81</v>
      </c>
      <c r="R2783">
        <v>0</v>
      </c>
      <c r="S2783">
        <v>0</v>
      </c>
      <c r="T2783">
        <v>0</v>
      </c>
      <c r="U2783">
        <v>6</v>
      </c>
      <c r="V2783">
        <v>0</v>
      </c>
      <c r="W2783">
        <v>0</v>
      </c>
      <c r="X2783">
        <v>0</v>
      </c>
      <c r="Y2783">
        <v>50.919080000000001</v>
      </c>
      <c r="Z2783">
        <v>0</v>
      </c>
      <c r="AA2783">
        <v>0</v>
      </c>
      <c r="AB2783">
        <v>0</v>
      </c>
      <c r="AC2783">
        <v>22.575368999999998</v>
      </c>
      <c r="AD2783">
        <v>0</v>
      </c>
      <c r="AE2783">
        <v>0</v>
      </c>
      <c r="AF2783">
        <v>73.494445999999996</v>
      </c>
    </row>
    <row r="2784" spans="1:32" x14ac:dyDescent="0.3">
      <c r="A2784">
        <v>3000130</v>
      </c>
      <c r="B2784">
        <v>1</v>
      </c>
      <c r="C2784" t="s">
        <v>82</v>
      </c>
      <c r="D2784" t="s">
        <v>101</v>
      </c>
      <c r="E2784" t="s">
        <v>10594</v>
      </c>
      <c r="F2784" t="s">
        <v>10595</v>
      </c>
      <c r="G2784" t="s">
        <v>134</v>
      </c>
      <c r="H2784" t="s">
        <v>147</v>
      </c>
      <c r="I2784" t="s">
        <v>79</v>
      </c>
      <c r="J2784" t="s">
        <v>136</v>
      </c>
      <c r="K2784" t="s">
        <v>22</v>
      </c>
      <c r="L2784" t="s">
        <v>137</v>
      </c>
      <c r="M2784" t="s">
        <v>10596</v>
      </c>
      <c r="N2784" t="s">
        <v>10597</v>
      </c>
      <c r="O2784">
        <v>4.6788888888888893</v>
      </c>
      <c r="P2784">
        <v>17</v>
      </c>
      <c r="Q2784">
        <v>301</v>
      </c>
      <c r="R2784">
        <v>25</v>
      </c>
      <c r="S2784">
        <v>24</v>
      </c>
      <c r="T2784">
        <v>50</v>
      </c>
      <c r="U2784">
        <v>37</v>
      </c>
      <c r="V2784">
        <v>16</v>
      </c>
      <c r="W2784">
        <v>0</v>
      </c>
      <c r="X2784">
        <v>89.657709999999994</v>
      </c>
      <c r="Y2784">
        <v>388.15917999999999</v>
      </c>
      <c r="Z2784">
        <v>96.000879999999995</v>
      </c>
      <c r="AA2784">
        <v>85.912980000000005</v>
      </c>
      <c r="AB2784">
        <v>2878.4940000000001</v>
      </c>
      <c r="AC2784">
        <v>155.87084999999999</v>
      </c>
      <c r="AD2784">
        <v>14293.97</v>
      </c>
      <c r="AE2784">
        <v>0</v>
      </c>
      <c r="AF2784">
        <v>17988.063999999998</v>
      </c>
    </row>
    <row r="2785" spans="1:32" x14ac:dyDescent="0.3">
      <c r="A2785">
        <v>3000134</v>
      </c>
      <c r="B2785">
        <v>1</v>
      </c>
      <c r="C2785" t="s">
        <v>83</v>
      </c>
      <c r="D2785" t="s">
        <v>123</v>
      </c>
      <c r="E2785" t="s">
        <v>10598</v>
      </c>
      <c r="F2785" t="s">
        <v>10599</v>
      </c>
      <c r="G2785" t="s">
        <v>134</v>
      </c>
      <c r="H2785" t="s">
        <v>147</v>
      </c>
      <c r="I2785" t="s">
        <v>78</v>
      </c>
      <c r="J2785" t="s">
        <v>136</v>
      </c>
      <c r="K2785" t="s">
        <v>22</v>
      </c>
      <c r="L2785" t="s">
        <v>137</v>
      </c>
      <c r="M2785" t="s">
        <v>10600</v>
      </c>
      <c r="N2785" t="s">
        <v>10601</v>
      </c>
      <c r="O2785">
        <v>2.2713888888888887</v>
      </c>
      <c r="P2785">
        <v>0</v>
      </c>
      <c r="Q2785">
        <v>191</v>
      </c>
      <c r="R2785">
        <v>0</v>
      </c>
      <c r="S2785">
        <v>0</v>
      </c>
      <c r="T2785">
        <v>0</v>
      </c>
      <c r="U2785">
        <v>20</v>
      </c>
      <c r="V2785">
        <v>0</v>
      </c>
      <c r="W2785">
        <v>0</v>
      </c>
      <c r="X2785">
        <v>0</v>
      </c>
      <c r="Y2785">
        <v>89.249560000000002</v>
      </c>
      <c r="Z2785">
        <v>0</v>
      </c>
      <c r="AA2785">
        <v>0</v>
      </c>
      <c r="AB2785">
        <v>0</v>
      </c>
      <c r="AC2785">
        <v>7.3831772999999998</v>
      </c>
      <c r="AD2785">
        <v>0</v>
      </c>
      <c r="AE2785">
        <v>0</v>
      </c>
      <c r="AF2785">
        <v>96.632739999999998</v>
      </c>
    </row>
    <row r="2786" spans="1:32" x14ac:dyDescent="0.3">
      <c r="A2786">
        <v>3000126</v>
      </c>
      <c r="B2786">
        <v>1</v>
      </c>
      <c r="C2786" t="s">
        <v>82</v>
      </c>
      <c r="D2786" t="s">
        <v>91</v>
      </c>
      <c r="E2786" t="s">
        <v>10602</v>
      </c>
      <c r="F2786" t="s">
        <v>10603</v>
      </c>
      <c r="G2786" t="s">
        <v>134</v>
      </c>
      <c r="H2786" t="s">
        <v>142</v>
      </c>
      <c r="I2786" t="s">
        <v>78</v>
      </c>
      <c r="J2786" t="s">
        <v>136</v>
      </c>
      <c r="K2786" t="s">
        <v>22</v>
      </c>
      <c r="L2786" t="s">
        <v>137</v>
      </c>
      <c r="M2786" t="s">
        <v>10604</v>
      </c>
      <c r="N2786" t="s">
        <v>10605</v>
      </c>
      <c r="O2786">
        <v>5.6130555555555555</v>
      </c>
      <c r="P2786">
        <v>0</v>
      </c>
      <c r="Q2786">
        <v>404</v>
      </c>
      <c r="R2786">
        <v>0</v>
      </c>
      <c r="S2786">
        <v>0</v>
      </c>
      <c r="T2786">
        <v>0</v>
      </c>
      <c r="U2786">
        <v>28</v>
      </c>
      <c r="V2786">
        <v>0</v>
      </c>
      <c r="W2786">
        <v>0</v>
      </c>
      <c r="X2786">
        <v>0</v>
      </c>
      <c r="Y2786">
        <v>548.00609999999995</v>
      </c>
      <c r="Z2786">
        <v>0</v>
      </c>
      <c r="AA2786">
        <v>0</v>
      </c>
      <c r="AB2786">
        <v>0</v>
      </c>
      <c r="AC2786">
        <v>390.82213999999999</v>
      </c>
      <c r="AD2786">
        <v>0</v>
      </c>
      <c r="AE2786">
        <v>0</v>
      </c>
      <c r="AF2786">
        <v>938.82825000000003</v>
      </c>
    </row>
    <row r="2787" spans="1:32" x14ac:dyDescent="0.3">
      <c r="A2787">
        <v>3000123</v>
      </c>
      <c r="B2787">
        <v>1</v>
      </c>
      <c r="C2787" t="s">
        <v>82</v>
      </c>
      <c r="D2787" t="s">
        <v>91</v>
      </c>
      <c r="E2787" t="s">
        <v>1435</v>
      </c>
      <c r="F2787" t="s">
        <v>1436</v>
      </c>
      <c r="G2787" t="s">
        <v>134</v>
      </c>
      <c r="H2787" t="s">
        <v>142</v>
      </c>
      <c r="I2787" t="s">
        <v>78</v>
      </c>
      <c r="J2787" t="s">
        <v>136</v>
      </c>
      <c r="K2787" t="s">
        <v>22</v>
      </c>
      <c r="L2787" t="s">
        <v>137</v>
      </c>
      <c r="M2787" t="s">
        <v>10606</v>
      </c>
      <c r="N2787" t="s">
        <v>10607</v>
      </c>
      <c r="O2787">
        <v>7.9161111111111113</v>
      </c>
      <c r="P2787">
        <v>0</v>
      </c>
      <c r="Q2787">
        <v>641</v>
      </c>
      <c r="R2787">
        <v>0</v>
      </c>
      <c r="S2787">
        <v>0</v>
      </c>
      <c r="T2787">
        <v>0</v>
      </c>
      <c r="U2787">
        <v>52</v>
      </c>
      <c r="V2787">
        <v>0</v>
      </c>
      <c r="W2787">
        <v>0</v>
      </c>
      <c r="X2787">
        <v>0</v>
      </c>
      <c r="Y2787">
        <v>1217.9337</v>
      </c>
      <c r="Z2787">
        <v>0</v>
      </c>
      <c r="AA2787">
        <v>0</v>
      </c>
      <c r="AB2787">
        <v>0</v>
      </c>
      <c r="AC2787">
        <v>522.65120000000002</v>
      </c>
      <c r="AD2787">
        <v>0</v>
      </c>
      <c r="AE2787">
        <v>0</v>
      </c>
      <c r="AF2787">
        <v>1740.585</v>
      </c>
    </row>
    <row r="2788" spans="1:32" x14ac:dyDescent="0.3">
      <c r="A2788">
        <v>3000127</v>
      </c>
      <c r="B2788">
        <v>1</v>
      </c>
      <c r="C2788" t="s">
        <v>83</v>
      </c>
      <c r="D2788" t="s">
        <v>130</v>
      </c>
      <c r="E2788" t="s">
        <v>10608</v>
      </c>
      <c r="F2788" t="s">
        <v>10609</v>
      </c>
      <c r="G2788" t="s">
        <v>134</v>
      </c>
      <c r="H2788" t="s">
        <v>336</v>
      </c>
      <c r="I2788" t="s">
        <v>78</v>
      </c>
      <c r="J2788" t="s">
        <v>136</v>
      </c>
      <c r="K2788" t="s">
        <v>22</v>
      </c>
      <c r="L2788" t="s">
        <v>137</v>
      </c>
      <c r="M2788" t="s">
        <v>10610</v>
      </c>
      <c r="N2788" t="s">
        <v>10611</v>
      </c>
      <c r="O2788">
        <v>1.9463888888888889</v>
      </c>
      <c r="P2788">
        <v>0</v>
      </c>
      <c r="Q2788">
        <v>1024</v>
      </c>
      <c r="R2788">
        <v>0</v>
      </c>
      <c r="S2788">
        <v>0</v>
      </c>
      <c r="T2788">
        <v>0</v>
      </c>
      <c r="U2788">
        <v>127</v>
      </c>
      <c r="V2788">
        <v>0</v>
      </c>
      <c r="W2788">
        <v>0</v>
      </c>
      <c r="X2788">
        <v>0</v>
      </c>
      <c r="Y2788">
        <v>363.50125000000003</v>
      </c>
      <c r="Z2788">
        <v>0</v>
      </c>
      <c r="AA2788">
        <v>0</v>
      </c>
      <c r="AB2788">
        <v>0</v>
      </c>
      <c r="AC2788">
        <v>152.63387</v>
      </c>
      <c r="AD2788">
        <v>0</v>
      </c>
      <c r="AE2788">
        <v>0</v>
      </c>
      <c r="AF2788">
        <v>516.13513</v>
      </c>
    </row>
    <row r="2789" spans="1:32" x14ac:dyDescent="0.3">
      <c r="A2789">
        <v>3000061</v>
      </c>
      <c r="B2789">
        <v>1</v>
      </c>
      <c r="C2789" t="s">
        <v>83</v>
      </c>
      <c r="D2789" t="s">
        <v>128</v>
      </c>
      <c r="E2789" t="s">
        <v>10612</v>
      </c>
      <c r="F2789" t="s">
        <v>10613</v>
      </c>
      <c r="G2789" t="s">
        <v>134</v>
      </c>
      <c r="H2789" t="s">
        <v>147</v>
      </c>
      <c r="I2789" t="s">
        <v>79</v>
      </c>
      <c r="J2789" t="s">
        <v>136</v>
      </c>
      <c r="K2789" t="s">
        <v>22</v>
      </c>
      <c r="L2789" t="s">
        <v>137</v>
      </c>
      <c r="M2789" t="s">
        <v>10614</v>
      </c>
      <c r="N2789" t="s">
        <v>10615</v>
      </c>
      <c r="O2789">
        <v>2.1908333333333334</v>
      </c>
      <c r="P2789">
        <v>0</v>
      </c>
      <c r="Q2789">
        <v>2961</v>
      </c>
      <c r="R2789">
        <v>0</v>
      </c>
      <c r="S2789">
        <v>0</v>
      </c>
      <c r="T2789">
        <v>1</v>
      </c>
      <c r="U2789">
        <v>490</v>
      </c>
      <c r="V2789">
        <v>0</v>
      </c>
      <c r="W2789">
        <v>0</v>
      </c>
      <c r="X2789">
        <v>0</v>
      </c>
      <c r="Y2789">
        <v>1340.0876000000001</v>
      </c>
      <c r="Z2789">
        <v>0</v>
      </c>
      <c r="AA2789">
        <v>0</v>
      </c>
      <c r="AB2789">
        <v>657.24699999999996</v>
      </c>
      <c r="AC2789">
        <v>486.36757999999998</v>
      </c>
      <c r="AD2789">
        <v>0</v>
      </c>
      <c r="AE2789">
        <v>0</v>
      </c>
      <c r="AF2789">
        <v>2483.7021</v>
      </c>
    </row>
    <row r="2790" spans="1:32" x14ac:dyDescent="0.3">
      <c r="A2790">
        <v>3002575</v>
      </c>
      <c r="B2790">
        <v>1</v>
      </c>
      <c r="C2790" t="s">
        <v>82</v>
      </c>
      <c r="D2790" t="s">
        <v>106</v>
      </c>
      <c r="E2790" t="s">
        <v>10616</v>
      </c>
      <c r="F2790" t="s">
        <v>10617</v>
      </c>
      <c r="G2790" t="s">
        <v>134</v>
      </c>
      <c r="H2790" t="s">
        <v>211</v>
      </c>
      <c r="I2790" t="s">
        <v>79</v>
      </c>
      <c r="J2790" t="s">
        <v>136</v>
      </c>
      <c r="K2790" t="s">
        <v>22</v>
      </c>
      <c r="L2790" t="s">
        <v>177</v>
      </c>
      <c r="M2790" t="s">
        <v>10618</v>
      </c>
      <c r="N2790" t="s">
        <v>10619</v>
      </c>
      <c r="O2790">
        <v>0.56916666666666671</v>
      </c>
      <c r="P2790">
        <v>1</v>
      </c>
      <c r="Q2790">
        <v>5581</v>
      </c>
      <c r="R2790">
        <v>0</v>
      </c>
      <c r="S2790">
        <v>20</v>
      </c>
      <c r="T2790">
        <v>4</v>
      </c>
      <c r="U2790">
        <v>1382</v>
      </c>
      <c r="V2790">
        <v>1</v>
      </c>
      <c r="W2790">
        <v>2</v>
      </c>
      <c r="X2790">
        <v>0.87747984999999995</v>
      </c>
      <c r="Y2790">
        <v>860.80679999999995</v>
      </c>
      <c r="Z2790">
        <v>0</v>
      </c>
      <c r="AA2790">
        <v>1.6573424000000001</v>
      </c>
      <c r="AB2790">
        <v>134.72385</v>
      </c>
      <c r="AC2790">
        <v>1090.3706</v>
      </c>
      <c r="AD2790">
        <v>302.36687999999998</v>
      </c>
      <c r="AE2790">
        <v>9.9529060000000005</v>
      </c>
      <c r="AF2790">
        <v>2400.7559000000001</v>
      </c>
    </row>
    <row r="2791" spans="1:32" x14ac:dyDescent="0.3">
      <c r="A2791">
        <v>3002290</v>
      </c>
      <c r="B2791">
        <v>1</v>
      </c>
      <c r="C2791" t="s">
        <v>82</v>
      </c>
      <c r="D2791" t="s">
        <v>90</v>
      </c>
      <c r="E2791" t="s">
        <v>10620</v>
      </c>
      <c r="F2791" t="s">
        <v>10621</v>
      </c>
      <c r="G2791" t="s">
        <v>134</v>
      </c>
      <c r="H2791" t="s">
        <v>327</v>
      </c>
      <c r="I2791" t="s">
        <v>78</v>
      </c>
      <c r="J2791" t="s">
        <v>136</v>
      </c>
      <c r="K2791" t="s">
        <v>22</v>
      </c>
      <c r="L2791" t="s">
        <v>177</v>
      </c>
      <c r="M2791" t="s">
        <v>10622</v>
      </c>
      <c r="N2791" t="s">
        <v>10623</v>
      </c>
      <c r="O2791">
        <v>1.4156650000000002</v>
      </c>
      <c r="P2791">
        <v>0</v>
      </c>
      <c r="Q2791">
        <v>23</v>
      </c>
      <c r="R2791">
        <v>0</v>
      </c>
      <c r="S2791">
        <v>0</v>
      </c>
      <c r="T2791">
        <v>0</v>
      </c>
      <c r="U2791">
        <v>300</v>
      </c>
      <c r="V2791">
        <v>0</v>
      </c>
      <c r="W2791">
        <v>2</v>
      </c>
      <c r="X2791">
        <v>0</v>
      </c>
      <c r="Y2791">
        <v>47.857132</v>
      </c>
      <c r="Z2791">
        <v>0</v>
      </c>
      <c r="AA2791">
        <v>0</v>
      </c>
      <c r="AB2791">
        <v>0</v>
      </c>
      <c r="AC2791">
        <v>454.55900000000003</v>
      </c>
      <c r="AD2791">
        <v>0</v>
      </c>
      <c r="AE2791">
        <v>6.6860776</v>
      </c>
      <c r="AF2791">
        <v>509.10219999999998</v>
      </c>
    </row>
    <row r="2792" spans="1:32" x14ac:dyDescent="0.3">
      <c r="A2792">
        <v>3002093</v>
      </c>
      <c r="B2792">
        <v>1</v>
      </c>
      <c r="C2792" t="s">
        <v>82</v>
      </c>
      <c r="D2792" t="s">
        <v>113</v>
      </c>
      <c r="E2792" t="s">
        <v>10624</v>
      </c>
      <c r="F2792" t="s">
        <v>10625</v>
      </c>
      <c r="G2792" t="s">
        <v>134</v>
      </c>
      <c r="H2792" t="s">
        <v>247</v>
      </c>
      <c r="I2792" t="s">
        <v>78</v>
      </c>
      <c r="J2792" t="s">
        <v>136</v>
      </c>
      <c r="K2792" t="s">
        <v>22</v>
      </c>
      <c r="L2792" t="s">
        <v>177</v>
      </c>
      <c r="M2792" t="s">
        <v>10626</v>
      </c>
      <c r="N2792" t="s">
        <v>10627</v>
      </c>
      <c r="O2792">
        <v>3.0805697222222221</v>
      </c>
      <c r="P2792">
        <v>0</v>
      </c>
      <c r="Q2792">
        <v>37</v>
      </c>
      <c r="R2792">
        <v>0</v>
      </c>
      <c r="S2792">
        <v>11</v>
      </c>
      <c r="T2792">
        <v>0</v>
      </c>
      <c r="U2792">
        <v>12</v>
      </c>
      <c r="V2792">
        <v>0</v>
      </c>
      <c r="W2792">
        <v>0</v>
      </c>
      <c r="X2792">
        <v>0</v>
      </c>
      <c r="Y2792">
        <v>113.23873</v>
      </c>
      <c r="Z2792">
        <v>0</v>
      </c>
      <c r="AA2792">
        <v>17.101344999999998</v>
      </c>
      <c r="AB2792">
        <v>0</v>
      </c>
      <c r="AC2792">
        <v>18.205698000000002</v>
      </c>
      <c r="AD2792">
        <v>0</v>
      </c>
      <c r="AE2792">
        <v>0</v>
      </c>
      <c r="AF2792">
        <v>148.54578000000001</v>
      </c>
    </row>
    <row r="2793" spans="1:32" x14ac:dyDescent="0.3">
      <c r="A2793">
        <v>3002069</v>
      </c>
      <c r="B2793">
        <v>1</v>
      </c>
      <c r="C2793" t="s">
        <v>82</v>
      </c>
      <c r="D2793" t="s">
        <v>98</v>
      </c>
      <c r="E2793" t="s">
        <v>10628</v>
      </c>
      <c r="F2793" t="s">
        <v>10629</v>
      </c>
      <c r="G2793" t="s">
        <v>134</v>
      </c>
      <c r="H2793" t="s">
        <v>216</v>
      </c>
      <c r="I2793" t="s">
        <v>78</v>
      </c>
      <c r="J2793" t="s">
        <v>136</v>
      </c>
      <c r="K2793" t="s">
        <v>22</v>
      </c>
      <c r="L2793" t="s">
        <v>177</v>
      </c>
      <c r="M2793" t="s">
        <v>10630</v>
      </c>
      <c r="N2793" t="s">
        <v>10631</v>
      </c>
      <c r="O2793">
        <v>1.3981177777777778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1.3354516000000001</v>
      </c>
      <c r="AD2793">
        <v>0</v>
      </c>
      <c r="AE2793">
        <v>0</v>
      </c>
      <c r="AF2793">
        <v>1.3354516000000001</v>
      </c>
    </row>
    <row r="2794" spans="1:32" x14ac:dyDescent="0.3">
      <c r="A2794">
        <v>3002060</v>
      </c>
      <c r="B2794">
        <v>1</v>
      </c>
      <c r="C2794" t="s">
        <v>82</v>
      </c>
      <c r="D2794" t="s">
        <v>98</v>
      </c>
      <c r="E2794" t="s">
        <v>10177</v>
      </c>
      <c r="F2794" t="s">
        <v>10178</v>
      </c>
      <c r="G2794" t="s">
        <v>134</v>
      </c>
      <c r="H2794" t="s">
        <v>216</v>
      </c>
      <c r="I2794" t="s">
        <v>78</v>
      </c>
      <c r="J2794" t="s">
        <v>136</v>
      </c>
      <c r="K2794" t="s">
        <v>22</v>
      </c>
      <c r="L2794" t="s">
        <v>177</v>
      </c>
      <c r="M2794" t="s">
        <v>10632</v>
      </c>
      <c r="N2794" t="s">
        <v>10633</v>
      </c>
      <c r="O2794">
        <v>1.1095141666666668</v>
      </c>
      <c r="P2794">
        <v>0</v>
      </c>
      <c r="Q2794">
        <v>11</v>
      </c>
      <c r="R2794">
        <v>0</v>
      </c>
      <c r="S2794">
        <v>0</v>
      </c>
      <c r="T2794">
        <v>0</v>
      </c>
      <c r="U2794">
        <v>6</v>
      </c>
      <c r="V2794">
        <v>0</v>
      </c>
      <c r="W2794">
        <v>0</v>
      </c>
      <c r="X2794">
        <v>0</v>
      </c>
      <c r="Y2794">
        <v>4.0294765999999997</v>
      </c>
      <c r="Z2794">
        <v>0</v>
      </c>
      <c r="AA2794">
        <v>0</v>
      </c>
      <c r="AB2794">
        <v>0</v>
      </c>
      <c r="AC2794">
        <v>8.3314450000000004</v>
      </c>
      <c r="AD2794">
        <v>0</v>
      </c>
      <c r="AE2794">
        <v>0</v>
      </c>
      <c r="AF2794">
        <v>12.360920999999999</v>
      </c>
    </row>
    <row r="2795" spans="1:32" x14ac:dyDescent="0.3">
      <c r="A2795">
        <v>3002029</v>
      </c>
      <c r="B2795">
        <v>1</v>
      </c>
      <c r="C2795" t="s">
        <v>82</v>
      </c>
      <c r="D2795" t="s">
        <v>104</v>
      </c>
      <c r="E2795" t="s">
        <v>10634</v>
      </c>
      <c r="F2795" t="s">
        <v>10635</v>
      </c>
      <c r="G2795" t="s">
        <v>134</v>
      </c>
      <c r="H2795" t="s">
        <v>327</v>
      </c>
      <c r="I2795" t="s">
        <v>78</v>
      </c>
      <c r="J2795" t="s">
        <v>136</v>
      </c>
      <c r="K2795" t="s">
        <v>22</v>
      </c>
      <c r="L2795" t="s">
        <v>177</v>
      </c>
      <c r="M2795" t="s">
        <v>10636</v>
      </c>
      <c r="N2795" t="s">
        <v>10637</v>
      </c>
      <c r="O2795">
        <v>0.88006694444444444</v>
      </c>
      <c r="P2795">
        <v>0</v>
      </c>
      <c r="Q2795">
        <v>25</v>
      </c>
      <c r="R2795">
        <v>0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0</v>
      </c>
      <c r="Y2795">
        <v>8.3250620000000009</v>
      </c>
      <c r="Z2795">
        <v>0</v>
      </c>
      <c r="AA2795">
        <v>0</v>
      </c>
      <c r="AB2795">
        <v>0</v>
      </c>
      <c r="AC2795">
        <v>1.2426814E-3</v>
      </c>
      <c r="AD2795">
        <v>0</v>
      </c>
      <c r="AE2795">
        <v>0</v>
      </c>
      <c r="AF2795">
        <v>8.3263040000000004</v>
      </c>
    </row>
    <row r="2796" spans="1:32" x14ac:dyDescent="0.3">
      <c r="A2796">
        <v>3001800</v>
      </c>
      <c r="B2796">
        <v>1</v>
      </c>
      <c r="C2796" t="s">
        <v>83</v>
      </c>
      <c r="D2796" t="s">
        <v>129</v>
      </c>
      <c r="E2796" t="s">
        <v>10638</v>
      </c>
      <c r="F2796" t="s">
        <v>10639</v>
      </c>
      <c r="G2796" t="s">
        <v>134</v>
      </c>
      <c r="H2796" t="s">
        <v>216</v>
      </c>
      <c r="I2796" t="s">
        <v>78</v>
      </c>
      <c r="J2796" t="s">
        <v>136</v>
      </c>
      <c r="K2796" t="s">
        <v>22</v>
      </c>
      <c r="L2796" t="s">
        <v>177</v>
      </c>
      <c r="M2796" t="s">
        <v>10640</v>
      </c>
      <c r="N2796" t="s">
        <v>10641</v>
      </c>
      <c r="O2796">
        <v>1.8727011111111111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3.5954456000000001</v>
      </c>
      <c r="AD2796">
        <v>0</v>
      </c>
      <c r="AE2796">
        <v>0</v>
      </c>
      <c r="AF2796">
        <v>3.5954456000000001</v>
      </c>
    </row>
    <row r="2797" spans="1:32" x14ac:dyDescent="0.3">
      <c r="A2797">
        <v>3001675</v>
      </c>
      <c r="B2797">
        <v>1</v>
      </c>
      <c r="C2797" t="s">
        <v>83</v>
      </c>
      <c r="D2797" t="s">
        <v>119</v>
      </c>
      <c r="E2797" t="s">
        <v>10642</v>
      </c>
      <c r="F2797" t="s">
        <v>10643</v>
      </c>
      <c r="G2797" t="s">
        <v>134</v>
      </c>
      <c r="H2797" t="s">
        <v>247</v>
      </c>
      <c r="I2797" t="s">
        <v>78</v>
      </c>
      <c r="J2797" t="s">
        <v>136</v>
      </c>
      <c r="K2797" t="s">
        <v>22</v>
      </c>
      <c r="L2797" t="s">
        <v>177</v>
      </c>
      <c r="M2797" t="s">
        <v>10644</v>
      </c>
      <c r="N2797" t="s">
        <v>10645</v>
      </c>
      <c r="O2797">
        <v>2.055408611111111</v>
      </c>
      <c r="P2797">
        <v>0</v>
      </c>
      <c r="Q2797">
        <v>31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1.8488013000000001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1.8488013000000001</v>
      </c>
    </row>
    <row r="2798" spans="1:32" x14ac:dyDescent="0.3">
      <c r="A2798">
        <v>3001431</v>
      </c>
      <c r="B2798">
        <v>2</v>
      </c>
      <c r="C2798" t="s">
        <v>82</v>
      </c>
      <c r="D2798" t="s">
        <v>108</v>
      </c>
      <c r="E2798" t="s">
        <v>10646</v>
      </c>
      <c r="F2798" t="s">
        <v>10647</v>
      </c>
      <c r="G2798" t="s">
        <v>134</v>
      </c>
      <c r="H2798" t="s">
        <v>247</v>
      </c>
      <c r="I2798" t="s">
        <v>78</v>
      </c>
      <c r="J2798" t="s">
        <v>136</v>
      </c>
      <c r="K2798" t="s">
        <v>22</v>
      </c>
      <c r="L2798" t="s">
        <v>177</v>
      </c>
      <c r="M2798" t="s">
        <v>9788</v>
      </c>
      <c r="N2798" t="s">
        <v>10648</v>
      </c>
      <c r="O2798">
        <v>0.20944444444444443</v>
      </c>
      <c r="P2798">
        <v>0</v>
      </c>
      <c r="Q2798">
        <v>51</v>
      </c>
      <c r="R2798">
        <v>0</v>
      </c>
      <c r="S2798">
        <v>33</v>
      </c>
      <c r="T2798">
        <v>0</v>
      </c>
      <c r="U2798">
        <v>16</v>
      </c>
      <c r="V2798">
        <v>0</v>
      </c>
      <c r="W2798">
        <v>0</v>
      </c>
      <c r="X2798">
        <v>0</v>
      </c>
      <c r="Y2798">
        <v>0.49246796999999998</v>
      </c>
      <c r="Z2798">
        <v>0</v>
      </c>
      <c r="AA2798">
        <v>0.33086056000000003</v>
      </c>
      <c r="AB2798">
        <v>0</v>
      </c>
      <c r="AC2798">
        <v>3.7752634999999999</v>
      </c>
      <c r="AD2798">
        <v>0</v>
      </c>
      <c r="AE2798">
        <v>0</v>
      </c>
      <c r="AF2798">
        <v>4.5985923</v>
      </c>
    </row>
    <row r="2799" spans="1:32" x14ac:dyDescent="0.3">
      <c r="A2799">
        <v>3001656</v>
      </c>
      <c r="B2799">
        <v>1</v>
      </c>
      <c r="C2799" t="s">
        <v>82</v>
      </c>
      <c r="D2799" t="s">
        <v>104</v>
      </c>
      <c r="E2799" t="s">
        <v>10649</v>
      </c>
      <c r="F2799" t="s">
        <v>10650</v>
      </c>
      <c r="G2799" t="s">
        <v>134</v>
      </c>
      <c r="H2799" t="s">
        <v>367</v>
      </c>
      <c r="I2799" t="s">
        <v>78</v>
      </c>
      <c r="J2799" t="s">
        <v>136</v>
      </c>
      <c r="K2799" t="s">
        <v>22</v>
      </c>
      <c r="L2799" t="s">
        <v>177</v>
      </c>
      <c r="M2799" t="s">
        <v>10651</v>
      </c>
      <c r="N2799" t="s">
        <v>10652</v>
      </c>
      <c r="O2799">
        <v>1.4170419444444444</v>
      </c>
      <c r="P2799">
        <v>0</v>
      </c>
      <c r="Q2799">
        <v>2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0.74397259999999998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0.74397259999999998</v>
      </c>
    </row>
    <row r="2800" spans="1:32" x14ac:dyDescent="0.3">
      <c r="A2800">
        <v>3000757</v>
      </c>
      <c r="B2800">
        <v>1</v>
      </c>
      <c r="C2800" t="s">
        <v>82</v>
      </c>
      <c r="D2800" t="s">
        <v>105</v>
      </c>
      <c r="E2800" t="s">
        <v>10653</v>
      </c>
      <c r="F2800" t="s">
        <v>10654</v>
      </c>
      <c r="G2800" t="s">
        <v>134</v>
      </c>
      <c r="H2800" t="s">
        <v>135</v>
      </c>
      <c r="I2800" t="s">
        <v>79</v>
      </c>
      <c r="J2800" t="s">
        <v>136</v>
      </c>
      <c r="K2800" t="s">
        <v>22</v>
      </c>
      <c r="L2800" t="s">
        <v>137</v>
      </c>
      <c r="M2800" t="s">
        <v>10655</v>
      </c>
      <c r="N2800" t="s">
        <v>10656</v>
      </c>
      <c r="O2800">
        <v>0.88944444444444448</v>
      </c>
      <c r="P2800">
        <v>0</v>
      </c>
      <c r="Q2800">
        <v>31</v>
      </c>
      <c r="R2800">
        <v>1</v>
      </c>
      <c r="S2800">
        <v>12</v>
      </c>
      <c r="T2800">
        <v>7</v>
      </c>
      <c r="U2800">
        <v>20</v>
      </c>
      <c r="V2800">
        <v>3</v>
      </c>
      <c r="W2800">
        <v>0</v>
      </c>
      <c r="X2800">
        <v>0</v>
      </c>
      <c r="Y2800">
        <v>5.9258018000000003</v>
      </c>
      <c r="Z2800">
        <v>1.5498657</v>
      </c>
      <c r="AA2800">
        <v>2.2018694999999999</v>
      </c>
      <c r="AB2800">
        <v>24.507501999999999</v>
      </c>
      <c r="AC2800">
        <v>2.5095491000000001</v>
      </c>
      <c r="AD2800">
        <v>19.60942</v>
      </c>
      <c r="AE2800">
        <v>0</v>
      </c>
      <c r="AF2800">
        <v>56.304009999999998</v>
      </c>
    </row>
    <row r="2801" spans="1:32" x14ac:dyDescent="0.3">
      <c r="A2801">
        <v>3000213</v>
      </c>
      <c r="B2801">
        <v>1</v>
      </c>
      <c r="C2801" t="s">
        <v>83</v>
      </c>
      <c r="D2801" t="s">
        <v>117</v>
      </c>
      <c r="E2801" t="s">
        <v>10657</v>
      </c>
      <c r="F2801" t="s">
        <v>10658</v>
      </c>
      <c r="G2801" t="s">
        <v>134</v>
      </c>
      <c r="H2801" t="s">
        <v>147</v>
      </c>
      <c r="I2801" t="s">
        <v>79</v>
      </c>
      <c r="J2801" t="s">
        <v>136</v>
      </c>
      <c r="K2801" t="s">
        <v>22</v>
      </c>
      <c r="L2801" t="s">
        <v>137</v>
      </c>
      <c r="M2801" t="s">
        <v>10659</v>
      </c>
      <c r="N2801" t="s">
        <v>10660</v>
      </c>
      <c r="O2801">
        <v>5.6202777777777779</v>
      </c>
      <c r="P2801">
        <v>0</v>
      </c>
      <c r="Q2801">
        <v>1165</v>
      </c>
      <c r="R2801">
        <v>0</v>
      </c>
      <c r="S2801">
        <v>45</v>
      </c>
      <c r="T2801">
        <v>1</v>
      </c>
      <c r="U2801">
        <v>146</v>
      </c>
      <c r="V2801">
        <v>0</v>
      </c>
      <c r="W2801">
        <v>4</v>
      </c>
      <c r="X2801">
        <v>0</v>
      </c>
      <c r="Y2801">
        <v>1065.8330000000001</v>
      </c>
      <c r="Z2801">
        <v>0</v>
      </c>
      <c r="AA2801">
        <v>29.502984999999999</v>
      </c>
      <c r="AB2801">
        <v>96.718919999999997</v>
      </c>
      <c r="AC2801">
        <v>1084.5364</v>
      </c>
      <c r="AD2801">
        <v>0</v>
      </c>
      <c r="AE2801">
        <v>1211.4007999999999</v>
      </c>
      <c r="AF2801">
        <v>3487.9920000000002</v>
      </c>
    </row>
    <row r="2802" spans="1:32" x14ac:dyDescent="0.3">
      <c r="A2802">
        <v>3000195</v>
      </c>
      <c r="B2802">
        <v>1</v>
      </c>
      <c r="C2802" t="s">
        <v>82</v>
      </c>
      <c r="D2802" t="s">
        <v>88</v>
      </c>
      <c r="E2802" t="s">
        <v>10661</v>
      </c>
      <c r="F2802" t="s">
        <v>10662</v>
      </c>
      <c r="G2802" t="s">
        <v>134</v>
      </c>
      <c r="H2802" t="s">
        <v>142</v>
      </c>
      <c r="I2802" t="s">
        <v>79</v>
      </c>
      <c r="J2802" t="s">
        <v>136</v>
      </c>
      <c r="K2802" t="s">
        <v>22</v>
      </c>
      <c r="L2802" t="s">
        <v>137</v>
      </c>
      <c r="M2802" t="s">
        <v>10663</v>
      </c>
      <c r="N2802" t="s">
        <v>10664</v>
      </c>
      <c r="O2802">
        <v>7.05</v>
      </c>
      <c r="P2802">
        <v>0</v>
      </c>
      <c r="Q2802">
        <v>331</v>
      </c>
      <c r="R2802">
        <v>0</v>
      </c>
      <c r="S2802">
        <v>0</v>
      </c>
      <c r="T2802">
        <v>0</v>
      </c>
      <c r="U2802">
        <v>14</v>
      </c>
      <c r="V2802">
        <v>0</v>
      </c>
      <c r="W2802">
        <v>0</v>
      </c>
      <c r="X2802">
        <v>0</v>
      </c>
      <c r="Y2802">
        <v>601.52970000000005</v>
      </c>
      <c r="Z2802">
        <v>0</v>
      </c>
      <c r="AA2802">
        <v>0</v>
      </c>
      <c r="AB2802">
        <v>0</v>
      </c>
      <c r="AC2802">
        <v>23.132719000000002</v>
      </c>
      <c r="AD2802">
        <v>0</v>
      </c>
      <c r="AE2802">
        <v>0</v>
      </c>
      <c r="AF2802">
        <v>624.66240000000005</v>
      </c>
    </row>
    <row r="2803" spans="1:32" x14ac:dyDescent="0.3">
      <c r="A2803">
        <v>3000206</v>
      </c>
      <c r="B2803">
        <v>1</v>
      </c>
      <c r="C2803" t="s">
        <v>83</v>
      </c>
      <c r="D2803" t="s">
        <v>116</v>
      </c>
      <c r="E2803" t="s">
        <v>10665</v>
      </c>
      <c r="F2803" t="s">
        <v>10666</v>
      </c>
      <c r="G2803" t="s">
        <v>134</v>
      </c>
      <c r="H2803" t="s">
        <v>336</v>
      </c>
      <c r="I2803" t="s">
        <v>79</v>
      </c>
      <c r="J2803" t="s">
        <v>136</v>
      </c>
      <c r="K2803" t="s">
        <v>22</v>
      </c>
      <c r="L2803" t="s">
        <v>137</v>
      </c>
      <c r="M2803" t="s">
        <v>10667</v>
      </c>
      <c r="N2803" t="s">
        <v>10668</v>
      </c>
      <c r="O2803">
        <v>2.335</v>
      </c>
      <c r="P2803">
        <v>0</v>
      </c>
      <c r="Q2803">
        <v>628</v>
      </c>
      <c r="R2803">
        <v>0</v>
      </c>
      <c r="S2803">
        <v>25</v>
      </c>
      <c r="T2803">
        <v>0</v>
      </c>
      <c r="U2803">
        <v>21</v>
      </c>
      <c r="V2803">
        <v>0</v>
      </c>
      <c r="W2803">
        <v>0</v>
      </c>
      <c r="X2803">
        <v>0</v>
      </c>
      <c r="Y2803">
        <v>128.66157999999999</v>
      </c>
      <c r="Z2803">
        <v>0</v>
      </c>
      <c r="AA2803">
        <v>5.4027180000000001</v>
      </c>
      <c r="AB2803">
        <v>0</v>
      </c>
      <c r="AC2803">
        <v>11.472393</v>
      </c>
      <c r="AD2803">
        <v>0</v>
      </c>
      <c r="AE2803">
        <v>0</v>
      </c>
      <c r="AF2803">
        <v>145.53667999999999</v>
      </c>
    </row>
    <row r="2804" spans="1:32" x14ac:dyDescent="0.3">
      <c r="A2804">
        <v>3000194</v>
      </c>
      <c r="B2804">
        <v>1</v>
      </c>
      <c r="C2804" t="s">
        <v>82</v>
      </c>
      <c r="D2804" t="s">
        <v>106</v>
      </c>
      <c r="E2804" t="s">
        <v>10669</v>
      </c>
      <c r="F2804" t="s">
        <v>10670</v>
      </c>
      <c r="G2804" t="s">
        <v>134</v>
      </c>
      <c r="H2804" t="s">
        <v>142</v>
      </c>
      <c r="I2804" t="s">
        <v>79</v>
      </c>
      <c r="J2804" t="s">
        <v>136</v>
      </c>
      <c r="K2804" t="s">
        <v>22</v>
      </c>
      <c r="L2804" t="s">
        <v>137</v>
      </c>
      <c r="M2804" t="s">
        <v>10671</v>
      </c>
      <c r="N2804" t="s">
        <v>10672</v>
      </c>
      <c r="O2804">
        <v>2.6308333333333334</v>
      </c>
      <c r="P2804">
        <v>1</v>
      </c>
      <c r="Q2804">
        <v>1702</v>
      </c>
      <c r="R2804">
        <v>0</v>
      </c>
      <c r="S2804">
        <v>20</v>
      </c>
      <c r="T2804">
        <v>2</v>
      </c>
      <c r="U2804">
        <v>421</v>
      </c>
      <c r="V2804">
        <v>1</v>
      </c>
      <c r="W2804">
        <v>0</v>
      </c>
      <c r="X2804">
        <v>3.7296423999999999</v>
      </c>
      <c r="Y2804">
        <v>1170.6359</v>
      </c>
      <c r="Z2804">
        <v>0</v>
      </c>
      <c r="AA2804">
        <v>6.7700294999999997</v>
      </c>
      <c r="AB2804">
        <v>136.66881000000001</v>
      </c>
      <c r="AC2804">
        <v>550.86224000000004</v>
      </c>
      <c r="AD2804">
        <v>402.30095999999998</v>
      </c>
      <c r="AE2804">
        <v>0</v>
      </c>
      <c r="AF2804">
        <v>2270.9675000000002</v>
      </c>
    </row>
    <row r="2805" spans="1:32" x14ac:dyDescent="0.3">
      <c r="A2805">
        <v>3000149</v>
      </c>
      <c r="B2805">
        <v>1</v>
      </c>
      <c r="C2805" t="s">
        <v>82</v>
      </c>
      <c r="D2805" t="s">
        <v>108</v>
      </c>
      <c r="E2805" t="s">
        <v>10673</v>
      </c>
      <c r="F2805" t="s">
        <v>10674</v>
      </c>
      <c r="G2805" t="s">
        <v>134</v>
      </c>
      <c r="H2805" t="s">
        <v>336</v>
      </c>
      <c r="I2805" t="s">
        <v>78</v>
      </c>
      <c r="J2805" t="s">
        <v>136</v>
      </c>
      <c r="K2805" t="s">
        <v>22</v>
      </c>
      <c r="L2805" t="s">
        <v>137</v>
      </c>
      <c r="M2805" t="s">
        <v>10675</v>
      </c>
      <c r="N2805" t="s">
        <v>10676</v>
      </c>
      <c r="O2805">
        <v>5.3961111111111109</v>
      </c>
      <c r="P2805">
        <v>0</v>
      </c>
      <c r="Q2805">
        <v>417</v>
      </c>
      <c r="R2805">
        <v>0</v>
      </c>
      <c r="S2805">
        <v>0</v>
      </c>
      <c r="T2805">
        <v>0</v>
      </c>
      <c r="U2805">
        <v>61</v>
      </c>
      <c r="V2805">
        <v>0</v>
      </c>
      <c r="W2805">
        <v>0</v>
      </c>
      <c r="X2805">
        <v>0</v>
      </c>
      <c r="Y2805">
        <v>540.89909999999998</v>
      </c>
      <c r="Z2805">
        <v>0</v>
      </c>
      <c r="AA2805">
        <v>0</v>
      </c>
      <c r="AB2805">
        <v>0</v>
      </c>
      <c r="AC2805">
        <v>121.96292</v>
      </c>
      <c r="AD2805">
        <v>0</v>
      </c>
      <c r="AE2805">
        <v>0</v>
      </c>
      <c r="AF2805">
        <v>662.86206000000004</v>
      </c>
    </row>
    <row r="2806" spans="1:32" x14ac:dyDescent="0.3">
      <c r="A2806">
        <v>3000209</v>
      </c>
      <c r="B2806">
        <v>1</v>
      </c>
      <c r="C2806" t="s">
        <v>82</v>
      </c>
      <c r="D2806" t="s">
        <v>101</v>
      </c>
      <c r="E2806" t="s">
        <v>10677</v>
      </c>
      <c r="F2806" t="s">
        <v>10678</v>
      </c>
      <c r="G2806" t="s">
        <v>134</v>
      </c>
      <c r="H2806" t="s">
        <v>147</v>
      </c>
      <c r="I2806" t="s">
        <v>79</v>
      </c>
      <c r="J2806" t="s">
        <v>136</v>
      </c>
      <c r="K2806" t="s">
        <v>22</v>
      </c>
      <c r="L2806" t="s">
        <v>137</v>
      </c>
      <c r="M2806" t="s">
        <v>10679</v>
      </c>
      <c r="N2806" t="s">
        <v>10680</v>
      </c>
      <c r="O2806">
        <v>4.4775672222222225</v>
      </c>
      <c r="P2806">
        <v>5</v>
      </c>
      <c r="Q2806">
        <v>4734</v>
      </c>
      <c r="R2806">
        <v>26</v>
      </c>
      <c r="S2806">
        <v>152</v>
      </c>
      <c r="T2806">
        <v>7</v>
      </c>
      <c r="U2806">
        <v>704</v>
      </c>
      <c r="V2806">
        <v>4</v>
      </c>
      <c r="W2806">
        <v>1</v>
      </c>
      <c r="X2806">
        <v>4.5644298000000001</v>
      </c>
      <c r="Y2806">
        <v>4939.7094999999999</v>
      </c>
      <c r="Z2806">
        <v>110.77928</v>
      </c>
      <c r="AA2806">
        <v>141.20506</v>
      </c>
      <c r="AB2806">
        <v>110.82371999999999</v>
      </c>
      <c r="AC2806">
        <v>935.92236000000003</v>
      </c>
      <c r="AD2806">
        <v>263.51670000000001</v>
      </c>
      <c r="AE2806">
        <v>0</v>
      </c>
      <c r="AF2806">
        <v>6506.5209999999997</v>
      </c>
    </row>
    <row r="2807" spans="1:32" x14ac:dyDescent="0.3">
      <c r="A2807">
        <v>3000083</v>
      </c>
      <c r="B2807">
        <v>1</v>
      </c>
      <c r="C2807" t="s">
        <v>82</v>
      </c>
      <c r="D2807" t="s">
        <v>103</v>
      </c>
      <c r="E2807" t="s">
        <v>10681</v>
      </c>
      <c r="F2807" t="s">
        <v>10682</v>
      </c>
      <c r="G2807" t="s">
        <v>134</v>
      </c>
      <c r="H2807" t="s">
        <v>142</v>
      </c>
      <c r="I2807" t="s">
        <v>78</v>
      </c>
      <c r="J2807" t="s">
        <v>136</v>
      </c>
      <c r="K2807" t="s">
        <v>22</v>
      </c>
      <c r="L2807" t="s">
        <v>137</v>
      </c>
      <c r="M2807" t="s">
        <v>10683</v>
      </c>
      <c r="N2807" t="s">
        <v>10684</v>
      </c>
      <c r="O2807">
        <v>3.2025000000000001</v>
      </c>
      <c r="P2807">
        <v>0</v>
      </c>
      <c r="Q2807">
        <v>25</v>
      </c>
      <c r="R2807">
        <v>0</v>
      </c>
      <c r="S2807">
        <v>24</v>
      </c>
      <c r="T2807">
        <v>0</v>
      </c>
      <c r="U2807">
        <v>13</v>
      </c>
      <c r="V2807">
        <v>0</v>
      </c>
      <c r="W2807">
        <v>0</v>
      </c>
      <c r="X2807">
        <v>0</v>
      </c>
      <c r="Y2807">
        <v>32.880417000000001</v>
      </c>
      <c r="Z2807">
        <v>0</v>
      </c>
      <c r="AA2807">
        <v>31.561240000000002</v>
      </c>
      <c r="AB2807">
        <v>0</v>
      </c>
      <c r="AC2807">
        <v>12.748438</v>
      </c>
      <c r="AD2807">
        <v>0</v>
      </c>
      <c r="AE2807">
        <v>0</v>
      </c>
      <c r="AF2807">
        <v>77.190094000000002</v>
      </c>
    </row>
    <row r="2808" spans="1:32" x14ac:dyDescent="0.3">
      <c r="A2808">
        <v>3000062</v>
      </c>
      <c r="B2808">
        <v>1</v>
      </c>
      <c r="C2808" t="s">
        <v>82</v>
      </c>
      <c r="D2808" t="s">
        <v>107</v>
      </c>
      <c r="E2808" t="s">
        <v>10685</v>
      </c>
      <c r="F2808" t="s">
        <v>10686</v>
      </c>
      <c r="G2808" t="s">
        <v>134</v>
      </c>
      <c r="H2808" t="s">
        <v>336</v>
      </c>
      <c r="I2808" t="s">
        <v>78</v>
      </c>
      <c r="J2808" t="s">
        <v>136</v>
      </c>
      <c r="K2808" t="s">
        <v>22</v>
      </c>
      <c r="L2808" t="s">
        <v>137</v>
      </c>
      <c r="M2808" t="s">
        <v>10687</v>
      </c>
      <c r="N2808" t="s">
        <v>10688</v>
      </c>
      <c r="O2808">
        <v>1.7647222222222223</v>
      </c>
      <c r="P2808">
        <v>0</v>
      </c>
      <c r="Q2808">
        <v>93</v>
      </c>
      <c r="R2808">
        <v>0</v>
      </c>
      <c r="S2808">
        <v>0</v>
      </c>
      <c r="T2808">
        <v>0</v>
      </c>
      <c r="U2808">
        <v>10</v>
      </c>
      <c r="V2808">
        <v>0</v>
      </c>
      <c r="W2808">
        <v>0</v>
      </c>
      <c r="X2808">
        <v>0</v>
      </c>
      <c r="Y2808">
        <v>39.849960000000003</v>
      </c>
      <c r="Z2808">
        <v>0</v>
      </c>
      <c r="AA2808">
        <v>0</v>
      </c>
      <c r="AB2808">
        <v>0</v>
      </c>
      <c r="AC2808">
        <v>2.1581229999999998</v>
      </c>
      <c r="AD2808">
        <v>0</v>
      </c>
      <c r="AE2808">
        <v>0</v>
      </c>
      <c r="AF2808">
        <v>42.008082999999999</v>
      </c>
    </row>
    <row r="2809" spans="1:32" x14ac:dyDescent="0.3">
      <c r="A2809">
        <v>3000066</v>
      </c>
      <c r="B2809">
        <v>1</v>
      </c>
      <c r="C2809" t="s">
        <v>83</v>
      </c>
      <c r="D2809" t="s">
        <v>128</v>
      </c>
      <c r="E2809" t="s">
        <v>2183</v>
      </c>
      <c r="F2809" t="s">
        <v>2184</v>
      </c>
      <c r="G2809" t="s">
        <v>134</v>
      </c>
      <c r="H2809" t="s">
        <v>147</v>
      </c>
      <c r="I2809" t="s">
        <v>79</v>
      </c>
      <c r="J2809" t="s">
        <v>136</v>
      </c>
      <c r="K2809" t="s">
        <v>22</v>
      </c>
      <c r="L2809" t="s">
        <v>137</v>
      </c>
      <c r="M2809" t="s">
        <v>10689</v>
      </c>
      <c r="N2809" t="s">
        <v>10690</v>
      </c>
      <c r="O2809">
        <v>7.8574999999999999</v>
      </c>
      <c r="P2809">
        <v>4</v>
      </c>
      <c r="Q2809">
        <v>12</v>
      </c>
      <c r="R2809">
        <v>185</v>
      </c>
      <c r="S2809">
        <v>118</v>
      </c>
      <c r="T2809">
        <v>15</v>
      </c>
      <c r="U2809">
        <v>8</v>
      </c>
      <c r="V2809">
        <v>0</v>
      </c>
      <c r="W2809">
        <v>0</v>
      </c>
      <c r="X2809">
        <v>6.2262829999999996</v>
      </c>
      <c r="Y2809">
        <v>3.0335014</v>
      </c>
      <c r="Z2809">
        <v>604.49950000000001</v>
      </c>
      <c r="AA2809">
        <v>294.45006999999998</v>
      </c>
      <c r="AB2809">
        <v>496.35793999999999</v>
      </c>
      <c r="AC2809">
        <v>14.306986999999999</v>
      </c>
      <c r="AD2809">
        <v>0</v>
      </c>
      <c r="AE2809">
        <v>0</v>
      </c>
      <c r="AF2809">
        <v>1418.8742999999999</v>
      </c>
    </row>
    <row r="2810" spans="1:32" x14ac:dyDescent="0.3">
      <c r="A2810">
        <v>3000078</v>
      </c>
      <c r="B2810">
        <v>1</v>
      </c>
      <c r="C2810" t="s">
        <v>83</v>
      </c>
      <c r="D2810" t="s">
        <v>130</v>
      </c>
      <c r="E2810" t="s">
        <v>10691</v>
      </c>
      <c r="F2810" t="s">
        <v>10692</v>
      </c>
      <c r="G2810" t="s">
        <v>134</v>
      </c>
      <c r="H2810" t="s">
        <v>147</v>
      </c>
      <c r="I2810" t="s">
        <v>79</v>
      </c>
      <c r="J2810" t="s">
        <v>136</v>
      </c>
      <c r="K2810" t="s">
        <v>22</v>
      </c>
      <c r="L2810" t="s">
        <v>137</v>
      </c>
      <c r="M2810" t="s">
        <v>10693</v>
      </c>
      <c r="N2810" t="s">
        <v>10694</v>
      </c>
      <c r="O2810">
        <v>1.9594444444444445</v>
      </c>
      <c r="P2810">
        <v>0</v>
      </c>
      <c r="Q2810">
        <v>3100</v>
      </c>
      <c r="R2810">
        <v>0</v>
      </c>
      <c r="S2810">
        <v>0</v>
      </c>
      <c r="T2810">
        <v>0</v>
      </c>
      <c r="U2810">
        <v>249</v>
      </c>
      <c r="V2810">
        <v>0</v>
      </c>
      <c r="W2810">
        <v>1</v>
      </c>
      <c r="X2810">
        <v>0</v>
      </c>
      <c r="Y2810">
        <v>1306.6637000000001</v>
      </c>
      <c r="Z2810">
        <v>0</v>
      </c>
      <c r="AA2810">
        <v>0</v>
      </c>
      <c r="AB2810">
        <v>0</v>
      </c>
      <c r="AC2810">
        <v>261.76285000000001</v>
      </c>
      <c r="AD2810">
        <v>0</v>
      </c>
      <c r="AE2810">
        <v>12.674455</v>
      </c>
      <c r="AF2810">
        <v>1581.1010000000001</v>
      </c>
    </row>
    <row r="2811" spans="1:32" x14ac:dyDescent="0.3">
      <c r="A2811">
        <v>3002403</v>
      </c>
      <c r="B2811">
        <v>1</v>
      </c>
      <c r="C2811" t="s">
        <v>83</v>
      </c>
      <c r="D2811" t="s">
        <v>123</v>
      </c>
      <c r="E2811" t="s">
        <v>6185</v>
      </c>
      <c r="F2811" t="s">
        <v>6186</v>
      </c>
      <c r="G2811" t="s">
        <v>134</v>
      </c>
      <c r="H2811" t="s">
        <v>211</v>
      </c>
      <c r="I2811" t="s">
        <v>79</v>
      </c>
      <c r="J2811" t="s">
        <v>136</v>
      </c>
      <c r="K2811" t="s">
        <v>22</v>
      </c>
      <c r="L2811" t="s">
        <v>177</v>
      </c>
      <c r="M2811" t="s">
        <v>10695</v>
      </c>
      <c r="N2811" t="s">
        <v>10696</v>
      </c>
      <c r="O2811">
        <v>0.37694444444444447</v>
      </c>
      <c r="P2811">
        <v>0</v>
      </c>
      <c r="Q2811">
        <v>0</v>
      </c>
      <c r="R2811">
        <v>10</v>
      </c>
      <c r="S2811">
        <v>34</v>
      </c>
      <c r="T2811">
        <v>3</v>
      </c>
      <c r="U2811">
        <v>1</v>
      </c>
      <c r="V2811">
        <v>1</v>
      </c>
      <c r="W2811">
        <v>0</v>
      </c>
      <c r="X2811">
        <v>0</v>
      </c>
      <c r="Y2811">
        <v>0</v>
      </c>
      <c r="Z2811">
        <v>15.264495999999999</v>
      </c>
      <c r="AA2811">
        <v>3.4883510000000002</v>
      </c>
      <c r="AB2811">
        <v>24.152206</v>
      </c>
      <c r="AC2811">
        <v>2.9233797000000002E-4</v>
      </c>
      <c r="AD2811">
        <v>29.484694999999999</v>
      </c>
      <c r="AE2811">
        <v>0</v>
      </c>
      <c r="AF2811">
        <v>72.390039999999999</v>
      </c>
    </row>
    <row r="2812" spans="1:32" x14ac:dyDescent="0.3">
      <c r="A2812">
        <v>3002373</v>
      </c>
      <c r="B2812">
        <v>1</v>
      </c>
      <c r="C2812" t="s">
        <v>82</v>
      </c>
      <c r="D2812" t="s">
        <v>112</v>
      </c>
      <c r="E2812" t="s">
        <v>10697</v>
      </c>
      <c r="F2812" t="s">
        <v>10698</v>
      </c>
      <c r="G2812" t="s">
        <v>134</v>
      </c>
      <c r="H2812" t="s">
        <v>367</v>
      </c>
      <c r="I2812" t="s">
        <v>78</v>
      </c>
      <c r="J2812" t="s">
        <v>136</v>
      </c>
      <c r="K2812" t="s">
        <v>22</v>
      </c>
      <c r="L2812" t="s">
        <v>177</v>
      </c>
      <c r="M2812" t="s">
        <v>10699</v>
      </c>
      <c r="N2812" t="s">
        <v>10700</v>
      </c>
      <c r="O2812">
        <v>6.3119494444444442</v>
      </c>
      <c r="P2812">
        <v>0</v>
      </c>
      <c r="Q2812">
        <v>4</v>
      </c>
      <c r="R2812">
        <v>0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0</v>
      </c>
      <c r="Y2812">
        <v>4.9922012999999996</v>
      </c>
      <c r="Z2812">
        <v>0</v>
      </c>
      <c r="AA2812">
        <v>0</v>
      </c>
      <c r="AB2812">
        <v>0</v>
      </c>
      <c r="AC2812">
        <v>0.15255890999999999</v>
      </c>
      <c r="AD2812">
        <v>0</v>
      </c>
      <c r="AE2812">
        <v>0</v>
      </c>
      <c r="AF2812">
        <v>5.1447599999999998</v>
      </c>
    </row>
    <row r="2813" spans="1:32" x14ac:dyDescent="0.3">
      <c r="A2813">
        <v>3002296</v>
      </c>
      <c r="B2813">
        <v>1</v>
      </c>
      <c r="C2813" t="s">
        <v>82</v>
      </c>
      <c r="D2813" t="s">
        <v>102</v>
      </c>
      <c r="E2813" t="s">
        <v>10701</v>
      </c>
      <c r="F2813" t="s">
        <v>10702</v>
      </c>
      <c r="G2813" t="s">
        <v>134</v>
      </c>
      <c r="H2813" t="s">
        <v>216</v>
      </c>
      <c r="I2813" t="s">
        <v>78</v>
      </c>
      <c r="J2813" t="s">
        <v>136</v>
      </c>
      <c r="K2813" t="s">
        <v>22</v>
      </c>
      <c r="L2813" t="s">
        <v>177</v>
      </c>
      <c r="M2813" t="s">
        <v>10703</v>
      </c>
      <c r="N2813" t="s">
        <v>10704</v>
      </c>
      <c r="O2813">
        <v>2.7666175000000002</v>
      </c>
      <c r="P2813">
        <v>0</v>
      </c>
      <c r="Q2813">
        <v>1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0.73236906999999996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0.73236906999999996</v>
      </c>
    </row>
    <row r="2814" spans="1:32" x14ac:dyDescent="0.3">
      <c r="A2814">
        <v>3002107</v>
      </c>
      <c r="B2814">
        <v>1</v>
      </c>
      <c r="C2814" t="s">
        <v>82</v>
      </c>
      <c r="D2814" t="s">
        <v>106</v>
      </c>
      <c r="E2814" t="s">
        <v>7760</v>
      </c>
      <c r="F2814" t="s">
        <v>7761</v>
      </c>
      <c r="G2814" t="s">
        <v>134</v>
      </c>
      <c r="H2814" t="s">
        <v>247</v>
      </c>
      <c r="I2814" t="s">
        <v>78</v>
      </c>
      <c r="J2814" t="s">
        <v>136</v>
      </c>
      <c r="K2814" t="s">
        <v>22</v>
      </c>
      <c r="L2814" t="s">
        <v>177</v>
      </c>
      <c r="M2814" t="s">
        <v>10705</v>
      </c>
      <c r="N2814" t="s">
        <v>10706</v>
      </c>
      <c r="O2814">
        <v>2.9404483333333333</v>
      </c>
      <c r="P2814">
        <v>0</v>
      </c>
      <c r="Q2814">
        <v>33</v>
      </c>
      <c r="R2814">
        <v>0</v>
      </c>
      <c r="S2814">
        <v>0</v>
      </c>
      <c r="T2814">
        <v>0</v>
      </c>
      <c r="U2814">
        <v>3</v>
      </c>
      <c r="V2814">
        <v>0</v>
      </c>
      <c r="W2814">
        <v>0</v>
      </c>
      <c r="X2814">
        <v>0</v>
      </c>
      <c r="Y2814">
        <v>22.985367</v>
      </c>
      <c r="Z2814">
        <v>0</v>
      </c>
      <c r="AA2814">
        <v>0</v>
      </c>
      <c r="AB2814">
        <v>0</v>
      </c>
      <c r="AC2814">
        <v>0.10620754</v>
      </c>
      <c r="AD2814">
        <v>0</v>
      </c>
      <c r="AE2814">
        <v>0</v>
      </c>
      <c r="AF2814">
        <v>23.091576</v>
      </c>
    </row>
    <row r="2815" spans="1:32" x14ac:dyDescent="0.3">
      <c r="A2815">
        <v>3002070</v>
      </c>
      <c r="B2815">
        <v>1</v>
      </c>
      <c r="C2815" t="s">
        <v>82</v>
      </c>
      <c r="D2815" t="s">
        <v>91</v>
      </c>
      <c r="E2815" t="s">
        <v>10707</v>
      </c>
      <c r="F2815" t="s">
        <v>10708</v>
      </c>
      <c r="G2815" t="s">
        <v>134</v>
      </c>
      <c r="H2815" t="s">
        <v>238</v>
      </c>
      <c r="I2815" t="s">
        <v>78</v>
      </c>
      <c r="J2815" t="s">
        <v>136</v>
      </c>
      <c r="K2815" t="s">
        <v>22</v>
      </c>
      <c r="L2815" t="s">
        <v>177</v>
      </c>
      <c r="M2815" t="s">
        <v>10709</v>
      </c>
      <c r="N2815" t="s">
        <v>10710</v>
      </c>
      <c r="O2815">
        <v>1.4322483333333333</v>
      </c>
      <c r="P2815">
        <v>0</v>
      </c>
      <c r="Q2815">
        <v>3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1.1668949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1.1668949</v>
      </c>
    </row>
    <row r="2816" spans="1:32" x14ac:dyDescent="0.3">
      <c r="A2816">
        <v>3001570</v>
      </c>
      <c r="B2816">
        <v>1</v>
      </c>
      <c r="C2816" t="s">
        <v>82</v>
      </c>
      <c r="D2816" t="s">
        <v>100</v>
      </c>
      <c r="E2816" t="s">
        <v>10711</v>
      </c>
      <c r="F2816" t="s">
        <v>10712</v>
      </c>
      <c r="G2816" t="s">
        <v>134</v>
      </c>
      <c r="H2816" t="s">
        <v>367</v>
      </c>
      <c r="I2816" t="s">
        <v>78</v>
      </c>
      <c r="J2816" t="s">
        <v>136</v>
      </c>
      <c r="K2816" t="s">
        <v>22</v>
      </c>
      <c r="L2816" t="s">
        <v>177</v>
      </c>
      <c r="M2816" t="s">
        <v>10713</v>
      </c>
      <c r="N2816" t="s">
        <v>10714</v>
      </c>
      <c r="O2816">
        <v>2.6772675000000001</v>
      </c>
      <c r="P2816">
        <v>0</v>
      </c>
      <c r="Q2816">
        <v>23</v>
      </c>
      <c r="R2816">
        <v>0</v>
      </c>
      <c r="S2816">
        <v>0</v>
      </c>
      <c r="T2816">
        <v>0</v>
      </c>
      <c r="U2816">
        <v>4</v>
      </c>
      <c r="V2816">
        <v>0</v>
      </c>
      <c r="W2816">
        <v>0</v>
      </c>
      <c r="X2816">
        <v>0</v>
      </c>
      <c r="Y2816">
        <v>20.737628999999998</v>
      </c>
      <c r="Z2816">
        <v>0</v>
      </c>
      <c r="AA2816">
        <v>0</v>
      </c>
      <c r="AB2816">
        <v>0</v>
      </c>
      <c r="AC2816">
        <v>6.9838075999999996</v>
      </c>
      <c r="AD2816">
        <v>0</v>
      </c>
      <c r="AE2816">
        <v>0</v>
      </c>
      <c r="AF2816">
        <v>27.721437000000002</v>
      </c>
    </row>
    <row r="2817" spans="1:32" x14ac:dyDescent="0.3">
      <c r="A2817">
        <v>3001571</v>
      </c>
      <c r="B2817">
        <v>1</v>
      </c>
      <c r="C2817" t="s">
        <v>82</v>
      </c>
      <c r="D2817" t="s">
        <v>84</v>
      </c>
      <c r="E2817" t="s">
        <v>10715</v>
      </c>
      <c r="F2817" t="s">
        <v>10716</v>
      </c>
      <c r="G2817" t="s">
        <v>134</v>
      </c>
      <c r="H2817" t="s">
        <v>238</v>
      </c>
      <c r="I2817" t="s">
        <v>78</v>
      </c>
      <c r="J2817" t="s">
        <v>136</v>
      </c>
      <c r="K2817" t="s">
        <v>22</v>
      </c>
      <c r="L2817" t="s">
        <v>177</v>
      </c>
      <c r="M2817" t="s">
        <v>10717</v>
      </c>
      <c r="N2817" t="s">
        <v>10718</v>
      </c>
      <c r="O2817">
        <v>0.85089055555555559</v>
      </c>
      <c r="P2817">
        <v>0</v>
      </c>
      <c r="Q2817">
        <v>1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0.12487368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0.12487368</v>
      </c>
    </row>
    <row r="2818" spans="1:32" x14ac:dyDescent="0.3">
      <c r="A2818">
        <v>3001591</v>
      </c>
      <c r="B2818">
        <v>1</v>
      </c>
      <c r="C2818" t="s">
        <v>83</v>
      </c>
      <c r="D2818" t="s">
        <v>126</v>
      </c>
      <c r="E2818" t="s">
        <v>10719</v>
      </c>
      <c r="F2818" t="s">
        <v>10720</v>
      </c>
      <c r="G2818" t="s">
        <v>134</v>
      </c>
      <c r="H2818" t="s">
        <v>318</v>
      </c>
      <c r="I2818" t="s">
        <v>79</v>
      </c>
      <c r="J2818" t="s">
        <v>136</v>
      </c>
      <c r="K2818" t="s">
        <v>22</v>
      </c>
      <c r="L2818" t="s">
        <v>177</v>
      </c>
      <c r="M2818" t="s">
        <v>10721</v>
      </c>
      <c r="N2818" t="s">
        <v>10714</v>
      </c>
      <c r="O2818">
        <v>2.2822205555555559</v>
      </c>
      <c r="P2818">
        <v>1</v>
      </c>
      <c r="Q2818">
        <v>32</v>
      </c>
      <c r="R2818">
        <v>0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1.0704259</v>
      </c>
      <c r="Y2818">
        <v>7.4061985000000004</v>
      </c>
      <c r="Z2818">
        <v>0</v>
      </c>
      <c r="AA2818">
        <v>0</v>
      </c>
      <c r="AB2818">
        <v>0</v>
      </c>
      <c r="AC2818">
        <v>4.6320060000000001E-3</v>
      </c>
      <c r="AD2818">
        <v>0</v>
      </c>
      <c r="AE2818">
        <v>0</v>
      </c>
      <c r="AF2818">
        <v>8.4812565000000006</v>
      </c>
    </row>
    <row r="2819" spans="1:32" x14ac:dyDescent="0.3">
      <c r="A2819">
        <v>3001575</v>
      </c>
      <c r="B2819">
        <v>1</v>
      </c>
      <c r="C2819" t="s">
        <v>82</v>
      </c>
      <c r="D2819" t="s">
        <v>88</v>
      </c>
      <c r="E2819" t="s">
        <v>10722</v>
      </c>
      <c r="F2819" t="s">
        <v>10723</v>
      </c>
      <c r="G2819" t="s">
        <v>134</v>
      </c>
      <c r="H2819" t="s">
        <v>182</v>
      </c>
      <c r="I2819" t="s">
        <v>78</v>
      </c>
      <c r="J2819" t="s">
        <v>136</v>
      </c>
      <c r="K2819" t="s">
        <v>22</v>
      </c>
      <c r="L2819" t="s">
        <v>177</v>
      </c>
      <c r="M2819" t="s">
        <v>10724</v>
      </c>
      <c r="N2819" t="s">
        <v>10725</v>
      </c>
      <c r="O2819">
        <v>2.0525000000000002</v>
      </c>
      <c r="P2819">
        <v>0</v>
      </c>
      <c r="Q2819">
        <v>173</v>
      </c>
      <c r="R2819">
        <v>0</v>
      </c>
      <c r="S2819">
        <v>5</v>
      </c>
      <c r="T2819">
        <v>0</v>
      </c>
      <c r="U2819">
        <v>18</v>
      </c>
      <c r="V2819">
        <v>0</v>
      </c>
      <c r="W2819">
        <v>0</v>
      </c>
      <c r="X2819">
        <v>0</v>
      </c>
      <c r="Y2819">
        <v>50.805926999999997</v>
      </c>
      <c r="Z2819">
        <v>0</v>
      </c>
      <c r="AA2819">
        <v>1.3718919999999999</v>
      </c>
      <c r="AB2819">
        <v>0</v>
      </c>
      <c r="AC2819">
        <v>22.252699</v>
      </c>
      <c r="AD2819">
        <v>0</v>
      </c>
      <c r="AE2819">
        <v>0</v>
      </c>
      <c r="AF2819">
        <v>74.430520000000001</v>
      </c>
    </row>
    <row r="2820" spans="1:32" x14ac:dyDescent="0.3">
      <c r="A2820">
        <v>3000197</v>
      </c>
      <c r="B2820">
        <v>1</v>
      </c>
      <c r="C2820" t="s">
        <v>83</v>
      </c>
      <c r="D2820" t="s">
        <v>126</v>
      </c>
      <c r="E2820" t="s">
        <v>10726</v>
      </c>
      <c r="F2820" t="s">
        <v>10727</v>
      </c>
      <c r="G2820" t="s">
        <v>134</v>
      </c>
      <c r="H2820" t="s">
        <v>147</v>
      </c>
      <c r="I2820" t="s">
        <v>79</v>
      </c>
      <c r="J2820" t="s">
        <v>136</v>
      </c>
      <c r="K2820" t="s">
        <v>22</v>
      </c>
      <c r="L2820" t="s">
        <v>137</v>
      </c>
      <c r="M2820" t="s">
        <v>10728</v>
      </c>
      <c r="N2820" t="s">
        <v>10729</v>
      </c>
      <c r="O2820">
        <v>6.4191666666666665</v>
      </c>
      <c r="P2820">
        <v>8</v>
      </c>
      <c r="Q2820">
        <v>1330</v>
      </c>
      <c r="R2820">
        <v>4</v>
      </c>
      <c r="S2820">
        <v>111</v>
      </c>
      <c r="T2820">
        <v>5</v>
      </c>
      <c r="U2820">
        <v>93</v>
      </c>
      <c r="V2820">
        <v>0</v>
      </c>
      <c r="W2820">
        <v>0</v>
      </c>
      <c r="X2820">
        <v>267.16924999999998</v>
      </c>
      <c r="Y2820">
        <v>882.21469999999999</v>
      </c>
      <c r="Z2820">
        <v>21.070236000000001</v>
      </c>
      <c r="AA2820">
        <v>102.502815</v>
      </c>
      <c r="AB2820">
        <v>101.95026</v>
      </c>
      <c r="AC2820">
        <v>160.50049999999999</v>
      </c>
      <c r="AD2820">
        <v>0</v>
      </c>
      <c r="AE2820">
        <v>0</v>
      </c>
      <c r="AF2820">
        <v>1535.4078</v>
      </c>
    </row>
    <row r="2821" spans="1:32" x14ac:dyDescent="0.3">
      <c r="A2821">
        <v>3002368</v>
      </c>
      <c r="B2821">
        <v>1</v>
      </c>
      <c r="C2821" t="s">
        <v>82</v>
      </c>
      <c r="D2821" t="s">
        <v>111</v>
      </c>
      <c r="E2821" t="s">
        <v>5871</v>
      </c>
      <c r="F2821" t="s">
        <v>5872</v>
      </c>
      <c r="G2821" t="s">
        <v>134</v>
      </c>
      <c r="H2821" t="s">
        <v>216</v>
      </c>
      <c r="I2821" t="s">
        <v>78</v>
      </c>
      <c r="J2821" t="s">
        <v>136</v>
      </c>
      <c r="K2821" t="s">
        <v>22</v>
      </c>
      <c r="L2821" t="s">
        <v>177</v>
      </c>
      <c r="M2821" t="s">
        <v>10730</v>
      </c>
      <c r="N2821" t="s">
        <v>10731</v>
      </c>
      <c r="O2821">
        <v>0.86623277777777785</v>
      </c>
      <c r="P2821">
        <v>0</v>
      </c>
      <c r="Q2821">
        <v>3</v>
      </c>
      <c r="R2821">
        <v>0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0</v>
      </c>
      <c r="Y2821">
        <v>0.32860840000000002</v>
      </c>
      <c r="Z2821">
        <v>0</v>
      </c>
      <c r="AA2821">
        <v>0</v>
      </c>
      <c r="AB2821">
        <v>0</v>
      </c>
      <c r="AC2821">
        <v>2.5817355E-2</v>
      </c>
      <c r="AD2821">
        <v>0</v>
      </c>
      <c r="AE2821">
        <v>0</v>
      </c>
      <c r="AF2821">
        <v>0.35442575999999998</v>
      </c>
    </row>
    <row r="2822" spans="1:32" x14ac:dyDescent="0.3">
      <c r="A2822">
        <v>3002099</v>
      </c>
      <c r="B2822">
        <v>1</v>
      </c>
      <c r="C2822" t="s">
        <v>83</v>
      </c>
      <c r="D2822" t="s">
        <v>129</v>
      </c>
      <c r="E2822" t="s">
        <v>10410</v>
      </c>
      <c r="F2822" t="s">
        <v>10411</v>
      </c>
      <c r="G2822" t="s">
        <v>134</v>
      </c>
      <c r="H2822" t="s">
        <v>247</v>
      </c>
      <c r="I2822" t="s">
        <v>78</v>
      </c>
      <c r="J2822" t="s">
        <v>136</v>
      </c>
      <c r="K2822" t="s">
        <v>22</v>
      </c>
      <c r="L2822" t="s">
        <v>177</v>
      </c>
      <c r="M2822" t="s">
        <v>10732</v>
      </c>
      <c r="N2822" t="s">
        <v>10733</v>
      </c>
      <c r="O2822">
        <v>1.2401955555555555</v>
      </c>
      <c r="P2822">
        <v>0</v>
      </c>
      <c r="Q2822">
        <v>71</v>
      </c>
      <c r="R2822">
        <v>0</v>
      </c>
      <c r="S2822">
        <v>11</v>
      </c>
      <c r="T2822">
        <v>0</v>
      </c>
      <c r="U2822">
        <v>4</v>
      </c>
      <c r="V2822">
        <v>0</v>
      </c>
      <c r="W2822">
        <v>0</v>
      </c>
      <c r="X2822">
        <v>0</v>
      </c>
      <c r="Y2822">
        <v>11.8832655</v>
      </c>
      <c r="Z2822">
        <v>0</v>
      </c>
      <c r="AA2822">
        <v>2.9404602</v>
      </c>
      <c r="AB2822">
        <v>0</v>
      </c>
      <c r="AC2822">
        <v>1.1012299999999999</v>
      </c>
      <c r="AD2822">
        <v>0</v>
      </c>
      <c r="AE2822">
        <v>0</v>
      </c>
      <c r="AF2822">
        <v>15.924956</v>
      </c>
    </row>
    <row r="2823" spans="1:32" x14ac:dyDescent="0.3">
      <c r="A2823">
        <v>3002090</v>
      </c>
      <c r="B2823">
        <v>1</v>
      </c>
      <c r="C2823" t="s">
        <v>82</v>
      </c>
      <c r="D2823" t="s">
        <v>104</v>
      </c>
      <c r="E2823" t="s">
        <v>10734</v>
      </c>
      <c r="F2823" t="s">
        <v>10735</v>
      </c>
      <c r="G2823" t="s">
        <v>134</v>
      </c>
      <c r="H2823" t="s">
        <v>216</v>
      </c>
      <c r="I2823" t="s">
        <v>78</v>
      </c>
      <c r="J2823" t="s">
        <v>136</v>
      </c>
      <c r="K2823" t="s">
        <v>22</v>
      </c>
      <c r="L2823" t="s">
        <v>177</v>
      </c>
      <c r="M2823" t="s">
        <v>10736</v>
      </c>
      <c r="N2823" t="s">
        <v>10737</v>
      </c>
      <c r="O2823">
        <v>0.89467249999999998</v>
      </c>
      <c r="P2823">
        <v>0</v>
      </c>
      <c r="Q2823">
        <v>1</v>
      </c>
      <c r="R2823">
        <v>0</v>
      </c>
      <c r="S2823">
        <v>0</v>
      </c>
      <c r="T2823">
        <v>0</v>
      </c>
      <c r="U2823">
        <v>7</v>
      </c>
      <c r="V2823">
        <v>0</v>
      </c>
      <c r="W2823">
        <v>0</v>
      </c>
      <c r="X2823">
        <v>0</v>
      </c>
      <c r="Y2823">
        <v>0.77784646000000002</v>
      </c>
      <c r="Z2823">
        <v>0</v>
      </c>
      <c r="AA2823">
        <v>0</v>
      </c>
      <c r="AB2823">
        <v>0</v>
      </c>
      <c r="AC2823">
        <v>4.1392280000000001</v>
      </c>
      <c r="AD2823">
        <v>0</v>
      </c>
      <c r="AE2823">
        <v>0</v>
      </c>
      <c r="AF2823">
        <v>4.9170740000000004</v>
      </c>
    </row>
    <row r="2824" spans="1:32" x14ac:dyDescent="0.3">
      <c r="A2824">
        <v>3001566</v>
      </c>
      <c r="B2824">
        <v>1</v>
      </c>
      <c r="C2824" t="s">
        <v>82</v>
      </c>
      <c r="D2824" t="s">
        <v>88</v>
      </c>
      <c r="E2824" t="s">
        <v>10738</v>
      </c>
      <c r="F2824" t="s">
        <v>10739</v>
      </c>
      <c r="G2824" t="s">
        <v>134</v>
      </c>
      <c r="H2824" t="s">
        <v>211</v>
      </c>
      <c r="I2824" t="s">
        <v>79</v>
      </c>
      <c r="J2824" t="s">
        <v>136</v>
      </c>
      <c r="K2824" t="s">
        <v>22</v>
      </c>
      <c r="L2824" t="s">
        <v>177</v>
      </c>
      <c r="M2824" t="s">
        <v>10740</v>
      </c>
      <c r="N2824" t="s">
        <v>10741</v>
      </c>
      <c r="O2824">
        <v>0.64777777777777779</v>
      </c>
      <c r="P2824">
        <v>0</v>
      </c>
      <c r="Q2824">
        <v>1</v>
      </c>
      <c r="R2824">
        <v>9</v>
      </c>
      <c r="S2824">
        <v>178</v>
      </c>
      <c r="T2824">
        <v>1</v>
      </c>
      <c r="U2824">
        <v>20</v>
      </c>
      <c r="V2824">
        <v>1</v>
      </c>
      <c r="W2824">
        <v>0</v>
      </c>
      <c r="X2824">
        <v>0</v>
      </c>
      <c r="Y2824">
        <v>0.17819652999999999</v>
      </c>
      <c r="Z2824">
        <v>0.61278944999999996</v>
      </c>
      <c r="AA2824">
        <v>175.0121</v>
      </c>
      <c r="AB2824">
        <v>8.8451789999999999</v>
      </c>
      <c r="AC2824">
        <v>28.372406000000002</v>
      </c>
      <c r="AD2824">
        <v>6.9458294</v>
      </c>
      <c r="AE2824">
        <v>0</v>
      </c>
      <c r="AF2824">
        <v>219.9665</v>
      </c>
    </row>
    <row r="2825" spans="1:32" x14ac:dyDescent="0.3">
      <c r="A2825">
        <v>3000183</v>
      </c>
      <c r="B2825">
        <v>1</v>
      </c>
      <c r="C2825" t="s">
        <v>83</v>
      </c>
      <c r="D2825" t="s">
        <v>130</v>
      </c>
      <c r="E2825" t="s">
        <v>10742</v>
      </c>
      <c r="F2825" t="s">
        <v>10743</v>
      </c>
      <c r="G2825" t="s">
        <v>134</v>
      </c>
      <c r="H2825" t="s">
        <v>147</v>
      </c>
      <c r="I2825" t="s">
        <v>79</v>
      </c>
      <c r="J2825" t="s">
        <v>136</v>
      </c>
      <c r="K2825" t="s">
        <v>22</v>
      </c>
      <c r="L2825" t="s">
        <v>137</v>
      </c>
      <c r="M2825" t="s">
        <v>10744</v>
      </c>
      <c r="N2825" t="s">
        <v>10745</v>
      </c>
      <c r="O2825">
        <v>3.91</v>
      </c>
      <c r="P2825">
        <v>5</v>
      </c>
      <c r="Q2825">
        <v>0</v>
      </c>
      <c r="R2825">
        <v>97</v>
      </c>
      <c r="S2825">
        <v>0</v>
      </c>
      <c r="T2825">
        <v>4</v>
      </c>
      <c r="U2825">
        <v>0</v>
      </c>
      <c r="V2825">
        <v>0</v>
      </c>
      <c r="W2825">
        <v>0</v>
      </c>
      <c r="X2825">
        <v>305.99426</v>
      </c>
      <c r="Y2825">
        <v>0</v>
      </c>
      <c r="Z2825">
        <v>206.66478000000001</v>
      </c>
      <c r="AA2825">
        <v>0</v>
      </c>
      <c r="AB2825">
        <v>38.955196000000001</v>
      </c>
      <c r="AC2825">
        <v>0</v>
      </c>
      <c r="AD2825">
        <v>0</v>
      </c>
      <c r="AE2825">
        <v>0</v>
      </c>
      <c r="AF2825">
        <v>551.61425999999994</v>
      </c>
    </row>
    <row r="2826" spans="1:32" x14ac:dyDescent="0.3">
      <c r="A2826">
        <v>3000139</v>
      </c>
      <c r="B2826">
        <v>1</v>
      </c>
      <c r="C2826" t="s">
        <v>82</v>
      </c>
      <c r="D2826" t="s">
        <v>94</v>
      </c>
      <c r="E2826" t="s">
        <v>10746</v>
      </c>
      <c r="F2826" t="s">
        <v>10747</v>
      </c>
      <c r="G2826" t="s">
        <v>134</v>
      </c>
      <c r="H2826" t="s">
        <v>147</v>
      </c>
      <c r="I2826" t="s">
        <v>78</v>
      </c>
      <c r="J2826" t="s">
        <v>136</v>
      </c>
      <c r="K2826" t="s">
        <v>22</v>
      </c>
      <c r="L2826" t="s">
        <v>137</v>
      </c>
      <c r="M2826" t="s">
        <v>10748</v>
      </c>
      <c r="N2826" t="s">
        <v>10749</v>
      </c>
      <c r="O2826">
        <v>4.2588888888888885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2.7429334999999999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2.7429334999999999</v>
      </c>
    </row>
    <row r="2827" spans="1:32" x14ac:dyDescent="0.3">
      <c r="A2827">
        <v>3002421</v>
      </c>
      <c r="B2827">
        <v>1</v>
      </c>
      <c r="C2827" t="s">
        <v>82</v>
      </c>
      <c r="D2827" t="s">
        <v>94</v>
      </c>
      <c r="E2827" t="s">
        <v>10750</v>
      </c>
      <c r="F2827" t="s">
        <v>10751</v>
      </c>
      <c r="G2827" t="s">
        <v>134</v>
      </c>
      <c r="H2827" t="s">
        <v>478</v>
      </c>
      <c r="I2827" t="s">
        <v>78</v>
      </c>
      <c r="J2827" t="s">
        <v>136</v>
      </c>
      <c r="K2827" t="s">
        <v>22</v>
      </c>
      <c r="L2827" t="s">
        <v>177</v>
      </c>
      <c r="M2827" t="s">
        <v>10752</v>
      </c>
      <c r="N2827" t="s">
        <v>10753</v>
      </c>
      <c r="O2827">
        <v>5.6139577777777774</v>
      </c>
      <c r="P2827">
        <v>0</v>
      </c>
      <c r="Q2827">
        <v>2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12.961883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12.961883</v>
      </c>
    </row>
    <row r="2828" spans="1:32" x14ac:dyDescent="0.3">
      <c r="A2828">
        <v>3002293</v>
      </c>
      <c r="B2828">
        <v>1</v>
      </c>
      <c r="C2828" t="s">
        <v>82</v>
      </c>
      <c r="D2828" t="s">
        <v>90</v>
      </c>
      <c r="E2828" t="s">
        <v>10754</v>
      </c>
      <c r="F2828" t="s">
        <v>10755</v>
      </c>
      <c r="G2828" t="s">
        <v>134</v>
      </c>
      <c r="H2828" t="s">
        <v>182</v>
      </c>
      <c r="I2828" t="s">
        <v>78</v>
      </c>
      <c r="J2828" t="s">
        <v>136</v>
      </c>
      <c r="K2828" t="s">
        <v>22</v>
      </c>
      <c r="L2828" t="s">
        <v>177</v>
      </c>
      <c r="M2828" t="s">
        <v>10756</v>
      </c>
      <c r="N2828" t="s">
        <v>10757</v>
      </c>
      <c r="O2828">
        <v>0.52258749999999998</v>
      </c>
      <c r="P2828">
        <v>0</v>
      </c>
      <c r="Q2828">
        <v>63</v>
      </c>
      <c r="R2828">
        <v>0</v>
      </c>
      <c r="S2828">
        <v>0</v>
      </c>
      <c r="T2828">
        <v>0</v>
      </c>
      <c r="U2828">
        <v>19</v>
      </c>
      <c r="V2828">
        <v>0</v>
      </c>
      <c r="W2828">
        <v>0</v>
      </c>
      <c r="X2828">
        <v>0</v>
      </c>
      <c r="Y2828">
        <v>10.379094</v>
      </c>
      <c r="Z2828">
        <v>0</v>
      </c>
      <c r="AA2828">
        <v>0</v>
      </c>
      <c r="AB2828">
        <v>0</v>
      </c>
      <c r="AC2828">
        <v>4.2200866000000001</v>
      </c>
      <c r="AD2828">
        <v>0</v>
      </c>
      <c r="AE2828">
        <v>0</v>
      </c>
      <c r="AF2828">
        <v>14.59918</v>
      </c>
    </row>
    <row r="2829" spans="1:32" x14ac:dyDescent="0.3">
      <c r="A2829">
        <v>3002175</v>
      </c>
      <c r="B2829">
        <v>1</v>
      </c>
      <c r="C2829" t="s">
        <v>83</v>
      </c>
      <c r="D2829" t="s">
        <v>128</v>
      </c>
      <c r="E2829" t="s">
        <v>5187</v>
      </c>
      <c r="F2829" t="s">
        <v>5188</v>
      </c>
      <c r="G2829" t="s">
        <v>134</v>
      </c>
      <c r="H2829" t="s">
        <v>142</v>
      </c>
      <c r="I2829" t="s">
        <v>79</v>
      </c>
      <c r="J2829" t="s">
        <v>136</v>
      </c>
      <c r="K2829" t="s">
        <v>22</v>
      </c>
      <c r="L2829" t="s">
        <v>137</v>
      </c>
      <c r="M2829" t="s">
        <v>10758</v>
      </c>
      <c r="N2829" t="s">
        <v>10759</v>
      </c>
      <c r="O2829">
        <v>0.88833333333333331</v>
      </c>
      <c r="P2829">
        <v>10</v>
      </c>
      <c r="Q2829">
        <v>59</v>
      </c>
      <c r="R2829">
        <v>67</v>
      </c>
      <c r="S2829">
        <v>49</v>
      </c>
      <c r="T2829">
        <v>15</v>
      </c>
      <c r="U2829">
        <v>5</v>
      </c>
      <c r="V2829">
        <v>1</v>
      </c>
      <c r="W2829">
        <v>0</v>
      </c>
      <c r="X2829">
        <v>2.3183699</v>
      </c>
      <c r="Y2829">
        <v>4.4627284999999999</v>
      </c>
      <c r="Z2829">
        <v>50.371642999999999</v>
      </c>
      <c r="AA2829">
        <v>8.6916895000000007</v>
      </c>
      <c r="AB2829">
        <v>66.749099999999999</v>
      </c>
      <c r="AC2829">
        <v>0.52685504999999999</v>
      </c>
      <c r="AD2829">
        <v>122.6576</v>
      </c>
      <c r="AE2829">
        <v>0</v>
      </c>
      <c r="AF2829">
        <v>255.77798000000001</v>
      </c>
    </row>
    <row r="2830" spans="1:32" x14ac:dyDescent="0.3">
      <c r="A2830">
        <v>3002201</v>
      </c>
      <c r="B2830">
        <v>1</v>
      </c>
      <c r="C2830" t="s">
        <v>82</v>
      </c>
      <c r="D2830" t="s">
        <v>104</v>
      </c>
      <c r="E2830" t="s">
        <v>10760</v>
      </c>
      <c r="F2830" t="s">
        <v>10761</v>
      </c>
      <c r="G2830" t="s">
        <v>134</v>
      </c>
      <c r="H2830" t="s">
        <v>182</v>
      </c>
      <c r="I2830" t="s">
        <v>78</v>
      </c>
      <c r="J2830" t="s">
        <v>136</v>
      </c>
      <c r="K2830" t="s">
        <v>22</v>
      </c>
      <c r="L2830" t="s">
        <v>177</v>
      </c>
      <c r="M2830" t="s">
        <v>10762</v>
      </c>
      <c r="N2830" t="s">
        <v>10763</v>
      </c>
      <c r="O2830">
        <v>0.33223888888888886</v>
      </c>
      <c r="P2830">
        <v>0</v>
      </c>
      <c r="Q2830">
        <v>291</v>
      </c>
      <c r="R2830">
        <v>0</v>
      </c>
      <c r="S2830">
        <v>0</v>
      </c>
      <c r="T2830">
        <v>0</v>
      </c>
      <c r="U2830">
        <v>9</v>
      </c>
      <c r="V2830">
        <v>0</v>
      </c>
      <c r="W2830">
        <v>0</v>
      </c>
      <c r="X2830">
        <v>0</v>
      </c>
      <c r="Y2830">
        <v>21.188005</v>
      </c>
      <c r="Z2830">
        <v>0</v>
      </c>
      <c r="AA2830">
        <v>0</v>
      </c>
      <c r="AB2830">
        <v>0</v>
      </c>
      <c r="AC2830">
        <v>0.37849139999999998</v>
      </c>
      <c r="AD2830">
        <v>0</v>
      </c>
      <c r="AE2830">
        <v>0</v>
      </c>
      <c r="AF2830">
        <v>21.566497999999999</v>
      </c>
    </row>
    <row r="2831" spans="1:32" x14ac:dyDescent="0.3">
      <c r="A2831">
        <v>3002086</v>
      </c>
      <c r="B2831">
        <v>1</v>
      </c>
      <c r="C2831" t="s">
        <v>83</v>
      </c>
      <c r="D2831" t="s">
        <v>130</v>
      </c>
      <c r="E2831" t="s">
        <v>10764</v>
      </c>
      <c r="F2831" t="s">
        <v>10765</v>
      </c>
      <c r="G2831" t="s">
        <v>134</v>
      </c>
      <c r="H2831" t="s">
        <v>367</v>
      </c>
      <c r="I2831" t="s">
        <v>78</v>
      </c>
      <c r="J2831" t="s">
        <v>136</v>
      </c>
      <c r="K2831" t="s">
        <v>22</v>
      </c>
      <c r="L2831" t="s">
        <v>177</v>
      </c>
      <c r="M2831" t="s">
        <v>10766</v>
      </c>
      <c r="N2831" t="s">
        <v>10767</v>
      </c>
      <c r="O2831">
        <v>2.7667213888888891</v>
      </c>
      <c r="P2831">
        <v>0</v>
      </c>
      <c r="Q2831">
        <v>8</v>
      </c>
      <c r="R2831">
        <v>0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0</v>
      </c>
      <c r="Y2831">
        <v>3.7449881999999999</v>
      </c>
      <c r="Z2831">
        <v>0</v>
      </c>
      <c r="AA2831">
        <v>0</v>
      </c>
      <c r="AB2831">
        <v>0</v>
      </c>
      <c r="AC2831">
        <v>1.4645003000000001</v>
      </c>
      <c r="AD2831">
        <v>0</v>
      </c>
      <c r="AE2831">
        <v>0</v>
      </c>
      <c r="AF2831">
        <v>5.2094883999999997</v>
      </c>
    </row>
    <row r="2832" spans="1:32" x14ac:dyDescent="0.3">
      <c r="A2832">
        <v>3002022</v>
      </c>
      <c r="B2832">
        <v>1</v>
      </c>
      <c r="C2832" t="s">
        <v>82</v>
      </c>
      <c r="D2832" t="s">
        <v>91</v>
      </c>
      <c r="E2832" t="s">
        <v>4765</v>
      </c>
      <c r="F2832" t="s">
        <v>4766</v>
      </c>
      <c r="G2832" t="s">
        <v>134</v>
      </c>
      <c r="H2832" t="s">
        <v>216</v>
      </c>
      <c r="I2832" t="s">
        <v>78</v>
      </c>
      <c r="J2832" t="s">
        <v>136</v>
      </c>
      <c r="K2832" t="s">
        <v>22</v>
      </c>
      <c r="L2832" t="s">
        <v>177</v>
      </c>
      <c r="M2832" t="s">
        <v>10768</v>
      </c>
      <c r="N2832" t="s">
        <v>10769</v>
      </c>
      <c r="O2832">
        <v>3.5114802777777778</v>
      </c>
      <c r="P2832">
        <v>0</v>
      </c>
      <c r="Q2832">
        <v>6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3.4942346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3.4942346</v>
      </c>
    </row>
    <row r="2833" spans="1:32" x14ac:dyDescent="0.3">
      <c r="A2833">
        <v>3002059</v>
      </c>
      <c r="B2833">
        <v>1</v>
      </c>
      <c r="C2833" t="s">
        <v>82</v>
      </c>
      <c r="D2833" t="s">
        <v>106</v>
      </c>
      <c r="E2833" t="s">
        <v>6771</v>
      </c>
      <c r="F2833" t="s">
        <v>6772</v>
      </c>
      <c r="G2833" t="s">
        <v>134</v>
      </c>
      <c r="H2833" t="s">
        <v>247</v>
      </c>
      <c r="I2833" t="s">
        <v>78</v>
      </c>
      <c r="J2833" t="s">
        <v>136</v>
      </c>
      <c r="K2833" t="s">
        <v>22</v>
      </c>
      <c r="L2833" t="s">
        <v>177</v>
      </c>
      <c r="M2833" t="s">
        <v>10770</v>
      </c>
      <c r="N2833" t="s">
        <v>10771</v>
      </c>
      <c r="O2833">
        <v>1.2081855555555556</v>
      </c>
      <c r="P2833">
        <v>0</v>
      </c>
      <c r="Q2833">
        <v>86</v>
      </c>
      <c r="R2833">
        <v>0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0</v>
      </c>
      <c r="Y2833">
        <v>43.595447999999998</v>
      </c>
      <c r="Z2833">
        <v>0</v>
      </c>
      <c r="AA2833">
        <v>0</v>
      </c>
      <c r="AB2833">
        <v>0</v>
      </c>
      <c r="AC2833">
        <v>1.5692879999999999E-2</v>
      </c>
      <c r="AD2833">
        <v>0</v>
      </c>
      <c r="AE2833">
        <v>0</v>
      </c>
      <c r="AF2833">
        <v>43.611139999999999</v>
      </c>
    </row>
    <row r="2834" spans="1:32" x14ac:dyDescent="0.3">
      <c r="A2834">
        <v>3002052</v>
      </c>
      <c r="B2834">
        <v>1</v>
      </c>
      <c r="C2834" t="s">
        <v>83</v>
      </c>
      <c r="D2834" t="s">
        <v>128</v>
      </c>
      <c r="E2834" t="s">
        <v>10772</v>
      </c>
      <c r="F2834" t="s">
        <v>10773</v>
      </c>
      <c r="G2834" t="s">
        <v>134</v>
      </c>
      <c r="H2834" t="s">
        <v>692</v>
      </c>
      <c r="I2834" t="s">
        <v>78</v>
      </c>
      <c r="J2834" t="s">
        <v>136</v>
      </c>
      <c r="K2834" t="s">
        <v>22</v>
      </c>
      <c r="L2834" t="s">
        <v>177</v>
      </c>
      <c r="M2834" t="s">
        <v>10774</v>
      </c>
      <c r="N2834" t="s">
        <v>10775</v>
      </c>
      <c r="O2834">
        <v>2.5631336111111112</v>
      </c>
      <c r="P2834">
        <v>0</v>
      </c>
      <c r="Q2834">
        <v>87</v>
      </c>
      <c r="R2834">
        <v>0</v>
      </c>
      <c r="S2834">
        <v>3</v>
      </c>
      <c r="T2834">
        <v>0</v>
      </c>
      <c r="U2834">
        <v>11</v>
      </c>
      <c r="V2834">
        <v>0</v>
      </c>
      <c r="W2834">
        <v>0</v>
      </c>
      <c r="X2834">
        <v>0</v>
      </c>
      <c r="Y2834">
        <v>78.408140000000003</v>
      </c>
      <c r="Z2834">
        <v>0</v>
      </c>
      <c r="AA2834">
        <v>1.2145789</v>
      </c>
      <c r="AB2834">
        <v>0</v>
      </c>
      <c r="AC2834">
        <v>5.3272624000000004</v>
      </c>
      <c r="AD2834">
        <v>0</v>
      </c>
      <c r="AE2834">
        <v>0</v>
      </c>
      <c r="AF2834">
        <v>84.94999</v>
      </c>
    </row>
    <row r="2835" spans="1:32" x14ac:dyDescent="0.3">
      <c r="A2835">
        <v>3002038</v>
      </c>
      <c r="B2835">
        <v>1</v>
      </c>
      <c r="C2835" t="s">
        <v>82</v>
      </c>
      <c r="D2835" t="s">
        <v>98</v>
      </c>
      <c r="E2835" t="s">
        <v>10776</v>
      </c>
      <c r="F2835" t="s">
        <v>10777</v>
      </c>
      <c r="G2835" t="s">
        <v>134</v>
      </c>
      <c r="H2835" t="s">
        <v>247</v>
      </c>
      <c r="I2835" t="s">
        <v>78</v>
      </c>
      <c r="J2835" t="s">
        <v>136</v>
      </c>
      <c r="K2835" t="s">
        <v>22</v>
      </c>
      <c r="L2835" t="s">
        <v>177</v>
      </c>
      <c r="M2835" t="s">
        <v>10778</v>
      </c>
      <c r="N2835" t="s">
        <v>10779</v>
      </c>
      <c r="O2835">
        <v>1.0439302777777777</v>
      </c>
      <c r="P2835">
        <v>0</v>
      </c>
      <c r="Q2835">
        <v>136</v>
      </c>
      <c r="R2835">
        <v>0</v>
      </c>
      <c r="S2835">
        <v>0</v>
      </c>
      <c r="T2835">
        <v>0</v>
      </c>
      <c r="U2835">
        <v>3</v>
      </c>
      <c r="V2835">
        <v>0</v>
      </c>
      <c r="W2835">
        <v>0</v>
      </c>
      <c r="X2835">
        <v>0</v>
      </c>
      <c r="Y2835">
        <v>65.485275000000001</v>
      </c>
      <c r="Z2835">
        <v>0</v>
      </c>
      <c r="AA2835">
        <v>0</v>
      </c>
      <c r="AB2835">
        <v>0</v>
      </c>
      <c r="AC2835">
        <v>3.729409</v>
      </c>
      <c r="AD2835">
        <v>0</v>
      </c>
      <c r="AE2835">
        <v>0</v>
      </c>
      <c r="AF2835">
        <v>69.214680000000001</v>
      </c>
    </row>
    <row r="2836" spans="1:32" x14ac:dyDescent="0.3">
      <c r="A2836">
        <v>3002058</v>
      </c>
      <c r="B2836">
        <v>1</v>
      </c>
      <c r="C2836" t="s">
        <v>82</v>
      </c>
      <c r="D2836" t="s">
        <v>104</v>
      </c>
      <c r="E2836" t="s">
        <v>10780</v>
      </c>
      <c r="F2836" t="s">
        <v>10781</v>
      </c>
      <c r="G2836" t="s">
        <v>134</v>
      </c>
      <c r="H2836" t="s">
        <v>404</v>
      </c>
      <c r="I2836" t="s">
        <v>78</v>
      </c>
      <c r="J2836" t="s">
        <v>136</v>
      </c>
      <c r="K2836" t="s">
        <v>22</v>
      </c>
      <c r="L2836" t="s">
        <v>177</v>
      </c>
      <c r="M2836" t="s">
        <v>10782</v>
      </c>
      <c r="N2836" t="s">
        <v>10783</v>
      </c>
      <c r="O2836">
        <v>7.3070988888888886</v>
      </c>
      <c r="P2836">
        <v>0</v>
      </c>
      <c r="Q2836">
        <v>139</v>
      </c>
      <c r="R2836">
        <v>0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0</v>
      </c>
      <c r="Y2836">
        <v>395.28262000000001</v>
      </c>
      <c r="Z2836">
        <v>0</v>
      </c>
      <c r="AA2836">
        <v>0</v>
      </c>
      <c r="AB2836">
        <v>0</v>
      </c>
      <c r="AC2836">
        <v>0.83527149999999994</v>
      </c>
      <c r="AD2836">
        <v>0</v>
      </c>
      <c r="AE2836">
        <v>0</v>
      </c>
      <c r="AF2836">
        <v>396.11790000000002</v>
      </c>
    </row>
    <row r="2837" spans="1:32" x14ac:dyDescent="0.3">
      <c r="A2837">
        <v>3001783</v>
      </c>
      <c r="B2837">
        <v>1</v>
      </c>
      <c r="C2837" t="s">
        <v>82</v>
      </c>
      <c r="D2837" t="s">
        <v>100</v>
      </c>
      <c r="E2837" t="s">
        <v>10784</v>
      </c>
      <c r="F2837" t="s">
        <v>10785</v>
      </c>
      <c r="G2837" t="s">
        <v>134</v>
      </c>
      <c r="H2837" t="s">
        <v>247</v>
      </c>
      <c r="I2837" t="s">
        <v>78</v>
      </c>
      <c r="J2837" t="s">
        <v>136</v>
      </c>
      <c r="K2837" t="s">
        <v>22</v>
      </c>
      <c r="L2837" t="s">
        <v>177</v>
      </c>
      <c r="M2837" t="s">
        <v>10786</v>
      </c>
      <c r="N2837" t="s">
        <v>10787</v>
      </c>
      <c r="O2837">
        <v>2.3488258333333332</v>
      </c>
      <c r="P2837">
        <v>0</v>
      </c>
      <c r="Q2837">
        <v>124</v>
      </c>
      <c r="R2837">
        <v>0</v>
      </c>
      <c r="S2837">
        <v>0</v>
      </c>
      <c r="T2837">
        <v>0</v>
      </c>
      <c r="U2837">
        <v>4</v>
      </c>
      <c r="V2837">
        <v>0</v>
      </c>
      <c r="W2837">
        <v>0</v>
      </c>
      <c r="X2837">
        <v>0</v>
      </c>
      <c r="Y2837">
        <v>69.468024999999997</v>
      </c>
      <c r="Z2837">
        <v>0</v>
      </c>
      <c r="AA2837">
        <v>0</v>
      </c>
      <c r="AB2837">
        <v>0</v>
      </c>
      <c r="AC2837">
        <v>6.1747069999999997</v>
      </c>
      <c r="AD2837">
        <v>0</v>
      </c>
      <c r="AE2837">
        <v>0</v>
      </c>
      <c r="AF2837">
        <v>75.64273</v>
      </c>
    </row>
    <row r="2838" spans="1:32" x14ac:dyDescent="0.3">
      <c r="A2838">
        <v>3001807</v>
      </c>
      <c r="B2838">
        <v>1</v>
      </c>
      <c r="C2838" t="s">
        <v>82</v>
      </c>
      <c r="D2838" t="s">
        <v>85</v>
      </c>
      <c r="E2838" t="s">
        <v>6486</v>
      </c>
      <c r="F2838" t="s">
        <v>6487</v>
      </c>
      <c r="G2838" t="s">
        <v>134</v>
      </c>
      <c r="H2838" t="s">
        <v>247</v>
      </c>
      <c r="I2838" t="s">
        <v>78</v>
      </c>
      <c r="J2838" t="s">
        <v>136</v>
      </c>
      <c r="K2838" t="s">
        <v>22</v>
      </c>
      <c r="L2838" t="s">
        <v>177</v>
      </c>
      <c r="M2838" t="s">
        <v>10788</v>
      </c>
      <c r="N2838" t="s">
        <v>10789</v>
      </c>
      <c r="O2838">
        <v>3.8788827777777777</v>
      </c>
      <c r="P2838">
        <v>0</v>
      </c>
      <c r="Q2838">
        <v>110</v>
      </c>
      <c r="R2838">
        <v>0</v>
      </c>
      <c r="S2838">
        <v>0</v>
      </c>
      <c r="T2838">
        <v>0</v>
      </c>
      <c r="U2838">
        <v>3</v>
      </c>
      <c r="V2838">
        <v>0</v>
      </c>
      <c r="W2838">
        <v>0</v>
      </c>
      <c r="X2838">
        <v>0</v>
      </c>
      <c r="Y2838">
        <v>78.071265999999994</v>
      </c>
      <c r="Z2838">
        <v>0</v>
      </c>
      <c r="AA2838">
        <v>0</v>
      </c>
      <c r="AB2838">
        <v>0</v>
      </c>
      <c r="AC2838">
        <v>3.8772085000000001</v>
      </c>
      <c r="AD2838">
        <v>0</v>
      </c>
      <c r="AE2838">
        <v>0</v>
      </c>
      <c r="AF2838">
        <v>81.94847</v>
      </c>
    </row>
    <row r="2839" spans="1:32" x14ac:dyDescent="0.3">
      <c r="A2839">
        <v>3001826</v>
      </c>
      <c r="B2839">
        <v>1</v>
      </c>
      <c r="C2839" t="s">
        <v>83</v>
      </c>
      <c r="D2839" t="s">
        <v>129</v>
      </c>
      <c r="E2839" t="s">
        <v>10790</v>
      </c>
      <c r="F2839" t="s">
        <v>10791</v>
      </c>
      <c r="G2839" t="s">
        <v>134</v>
      </c>
      <c r="H2839" t="s">
        <v>247</v>
      </c>
      <c r="I2839" t="s">
        <v>78</v>
      </c>
      <c r="J2839" t="s">
        <v>136</v>
      </c>
      <c r="K2839" t="s">
        <v>22</v>
      </c>
      <c r="L2839" t="s">
        <v>177</v>
      </c>
      <c r="M2839" t="s">
        <v>10792</v>
      </c>
      <c r="N2839" t="s">
        <v>10793</v>
      </c>
      <c r="O2839">
        <v>9.6815322222222235</v>
      </c>
      <c r="P2839">
        <v>0</v>
      </c>
      <c r="Q2839">
        <v>105</v>
      </c>
      <c r="R2839">
        <v>0</v>
      </c>
      <c r="S2839">
        <v>0</v>
      </c>
      <c r="T2839">
        <v>0</v>
      </c>
      <c r="U2839">
        <v>5</v>
      </c>
      <c r="V2839">
        <v>0</v>
      </c>
      <c r="W2839">
        <v>0</v>
      </c>
      <c r="X2839">
        <v>0</v>
      </c>
      <c r="Y2839">
        <v>236.06465</v>
      </c>
      <c r="Z2839">
        <v>0</v>
      </c>
      <c r="AA2839">
        <v>0</v>
      </c>
      <c r="AB2839">
        <v>0</v>
      </c>
      <c r="AC2839">
        <v>75.736009999999993</v>
      </c>
      <c r="AD2839">
        <v>0</v>
      </c>
      <c r="AE2839">
        <v>0</v>
      </c>
      <c r="AF2839">
        <v>311.80065999999999</v>
      </c>
    </row>
    <row r="2840" spans="1:32" x14ac:dyDescent="0.3">
      <c r="A2840">
        <v>3001854</v>
      </c>
      <c r="B2840">
        <v>1</v>
      </c>
      <c r="C2840" t="s">
        <v>82</v>
      </c>
      <c r="D2840" t="s">
        <v>104</v>
      </c>
      <c r="E2840" t="s">
        <v>10794</v>
      </c>
      <c r="F2840" t="s">
        <v>10795</v>
      </c>
      <c r="G2840" t="s">
        <v>134</v>
      </c>
      <c r="H2840" t="s">
        <v>182</v>
      </c>
      <c r="I2840" t="s">
        <v>78</v>
      </c>
      <c r="J2840" t="s">
        <v>136</v>
      </c>
      <c r="K2840" t="s">
        <v>22</v>
      </c>
      <c r="L2840" t="s">
        <v>177</v>
      </c>
      <c r="M2840" t="s">
        <v>10796</v>
      </c>
      <c r="N2840" t="s">
        <v>10797</v>
      </c>
      <c r="O2840">
        <v>0.58347138888888883</v>
      </c>
      <c r="P2840">
        <v>0</v>
      </c>
      <c r="Q2840">
        <v>561</v>
      </c>
      <c r="R2840">
        <v>0</v>
      </c>
      <c r="S2840">
        <v>0</v>
      </c>
      <c r="T2840">
        <v>0</v>
      </c>
      <c r="U2840">
        <v>18</v>
      </c>
      <c r="V2840">
        <v>0</v>
      </c>
      <c r="W2840">
        <v>0</v>
      </c>
      <c r="X2840">
        <v>0</v>
      </c>
      <c r="Y2840">
        <v>89.032640000000001</v>
      </c>
      <c r="Z2840">
        <v>0</v>
      </c>
      <c r="AA2840">
        <v>0</v>
      </c>
      <c r="AB2840">
        <v>0</v>
      </c>
      <c r="AC2840">
        <v>4.3478456000000003</v>
      </c>
      <c r="AD2840">
        <v>0</v>
      </c>
      <c r="AE2840">
        <v>0</v>
      </c>
      <c r="AF2840">
        <v>93.380480000000006</v>
      </c>
    </row>
    <row r="2841" spans="1:32" x14ac:dyDescent="0.3">
      <c r="A2841">
        <v>3000190</v>
      </c>
      <c r="B2841">
        <v>1</v>
      </c>
      <c r="C2841" t="s">
        <v>83</v>
      </c>
      <c r="D2841" t="s">
        <v>130</v>
      </c>
      <c r="E2841" t="s">
        <v>5153</v>
      </c>
      <c r="F2841" t="s">
        <v>5154</v>
      </c>
      <c r="G2841" t="s">
        <v>134</v>
      </c>
      <c r="H2841" t="s">
        <v>336</v>
      </c>
      <c r="I2841" t="s">
        <v>78</v>
      </c>
      <c r="J2841" t="s">
        <v>136</v>
      </c>
      <c r="K2841" t="s">
        <v>22</v>
      </c>
      <c r="L2841" t="s">
        <v>137</v>
      </c>
      <c r="M2841" t="s">
        <v>10798</v>
      </c>
      <c r="N2841" t="s">
        <v>10799</v>
      </c>
      <c r="O2841">
        <v>4.5555555555555554</v>
      </c>
      <c r="P2841">
        <v>0</v>
      </c>
      <c r="Q2841">
        <v>223</v>
      </c>
      <c r="R2841">
        <v>0</v>
      </c>
      <c r="S2841">
        <v>0</v>
      </c>
      <c r="T2841">
        <v>0</v>
      </c>
      <c r="U2841">
        <v>37</v>
      </c>
      <c r="V2841">
        <v>0</v>
      </c>
      <c r="W2841">
        <v>0</v>
      </c>
      <c r="X2841">
        <v>0</v>
      </c>
      <c r="Y2841">
        <v>194.34658999999999</v>
      </c>
      <c r="Z2841">
        <v>0</v>
      </c>
      <c r="AA2841">
        <v>0</v>
      </c>
      <c r="AB2841">
        <v>0</v>
      </c>
      <c r="AC2841">
        <v>117.95975</v>
      </c>
      <c r="AD2841">
        <v>0</v>
      </c>
      <c r="AE2841">
        <v>0</v>
      </c>
      <c r="AF2841">
        <v>312.30633999999998</v>
      </c>
    </row>
    <row r="2842" spans="1:32" x14ac:dyDescent="0.3">
      <c r="A2842">
        <v>3002417</v>
      </c>
      <c r="B2842">
        <v>1</v>
      </c>
      <c r="C2842" t="s">
        <v>82</v>
      </c>
      <c r="D2842" t="s">
        <v>109</v>
      </c>
      <c r="E2842" t="s">
        <v>10800</v>
      </c>
      <c r="F2842" t="s">
        <v>10801</v>
      </c>
      <c r="G2842" t="s">
        <v>134</v>
      </c>
      <c r="H2842" t="s">
        <v>367</v>
      </c>
      <c r="I2842" t="s">
        <v>78</v>
      </c>
      <c r="J2842" t="s">
        <v>136</v>
      </c>
      <c r="K2842" t="s">
        <v>22</v>
      </c>
      <c r="L2842" t="s">
        <v>177</v>
      </c>
      <c r="M2842" t="s">
        <v>10802</v>
      </c>
      <c r="N2842" t="s">
        <v>10803</v>
      </c>
      <c r="O2842">
        <v>6.3143411111111112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2.8113779999999999</v>
      </c>
      <c r="AD2842">
        <v>0</v>
      </c>
      <c r="AE2842">
        <v>0</v>
      </c>
      <c r="AF2842">
        <v>2.8113779999999999</v>
      </c>
    </row>
    <row r="2843" spans="1:32" x14ac:dyDescent="0.3">
      <c r="A2843">
        <v>3002366</v>
      </c>
      <c r="B2843">
        <v>1</v>
      </c>
      <c r="C2843" t="s">
        <v>82</v>
      </c>
      <c r="D2843" t="s">
        <v>113</v>
      </c>
      <c r="E2843" t="s">
        <v>10804</v>
      </c>
      <c r="F2843" t="s">
        <v>10805</v>
      </c>
      <c r="G2843" t="s">
        <v>134</v>
      </c>
      <c r="H2843" t="s">
        <v>367</v>
      </c>
      <c r="I2843" t="s">
        <v>78</v>
      </c>
      <c r="J2843" t="s">
        <v>136</v>
      </c>
      <c r="K2843" t="s">
        <v>22</v>
      </c>
      <c r="L2843" t="s">
        <v>177</v>
      </c>
      <c r="M2843" t="s">
        <v>10806</v>
      </c>
      <c r="N2843" t="s">
        <v>10807</v>
      </c>
      <c r="O2843">
        <v>0.67789055555555555</v>
      </c>
      <c r="P2843">
        <v>0</v>
      </c>
      <c r="Q2843">
        <v>56</v>
      </c>
      <c r="R2843">
        <v>0</v>
      </c>
      <c r="S2843">
        <v>7</v>
      </c>
      <c r="T2843">
        <v>0</v>
      </c>
      <c r="U2843">
        <v>6</v>
      </c>
      <c r="V2843">
        <v>0</v>
      </c>
      <c r="W2843">
        <v>0</v>
      </c>
      <c r="X2843">
        <v>0</v>
      </c>
      <c r="Y2843">
        <v>5.1000633000000004</v>
      </c>
      <c r="Z2843">
        <v>0</v>
      </c>
      <c r="AA2843">
        <v>1.0675315999999999</v>
      </c>
      <c r="AB2843">
        <v>0</v>
      </c>
      <c r="AC2843">
        <v>8.7251989999999999</v>
      </c>
      <c r="AD2843">
        <v>0</v>
      </c>
      <c r="AE2843">
        <v>0</v>
      </c>
      <c r="AF2843">
        <v>14.892794</v>
      </c>
    </row>
    <row r="2844" spans="1:32" x14ac:dyDescent="0.3">
      <c r="A2844">
        <v>3002370</v>
      </c>
      <c r="B2844">
        <v>1</v>
      </c>
      <c r="C2844" t="s">
        <v>82</v>
      </c>
      <c r="D2844" t="s">
        <v>87</v>
      </c>
      <c r="E2844" t="s">
        <v>10808</v>
      </c>
      <c r="F2844" t="s">
        <v>10809</v>
      </c>
      <c r="G2844" t="s">
        <v>134</v>
      </c>
      <c r="H2844" t="s">
        <v>247</v>
      </c>
      <c r="I2844" t="s">
        <v>78</v>
      </c>
      <c r="J2844" t="s">
        <v>136</v>
      </c>
      <c r="K2844" t="s">
        <v>22</v>
      </c>
      <c r="L2844" t="s">
        <v>177</v>
      </c>
      <c r="M2844" t="s">
        <v>10810</v>
      </c>
      <c r="N2844" t="s">
        <v>10811</v>
      </c>
      <c r="O2844">
        <v>2.0185388888888887</v>
      </c>
      <c r="P2844">
        <v>0</v>
      </c>
      <c r="Q2844">
        <v>187</v>
      </c>
      <c r="R2844">
        <v>0</v>
      </c>
      <c r="S2844">
        <v>0</v>
      </c>
      <c r="T2844">
        <v>0</v>
      </c>
      <c r="U2844">
        <v>16</v>
      </c>
      <c r="V2844">
        <v>0</v>
      </c>
      <c r="W2844">
        <v>0</v>
      </c>
      <c r="X2844">
        <v>0</v>
      </c>
      <c r="Y2844">
        <v>113.87220000000001</v>
      </c>
      <c r="Z2844">
        <v>0</v>
      </c>
      <c r="AA2844">
        <v>0</v>
      </c>
      <c r="AB2844">
        <v>0</v>
      </c>
      <c r="AC2844">
        <v>17.756616999999999</v>
      </c>
      <c r="AD2844">
        <v>0</v>
      </c>
      <c r="AE2844">
        <v>0</v>
      </c>
      <c r="AF2844">
        <v>131.62880999999999</v>
      </c>
    </row>
    <row r="2845" spans="1:32" x14ac:dyDescent="0.3">
      <c r="A2845">
        <v>3002375</v>
      </c>
      <c r="B2845">
        <v>1</v>
      </c>
      <c r="C2845" t="s">
        <v>82</v>
      </c>
      <c r="D2845" t="s">
        <v>93</v>
      </c>
      <c r="E2845" t="s">
        <v>10812</v>
      </c>
      <c r="F2845" t="s">
        <v>10813</v>
      </c>
      <c r="G2845" t="s">
        <v>134</v>
      </c>
      <c r="H2845" t="s">
        <v>147</v>
      </c>
      <c r="I2845" t="s">
        <v>79</v>
      </c>
      <c r="J2845" t="s">
        <v>136</v>
      </c>
      <c r="K2845" t="s">
        <v>22</v>
      </c>
      <c r="L2845" t="s">
        <v>137</v>
      </c>
      <c r="M2845" t="s">
        <v>10814</v>
      </c>
      <c r="N2845" t="s">
        <v>10815</v>
      </c>
      <c r="O2845">
        <v>3.8612250000000001</v>
      </c>
      <c r="P2845">
        <v>0</v>
      </c>
      <c r="Q2845">
        <v>801</v>
      </c>
      <c r="R2845">
        <v>0</v>
      </c>
      <c r="S2845">
        <v>0</v>
      </c>
      <c r="T2845">
        <v>0</v>
      </c>
      <c r="U2845">
        <v>42</v>
      </c>
      <c r="V2845">
        <v>0</v>
      </c>
      <c r="W2845">
        <v>0</v>
      </c>
      <c r="X2845">
        <v>0</v>
      </c>
      <c r="Y2845">
        <v>622.92052999999999</v>
      </c>
      <c r="Z2845">
        <v>0</v>
      </c>
      <c r="AA2845">
        <v>0</v>
      </c>
      <c r="AB2845">
        <v>0</v>
      </c>
      <c r="AC2845">
        <v>60.951565000000002</v>
      </c>
      <c r="AD2845">
        <v>0</v>
      </c>
      <c r="AE2845">
        <v>0</v>
      </c>
      <c r="AF2845">
        <v>683.87210000000005</v>
      </c>
    </row>
    <row r="2846" spans="1:32" x14ac:dyDescent="0.3">
      <c r="A2846">
        <v>3002286</v>
      </c>
      <c r="B2846">
        <v>1</v>
      </c>
      <c r="C2846" t="s">
        <v>83</v>
      </c>
      <c r="D2846" t="s">
        <v>130</v>
      </c>
      <c r="E2846" t="s">
        <v>10816</v>
      </c>
      <c r="F2846" t="s">
        <v>10817</v>
      </c>
      <c r="G2846" t="s">
        <v>134</v>
      </c>
      <c r="H2846" t="s">
        <v>2683</v>
      </c>
      <c r="I2846" t="s">
        <v>79</v>
      </c>
      <c r="J2846" t="s">
        <v>136</v>
      </c>
      <c r="K2846" t="s">
        <v>22</v>
      </c>
      <c r="L2846" t="s">
        <v>177</v>
      </c>
      <c r="M2846" t="s">
        <v>10818</v>
      </c>
      <c r="N2846" t="s">
        <v>10819</v>
      </c>
      <c r="O2846">
        <v>3.356826388888889</v>
      </c>
      <c r="P2846">
        <v>7</v>
      </c>
      <c r="Q2846">
        <v>1131</v>
      </c>
      <c r="R2846">
        <v>13</v>
      </c>
      <c r="S2846">
        <v>21</v>
      </c>
      <c r="T2846">
        <v>10</v>
      </c>
      <c r="U2846">
        <v>130</v>
      </c>
      <c r="V2846">
        <v>0</v>
      </c>
      <c r="W2846">
        <v>0</v>
      </c>
      <c r="X2846">
        <v>230.89616000000001</v>
      </c>
      <c r="Y2846">
        <v>492.98322000000002</v>
      </c>
      <c r="Z2846">
        <v>27.446560000000002</v>
      </c>
      <c r="AA2846">
        <v>39.702129999999997</v>
      </c>
      <c r="AB2846">
        <v>483.43903</v>
      </c>
      <c r="AC2846">
        <v>146.71259000000001</v>
      </c>
      <c r="AD2846">
        <v>0</v>
      </c>
      <c r="AE2846">
        <v>0</v>
      </c>
      <c r="AF2846">
        <v>1421.1796999999999</v>
      </c>
    </row>
    <row r="2847" spans="1:32" x14ac:dyDescent="0.3">
      <c r="A2847">
        <v>3002313</v>
      </c>
      <c r="B2847">
        <v>1</v>
      </c>
      <c r="C2847" t="s">
        <v>82</v>
      </c>
      <c r="D2847" t="s">
        <v>87</v>
      </c>
      <c r="E2847" t="s">
        <v>10820</v>
      </c>
      <c r="F2847" t="s">
        <v>10821</v>
      </c>
      <c r="G2847" t="s">
        <v>134</v>
      </c>
      <c r="H2847" t="s">
        <v>135</v>
      </c>
      <c r="I2847" t="s">
        <v>79</v>
      </c>
      <c r="J2847" t="s">
        <v>136</v>
      </c>
      <c r="K2847" t="s">
        <v>22</v>
      </c>
      <c r="L2847" t="s">
        <v>177</v>
      </c>
      <c r="M2847" t="s">
        <v>10822</v>
      </c>
      <c r="N2847" t="s">
        <v>10823</v>
      </c>
      <c r="O2847">
        <v>0.14265444444444444</v>
      </c>
      <c r="P2847">
        <v>0</v>
      </c>
      <c r="Q2847">
        <v>2239</v>
      </c>
      <c r="R2847">
        <v>0</v>
      </c>
      <c r="S2847">
        <v>0</v>
      </c>
      <c r="T2847">
        <v>0</v>
      </c>
      <c r="U2847">
        <v>258</v>
      </c>
      <c r="V2847">
        <v>1</v>
      </c>
      <c r="W2847">
        <v>0</v>
      </c>
      <c r="X2847">
        <v>0</v>
      </c>
      <c r="Y2847">
        <v>79.744929999999997</v>
      </c>
      <c r="Z2847">
        <v>0</v>
      </c>
      <c r="AA2847">
        <v>0</v>
      </c>
      <c r="AB2847">
        <v>0</v>
      </c>
      <c r="AC2847">
        <v>21.206486000000002</v>
      </c>
      <c r="AD2847">
        <v>7.5899305000000004</v>
      </c>
      <c r="AE2847">
        <v>0</v>
      </c>
      <c r="AF2847">
        <v>108.54134000000001</v>
      </c>
    </row>
    <row r="2848" spans="1:32" x14ac:dyDescent="0.3">
      <c r="A2848">
        <v>3002113</v>
      </c>
      <c r="B2848">
        <v>1</v>
      </c>
      <c r="C2848" t="s">
        <v>82</v>
      </c>
      <c r="D2848" t="s">
        <v>98</v>
      </c>
      <c r="E2848" t="s">
        <v>10824</v>
      </c>
      <c r="F2848" t="s">
        <v>10825</v>
      </c>
      <c r="G2848" t="s">
        <v>134</v>
      </c>
      <c r="H2848" t="s">
        <v>367</v>
      </c>
      <c r="I2848" t="s">
        <v>78</v>
      </c>
      <c r="J2848" t="s">
        <v>136</v>
      </c>
      <c r="K2848" t="s">
        <v>22</v>
      </c>
      <c r="L2848" t="s">
        <v>177</v>
      </c>
      <c r="M2848" t="s">
        <v>10826</v>
      </c>
      <c r="N2848" t="s">
        <v>10827</v>
      </c>
      <c r="O2848">
        <v>3.5417261111111111</v>
      </c>
      <c r="P2848">
        <v>0</v>
      </c>
      <c r="Q2848">
        <v>17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10.9805355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10.9805355</v>
      </c>
    </row>
    <row r="2849" spans="1:32" x14ac:dyDescent="0.3">
      <c r="A2849">
        <v>3001938</v>
      </c>
      <c r="B2849">
        <v>1</v>
      </c>
      <c r="C2849" t="s">
        <v>82</v>
      </c>
      <c r="D2849" t="s">
        <v>112</v>
      </c>
      <c r="E2849" t="s">
        <v>10828</v>
      </c>
      <c r="F2849" t="s">
        <v>10829</v>
      </c>
      <c r="G2849" t="s">
        <v>134</v>
      </c>
      <c r="H2849" t="s">
        <v>238</v>
      </c>
      <c r="I2849" t="s">
        <v>78</v>
      </c>
      <c r="J2849" t="s">
        <v>136</v>
      </c>
      <c r="K2849" t="s">
        <v>22</v>
      </c>
      <c r="L2849" t="s">
        <v>177</v>
      </c>
      <c r="M2849" t="s">
        <v>10830</v>
      </c>
      <c r="N2849" t="s">
        <v>10831</v>
      </c>
      <c r="O2849">
        <v>3.8497705555555557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0.88189989999999996</v>
      </c>
      <c r="AD2849">
        <v>0</v>
      </c>
      <c r="AE2849">
        <v>0</v>
      </c>
      <c r="AF2849">
        <v>0.88189989999999996</v>
      </c>
    </row>
    <row r="2850" spans="1:32" x14ac:dyDescent="0.3">
      <c r="A2850">
        <v>3001933</v>
      </c>
      <c r="B2850">
        <v>1</v>
      </c>
      <c r="C2850" t="s">
        <v>82</v>
      </c>
      <c r="D2850" t="s">
        <v>93</v>
      </c>
      <c r="E2850" t="s">
        <v>10832</v>
      </c>
      <c r="F2850" t="s">
        <v>10833</v>
      </c>
      <c r="G2850" t="s">
        <v>134</v>
      </c>
      <c r="H2850" t="s">
        <v>247</v>
      </c>
      <c r="I2850" t="s">
        <v>78</v>
      </c>
      <c r="J2850" t="s">
        <v>136</v>
      </c>
      <c r="K2850" t="s">
        <v>22</v>
      </c>
      <c r="L2850" t="s">
        <v>177</v>
      </c>
      <c r="M2850" t="s">
        <v>10834</v>
      </c>
      <c r="N2850" t="s">
        <v>10835</v>
      </c>
      <c r="O2850">
        <v>0.99470250000000004</v>
      </c>
      <c r="P2850">
        <v>0</v>
      </c>
      <c r="Q2850">
        <v>27</v>
      </c>
      <c r="R2850">
        <v>0</v>
      </c>
      <c r="S2850">
        <v>0</v>
      </c>
      <c r="T2850">
        <v>0</v>
      </c>
      <c r="U2850">
        <v>7</v>
      </c>
      <c r="V2850">
        <v>0</v>
      </c>
      <c r="W2850">
        <v>0</v>
      </c>
      <c r="X2850">
        <v>0</v>
      </c>
      <c r="Y2850">
        <v>6.4729548000000001</v>
      </c>
      <c r="Z2850">
        <v>0</v>
      </c>
      <c r="AA2850">
        <v>0</v>
      </c>
      <c r="AB2850">
        <v>0</v>
      </c>
      <c r="AC2850">
        <v>2.7842924999999998</v>
      </c>
      <c r="AD2850">
        <v>0</v>
      </c>
      <c r="AE2850">
        <v>0</v>
      </c>
      <c r="AF2850">
        <v>9.2572469999999996</v>
      </c>
    </row>
    <row r="2851" spans="1:32" x14ac:dyDescent="0.3">
      <c r="A2851">
        <v>3001927</v>
      </c>
      <c r="B2851">
        <v>1</v>
      </c>
      <c r="C2851" t="s">
        <v>82</v>
      </c>
      <c r="D2851" t="s">
        <v>104</v>
      </c>
      <c r="E2851" t="s">
        <v>10634</v>
      </c>
      <c r="F2851" t="s">
        <v>10635</v>
      </c>
      <c r="G2851" t="s">
        <v>134</v>
      </c>
      <c r="H2851" t="s">
        <v>327</v>
      </c>
      <c r="I2851" t="s">
        <v>78</v>
      </c>
      <c r="J2851" t="s">
        <v>136</v>
      </c>
      <c r="K2851" t="s">
        <v>22</v>
      </c>
      <c r="L2851" t="s">
        <v>177</v>
      </c>
      <c r="M2851" t="s">
        <v>10836</v>
      </c>
      <c r="N2851" t="s">
        <v>10837</v>
      </c>
      <c r="O2851">
        <v>2.3353633333333335</v>
      </c>
      <c r="P2851">
        <v>0</v>
      </c>
      <c r="Q2851">
        <v>329</v>
      </c>
      <c r="R2851">
        <v>0</v>
      </c>
      <c r="S2851">
        <v>0</v>
      </c>
      <c r="T2851">
        <v>0</v>
      </c>
      <c r="U2851">
        <v>18</v>
      </c>
      <c r="V2851">
        <v>0</v>
      </c>
      <c r="W2851">
        <v>0</v>
      </c>
      <c r="X2851">
        <v>0</v>
      </c>
      <c r="Y2851">
        <v>215.40509</v>
      </c>
      <c r="Z2851">
        <v>0</v>
      </c>
      <c r="AA2851">
        <v>0</v>
      </c>
      <c r="AB2851">
        <v>0</v>
      </c>
      <c r="AC2851">
        <v>13.418278000000001</v>
      </c>
      <c r="AD2851">
        <v>0</v>
      </c>
      <c r="AE2851">
        <v>0</v>
      </c>
      <c r="AF2851">
        <v>228.82336000000001</v>
      </c>
    </row>
    <row r="2852" spans="1:32" x14ac:dyDescent="0.3">
      <c r="A2852">
        <v>3001916</v>
      </c>
      <c r="B2852">
        <v>1</v>
      </c>
      <c r="C2852" t="s">
        <v>82</v>
      </c>
      <c r="D2852" t="s">
        <v>104</v>
      </c>
      <c r="E2852" t="s">
        <v>10838</v>
      </c>
      <c r="F2852" t="s">
        <v>10839</v>
      </c>
      <c r="G2852" t="s">
        <v>134</v>
      </c>
      <c r="H2852" t="s">
        <v>247</v>
      </c>
      <c r="I2852" t="s">
        <v>78</v>
      </c>
      <c r="J2852" t="s">
        <v>136</v>
      </c>
      <c r="K2852" t="s">
        <v>22</v>
      </c>
      <c r="L2852" t="s">
        <v>177</v>
      </c>
      <c r="M2852" t="s">
        <v>10840</v>
      </c>
      <c r="N2852" t="s">
        <v>10841</v>
      </c>
      <c r="O2852">
        <v>0.80256805555555555</v>
      </c>
      <c r="P2852">
        <v>0</v>
      </c>
      <c r="Q2852">
        <v>218</v>
      </c>
      <c r="R2852">
        <v>0</v>
      </c>
      <c r="S2852">
        <v>0</v>
      </c>
      <c r="T2852">
        <v>0</v>
      </c>
      <c r="U2852">
        <v>6</v>
      </c>
      <c r="V2852">
        <v>0</v>
      </c>
      <c r="W2852">
        <v>0</v>
      </c>
      <c r="X2852">
        <v>0</v>
      </c>
      <c r="Y2852">
        <v>53.057644000000003</v>
      </c>
      <c r="Z2852">
        <v>0</v>
      </c>
      <c r="AA2852">
        <v>0</v>
      </c>
      <c r="AB2852">
        <v>0</v>
      </c>
      <c r="AC2852">
        <v>1.5078064</v>
      </c>
      <c r="AD2852">
        <v>0</v>
      </c>
      <c r="AE2852">
        <v>0</v>
      </c>
      <c r="AF2852">
        <v>54.565449999999998</v>
      </c>
    </row>
    <row r="2853" spans="1:32" x14ac:dyDescent="0.3">
      <c r="A2853">
        <v>3001917</v>
      </c>
      <c r="B2853">
        <v>1</v>
      </c>
      <c r="C2853" t="s">
        <v>82</v>
      </c>
      <c r="D2853" t="s">
        <v>108</v>
      </c>
      <c r="E2853" t="s">
        <v>10842</v>
      </c>
      <c r="F2853" t="s">
        <v>10843</v>
      </c>
      <c r="G2853" t="s">
        <v>134</v>
      </c>
      <c r="H2853" t="s">
        <v>1131</v>
      </c>
      <c r="I2853" t="s">
        <v>79</v>
      </c>
      <c r="J2853" t="s">
        <v>136</v>
      </c>
      <c r="K2853" t="s">
        <v>22</v>
      </c>
      <c r="L2853" t="s">
        <v>177</v>
      </c>
      <c r="M2853" t="s">
        <v>10844</v>
      </c>
      <c r="N2853" t="s">
        <v>10845</v>
      </c>
      <c r="O2853">
        <v>2.1145852777777776</v>
      </c>
      <c r="P2853">
        <v>0</v>
      </c>
      <c r="Q2853">
        <v>628</v>
      </c>
      <c r="R2853">
        <v>19</v>
      </c>
      <c r="S2853">
        <v>18</v>
      </c>
      <c r="T2853">
        <v>3</v>
      </c>
      <c r="U2853">
        <v>67</v>
      </c>
      <c r="V2853">
        <v>2</v>
      </c>
      <c r="W2853">
        <v>1</v>
      </c>
      <c r="X2853">
        <v>0</v>
      </c>
      <c r="Y2853">
        <v>317.31689999999998</v>
      </c>
      <c r="Z2853">
        <v>47.456111999999997</v>
      </c>
      <c r="AA2853">
        <v>22.813697999999999</v>
      </c>
      <c r="AB2853">
        <v>66.197559999999996</v>
      </c>
      <c r="AC2853">
        <v>107.16643000000001</v>
      </c>
      <c r="AD2853">
        <v>744.62660000000005</v>
      </c>
      <c r="AE2853">
        <v>0</v>
      </c>
      <c r="AF2853">
        <v>1305.5772999999999</v>
      </c>
    </row>
    <row r="2854" spans="1:32" x14ac:dyDescent="0.3">
      <c r="A2854">
        <v>3001915</v>
      </c>
      <c r="B2854">
        <v>1</v>
      </c>
      <c r="C2854" t="s">
        <v>83</v>
      </c>
      <c r="D2854" t="s">
        <v>126</v>
      </c>
      <c r="E2854" t="s">
        <v>10846</v>
      </c>
      <c r="F2854" t="s">
        <v>10847</v>
      </c>
      <c r="G2854" t="s">
        <v>134</v>
      </c>
      <c r="H2854" t="s">
        <v>211</v>
      </c>
      <c r="I2854" t="s">
        <v>79</v>
      </c>
      <c r="J2854" t="s">
        <v>136</v>
      </c>
      <c r="K2854" t="s">
        <v>22</v>
      </c>
      <c r="L2854" t="s">
        <v>177</v>
      </c>
      <c r="M2854" t="s">
        <v>10848</v>
      </c>
      <c r="N2854" t="s">
        <v>10849</v>
      </c>
      <c r="O2854">
        <v>0.81805555555555554</v>
      </c>
      <c r="P2854">
        <v>1</v>
      </c>
      <c r="Q2854">
        <v>1289</v>
      </c>
      <c r="R2854">
        <v>0</v>
      </c>
      <c r="S2854">
        <v>15</v>
      </c>
      <c r="T2854">
        <v>3</v>
      </c>
      <c r="U2854">
        <v>292</v>
      </c>
      <c r="V2854">
        <v>0</v>
      </c>
      <c r="W2854">
        <v>0</v>
      </c>
      <c r="X2854">
        <v>2.6201531999999998</v>
      </c>
      <c r="Y2854">
        <v>165.80025000000001</v>
      </c>
      <c r="Z2854">
        <v>0</v>
      </c>
      <c r="AA2854">
        <v>2.0817619999999999</v>
      </c>
      <c r="AB2854">
        <v>86.217704999999995</v>
      </c>
      <c r="AC2854">
        <v>115.379616</v>
      </c>
      <c r="AD2854">
        <v>0</v>
      </c>
      <c r="AE2854">
        <v>0</v>
      </c>
      <c r="AF2854">
        <v>372.09949999999998</v>
      </c>
    </row>
    <row r="2855" spans="1:32" x14ac:dyDescent="0.3">
      <c r="A2855">
        <v>3001823</v>
      </c>
      <c r="B2855">
        <v>1</v>
      </c>
      <c r="C2855" t="s">
        <v>82</v>
      </c>
      <c r="D2855" t="s">
        <v>95</v>
      </c>
      <c r="E2855" t="s">
        <v>10850</v>
      </c>
      <c r="F2855" t="s">
        <v>10851</v>
      </c>
      <c r="G2855" t="s">
        <v>134</v>
      </c>
      <c r="H2855" t="s">
        <v>182</v>
      </c>
      <c r="I2855" t="s">
        <v>78</v>
      </c>
      <c r="J2855" t="s">
        <v>136</v>
      </c>
      <c r="K2855" t="s">
        <v>22</v>
      </c>
      <c r="L2855" t="s">
        <v>177</v>
      </c>
      <c r="M2855" t="s">
        <v>10852</v>
      </c>
      <c r="N2855" t="s">
        <v>10853</v>
      </c>
      <c r="O2855">
        <v>2.8885588888888889</v>
      </c>
      <c r="P2855">
        <v>0</v>
      </c>
      <c r="Q2855">
        <v>5</v>
      </c>
      <c r="R2855">
        <v>0</v>
      </c>
      <c r="S2855">
        <v>0</v>
      </c>
      <c r="T2855">
        <v>0</v>
      </c>
      <c r="U2855">
        <v>3</v>
      </c>
      <c r="V2855">
        <v>0</v>
      </c>
      <c r="W2855">
        <v>0</v>
      </c>
      <c r="X2855">
        <v>0</v>
      </c>
      <c r="Y2855">
        <v>2.4639177000000001</v>
      </c>
      <c r="Z2855">
        <v>0</v>
      </c>
      <c r="AA2855">
        <v>0</v>
      </c>
      <c r="AB2855">
        <v>0</v>
      </c>
      <c r="AC2855">
        <v>3.6851416000000001</v>
      </c>
      <c r="AD2855">
        <v>0</v>
      </c>
      <c r="AE2855">
        <v>0</v>
      </c>
      <c r="AF2855">
        <v>6.1490593000000002</v>
      </c>
    </row>
    <row r="2856" spans="1:32" x14ac:dyDescent="0.3">
      <c r="A2856">
        <v>3001688</v>
      </c>
      <c r="B2856">
        <v>1</v>
      </c>
      <c r="C2856" t="s">
        <v>82</v>
      </c>
      <c r="D2856" t="s">
        <v>88</v>
      </c>
      <c r="E2856" t="s">
        <v>10854</v>
      </c>
      <c r="F2856" t="s">
        <v>10855</v>
      </c>
      <c r="G2856" t="s">
        <v>134</v>
      </c>
      <c r="H2856" t="s">
        <v>247</v>
      </c>
      <c r="I2856" t="s">
        <v>78</v>
      </c>
      <c r="J2856" t="s">
        <v>136</v>
      </c>
      <c r="K2856" t="s">
        <v>22</v>
      </c>
      <c r="L2856" t="s">
        <v>177</v>
      </c>
      <c r="M2856" t="s">
        <v>10856</v>
      </c>
      <c r="N2856" t="s">
        <v>10857</v>
      </c>
      <c r="O2856">
        <v>2.7167438888888888</v>
      </c>
      <c r="P2856">
        <v>0</v>
      </c>
      <c r="Q2856">
        <v>45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33.831490000000002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33.831490000000002</v>
      </c>
    </row>
    <row r="2857" spans="1:32" x14ac:dyDescent="0.3">
      <c r="A2857">
        <v>3001668</v>
      </c>
      <c r="B2857">
        <v>1</v>
      </c>
      <c r="C2857" t="s">
        <v>82</v>
      </c>
      <c r="D2857" t="s">
        <v>113</v>
      </c>
      <c r="E2857" t="s">
        <v>8626</v>
      </c>
      <c r="F2857" t="s">
        <v>8627</v>
      </c>
      <c r="G2857" t="s">
        <v>134</v>
      </c>
      <c r="H2857" t="s">
        <v>327</v>
      </c>
      <c r="I2857" t="s">
        <v>78</v>
      </c>
      <c r="J2857" t="s">
        <v>136</v>
      </c>
      <c r="K2857" t="s">
        <v>22</v>
      </c>
      <c r="L2857" t="s">
        <v>177</v>
      </c>
      <c r="M2857" t="s">
        <v>10858</v>
      </c>
      <c r="N2857" t="s">
        <v>10859</v>
      </c>
      <c r="O2857">
        <v>3.1173138888888889</v>
      </c>
      <c r="P2857">
        <v>0</v>
      </c>
      <c r="Q2857">
        <v>280</v>
      </c>
      <c r="R2857">
        <v>0</v>
      </c>
      <c r="S2857">
        <v>3</v>
      </c>
      <c r="T2857">
        <v>0</v>
      </c>
      <c r="U2857">
        <v>27</v>
      </c>
      <c r="V2857">
        <v>0</v>
      </c>
      <c r="W2857">
        <v>0</v>
      </c>
      <c r="X2857">
        <v>0</v>
      </c>
      <c r="Y2857">
        <v>360.96069999999997</v>
      </c>
      <c r="Z2857">
        <v>0</v>
      </c>
      <c r="AA2857">
        <v>5.5908319999999998</v>
      </c>
      <c r="AB2857">
        <v>0</v>
      </c>
      <c r="AC2857">
        <v>114.27258</v>
      </c>
      <c r="AD2857">
        <v>0</v>
      </c>
      <c r="AE2857">
        <v>0</v>
      </c>
      <c r="AF2857">
        <v>480.82409999999999</v>
      </c>
    </row>
    <row r="2858" spans="1:32" x14ac:dyDescent="0.3">
      <c r="A2858">
        <v>3001582</v>
      </c>
      <c r="B2858">
        <v>1</v>
      </c>
      <c r="C2858" t="s">
        <v>82</v>
      </c>
      <c r="D2858" t="s">
        <v>110</v>
      </c>
      <c r="E2858" t="s">
        <v>10860</v>
      </c>
      <c r="F2858" t="s">
        <v>10861</v>
      </c>
      <c r="G2858" t="s">
        <v>134</v>
      </c>
      <c r="H2858" t="s">
        <v>211</v>
      </c>
      <c r="I2858" t="s">
        <v>79</v>
      </c>
      <c r="J2858" t="s">
        <v>136</v>
      </c>
      <c r="K2858" t="s">
        <v>22</v>
      </c>
      <c r="L2858" t="s">
        <v>177</v>
      </c>
      <c r="M2858" t="s">
        <v>10862</v>
      </c>
      <c r="N2858" t="s">
        <v>9784</v>
      </c>
      <c r="O2858">
        <v>1.7316666666666667</v>
      </c>
      <c r="P2858">
        <v>1</v>
      </c>
      <c r="Q2858">
        <v>0</v>
      </c>
      <c r="R2858">
        <v>52</v>
      </c>
      <c r="S2858">
        <v>19</v>
      </c>
      <c r="T2858">
        <v>32</v>
      </c>
      <c r="U2858">
        <v>8</v>
      </c>
      <c r="V2858">
        <v>1</v>
      </c>
      <c r="W2858">
        <v>0</v>
      </c>
      <c r="X2858">
        <v>6.0702695999999996</v>
      </c>
      <c r="Y2858">
        <v>0</v>
      </c>
      <c r="Z2858">
        <v>140.69578999999999</v>
      </c>
      <c r="AA2858">
        <v>10.099209999999999</v>
      </c>
      <c r="AB2858">
        <v>543.56389999999999</v>
      </c>
      <c r="AC2858">
        <v>10.077294</v>
      </c>
      <c r="AD2858">
        <v>3.0249305</v>
      </c>
      <c r="AE2858">
        <v>0</v>
      </c>
      <c r="AF2858">
        <v>713.53139999999996</v>
      </c>
    </row>
    <row r="2859" spans="1:32" x14ac:dyDescent="0.3">
      <c r="A2859">
        <v>3001537</v>
      </c>
      <c r="B2859">
        <v>1</v>
      </c>
      <c r="C2859" t="s">
        <v>83</v>
      </c>
      <c r="D2859" t="s">
        <v>128</v>
      </c>
      <c r="E2859" t="s">
        <v>1358</v>
      </c>
      <c r="F2859" t="s">
        <v>1359</v>
      </c>
      <c r="G2859" t="s">
        <v>134</v>
      </c>
      <c r="H2859" t="s">
        <v>211</v>
      </c>
      <c r="I2859" t="s">
        <v>79</v>
      </c>
      <c r="J2859" t="s">
        <v>136</v>
      </c>
      <c r="K2859" t="s">
        <v>22</v>
      </c>
      <c r="L2859" t="s">
        <v>177</v>
      </c>
      <c r="M2859" t="s">
        <v>10863</v>
      </c>
      <c r="N2859" t="s">
        <v>10864</v>
      </c>
      <c r="O2859">
        <v>4.3339188888888893</v>
      </c>
      <c r="P2859">
        <v>1</v>
      </c>
      <c r="Q2859">
        <v>0</v>
      </c>
      <c r="R2859">
        <v>137</v>
      </c>
      <c r="S2859">
        <v>6</v>
      </c>
      <c r="T2859">
        <v>5</v>
      </c>
      <c r="U2859">
        <v>0</v>
      </c>
      <c r="V2859">
        <v>0</v>
      </c>
      <c r="W2859">
        <v>0</v>
      </c>
      <c r="X2859">
        <v>0.57870984000000003</v>
      </c>
      <c r="Y2859">
        <v>0</v>
      </c>
      <c r="Z2859">
        <v>166.37201999999999</v>
      </c>
      <c r="AA2859">
        <v>5.2987919999999997</v>
      </c>
      <c r="AB2859">
        <v>2.6719548999999998</v>
      </c>
      <c r="AC2859">
        <v>0</v>
      </c>
      <c r="AD2859">
        <v>0</v>
      </c>
      <c r="AE2859">
        <v>0</v>
      </c>
      <c r="AF2859">
        <v>174.92148</v>
      </c>
    </row>
    <row r="2860" spans="1:32" x14ac:dyDescent="0.3">
      <c r="A2860">
        <v>3002412</v>
      </c>
      <c r="B2860">
        <v>1</v>
      </c>
      <c r="C2860" t="s">
        <v>82</v>
      </c>
      <c r="D2860" t="s">
        <v>90</v>
      </c>
      <c r="E2860" t="s">
        <v>10865</v>
      </c>
      <c r="F2860" t="s">
        <v>10866</v>
      </c>
      <c r="G2860" t="s">
        <v>134</v>
      </c>
      <c r="H2860" t="s">
        <v>147</v>
      </c>
      <c r="I2860" t="s">
        <v>79</v>
      </c>
      <c r="J2860" t="s">
        <v>136</v>
      </c>
      <c r="K2860" t="s">
        <v>22</v>
      </c>
      <c r="L2860" t="s">
        <v>137</v>
      </c>
      <c r="M2860" t="s">
        <v>10867</v>
      </c>
      <c r="N2860" t="s">
        <v>10868</v>
      </c>
      <c r="O2860">
        <v>0.42777777777777776</v>
      </c>
      <c r="P2860">
        <v>0</v>
      </c>
      <c r="Q2860">
        <v>474</v>
      </c>
      <c r="R2860">
        <v>0</v>
      </c>
      <c r="S2860">
        <v>0</v>
      </c>
      <c r="T2860">
        <v>0</v>
      </c>
      <c r="U2860">
        <v>130</v>
      </c>
      <c r="V2860">
        <v>0</v>
      </c>
      <c r="W2860">
        <v>1</v>
      </c>
      <c r="X2860">
        <v>0</v>
      </c>
      <c r="Y2860">
        <v>61.521479999999997</v>
      </c>
      <c r="Z2860">
        <v>0</v>
      </c>
      <c r="AA2860">
        <v>0</v>
      </c>
      <c r="AB2860">
        <v>0</v>
      </c>
      <c r="AC2860">
        <v>36.869039999999998</v>
      </c>
      <c r="AD2860">
        <v>0</v>
      </c>
      <c r="AE2860">
        <v>4.3427844000000002</v>
      </c>
      <c r="AF2860">
        <v>102.73331</v>
      </c>
    </row>
    <row r="2861" spans="1:32" x14ac:dyDescent="0.3">
      <c r="A2861">
        <v>3002414</v>
      </c>
      <c r="B2861">
        <v>1</v>
      </c>
      <c r="C2861" t="s">
        <v>82</v>
      </c>
      <c r="D2861" t="s">
        <v>90</v>
      </c>
      <c r="E2861" t="s">
        <v>10869</v>
      </c>
      <c r="F2861" t="s">
        <v>10870</v>
      </c>
      <c r="G2861" t="s">
        <v>134</v>
      </c>
      <c r="H2861" t="s">
        <v>135</v>
      </c>
      <c r="I2861" t="s">
        <v>79</v>
      </c>
      <c r="J2861" t="s">
        <v>136</v>
      </c>
      <c r="K2861" t="s">
        <v>22</v>
      </c>
      <c r="L2861" t="s">
        <v>137</v>
      </c>
      <c r="M2861" t="s">
        <v>10871</v>
      </c>
      <c r="N2861" t="s">
        <v>10872</v>
      </c>
      <c r="O2861">
        <v>0.22805555555555557</v>
      </c>
      <c r="P2861">
        <v>0</v>
      </c>
      <c r="Q2861">
        <v>954</v>
      </c>
      <c r="R2861">
        <v>0</v>
      </c>
      <c r="S2861">
        <v>0</v>
      </c>
      <c r="T2861">
        <v>0</v>
      </c>
      <c r="U2861">
        <v>90</v>
      </c>
      <c r="V2861">
        <v>0</v>
      </c>
      <c r="W2861">
        <v>0</v>
      </c>
      <c r="X2861">
        <v>0</v>
      </c>
      <c r="Y2861">
        <v>69.331990000000005</v>
      </c>
      <c r="Z2861">
        <v>0</v>
      </c>
      <c r="AA2861">
        <v>0</v>
      </c>
      <c r="AB2861">
        <v>0</v>
      </c>
      <c r="AC2861">
        <v>8.6272450000000003</v>
      </c>
      <c r="AD2861">
        <v>0</v>
      </c>
      <c r="AE2861">
        <v>0</v>
      </c>
      <c r="AF2861">
        <v>77.959236000000004</v>
      </c>
    </row>
    <row r="2862" spans="1:32" x14ac:dyDescent="0.3">
      <c r="A2862">
        <v>3002179</v>
      </c>
      <c r="B2862">
        <v>1</v>
      </c>
      <c r="C2862" t="s">
        <v>82</v>
      </c>
      <c r="D2862" t="s">
        <v>106</v>
      </c>
      <c r="E2862" t="s">
        <v>8922</v>
      </c>
      <c r="F2862" t="s">
        <v>8923</v>
      </c>
      <c r="G2862" t="s">
        <v>134</v>
      </c>
      <c r="H2862" t="s">
        <v>142</v>
      </c>
      <c r="I2862" t="s">
        <v>78</v>
      </c>
      <c r="J2862" t="s">
        <v>136</v>
      </c>
      <c r="K2862" t="s">
        <v>22</v>
      </c>
      <c r="L2862" t="s">
        <v>137</v>
      </c>
      <c r="M2862" t="s">
        <v>10873</v>
      </c>
      <c r="N2862" t="s">
        <v>10874</v>
      </c>
      <c r="O2862">
        <v>6.5622222222222222</v>
      </c>
      <c r="P2862">
        <v>0</v>
      </c>
      <c r="Q2862">
        <v>534</v>
      </c>
      <c r="R2862">
        <v>0</v>
      </c>
      <c r="S2862">
        <v>0</v>
      </c>
      <c r="T2862">
        <v>0</v>
      </c>
      <c r="U2862">
        <v>9</v>
      </c>
      <c r="V2862">
        <v>0</v>
      </c>
      <c r="W2862">
        <v>0</v>
      </c>
      <c r="X2862">
        <v>0</v>
      </c>
      <c r="Y2862">
        <v>966.56823999999995</v>
      </c>
      <c r="Z2862">
        <v>0</v>
      </c>
      <c r="AA2862">
        <v>0</v>
      </c>
      <c r="AB2862">
        <v>0</v>
      </c>
      <c r="AC2862">
        <v>24.287047999999999</v>
      </c>
      <c r="AD2862">
        <v>0</v>
      </c>
      <c r="AE2862">
        <v>0</v>
      </c>
      <c r="AF2862">
        <v>990.85535000000004</v>
      </c>
    </row>
    <row r="2863" spans="1:32" x14ac:dyDescent="0.3">
      <c r="A2863">
        <v>3002098</v>
      </c>
      <c r="B2863">
        <v>1</v>
      </c>
      <c r="C2863" t="s">
        <v>82</v>
      </c>
      <c r="D2863" t="s">
        <v>92</v>
      </c>
      <c r="E2863" t="s">
        <v>10875</v>
      </c>
      <c r="F2863" t="s">
        <v>10876</v>
      </c>
      <c r="G2863" t="s">
        <v>134</v>
      </c>
      <c r="H2863" t="s">
        <v>247</v>
      </c>
      <c r="I2863" t="s">
        <v>78</v>
      </c>
      <c r="J2863" t="s">
        <v>136</v>
      </c>
      <c r="K2863" t="s">
        <v>22</v>
      </c>
      <c r="L2863" t="s">
        <v>177</v>
      </c>
      <c r="M2863" t="s">
        <v>10877</v>
      </c>
      <c r="N2863" t="s">
        <v>10878</v>
      </c>
      <c r="O2863">
        <v>4.5856186111111112</v>
      </c>
      <c r="P2863">
        <v>0</v>
      </c>
      <c r="Q2863">
        <v>10</v>
      </c>
      <c r="R2863">
        <v>0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0</v>
      </c>
      <c r="Y2863">
        <v>20.429107999999999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20.429107999999999</v>
      </c>
    </row>
    <row r="2864" spans="1:32" x14ac:dyDescent="0.3">
      <c r="A2864">
        <v>3005369</v>
      </c>
      <c r="B2864">
        <v>1</v>
      </c>
      <c r="C2864" t="s">
        <v>83</v>
      </c>
      <c r="D2864" t="s">
        <v>128</v>
      </c>
      <c r="E2864" t="s">
        <v>2183</v>
      </c>
      <c r="F2864" t="s">
        <v>2184</v>
      </c>
      <c r="G2864" t="s">
        <v>134</v>
      </c>
      <c r="H2864" t="s">
        <v>147</v>
      </c>
      <c r="I2864" t="s">
        <v>79</v>
      </c>
      <c r="J2864" t="s">
        <v>136</v>
      </c>
      <c r="K2864" t="s">
        <v>22</v>
      </c>
      <c r="L2864" t="s">
        <v>137</v>
      </c>
      <c r="M2864" t="s">
        <v>10879</v>
      </c>
      <c r="N2864" t="s">
        <v>10880</v>
      </c>
      <c r="O2864">
        <v>7.8525</v>
      </c>
      <c r="P2864">
        <v>6</v>
      </c>
      <c r="Q2864">
        <v>12</v>
      </c>
      <c r="R2864">
        <v>189</v>
      </c>
      <c r="S2864">
        <v>118</v>
      </c>
      <c r="T2864">
        <v>15</v>
      </c>
      <c r="U2864">
        <v>8</v>
      </c>
      <c r="V2864">
        <v>0</v>
      </c>
      <c r="W2864">
        <v>0</v>
      </c>
      <c r="X2864">
        <v>42.61871</v>
      </c>
      <c r="Y2864">
        <v>2.8649212999999998</v>
      </c>
      <c r="Z2864">
        <v>585.95699999999999</v>
      </c>
      <c r="AA2864">
        <v>262.52307000000002</v>
      </c>
      <c r="AB2864">
        <v>563.63715000000002</v>
      </c>
      <c r="AC2864">
        <v>18.0884</v>
      </c>
      <c r="AD2864">
        <v>0</v>
      </c>
      <c r="AE2864">
        <v>0</v>
      </c>
      <c r="AF2864">
        <v>1475.6892</v>
      </c>
    </row>
    <row r="2865" spans="1:32" x14ac:dyDescent="0.3">
      <c r="A2865">
        <v>3001935</v>
      </c>
      <c r="B2865">
        <v>1</v>
      </c>
      <c r="C2865" t="s">
        <v>82</v>
      </c>
      <c r="D2865" t="s">
        <v>98</v>
      </c>
      <c r="E2865" t="s">
        <v>10881</v>
      </c>
      <c r="F2865" t="s">
        <v>10882</v>
      </c>
      <c r="G2865" t="s">
        <v>134</v>
      </c>
      <c r="H2865" t="s">
        <v>404</v>
      </c>
      <c r="I2865" t="s">
        <v>78</v>
      </c>
      <c r="J2865" t="s">
        <v>136</v>
      </c>
      <c r="K2865" t="s">
        <v>22</v>
      </c>
      <c r="L2865" t="s">
        <v>177</v>
      </c>
      <c r="M2865" t="s">
        <v>10883</v>
      </c>
      <c r="N2865" t="s">
        <v>10884</v>
      </c>
      <c r="O2865">
        <v>2.338908611111111</v>
      </c>
      <c r="P2865">
        <v>0</v>
      </c>
      <c r="Q2865">
        <v>122</v>
      </c>
      <c r="R2865">
        <v>0</v>
      </c>
      <c r="S2865">
        <v>0</v>
      </c>
      <c r="T2865">
        <v>0</v>
      </c>
      <c r="U2865">
        <v>4</v>
      </c>
      <c r="V2865">
        <v>0</v>
      </c>
      <c r="W2865">
        <v>0</v>
      </c>
      <c r="X2865">
        <v>0</v>
      </c>
      <c r="Y2865">
        <v>109.20759</v>
      </c>
      <c r="Z2865">
        <v>0</v>
      </c>
      <c r="AA2865">
        <v>0</v>
      </c>
      <c r="AB2865">
        <v>0</v>
      </c>
      <c r="AC2865">
        <v>12.983064000000001</v>
      </c>
      <c r="AD2865">
        <v>0</v>
      </c>
      <c r="AE2865">
        <v>0</v>
      </c>
      <c r="AF2865">
        <v>122.19065000000001</v>
      </c>
    </row>
    <row r="2866" spans="1:32" x14ac:dyDescent="0.3">
      <c r="A2866">
        <v>3001921</v>
      </c>
      <c r="B2866">
        <v>1</v>
      </c>
      <c r="C2866" t="s">
        <v>82</v>
      </c>
      <c r="D2866" t="s">
        <v>96</v>
      </c>
      <c r="E2866" t="s">
        <v>10885</v>
      </c>
      <c r="F2866" t="s">
        <v>10886</v>
      </c>
      <c r="G2866" t="s">
        <v>134</v>
      </c>
      <c r="H2866" t="s">
        <v>247</v>
      </c>
      <c r="I2866" t="s">
        <v>78</v>
      </c>
      <c r="J2866" t="s">
        <v>136</v>
      </c>
      <c r="K2866" t="s">
        <v>22</v>
      </c>
      <c r="L2866" t="s">
        <v>177</v>
      </c>
      <c r="M2866" t="s">
        <v>10887</v>
      </c>
      <c r="N2866" t="s">
        <v>10888</v>
      </c>
      <c r="O2866">
        <v>0.90032027777777768</v>
      </c>
      <c r="P2866">
        <v>0</v>
      </c>
      <c r="Q2866">
        <v>249</v>
      </c>
      <c r="R2866">
        <v>0</v>
      </c>
      <c r="S2866">
        <v>0</v>
      </c>
      <c r="T2866">
        <v>0</v>
      </c>
      <c r="U2866">
        <v>4</v>
      </c>
      <c r="V2866">
        <v>0</v>
      </c>
      <c r="W2866">
        <v>0</v>
      </c>
      <c r="X2866">
        <v>0</v>
      </c>
      <c r="Y2866">
        <v>68.979029999999995</v>
      </c>
      <c r="Z2866">
        <v>0</v>
      </c>
      <c r="AA2866">
        <v>0</v>
      </c>
      <c r="AB2866">
        <v>0</v>
      </c>
      <c r="AC2866">
        <v>1.675138</v>
      </c>
      <c r="AD2866">
        <v>0</v>
      </c>
      <c r="AE2866">
        <v>0</v>
      </c>
      <c r="AF2866">
        <v>70.654169999999993</v>
      </c>
    </row>
    <row r="2867" spans="1:32" x14ac:dyDescent="0.3">
      <c r="A2867">
        <v>3001931</v>
      </c>
      <c r="B2867">
        <v>1</v>
      </c>
      <c r="C2867" t="s">
        <v>82</v>
      </c>
      <c r="D2867" t="s">
        <v>90</v>
      </c>
      <c r="E2867" t="s">
        <v>10889</v>
      </c>
      <c r="F2867" t="s">
        <v>10890</v>
      </c>
      <c r="G2867" t="s">
        <v>134</v>
      </c>
      <c r="H2867" t="s">
        <v>10891</v>
      </c>
      <c r="I2867" t="s">
        <v>78</v>
      </c>
      <c r="J2867" t="s">
        <v>136</v>
      </c>
      <c r="K2867" t="s">
        <v>22</v>
      </c>
      <c r="L2867" t="s">
        <v>177</v>
      </c>
      <c r="M2867" t="s">
        <v>10892</v>
      </c>
      <c r="N2867" t="s">
        <v>10893</v>
      </c>
      <c r="O2867">
        <v>1.8515711111111111</v>
      </c>
      <c r="P2867">
        <v>0</v>
      </c>
      <c r="Q2867">
        <v>690</v>
      </c>
      <c r="R2867">
        <v>0</v>
      </c>
      <c r="S2867">
        <v>0</v>
      </c>
      <c r="T2867">
        <v>0</v>
      </c>
      <c r="U2867">
        <v>155</v>
      </c>
      <c r="V2867">
        <v>0</v>
      </c>
      <c r="W2867">
        <v>0</v>
      </c>
      <c r="X2867">
        <v>0</v>
      </c>
      <c r="Y2867">
        <v>475.21030000000002</v>
      </c>
      <c r="Z2867">
        <v>0</v>
      </c>
      <c r="AA2867">
        <v>0</v>
      </c>
      <c r="AB2867">
        <v>0</v>
      </c>
      <c r="AC2867">
        <v>351.60516000000001</v>
      </c>
      <c r="AD2867">
        <v>0</v>
      </c>
      <c r="AE2867">
        <v>0</v>
      </c>
      <c r="AF2867">
        <v>826.81539999999995</v>
      </c>
    </row>
    <row r="2868" spans="1:32" x14ac:dyDescent="0.3">
      <c r="A2868">
        <v>3001653</v>
      </c>
      <c r="B2868">
        <v>1</v>
      </c>
      <c r="C2868" t="s">
        <v>82</v>
      </c>
      <c r="D2868" t="s">
        <v>107</v>
      </c>
      <c r="E2868" t="s">
        <v>10894</v>
      </c>
      <c r="F2868" t="s">
        <v>10895</v>
      </c>
      <c r="G2868" t="s">
        <v>134</v>
      </c>
      <c r="H2868" t="s">
        <v>478</v>
      </c>
      <c r="I2868" t="s">
        <v>78</v>
      </c>
      <c r="J2868" t="s">
        <v>136</v>
      </c>
      <c r="K2868" t="s">
        <v>22</v>
      </c>
      <c r="L2868" t="s">
        <v>177</v>
      </c>
      <c r="M2868" t="s">
        <v>10896</v>
      </c>
      <c r="N2868" t="s">
        <v>10897</v>
      </c>
      <c r="O2868">
        <v>3.4782869444444446</v>
      </c>
      <c r="P2868">
        <v>0</v>
      </c>
      <c r="Q2868">
        <v>80</v>
      </c>
      <c r="R2868">
        <v>0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0</v>
      </c>
      <c r="Y2868">
        <v>65.273920000000004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65.273920000000004</v>
      </c>
    </row>
    <row r="2869" spans="1:32" x14ac:dyDescent="0.3">
      <c r="A2869">
        <v>3001700</v>
      </c>
      <c r="B2869">
        <v>1</v>
      </c>
      <c r="C2869" t="s">
        <v>83</v>
      </c>
      <c r="D2869" t="s">
        <v>128</v>
      </c>
      <c r="E2869" t="s">
        <v>10898</v>
      </c>
      <c r="F2869" t="s">
        <v>10899</v>
      </c>
      <c r="G2869" t="s">
        <v>134</v>
      </c>
      <c r="H2869" t="s">
        <v>211</v>
      </c>
      <c r="I2869" t="s">
        <v>79</v>
      </c>
      <c r="J2869" t="s">
        <v>136</v>
      </c>
      <c r="K2869" t="s">
        <v>22</v>
      </c>
      <c r="L2869" t="s">
        <v>177</v>
      </c>
      <c r="M2869" t="s">
        <v>10900</v>
      </c>
      <c r="N2869" t="s">
        <v>10901</v>
      </c>
      <c r="O2869">
        <v>1.9005555555555556</v>
      </c>
      <c r="P2869">
        <v>1</v>
      </c>
      <c r="Q2869">
        <v>27</v>
      </c>
      <c r="R2869">
        <v>12</v>
      </c>
      <c r="S2869">
        <v>116</v>
      </c>
      <c r="T2869">
        <v>3</v>
      </c>
      <c r="U2869">
        <v>6</v>
      </c>
      <c r="V2869">
        <v>0</v>
      </c>
      <c r="W2869">
        <v>0</v>
      </c>
      <c r="X2869">
        <v>1.3769574</v>
      </c>
      <c r="Y2869">
        <v>2.9557663999999999</v>
      </c>
      <c r="Z2869">
        <v>3.335426</v>
      </c>
      <c r="AA2869">
        <v>46.923243999999997</v>
      </c>
      <c r="AB2869">
        <v>100.32729999999999</v>
      </c>
      <c r="AC2869">
        <v>3.7463193000000001</v>
      </c>
      <c r="AD2869">
        <v>0</v>
      </c>
      <c r="AE2869">
        <v>0</v>
      </c>
      <c r="AF2869">
        <v>158.66501</v>
      </c>
    </row>
    <row r="2870" spans="1:32" x14ac:dyDescent="0.3">
      <c r="A2870">
        <v>3002379</v>
      </c>
      <c r="B2870">
        <v>1</v>
      </c>
      <c r="C2870" t="s">
        <v>83</v>
      </c>
      <c r="D2870" t="s">
        <v>127</v>
      </c>
      <c r="E2870" t="s">
        <v>10902</v>
      </c>
      <c r="F2870" t="s">
        <v>10903</v>
      </c>
      <c r="G2870" t="s">
        <v>134</v>
      </c>
      <c r="H2870" t="s">
        <v>327</v>
      </c>
      <c r="I2870" t="s">
        <v>78</v>
      </c>
      <c r="J2870" t="s">
        <v>136</v>
      </c>
      <c r="K2870" t="s">
        <v>22</v>
      </c>
      <c r="L2870" t="s">
        <v>177</v>
      </c>
      <c r="M2870" t="s">
        <v>10904</v>
      </c>
      <c r="N2870" t="s">
        <v>10905</v>
      </c>
      <c r="O2870">
        <v>1.6394444444444445</v>
      </c>
      <c r="P2870">
        <v>0</v>
      </c>
      <c r="Q2870">
        <v>48</v>
      </c>
      <c r="R2870">
        <v>0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0</v>
      </c>
      <c r="Y2870">
        <v>5.1648050000000003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5.1648050000000003</v>
      </c>
    </row>
    <row r="2871" spans="1:32" x14ac:dyDescent="0.3">
      <c r="A2871">
        <v>3002389</v>
      </c>
      <c r="B2871">
        <v>1</v>
      </c>
      <c r="C2871" t="s">
        <v>83</v>
      </c>
      <c r="D2871" t="s">
        <v>123</v>
      </c>
      <c r="E2871" t="s">
        <v>10906</v>
      </c>
      <c r="F2871" t="s">
        <v>10907</v>
      </c>
      <c r="G2871" t="s">
        <v>134</v>
      </c>
      <c r="H2871" t="s">
        <v>147</v>
      </c>
      <c r="I2871" t="s">
        <v>78</v>
      </c>
      <c r="J2871" t="s">
        <v>136</v>
      </c>
      <c r="K2871" t="s">
        <v>22</v>
      </c>
      <c r="L2871" t="s">
        <v>137</v>
      </c>
      <c r="M2871" t="s">
        <v>10908</v>
      </c>
      <c r="N2871" t="s">
        <v>10909</v>
      </c>
      <c r="O2871">
        <v>2.703611111111111</v>
      </c>
      <c r="P2871">
        <v>0</v>
      </c>
      <c r="Q2871">
        <v>36</v>
      </c>
      <c r="R2871">
        <v>0</v>
      </c>
      <c r="S2871">
        <v>3</v>
      </c>
      <c r="T2871">
        <v>0</v>
      </c>
      <c r="U2871">
        <v>3</v>
      </c>
      <c r="V2871">
        <v>0</v>
      </c>
      <c r="W2871">
        <v>0</v>
      </c>
      <c r="X2871">
        <v>0</v>
      </c>
      <c r="Y2871">
        <v>12.138185999999999</v>
      </c>
      <c r="Z2871">
        <v>0</v>
      </c>
      <c r="AA2871">
        <v>10.208717</v>
      </c>
      <c r="AB2871">
        <v>0</v>
      </c>
      <c r="AC2871">
        <v>3.2653135999999998</v>
      </c>
      <c r="AD2871">
        <v>0</v>
      </c>
      <c r="AE2871">
        <v>0</v>
      </c>
      <c r="AF2871">
        <v>25.612219</v>
      </c>
    </row>
    <row r="2872" spans="1:32" x14ac:dyDescent="0.3">
      <c r="A2872">
        <v>3002267</v>
      </c>
      <c r="B2872">
        <v>2</v>
      </c>
      <c r="C2872" t="s">
        <v>82</v>
      </c>
      <c r="D2872" t="s">
        <v>88</v>
      </c>
      <c r="E2872" t="s">
        <v>10722</v>
      </c>
      <c r="F2872" t="s">
        <v>10723</v>
      </c>
      <c r="G2872" t="s">
        <v>134</v>
      </c>
      <c r="H2872" t="s">
        <v>835</v>
      </c>
      <c r="I2872" t="s">
        <v>78</v>
      </c>
      <c r="J2872" t="s">
        <v>136</v>
      </c>
      <c r="K2872" t="s">
        <v>22</v>
      </c>
      <c r="L2872" t="s">
        <v>177</v>
      </c>
      <c r="M2872" t="s">
        <v>10420</v>
      </c>
      <c r="N2872" t="s">
        <v>10910</v>
      </c>
      <c r="O2872">
        <v>0.41194444444444445</v>
      </c>
      <c r="P2872">
        <v>0</v>
      </c>
      <c r="Q2872">
        <v>173</v>
      </c>
      <c r="R2872">
        <v>0</v>
      </c>
      <c r="S2872">
        <v>5</v>
      </c>
      <c r="T2872">
        <v>0</v>
      </c>
      <c r="U2872">
        <v>18</v>
      </c>
      <c r="V2872">
        <v>0</v>
      </c>
      <c r="W2872">
        <v>0</v>
      </c>
      <c r="X2872">
        <v>0</v>
      </c>
      <c r="Y2872">
        <v>9.8295700000000004</v>
      </c>
      <c r="Z2872">
        <v>0</v>
      </c>
      <c r="AA2872">
        <v>0.23544604</v>
      </c>
      <c r="AB2872">
        <v>0</v>
      </c>
      <c r="AC2872">
        <v>2.7405561999999999</v>
      </c>
      <c r="AD2872">
        <v>0</v>
      </c>
      <c r="AE2872">
        <v>0</v>
      </c>
      <c r="AF2872">
        <v>12.8055725</v>
      </c>
    </row>
    <row r="2873" spans="1:32" x14ac:dyDescent="0.3">
      <c r="A2873">
        <v>3002376</v>
      </c>
      <c r="B2873">
        <v>1</v>
      </c>
      <c r="C2873" t="s">
        <v>82</v>
      </c>
      <c r="D2873" t="s">
        <v>112</v>
      </c>
      <c r="E2873" t="s">
        <v>4753</v>
      </c>
      <c r="F2873" t="s">
        <v>4754</v>
      </c>
      <c r="G2873" t="s">
        <v>134</v>
      </c>
      <c r="H2873" t="s">
        <v>327</v>
      </c>
      <c r="I2873" t="s">
        <v>78</v>
      </c>
      <c r="J2873" t="s">
        <v>136</v>
      </c>
      <c r="K2873" t="s">
        <v>22</v>
      </c>
      <c r="L2873" t="s">
        <v>177</v>
      </c>
      <c r="M2873" t="s">
        <v>10911</v>
      </c>
      <c r="N2873" t="s">
        <v>10912</v>
      </c>
      <c r="O2873">
        <v>6.5329466666666667</v>
      </c>
      <c r="P2873">
        <v>0</v>
      </c>
      <c r="Q2873">
        <v>246</v>
      </c>
      <c r="R2873">
        <v>0</v>
      </c>
      <c r="S2873">
        <v>5</v>
      </c>
      <c r="T2873">
        <v>0</v>
      </c>
      <c r="U2873">
        <v>21</v>
      </c>
      <c r="V2873">
        <v>0</v>
      </c>
      <c r="W2873">
        <v>0</v>
      </c>
      <c r="X2873">
        <v>0</v>
      </c>
      <c r="Y2873">
        <v>508.88357999999999</v>
      </c>
      <c r="Z2873">
        <v>0</v>
      </c>
      <c r="AA2873">
        <v>5.3224334999999998</v>
      </c>
      <c r="AB2873">
        <v>0</v>
      </c>
      <c r="AC2873">
        <v>403.42660000000001</v>
      </c>
      <c r="AD2873">
        <v>0</v>
      </c>
      <c r="AE2873">
        <v>0</v>
      </c>
      <c r="AF2873">
        <v>917.63260000000002</v>
      </c>
    </row>
    <row r="2874" spans="1:32" x14ac:dyDescent="0.3">
      <c r="A2874">
        <v>3002336</v>
      </c>
      <c r="B2874">
        <v>1</v>
      </c>
      <c r="C2874" t="s">
        <v>82</v>
      </c>
      <c r="D2874" t="s">
        <v>90</v>
      </c>
      <c r="E2874" t="s">
        <v>10913</v>
      </c>
      <c r="F2874" t="s">
        <v>10914</v>
      </c>
      <c r="G2874" t="s">
        <v>134</v>
      </c>
      <c r="H2874" t="s">
        <v>142</v>
      </c>
      <c r="I2874" t="s">
        <v>78</v>
      </c>
      <c r="J2874" t="s">
        <v>136</v>
      </c>
      <c r="K2874" t="s">
        <v>22</v>
      </c>
      <c r="L2874" t="s">
        <v>137</v>
      </c>
      <c r="M2874" t="s">
        <v>10915</v>
      </c>
      <c r="N2874" t="s">
        <v>10916</v>
      </c>
      <c r="O2874">
        <v>5.2413888888888893</v>
      </c>
      <c r="P2874">
        <v>0</v>
      </c>
      <c r="Q2874">
        <v>70</v>
      </c>
      <c r="R2874">
        <v>0</v>
      </c>
      <c r="S2874">
        <v>0</v>
      </c>
      <c r="T2874">
        <v>0</v>
      </c>
      <c r="U2874">
        <v>6</v>
      </c>
      <c r="V2874">
        <v>0</v>
      </c>
      <c r="W2874">
        <v>0</v>
      </c>
      <c r="X2874">
        <v>0</v>
      </c>
      <c r="Y2874">
        <v>90.048385999999994</v>
      </c>
      <c r="Z2874">
        <v>0</v>
      </c>
      <c r="AA2874">
        <v>0</v>
      </c>
      <c r="AB2874">
        <v>0</v>
      </c>
      <c r="AC2874">
        <v>55.374470000000002</v>
      </c>
      <c r="AD2874">
        <v>0</v>
      </c>
      <c r="AE2874">
        <v>0</v>
      </c>
      <c r="AF2874">
        <v>145.42285000000001</v>
      </c>
    </row>
    <row r="2875" spans="1:32" x14ac:dyDescent="0.3">
      <c r="A2875">
        <v>3002329</v>
      </c>
      <c r="B2875">
        <v>1</v>
      </c>
      <c r="C2875" t="s">
        <v>82</v>
      </c>
      <c r="D2875" t="s">
        <v>90</v>
      </c>
      <c r="E2875" t="s">
        <v>10917</v>
      </c>
      <c r="F2875" t="s">
        <v>10918</v>
      </c>
      <c r="G2875" t="s">
        <v>134</v>
      </c>
      <c r="H2875" t="s">
        <v>142</v>
      </c>
      <c r="I2875" t="s">
        <v>78</v>
      </c>
      <c r="J2875" t="s">
        <v>136</v>
      </c>
      <c r="K2875" t="s">
        <v>22</v>
      </c>
      <c r="L2875" t="s">
        <v>137</v>
      </c>
      <c r="M2875" t="s">
        <v>10919</v>
      </c>
      <c r="N2875" t="s">
        <v>10920</v>
      </c>
      <c r="O2875">
        <v>5.536944444444444</v>
      </c>
      <c r="P2875">
        <v>0</v>
      </c>
      <c r="Q2875">
        <v>167</v>
      </c>
      <c r="R2875">
        <v>0</v>
      </c>
      <c r="S2875">
        <v>0</v>
      </c>
      <c r="T2875">
        <v>0</v>
      </c>
      <c r="U2875">
        <v>11</v>
      </c>
      <c r="V2875">
        <v>0</v>
      </c>
      <c r="W2875">
        <v>0</v>
      </c>
      <c r="X2875">
        <v>0</v>
      </c>
      <c r="Y2875">
        <v>236.79794000000001</v>
      </c>
      <c r="Z2875">
        <v>0</v>
      </c>
      <c r="AA2875">
        <v>0</v>
      </c>
      <c r="AB2875">
        <v>0</v>
      </c>
      <c r="AC2875">
        <v>10.695368999999999</v>
      </c>
      <c r="AD2875">
        <v>0</v>
      </c>
      <c r="AE2875">
        <v>0</v>
      </c>
      <c r="AF2875">
        <v>247.49332000000001</v>
      </c>
    </row>
    <row r="2876" spans="1:32" x14ac:dyDescent="0.3">
      <c r="A2876">
        <v>3002360</v>
      </c>
      <c r="B2876">
        <v>1</v>
      </c>
      <c r="C2876" t="s">
        <v>83</v>
      </c>
      <c r="D2876" t="s">
        <v>127</v>
      </c>
      <c r="E2876" t="s">
        <v>10921</v>
      </c>
      <c r="F2876" t="s">
        <v>10922</v>
      </c>
      <c r="G2876" t="s">
        <v>134</v>
      </c>
      <c r="H2876" t="s">
        <v>835</v>
      </c>
      <c r="I2876" t="s">
        <v>78</v>
      </c>
      <c r="J2876" t="s">
        <v>136</v>
      </c>
      <c r="K2876" t="s">
        <v>22</v>
      </c>
      <c r="L2876" t="s">
        <v>177</v>
      </c>
      <c r="M2876" t="s">
        <v>10923</v>
      </c>
      <c r="N2876" t="s">
        <v>10924</v>
      </c>
      <c r="O2876">
        <v>4.2463027777777782</v>
      </c>
      <c r="P2876">
        <v>0</v>
      </c>
      <c r="Q2876">
        <v>387</v>
      </c>
      <c r="R2876">
        <v>0</v>
      </c>
      <c r="S2876">
        <v>0</v>
      </c>
      <c r="T2876">
        <v>0</v>
      </c>
      <c r="U2876">
        <v>7</v>
      </c>
      <c r="V2876">
        <v>0</v>
      </c>
      <c r="W2876">
        <v>0</v>
      </c>
      <c r="X2876">
        <v>0</v>
      </c>
      <c r="Y2876">
        <v>349.46017000000001</v>
      </c>
      <c r="Z2876">
        <v>0</v>
      </c>
      <c r="AA2876">
        <v>0</v>
      </c>
      <c r="AB2876">
        <v>0</v>
      </c>
      <c r="AC2876">
        <v>33.372416999999999</v>
      </c>
      <c r="AD2876">
        <v>0</v>
      </c>
      <c r="AE2876">
        <v>0</v>
      </c>
      <c r="AF2876">
        <v>382.83258000000001</v>
      </c>
    </row>
    <row r="2877" spans="1:32" x14ac:dyDescent="0.3">
      <c r="A2877">
        <v>3002326</v>
      </c>
      <c r="B2877">
        <v>1</v>
      </c>
      <c r="C2877" t="s">
        <v>83</v>
      </c>
      <c r="D2877" t="s">
        <v>125</v>
      </c>
      <c r="E2877" t="s">
        <v>6710</v>
      </c>
      <c r="F2877" t="s">
        <v>6711</v>
      </c>
      <c r="G2877" t="s">
        <v>134</v>
      </c>
      <c r="H2877" t="s">
        <v>211</v>
      </c>
      <c r="I2877" t="s">
        <v>79</v>
      </c>
      <c r="J2877" t="s">
        <v>136</v>
      </c>
      <c r="K2877" t="s">
        <v>22</v>
      </c>
      <c r="L2877" t="s">
        <v>177</v>
      </c>
      <c r="M2877" t="s">
        <v>10925</v>
      </c>
      <c r="N2877" t="s">
        <v>10926</v>
      </c>
      <c r="O2877">
        <v>0.36222222222222222</v>
      </c>
      <c r="P2877">
        <v>3</v>
      </c>
      <c r="Q2877">
        <v>4</v>
      </c>
      <c r="R2877">
        <v>69</v>
      </c>
      <c r="S2877">
        <v>65</v>
      </c>
      <c r="T2877">
        <v>9</v>
      </c>
      <c r="U2877">
        <v>2</v>
      </c>
      <c r="V2877">
        <v>0</v>
      </c>
      <c r="W2877">
        <v>0</v>
      </c>
      <c r="X2877">
        <v>0.19518055000000001</v>
      </c>
      <c r="Y2877">
        <v>6.841883E-2</v>
      </c>
      <c r="Z2877">
        <v>19.828129000000001</v>
      </c>
      <c r="AA2877">
        <v>5.3767405000000004</v>
      </c>
      <c r="AB2877">
        <v>9.2107189999999992</v>
      </c>
      <c r="AC2877">
        <v>0.36456070000000002</v>
      </c>
      <c r="AD2877">
        <v>0</v>
      </c>
      <c r="AE2877">
        <v>0</v>
      </c>
      <c r="AF2877">
        <v>35.043747000000003</v>
      </c>
    </row>
    <row r="2878" spans="1:32" x14ac:dyDescent="0.3">
      <c r="A2878">
        <v>3002276</v>
      </c>
      <c r="B2878">
        <v>1</v>
      </c>
      <c r="C2878" t="s">
        <v>82</v>
      </c>
      <c r="D2878" t="s">
        <v>111</v>
      </c>
      <c r="E2878" t="s">
        <v>10927</v>
      </c>
      <c r="F2878" t="s">
        <v>10928</v>
      </c>
      <c r="G2878" t="s">
        <v>134</v>
      </c>
      <c r="H2878" t="s">
        <v>211</v>
      </c>
      <c r="I2878" t="s">
        <v>79</v>
      </c>
      <c r="J2878" t="s">
        <v>136</v>
      </c>
      <c r="K2878" t="s">
        <v>22</v>
      </c>
      <c r="L2878" t="s">
        <v>177</v>
      </c>
      <c r="M2878" t="s">
        <v>10929</v>
      </c>
      <c r="N2878" t="s">
        <v>10930</v>
      </c>
      <c r="O2878">
        <v>1.5174316666666667</v>
      </c>
      <c r="P2878">
        <v>0</v>
      </c>
      <c r="Q2878">
        <v>0</v>
      </c>
      <c r="R2878">
        <v>8</v>
      </c>
      <c r="S2878">
        <v>69</v>
      </c>
      <c r="T2878">
        <v>4</v>
      </c>
      <c r="U2878">
        <v>7</v>
      </c>
      <c r="V2878">
        <v>0</v>
      </c>
      <c r="W2878">
        <v>0</v>
      </c>
      <c r="X2878">
        <v>0</v>
      </c>
      <c r="Y2878">
        <v>0</v>
      </c>
      <c r="Z2878">
        <v>10.33376</v>
      </c>
      <c r="AA2878">
        <v>112.76863</v>
      </c>
      <c r="AB2878">
        <v>7.9436235000000002</v>
      </c>
      <c r="AC2878">
        <v>4.2813189999999999</v>
      </c>
      <c r="AD2878">
        <v>0</v>
      </c>
      <c r="AE2878">
        <v>0</v>
      </c>
      <c r="AF2878">
        <v>135.32732999999999</v>
      </c>
    </row>
    <row r="2879" spans="1:32" x14ac:dyDescent="0.3">
      <c r="A2879">
        <v>3002282</v>
      </c>
      <c r="B2879">
        <v>1</v>
      </c>
      <c r="C2879" t="s">
        <v>82</v>
      </c>
      <c r="D2879" t="s">
        <v>91</v>
      </c>
      <c r="E2879" t="s">
        <v>10931</v>
      </c>
      <c r="F2879" t="s">
        <v>10932</v>
      </c>
      <c r="G2879" t="s">
        <v>134</v>
      </c>
      <c r="H2879" t="s">
        <v>142</v>
      </c>
      <c r="I2879" t="s">
        <v>78</v>
      </c>
      <c r="J2879" t="s">
        <v>136</v>
      </c>
      <c r="K2879" t="s">
        <v>22</v>
      </c>
      <c r="L2879" t="s">
        <v>137</v>
      </c>
      <c r="M2879" t="s">
        <v>10933</v>
      </c>
      <c r="N2879" t="s">
        <v>10934</v>
      </c>
      <c r="O2879">
        <v>0.80500000000000005</v>
      </c>
      <c r="P2879">
        <v>0</v>
      </c>
      <c r="Q2879">
        <v>411</v>
      </c>
      <c r="R2879">
        <v>0</v>
      </c>
      <c r="S2879">
        <v>0</v>
      </c>
      <c r="T2879">
        <v>0</v>
      </c>
      <c r="U2879">
        <v>6</v>
      </c>
      <c r="V2879">
        <v>0</v>
      </c>
      <c r="W2879">
        <v>0</v>
      </c>
      <c r="X2879">
        <v>0</v>
      </c>
      <c r="Y2879">
        <v>72.228440000000006</v>
      </c>
      <c r="Z2879">
        <v>0</v>
      </c>
      <c r="AA2879">
        <v>0</v>
      </c>
      <c r="AB2879">
        <v>0</v>
      </c>
      <c r="AC2879">
        <v>13.0849905</v>
      </c>
      <c r="AD2879">
        <v>0</v>
      </c>
      <c r="AE2879">
        <v>0</v>
      </c>
      <c r="AF2879">
        <v>85.313429999999997</v>
      </c>
    </row>
    <row r="2880" spans="1:32" x14ac:dyDescent="0.3">
      <c r="A2880">
        <v>3002243</v>
      </c>
      <c r="B2880">
        <v>1</v>
      </c>
      <c r="C2880" t="s">
        <v>82</v>
      </c>
      <c r="D2880" t="s">
        <v>100</v>
      </c>
      <c r="E2880" t="s">
        <v>10935</v>
      </c>
      <c r="F2880" t="s">
        <v>10936</v>
      </c>
      <c r="G2880" t="s">
        <v>134</v>
      </c>
      <c r="H2880" t="s">
        <v>238</v>
      </c>
      <c r="I2880" t="s">
        <v>78</v>
      </c>
      <c r="J2880" t="s">
        <v>136</v>
      </c>
      <c r="K2880" t="s">
        <v>22</v>
      </c>
      <c r="L2880" t="s">
        <v>177</v>
      </c>
      <c r="M2880" t="s">
        <v>10937</v>
      </c>
      <c r="N2880" t="s">
        <v>10938</v>
      </c>
      <c r="O2880">
        <v>1.2276419444444446</v>
      </c>
      <c r="P2880">
        <v>0</v>
      </c>
      <c r="Q2880">
        <v>4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1.4196285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1.4196285</v>
      </c>
    </row>
    <row r="2881" spans="1:32" x14ac:dyDescent="0.3">
      <c r="A2881">
        <v>3002236</v>
      </c>
      <c r="B2881">
        <v>1</v>
      </c>
      <c r="C2881" t="s">
        <v>82</v>
      </c>
      <c r="D2881" t="s">
        <v>90</v>
      </c>
      <c r="E2881" t="s">
        <v>10939</v>
      </c>
      <c r="F2881" t="s">
        <v>10940</v>
      </c>
      <c r="G2881" t="s">
        <v>134</v>
      </c>
      <c r="H2881" t="s">
        <v>182</v>
      </c>
      <c r="I2881" t="s">
        <v>78</v>
      </c>
      <c r="J2881" t="s">
        <v>136</v>
      </c>
      <c r="K2881" t="s">
        <v>22</v>
      </c>
      <c r="L2881" t="s">
        <v>177</v>
      </c>
      <c r="M2881" t="s">
        <v>10941</v>
      </c>
      <c r="N2881" t="s">
        <v>10942</v>
      </c>
      <c r="O2881">
        <v>3.0980352777777775</v>
      </c>
      <c r="P2881">
        <v>0</v>
      </c>
      <c r="Q2881">
        <v>39</v>
      </c>
      <c r="R2881">
        <v>0</v>
      </c>
      <c r="S2881">
        <v>4</v>
      </c>
      <c r="T2881">
        <v>0</v>
      </c>
      <c r="U2881">
        <v>2</v>
      </c>
      <c r="V2881">
        <v>0</v>
      </c>
      <c r="W2881">
        <v>0</v>
      </c>
      <c r="X2881">
        <v>0</v>
      </c>
      <c r="Y2881">
        <v>68.106740000000002</v>
      </c>
      <c r="Z2881">
        <v>0</v>
      </c>
      <c r="AA2881">
        <v>6.3331127</v>
      </c>
      <c r="AB2881">
        <v>0</v>
      </c>
      <c r="AC2881">
        <v>2.119945</v>
      </c>
      <c r="AD2881">
        <v>0</v>
      </c>
      <c r="AE2881">
        <v>0</v>
      </c>
      <c r="AF2881">
        <v>76.559799999999996</v>
      </c>
    </row>
    <row r="2882" spans="1:32" x14ac:dyDescent="0.3">
      <c r="A2882">
        <v>3002198</v>
      </c>
      <c r="B2882">
        <v>1</v>
      </c>
      <c r="C2882" t="s">
        <v>82</v>
      </c>
      <c r="D2882" t="s">
        <v>109</v>
      </c>
      <c r="E2882" t="s">
        <v>10943</v>
      </c>
      <c r="F2882" t="s">
        <v>10944</v>
      </c>
      <c r="G2882" t="s">
        <v>134</v>
      </c>
      <c r="H2882" t="s">
        <v>238</v>
      </c>
      <c r="I2882" t="s">
        <v>78</v>
      </c>
      <c r="J2882" t="s">
        <v>136</v>
      </c>
      <c r="K2882" t="s">
        <v>22</v>
      </c>
      <c r="L2882" t="s">
        <v>177</v>
      </c>
      <c r="M2882" t="s">
        <v>10945</v>
      </c>
      <c r="N2882" t="s">
        <v>10946</v>
      </c>
      <c r="O2882">
        <v>1.7727983333333333</v>
      </c>
      <c r="P2882">
        <v>0</v>
      </c>
      <c r="Q2882">
        <v>4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0.35849335999999998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0.35849335999999998</v>
      </c>
    </row>
    <row r="2883" spans="1:32" x14ac:dyDescent="0.3">
      <c r="A2883">
        <v>3002199</v>
      </c>
      <c r="B2883">
        <v>1</v>
      </c>
      <c r="C2883" t="s">
        <v>82</v>
      </c>
      <c r="D2883" t="s">
        <v>93</v>
      </c>
      <c r="E2883" t="s">
        <v>6494</v>
      </c>
      <c r="F2883" t="s">
        <v>6495</v>
      </c>
      <c r="G2883" t="s">
        <v>134</v>
      </c>
      <c r="H2883" t="s">
        <v>211</v>
      </c>
      <c r="I2883" t="s">
        <v>79</v>
      </c>
      <c r="J2883" t="s">
        <v>136</v>
      </c>
      <c r="K2883" t="s">
        <v>22</v>
      </c>
      <c r="L2883" t="s">
        <v>177</v>
      </c>
      <c r="M2883" t="s">
        <v>10947</v>
      </c>
      <c r="N2883" t="s">
        <v>10948</v>
      </c>
      <c r="O2883">
        <v>1.1411111111111112</v>
      </c>
      <c r="P2883">
        <v>1</v>
      </c>
      <c r="Q2883">
        <v>535</v>
      </c>
      <c r="R2883">
        <v>0</v>
      </c>
      <c r="S2883">
        <v>1</v>
      </c>
      <c r="T2883">
        <v>13</v>
      </c>
      <c r="U2883">
        <v>135</v>
      </c>
      <c r="V2883">
        <v>2</v>
      </c>
      <c r="W2883">
        <v>1</v>
      </c>
      <c r="X2883">
        <v>12.754801</v>
      </c>
      <c r="Y2883">
        <v>241.59818999999999</v>
      </c>
      <c r="Z2883">
        <v>0</v>
      </c>
      <c r="AA2883">
        <v>2.5201943</v>
      </c>
      <c r="AB2883">
        <v>139.18038999999999</v>
      </c>
      <c r="AC2883">
        <v>141.2415</v>
      </c>
      <c r="AD2883">
        <v>83.402959999999993</v>
      </c>
      <c r="AE2883">
        <v>2.9525830000000002</v>
      </c>
      <c r="AF2883">
        <v>623.65062999999998</v>
      </c>
    </row>
    <row r="2884" spans="1:32" x14ac:dyDescent="0.3">
      <c r="A2884">
        <v>3002158</v>
      </c>
      <c r="B2884">
        <v>1</v>
      </c>
      <c r="C2884" t="s">
        <v>83</v>
      </c>
      <c r="D2884" t="s">
        <v>123</v>
      </c>
      <c r="E2884" t="s">
        <v>10949</v>
      </c>
      <c r="F2884" t="s">
        <v>10950</v>
      </c>
      <c r="G2884" t="s">
        <v>134</v>
      </c>
      <c r="H2884" t="s">
        <v>147</v>
      </c>
      <c r="I2884" t="s">
        <v>78</v>
      </c>
      <c r="J2884" t="s">
        <v>136</v>
      </c>
      <c r="K2884" t="s">
        <v>22</v>
      </c>
      <c r="L2884" t="s">
        <v>137</v>
      </c>
      <c r="M2884" t="s">
        <v>10951</v>
      </c>
      <c r="N2884" t="s">
        <v>10952</v>
      </c>
      <c r="O2884">
        <v>0.85250000000000004</v>
      </c>
      <c r="P2884">
        <v>0</v>
      </c>
      <c r="Q2884">
        <v>1</v>
      </c>
      <c r="R2884">
        <v>0</v>
      </c>
      <c r="S2884">
        <v>0</v>
      </c>
      <c r="T2884">
        <v>0</v>
      </c>
      <c r="U2884">
        <v>16</v>
      </c>
      <c r="V2884">
        <v>0</v>
      </c>
      <c r="W2884">
        <v>0</v>
      </c>
      <c r="X2884">
        <v>0</v>
      </c>
      <c r="Y2884">
        <v>0.17759058</v>
      </c>
      <c r="Z2884">
        <v>0</v>
      </c>
      <c r="AA2884">
        <v>0</v>
      </c>
      <c r="AB2884">
        <v>0</v>
      </c>
      <c r="AC2884">
        <v>4.4060793</v>
      </c>
      <c r="AD2884">
        <v>0</v>
      </c>
      <c r="AE2884">
        <v>0</v>
      </c>
      <c r="AF2884">
        <v>4.5836699999999997</v>
      </c>
    </row>
    <row r="2885" spans="1:32" x14ac:dyDescent="0.3">
      <c r="A2885">
        <v>3002147</v>
      </c>
      <c r="B2885">
        <v>1</v>
      </c>
      <c r="C2885" t="s">
        <v>82</v>
      </c>
      <c r="D2885" t="s">
        <v>90</v>
      </c>
      <c r="E2885" t="s">
        <v>10953</v>
      </c>
      <c r="F2885" t="s">
        <v>10954</v>
      </c>
      <c r="G2885" t="s">
        <v>134</v>
      </c>
      <c r="H2885" t="s">
        <v>135</v>
      </c>
      <c r="I2885" t="s">
        <v>79</v>
      </c>
      <c r="J2885" t="s">
        <v>136</v>
      </c>
      <c r="K2885" t="s">
        <v>22</v>
      </c>
      <c r="L2885" t="s">
        <v>177</v>
      </c>
      <c r="M2885" t="s">
        <v>10955</v>
      </c>
      <c r="N2885" t="s">
        <v>10956</v>
      </c>
      <c r="O2885">
        <v>0.31195777777777778</v>
      </c>
      <c r="P2885">
        <v>0</v>
      </c>
      <c r="Q2885">
        <v>0</v>
      </c>
      <c r="R2885">
        <v>0</v>
      </c>
      <c r="S2885">
        <v>0</v>
      </c>
      <c r="T2885">
        <v>1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40.075130000000001</v>
      </c>
      <c r="AC2885">
        <v>0</v>
      </c>
      <c r="AD2885">
        <v>0</v>
      </c>
      <c r="AE2885">
        <v>0</v>
      </c>
      <c r="AF2885">
        <v>40.075130000000001</v>
      </c>
    </row>
    <row r="2886" spans="1:32" x14ac:dyDescent="0.3">
      <c r="A2886">
        <v>3002150</v>
      </c>
      <c r="B2886">
        <v>1</v>
      </c>
      <c r="C2886" t="s">
        <v>82</v>
      </c>
      <c r="D2886" t="s">
        <v>93</v>
      </c>
      <c r="E2886" t="s">
        <v>4455</v>
      </c>
      <c r="F2886" t="s">
        <v>4456</v>
      </c>
      <c r="G2886" t="s">
        <v>134</v>
      </c>
      <c r="H2886" t="s">
        <v>142</v>
      </c>
      <c r="I2886" t="s">
        <v>78</v>
      </c>
      <c r="J2886" t="s">
        <v>136</v>
      </c>
      <c r="K2886" t="s">
        <v>22</v>
      </c>
      <c r="L2886" t="s">
        <v>137</v>
      </c>
      <c r="M2886" t="s">
        <v>10957</v>
      </c>
      <c r="N2886" t="s">
        <v>10958</v>
      </c>
      <c r="O2886">
        <v>4.3611111111111107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8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21.276817000000001</v>
      </c>
      <c r="AD2886">
        <v>0</v>
      </c>
      <c r="AE2886">
        <v>0</v>
      </c>
      <c r="AF2886">
        <v>21.276817000000001</v>
      </c>
    </row>
    <row r="2887" spans="1:32" x14ac:dyDescent="0.3">
      <c r="A2887">
        <v>3002159</v>
      </c>
      <c r="B2887">
        <v>1</v>
      </c>
      <c r="C2887" t="s">
        <v>83</v>
      </c>
      <c r="D2887" t="s">
        <v>128</v>
      </c>
      <c r="E2887" t="s">
        <v>10959</v>
      </c>
      <c r="F2887" t="s">
        <v>10960</v>
      </c>
      <c r="G2887" t="s">
        <v>134</v>
      </c>
      <c r="H2887" t="s">
        <v>147</v>
      </c>
      <c r="I2887" t="s">
        <v>79</v>
      </c>
      <c r="J2887" t="s">
        <v>136</v>
      </c>
      <c r="K2887" t="s">
        <v>22</v>
      </c>
      <c r="L2887" t="s">
        <v>137</v>
      </c>
      <c r="M2887" t="s">
        <v>10961</v>
      </c>
      <c r="N2887" t="s">
        <v>10962</v>
      </c>
      <c r="O2887">
        <v>3.1205555555555557</v>
      </c>
      <c r="P2887">
        <v>0</v>
      </c>
      <c r="Q2887">
        <v>437</v>
      </c>
      <c r="R2887">
        <v>8</v>
      </c>
      <c r="S2887">
        <v>39</v>
      </c>
      <c r="T2887">
        <v>1</v>
      </c>
      <c r="U2887">
        <v>71</v>
      </c>
      <c r="V2887">
        <v>2</v>
      </c>
      <c r="W2887">
        <v>0</v>
      </c>
      <c r="X2887">
        <v>0</v>
      </c>
      <c r="Y2887">
        <v>454.55810000000002</v>
      </c>
      <c r="Z2887">
        <v>3.9341493000000001</v>
      </c>
      <c r="AA2887">
        <v>55.128666000000003</v>
      </c>
      <c r="AB2887">
        <v>9.6943599999999996</v>
      </c>
      <c r="AC2887">
        <v>121.623985</v>
      </c>
      <c r="AD2887">
        <v>523.07219999999995</v>
      </c>
      <c r="AE2887">
        <v>0</v>
      </c>
      <c r="AF2887">
        <v>1168.0115000000001</v>
      </c>
    </row>
    <row r="2888" spans="1:32" x14ac:dyDescent="0.3">
      <c r="A2888">
        <v>3002167</v>
      </c>
      <c r="B2888">
        <v>1</v>
      </c>
      <c r="C2888" t="s">
        <v>82</v>
      </c>
      <c r="D2888" t="s">
        <v>106</v>
      </c>
      <c r="E2888" t="s">
        <v>10963</v>
      </c>
      <c r="F2888" t="s">
        <v>10964</v>
      </c>
      <c r="G2888" t="s">
        <v>134</v>
      </c>
      <c r="H2888" t="s">
        <v>327</v>
      </c>
      <c r="I2888" t="s">
        <v>78</v>
      </c>
      <c r="J2888" t="s">
        <v>136</v>
      </c>
      <c r="K2888" t="s">
        <v>22</v>
      </c>
      <c r="L2888" t="s">
        <v>177</v>
      </c>
      <c r="M2888" t="s">
        <v>10965</v>
      </c>
      <c r="N2888" t="s">
        <v>10966</v>
      </c>
      <c r="O2888">
        <v>0.80694444444444446</v>
      </c>
      <c r="P2888">
        <v>0</v>
      </c>
      <c r="Q2888">
        <v>336</v>
      </c>
      <c r="R2888">
        <v>0</v>
      </c>
      <c r="S2888">
        <v>3</v>
      </c>
      <c r="T2888">
        <v>0</v>
      </c>
      <c r="U2888">
        <v>14</v>
      </c>
      <c r="V2888">
        <v>0</v>
      </c>
      <c r="W2888">
        <v>0</v>
      </c>
      <c r="X2888">
        <v>0</v>
      </c>
      <c r="Y2888">
        <v>94.359549999999999</v>
      </c>
      <c r="Z2888">
        <v>0</v>
      </c>
      <c r="AA2888">
        <v>0.72280663000000001</v>
      </c>
      <c r="AB2888">
        <v>0</v>
      </c>
      <c r="AC2888">
        <v>5.2620664000000001</v>
      </c>
      <c r="AD2888">
        <v>0</v>
      </c>
      <c r="AE2888">
        <v>0</v>
      </c>
      <c r="AF2888">
        <v>100.34442</v>
      </c>
    </row>
    <row r="2889" spans="1:32" x14ac:dyDescent="0.3">
      <c r="A2889">
        <v>3002168</v>
      </c>
      <c r="B2889">
        <v>1</v>
      </c>
      <c r="C2889" t="s">
        <v>82</v>
      </c>
      <c r="D2889" t="s">
        <v>108</v>
      </c>
      <c r="E2889" t="s">
        <v>10967</v>
      </c>
      <c r="F2889" t="s">
        <v>10968</v>
      </c>
      <c r="G2889" t="s">
        <v>134</v>
      </c>
      <c r="H2889" t="s">
        <v>142</v>
      </c>
      <c r="I2889" t="s">
        <v>79</v>
      </c>
      <c r="J2889" t="s">
        <v>136</v>
      </c>
      <c r="K2889" t="s">
        <v>22</v>
      </c>
      <c r="L2889" t="s">
        <v>137</v>
      </c>
      <c r="M2889" t="s">
        <v>10969</v>
      </c>
      <c r="N2889" t="s">
        <v>10970</v>
      </c>
      <c r="O2889">
        <v>7.6455555555555552</v>
      </c>
      <c r="P2889">
        <v>0</v>
      </c>
      <c r="Q2889">
        <v>434</v>
      </c>
      <c r="R2889">
        <v>46</v>
      </c>
      <c r="S2889">
        <v>370</v>
      </c>
      <c r="T2889">
        <v>19</v>
      </c>
      <c r="U2889">
        <v>248</v>
      </c>
      <c r="V2889">
        <v>0</v>
      </c>
      <c r="W2889">
        <v>1</v>
      </c>
      <c r="X2889">
        <v>0</v>
      </c>
      <c r="Y2889">
        <v>543.94880000000001</v>
      </c>
      <c r="Z2889">
        <v>44.579470000000001</v>
      </c>
      <c r="AA2889">
        <v>1095.9327000000001</v>
      </c>
      <c r="AB2889">
        <v>396.12833000000001</v>
      </c>
      <c r="AC2889">
        <v>1429.8785</v>
      </c>
      <c r="AD2889">
        <v>0</v>
      </c>
      <c r="AE2889">
        <v>0</v>
      </c>
      <c r="AF2889">
        <v>3510.4679999999998</v>
      </c>
    </row>
    <row r="2890" spans="1:32" x14ac:dyDescent="0.3">
      <c r="A2890">
        <v>3002124</v>
      </c>
      <c r="B2890">
        <v>1</v>
      </c>
      <c r="C2890" t="s">
        <v>82</v>
      </c>
      <c r="D2890" t="s">
        <v>102</v>
      </c>
      <c r="E2890" t="s">
        <v>10971</v>
      </c>
      <c r="F2890" t="s">
        <v>10972</v>
      </c>
      <c r="G2890" t="s">
        <v>134</v>
      </c>
      <c r="H2890" t="s">
        <v>216</v>
      </c>
      <c r="I2890" t="s">
        <v>78</v>
      </c>
      <c r="J2890" t="s">
        <v>136</v>
      </c>
      <c r="K2890" t="s">
        <v>22</v>
      </c>
      <c r="L2890" t="s">
        <v>177</v>
      </c>
      <c r="M2890" t="s">
        <v>10973</v>
      </c>
      <c r="N2890" t="s">
        <v>10974</v>
      </c>
      <c r="O2890">
        <v>1.8698133333333335</v>
      </c>
      <c r="P2890">
        <v>0</v>
      </c>
      <c r="Q2890">
        <v>3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0.68087889999999995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0.68087889999999995</v>
      </c>
    </row>
    <row r="2891" spans="1:32" x14ac:dyDescent="0.3">
      <c r="A2891">
        <v>3002146</v>
      </c>
      <c r="B2891">
        <v>1</v>
      </c>
      <c r="C2891" t="s">
        <v>82</v>
      </c>
      <c r="D2891" t="s">
        <v>93</v>
      </c>
      <c r="E2891" t="s">
        <v>5928</v>
      </c>
      <c r="F2891" t="s">
        <v>5929</v>
      </c>
      <c r="G2891" t="s">
        <v>134</v>
      </c>
      <c r="H2891" t="s">
        <v>142</v>
      </c>
      <c r="I2891" t="s">
        <v>78</v>
      </c>
      <c r="J2891" t="s">
        <v>136</v>
      </c>
      <c r="K2891" t="s">
        <v>22</v>
      </c>
      <c r="L2891" t="s">
        <v>137</v>
      </c>
      <c r="M2891" t="s">
        <v>10975</v>
      </c>
      <c r="N2891" t="s">
        <v>10976</v>
      </c>
      <c r="O2891">
        <v>4.5516666666666667</v>
      </c>
      <c r="P2891">
        <v>0</v>
      </c>
      <c r="Q2891">
        <v>161</v>
      </c>
      <c r="R2891">
        <v>0</v>
      </c>
      <c r="S2891">
        <v>0</v>
      </c>
      <c r="T2891">
        <v>0</v>
      </c>
      <c r="U2891">
        <v>13</v>
      </c>
      <c r="V2891">
        <v>0</v>
      </c>
      <c r="W2891">
        <v>0</v>
      </c>
      <c r="X2891">
        <v>0</v>
      </c>
      <c r="Y2891">
        <v>156.99260000000001</v>
      </c>
      <c r="Z2891">
        <v>0</v>
      </c>
      <c r="AA2891">
        <v>0</v>
      </c>
      <c r="AB2891">
        <v>0</v>
      </c>
      <c r="AC2891">
        <v>81.144485000000003</v>
      </c>
      <c r="AD2891">
        <v>0</v>
      </c>
      <c r="AE2891">
        <v>0</v>
      </c>
      <c r="AF2891">
        <v>238.13708</v>
      </c>
    </row>
    <row r="2892" spans="1:32" x14ac:dyDescent="0.3">
      <c r="A2892">
        <v>3002140</v>
      </c>
      <c r="B2892">
        <v>1</v>
      </c>
      <c r="C2892" t="s">
        <v>83</v>
      </c>
      <c r="D2892" t="s">
        <v>130</v>
      </c>
      <c r="E2892" t="s">
        <v>10398</v>
      </c>
      <c r="F2892" t="s">
        <v>10399</v>
      </c>
      <c r="G2892" t="s">
        <v>134</v>
      </c>
      <c r="H2892" t="s">
        <v>142</v>
      </c>
      <c r="I2892" t="s">
        <v>78</v>
      </c>
      <c r="J2892" t="s">
        <v>136</v>
      </c>
      <c r="K2892" t="s">
        <v>22</v>
      </c>
      <c r="L2892" t="s">
        <v>137</v>
      </c>
      <c r="M2892" t="s">
        <v>10977</v>
      </c>
      <c r="N2892" t="s">
        <v>10978</v>
      </c>
      <c r="O2892">
        <v>7.3808333333333334</v>
      </c>
      <c r="P2892">
        <v>0</v>
      </c>
      <c r="Q2892">
        <v>191</v>
      </c>
      <c r="R2892">
        <v>0</v>
      </c>
      <c r="S2892">
        <v>1</v>
      </c>
      <c r="T2892">
        <v>0</v>
      </c>
      <c r="U2892">
        <v>44</v>
      </c>
      <c r="V2892">
        <v>0</v>
      </c>
      <c r="W2892">
        <v>0</v>
      </c>
      <c r="X2892">
        <v>0</v>
      </c>
      <c r="Y2892">
        <v>323.06238000000002</v>
      </c>
      <c r="Z2892">
        <v>0</v>
      </c>
      <c r="AA2892">
        <v>9.8253733999999995E-2</v>
      </c>
      <c r="AB2892">
        <v>0</v>
      </c>
      <c r="AC2892">
        <v>135.39886000000001</v>
      </c>
      <c r="AD2892">
        <v>0</v>
      </c>
      <c r="AE2892">
        <v>0</v>
      </c>
      <c r="AF2892">
        <v>458.55948000000001</v>
      </c>
    </row>
    <row r="2893" spans="1:32" x14ac:dyDescent="0.3">
      <c r="A2893">
        <v>3002092</v>
      </c>
      <c r="B2893">
        <v>1</v>
      </c>
      <c r="C2893" t="s">
        <v>83</v>
      </c>
      <c r="D2893" t="s">
        <v>117</v>
      </c>
      <c r="E2893" t="s">
        <v>10979</v>
      </c>
      <c r="F2893" t="s">
        <v>10980</v>
      </c>
      <c r="G2893" t="s">
        <v>134</v>
      </c>
      <c r="H2893" t="s">
        <v>238</v>
      </c>
      <c r="I2893" t="s">
        <v>78</v>
      </c>
      <c r="J2893" t="s">
        <v>136</v>
      </c>
      <c r="K2893" t="s">
        <v>22</v>
      </c>
      <c r="L2893" t="s">
        <v>177</v>
      </c>
      <c r="M2893" t="s">
        <v>10981</v>
      </c>
      <c r="N2893" t="s">
        <v>10982</v>
      </c>
      <c r="O2893">
        <v>2.0132780555555558</v>
      </c>
      <c r="P2893">
        <v>0</v>
      </c>
      <c r="Q2893">
        <v>1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0.21678396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0.21678396</v>
      </c>
    </row>
    <row r="2894" spans="1:32" x14ac:dyDescent="0.3">
      <c r="A2894">
        <v>3002108</v>
      </c>
      <c r="B2894">
        <v>1</v>
      </c>
      <c r="C2894" t="s">
        <v>82</v>
      </c>
      <c r="D2894" t="s">
        <v>104</v>
      </c>
      <c r="E2894" t="s">
        <v>9555</v>
      </c>
      <c r="F2894" t="s">
        <v>9556</v>
      </c>
      <c r="G2894" t="s">
        <v>134</v>
      </c>
      <c r="H2894" t="s">
        <v>216</v>
      </c>
      <c r="I2894" t="s">
        <v>78</v>
      </c>
      <c r="J2894" t="s">
        <v>136</v>
      </c>
      <c r="K2894" t="s">
        <v>22</v>
      </c>
      <c r="L2894" t="s">
        <v>177</v>
      </c>
      <c r="M2894" t="s">
        <v>10983</v>
      </c>
      <c r="N2894" t="s">
        <v>10984</v>
      </c>
      <c r="O2894">
        <v>2.1128252777777781</v>
      </c>
      <c r="P2894">
        <v>0</v>
      </c>
      <c r="Q2894">
        <v>4</v>
      </c>
      <c r="R2894">
        <v>0</v>
      </c>
      <c r="S2894">
        <v>0</v>
      </c>
      <c r="T2894">
        <v>0</v>
      </c>
      <c r="U2894">
        <v>2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1.8034889999999999</v>
      </c>
      <c r="AD2894">
        <v>0</v>
      </c>
      <c r="AE2894">
        <v>0</v>
      </c>
      <c r="AF2894">
        <v>1.8034889999999999</v>
      </c>
    </row>
    <row r="2895" spans="1:32" x14ac:dyDescent="0.3">
      <c r="A2895">
        <v>3002094</v>
      </c>
      <c r="B2895">
        <v>1</v>
      </c>
      <c r="C2895" t="s">
        <v>82</v>
      </c>
      <c r="D2895" t="s">
        <v>106</v>
      </c>
      <c r="E2895" t="s">
        <v>10985</v>
      </c>
      <c r="F2895" t="s">
        <v>10986</v>
      </c>
      <c r="G2895" t="s">
        <v>134</v>
      </c>
      <c r="H2895" t="s">
        <v>182</v>
      </c>
      <c r="I2895" t="s">
        <v>78</v>
      </c>
      <c r="J2895" t="s">
        <v>136</v>
      </c>
      <c r="K2895" t="s">
        <v>22</v>
      </c>
      <c r="L2895" t="s">
        <v>177</v>
      </c>
      <c r="M2895" t="s">
        <v>10987</v>
      </c>
      <c r="N2895" t="s">
        <v>10988</v>
      </c>
      <c r="O2895">
        <v>2.3464611111111111</v>
      </c>
      <c r="P2895">
        <v>0</v>
      </c>
      <c r="Q2895">
        <v>161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95.608345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95.608345</v>
      </c>
    </row>
    <row r="2896" spans="1:32" x14ac:dyDescent="0.3">
      <c r="A2896">
        <v>3002111</v>
      </c>
      <c r="B2896">
        <v>1</v>
      </c>
      <c r="C2896" t="s">
        <v>82</v>
      </c>
      <c r="D2896" t="s">
        <v>98</v>
      </c>
      <c r="E2896" t="s">
        <v>10989</v>
      </c>
      <c r="F2896" t="s">
        <v>10990</v>
      </c>
      <c r="G2896" t="s">
        <v>134</v>
      </c>
      <c r="H2896" t="s">
        <v>247</v>
      </c>
      <c r="I2896" t="s">
        <v>78</v>
      </c>
      <c r="J2896" t="s">
        <v>136</v>
      </c>
      <c r="K2896" t="s">
        <v>22</v>
      </c>
      <c r="L2896" t="s">
        <v>177</v>
      </c>
      <c r="M2896" t="s">
        <v>10991</v>
      </c>
      <c r="N2896" t="s">
        <v>10992</v>
      </c>
      <c r="O2896">
        <v>0.52003194444444445</v>
      </c>
      <c r="P2896">
        <v>0</v>
      </c>
      <c r="Q2896">
        <v>165</v>
      </c>
      <c r="R2896">
        <v>0</v>
      </c>
      <c r="S2896">
        <v>0</v>
      </c>
      <c r="T2896">
        <v>0</v>
      </c>
      <c r="U2896">
        <v>33</v>
      </c>
      <c r="V2896">
        <v>0</v>
      </c>
      <c r="W2896">
        <v>0</v>
      </c>
      <c r="X2896">
        <v>0</v>
      </c>
      <c r="Y2896">
        <v>33.113574999999997</v>
      </c>
      <c r="Z2896">
        <v>0</v>
      </c>
      <c r="AA2896">
        <v>0</v>
      </c>
      <c r="AB2896">
        <v>0</v>
      </c>
      <c r="AC2896">
        <v>4.6751003000000004</v>
      </c>
      <c r="AD2896">
        <v>0</v>
      </c>
      <c r="AE2896">
        <v>0</v>
      </c>
      <c r="AF2896">
        <v>37.788677</v>
      </c>
    </row>
    <row r="2897" spans="1:32" x14ac:dyDescent="0.3">
      <c r="A2897">
        <v>3002112</v>
      </c>
      <c r="B2897">
        <v>1</v>
      </c>
      <c r="C2897" t="s">
        <v>82</v>
      </c>
      <c r="D2897" t="s">
        <v>98</v>
      </c>
      <c r="E2897" t="s">
        <v>10993</v>
      </c>
      <c r="F2897" t="s">
        <v>10994</v>
      </c>
      <c r="G2897" t="s">
        <v>134</v>
      </c>
      <c r="H2897" t="s">
        <v>142</v>
      </c>
      <c r="I2897" t="s">
        <v>78</v>
      </c>
      <c r="J2897" t="s">
        <v>136</v>
      </c>
      <c r="K2897" t="s">
        <v>22</v>
      </c>
      <c r="L2897" t="s">
        <v>137</v>
      </c>
      <c r="M2897" t="s">
        <v>10995</v>
      </c>
      <c r="N2897" t="s">
        <v>10996</v>
      </c>
      <c r="O2897">
        <v>1.0338888888888889</v>
      </c>
      <c r="P2897">
        <v>0</v>
      </c>
      <c r="Q2897">
        <v>1197</v>
      </c>
      <c r="R2897">
        <v>0</v>
      </c>
      <c r="S2897">
        <v>0</v>
      </c>
      <c r="T2897">
        <v>0</v>
      </c>
      <c r="U2897">
        <v>162</v>
      </c>
      <c r="V2897">
        <v>0</v>
      </c>
      <c r="W2897">
        <v>0</v>
      </c>
      <c r="X2897">
        <v>0</v>
      </c>
      <c r="Y2897">
        <v>237.85999000000001</v>
      </c>
      <c r="Z2897">
        <v>0</v>
      </c>
      <c r="AA2897">
        <v>0</v>
      </c>
      <c r="AB2897">
        <v>0</v>
      </c>
      <c r="AC2897">
        <v>76.439514000000003</v>
      </c>
      <c r="AD2897">
        <v>0</v>
      </c>
      <c r="AE2897">
        <v>0</v>
      </c>
      <c r="AF2897">
        <v>314.29950000000002</v>
      </c>
    </row>
    <row r="2898" spans="1:32" x14ac:dyDescent="0.3">
      <c r="A2898">
        <v>3002052</v>
      </c>
      <c r="B2898">
        <v>2</v>
      </c>
      <c r="C2898" t="s">
        <v>83</v>
      </c>
      <c r="D2898" t="s">
        <v>128</v>
      </c>
      <c r="E2898" t="s">
        <v>10997</v>
      </c>
      <c r="F2898" t="s">
        <v>10998</v>
      </c>
      <c r="G2898" t="s">
        <v>134</v>
      </c>
      <c r="H2898" t="s">
        <v>692</v>
      </c>
      <c r="I2898" t="s">
        <v>78</v>
      </c>
      <c r="J2898" t="s">
        <v>136</v>
      </c>
      <c r="K2898" t="s">
        <v>22</v>
      </c>
      <c r="L2898" t="s">
        <v>177</v>
      </c>
      <c r="M2898" t="s">
        <v>10775</v>
      </c>
      <c r="N2898" t="s">
        <v>10999</v>
      </c>
      <c r="O2898">
        <v>0.75305555555555559</v>
      </c>
      <c r="P2898">
        <v>0</v>
      </c>
      <c r="Q2898">
        <v>179</v>
      </c>
      <c r="R2898">
        <v>0</v>
      </c>
      <c r="S2898">
        <v>23</v>
      </c>
      <c r="T2898">
        <v>0</v>
      </c>
      <c r="U2898">
        <v>24</v>
      </c>
      <c r="V2898">
        <v>0</v>
      </c>
      <c r="W2898">
        <v>0</v>
      </c>
      <c r="X2898">
        <v>0</v>
      </c>
      <c r="Y2898">
        <v>50.381489999999999</v>
      </c>
      <c r="Z2898">
        <v>0</v>
      </c>
      <c r="AA2898">
        <v>2.7013535000000002</v>
      </c>
      <c r="AB2898">
        <v>0</v>
      </c>
      <c r="AC2898">
        <v>3.7963111</v>
      </c>
      <c r="AD2898">
        <v>0</v>
      </c>
      <c r="AE2898">
        <v>0</v>
      </c>
      <c r="AF2898">
        <v>56.879154</v>
      </c>
    </row>
    <row r="2899" spans="1:32" x14ac:dyDescent="0.3">
      <c r="A2899">
        <v>3002043</v>
      </c>
      <c r="B2899">
        <v>1</v>
      </c>
      <c r="C2899" t="s">
        <v>83</v>
      </c>
      <c r="D2899" t="s">
        <v>122</v>
      </c>
      <c r="E2899" t="s">
        <v>11000</v>
      </c>
      <c r="F2899" t="s">
        <v>11001</v>
      </c>
      <c r="G2899" t="s">
        <v>134</v>
      </c>
      <c r="H2899" t="s">
        <v>238</v>
      </c>
      <c r="I2899" t="s">
        <v>78</v>
      </c>
      <c r="J2899" t="s">
        <v>136</v>
      </c>
      <c r="K2899" t="s">
        <v>22</v>
      </c>
      <c r="L2899" t="s">
        <v>177</v>
      </c>
      <c r="M2899" t="s">
        <v>11002</v>
      </c>
      <c r="N2899" t="s">
        <v>11003</v>
      </c>
      <c r="O2899">
        <v>0.58590249999999999</v>
      </c>
      <c r="P2899">
        <v>0</v>
      </c>
      <c r="Q2899">
        <v>1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5.9732564000000002E-2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5.9732564000000002E-2</v>
      </c>
    </row>
    <row r="2900" spans="1:32" x14ac:dyDescent="0.3">
      <c r="A2900">
        <v>3002001</v>
      </c>
      <c r="B2900">
        <v>1</v>
      </c>
      <c r="C2900" t="s">
        <v>82</v>
      </c>
      <c r="D2900" t="s">
        <v>106</v>
      </c>
      <c r="E2900" t="s">
        <v>11004</v>
      </c>
      <c r="F2900" t="s">
        <v>11005</v>
      </c>
      <c r="G2900" t="s">
        <v>134</v>
      </c>
      <c r="H2900" t="s">
        <v>404</v>
      </c>
      <c r="I2900" t="s">
        <v>78</v>
      </c>
      <c r="J2900" t="s">
        <v>136</v>
      </c>
      <c r="K2900" t="s">
        <v>22</v>
      </c>
      <c r="L2900" t="s">
        <v>177</v>
      </c>
      <c r="M2900" t="s">
        <v>11006</v>
      </c>
      <c r="N2900" t="s">
        <v>11007</v>
      </c>
      <c r="O2900">
        <v>2.9896302777777777</v>
      </c>
      <c r="P2900">
        <v>0</v>
      </c>
      <c r="Q2900">
        <v>23</v>
      </c>
      <c r="R2900">
        <v>0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0</v>
      </c>
      <c r="Y2900">
        <v>20.179532999999999</v>
      </c>
      <c r="Z2900">
        <v>0</v>
      </c>
      <c r="AA2900">
        <v>0</v>
      </c>
      <c r="AB2900">
        <v>0</v>
      </c>
      <c r="AC2900">
        <v>2.2339807999999999E-2</v>
      </c>
      <c r="AD2900">
        <v>0</v>
      </c>
      <c r="AE2900">
        <v>0</v>
      </c>
      <c r="AF2900">
        <v>20.201874</v>
      </c>
    </row>
    <row r="2901" spans="1:32" x14ac:dyDescent="0.3">
      <c r="A2901">
        <v>3002023</v>
      </c>
      <c r="B2901">
        <v>1</v>
      </c>
      <c r="C2901" t="s">
        <v>82</v>
      </c>
      <c r="D2901" t="s">
        <v>87</v>
      </c>
      <c r="E2901" t="s">
        <v>11008</v>
      </c>
      <c r="F2901" t="s">
        <v>11009</v>
      </c>
      <c r="G2901" t="s">
        <v>134</v>
      </c>
      <c r="H2901" t="s">
        <v>216</v>
      </c>
      <c r="I2901" t="s">
        <v>78</v>
      </c>
      <c r="J2901" t="s">
        <v>136</v>
      </c>
      <c r="K2901" t="s">
        <v>22</v>
      </c>
      <c r="L2901" t="s">
        <v>177</v>
      </c>
      <c r="M2901" t="s">
        <v>11010</v>
      </c>
      <c r="N2901" t="s">
        <v>11011</v>
      </c>
      <c r="O2901">
        <v>1.9386197222222221</v>
      </c>
      <c r="P2901">
        <v>0</v>
      </c>
      <c r="Q2901">
        <v>6</v>
      </c>
      <c r="R2901">
        <v>0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0</v>
      </c>
      <c r="Y2901">
        <v>3.4983374999999999</v>
      </c>
      <c r="Z2901">
        <v>0</v>
      </c>
      <c r="AA2901">
        <v>0</v>
      </c>
      <c r="AB2901">
        <v>0</v>
      </c>
      <c r="AC2901">
        <v>0.34279025000000002</v>
      </c>
      <c r="AD2901">
        <v>0</v>
      </c>
      <c r="AE2901">
        <v>0</v>
      </c>
      <c r="AF2901">
        <v>3.8411276000000001</v>
      </c>
    </row>
    <row r="2902" spans="1:32" x14ac:dyDescent="0.3">
      <c r="A2902">
        <v>3001988</v>
      </c>
      <c r="B2902">
        <v>1</v>
      </c>
      <c r="C2902" t="s">
        <v>82</v>
      </c>
      <c r="D2902" t="s">
        <v>92</v>
      </c>
      <c r="E2902" t="s">
        <v>11012</v>
      </c>
      <c r="F2902" t="s">
        <v>11013</v>
      </c>
      <c r="G2902" t="s">
        <v>134</v>
      </c>
      <c r="H2902" t="s">
        <v>247</v>
      </c>
      <c r="I2902" t="s">
        <v>78</v>
      </c>
      <c r="J2902" t="s">
        <v>136</v>
      </c>
      <c r="K2902" t="s">
        <v>22</v>
      </c>
      <c r="L2902" t="s">
        <v>177</v>
      </c>
      <c r="M2902" t="s">
        <v>11014</v>
      </c>
      <c r="N2902" t="s">
        <v>11015</v>
      </c>
      <c r="O2902">
        <v>3.254918611111111</v>
      </c>
      <c r="P2902">
        <v>0</v>
      </c>
      <c r="Q2902">
        <v>232</v>
      </c>
      <c r="R2902">
        <v>0</v>
      </c>
      <c r="S2902">
        <v>1</v>
      </c>
      <c r="T2902">
        <v>0</v>
      </c>
      <c r="U2902">
        <v>35</v>
      </c>
      <c r="V2902">
        <v>0</v>
      </c>
      <c r="W2902">
        <v>0</v>
      </c>
      <c r="X2902">
        <v>0</v>
      </c>
      <c r="Y2902">
        <v>341.85872999999998</v>
      </c>
      <c r="Z2902">
        <v>0</v>
      </c>
      <c r="AA2902">
        <v>3.0155663000000001</v>
      </c>
      <c r="AB2902">
        <v>0</v>
      </c>
      <c r="AC2902">
        <v>123.08409</v>
      </c>
      <c r="AD2902">
        <v>0</v>
      </c>
      <c r="AE2902">
        <v>0</v>
      </c>
      <c r="AF2902">
        <v>467.95839999999998</v>
      </c>
    </row>
    <row r="2903" spans="1:32" x14ac:dyDescent="0.3">
      <c r="A2903">
        <v>3001888</v>
      </c>
      <c r="B2903">
        <v>1</v>
      </c>
      <c r="C2903" t="s">
        <v>82</v>
      </c>
      <c r="D2903" t="s">
        <v>106</v>
      </c>
      <c r="E2903" t="s">
        <v>7754</v>
      </c>
      <c r="F2903" t="s">
        <v>7755</v>
      </c>
      <c r="G2903" t="s">
        <v>134</v>
      </c>
      <c r="H2903" t="s">
        <v>478</v>
      </c>
      <c r="I2903" t="s">
        <v>78</v>
      </c>
      <c r="J2903" t="s">
        <v>136</v>
      </c>
      <c r="K2903" t="s">
        <v>22</v>
      </c>
      <c r="L2903" t="s">
        <v>177</v>
      </c>
      <c r="M2903" t="s">
        <v>11016</v>
      </c>
      <c r="N2903" t="s">
        <v>11017</v>
      </c>
      <c r="O2903">
        <v>1.8147658333333334</v>
      </c>
      <c r="P2903">
        <v>0</v>
      </c>
      <c r="Q2903">
        <v>49</v>
      </c>
      <c r="R2903">
        <v>0</v>
      </c>
      <c r="S2903">
        <v>0</v>
      </c>
      <c r="T2903">
        <v>0</v>
      </c>
      <c r="U2903">
        <v>6</v>
      </c>
      <c r="V2903">
        <v>0</v>
      </c>
      <c r="W2903">
        <v>0</v>
      </c>
      <c r="X2903">
        <v>0</v>
      </c>
      <c r="Y2903">
        <v>18.970385</v>
      </c>
      <c r="Z2903">
        <v>0</v>
      </c>
      <c r="AA2903">
        <v>0</v>
      </c>
      <c r="AB2903">
        <v>0</v>
      </c>
      <c r="AC2903">
        <v>16.944244000000001</v>
      </c>
      <c r="AD2903">
        <v>0</v>
      </c>
      <c r="AE2903">
        <v>0</v>
      </c>
      <c r="AF2903">
        <v>35.914627000000003</v>
      </c>
    </row>
    <row r="2904" spans="1:32" x14ac:dyDescent="0.3">
      <c r="A2904">
        <v>3001869</v>
      </c>
      <c r="B2904">
        <v>1</v>
      </c>
      <c r="C2904" t="s">
        <v>82</v>
      </c>
      <c r="D2904" t="s">
        <v>93</v>
      </c>
      <c r="E2904" t="s">
        <v>11018</v>
      </c>
      <c r="F2904" t="s">
        <v>11019</v>
      </c>
      <c r="G2904" t="s">
        <v>134</v>
      </c>
      <c r="H2904" t="s">
        <v>327</v>
      </c>
      <c r="I2904" t="s">
        <v>78</v>
      </c>
      <c r="J2904" t="s">
        <v>136</v>
      </c>
      <c r="K2904" t="s">
        <v>22</v>
      </c>
      <c r="L2904" t="s">
        <v>177</v>
      </c>
      <c r="M2904" t="s">
        <v>11020</v>
      </c>
      <c r="N2904" t="s">
        <v>11021</v>
      </c>
      <c r="O2904">
        <v>0.87097416666666672</v>
      </c>
      <c r="P2904">
        <v>0</v>
      </c>
      <c r="Q2904">
        <v>132</v>
      </c>
      <c r="R2904">
        <v>0</v>
      </c>
      <c r="S2904">
        <v>0</v>
      </c>
      <c r="T2904">
        <v>0</v>
      </c>
      <c r="U2904">
        <v>21</v>
      </c>
      <c r="V2904">
        <v>0</v>
      </c>
      <c r="W2904">
        <v>0</v>
      </c>
      <c r="X2904">
        <v>0</v>
      </c>
      <c r="Y2904">
        <v>26.320443999999998</v>
      </c>
      <c r="Z2904">
        <v>0</v>
      </c>
      <c r="AA2904">
        <v>0</v>
      </c>
      <c r="AB2904">
        <v>0</v>
      </c>
      <c r="AC2904">
        <v>20.270432</v>
      </c>
      <c r="AD2904">
        <v>0</v>
      </c>
      <c r="AE2904">
        <v>0</v>
      </c>
      <c r="AF2904">
        <v>46.590873999999999</v>
      </c>
    </row>
    <row r="2905" spans="1:32" x14ac:dyDescent="0.3">
      <c r="A2905">
        <v>3001883</v>
      </c>
      <c r="B2905">
        <v>1</v>
      </c>
      <c r="C2905" t="s">
        <v>82</v>
      </c>
      <c r="D2905" t="s">
        <v>112</v>
      </c>
      <c r="E2905" t="s">
        <v>4753</v>
      </c>
      <c r="F2905" t="s">
        <v>4754</v>
      </c>
      <c r="G2905" t="s">
        <v>134</v>
      </c>
      <c r="H2905" t="s">
        <v>327</v>
      </c>
      <c r="I2905" t="s">
        <v>78</v>
      </c>
      <c r="J2905" t="s">
        <v>136</v>
      </c>
      <c r="K2905" t="s">
        <v>22</v>
      </c>
      <c r="L2905" t="s">
        <v>177</v>
      </c>
      <c r="M2905" t="s">
        <v>11022</v>
      </c>
      <c r="N2905" t="s">
        <v>11023</v>
      </c>
      <c r="O2905">
        <v>0.69797333333333333</v>
      </c>
      <c r="P2905">
        <v>0</v>
      </c>
      <c r="Q2905">
        <v>246</v>
      </c>
      <c r="R2905">
        <v>0</v>
      </c>
      <c r="S2905">
        <v>5</v>
      </c>
      <c r="T2905">
        <v>0</v>
      </c>
      <c r="U2905">
        <v>21</v>
      </c>
      <c r="V2905">
        <v>0</v>
      </c>
      <c r="W2905">
        <v>0</v>
      </c>
      <c r="X2905">
        <v>0</v>
      </c>
      <c r="Y2905">
        <v>48.890582999999999</v>
      </c>
      <c r="Z2905">
        <v>0</v>
      </c>
      <c r="AA2905">
        <v>0.58025729999999998</v>
      </c>
      <c r="AB2905">
        <v>0</v>
      </c>
      <c r="AC2905">
        <v>44.887287000000001</v>
      </c>
      <c r="AD2905">
        <v>0</v>
      </c>
      <c r="AE2905">
        <v>0</v>
      </c>
      <c r="AF2905">
        <v>94.358130000000003</v>
      </c>
    </row>
    <row r="2906" spans="1:32" x14ac:dyDescent="0.3">
      <c r="A2906">
        <v>3001841</v>
      </c>
      <c r="B2906">
        <v>1</v>
      </c>
      <c r="C2906" t="s">
        <v>83</v>
      </c>
      <c r="D2906" t="s">
        <v>122</v>
      </c>
      <c r="E2906" t="s">
        <v>11024</v>
      </c>
      <c r="F2906" t="s">
        <v>11025</v>
      </c>
      <c r="G2906" t="s">
        <v>134</v>
      </c>
      <c r="H2906" t="s">
        <v>318</v>
      </c>
      <c r="I2906" t="s">
        <v>79</v>
      </c>
      <c r="J2906" t="s">
        <v>136</v>
      </c>
      <c r="K2906" t="s">
        <v>22</v>
      </c>
      <c r="L2906" t="s">
        <v>177</v>
      </c>
      <c r="M2906" t="s">
        <v>11026</v>
      </c>
      <c r="N2906" t="s">
        <v>11027</v>
      </c>
      <c r="O2906">
        <v>1.5482066666666667</v>
      </c>
      <c r="P2906">
        <v>0</v>
      </c>
      <c r="Q2906">
        <v>10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1.176393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1.176393</v>
      </c>
    </row>
    <row r="2907" spans="1:32" x14ac:dyDescent="0.3">
      <c r="A2907">
        <v>3001825</v>
      </c>
      <c r="B2907">
        <v>1</v>
      </c>
      <c r="C2907" t="s">
        <v>82</v>
      </c>
      <c r="D2907" t="s">
        <v>100</v>
      </c>
      <c r="E2907" t="s">
        <v>11028</v>
      </c>
      <c r="F2907" t="s">
        <v>11029</v>
      </c>
      <c r="G2907" t="s">
        <v>134</v>
      </c>
      <c r="H2907" t="s">
        <v>367</v>
      </c>
      <c r="I2907" t="s">
        <v>78</v>
      </c>
      <c r="J2907" t="s">
        <v>136</v>
      </c>
      <c r="K2907" t="s">
        <v>22</v>
      </c>
      <c r="L2907" t="s">
        <v>177</v>
      </c>
      <c r="M2907" t="s">
        <v>11030</v>
      </c>
      <c r="N2907" t="s">
        <v>11031</v>
      </c>
      <c r="O2907">
        <v>6.0795266666666663</v>
      </c>
      <c r="P2907">
        <v>0</v>
      </c>
      <c r="Q2907">
        <v>54</v>
      </c>
      <c r="R2907">
        <v>0</v>
      </c>
      <c r="S2907">
        <v>0</v>
      </c>
      <c r="T2907">
        <v>0</v>
      </c>
      <c r="U2907">
        <v>3</v>
      </c>
      <c r="V2907">
        <v>0</v>
      </c>
      <c r="W2907">
        <v>1</v>
      </c>
      <c r="X2907">
        <v>0</v>
      </c>
      <c r="Y2907">
        <v>72.78031</v>
      </c>
      <c r="Z2907">
        <v>0</v>
      </c>
      <c r="AA2907">
        <v>0</v>
      </c>
      <c r="AB2907">
        <v>0</v>
      </c>
      <c r="AC2907">
        <v>21.327681999999999</v>
      </c>
      <c r="AD2907">
        <v>0</v>
      </c>
      <c r="AE2907">
        <v>47.974254999999999</v>
      </c>
      <c r="AF2907">
        <v>142.08224000000001</v>
      </c>
    </row>
    <row r="2908" spans="1:32" x14ac:dyDescent="0.3">
      <c r="A2908">
        <v>3001847</v>
      </c>
      <c r="B2908">
        <v>1</v>
      </c>
      <c r="C2908" t="s">
        <v>82</v>
      </c>
      <c r="D2908" t="s">
        <v>104</v>
      </c>
      <c r="E2908" t="s">
        <v>11032</v>
      </c>
      <c r="F2908" t="s">
        <v>11033</v>
      </c>
      <c r="G2908" t="s">
        <v>134</v>
      </c>
      <c r="H2908" t="s">
        <v>247</v>
      </c>
      <c r="I2908" t="s">
        <v>78</v>
      </c>
      <c r="J2908" t="s">
        <v>136</v>
      </c>
      <c r="K2908" t="s">
        <v>22</v>
      </c>
      <c r="L2908" t="s">
        <v>177</v>
      </c>
      <c r="M2908" t="s">
        <v>11034</v>
      </c>
      <c r="N2908" t="s">
        <v>11035</v>
      </c>
      <c r="O2908">
        <v>0.40943083333333335</v>
      </c>
      <c r="P2908">
        <v>0</v>
      </c>
      <c r="Q2908">
        <v>74</v>
      </c>
      <c r="R2908">
        <v>0</v>
      </c>
      <c r="S2908">
        <v>0</v>
      </c>
      <c r="T2908">
        <v>0</v>
      </c>
      <c r="U2908">
        <v>22</v>
      </c>
      <c r="V2908">
        <v>0</v>
      </c>
      <c r="W2908">
        <v>0</v>
      </c>
      <c r="X2908">
        <v>0</v>
      </c>
      <c r="Y2908">
        <v>5.7289294999999996</v>
      </c>
      <c r="Z2908">
        <v>0</v>
      </c>
      <c r="AA2908">
        <v>0</v>
      </c>
      <c r="AB2908">
        <v>0</v>
      </c>
      <c r="AC2908">
        <v>6.5150860000000002</v>
      </c>
      <c r="AD2908">
        <v>0</v>
      </c>
      <c r="AE2908">
        <v>0</v>
      </c>
      <c r="AF2908">
        <v>12.244016</v>
      </c>
    </row>
    <row r="2909" spans="1:32" x14ac:dyDescent="0.3">
      <c r="A2909">
        <v>3001744</v>
      </c>
      <c r="B2909">
        <v>1</v>
      </c>
      <c r="C2909" t="s">
        <v>83</v>
      </c>
      <c r="D2909" t="s">
        <v>127</v>
      </c>
      <c r="E2909" t="s">
        <v>11036</v>
      </c>
      <c r="F2909" t="s">
        <v>11037</v>
      </c>
      <c r="G2909" t="s">
        <v>134</v>
      </c>
      <c r="H2909" t="s">
        <v>247</v>
      </c>
      <c r="I2909" t="s">
        <v>78</v>
      </c>
      <c r="J2909" t="s">
        <v>136</v>
      </c>
      <c r="K2909" t="s">
        <v>22</v>
      </c>
      <c r="L2909" t="s">
        <v>177</v>
      </c>
      <c r="M2909" t="s">
        <v>11038</v>
      </c>
      <c r="N2909" t="s">
        <v>11039</v>
      </c>
      <c r="O2909">
        <v>3.9155816666666663</v>
      </c>
      <c r="P2909">
        <v>0</v>
      </c>
      <c r="Q2909">
        <v>169</v>
      </c>
      <c r="R2909">
        <v>0</v>
      </c>
      <c r="S2909">
        <v>0</v>
      </c>
      <c r="T2909">
        <v>0</v>
      </c>
      <c r="U2909">
        <v>6</v>
      </c>
      <c r="V2909">
        <v>0</v>
      </c>
      <c r="W2909">
        <v>0</v>
      </c>
      <c r="X2909">
        <v>0</v>
      </c>
      <c r="Y2909">
        <v>104.68319</v>
      </c>
      <c r="Z2909">
        <v>0</v>
      </c>
      <c r="AA2909">
        <v>0</v>
      </c>
      <c r="AB2909">
        <v>0</v>
      </c>
      <c r="AC2909">
        <v>15.169625</v>
      </c>
      <c r="AD2909">
        <v>0</v>
      </c>
      <c r="AE2909">
        <v>0</v>
      </c>
      <c r="AF2909">
        <v>119.85281000000001</v>
      </c>
    </row>
    <row r="2910" spans="1:32" x14ac:dyDescent="0.3">
      <c r="A2910">
        <v>3001650</v>
      </c>
      <c r="B2910">
        <v>1</v>
      </c>
      <c r="C2910" t="s">
        <v>82</v>
      </c>
      <c r="D2910" t="s">
        <v>103</v>
      </c>
      <c r="E2910" t="s">
        <v>11040</v>
      </c>
      <c r="F2910" t="s">
        <v>11041</v>
      </c>
      <c r="G2910" t="s">
        <v>134</v>
      </c>
      <c r="H2910" t="s">
        <v>247</v>
      </c>
      <c r="I2910" t="s">
        <v>78</v>
      </c>
      <c r="J2910" t="s">
        <v>136</v>
      </c>
      <c r="K2910" t="s">
        <v>22</v>
      </c>
      <c r="L2910" t="s">
        <v>177</v>
      </c>
      <c r="M2910" t="s">
        <v>11042</v>
      </c>
      <c r="N2910" t="s">
        <v>11043</v>
      </c>
      <c r="O2910">
        <v>2.661307777777778</v>
      </c>
      <c r="P2910">
        <v>0</v>
      </c>
      <c r="Q2910">
        <v>12</v>
      </c>
      <c r="R2910">
        <v>0</v>
      </c>
      <c r="S2910">
        <v>6</v>
      </c>
      <c r="T2910">
        <v>0</v>
      </c>
      <c r="U2910">
        <v>3</v>
      </c>
      <c r="V2910">
        <v>0</v>
      </c>
      <c r="W2910">
        <v>0</v>
      </c>
      <c r="X2910">
        <v>0</v>
      </c>
      <c r="Y2910">
        <v>7.9496503000000001</v>
      </c>
      <c r="Z2910">
        <v>0</v>
      </c>
      <c r="AA2910">
        <v>6.9326676999999997</v>
      </c>
      <c r="AB2910">
        <v>0</v>
      </c>
      <c r="AC2910">
        <v>0.94650319999999999</v>
      </c>
      <c r="AD2910">
        <v>0</v>
      </c>
      <c r="AE2910">
        <v>0</v>
      </c>
      <c r="AF2910">
        <v>15.828821</v>
      </c>
    </row>
    <row r="2911" spans="1:32" x14ac:dyDescent="0.3">
      <c r="A2911">
        <v>3001691</v>
      </c>
      <c r="B2911">
        <v>1</v>
      </c>
      <c r="C2911" t="s">
        <v>82</v>
      </c>
      <c r="D2911" t="s">
        <v>104</v>
      </c>
      <c r="E2911" t="s">
        <v>11044</v>
      </c>
      <c r="F2911" t="s">
        <v>11045</v>
      </c>
      <c r="G2911" t="s">
        <v>134</v>
      </c>
      <c r="H2911" t="s">
        <v>247</v>
      </c>
      <c r="I2911" t="s">
        <v>78</v>
      </c>
      <c r="J2911" t="s">
        <v>136</v>
      </c>
      <c r="K2911" t="s">
        <v>22</v>
      </c>
      <c r="L2911" t="s">
        <v>177</v>
      </c>
      <c r="M2911" t="s">
        <v>11046</v>
      </c>
      <c r="N2911" t="s">
        <v>11047</v>
      </c>
      <c r="O2911">
        <v>1.7203183333333332</v>
      </c>
      <c r="P2911">
        <v>0</v>
      </c>
      <c r="Q2911">
        <v>45</v>
      </c>
      <c r="R2911">
        <v>0</v>
      </c>
      <c r="S2911">
        <v>0</v>
      </c>
      <c r="T2911">
        <v>0</v>
      </c>
      <c r="U2911">
        <v>8</v>
      </c>
      <c r="V2911">
        <v>0</v>
      </c>
      <c r="W2911">
        <v>0</v>
      </c>
      <c r="X2911">
        <v>0</v>
      </c>
      <c r="Y2911">
        <v>7.1509422999999996</v>
      </c>
      <c r="Z2911">
        <v>0</v>
      </c>
      <c r="AA2911">
        <v>0</v>
      </c>
      <c r="AB2911">
        <v>0</v>
      </c>
      <c r="AC2911">
        <v>46.331035999999997</v>
      </c>
      <c r="AD2911">
        <v>0</v>
      </c>
      <c r="AE2911">
        <v>0</v>
      </c>
      <c r="AF2911">
        <v>53.481976000000003</v>
      </c>
    </row>
    <row r="2912" spans="1:32" x14ac:dyDescent="0.3">
      <c r="A2912">
        <v>3001581</v>
      </c>
      <c r="B2912">
        <v>1</v>
      </c>
      <c r="C2912" t="s">
        <v>82</v>
      </c>
      <c r="D2912" t="s">
        <v>104</v>
      </c>
      <c r="E2912" t="s">
        <v>11048</v>
      </c>
      <c r="F2912" t="s">
        <v>11049</v>
      </c>
      <c r="G2912" t="s">
        <v>134</v>
      </c>
      <c r="H2912" t="s">
        <v>478</v>
      </c>
      <c r="I2912" t="s">
        <v>78</v>
      </c>
      <c r="J2912" t="s">
        <v>136</v>
      </c>
      <c r="K2912" t="s">
        <v>22</v>
      </c>
      <c r="L2912" t="s">
        <v>177</v>
      </c>
      <c r="M2912" t="s">
        <v>11050</v>
      </c>
      <c r="N2912" t="s">
        <v>11051</v>
      </c>
      <c r="O2912">
        <v>2.5952099999999998</v>
      </c>
      <c r="P2912">
        <v>0</v>
      </c>
      <c r="Q2912">
        <v>11</v>
      </c>
      <c r="R2912">
        <v>0</v>
      </c>
      <c r="S2912">
        <v>0</v>
      </c>
      <c r="T2912">
        <v>0</v>
      </c>
      <c r="U2912">
        <v>14</v>
      </c>
      <c r="V2912">
        <v>0</v>
      </c>
      <c r="W2912">
        <v>0</v>
      </c>
      <c r="X2912">
        <v>0</v>
      </c>
      <c r="Y2912">
        <v>11.456692</v>
      </c>
      <c r="Z2912">
        <v>0</v>
      </c>
      <c r="AA2912">
        <v>0</v>
      </c>
      <c r="AB2912">
        <v>0</v>
      </c>
      <c r="AC2912">
        <v>122.38057000000001</v>
      </c>
      <c r="AD2912">
        <v>0</v>
      </c>
      <c r="AE2912">
        <v>0</v>
      </c>
      <c r="AF2912">
        <v>133.83726999999999</v>
      </c>
    </row>
    <row r="2913" spans="1:32" x14ac:dyDescent="0.3">
      <c r="A2913">
        <v>3001576</v>
      </c>
      <c r="B2913">
        <v>1</v>
      </c>
      <c r="C2913" t="s">
        <v>82</v>
      </c>
      <c r="D2913" t="s">
        <v>98</v>
      </c>
      <c r="E2913" t="s">
        <v>8706</v>
      </c>
      <c r="F2913" t="s">
        <v>8707</v>
      </c>
      <c r="G2913" t="s">
        <v>134</v>
      </c>
      <c r="H2913" t="s">
        <v>247</v>
      </c>
      <c r="I2913" t="s">
        <v>78</v>
      </c>
      <c r="J2913" t="s">
        <v>136</v>
      </c>
      <c r="K2913" t="s">
        <v>22</v>
      </c>
      <c r="L2913" t="s">
        <v>177</v>
      </c>
      <c r="M2913" t="s">
        <v>11052</v>
      </c>
      <c r="N2913" t="s">
        <v>11053</v>
      </c>
      <c r="O2913">
        <v>1.2595194444444446</v>
      </c>
      <c r="P2913">
        <v>0</v>
      </c>
      <c r="Q2913">
        <v>154</v>
      </c>
      <c r="R2913">
        <v>0</v>
      </c>
      <c r="S2913">
        <v>0</v>
      </c>
      <c r="T2913">
        <v>0</v>
      </c>
      <c r="U2913">
        <v>54</v>
      </c>
      <c r="V2913">
        <v>0</v>
      </c>
      <c r="W2913">
        <v>1</v>
      </c>
      <c r="X2913">
        <v>0</v>
      </c>
      <c r="Y2913">
        <v>78.849689999999995</v>
      </c>
      <c r="Z2913">
        <v>0</v>
      </c>
      <c r="AA2913">
        <v>0</v>
      </c>
      <c r="AB2913">
        <v>0</v>
      </c>
      <c r="AC2913">
        <v>57.978268</v>
      </c>
      <c r="AD2913">
        <v>0</v>
      </c>
      <c r="AE2913">
        <v>58.045963</v>
      </c>
      <c r="AF2913">
        <v>194.87392</v>
      </c>
    </row>
    <row r="2914" spans="1:32" x14ac:dyDescent="0.3">
      <c r="A2914">
        <v>3001550</v>
      </c>
      <c r="B2914">
        <v>1</v>
      </c>
      <c r="C2914" t="s">
        <v>82</v>
      </c>
      <c r="D2914" t="s">
        <v>92</v>
      </c>
      <c r="E2914" t="s">
        <v>11054</v>
      </c>
      <c r="F2914" t="s">
        <v>11055</v>
      </c>
      <c r="G2914" t="s">
        <v>134</v>
      </c>
      <c r="H2914" t="s">
        <v>478</v>
      </c>
      <c r="I2914" t="s">
        <v>78</v>
      </c>
      <c r="J2914" t="s">
        <v>136</v>
      </c>
      <c r="K2914" t="s">
        <v>22</v>
      </c>
      <c r="L2914" t="s">
        <v>177</v>
      </c>
      <c r="M2914" t="s">
        <v>11056</v>
      </c>
      <c r="N2914" t="s">
        <v>11057</v>
      </c>
      <c r="O2914">
        <v>4.0203961111111113</v>
      </c>
      <c r="P2914">
        <v>0</v>
      </c>
      <c r="Q2914">
        <v>5</v>
      </c>
      <c r="R2914">
        <v>0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0</v>
      </c>
      <c r="Y2914">
        <v>12.003057500000001</v>
      </c>
      <c r="Z2914">
        <v>0</v>
      </c>
      <c r="AA2914">
        <v>0</v>
      </c>
      <c r="AB2914">
        <v>0</v>
      </c>
      <c r="AC2914">
        <v>10.838684000000001</v>
      </c>
      <c r="AD2914">
        <v>0</v>
      </c>
      <c r="AE2914">
        <v>0</v>
      </c>
      <c r="AF2914">
        <v>22.841742</v>
      </c>
    </row>
    <row r="2915" spans="1:32" x14ac:dyDescent="0.3">
      <c r="A2915">
        <v>3001541</v>
      </c>
      <c r="B2915">
        <v>1</v>
      </c>
      <c r="C2915" t="s">
        <v>82</v>
      </c>
      <c r="D2915" t="s">
        <v>92</v>
      </c>
      <c r="E2915" t="s">
        <v>11058</v>
      </c>
      <c r="F2915" t="s">
        <v>11059</v>
      </c>
      <c r="G2915" t="s">
        <v>134</v>
      </c>
      <c r="H2915" t="s">
        <v>367</v>
      </c>
      <c r="I2915" t="s">
        <v>78</v>
      </c>
      <c r="J2915" t="s">
        <v>136</v>
      </c>
      <c r="K2915" t="s">
        <v>22</v>
      </c>
      <c r="L2915" t="s">
        <v>177</v>
      </c>
      <c r="M2915" t="s">
        <v>11060</v>
      </c>
      <c r="N2915" t="s">
        <v>11061</v>
      </c>
      <c r="O2915">
        <v>1.0631347222222223</v>
      </c>
      <c r="P2915">
        <v>0</v>
      </c>
      <c r="Q2915">
        <v>2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0.86176836000000001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0.86176836000000001</v>
      </c>
    </row>
    <row r="2916" spans="1:32" x14ac:dyDescent="0.3">
      <c r="A2916">
        <v>3001530</v>
      </c>
      <c r="B2916">
        <v>1</v>
      </c>
      <c r="C2916" t="s">
        <v>82</v>
      </c>
      <c r="D2916" t="s">
        <v>88</v>
      </c>
      <c r="E2916" t="s">
        <v>11062</v>
      </c>
      <c r="F2916" t="s">
        <v>11063</v>
      </c>
      <c r="G2916" t="s">
        <v>134</v>
      </c>
      <c r="H2916" t="s">
        <v>211</v>
      </c>
      <c r="I2916" t="s">
        <v>79</v>
      </c>
      <c r="J2916" t="s">
        <v>136</v>
      </c>
      <c r="K2916" t="s">
        <v>22</v>
      </c>
      <c r="L2916" t="s">
        <v>177</v>
      </c>
      <c r="M2916" t="s">
        <v>11064</v>
      </c>
      <c r="N2916" t="s">
        <v>11065</v>
      </c>
      <c r="O2916">
        <v>3.6580555555555554</v>
      </c>
      <c r="P2916">
        <v>0</v>
      </c>
      <c r="Q2916">
        <v>91</v>
      </c>
      <c r="R2916">
        <v>2</v>
      </c>
      <c r="S2916">
        <v>22</v>
      </c>
      <c r="T2916">
        <v>2</v>
      </c>
      <c r="U2916">
        <v>8</v>
      </c>
      <c r="V2916">
        <v>0</v>
      </c>
      <c r="W2916">
        <v>0</v>
      </c>
      <c r="X2916">
        <v>0</v>
      </c>
      <c r="Y2916">
        <v>69.921689999999998</v>
      </c>
      <c r="Z2916">
        <v>1.3700564</v>
      </c>
      <c r="AA2916">
        <v>27.503595000000001</v>
      </c>
      <c r="AB2916">
        <v>9.7631399999999999</v>
      </c>
      <c r="AC2916">
        <v>3.6780963</v>
      </c>
      <c r="AD2916">
        <v>0</v>
      </c>
      <c r="AE2916">
        <v>0</v>
      </c>
      <c r="AF2916">
        <v>112.23658</v>
      </c>
    </row>
    <row r="2917" spans="1:32" x14ac:dyDescent="0.3">
      <c r="A2917">
        <v>3001552</v>
      </c>
      <c r="B2917">
        <v>1</v>
      </c>
      <c r="C2917" t="s">
        <v>82</v>
      </c>
      <c r="D2917" t="s">
        <v>95</v>
      </c>
      <c r="E2917" t="s">
        <v>10850</v>
      </c>
      <c r="F2917" t="s">
        <v>10851</v>
      </c>
      <c r="G2917" t="s">
        <v>134</v>
      </c>
      <c r="H2917" t="s">
        <v>182</v>
      </c>
      <c r="I2917" t="s">
        <v>78</v>
      </c>
      <c r="J2917" t="s">
        <v>136</v>
      </c>
      <c r="K2917" t="s">
        <v>22</v>
      </c>
      <c r="L2917" t="s">
        <v>177</v>
      </c>
      <c r="M2917" t="s">
        <v>11066</v>
      </c>
      <c r="N2917" t="s">
        <v>11067</v>
      </c>
      <c r="O2917">
        <v>3.556478888888889</v>
      </c>
      <c r="P2917">
        <v>0</v>
      </c>
      <c r="Q2917">
        <v>128</v>
      </c>
      <c r="R2917">
        <v>0</v>
      </c>
      <c r="S2917">
        <v>0</v>
      </c>
      <c r="T2917">
        <v>0</v>
      </c>
      <c r="U2917">
        <v>9</v>
      </c>
      <c r="V2917">
        <v>0</v>
      </c>
      <c r="W2917">
        <v>0</v>
      </c>
      <c r="X2917">
        <v>0</v>
      </c>
      <c r="Y2917">
        <v>182.20150000000001</v>
      </c>
      <c r="Z2917">
        <v>0</v>
      </c>
      <c r="AA2917">
        <v>0</v>
      </c>
      <c r="AB2917">
        <v>0</v>
      </c>
      <c r="AC2917">
        <v>32.691357000000004</v>
      </c>
      <c r="AD2917">
        <v>0</v>
      </c>
      <c r="AE2917">
        <v>0</v>
      </c>
      <c r="AF2917">
        <v>214.89286999999999</v>
      </c>
    </row>
    <row r="2918" spans="1:32" x14ac:dyDescent="0.3">
      <c r="A2918">
        <v>3001564</v>
      </c>
      <c r="B2918">
        <v>1</v>
      </c>
      <c r="C2918" t="s">
        <v>83</v>
      </c>
      <c r="D2918" t="s">
        <v>130</v>
      </c>
      <c r="E2918" t="s">
        <v>11068</v>
      </c>
      <c r="F2918" t="s">
        <v>11069</v>
      </c>
      <c r="G2918" t="s">
        <v>134</v>
      </c>
      <c r="H2918" t="s">
        <v>211</v>
      </c>
      <c r="I2918" t="s">
        <v>79</v>
      </c>
      <c r="J2918" t="s">
        <v>136</v>
      </c>
      <c r="K2918" t="s">
        <v>22</v>
      </c>
      <c r="L2918" t="s">
        <v>177</v>
      </c>
      <c r="M2918" t="s">
        <v>11070</v>
      </c>
      <c r="N2918" t="s">
        <v>11071</v>
      </c>
      <c r="O2918">
        <v>0.21833333333333332</v>
      </c>
      <c r="P2918">
        <v>0</v>
      </c>
      <c r="Q2918">
        <v>303</v>
      </c>
      <c r="R2918">
        <v>0</v>
      </c>
      <c r="S2918">
        <v>2</v>
      </c>
      <c r="T2918">
        <v>0</v>
      </c>
      <c r="U2918">
        <v>34</v>
      </c>
      <c r="V2918">
        <v>0</v>
      </c>
      <c r="W2918">
        <v>0</v>
      </c>
      <c r="X2918">
        <v>0</v>
      </c>
      <c r="Y2918">
        <v>9.5289470000000005</v>
      </c>
      <c r="Z2918">
        <v>0</v>
      </c>
      <c r="AA2918">
        <v>0.19053972</v>
      </c>
      <c r="AB2918">
        <v>0</v>
      </c>
      <c r="AC2918">
        <v>5.262276</v>
      </c>
      <c r="AD2918">
        <v>0</v>
      </c>
      <c r="AE2918">
        <v>0</v>
      </c>
      <c r="AF2918">
        <v>14.981763000000001</v>
      </c>
    </row>
    <row r="2919" spans="1:32" x14ac:dyDescent="0.3">
      <c r="A2919">
        <v>3002377</v>
      </c>
      <c r="B2919">
        <v>1</v>
      </c>
      <c r="C2919" t="s">
        <v>82</v>
      </c>
      <c r="D2919" t="s">
        <v>93</v>
      </c>
      <c r="E2919" t="s">
        <v>11072</v>
      </c>
      <c r="F2919" t="s">
        <v>11073</v>
      </c>
      <c r="G2919" t="s">
        <v>134</v>
      </c>
      <c r="H2919" t="s">
        <v>147</v>
      </c>
      <c r="I2919" t="s">
        <v>79</v>
      </c>
      <c r="J2919" t="s">
        <v>136</v>
      </c>
      <c r="K2919" t="s">
        <v>22</v>
      </c>
      <c r="L2919" t="s">
        <v>137</v>
      </c>
      <c r="M2919" t="s">
        <v>11074</v>
      </c>
      <c r="N2919" t="s">
        <v>11075</v>
      </c>
      <c r="O2919">
        <v>3.8055555555555554</v>
      </c>
      <c r="P2919">
        <v>0</v>
      </c>
      <c r="Q2919">
        <v>360</v>
      </c>
      <c r="R2919">
        <v>0</v>
      </c>
      <c r="S2919">
        <v>0</v>
      </c>
      <c r="T2919">
        <v>0</v>
      </c>
      <c r="U2919">
        <v>20</v>
      </c>
      <c r="V2919">
        <v>0</v>
      </c>
      <c r="W2919">
        <v>0</v>
      </c>
      <c r="X2919">
        <v>0</v>
      </c>
      <c r="Y2919">
        <v>280.67327999999998</v>
      </c>
      <c r="Z2919">
        <v>0</v>
      </c>
      <c r="AA2919">
        <v>0</v>
      </c>
      <c r="AB2919">
        <v>0</v>
      </c>
      <c r="AC2919">
        <v>15.216923</v>
      </c>
      <c r="AD2919">
        <v>0</v>
      </c>
      <c r="AE2919">
        <v>0</v>
      </c>
      <c r="AF2919">
        <v>295.89019999999999</v>
      </c>
    </row>
    <row r="2920" spans="1:32" x14ac:dyDescent="0.3">
      <c r="A2920">
        <v>3002288</v>
      </c>
      <c r="B2920">
        <v>1</v>
      </c>
      <c r="C2920" t="s">
        <v>82</v>
      </c>
      <c r="D2920" t="s">
        <v>95</v>
      </c>
      <c r="E2920" t="s">
        <v>11076</v>
      </c>
      <c r="F2920" t="s">
        <v>11077</v>
      </c>
      <c r="G2920" t="s">
        <v>134</v>
      </c>
      <c r="H2920" t="s">
        <v>367</v>
      </c>
      <c r="I2920" t="s">
        <v>78</v>
      </c>
      <c r="J2920" t="s">
        <v>136</v>
      </c>
      <c r="K2920" t="s">
        <v>22</v>
      </c>
      <c r="L2920" t="s">
        <v>177</v>
      </c>
      <c r="M2920" t="s">
        <v>11078</v>
      </c>
      <c r="N2920" t="s">
        <v>11079</v>
      </c>
      <c r="O2920">
        <v>3.8119716666666665</v>
      </c>
      <c r="P2920">
        <v>0</v>
      </c>
      <c r="Q2920">
        <v>5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9.3339490000000005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9.3339490000000005</v>
      </c>
    </row>
    <row r="2921" spans="1:32" x14ac:dyDescent="0.3">
      <c r="A2921">
        <v>3002174</v>
      </c>
      <c r="B2921">
        <v>1</v>
      </c>
      <c r="C2921" t="s">
        <v>82</v>
      </c>
      <c r="D2921" t="s">
        <v>108</v>
      </c>
      <c r="E2921" t="s">
        <v>11080</v>
      </c>
      <c r="F2921" t="s">
        <v>11081</v>
      </c>
      <c r="G2921" t="s">
        <v>134</v>
      </c>
      <c r="H2921" t="s">
        <v>147</v>
      </c>
      <c r="I2921" t="s">
        <v>79</v>
      </c>
      <c r="J2921" t="s">
        <v>136</v>
      </c>
      <c r="K2921" t="s">
        <v>22</v>
      </c>
      <c r="L2921" t="s">
        <v>137</v>
      </c>
      <c r="M2921" t="s">
        <v>11082</v>
      </c>
      <c r="N2921" t="s">
        <v>11083</v>
      </c>
      <c r="O2921">
        <v>5.7733333333333334</v>
      </c>
      <c r="P2921">
        <v>4</v>
      </c>
      <c r="Q2921">
        <v>3657</v>
      </c>
      <c r="R2921">
        <v>122</v>
      </c>
      <c r="S2921">
        <v>1008</v>
      </c>
      <c r="T2921">
        <v>51</v>
      </c>
      <c r="U2921">
        <v>794</v>
      </c>
      <c r="V2921">
        <v>2</v>
      </c>
      <c r="W2921">
        <v>0</v>
      </c>
      <c r="X2921">
        <v>7.0651083000000003</v>
      </c>
      <c r="Y2921">
        <v>3616.3508000000002</v>
      </c>
      <c r="Z2921">
        <v>1976.6481000000001</v>
      </c>
      <c r="AA2921">
        <v>3714.2316999999998</v>
      </c>
      <c r="AB2921">
        <v>1299.8125</v>
      </c>
      <c r="AC2921">
        <v>2806.924</v>
      </c>
      <c r="AD2921">
        <v>305.39654999999999</v>
      </c>
      <c r="AE2921">
        <v>0</v>
      </c>
      <c r="AF2921">
        <v>13726.429</v>
      </c>
    </row>
    <row r="2922" spans="1:32" x14ac:dyDescent="0.3">
      <c r="A2922">
        <v>3002190</v>
      </c>
      <c r="B2922">
        <v>1</v>
      </c>
      <c r="C2922" t="s">
        <v>82</v>
      </c>
      <c r="D2922" t="s">
        <v>106</v>
      </c>
      <c r="E2922" t="s">
        <v>2958</v>
      </c>
      <c r="F2922" t="s">
        <v>2959</v>
      </c>
      <c r="G2922" t="s">
        <v>134</v>
      </c>
      <c r="H2922" t="s">
        <v>142</v>
      </c>
      <c r="I2922" t="s">
        <v>79</v>
      </c>
      <c r="J2922" t="s">
        <v>136</v>
      </c>
      <c r="K2922" t="s">
        <v>22</v>
      </c>
      <c r="L2922" t="s">
        <v>137</v>
      </c>
      <c r="M2922" t="s">
        <v>11084</v>
      </c>
      <c r="N2922" t="s">
        <v>11085</v>
      </c>
      <c r="O2922">
        <v>8.1374999999999993</v>
      </c>
      <c r="P2922">
        <v>0</v>
      </c>
      <c r="Q2922">
        <v>3923</v>
      </c>
      <c r="R2922">
        <v>0</v>
      </c>
      <c r="S2922">
        <v>0</v>
      </c>
      <c r="T2922">
        <v>0</v>
      </c>
      <c r="U2922">
        <v>285</v>
      </c>
      <c r="V2922">
        <v>0</v>
      </c>
      <c r="W2922">
        <v>0</v>
      </c>
      <c r="X2922">
        <v>0</v>
      </c>
      <c r="Y2922">
        <v>8802.8610000000008</v>
      </c>
      <c r="Z2922">
        <v>0</v>
      </c>
      <c r="AA2922">
        <v>0</v>
      </c>
      <c r="AB2922">
        <v>0</v>
      </c>
      <c r="AC2922">
        <v>1640.1539</v>
      </c>
      <c r="AD2922">
        <v>0</v>
      </c>
      <c r="AE2922">
        <v>0</v>
      </c>
      <c r="AF2922">
        <v>10443.014999999999</v>
      </c>
    </row>
    <row r="2923" spans="1:32" x14ac:dyDescent="0.3">
      <c r="A2923">
        <v>3002088</v>
      </c>
      <c r="B2923">
        <v>1</v>
      </c>
      <c r="C2923" t="s">
        <v>82</v>
      </c>
      <c r="D2923" t="s">
        <v>106</v>
      </c>
      <c r="E2923" t="s">
        <v>11086</v>
      </c>
      <c r="F2923" t="s">
        <v>11087</v>
      </c>
      <c r="G2923" t="s">
        <v>134</v>
      </c>
      <c r="H2923" t="s">
        <v>367</v>
      </c>
      <c r="I2923" t="s">
        <v>78</v>
      </c>
      <c r="J2923" t="s">
        <v>136</v>
      </c>
      <c r="K2923" t="s">
        <v>22</v>
      </c>
      <c r="L2923" t="s">
        <v>177</v>
      </c>
      <c r="M2923" t="s">
        <v>11088</v>
      </c>
      <c r="N2923" t="s">
        <v>11089</v>
      </c>
      <c r="O2923">
        <v>1.3618822222222222</v>
      </c>
      <c r="P2923">
        <v>0</v>
      </c>
      <c r="Q2923">
        <v>36</v>
      </c>
      <c r="R2923">
        <v>0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0</v>
      </c>
      <c r="Y2923">
        <v>11.318768499999999</v>
      </c>
      <c r="Z2923">
        <v>0</v>
      </c>
      <c r="AA2923">
        <v>0</v>
      </c>
      <c r="AB2923">
        <v>0</v>
      </c>
      <c r="AC2923">
        <v>1.1361276</v>
      </c>
      <c r="AD2923">
        <v>0</v>
      </c>
      <c r="AE2923">
        <v>0</v>
      </c>
      <c r="AF2923">
        <v>12.454896</v>
      </c>
    </row>
    <row r="2924" spans="1:32" x14ac:dyDescent="0.3">
      <c r="A2924">
        <v>3002081</v>
      </c>
      <c r="B2924">
        <v>1</v>
      </c>
      <c r="C2924" t="s">
        <v>83</v>
      </c>
      <c r="D2924" t="s">
        <v>126</v>
      </c>
      <c r="E2924" t="s">
        <v>10539</v>
      </c>
      <c r="F2924" t="s">
        <v>10540</v>
      </c>
      <c r="G2924" t="s">
        <v>134</v>
      </c>
      <c r="H2924" t="s">
        <v>211</v>
      </c>
      <c r="I2924" t="s">
        <v>79</v>
      </c>
      <c r="J2924" t="s">
        <v>136</v>
      </c>
      <c r="K2924" t="s">
        <v>22</v>
      </c>
      <c r="L2924" t="s">
        <v>177</v>
      </c>
      <c r="M2924" t="s">
        <v>11090</v>
      </c>
      <c r="N2924" t="s">
        <v>11091</v>
      </c>
      <c r="O2924">
        <v>0.91021111111111119</v>
      </c>
      <c r="P2924">
        <v>1</v>
      </c>
      <c r="Q2924">
        <v>1289</v>
      </c>
      <c r="R2924">
        <v>0</v>
      </c>
      <c r="S2924">
        <v>15</v>
      </c>
      <c r="T2924">
        <v>3</v>
      </c>
      <c r="U2924">
        <v>292</v>
      </c>
      <c r="V2924">
        <v>0</v>
      </c>
      <c r="W2924">
        <v>0</v>
      </c>
      <c r="X2924">
        <v>3.0137798999999998</v>
      </c>
      <c r="Y2924">
        <v>188.63159999999999</v>
      </c>
      <c r="Z2924">
        <v>0</v>
      </c>
      <c r="AA2924">
        <v>1.8257673000000001</v>
      </c>
      <c r="AB2924">
        <v>57.302956000000002</v>
      </c>
      <c r="AC2924">
        <v>57.58614</v>
      </c>
      <c r="AD2924">
        <v>0</v>
      </c>
      <c r="AE2924">
        <v>0</v>
      </c>
      <c r="AF2924">
        <v>308.36025999999998</v>
      </c>
    </row>
    <row r="2925" spans="1:32" x14ac:dyDescent="0.3">
      <c r="A2925">
        <v>3001936</v>
      </c>
      <c r="B2925">
        <v>1</v>
      </c>
      <c r="C2925" t="s">
        <v>82</v>
      </c>
      <c r="D2925" t="s">
        <v>99</v>
      </c>
      <c r="E2925" t="s">
        <v>11092</v>
      </c>
      <c r="F2925" t="s">
        <v>11093</v>
      </c>
      <c r="G2925" t="s">
        <v>134</v>
      </c>
      <c r="H2925" t="s">
        <v>367</v>
      </c>
      <c r="I2925" t="s">
        <v>78</v>
      </c>
      <c r="J2925" t="s">
        <v>136</v>
      </c>
      <c r="K2925" t="s">
        <v>22</v>
      </c>
      <c r="L2925" t="s">
        <v>177</v>
      </c>
      <c r="M2925" t="s">
        <v>11094</v>
      </c>
      <c r="N2925" t="s">
        <v>11095</v>
      </c>
      <c r="O2925">
        <v>4.6419138888888885</v>
      </c>
      <c r="P2925">
        <v>0</v>
      </c>
      <c r="Q2925">
        <v>1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1.0999026000000001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1.0999026000000001</v>
      </c>
    </row>
    <row r="2926" spans="1:32" x14ac:dyDescent="0.3">
      <c r="A2926">
        <v>3001532</v>
      </c>
      <c r="B2926">
        <v>1</v>
      </c>
      <c r="C2926" t="s">
        <v>82</v>
      </c>
      <c r="D2926" t="s">
        <v>86</v>
      </c>
      <c r="E2926" t="s">
        <v>11096</v>
      </c>
      <c r="F2926" t="s">
        <v>11097</v>
      </c>
      <c r="G2926" t="s">
        <v>134</v>
      </c>
      <c r="H2926" t="s">
        <v>367</v>
      </c>
      <c r="I2926" t="s">
        <v>78</v>
      </c>
      <c r="J2926" t="s">
        <v>136</v>
      </c>
      <c r="K2926" t="s">
        <v>22</v>
      </c>
      <c r="L2926" t="s">
        <v>177</v>
      </c>
      <c r="M2926" t="s">
        <v>11098</v>
      </c>
      <c r="N2926" t="s">
        <v>11099</v>
      </c>
      <c r="O2926">
        <v>4.7229755555555553</v>
      </c>
      <c r="P2926">
        <v>0</v>
      </c>
      <c r="Q2926">
        <v>0</v>
      </c>
      <c r="R2926">
        <v>0</v>
      </c>
      <c r="S2926">
        <v>1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0.50054370000000004</v>
      </c>
      <c r="AB2926">
        <v>0</v>
      </c>
      <c r="AC2926">
        <v>0</v>
      </c>
      <c r="AD2926">
        <v>0</v>
      </c>
      <c r="AE2926">
        <v>0</v>
      </c>
      <c r="AF2926">
        <v>0.50054370000000004</v>
      </c>
    </row>
    <row r="2927" spans="1:32" x14ac:dyDescent="0.3">
      <c r="A2927">
        <v>3001538</v>
      </c>
      <c r="B2927">
        <v>1</v>
      </c>
      <c r="C2927" t="s">
        <v>82</v>
      </c>
      <c r="D2927" t="s">
        <v>105</v>
      </c>
      <c r="E2927" t="s">
        <v>11100</v>
      </c>
      <c r="F2927" t="s">
        <v>11101</v>
      </c>
      <c r="G2927" t="s">
        <v>134</v>
      </c>
      <c r="H2927" t="s">
        <v>147</v>
      </c>
      <c r="I2927" t="s">
        <v>79</v>
      </c>
      <c r="J2927" t="s">
        <v>136</v>
      </c>
      <c r="K2927" t="s">
        <v>22</v>
      </c>
      <c r="L2927" t="s">
        <v>137</v>
      </c>
      <c r="M2927" t="s">
        <v>11102</v>
      </c>
      <c r="N2927" t="s">
        <v>11103</v>
      </c>
      <c r="O2927">
        <v>5.8697222222222223</v>
      </c>
      <c r="P2927">
        <v>1</v>
      </c>
      <c r="Q2927">
        <v>25</v>
      </c>
      <c r="R2927">
        <v>53</v>
      </c>
      <c r="S2927">
        <v>34</v>
      </c>
      <c r="T2927">
        <v>6</v>
      </c>
      <c r="U2927">
        <v>13</v>
      </c>
      <c r="V2927">
        <v>0</v>
      </c>
      <c r="W2927">
        <v>0</v>
      </c>
      <c r="X2927">
        <v>1.4636518000000001</v>
      </c>
      <c r="Y2927">
        <v>32.475279999999998</v>
      </c>
      <c r="Z2927">
        <v>110.91682400000001</v>
      </c>
      <c r="AA2927">
        <v>117.87193000000001</v>
      </c>
      <c r="AB2927">
        <v>36.871215999999997</v>
      </c>
      <c r="AC2927">
        <v>40.997979999999998</v>
      </c>
      <c r="AD2927">
        <v>0</v>
      </c>
      <c r="AE2927">
        <v>0</v>
      </c>
      <c r="AF2927">
        <v>340.59690000000001</v>
      </c>
    </row>
    <row r="2928" spans="1:32" x14ac:dyDescent="0.3">
      <c r="A2928">
        <v>3010674</v>
      </c>
      <c r="B2928">
        <v>1</v>
      </c>
      <c r="C2928" t="s">
        <v>82</v>
      </c>
      <c r="D2928" t="s">
        <v>109</v>
      </c>
      <c r="E2928" t="s">
        <v>11104</v>
      </c>
      <c r="F2928" t="s">
        <v>11105</v>
      </c>
      <c r="G2928" t="s">
        <v>134</v>
      </c>
      <c r="H2928" t="s">
        <v>238</v>
      </c>
      <c r="I2928" t="s">
        <v>78</v>
      </c>
      <c r="J2928" t="s">
        <v>136</v>
      </c>
      <c r="K2928" t="s">
        <v>22</v>
      </c>
      <c r="L2928" t="s">
        <v>177</v>
      </c>
      <c r="M2928" t="s">
        <v>11106</v>
      </c>
      <c r="N2928" t="s">
        <v>11107</v>
      </c>
      <c r="O2928">
        <v>3.0114522222222222</v>
      </c>
      <c r="P2928">
        <v>0</v>
      </c>
      <c r="Q2928">
        <v>18</v>
      </c>
      <c r="R2928">
        <v>0</v>
      </c>
      <c r="S2928">
        <v>14</v>
      </c>
      <c r="T2928">
        <v>0</v>
      </c>
      <c r="U2928">
        <v>3</v>
      </c>
      <c r="V2928">
        <v>0</v>
      </c>
      <c r="W2928">
        <v>0</v>
      </c>
      <c r="X2928">
        <v>0</v>
      </c>
      <c r="Y2928">
        <v>23.410131</v>
      </c>
      <c r="Z2928">
        <v>0</v>
      </c>
      <c r="AA2928">
        <v>35.262886000000002</v>
      </c>
      <c r="AB2928">
        <v>0</v>
      </c>
      <c r="AC2928">
        <v>6.6231260000000001</v>
      </c>
      <c r="AD2928">
        <v>0</v>
      </c>
      <c r="AE2928">
        <v>0</v>
      </c>
      <c r="AF2928">
        <v>65.296139999999994</v>
      </c>
    </row>
    <row r="2929" spans="1:32" x14ac:dyDescent="0.3">
      <c r="A2929">
        <v>3011520</v>
      </c>
      <c r="B2929">
        <v>1</v>
      </c>
      <c r="C2929" t="s">
        <v>82</v>
      </c>
      <c r="D2929" t="s">
        <v>104</v>
      </c>
      <c r="E2929" t="s">
        <v>11108</v>
      </c>
      <c r="F2929" t="s">
        <v>11109</v>
      </c>
      <c r="G2929" t="s">
        <v>134</v>
      </c>
      <c r="H2929" t="s">
        <v>327</v>
      </c>
      <c r="I2929" t="s">
        <v>78</v>
      </c>
      <c r="J2929" t="s">
        <v>136</v>
      </c>
      <c r="K2929" t="s">
        <v>22</v>
      </c>
      <c r="L2929" t="s">
        <v>177</v>
      </c>
      <c r="M2929" t="s">
        <v>11110</v>
      </c>
      <c r="N2929" t="s">
        <v>11111</v>
      </c>
      <c r="O2929">
        <v>2.3405555555555555</v>
      </c>
      <c r="P2929">
        <v>0</v>
      </c>
      <c r="Q2929">
        <v>218</v>
      </c>
      <c r="R2929">
        <v>0</v>
      </c>
      <c r="S2929">
        <v>0</v>
      </c>
      <c r="T2929">
        <v>0</v>
      </c>
      <c r="U2929">
        <v>74</v>
      </c>
      <c r="V2929">
        <v>0</v>
      </c>
      <c r="W2929">
        <v>0</v>
      </c>
      <c r="X2929">
        <v>0</v>
      </c>
      <c r="Y2929">
        <v>160.98497</v>
      </c>
      <c r="Z2929">
        <v>0</v>
      </c>
      <c r="AA2929">
        <v>0</v>
      </c>
      <c r="AB2929">
        <v>0</v>
      </c>
      <c r="AC2929">
        <v>189.83455000000001</v>
      </c>
      <c r="AD2929">
        <v>0</v>
      </c>
      <c r="AE2929">
        <v>0</v>
      </c>
      <c r="AF2929">
        <v>350.81952000000001</v>
      </c>
    </row>
    <row r="2930" spans="1:32" x14ac:dyDescent="0.3">
      <c r="A2930">
        <v>3002437</v>
      </c>
      <c r="B2930">
        <v>1</v>
      </c>
      <c r="C2930" t="s">
        <v>82</v>
      </c>
      <c r="D2930" t="s">
        <v>106</v>
      </c>
      <c r="E2930" t="s">
        <v>11112</v>
      </c>
      <c r="F2930" t="s">
        <v>11113</v>
      </c>
      <c r="G2930" t="s">
        <v>134</v>
      </c>
      <c r="H2930" t="s">
        <v>874</v>
      </c>
      <c r="I2930" t="s">
        <v>78</v>
      </c>
      <c r="J2930" t="s">
        <v>136</v>
      </c>
      <c r="K2930" t="s">
        <v>22</v>
      </c>
      <c r="L2930" t="s">
        <v>177</v>
      </c>
      <c r="M2930" t="s">
        <v>11114</v>
      </c>
      <c r="N2930" t="s">
        <v>11115</v>
      </c>
      <c r="O2930">
        <v>1.7563250000000001</v>
      </c>
      <c r="P2930">
        <v>0</v>
      </c>
      <c r="Q2930">
        <v>95</v>
      </c>
      <c r="R2930">
        <v>0</v>
      </c>
      <c r="S2930">
        <v>0</v>
      </c>
      <c r="T2930">
        <v>0</v>
      </c>
      <c r="U2930">
        <v>6</v>
      </c>
      <c r="V2930">
        <v>0</v>
      </c>
      <c r="W2930">
        <v>0</v>
      </c>
      <c r="X2930">
        <v>0</v>
      </c>
      <c r="Y2930">
        <v>39.858657999999998</v>
      </c>
      <c r="Z2930">
        <v>0</v>
      </c>
      <c r="AA2930">
        <v>0</v>
      </c>
      <c r="AB2930">
        <v>0</v>
      </c>
      <c r="AC2930">
        <v>14.960006999999999</v>
      </c>
      <c r="AD2930">
        <v>0</v>
      </c>
      <c r="AE2930">
        <v>0</v>
      </c>
      <c r="AF2930">
        <v>54.818665000000003</v>
      </c>
    </row>
    <row r="2931" spans="1:32" x14ac:dyDescent="0.3">
      <c r="A2931">
        <v>3002327</v>
      </c>
      <c r="B2931">
        <v>2</v>
      </c>
      <c r="C2931" t="s">
        <v>82</v>
      </c>
      <c r="D2931" t="s">
        <v>90</v>
      </c>
      <c r="E2931" t="s">
        <v>5398</v>
      </c>
      <c r="F2931" t="s">
        <v>5399</v>
      </c>
      <c r="G2931" t="s">
        <v>134</v>
      </c>
      <c r="H2931" t="s">
        <v>211</v>
      </c>
      <c r="I2931" t="s">
        <v>79</v>
      </c>
      <c r="J2931" t="s">
        <v>136</v>
      </c>
      <c r="K2931" t="s">
        <v>22</v>
      </c>
      <c r="L2931" t="s">
        <v>177</v>
      </c>
      <c r="M2931" t="s">
        <v>9942</v>
      </c>
      <c r="N2931" t="s">
        <v>11116</v>
      </c>
      <c r="O2931">
        <v>0.27020222222222223</v>
      </c>
      <c r="P2931">
        <v>0</v>
      </c>
      <c r="Q2931">
        <v>145</v>
      </c>
      <c r="R2931">
        <v>0</v>
      </c>
      <c r="S2931">
        <v>1</v>
      </c>
      <c r="T2931">
        <v>32</v>
      </c>
      <c r="U2931">
        <v>23</v>
      </c>
      <c r="V2931">
        <v>12</v>
      </c>
      <c r="W2931">
        <v>4</v>
      </c>
      <c r="X2931">
        <v>0</v>
      </c>
      <c r="Y2931">
        <v>13.354096</v>
      </c>
      <c r="Z2931">
        <v>0</v>
      </c>
      <c r="AA2931">
        <v>0.72161430000000004</v>
      </c>
      <c r="AB2931">
        <v>185.59845000000001</v>
      </c>
      <c r="AC2931">
        <v>15.758606</v>
      </c>
      <c r="AD2931">
        <v>86.828270000000003</v>
      </c>
      <c r="AE2931">
        <v>38.317036000000002</v>
      </c>
      <c r="AF2931">
        <v>340.57805999999999</v>
      </c>
    </row>
    <row r="2932" spans="1:32" x14ac:dyDescent="0.3">
      <c r="A2932">
        <v>3002409</v>
      </c>
      <c r="B2932">
        <v>1</v>
      </c>
      <c r="C2932" t="s">
        <v>82</v>
      </c>
      <c r="D2932" t="s">
        <v>90</v>
      </c>
      <c r="E2932" t="s">
        <v>11117</v>
      </c>
      <c r="F2932" t="s">
        <v>11118</v>
      </c>
      <c r="G2932" t="s">
        <v>134</v>
      </c>
      <c r="H2932" t="s">
        <v>135</v>
      </c>
      <c r="I2932" t="s">
        <v>79</v>
      </c>
      <c r="J2932" t="s">
        <v>136</v>
      </c>
      <c r="K2932" t="s">
        <v>22</v>
      </c>
      <c r="L2932" t="s">
        <v>137</v>
      </c>
      <c r="M2932" t="s">
        <v>11119</v>
      </c>
      <c r="N2932" t="s">
        <v>11120</v>
      </c>
      <c r="O2932">
        <v>0.12972222222222221</v>
      </c>
      <c r="P2932">
        <v>0</v>
      </c>
      <c r="Q2932">
        <v>903</v>
      </c>
      <c r="R2932">
        <v>0</v>
      </c>
      <c r="S2932">
        <v>0</v>
      </c>
      <c r="T2932">
        <v>0</v>
      </c>
      <c r="U2932">
        <v>79</v>
      </c>
      <c r="V2932">
        <v>0</v>
      </c>
      <c r="W2932">
        <v>0</v>
      </c>
      <c r="X2932">
        <v>0</v>
      </c>
      <c r="Y2932">
        <v>37.416428000000003</v>
      </c>
      <c r="Z2932">
        <v>0</v>
      </c>
      <c r="AA2932">
        <v>0</v>
      </c>
      <c r="AB2932">
        <v>0</v>
      </c>
      <c r="AC2932">
        <v>3.7711627000000001</v>
      </c>
      <c r="AD2932">
        <v>0</v>
      </c>
      <c r="AE2932">
        <v>0</v>
      </c>
      <c r="AF2932">
        <v>41.18759</v>
      </c>
    </row>
    <row r="2933" spans="1:32" x14ac:dyDescent="0.3">
      <c r="A2933">
        <v>3002307</v>
      </c>
      <c r="B2933">
        <v>1</v>
      </c>
      <c r="C2933" t="s">
        <v>82</v>
      </c>
      <c r="D2933" t="s">
        <v>90</v>
      </c>
      <c r="E2933" t="s">
        <v>11121</v>
      </c>
      <c r="F2933" t="s">
        <v>11122</v>
      </c>
      <c r="G2933" t="s">
        <v>134</v>
      </c>
      <c r="H2933" t="s">
        <v>327</v>
      </c>
      <c r="I2933" t="s">
        <v>78</v>
      </c>
      <c r="J2933" t="s">
        <v>136</v>
      </c>
      <c r="K2933" t="s">
        <v>22</v>
      </c>
      <c r="L2933" t="s">
        <v>177</v>
      </c>
      <c r="M2933" t="s">
        <v>11123</v>
      </c>
      <c r="N2933" t="s">
        <v>11124</v>
      </c>
      <c r="O2933">
        <v>1.0699175000000001</v>
      </c>
      <c r="P2933">
        <v>0</v>
      </c>
      <c r="Q2933">
        <v>74</v>
      </c>
      <c r="R2933">
        <v>0</v>
      </c>
      <c r="S2933">
        <v>4</v>
      </c>
      <c r="T2933">
        <v>0</v>
      </c>
      <c r="U2933">
        <v>9</v>
      </c>
      <c r="V2933">
        <v>0</v>
      </c>
      <c r="W2933">
        <v>0</v>
      </c>
      <c r="X2933">
        <v>0</v>
      </c>
      <c r="Y2933">
        <v>54.060977999999999</v>
      </c>
      <c r="Z2933">
        <v>0</v>
      </c>
      <c r="AA2933">
        <v>5.9364019999999995E-4</v>
      </c>
      <c r="AB2933">
        <v>0</v>
      </c>
      <c r="AC2933">
        <v>12.603402000000001</v>
      </c>
      <c r="AD2933">
        <v>0</v>
      </c>
      <c r="AE2933">
        <v>0</v>
      </c>
      <c r="AF2933">
        <v>66.664969999999997</v>
      </c>
    </row>
    <row r="2934" spans="1:32" x14ac:dyDescent="0.3">
      <c r="A2934">
        <v>3002292</v>
      </c>
      <c r="B2934">
        <v>1</v>
      </c>
      <c r="C2934" t="s">
        <v>82</v>
      </c>
      <c r="D2934" t="s">
        <v>91</v>
      </c>
      <c r="E2934" t="s">
        <v>11125</v>
      </c>
      <c r="F2934" t="s">
        <v>11126</v>
      </c>
      <c r="G2934" t="s">
        <v>134</v>
      </c>
      <c r="H2934" t="s">
        <v>142</v>
      </c>
      <c r="I2934" t="s">
        <v>78</v>
      </c>
      <c r="J2934" t="s">
        <v>136</v>
      </c>
      <c r="K2934" t="s">
        <v>22</v>
      </c>
      <c r="L2934" t="s">
        <v>137</v>
      </c>
      <c r="M2934" t="s">
        <v>11127</v>
      </c>
      <c r="N2934" t="s">
        <v>11128</v>
      </c>
      <c r="O2934">
        <v>0.48222222222222222</v>
      </c>
      <c r="P2934">
        <v>0</v>
      </c>
      <c r="Q2934">
        <v>302</v>
      </c>
      <c r="R2934">
        <v>0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0</v>
      </c>
      <c r="Y2934">
        <v>31.428225000000001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31.428225000000001</v>
      </c>
    </row>
    <row r="2935" spans="1:32" x14ac:dyDescent="0.3">
      <c r="A2935">
        <v>3002194</v>
      </c>
      <c r="B2935">
        <v>1</v>
      </c>
      <c r="C2935" t="s">
        <v>82</v>
      </c>
      <c r="D2935" t="s">
        <v>105</v>
      </c>
      <c r="E2935" t="s">
        <v>11129</v>
      </c>
      <c r="F2935" t="s">
        <v>11130</v>
      </c>
      <c r="G2935" t="s">
        <v>134</v>
      </c>
      <c r="H2935" t="s">
        <v>238</v>
      </c>
      <c r="I2935" t="s">
        <v>78</v>
      </c>
      <c r="J2935" t="s">
        <v>136</v>
      </c>
      <c r="K2935" t="s">
        <v>22</v>
      </c>
      <c r="L2935" t="s">
        <v>177</v>
      </c>
      <c r="M2935" t="s">
        <v>11131</v>
      </c>
      <c r="N2935" t="s">
        <v>11132</v>
      </c>
      <c r="O2935">
        <v>3.9245858333333334</v>
      </c>
      <c r="P2935">
        <v>0</v>
      </c>
      <c r="Q2935">
        <v>1</v>
      </c>
      <c r="R2935">
        <v>0</v>
      </c>
      <c r="S2935">
        <v>0</v>
      </c>
      <c r="T2935">
        <v>0</v>
      </c>
      <c r="U2935">
        <v>2</v>
      </c>
      <c r="V2935">
        <v>0</v>
      </c>
      <c r="W2935">
        <v>0</v>
      </c>
      <c r="X2935">
        <v>0</v>
      </c>
      <c r="Y2935">
        <v>2.5717417999999999</v>
      </c>
      <c r="Z2935">
        <v>0</v>
      </c>
      <c r="AA2935">
        <v>0</v>
      </c>
      <c r="AB2935">
        <v>0</v>
      </c>
      <c r="AC2935">
        <v>4.5181274</v>
      </c>
      <c r="AD2935">
        <v>0</v>
      </c>
      <c r="AE2935">
        <v>0</v>
      </c>
      <c r="AF2935">
        <v>7.0898690000000002</v>
      </c>
    </row>
    <row r="2936" spans="1:32" x14ac:dyDescent="0.3">
      <c r="A2936">
        <v>3002205</v>
      </c>
      <c r="B2936">
        <v>1</v>
      </c>
      <c r="C2936" t="s">
        <v>82</v>
      </c>
      <c r="D2936" t="s">
        <v>103</v>
      </c>
      <c r="E2936" t="s">
        <v>11133</v>
      </c>
      <c r="F2936" t="s">
        <v>11134</v>
      </c>
      <c r="G2936" t="s">
        <v>134</v>
      </c>
      <c r="H2936" t="s">
        <v>147</v>
      </c>
      <c r="I2936" t="s">
        <v>79</v>
      </c>
      <c r="J2936" t="s">
        <v>136</v>
      </c>
      <c r="K2936" t="s">
        <v>22</v>
      </c>
      <c r="L2936" t="s">
        <v>137</v>
      </c>
      <c r="M2936" t="s">
        <v>11135</v>
      </c>
      <c r="N2936" t="s">
        <v>11136</v>
      </c>
      <c r="O2936">
        <v>5.1744444444444442</v>
      </c>
      <c r="P2936">
        <v>0</v>
      </c>
      <c r="Q2936">
        <v>60</v>
      </c>
      <c r="R2936">
        <v>0</v>
      </c>
      <c r="S2936">
        <v>9</v>
      </c>
      <c r="T2936">
        <v>0</v>
      </c>
      <c r="U2936">
        <v>4</v>
      </c>
      <c r="V2936">
        <v>0</v>
      </c>
      <c r="W2936">
        <v>0</v>
      </c>
      <c r="X2936">
        <v>0</v>
      </c>
      <c r="Y2936">
        <v>29.403122</v>
      </c>
      <c r="Z2936">
        <v>0</v>
      </c>
      <c r="AA2936">
        <v>1.2565169</v>
      </c>
      <c r="AB2936">
        <v>0</v>
      </c>
      <c r="AC2936">
        <v>0.12246487</v>
      </c>
      <c r="AD2936">
        <v>0</v>
      </c>
      <c r="AE2936">
        <v>0</v>
      </c>
      <c r="AF2936">
        <v>30.782102999999999</v>
      </c>
    </row>
    <row r="2937" spans="1:32" x14ac:dyDescent="0.3">
      <c r="A2937">
        <v>3002080</v>
      </c>
      <c r="B2937">
        <v>1</v>
      </c>
      <c r="C2937" t="s">
        <v>82</v>
      </c>
      <c r="D2937" t="s">
        <v>93</v>
      </c>
      <c r="E2937" t="s">
        <v>11137</v>
      </c>
      <c r="F2937" t="s">
        <v>11138</v>
      </c>
      <c r="G2937" t="s">
        <v>134</v>
      </c>
      <c r="H2937" t="s">
        <v>404</v>
      </c>
      <c r="I2937" t="s">
        <v>78</v>
      </c>
      <c r="J2937" t="s">
        <v>136</v>
      </c>
      <c r="K2937" t="s">
        <v>22</v>
      </c>
      <c r="L2937" t="s">
        <v>177</v>
      </c>
      <c r="M2937" t="s">
        <v>11139</v>
      </c>
      <c r="N2937" t="s">
        <v>11140</v>
      </c>
      <c r="O2937">
        <v>3.4581108333333335</v>
      </c>
      <c r="P2937">
        <v>0</v>
      </c>
      <c r="Q2937">
        <v>220</v>
      </c>
      <c r="R2937">
        <v>0</v>
      </c>
      <c r="S2937">
        <v>0</v>
      </c>
      <c r="T2937">
        <v>0</v>
      </c>
      <c r="U2937">
        <v>10</v>
      </c>
      <c r="V2937">
        <v>0</v>
      </c>
      <c r="W2937">
        <v>0</v>
      </c>
      <c r="X2937">
        <v>0</v>
      </c>
      <c r="Y2937">
        <v>183.18834000000001</v>
      </c>
      <c r="Z2937">
        <v>0</v>
      </c>
      <c r="AA2937">
        <v>0</v>
      </c>
      <c r="AB2937">
        <v>0</v>
      </c>
      <c r="AC2937">
        <v>10.242138000000001</v>
      </c>
      <c r="AD2937">
        <v>0</v>
      </c>
      <c r="AE2937">
        <v>0</v>
      </c>
      <c r="AF2937">
        <v>193.43047000000001</v>
      </c>
    </row>
    <row r="2938" spans="1:32" x14ac:dyDescent="0.3">
      <c r="A2938">
        <v>3020085</v>
      </c>
      <c r="B2938">
        <v>1</v>
      </c>
      <c r="C2938" t="s">
        <v>83</v>
      </c>
      <c r="D2938" t="s">
        <v>116</v>
      </c>
      <c r="E2938" t="s">
        <v>11141</v>
      </c>
      <c r="F2938" t="s">
        <v>11142</v>
      </c>
      <c r="G2938" t="s">
        <v>134</v>
      </c>
      <c r="H2938" t="s">
        <v>247</v>
      </c>
      <c r="I2938" t="s">
        <v>78</v>
      </c>
      <c r="J2938" t="s">
        <v>136</v>
      </c>
      <c r="K2938" t="s">
        <v>22</v>
      </c>
      <c r="L2938" t="s">
        <v>177</v>
      </c>
      <c r="M2938" t="s">
        <v>11143</v>
      </c>
      <c r="N2938" t="s">
        <v>11144</v>
      </c>
      <c r="O2938">
        <v>0.76121972222222223</v>
      </c>
      <c r="P2938">
        <v>0</v>
      </c>
      <c r="Q2938">
        <v>64</v>
      </c>
      <c r="R2938">
        <v>0</v>
      </c>
      <c r="S2938">
        <v>19</v>
      </c>
      <c r="T2938">
        <v>0</v>
      </c>
      <c r="U2938">
        <v>1</v>
      </c>
      <c r="V2938">
        <v>0</v>
      </c>
      <c r="W2938">
        <v>0</v>
      </c>
      <c r="X2938">
        <v>0</v>
      </c>
      <c r="Y2938">
        <v>8.0943950000000005</v>
      </c>
      <c r="Z2938">
        <v>0</v>
      </c>
      <c r="AA2938">
        <v>2.0316795999999999</v>
      </c>
      <c r="AB2938">
        <v>0</v>
      </c>
      <c r="AC2938">
        <v>1.4915628000000001</v>
      </c>
      <c r="AD2938">
        <v>0</v>
      </c>
      <c r="AE2938">
        <v>0</v>
      </c>
      <c r="AF2938">
        <v>11.617637999999999</v>
      </c>
    </row>
    <row r="2939" spans="1:32" x14ac:dyDescent="0.3">
      <c r="A2939">
        <v>3000058</v>
      </c>
      <c r="B2939">
        <v>1</v>
      </c>
      <c r="C2939" t="s">
        <v>82</v>
      </c>
      <c r="D2939" t="s">
        <v>104</v>
      </c>
      <c r="E2939" t="s">
        <v>11145</v>
      </c>
      <c r="F2939" t="s">
        <v>11146</v>
      </c>
      <c r="G2939" t="s">
        <v>134</v>
      </c>
      <c r="H2939" t="s">
        <v>135</v>
      </c>
      <c r="I2939" t="s">
        <v>79</v>
      </c>
      <c r="J2939" t="s">
        <v>346</v>
      </c>
      <c r="K2939" t="s">
        <v>22</v>
      </c>
      <c r="L2939" t="s">
        <v>137</v>
      </c>
      <c r="M2939" t="s">
        <v>11147</v>
      </c>
      <c r="N2939" t="s">
        <v>11148</v>
      </c>
      <c r="O2939">
        <v>6.6666666666666671E-3</v>
      </c>
      <c r="P2939">
        <v>0</v>
      </c>
      <c r="Q2939">
        <v>3049</v>
      </c>
      <c r="R2939">
        <v>0</v>
      </c>
      <c r="S2939">
        <v>0</v>
      </c>
      <c r="T2939">
        <v>1</v>
      </c>
      <c r="U2939">
        <v>131</v>
      </c>
      <c r="V2939">
        <v>0</v>
      </c>
      <c r="W2939">
        <v>0</v>
      </c>
      <c r="X2939">
        <v>0</v>
      </c>
      <c r="Y2939">
        <v>8.258597</v>
      </c>
      <c r="Z2939">
        <v>0</v>
      </c>
      <c r="AA2939">
        <v>0</v>
      </c>
      <c r="AB2939">
        <v>0.89512676000000002</v>
      </c>
      <c r="AC2939">
        <v>0.29402489999999998</v>
      </c>
      <c r="AD2939">
        <v>0</v>
      </c>
      <c r="AE2939">
        <v>0</v>
      </c>
      <c r="AF2939">
        <v>9.447749</v>
      </c>
    </row>
    <row r="2940" spans="1:32" x14ac:dyDescent="0.3">
      <c r="A2940">
        <v>3011250</v>
      </c>
      <c r="B2940">
        <v>1</v>
      </c>
      <c r="C2940" t="s">
        <v>82</v>
      </c>
      <c r="D2940" t="s">
        <v>112</v>
      </c>
      <c r="E2940" t="s">
        <v>11149</v>
      </c>
      <c r="F2940" t="s">
        <v>11150</v>
      </c>
      <c r="G2940" t="s">
        <v>134</v>
      </c>
      <c r="H2940" t="s">
        <v>247</v>
      </c>
      <c r="I2940" t="s">
        <v>78</v>
      </c>
      <c r="J2940" t="s">
        <v>136</v>
      </c>
      <c r="K2940" t="s">
        <v>22</v>
      </c>
      <c r="L2940" t="s">
        <v>177</v>
      </c>
      <c r="M2940" t="s">
        <v>11151</v>
      </c>
      <c r="N2940" t="s">
        <v>11152</v>
      </c>
      <c r="O2940">
        <v>1.1851572222222222</v>
      </c>
      <c r="P2940">
        <v>0</v>
      </c>
      <c r="Q2940">
        <v>119</v>
      </c>
      <c r="R2940">
        <v>0</v>
      </c>
      <c r="S2940">
        <v>18</v>
      </c>
      <c r="T2940">
        <v>0</v>
      </c>
      <c r="U2940">
        <v>17</v>
      </c>
      <c r="V2940">
        <v>0</v>
      </c>
      <c r="W2940">
        <v>0</v>
      </c>
      <c r="X2940">
        <v>0</v>
      </c>
      <c r="Y2940">
        <v>36.314556000000003</v>
      </c>
      <c r="Z2940">
        <v>0</v>
      </c>
      <c r="AA2940">
        <v>24.126345000000001</v>
      </c>
      <c r="AB2940">
        <v>0</v>
      </c>
      <c r="AC2940">
        <v>18.343547999999998</v>
      </c>
      <c r="AD2940">
        <v>0</v>
      </c>
      <c r="AE2940">
        <v>0</v>
      </c>
      <c r="AF2940">
        <v>78.784450000000007</v>
      </c>
    </row>
    <row r="2941" spans="1:32" x14ac:dyDescent="0.3">
      <c r="A2941">
        <v>3035295</v>
      </c>
      <c r="B2941">
        <v>1</v>
      </c>
      <c r="C2941" t="s">
        <v>82</v>
      </c>
      <c r="D2941" t="s">
        <v>88</v>
      </c>
      <c r="E2941" t="s">
        <v>11153</v>
      </c>
      <c r="F2941" t="s">
        <v>11154</v>
      </c>
      <c r="G2941" t="s">
        <v>134</v>
      </c>
      <c r="H2941" t="s">
        <v>182</v>
      </c>
      <c r="I2941" t="s">
        <v>78</v>
      </c>
      <c r="J2941" t="s">
        <v>136</v>
      </c>
      <c r="K2941" t="s">
        <v>22</v>
      </c>
      <c r="L2941" t="s">
        <v>177</v>
      </c>
      <c r="M2941" t="s">
        <v>11155</v>
      </c>
      <c r="N2941" t="s">
        <v>11156</v>
      </c>
      <c r="O2941">
        <v>0.84695527777777779</v>
      </c>
      <c r="P2941">
        <v>0</v>
      </c>
      <c r="Q2941">
        <v>242</v>
      </c>
      <c r="R2941">
        <v>0</v>
      </c>
      <c r="S2941">
        <v>0</v>
      </c>
      <c r="T2941">
        <v>0</v>
      </c>
      <c r="U2941">
        <v>7</v>
      </c>
      <c r="V2941">
        <v>0</v>
      </c>
      <c r="W2941">
        <v>0</v>
      </c>
      <c r="X2941">
        <v>0</v>
      </c>
      <c r="Y2941">
        <v>49.446449999999999</v>
      </c>
      <c r="Z2941">
        <v>0</v>
      </c>
      <c r="AA2941">
        <v>0</v>
      </c>
      <c r="AB2941">
        <v>0</v>
      </c>
      <c r="AC2941">
        <v>3.7583134</v>
      </c>
      <c r="AD2941">
        <v>0</v>
      </c>
      <c r="AE2941">
        <v>0</v>
      </c>
      <c r="AF2941">
        <v>53.204765000000002</v>
      </c>
    </row>
    <row r="2942" spans="1:32" x14ac:dyDescent="0.3">
      <c r="A2942">
        <v>3015973</v>
      </c>
      <c r="B2942">
        <v>1</v>
      </c>
      <c r="C2942" t="s">
        <v>82</v>
      </c>
      <c r="D2942" t="s">
        <v>88</v>
      </c>
      <c r="E2942" t="s">
        <v>11157</v>
      </c>
      <c r="F2942" t="s">
        <v>11158</v>
      </c>
      <c r="G2942" t="s">
        <v>134</v>
      </c>
      <c r="H2942" t="s">
        <v>874</v>
      </c>
      <c r="I2942" t="s">
        <v>79</v>
      </c>
      <c r="J2942" t="s">
        <v>136</v>
      </c>
      <c r="K2942" t="s">
        <v>3</v>
      </c>
      <c r="L2942" t="s">
        <v>177</v>
      </c>
      <c r="M2942" t="s">
        <v>11159</v>
      </c>
      <c r="N2942" t="s">
        <v>11160</v>
      </c>
      <c r="O2942">
        <v>0.87978888888888884</v>
      </c>
      <c r="P2942">
        <v>0</v>
      </c>
      <c r="Q2942">
        <v>1985</v>
      </c>
      <c r="R2942">
        <v>0</v>
      </c>
      <c r="S2942">
        <v>0</v>
      </c>
      <c r="T2942">
        <v>0</v>
      </c>
      <c r="U2942">
        <v>49</v>
      </c>
      <c r="V2942">
        <v>0</v>
      </c>
      <c r="W2942">
        <v>0</v>
      </c>
      <c r="X2942">
        <v>0</v>
      </c>
      <c r="Y2942">
        <v>492.19481999999999</v>
      </c>
      <c r="Z2942">
        <v>0</v>
      </c>
      <c r="AA2942">
        <v>0</v>
      </c>
      <c r="AB2942">
        <v>0</v>
      </c>
      <c r="AC2942">
        <v>35.965260000000001</v>
      </c>
      <c r="AD2942">
        <v>0</v>
      </c>
      <c r="AE2942">
        <v>0</v>
      </c>
      <c r="AF2942">
        <v>528.16010000000006</v>
      </c>
    </row>
    <row r="2943" spans="1:32" x14ac:dyDescent="0.3">
      <c r="A2943">
        <v>3009558</v>
      </c>
      <c r="B2943">
        <v>1</v>
      </c>
      <c r="C2943" t="s">
        <v>82</v>
      </c>
      <c r="D2943" t="s">
        <v>84</v>
      </c>
      <c r="E2943" t="s">
        <v>1193</v>
      </c>
      <c r="F2943" t="s">
        <v>1194</v>
      </c>
      <c r="G2943" t="s">
        <v>134</v>
      </c>
      <c r="H2943" t="s">
        <v>211</v>
      </c>
      <c r="I2943" t="s">
        <v>79</v>
      </c>
      <c r="J2943" t="s">
        <v>136</v>
      </c>
      <c r="K2943" t="s">
        <v>22</v>
      </c>
      <c r="L2943" t="s">
        <v>177</v>
      </c>
      <c r="M2943" t="s">
        <v>11161</v>
      </c>
      <c r="N2943" t="s">
        <v>11162</v>
      </c>
      <c r="O2943">
        <v>3.0516430555555556</v>
      </c>
      <c r="P2943">
        <v>5</v>
      </c>
      <c r="Q2943">
        <v>788</v>
      </c>
      <c r="R2943">
        <v>25</v>
      </c>
      <c r="S2943">
        <v>14</v>
      </c>
      <c r="T2943">
        <v>34</v>
      </c>
      <c r="U2943">
        <v>57</v>
      </c>
      <c r="V2943">
        <v>0</v>
      </c>
      <c r="W2943">
        <v>0</v>
      </c>
      <c r="X2943">
        <v>17.032505</v>
      </c>
      <c r="Y2943">
        <v>669.33745999999996</v>
      </c>
      <c r="Z2943">
        <v>123.38836000000001</v>
      </c>
      <c r="AA2943">
        <v>18.504366000000001</v>
      </c>
      <c r="AB2943">
        <v>1293.0452</v>
      </c>
      <c r="AC2943">
        <v>146.10121000000001</v>
      </c>
      <c r="AD2943">
        <v>0</v>
      </c>
      <c r="AE2943">
        <v>0</v>
      </c>
      <c r="AF2943">
        <v>2267.4090000000001</v>
      </c>
    </row>
    <row r="2944" spans="1:32" x14ac:dyDescent="0.3">
      <c r="A2944">
        <v>3002073</v>
      </c>
      <c r="B2944">
        <v>1</v>
      </c>
      <c r="C2944" t="s">
        <v>82</v>
      </c>
      <c r="D2944" t="s">
        <v>95</v>
      </c>
      <c r="E2944" t="s">
        <v>1856</v>
      </c>
      <c r="F2944" t="s">
        <v>1857</v>
      </c>
      <c r="G2944" t="s">
        <v>134</v>
      </c>
      <c r="H2944" t="s">
        <v>182</v>
      </c>
      <c r="I2944" t="s">
        <v>79</v>
      </c>
      <c r="J2944" t="s">
        <v>136</v>
      </c>
      <c r="K2944" t="s">
        <v>22</v>
      </c>
      <c r="L2944" t="s">
        <v>177</v>
      </c>
      <c r="M2944" t="s">
        <v>11163</v>
      </c>
      <c r="N2944" t="s">
        <v>11164</v>
      </c>
      <c r="O2944">
        <v>1.7831055555555557</v>
      </c>
      <c r="P2944">
        <v>3</v>
      </c>
      <c r="Q2944">
        <v>1127</v>
      </c>
      <c r="R2944">
        <v>6</v>
      </c>
      <c r="S2944">
        <v>34</v>
      </c>
      <c r="T2944">
        <v>7</v>
      </c>
      <c r="U2944">
        <v>96</v>
      </c>
      <c r="V2944">
        <v>2</v>
      </c>
      <c r="W2944">
        <v>0</v>
      </c>
      <c r="X2944">
        <v>1.9114355000000001</v>
      </c>
      <c r="Y2944">
        <v>659.94586000000004</v>
      </c>
      <c r="Z2944">
        <v>86.002250000000004</v>
      </c>
      <c r="AA2944">
        <v>10.872666000000001</v>
      </c>
      <c r="AB2944">
        <v>13.449847999999999</v>
      </c>
      <c r="AC2944">
        <v>93.35933</v>
      </c>
      <c r="AD2944">
        <v>137.27545000000001</v>
      </c>
      <c r="AE2944">
        <v>0</v>
      </c>
      <c r="AF2944">
        <v>1002.81683</v>
      </c>
    </row>
    <row r="2945" spans="1:32" x14ac:dyDescent="0.3">
      <c r="A2945">
        <v>3012556</v>
      </c>
      <c r="B2945">
        <v>2</v>
      </c>
      <c r="C2945" t="s">
        <v>82</v>
      </c>
      <c r="D2945" t="s">
        <v>100</v>
      </c>
      <c r="E2945" t="s">
        <v>11165</v>
      </c>
      <c r="F2945" t="s">
        <v>11166</v>
      </c>
      <c r="G2945" t="s">
        <v>134</v>
      </c>
      <c r="H2945" t="s">
        <v>211</v>
      </c>
      <c r="I2945" t="s">
        <v>79</v>
      </c>
      <c r="J2945" t="s">
        <v>136</v>
      </c>
      <c r="K2945" t="s">
        <v>22</v>
      </c>
      <c r="L2945" t="s">
        <v>177</v>
      </c>
      <c r="M2945" t="s">
        <v>11167</v>
      </c>
      <c r="N2945" t="s">
        <v>11168</v>
      </c>
      <c r="O2945">
        <v>0.87742305555555555</v>
      </c>
      <c r="P2945">
        <v>0</v>
      </c>
      <c r="Q2945">
        <v>2144</v>
      </c>
      <c r="R2945">
        <v>0</v>
      </c>
      <c r="S2945">
        <v>0</v>
      </c>
      <c r="T2945">
        <v>0</v>
      </c>
      <c r="U2945">
        <v>385</v>
      </c>
      <c r="V2945">
        <v>0</v>
      </c>
      <c r="W2945">
        <v>0</v>
      </c>
      <c r="X2945">
        <v>0</v>
      </c>
      <c r="Y2945">
        <v>458.38643999999999</v>
      </c>
      <c r="Z2945">
        <v>0</v>
      </c>
      <c r="AA2945">
        <v>0</v>
      </c>
      <c r="AB2945">
        <v>0</v>
      </c>
      <c r="AC2945">
        <v>286.14749999999998</v>
      </c>
      <c r="AD2945">
        <v>0</v>
      </c>
      <c r="AE2945">
        <v>0</v>
      </c>
      <c r="AF2945">
        <v>744.53394000000003</v>
      </c>
    </row>
    <row r="2946" spans="1:32" x14ac:dyDescent="0.3">
      <c r="A2946">
        <v>3012802</v>
      </c>
      <c r="B2946">
        <v>2</v>
      </c>
      <c r="C2946" t="s">
        <v>82</v>
      </c>
      <c r="D2946" t="s">
        <v>91</v>
      </c>
      <c r="E2946" t="s">
        <v>11169</v>
      </c>
      <c r="F2946" t="s">
        <v>11170</v>
      </c>
      <c r="G2946" t="s">
        <v>134</v>
      </c>
      <c r="H2946" t="s">
        <v>404</v>
      </c>
      <c r="I2946" t="s">
        <v>78</v>
      </c>
      <c r="J2946" t="s">
        <v>136</v>
      </c>
      <c r="K2946" t="s">
        <v>22</v>
      </c>
      <c r="L2946" t="s">
        <v>177</v>
      </c>
      <c r="M2946" t="s">
        <v>11171</v>
      </c>
      <c r="N2946" t="s">
        <v>11172</v>
      </c>
      <c r="O2946">
        <v>1.0777777777777777</v>
      </c>
      <c r="P2946">
        <v>0</v>
      </c>
      <c r="Q2946">
        <v>968</v>
      </c>
      <c r="R2946">
        <v>0</v>
      </c>
      <c r="S2946">
        <v>0</v>
      </c>
      <c r="T2946">
        <v>0</v>
      </c>
      <c r="U2946">
        <v>48</v>
      </c>
      <c r="V2946">
        <v>0</v>
      </c>
      <c r="W2946">
        <v>0</v>
      </c>
      <c r="X2946">
        <v>0</v>
      </c>
      <c r="Y2946">
        <v>212.76576</v>
      </c>
      <c r="Z2946">
        <v>0</v>
      </c>
      <c r="AA2946">
        <v>0</v>
      </c>
      <c r="AB2946">
        <v>0</v>
      </c>
      <c r="AC2946">
        <v>43.252209999999998</v>
      </c>
      <c r="AD2946">
        <v>0</v>
      </c>
      <c r="AE2946">
        <v>0</v>
      </c>
      <c r="AF2946">
        <v>256.01796999999999</v>
      </c>
    </row>
    <row r="2947" spans="1:32" x14ac:dyDescent="0.3">
      <c r="A2947">
        <v>3012802</v>
      </c>
      <c r="B2947">
        <v>1</v>
      </c>
      <c r="C2947" t="s">
        <v>82</v>
      </c>
      <c r="D2947" t="s">
        <v>91</v>
      </c>
      <c r="E2947" t="s">
        <v>11173</v>
      </c>
      <c r="F2947" t="s">
        <v>11174</v>
      </c>
      <c r="G2947" t="s">
        <v>134</v>
      </c>
      <c r="H2947" t="s">
        <v>404</v>
      </c>
      <c r="I2947" t="s">
        <v>78</v>
      </c>
      <c r="J2947" t="s">
        <v>136</v>
      </c>
      <c r="K2947" t="s">
        <v>22</v>
      </c>
      <c r="L2947" t="s">
        <v>177</v>
      </c>
      <c r="M2947" t="s">
        <v>11175</v>
      </c>
      <c r="N2947" t="s">
        <v>11171</v>
      </c>
      <c r="O2947">
        <v>1.3261886111111112</v>
      </c>
      <c r="P2947">
        <v>0</v>
      </c>
      <c r="Q2947">
        <v>106</v>
      </c>
      <c r="R2947">
        <v>0</v>
      </c>
      <c r="S2947">
        <v>0</v>
      </c>
      <c r="T2947">
        <v>0</v>
      </c>
      <c r="U2947">
        <v>6</v>
      </c>
      <c r="V2947">
        <v>0</v>
      </c>
      <c r="W2947">
        <v>0</v>
      </c>
      <c r="X2947">
        <v>0</v>
      </c>
      <c r="Y2947">
        <v>35.80498</v>
      </c>
      <c r="Z2947">
        <v>0</v>
      </c>
      <c r="AA2947">
        <v>0</v>
      </c>
      <c r="AB2947">
        <v>0</v>
      </c>
      <c r="AC2947">
        <v>5.3127193000000004</v>
      </c>
      <c r="AD2947">
        <v>0</v>
      </c>
      <c r="AE2947">
        <v>0</v>
      </c>
      <c r="AF2947">
        <v>41.117699999999999</v>
      </c>
    </row>
    <row r="2948" spans="1:32" x14ac:dyDescent="0.3">
      <c r="A2948">
        <v>3012820</v>
      </c>
      <c r="B2948">
        <v>1</v>
      </c>
      <c r="C2948" t="s">
        <v>82</v>
      </c>
      <c r="D2948" t="s">
        <v>84</v>
      </c>
      <c r="E2948" t="s">
        <v>11176</v>
      </c>
      <c r="F2948" t="s">
        <v>11177</v>
      </c>
      <c r="G2948" t="s">
        <v>134</v>
      </c>
      <c r="H2948" t="s">
        <v>147</v>
      </c>
      <c r="I2948" t="s">
        <v>79</v>
      </c>
      <c r="J2948" t="s">
        <v>136</v>
      </c>
      <c r="K2948" t="s">
        <v>22</v>
      </c>
      <c r="L2948" t="s">
        <v>137</v>
      </c>
      <c r="M2948" t="s">
        <v>11178</v>
      </c>
      <c r="N2948" t="s">
        <v>11179</v>
      </c>
      <c r="O2948">
        <v>4.25</v>
      </c>
      <c r="P2948">
        <v>1</v>
      </c>
      <c r="Q2948">
        <v>0</v>
      </c>
      <c r="R2948">
        <v>2</v>
      </c>
      <c r="S2948">
        <v>0</v>
      </c>
      <c r="T2948">
        <v>18</v>
      </c>
      <c r="U2948">
        <v>0</v>
      </c>
      <c r="V2948">
        <v>1</v>
      </c>
      <c r="W2948">
        <v>0</v>
      </c>
      <c r="X2948">
        <v>5.5658130000000003</v>
      </c>
      <c r="Y2948">
        <v>0</v>
      </c>
      <c r="Z2948">
        <v>56.05003</v>
      </c>
      <c r="AA2948">
        <v>0</v>
      </c>
      <c r="AB2948">
        <v>1269.3285000000001</v>
      </c>
      <c r="AC2948">
        <v>0</v>
      </c>
      <c r="AD2948">
        <v>1174.3605</v>
      </c>
      <c r="AE2948">
        <v>0</v>
      </c>
      <c r="AF2948">
        <v>2505.3047000000001</v>
      </c>
    </row>
    <row r="2949" spans="1:32" x14ac:dyDescent="0.3">
      <c r="A2949">
        <v>3009591</v>
      </c>
      <c r="B2949">
        <v>2</v>
      </c>
      <c r="C2949" t="s">
        <v>82</v>
      </c>
      <c r="D2949" t="s">
        <v>101</v>
      </c>
      <c r="E2949" t="s">
        <v>11180</v>
      </c>
      <c r="F2949" t="s">
        <v>11181</v>
      </c>
      <c r="G2949" t="s">
        <v>134</v>
      </c>
      <c r="H2949" t="s">
        <v>327</v>
      </c>
      <c r="I2949" t="s">
        <v>78</v>
      </c>
      <c r="J2949" t="s">
        <v>136</v>
      </c>
      <c r="K2949" t="s">
        <v>22</v>
      </c>
      <c r="L2949" t="s">
        <v>177</v>
      </c>
      <c r="M2949" t="s">
        <v>11182</v>
      </c>
      <c r="N2949" t="s">
        <v>11183</v>
      </c>
      <c r="O2949">
        <v>0.17222222222222222</v>
      </c>
      <c r="P2949">
        <v>0</v>
      </c>
      <c r="Q2949">
        <v>112</v>
      </c>
      <c r="R2949">
        <v>0</v>
      </c>
      <c r="S2949">
        <v>5</v>
      </c>
      <c r="T2949">
        <v>0</v>
      </c>
      <c r="U2949">
        <v>23</v>
      </c>
      <c r="V2949">
        <v>0</v>
      </c>
      <c r="W2949">
        <v>0</v>
      </c>
      <c r="X2949">
        <v>0</v>
      </c>
      <c r="Y2949">
        <v>6.2684072999999998</v>
      </c>
      <c r="Z2949">
        <v>0</v>
      </c>
      <c r="AA2949">
        <v>0.1579788</v>
      </c>
      <c r="AB2949">
        <v>0</v>
      </c>
      <c r="AC2949">
        <v>3.1269765</v>
      </c>
      <c r="AD2949">
        <v>0</v>
      </c>
      <c r="AE2949">
        <v>0</v>
      </c>
      <c r="AF2949">
        <v>9.5533629999999992</v>
      </c>
    </row>
    <row r="2950" spans="1:32" x14ac:dyDescent="0.3">
      <c r="A2950">
        <v>3020276</v>
      </c>
      <c r="B2950">
        <v>1</v>
      </c>
      <c r="C2950" t="s">
        <v>83</v>
      </c>
      <c r="D2950" t="s">
        <v>123</v>
      </c>
      <c r="E2950" t="s">
        <v>11184</v>
      </c>
      <c r="F2950" t="s">
        <v>11185</v>
      </c>
      <c r="G2950" t="s">
        <v>134</v>
      </c>
      <c r="H2950" t="s">
        <v>874</v>
      </c>
      <c r="I2950" t="s">
        <v>78</v>
      </c>
      <c r="J2950" t="s">
        <v>136</v>
      </c>
      <c r="K2950" t="s">
        <v>22</v>
      </c>
      <c r="L2950" t="s">
        <v>177</v>
      </c>
      <c r="M2950" t="s">
        <v>11186</v>
      </c>
      <c r="N2950" t="s">
        <v>11187</v>
      </c>
      <c r="O2950">
        <v>1.2707833333333332</v>
      </c>
      <c r="P2950">
        <v>0</v>
      </c>
      <c r="Q2950">
        <v>77</v>
      </c>
      <c r="R2950">
        <v>0</v>
      </c>
      <c r="S2950">
        <v>0</v>
      </c>
      <c r="T2950">
        <v>0</v>
      </c>
      <c r="U2950">
        <v>3</v>
      </c>
      <c r="V2950">
        <v>0</v>
      </c>
      <c r="W2950">
        <v>0</v>
      </c>
      <c r="X2950">
        <v>0</v>
      </c>
      <c r="Y2950">
        <v>24.450154999999999</v>
      </c>
      <c r="Z2950">
        <v>0</v>
      </c>
      <c r="AA2950">
        <v>0</v>
      </c>
      <c r="AB2950">
        <v>0</v>
      </c>
      <c r="AC2950">
        <v>1.3565069999999999</v>
      </c>
      <c r="AD2950">
        <v>0</v>
      </c>
      <c r="AE2950">
        <v>0</v>
      </c>
      <c r="AF2950">
        <v>25.806661999999999</v>
      </c>
    </row>
    <row r="2951" spans="1:32" x14ac:dyDescent="0.3">
      <c r="A2951">
        <v>3002443</v>
      </c>
      <c r="B2951">
        <v>1</v>
      </c>
      <c r="C2951" t="s">
        <v>82</v>
      </c>
      <c r="D2951" t="s">
        <v>90</v>
      </c>
      <c r="E2951" t="s">
        <v>11188</v>
      </c>
      <c r="F2951" t="s">
        <v>11189</v>
      </c>
      <c r="G2951" t="s">
        <v>134</v>
      </c>
      <c r="H2951" t="s">
        <v>874</v>
      </c>
      <c r="I2951" t="s">
        <v>78</v>
      </c>
      <c r="J2951" t="s">
        <v>136</v>
      </c>
      <c r="K2951" t="s">
        <v>22</v>
      </c>
      <c r="L2951" t="s">
        <v>177</v>
      </c>
      <c r="M2951" t="s">
        <v>11190</v>
      </c>
      <c r="N2951" t="s">
        <v>11191</v>
      </c>
      <c r="O2951">
        <v>1.3381230555555557</v>
      </c>
      <c r="P2951">
        <v>0</v>
      </c>
      <c r="Q2951">
        <v>33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13.011777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13.011777</v>
      </c>
    </row>
    <row r="2952" spans="1:32" x14ac:dyDescent="0.3">
      <c r="A2952">
        <v>3015022</v>
      </c>
      <c r="B2952">
        <v>1</v>
      </c>
      <c r="C2952" t="s">
        <v>82</v>
      </c>
      <c r="D2952" t="s">
        <v>106</v>
      </c>
      <c r="E2952" t="s">
        <v>11192</v>
      </c>
      <c r="F2952" t="s">
        <v>11193</v>
      </c>
      <c r="G2952" t="s">
        <v>134</v>
      </c>
      <c r="H2952" t="s">
        <v>147</v>
      </c>
      <c r="I2952" t="s">
        <v>79</v>
      </c>
      <c r="J2952" t="s">
        <v>136</v>
      </c>
      <c r="K2952" t="s">
        <v>22</v>
      </c>
      <c r="L2952" t="s">
        <v>137</v>
      </c>
      <c r="M2952" t="s">
        <v>11194</v>
      </c>
      <c r="N2952" t="s">
        <v>11195</v>
      </c>
      <c r="O2952">
        <v>7.1197472222222222</v>
      </c>
      <c r="P2952">
        <v>0</v>
      </c>
      <c r="Q2952">
        <v>36</v>
      </c>
      <c r="R2952">
        <v>0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0</v>
      </c>
      <c r="Y2952">
        <v>74.655820000000006</v>
      </c>
      <c r="Z2952">
        <v>0</v>
      </c>
      <c r="AA2952">
        <v>0</v>
      </c>
      <c r="AB2952">
        <v>0</v>
      </c>
      <c r="AC2952">
        <v>13.013192</v>
      </c>
      <c r="AD2952">
        <v>0</v>
      </c>
      <c r="AE2952">
        <v>0</v>
      </c>
      <c r="AF2952">
        <v>87.669014000000004</v>
      </c>
    </row>
    <row r="2953" spans="1:32" x14ac:dyDescent="0.3">
      <c r="A2953">
        <v>3015723</v>
      </c>
      <c r="B2953">
        <v>1</v>
      </c>
      <c r="C2953" t="s">
        <v>82</v>
      </c>
      <c r="D2953" t="s">
        <v>101</v>
      </c>
      <c r="E2953" t="s">
        <v>8575</v>
      </c>
      <c r="F2953" t="s">
        <v>8576</v>
      </c>
      <c r="G2953" t="s">
        <v>134</v>
      </c>
      <c r="H2953" t="s">
        <v>142</v>
      </c>
      <c r="I2953" t="s">
        <v>79</v>
      </c>
      <c r="J2953" t="s">
        <v>136</v>
      </c>
      <c r="K2953" t="s">
        <v>22</v>
      </c>
      <c r="L2953" t="s">
        <v>137</v>
      </c>
      <c r="M2953" t="s">
        <v>11196</v>
      </c>
      <c r="N2953" t="s">
        <v>11197</v>
      </c>
      <c r="O2953">
        <v>8.6183333333333341</v>
      </c>
      <c r="P2953">
        <v>25</v>
      </c>
      <c r="Q2953">
        <v>503</v>
      </c>
      <c r="R2953">
        <v>5</v>
      </c>
      <c r="S2953">
        <v>20</v>
      </c>
      <c r="T2953">
        <v>11</v>
      </c>
      <c r="U2953">
        <v>39</v>
      </c>
      <c r="V2953">
        <v>0</v>
      </c>
      <c r="W2953">
        <v>0</v>
      </c>
      <c r="X2953">
        <v>693.83669999999995</v>
      </c>
      <c r="Y2953">
        <v>2221.5396000000001</v>
      </c>
      <c r="Z2953">
        <v>159.34958</v>
      </c>
      <c r="AA2953">
        <v>106.11178</v>
      </c>
      <c r="AB2953">
        <v>737.99396000000002</v>
      </c>
      <c r="AC2953">
        <v>775.25779999999997</v>
      </c>
      <c r="AD2953">
        <v>0</v>
      </c>
      <c r="AE2953">
        <v>0</v>
      </c>
      <c r="AF2953">
        <v>4694.0893999999998</v>
      </c>
    </row>
    <row r="2954" spans="1:32" x14ac:dyDescent="0.3">
      <c r="A2954">
        <v>3016696</v>
      </c>
      <c r="B2954">
        <v>1</v>
      </c>
      <c r="C2954" t="s">
        <v>82</v>
      </c>
      <c r="D2954" t="s">
        <v>106</v>
      </c>
      <c r="E2954" t="s">
        <v>11198</v>
      </c>
      <c r="F2954" t="s">
        <v>11199</v>
      </c>
      <c r="G2954" t="s">
        <v>134</v>
      </c>
      <c r="H2954" t="s">
        <v>142</v>
      </c>
      <c r="I2954" t="s">
        <v>79</v>
      </c>
      <c r="J2954" t="s">
        <v>136</v>
      </c>
      <c r="K2954" t="s">
        <v>22</v>
      </c>
      <c r="L2954" t="s">
        <v>137</v>
      </c>
      <c r="M2954" t="s">
        <v>11200</v>
      </c>
      <c r="N2954" t="s">
        <v>11201</v>
      </c>
      <c r="O2954">
        <v>7.9461111111111107</v>
      </c>
      <c r="P2954">
        <v>0</v>
      </c>
      <c r="Q2954">
        <v>482</v>
      </c>
      <c r="R2954">
        <v>0</v>
      </c>
      <c r="S2954">
        <v>0</v>
      </c>
      <c r="T2954">
        <v>0</v>
      </c>
      <c r="U2954">
        <v>49</v>
      </c>
      <c r="V2954">
        <v>0</v>
      </c>
      <c r="W2954">
        <v>0</v>
      </c>
      <c r="X2954">
        <v>0</v>
      </c>
      <c r="Y2954">
        <v>1053.0763999999999</v>
      </c>
      <c r="Z2954">
        <v>0</v>
      </c>
      <c r="AA2954">
        <v>0</v>
      </c>
      <c r="AB2954">
        <v>0</v>
      </c>
      <c r="AC2954">
        <v>398.91359999999997</v>
      </c>
      <c r="AD2954">
        <v>0</v>
      </c>
      <c r="AE2954">
        <v>0</v>
      </c>
      <c r="AF2954">
        <v>1451.99</v>
      </c>
    </row>
    <row r="2955" spans="1:32" x14ac:dyDescent="0.3">
      <c r="A2955">
        <v>3012003</v>
      </c>
      <c r="B2955">
        <v>2</v>
      </c>
      <c r="C2955" t="s">
        <v>82</v>
      </c>
      <c r="D2955" t="s">
        <v>98</v>
      </c>
      <c r="E2955" t="s">
        <v>11202</v>
      </c>
      <c r="F2955" t="s">
        <v>11203</v>
      </c>
      <c r="G2955" t="s">
        <v>134</v>
      </c>
      <c r="H2955" t="s">
        <v>1286</v>
      </c>
      <c r="I2955" t="s">
        <v>78</v>
      </c>
      <c r="J2955" t="s">
        <v>136</v>
      </c>
      <c r="K2955" t="s">
        <v>22</v>
      </c>
      <c r="L2955" t="s">
        <v>177</v>
      </c>
      <c r="M2955" t="s">
        <v>11204</v>
      </c>
      <c r="N2955" t="s">
        <v>11205</v>
      </c>
      <c r="O2955">
        <v>1.1194444444444445</v>
      </c>
      <c r="P2955">
        <v>0</v>
      </c>
      <c r="Q2955">
        <v>511</v>
      </c>
      <c r="R2955">
        <v>0</v>
      </c>
      <c r="S2955">
        <v>0</v>
      </c>
      <c r="T2955">
        <v>0</v>
      </c>
      <c r="U2955">
        <v>88</v>
      </c>
      <c r="V2955">
        <v>0</v>
      </c>
      <c r="W2955">
        <v>0</v>
      </c>
      <c r="X2955">
        <v>0</v>
      </c>
      <c r="Y2955">
        <v>148.76874000000001</v>
      </c>
      <c r="Z2955">
        <v>0</v>
      </c>
      <c r="AA2955">
        <v>0</v>
      </c>
      <c r="AB2955">
        <v>0</v>
      </c>
      <c r="AC2955">
        <v>25.634008000000001</v>
      </c>
      <c r="AD2955">
        <v>0</v>
      </c>
      <c r="AE2955">
        <v>0</v>
      </c>
      <c r="AF2955">
        <v>174.40276</v>
      </c>
    </row>
    <row r="2956" spans="1:32" x14ac:dyDescent="0.3">
      <c r="A2956">
        <v>3013247</v>
      </c>
      <c r="B2956">
        <v>1</v>
      </c>
      <c r="C2956" t="s">
        <v>82</v>
      </c>
      <c r="D2956" t="s">
        <v>88</v>
      </c>
      <c r="E2956" t="s">
        <v>11206</v>
      </c>
      <c r="F2956" t="s">
        <v>11207</v>
      </c>
      <c r="G2956" t="s">
        <v>134</v>
      </c>
      <c r="H2956" t="s">
        <v>692</v>
      </c>
      <c r="I2956" t="s">
        <v>78</v>
      </c>
      <c r="J2956" t="s">
        <v>136</v>
      </c>
      <c r="K2956" t="s">
        <v>22</v>
      </c>
      <c r="L2956" t="s">
        <v>177</v>
      </c>
      <c r="M2956" t="s">
        <v>11208</v>
      </c>
      <c r="N2956" t="s">
        <v>11209</v>
      </c>
      <c r="O2956">
        <v>1.7007425</v>
      </c>
      <c r="P2956">
        <v>0</v>
      </c>
      <c r="Q2956">
        <v>19</v>
      </c>
      <c r="R2956">
        <v>0</v>
      </c>
      <c r="S2956">
        <v>0</v>
      </c>
      <c r="T2956">
        <v>0</v>
      </c>
      <c r="U2956">
        <v>21</v>
      </c>
      <c r="V2956">
        <v>0</v>
      </c>
      <c r="W2956">
        <v>0</v>
      </c>
      <c r="X2956">
        <v>0</v>
      </c>
      <c r="Y2956">
        <v>131.52889999999999</v>
      </c>
      <c r="Z2956">
        <v>0</v>
      </c>
      <c r="AA2956">
        <v>0</v>
      </c>
      <c r="AB2956">
        <v>0</v>
      </c>
      <c r="AC2956">
        <v>463.47897</v>
      </c>
      <c r="AD2956">
        <v>0</v>
      </c>
      <c r="AE2956">
        <v>0</v>
      </c>
      <c r="AF2956">
        <v>595.00789999999995</v>
      </c>
    </row>
    <row r="2957" spans="1:32" x14ac:dyDescent="0.3">
      <c r="A2957">
        <v>3009084</v>
      </c>
      <c r="B2957">
        <v>1</v>
      </c>
      <c r="C2957" t="s">
        <v>82</v>
      </c>
      <c r="D2957" t="s">
        <v>112</v>
      </c>
      <c r="E2957" t="s">
        <v>11210</v>
      </c>
      <c r="F2957" t="s">
        <v>11211</v>
      </c>
      <c r="G2957" t="s">
        <v>134</v>
      </c>
      <c r="H2957" t="s">
        <v>874</v>
      </c>
      <c r="I2957" t="s">
        <v>78</v>
      </c>
      <c r="J2957" t="s">
        <v>136</v>
      </c>
      <c r="K2957" t="s">
        <v>22</v>
      </c>
      <c r="L2957" t="s">
        <v>177</v>
      </c>
      <c r="M2957" t="s">
        <v>11212</v>
      </c>
      <c r="N2957" t="s">
        <v>11213</v>
      </c>
      <c r="O2957">
        <v>3.4963888888888888</v>
      </c>
      <c r="P2957">
        <v>0</v>
      </c>
      <c r="Q2957">
        <v>22</v>
      </c>
      <c r="R2957">
        <v>0</v>
      </c>
      <c r="S2957">
        <v>0</v>
      </c>
      <c r="T2957">
        <v>0</v>
      </c>
      <c r="U2957">
        <v>4</v>
      </c>
      <c r="V2957">
        <v>0</v>
      </c>
      <c r="W2957">
        <v>0</v>
      </c>
      <c r="X2957">
        <v>0</v>
      </c>
      <c r="Y2957">
        <v>27.639821999999999</v>
      </c>
      <c r="Z2957">
        <v>0</v>
      </c>
      <c r="AA2957">
        <v>0</v>
      </c>
      <c r="AB2957">
        <v>0</v>
      </c>
      <c r="AC2957">
        <v>9.7602569999999993</v>
      </c>
      <c r="AD2957">
        <v>0</v>
      </c>
      <c r="AE2957">
        <v>0</v>
      </c>
      <c r="AF2957">
        <v>37.400078000000001</v>
      </c>
    </row>
    <row r="2958" spans="1:32" x14ac:dyDescent="0.3">
      <c r="A2958">
        <v>3008338</v>
      </c>
      <c r="B2958">
        <v>1</v>
      </c>
      <c r="C2958" t="s">
        <v>82</v>
      </c>
      <c r="D2958" t="s">
        <v>87</v>
      </c>
      <c r="E2958" t="s">
        <v>11214</v>
      </c>
      <c r="F2958" t="s">
        <v>11215</v>
      </c>
      <c r="G2958" t="s">
        <v>134</v>
      </c>
      <c r="H2958" t="s">
        <v>874</v>
      </c>
      <c r="I2958" t="s">
        <v>78</v>
      </c>
      <c r="J2958" t="s">
        <v>136</v>
      </c>
      <c r="K2958" t="s">
        <v>22</v>
      </c>
      <c r="L2958" t="s">
        <v>177</v>
      </c>
      <c r="M2958" t="s">
        <v>11216</v>
      </c>
      <c r="N2958" t="s">
        <v>11217</v>
      </c>
      <c r="O2958">
        <v>3.1893947222222221</v>
      </c>
      <c r="P2958">
        <v>0</v>
      </c>
      <c r="Q2958">
        <v>11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12.158531999999999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12.158531999999999</v>
      </c>
    </row>
    <row r="2959" spans="1:32" x14ac:dyDescent="0.3">
      <c r="A2959">
        <v>3008921</v>
      </c>
      <c r="B2959">
        <v>1</v>
      </c>
      <c r="C2959" t="s">
        <v>83</v>
      </c>
      <c r="D2959" t="s">
        <v>122</v>
      </c>
      <c r="E2959" t="s">
        <v>11218</v>
      </c>
      <c r="F2959" t="s">
        <v>11219</v>
      </c>
      <c r="G2959" t="s">
        <v>134</v>
      </c>
      <c r="H2959" t="s">
        <v>318</v>
      </c>
      <c r="I2959" t="s">
        <v>79</v>
      </c>
      <c r="J2959" t="s">
        <v>136</v>
      </c>
      <c r="K2959" t="s">
        <v>22</v>
      </c>
      <c r="L2959" t="s">
        <v>177</v>
      </c>
      <c r="M2959" t="s">
        <v>11220</v>
      </c>
      <c r="N2959" t="s">
        <v>11221</v>
      </c>
      <c r="O2959">
        <v>8.1734033333333329</v>
      </c>
      <c r="P2959">
        <v>0</v>
      </c>
      <c r="Q2959">
        <v>31</v>
      </c>
      <c r="R2959">
        <v>0</v>
      </c>
      <c r="S2959">
        <v>4</v>
      </c>
      <c r="T2959">
        <v>0</v>
      </c>
      <c r="U2959">
        <v>3</v>
      </c>
      <c r="V2959">
        <v>0</v>
      </c>
      <c r="W2959">
        <v>0</v>
      </c>
      <c r="X2959">
        <v>0</v>
      </c>
      <c r="Y2959">
        <v>37.336063000000003</v>
      </c>
      <c r="Z2959">
        <v>0</v>
      </c>
      <c r="AA2959">
        <v>0.49030498</v>
      </c>
      <c r="AB2959">
        <v>0</v>
      </c>
      <c r="AC2959">
        <v>0.92373459999999996</v>
      </c>
      <c r="AD2959">
        <v>0</v>
      </c>
      <c r="AE2959">
        <v>0</v>
      </c>
      <c r="AF2959">
        <v>38.750103000000003</v>
      </c>
    </row>
    <row r="2960" spans="1:32" x14ac:dyDescent="0.3">
      <c r="A2960">
        <v>3012122</v>
      </c>
      <c r="B2960">
        <v>1</v>
      </c>
      <c r="C2960" t="s">
        <v>82</v>
      </c>
      <c r="D2960" t="s">
        <v>108</v>
      </c>
      <c r="E2960" t="s">
        <v>11222</v>
      </c>
      <c r="F2960" t="s">
        <v>11223</v>
      </c>
      <c r="G2960" t="s">
        <v>134</v>
      </c>
      <c r="H2960" t="s">
        <v>874</v>
      </c>
      <c r="I2960" t="s">
        <v>78</v>
      </c>
      <c r="J2960" t="s">
        <v>136</v>
      </c>
      <c r="K2960" t="s">
        <v>22</v>
      </c>
      <c r="L2960" t="s">
        <v>177</v>
      </c>
      <c r="M2960" t="s">
        <v>11224</v>
      </c>
      <c r="N2960" t="s">
        <v>11225</v>
      </c>
      <c r="O2960">
        <v>4.1232358333333332</v>
      </c>
      <c r="P2960">
        <v>0</v>
      </c>
      <c r="Q2960">
        <v>0</v>
      </c>
      <c r="R2960">
        <v>0</v>
      </c>
      <c r="S2960">
        <v>6</v>
      </c>
      <c r="T2960">
        <v>0</v>
      </c>
      <c r="U2960">
        <v>2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12.5548935</v>
      </c>
      <c r="AB2960">
        <v>0</v>
      </c>
      <c r="AC2960">
        <v>6.3607189999999996</v>
      </c>
      <c r="AD2960">
        <v>0</v>
      </c>
      <c r="AE2960">
        <v>0</v>
      </c>
      <c r="AF2960">
        <v>18.915610999999998</v>
      </c>
    </row>
    <row r="2961" spans="1:32" x14ac:dyDescent="0.3">
      <c r="A2961">
        <v>3011552</v>
      </c>
      <c r="B2961">
        <v>1</v>
      </c>
      <c r="C2961" t="s">
        <v>82</v>
      </c>
      <c r="D2961" t="s">
        <v>106</v>
      </c>
      <c r="E2961" t="s">
        <v>11226</v>
      </c>
      <c r="F2961" t="s">
        <v>11227</v>
      </c>
      <c r="G2961" t="s">
        <v>134</v>
      </c>
      <c r="H2961" t="s">
        <v>211</v>
      </c>
      <c r="I2961" t="s">
        <v>79</v>
      </c>
      <c r="J2961" t="s">
        <v>136</v>
      </c>
      <c r="K2961" t="s">
        <v>22</v>
      </c>
      <c r="L2961" t="s">
        <v>177</v>
      </c>
      <c r="M2961" t="s">
        <v>11228</v>
      </c>
      <c r="N2961" t="s">
        <v>11229</v>
      </c>
      <c r="O2961">
        <v>0.32944444444444443</v>
      </c>
      <c r="P2961">
        <v>0</v>
      </c>
      <c r="Q2961">
        <v>316</v>
      </c>
      <c r="R2961">
        <v>0</v>
      </c>
      <c r="S2961">
        <v>0</v>
      </c>
      <c r="T2961">
        <v>5</v>
      </c>
      <c r="U2961">
        <v>15</v>
      </c>
      <c r="V2961">
        <v>6</v>
      </c>
      <c r="W2961">
        <v>4</v>
      </c>
      <c r="X2961">
        <v>0</v>
      </c>
      <c r="Y2961">
        <v>24.057946999999999</v>
      </c>
      <c r="Z2961">
        <v>0</v>
      </c>
      <c r="AA2961">
        <v>0</v>
      </c>
      <c r="AB2961">
        <v>56.564357999999999</v>
      </c>
      <c r="AC2961">
        <v>50.111865999999999</v>
      </c>
      <c r="AD2961">
        <v>218.13475</v>
      </c>
      <c r="AE2961">
        <v>18.473372999999999</v>
      </c>
      <c r="AF2961">
        <v>367.34230000000002</v>
      </c>
    </row>
    <row r="2962" spans="1:32" x14ac:dyDescent="0.3">
      <c r="A2962">
        <v>3000144</v>
      </c>
      <c r="B2962">
        <v>1</v>
      </c>
      <c r="C2962" t="s">
        <v>82</v>
      </c>
      <c r="D2962" t="s">
        <v>94</v>
      </c>
      <c r="E2962" t="s">
        <v>11230</v>
      </c>
      <c r="F2962" t="s">
        <v>11231</v>
      </c>
      <c r="G2962" t="s">
        <v>134</v>
      </c>
      <c r="H2962" t="s">
        <v>142</v>
      </c>
      <c r="I2962" t="s">
        <v>78</v>
      </c>
      <c r="J2962" t="s">
        <v>136</v>
      </c>
      <c r="K2962" t="s">
        <v>22</v>
      </c>
      <c r="L2962" t="s">
        <v>137</v>
      </c>
      <c r="M2962" t="s">
        <v>11232</v>
      </c>
      <c r="N2962" t="s">
        <v>11233</v>
      </c>
      <c r="O2962">
        <v>5.5227777777777778</v>
      </c>
      <c r="P2962">
        <v>0</v>
      </c>
      <c r="Q2962">
        <v>97</v>
      </c>
      <c r="R2962">
        <v>0</v>
      </c>
      <c r="S2962">
        <v>0</v>
      </c>
      <c r="T2962">
        <v>0</v>
      </c>
      <c r="U2962">
        <v>7</v>
      </c>
      <c r="V2962">
        <v>0</v>
      </c>
      <c r="W2962">
        <v>0</v>
      </c>
      <c r="X2962">
        <v>0</v>
      </c>
      <c r="Y2962">
        <v>90.894065999999995</v>
      </c>
      <c r="Z2962">
        <v>0</v>
      </c>
      <c r="AA2962">
        <v>0</v>
      </c>
      <c r="AB2962">
        <v>0</v>
      </c>
      <c r="AC2962">
        <v>40.465440000000001</v>
      </c>
      <c r="AD2962">
        <v>0</v>
      </c>
      <c r="AE2962">
        <v>0</v>
      </c>
      <c r="AF2962">
        <v>131.35951</v>
      </c>
    </row>
    <row r="2963" spans="1:32" x14ac:dyDescent="0.3">
      <c r="A2963">
        <v>3017307</v>
      </c>
      <c r="B2963">
        <v>1</v>
      </c>
      <c r="C2963" t="s">
        <v>82</v>
      </c>
      <c r="D2963" t="s">
        <v>108</v>
      </c>
      <c r="E2963" t="s">
        <v>11234</v>
      </c>
      <c r="F2963" t="s">
        <v>11235</v>
      </c>
      <c r="G2963" t="s">
        <v>134</v>
      </c>
      <c r="H2963" t="s">
        <v>147</v>
      </c>
      <c r="I2963" t="s">
        <v>79</v>
      </c>
      <c r="J2963" t="s">
        <v>136</v>
      </c>
      <c r="K2963" t="s">
        <v>22</v>
      </c>
      <c r="L2963" t="s">
        <v>137</v>
      </c>
      <c r="M2963" t="s">
        <v>11236</v>
      </c>
      <c r="N2963" t="s">
        <v>11237</v>
      </c>
      <c r="O2963">
        <v>7.233888888888889</v>
      </c>
      <c r="P2963">
        <v>0</v>
      </c>
      <c r="Q2963">
        <v>2516</v>
      </c>
      <c r="R2963">
        <v>0</v>
      </c>
      <c r="S2963">
        <v>86</v>
      </c>
      <c r="T2963">
        <v>5</v>
      </c>
      <c r="U2963">
        <v>219</v>
      </c>
      <c r="V2963">
        <v>0</v>
      </c>
      <c r="W2963">
        <v>3</v>
      </c>
      <c r="X2963">
        <v>0</v>
      </c>
      <c r="Y2963">
        <v>3872.1959999999999</v>
      </c>
      <c r="Z2963">
        <v>0</v>
      </c>
      <c r="AA2963">
        <v>587.99426000000005</v>
      </c>
      <c r="AB2963">
        <v>61.485798000000003</v>
      </c>
      <c r="AC2963">
        <v>1399.4264000000001</v>
      </c>
      <c r="AD2963">
        <v>0</v>
      </c>
      <c r="AE2963">
        <v>436.25551999999999</v>
      </c>
      <c r="AF2963">
        <v>6357.3580000000002</v>
      </c>
    </row>
    <row r="2964" spans="1:32" x14ac:dyDescent="0.3">
      <c r="A2964">
        <v>3008326</v>
      </c>
      <c r="B2964">
        <v>1</v>
      </c>
      <c r="C2964" t="s">
        <v>83</v>
      </c>
      <c r="D2964" t="s">
        <v>123</v>
      </c>
      <c r="E2964" t="s">
        <v>11238</v>
      </c>
      <c r="F2964" t="s">
        <v>11239</v>
      </c>
      <c r="G2964" t="s">
        <v>134</v>
      </c>
      <c r="H2964" t="s">
        <v>874</v>
      </c>
      <c r="I2964" t="s">
        <v>78</v>
      </c>
      <c r="J2964" t="s">
        <v>136</v>
      </c>
      <c r="K2964" t="s">
        <v>22</v>
      </c>
      <c r="L2964" t="s">
        <v>177</v>
      </c>
      <c r="M2964" t="s">
        <v>11240</v>
      </c>
      <c r="N2964" t="s">
        <v>11241</v>
      </c>
      <c r="O2964">
        <v>3.8509763888888888</v>
      </c>
      <c r="P2964">
        <v>0</v>
      </c>
      <c r="Q2964">
        <v>6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4.4529290000000001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4.4529290000000001</v>
      </c>
    </row>
    <row r="2965" spans="1:32" x14ac:dyDescent="0.3">
      <c r="A2965">
        <v>3019939</v>
      </c>
      <c r="B2965">
        <v>1</v>
      </c>
      <c r="C2965" t="s">
        <v>82</v>
      </c>
      <c r="D2965" t="s">
        <v>92</v>
      </c>
      <c r="E2965" t="s">
        <v>11242</v>
      </c>
      <c r="F2965" t="s">
        <v>11243</v>
      </c>
      <c r="G2965" t="s">
        <v>134</v>
      </c>
      <c r="H2965" t="s">
        <v>874</v>
      </c>
      <c r="I2965" t="s">
        <v>78</v>
      </c>
      <c r="J2965" t="s">
        <v>136</v>
      </c>
      <c r="K2965" t="s">
        <v>22</v>
      </c>
      <c r="L2965" t="s">
        <v>177</v>
      </c>
      <c r="M2965" t="s">
        <v>11244</v>
      </c>
      <c r="N2965" t="s">
        <v>11245</v>
      </c>
      <c r="O2965">
        <v>8.2851966666666659</v>
      </c>
      <c r="P2965">
        <v>0</v>
      </c>
      <c r="Q2965">
        <v>4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33.032412999999998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33.032412999999998</v>
      </c>
    </row>
    <row r="2966" spans="1:32" x14ac:dyDescent="0.3">
      <c r="A2966">
        <v>3011576</v>
      </c>
      <c r="B2966">
        <v>1</v>
      </c>
      <c r="C2966" t="s">
        <v>83</v>
      </c>
      <c r="D2966" t="s">
        <v>130</v>
      </c>
      <c r="E2966" t="s">
        <v>11246</v>
      </c>
      <c r="F2966" t="s">
        <v>11247</v>
      </c>
      <c r="G2966" t="s">
        <v>134</v>
      </c>
      <c r="H2966" t="s">
        <v>874</v>
      </c>
      <c r="I2966" t="s">
        <v>78</v>
      </c>
      <c r="J2966" t="s">
        <v>136</v>
      </c>
      <c r="K2966" t="s">
        <v>22</v>
      </c>
      <c r="L2966" t="s">
        <v>177</v>
      </c>
      <c r="M2966" t="s">
        <v>11248</v>
      </c>
      <c r="N2966" t="s">
        <v>11249</v>
      </c>
      <c r="O2966">
        <v>2.0258455555555557</v>
      </c>
      <c r="P2966">
        <v>0</v>
      </c>
      <c r="Q2966">
        <v>1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0.49433317999999998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0.49433317999999998</v>
      </c>
    </row>
    <row r="2967" spans="1:32" x14ac:dyDescent="0.3">
      <c r="A2967">
        <v>3017355</v>
      </c>
      <c r="B2967">
        <v>1</v>
      </c>
      <c r="C2967" t="s">
        <v>82</v>
      </c>
      <c r="D2967" t="s">
        <v>111</v>
      </c>
      <c r="E2967" t="s">
        <v>11250</v>
      </c>
      <c r="F2967" t="s">
        <v>11251</v>
      </c>
      <c r="G2967" t="s">
        <v>134</v>
      </c>
      <c r="H2967" t="s">
        <v>147</v>
      </c>
      <c r="I2967" t="s">
        <v>79</v>
      </c>
      <c r="J2967" t="s">
        <v>136</v>
      </c>
      <c r="K2967" t="s">
        <v>22</v>
      </c>
      <c r="L2967" t="s">
        <v>137</v>
      </c>
      <c r="M2967" t="s">
        <v>11252</v>
      </c>
      <c r="N2967" t="s">
        <v>11253</v>
      </c>
      <c r="O2967">
        <v>5.3841666666666663</v>
      </c>
      <c r="P2967">
        <v>0</v>
      </c>
      <c r="Q2967">
        <v>972</v>
      </c>
      <c r="R2967">
        <v>0</v>
      </c>
      <c r="S2967">
        <v>0</v>
      </c>
      <c r="T2967">
        <v>1</v>
      </c>
      <c r="U2967">
        <v>120</v>
      </c>
      <c r="V2967">
        <v>0</v>
      </c>
      <c r="W2967">
        <v>0</v>
      </c>
      <c r="X2967">
        <v>0</v>
      </c>
      <c r="Y2967">
        <v>1006.32715</v>
      </c>
      <c r="Z2967">
        <v>0</v>
      </c>
      <c r="AA2967">
        <v>0</v>
      </c>
      <c r="AB2967">
        <v>77.350380000000001</v>
      </c>
      <c r="AC2967">
        <v>973.32650000000001</v>
      </c>
      <c r="AD2967">
        <v>0</v>
      </c>
      <c r="AE2967">
        <v>0</v>
      </c>
      <c r="AF2967">
        <v>2057.0039999999999</v>
      </c>
    </row>
    <row r="2968" spans="1:32" x14ac:dyDescent="0.3">
      <c r="A2968">
        <v>3016072</v>
      </c>
      <c r="B2968">
        <v>1</v>
      </c>
      <c r="C2968" t="s">
        <v>82</v>
      </c>
      <c r="D2968" t="s">
        <v>92</v>
      </c>
      <c r="E2968" t="s">
        <v>11254</v>
      </c>
      <c r="F2968" t="s">
        <v>11255</v>
      </c>
      <c r="G2968" t="s">
        <v>134</v>
      </c>
      <c r="H2968" t="s">
        <v>874</v>
      </c>
      <c r="I2968" t="s">
        <v>78</v>
      </c>
      <c r="J2968" t="s">
        <v>136</v>
      </c>
      <c r="K2968" t="s">
        <v>22</v>
      </c>
      <c r="L2968" t="s">
        <v>177</v>
      </c>
      <c r="M2968" t="s">
        <v>11256</v>
      </c>
      <c r="N2968" t="s">
        <v>11257</v>
      </c>
      <c r="O2968">
        <v>5.247052222222222</v>
      </c>
      <c r="P2968">
        <v>0</v>
      </c>
      <c r="Q2968">
        <v>1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1.376403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1.376403</v>
      </c>
    </row>
    <row r="2969" spans="1:32" x14ac:dyDescent="0.3">
      <c r="A2969">
        <v>3015518</v>
      </c>
      <c r="B2969">
        <v>1</v>
      </c>
      <c r="C2969" t="s">
        <v>83</v>
      </c>
      <c r="D2969" t="s">
        <v>115</v>
      </c>
      <c r="E2969" t="s">
        <v>11258</v>
      </c>
      <c r="F2969" t="s">
        <v>11259</v>
      </c>
      <c r="G2969" t="s">
        <v>134</v>
      </c>
      <c r="H2969" t="s">
        <v>874</v>
      </c>
      <c r="I2969" t="s">
        <v>78</v>
      </c>
      <c r="J2969" t="s">
        <v>136</v>
      </c>
      <c r="K2969" t="s">
        <v>22</v>
      </c>
      <c r="L2969" t="s">
        <v>177</v>
      </c>
      <c r="M2969" t="s">
        <v>11260</v>
      </c>
      <c r="N2969" t="s">
        <v>11261</v>
      </c>
      <c r="O2969">
        <v>1.4196411111111109</v>
      </c>
      <c r="P2969">
        <v>0</v>
      </c>
      <c r="Q2969">
        <v>1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0.24051747000000001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0.24051747000000001</v>
      </c>
    </row>
    <row r="2970" spans="1:32" x14ac:dyDescent="0.3">
      <c r="A2970">
        <v>3020222</v>
      </c>
      <c r="B2970">
        <v>1</v>
      </c>
      <c r="C2970" t="s">
        <v>82</v>
      </c>
      <c r="D2970" t="s">
        <v>111</v>
      </c>
      <c r="E2970" t="s">
        <v>11262</v>
      </c>
      <c r="F2970" t="s">
        <v>11263</v>
      </c>
      <c r="G2970" t="s">
        <v>134</v>
      </c>
      <c r="H2970" t="s">
        <v>211</v>
      </c>
      <c r="I2970" t="s">
        <v>79</v>
      </c>
      <c r="J2970" t="s">
        <v>136</v>
      </c>
      <c r="K2970" t="s">
        <v>22</v>
      </c>
      <c r="L2970" t="s">
        <v>177</v>
      </c>
      <c r="M2970" t="s">
        <v>11264</v>
      </c>
      <c r="N2970" t="s">
        <v>11265</v>
      </c>
      <c r="O2970">
        <v>0.69416666666666671</v>
      </c>
      <c r="P2970">
        <v>0</v>
      </c>
      <c r="Q2970">
        <v>486</v>
      </c>
      <c r="R2970">
        <v>2</v>
      </c>
      <c r="S2970">
        <v>70</v>
      </c>
      <c r="T2970">
        <v>4</v>
      </c>
      <c r="U2970">
        <v>83</v>
      </c>
      <c r="V2970">
        <v>0</v>
      </c>
      <c r="W2970">
        <v>0</v>
      </c>
      <c r="X2970">
        <v>0</v>
      </c>
      <c r="Y2970">
        <v>51.597285999999997</v>
      </c>
      <c r="Z2970">
        <v>1.4538977</v>
      </c>
      <c r="AA2970">
        <v>32.852694999999997</v>
      </c>
      <c r="AB2970">
        <v>8.122401</v>
      </c>
      <c r="AC2970">
        <v>23.464123000000001</v>
      </c>
      <c r="AD2970">
        <v>0</v>
      </c>
      <c r="AE2970">
        <v>0</v>
      </c>
      <c r="AF2970">
        <v>117.49039999999999</v>
      </c>
    </row>
    <row r="2971" spans="1:32" x14ac:dyDescent="0.3">
      <c r="A2971">
        <v>3017366</v>
      </c>
      <c r="B2971">
        <v>1</v>
      </c>
      <c r="C2971" t="s">
        <v>82</v>
      </c>
      <c r="D2971" t="s">
        <v>106</v>
      </c>
      <c r="E2971" t="s">
        <v>2958</v>
      </c>
      <c r="F2971" t="s">
        <v>2959</v>
      </c>
      <c r="G2971" t="s">
        <v>134</v>
      </c>
      <c r="H2971" t="s">
        <v>142</v>
      </c>
      <c r="I2971" t="s">
        <v>79</v>
      </c>
      <c r="J2971" t="s">
        <v>136</v>
      </c>
      <c r="K2971" t="s">
        <v>22</v>
      </c>
      <c r="L2971" t="s">
        <v>137</v>
      </c>
      <c r="M2971" t="s">
        <v>11266</v>
      </c>
      <c r="N2971" t="s">
        <v>11267</v>
      </c>
      <c r="O2971">
        <v>7.3258333333333336</v>
      </c>
      <c r="P2971">
        <v>0</v>
      </c>
      <c r="Q2971">
        <v>3930</v>
      </c>
      <c r="R2971">
        <v>0</v>
      </c>
      <c r="S2971">
        <v>0</v>
      </c>
      <c r="T2971">
        <v>0</v>
      </c>
      <c r="U2971">
        <v>287</v>
      </c>
      <c r="V2971">
        <v>0</v>
      </c>
      <c r="W2971">
        <v>0</v>
      </c>
      <c r="X2971">
        <v>0</v>
      </c>
      <c r="Y2971">
        <v>7611.4184999999998</v>
      </c>
      <c r="Z2971">
        <v>0</v>
      </c>
      <c r="AA2971">
        <v>0</v>
      </c>
      <c r="AB2971">
        <v>0</v>
      </c>
      <c r="AC2971">
        <v>1823.7609</v>
      </c>
      <c r="AD2971">
        <v>0</v>
      </c>
      <c r="AE2971">
        <v>0</v>
      </c>
      <c r="AF2971">
        <v>9435.1790000000001</v>
      </c>
    </row>
    <row r="2972" spans="1:32" x14ac:dyDescent="0.3">
      <c r="A2972">
        <v>3014697</v>
      </c>
      <c r="B2972">
        <v>1</v>
      </c>
      <c r="C2972" t="s">
        <v>82</v>
      </c>
      <c r="D2972" t="s">
        <v>104</v>
      </c>
      <c r="E2972" t="s">
        <v>11268</v>
      </c>
      <c r="F2972" t="s">
        <v>11269</v>
      </c>
      <c r="G2972" t="s">
        <v>134</v>
      </c>
      <c r="H2972" t="s">
        <v>404</v>
      </c>
      <c r="I2972" t="s">
        <v>78</v>
      </c>
      <c r="J2972" t="s">
        <v>136</v>
      </c>
      <c r="K2972" t="s">
        <v>22</v>
      </c>
      <c r="L2972" t="s">
        <v>177</v>
      </c>
      <c r="M2972" t="s">
        <v>11270</v>
      </c>
      <c r="N2972" t="s">
        <v>11271</v>
      </c>
      <c r="O2972">
        <v>2.1147972222222222</v>
      </c>
      <c r="P2972">
        <v>0</v>
      </c>
      <c r="Q2972">
        <v>146</v>
      </c>
      <c r="R2972">
        <v>0</v>
      </c>
      <c r="S2972">
        <v>0</v>
      </c>
      <c r="T2972">
        <v>0</v>
      </c>
      <c r="U2972">
        <v>9</v>
      </c>
      <c r="V2972">
        <v>0</v>
      </c>
      <c r="W2972">
        <v>0</v>
      </c>
      <c r="X2972">
        <v>0</v>
      </c>
      <c r="Y2972">
        <v>93.926109999999994</v>
      </c>
      <c r="Z2972">
        <v>0</v>
      </c>
      <c r="AA2972">
        <v>0</v>
      </c>
      <c r="AB2972">
        <v>0</v>
      </c>
      <c r="AC2972">
        <v>2.5258389999999999</v>
      </c>
      <c r="AD2972">
        <v>0</v>
      </c>
      <c r="AE2972">
        <v>0</v>
      </c>
      <c r="AF2972">
        <v>96.451949999999997</v>
      </c>
    </row>
    <row r="2973" spans="1:32" x14ac:dyDescent="0.3">
      <c r="A2973">
        <v>3014856</v>
      </c>
      <c r="B2973">
        <v>1</v>
      </c>
      <c r="C2973" t="s">
        <v>83</v>
      </c>
      <c r="D2973" t="s">
        <v>130</v>
      </c>
      <c r="E2973" t="s">
        <v>275</v>
      </c>
      <c r="F2973" t="s">
        <v>276</v>
      </c>
      <c r="G2973" t="s">
        <v>134</v>
      </c>
      <c r="H2973" t="s">
        <v>147</v>
      </c>
      <c r="I2973" t="s">
        <v>78</v>
      </c>
      <c r="J2973" t="s">
        <v>136</v>
      </c>
      <c r="K2973" t="s">
        <v>22</v>
      </c>
      <c r="L2973" t="s">
        <v>137</v>
      </c>
      <c r="M2973" t="s">
        <v>11272</v>
      </c>
      <c r="N2973" t="s">
        <v>11273</v>
      </c>
      <c r="O2973">
        <v>6.7116666666666669</v>
      </c>
      <c r="P2973">
        <v>0</v>
      </c>
      <c r="Q2973">
        <v>103</v>
      </c>
      <c r="R2973">
        <v>0</v>
      </c>
      <c r="S2973">
        <v>9</v>
      </c>
      <c r="T2973">
        <v>0</v>
      </c>
      <c r="U2973">
        <v>5</v>
      </c>
      <c r="V2973">
        <v>0</v>
      </c>
      <c r="W2973">
        <v>0</v>
      </c>
      <c r="X2973">
        <v>0</v>
      </c>
      <c r="Y2973">
        <v>87.878529999999998</v>
      </c>
      <c r="Z2973">
        <v>0</v>
      </c>
      <c r="AA2973">
        <v>10.087436</v>
      </c>
      <c r="AB2973">
        <v>0</v>
      </c>
      <c r="AC2973">
        <v>19.203393999999999</v>
      </c>
      <c r="AD2973">
        <v>0</v>
      </c>
      <c r="AE2973">
        <v>0</v>
      </c>
      <c r="AF2973">
        <v>117.16936</v>
      </c>
    </row>
    <row r="2974" spans="1:32" x14ac:dyDescent="0.3">
      <c r="A2974">
        <v>3013715</v>
      </c>
      <c r="B2974">
        <v>1</v>
      </c>
      <c r="C2974" t="s">
        <v>83</v>
      </c>
      <c r="D2974" t="s">
        <v>117</v>
      </c>
      <c r="E2974" t="s">
        <v>11274</v>
      </c>
      <c r="F2974" t="s">
        <v>11275</v>
      </c>
      <c r="G2974" t="s">
        <v>134</v>
      </c>
      <c r="H2974" t="s">
        <v>182</v>
      </c>
      <c r="I2974" t="s">
        <v>79</v>
      </c>
      <c r="J2974" t="s">
        <v>136</v>
      </c>
      <c r="K2974" t="s">
        <v>22</v>
      </c>
      <c r="L2974" t="s">
        <v>177</v>
      </c>
      <c r="M2974" t="s">
        <v>11276</v>
      </c>
      <c r="N2974" t="s">
        <v>11277</v>
      </c>
      <c r="O2974">
        <v>2.1027777777777779</v>
      </c>
      <c r="P2974">
        <v>0</v>
      </c>
      <c r="Q2974">
        <v>88</v>
      </c>
      <c r="R2974">
        <v>0</v>
      </c>
      <c r="S2974">
        <v>0</v>
      </c>
      <c r="T2974">
        <v>0</v>
      </c>
      <c r="U2974">
        <v>3</v>
      </c>
      <c r="V2974">
        <v>0</v>
      </c>
      <c r="W2974">
        <v>0</v>
      </c>
      <c r="X2974">
        <v>0</v>
      </c>
      <c r="Y2974">
        <v>19.822243</v>
      </c>
      <c r="Z2974">
        <v>0</v>
      </c>
      <c r="AA2974">
        <v>0</v>
      </c>
      <c r="AB2974">
        <v>0</v>
      </c>
      <c r="AC2974">
        <v>0.64664363999999996</v>
      </c>
      <c r="AD2974">
        <v>0</v>
      </c>
      <c r="AE2974">
        <v>0</v>
      </c>
      <c r="AF2974">
        <v>20.468885</v>
      </c>
    </row>
    <row r="2975" spans="1:32" x14ac:dyDescent="0.3">
      <c r="A2975">
        <v>3018595</v>
      </c>
      <c r="B2975">
        <v>1</v>
      </c>
      <c r="C2975" t="s">
        <v>82</v>
      </c>
      <c r="D2975" t="s">
        <v>88</v>
      </c>
      <c r="E2975" t="s">
        <v>11278</v>
      </c>
      <c r="F2975" t="s">
        <v>11279</v>
      </c>
      <c r="G2975" t="s">
        <v>134</v>
      </c>
      <c r="H2975" t="s">
        <v>142</v>
      </c>
      <c r="I2975" t="s">
        <v>79</v>
      </c>
      <c r="J2975" t="s">
        <v>136</v>
      </c>
      <c r="K2975" t="s">
        <v>22</v>
      </c>
      <c r="L2975" t="s">
        <v>137</v>
      </c>
      <c r="M2975" t="s">
        <v>11280</v>
      </c>
      <c r="N2975" t="s">
        <v>11281</v>
      </c>
      <c r="O2975">
        <v>6.3233333333333333</v>
      </c>
      <c r="P2975">
        <v>0</v>
      </c>
      <c r="Q2975">
        <v>331</v>
      </c>
      <c r="R2975">
        <v>0</v>
      </c>
      <c r="S2975">
        <v>0</v>
      </c>
      <c r="T2975">
        <v>0</v>
      </c>
      <c r="U2975">
        <v>14</v>
      </c>
      <c r="V2975">
        <v>0</v>
      </c>
      <c r="W2975">
        <v>0</v>
      </c>
      <c r="X2975">
        <v>0</v>
      </c>
      <c r="Y2975">
        <v>505.34023999999999</v>
      </c>
      <c r="Z2975">
        <v>0</v>
      </c>
      <c r="AA2975">
        <v>0</v>
      </c>
      <c r="AB2975">
        <v>0</v>
      </c>
      <c r="AC2975">
        <v>28.429639999999999</v>
      </c>
      <c r="AD2975">
        <v>0</v>
      </c>
      <c r="AE2975">
        <v>0</v>
      </c>
      <c r="AF2975">
        <v>533.76990000000001</v>
      </c>
    </row>
    <row r="2976" spans="1:32" x14ac:dyDescent="0.3">
      <c r="A2976">
        <v>3011083</v>
      </c>
      <c r="B2976">
        <v>1</v>
      </c>
      <c r="C2976" t="s">
        <v>82</v>
      </c>
      <c r="D2976" t="s">
        <v>100</v>
      </c>
      <c r="E2976" t="s">
        <v>11282</v>
      </c>
      <c r="F2976" t="s">
        <v>11283</v>
      </c>
      <c r="G2976" t="s">
        <v>134</v>
      </c>
      <c r="H2976" t="s">
        <v>367</v>
      </c>
      <c r="I2976" t="s">
        <v>78</v>
      </c>
      <c r="J2976" t="s">
        <v>136</v>
      </c>
      <c r="K2976" t="s">
        <v>22</v>
      </c>
      <c r="L2976" t="s">
        <v>177</v>
      </c>
      <c r="M2976" t="s">
        <v>11284</v>
      </c>
      <c r="N2976" t="s">
        <v>11285</v>
      </c>
      <c r="O2976">
        <v>3.7788641666666667</v>
      </c>
      <c r="P2976">
        <v>0</v>
      </c>
      <c r="Q2976">
        <v>11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10.464547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10.464547</v>
      </c>
    </row>
    <row r="2977" spans="1:32" x14ac:dyDescent="0.3">
      <c r="A2977">
        <v>3011083</v>
      </c>
      <c r="B2977">
        <v>2</v>
      </c>
      <c r="C2977" t="s">
        <v>82</v>
      </c>
      <c r="D2977" t="s">
        <v>100</v>
      </c>
      <c r="E2977" t="s">
        <v>11286</v>
      </c>
      <c r="F2977" t="s">
        <v>11287</v>
      </c>
      <c r="G2977" t="s">
        <v>134</v>
      </c>
      <c r="H2977" t="s">
        <v>367</v>
      </c>
      <c r="I2977" t="s">
        <v>78</v>
      </c>
      <c r="J2977" t="s">
        <v>136</v>
      </c>
      <c r="K2977" t="s">
        <v>22</v>
      </c>
      <c r="L2977" t="s">
        <v>177</v>
      </c>
      <c r="M2977" t="s">
        <v>11285</v>
      </c>
      <c r="N2977" t="s">
        <v>11288</v>
      </c>
      <c r="O2977">
        <v>0.41760472222222222</v>
      </c>
      <c r="P2977">
        <v>0</v>
      </c>
      <c r="Q2977">
        <v>221</v>
      </c>
      <c r="R2977">
        <v>0</v>
      </c>
      <c r="S2977">
        <v>0</v>
      </c>
      <c r="T2977">
        <v>0</v>
      </c>
      <c r="U2977">
        <v>14</v>
      </c>
      <c r="V2977">
        <v>0</v>
      </c>
      <c r="W2977">
        <v>0</v>
      </c>
      <c r="X2977">
        <v>0</v>
      </c>
      <c r="Y2977">
        <v>20.138514000000001</v>
      </c>
      <c r="Z2977">
        <v>0</v>
      </c>
      <c r="AA2977">
        <v>0</v>
      </c>
      <c r="AB2977">
        <v>0</v>
      </c>
      <c r="AC2977">
        <v>5.2823114000000002</v>
      </c>
      <c r="AD2977">
        <v>0</v>
      </c>
      <c r="AE2977">
        <v>0</v>
      </c>
      <c r="AF2977">
        <v>25.420824</v>
      </c>
    </row>
    <row r="2978" spans="1:32" x14ac:dyDescent="0.3">
      <c r="A2978">
        <v>3013525</v>
      </c>
      <c r="B2978">
        <v>1</v>
      </c>
      <c r="C2978" t="s">
        <v>83</v>
      </c>
      <c r="D2978" t="s">
        <v>126</v>
      </c>
      <c r="E2978" t="s">
        <v>11289</v>
      </c>
      <c r="F2978" t="s">
        <v>11290</v>
      </c>
      <c r="G2978" t="s">
        <v>134</v>
      </c>
      <c r="H2978" t="s">
        <v>318</v>
      </c>
      <c r="I2978" t="s">
        <v>79</v>
      </c>
      <c r="J2978" t="s">
        <v>136</v>
      </c>
      <c r="K2978" t="s">
        <v>22</v>
      </c>
      <c r="L2978" t="s">
        <v>177</v>
      </c>
      <c r="M2978" t="s">
        <v>11291</v>
      </c>
      <c r="N2978" t="s">
        <v>11292</v>
      </c>
      <c r="O2978">
        <v>5.7799977777777771</v>
      </c>
      <c r="P2978">
        <v>0</v>
      </c>
      <c r="Q2978">
        <v>89</v>
      </c>
      <c r="R2978">
        <v>0</v>
      </c>
      <c r="S2978">
        <v>1</v>
      </c>
      <c r="T2978">
        <v>0</v>
      </c>
      <c r="U2978">
        <v>3</v>
      </c>
      <c r="V2978">
        <v>0</v>
      </c>
      <c r="W2978">
        <v>0</v>
      </c>
      <c r="X2978">
        <v>0</v>
      </c>
      <c r="Y2978">
        <v>51.288536000000001</v>
      </c>
      <c r="Z2978">
        <v>0</v>
      </c>
      <c r="AA2978">
        <v>0.37070550000000002</v>
      </c>
      <c r="AB2978">
        <v>0</v>
      </c>
      <c r="AC2978">
        <v>0.48769059999999997</v>
      </c>
      <c r="AD2978">
        <v>0</v>
      </c>
      <c r="AE2978">
        <v>0</v>
      </c>
      <c r="AF2978">
        <v>52.146929999999998</v>
      </c>
    </row>
    <row r="2979" spans="1:32" x14ac:dyDescent="0.3">
      <c r="A2979">
        <v>3019438</v>
      </c>
      <c r="B2979">
        <v>1</v>
      </c>
      <c r="C2979" t="s">
        <v>82</v>
      </c>
      <c r="D2979" t="s">
        <v>110</v>
      </c>
      <c r="E2979" t="s">
        <v>11293</v>
      </c>
      <c r="F2979" t="s">
        <v>11294</v>
      </c>
      <c r="G2979" t="s">
        <v>134</v>
      </c>
      <c r="H2979" t="s">
        <v>211</v>
      </c>
      <c r="I2979" t="s">
        <v>79</v>
      </c>
      <c r="J2979" t="s">
        <v>136</v>
      </c>
      <c r="K2979" t="s">
        <v>22</v>
      </c>
      <c r="L2979" t="s">
        <v>177</v>
      </c>
      <c r="M2979" t="s">
        <v>11295</v>
      </c>
      <c r="N2979" t="s">
        <v>11296</v>
      </c>
      <c r="O2979">
        <v>0.82944444444444443</v>
      </c>
      <c r="P2979">
        <v>3</v>
      </c>
      <c r="Q2979">
        <v>16</v>
      </c>
      <c r="R2979">
        <v>25</v>
      </c>
      <c r="S2979">
        <v>4</v>
      </c>
      <c r="T2979">
        <v>26</v>
      </c>
      <c r="U2979">
        <v>1</v>
      </c>
      <c r="V2979">
        <v>0</v>
      </c>
      <c r="W2979">
        <v>0</v>
      </c>
      <c r="X2979">
        <v>1.8722000000000001</v>
      </c>
      <c r="Y2979">
        <v>2.5432901000000001</v>
      </c>
      <c r="Z2979">
        <v>12.285534</v>
      </c>
      <c r="AA2979">
        <v>0.17965139999999999</v>
      </c>
      <c r="AB2979">
        <v>180.93450000000001</v>
      </c>
      <c r="AC2979">
        <v>6.4284444000000001</v>
      </c>
      <c r="AD2979">
        <v>0</v>
      </c>
      <c r="AE2979">
        <v>0</v>
      </c>
      <c r="AF2979">
        <v>204.24361999999999</v>
      </c>
    </row>
    <row r="2980" spans="1:32" x14ac:dyDescent="0.3">
      <c r="A2980">
        <v>3000531</v>
      </c>
      <c r="B2980">
        <v>1</v>
      </c>
      <c r="C2980" t="s">
        <v>82</v>
      </c>
      <c r="D2980" t="s">
        <v>86</v>
      </c>
      <c r="E2980" t="s">
        <v>11297</v>
      </c>
      <c r="F2980" t="s">
        <v>11298</v>
      </c>
      <c r="G2980" t="s">
        <v>134</v>
      </c>
      <c r="H2980" t="s">
        <v>142</v>
      </c>
      <c r="I2980" t="s">
        <v>78</v>
      </c>
      <c r="J2980" t="s">
        <v>136</v>
      </c>
      <c r="K2980" t="s">
        <v>22</v>
      </c>
      <c r="L2980" t="s">
        <v>137</v>
      </c>
      <c r="M2980" t="s">
        <v>11299</v>
      </c>
      <c r="N2980" t="s">
        <v>11300</v>
      </c>
      <c r="O2980">
        <v>6.5650000000000004</v>
      </c>
      <c r="P2980">
        <v>0</v>
      </c>
      <c r="Q2980">
        <v>92</v>
      </c>
      <c r="R2980">
        <v>0</v>
      </c>
      <c r="S2980">
        <v>8</v>
      </c>
      <c r="T2980">
        <v>0</v>
      </c>
      <c r="U2980">
        <v>13</v>
      </c>
      <c r="V2980">
        <v>0</v>
      </c>
      <c r="W2980">
        <v>0</v>
      </c>
      <c r="X2980">
        <v>0</v>
      </c>
      <c r="Y2980">
        <v>78.902240000000006</v>
      </c>
      <c r="Z2980">
        <v>0</v>
      </c>
      <c r="AA2980">
        <v>7.5066030000000001</v>
      </c>
      <c r="AB2980">
        <v>0</v>
      </c>
      <c r="AC2980">
        <v>160.35375999999999</v>
      </c>
      <c r="AD2980">
        <v>0</v>
      </c>
      <c r="AE2980">
        <v>0</v>
      </c>
      <c r="AF2980">
        <v>246.76258999999999</v>
      </c>
    </row>
    <row r="2981" spans="1:32" x14ac:dyDescent="0.3">
      <c r="A2981">
        <v>3003218</v>
      </c>
      <c r="B2981">
        <v>1</v>
      </c>
      <c r="C2981" t="s">
        <v>82</v>
      </c>
      <c r="D2981" t="s">
        <v>112</v>
      </c>
      <c r="E2981" t="s">
        <v>11301</v>
      </c>
      <c r="F2981" t="s">
        <v>11302</v>
      </c>
      <c r="G2981" t="s">
        <v>134</v>
      </c>
      <c r="H2981" t="s">
        <v>211</v>
      </c>
      <c r="I2981" t="s">
        <v>79</v>
      </c>
      <c r="J2981" t="s">
        <v>136</v>
      </c>
      <c r="K2981" t="s">
        <v>22</v>
      </c>
      <c r="L2981" t="s">
        <v>177</v>
      </c>
      <c r="M2981" t="s">
        <v>11303</v>
      </c>
      <c r="N2981" t="s">
        <v>11304</v>
      </c>
      <c r="O2981">
        <v>0.29249999999999998</v>
      </c>
      <c r="P2981">
        <v>0</v>
      </c>
      <c r="Q2981">
        <v>29</v>
      </c>
      <c r="R2981">
        <v>0</v>
      </c>
      <c r="S2981">
        <v>3</v>
      </c>
      <c r="T2981">
        <v>24</v>
      </c>
      <c r="U2981">
        <v>38</v>
      </c>
      <c r="V2981">
        <v>24</v>
      </c>
      <c r="W2981">
        <v>5</v>
      </c>
      <c r="X2981">
        <v>0</v>
      </c>
      <c r="Y2981">
        <v>6.4201589999999999</v>
      </c>
      <c r="Z2981">
        <v>0</v>
      </c>
      <c r="AA2981">
        <v>0.22360099999999999</v>
      </c>
      <c r="AB2981">
        <v>68.571200000000005</v>
      </c>
      <c r="AC2981">
        <v>18.471844000000001</v>
      </c>
      <c r="AD2981">
        <v>361.36196999999999</v>
      </c>
      <c r="AE2981">
        <v>39.182808000000001</v>
      </c>
      <c r="AF2981">
        <v>494.23156999999998</v>
      </c>
    </row>
    <row r="2982" spans="1:32" x14ac:dyDescent="0.3">
      <c r="A2982">
        <v>3001247</v>
      </c>
      <c r="B2982">
        <v>1</v>
      </c>
      <c r="C2982" t="s">
        <v>82</v>
      </c>
      <c r="D2982" t="s">
        <v>109</v>
      </c>
      <c r="E2982" t="s">
        <v>11305</v>
      </c>
      <c r="F2982" t="s">
        <v>11306</v>
      </c>
      <c r="G2982" t="s">
        <v>134</v>
      </c>
      <c r="H2982" t="s">
        <v>147</v>
      </c>
      <c r="I2982" t="s">
        <v>78</v>
      </c>
      <c r="J2982" t="s">
        <v>136</v>
      </c>
      <c r="K2982" t="s">
        <v>22</v>
      </c>
      <c r="L2982" t="s">
        <v>137</v>
      </c>
      <c r="M2982" t="s">
        <v>11307</v>
      </c>
      <c r="N2982" t="s">
        <v>11308</v>
      </c>
      <c r="O2982">
        <v>0.79583333333333328</v>
      </c>
      <c r="P2982">
        <v>0</v>
      </c>
      <c r="Q2982">
        <v>130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16.573633000000001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16.573633000000001</v>
      </c>
    </row>
    <row r="2983" spans="1:32" x14ac:dyDescent="0.3">
      <c r="A2983">
        <v>3009018</v>
      </c>
      <c r="B2983">
        <v>1</v>
      </c>
      <c r="C2983" t="s">
        <v>83</v>
      </c>
      <c r="D2983" t="s">
        <v>129</v>
      </c>
      <c r="E2983" t="s">
        <v>11309</v>
      </c>
      <c r="F2983" t="s">
        <v>11310</v>
      </c>
      <c r="G2983" t="s">
        <v>134</v>
      </c>
      <c r="H2983" t="s">
        <v>211</v>
      </c>
      <c r="I2983" t="s">
        <v>79</v>
      </c>
      <c r="J2983" t="s">
        <v>136</v>
      </c>
      <c r="K2983" t="s">
        <v>22</v>
      </c>
      <c r="L2983" t="s">
        <v>177</v>
      </c>
      <c r="M2983" t="s">
        <v>11311</v>
      </c>
      <c r="N2983" t="s">
        <v>11312</v>
      </c>
      <c r="O2983">
        <v>1.8716666666666666</v>
      </c>
      <c r="P2983">
        <v>1</v>
      </c>
      <c r="Q2983">
        <v>502</v>
      </c>
      <c r="R2983">
        <v>0</v>
      </c>
      <c r="S2983">
        <v>4</v>
      </c>
      <c r="T2983">
        <v>7</v>
      </c>
      <c r="U2983">
        <v>22</v>
      </c>
      <c r="V2983">
        <v>8</v>
      </c>
      <c r="W2983">
        <v>0</v>
      </c>
      <c r="X2983">
        <v>121.15436</v>
      </c>
      <c r="Y2983">
        <v>409.44492000000002</v>
      </c>
      <c r="Z2983">
        <v>0</v>
      </c>
      <c r="AA2983">
        <v>19.210535</v>
      </c>
      <c r="AB2983">
        <v>426.36754999999999</v>
      </c>
      <c r="AC2983">
        <v>54.22439</v>
      </c>
      <c r="AD2983">
        <v>2679.3852999999999</v>
      </c>
      <c r="AE2983">
        <v>0</v>
      </c>
      <c r="AF2983">
        <v>3709.7869999999998</v>
      </c>
    </row>
    <row r="2984" spans="1:32" x14ac:dyDescent="0.3">
      <c r="A2984">
        <v>3015256</v>
      </c>
      <c r="B2984">
        <v>1</v>
      </c>
      <c r="C2984" t="s">
        <v>82</v>
      </c>
      <c r="D2984" t="s">
        <v>94</v>
      </c>
      <c r="E2984" t="s">
        <v>11313</v>
      </c>
      <c r="F2984" t="s">
        <v>11314</v>
      </c>
      <c r="G2984" t="s">
        <v>134</v>
      </c>
      <c r="H2984" t="s">
        <v>182</v>
      </c>
      <c r="I2984" t="s">
        <v>79</v>
      </c>
      <c r="J2984" t="s">
        <v>136</v>
      </c>
      <c r="K2984" t="s">
        <v>22</v>
      </c>
      <c r="L2984" t="s">
        <v>177</v>
      </c>
      <c r="M2984" t="s">
        <v>11315</v>
      </c>
      <c r="N2984" t="s">
        <v>11316</v>
      </c>
      <c r="O2984">
        <v>0.57972222222222225</v>
      </c>
      <c r="P2984">
        <v>2</v>
      </c>
      <c r="Q2984">
        <v>3762</v>
      </c>
      <c r="R2984">
        <v>0</v>
      </c>
      <c r="S2984">
        <v>1</v>
      </c>
      <c r="T2984">
        <v>0</v>
      </c>
      <c r="U2984">
        <v>263</v>
      </c>
      <c r="V2984">
        <v>0</v>
      </c>
      <c r="W2984">
        <v>3</v>
      </c>
      <c r="X2984">
        <v>2.7630777000000002</v>
      </c>
      <c r="Y2984">
        <v>304.69576999999998</v>
      </c>
      <c r="Z2984">
        <v>0</v>
      </c>
      <c r="AA2984">
        <v>5.0968856E-2</v>
      </c>
      <c r="AB2984">
        <v>0</v>
      </c>
      <c r="AC2984">
        <v>54.516039999999997</v>
      </c>
      <c r="AD2984">
        <v>0</v>
      </c>
      <c r="AE2984">
        <v>0.42276262999999997</v>
      </c>
      <c r="AF2984">
        <v>362.44864000000001</v>
      </c>
    </row>
    <row r="2985" spans="1:32" x14ac:dyDescent="0.3">
      <c r="A2985">
        <v>3001324</v>
      </c>
      <c r="B2985">
        <v>1</v>
      </c>
      <c r="C2985" t="s">
        <v>82</v>
      </c>
      <c r="D2985" t="s">
        <v>113</v>
      </c>
      <c r="E2985" t="s">
        <v>11317</v>
      </c>
      <c r="F2985" t="s">
        <v>11318</v>
      </c>
      <c r="G2985" t="s">
        <v>134</v>
      </c>
      <c r="H2985" t="s">
        <v>336</v>
      </c>
      <c r="I2985" t="s">
        <v>78</v>
      </c>
      <c r="J2985" t="s">
        <v>136</v>
      </c>
      <c r="K2985" t="s">
        <v>22</v>
      </c>
      <c r="L2985" t="s">
        <v>137</v>
      </c>
      <c r="M2985" t="s">
        <v>11319</v>
      </c>
      <c r="N2985" t="s">
        <v>11320</v>
      </c>
      <c r="O2985">
        <v>7.1855555555555553</v>
      </c>
      <c r="P2985">
        <v>0</v>
      </c>
      <c r="Q2985">
        <v>70</v>
      </c>
      <c r="R2985">
        <v>0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0</v>
      </c>
      <c r="Y2985">
        <v>216.36713</v>
      </c>
      <c r="Z2985">
        <v>0</v>
      </c>
      <c r="AA2985">
        <v>0</v>
      </c>
      <c r="AB2985">
        <v>0</v>
      </c>
      <c r="AC2985">
        <v>0.44870727999999999</v>
      </c>
      <c r="AD2985">
        <v>0</v>
      </c>
      <c r="AE2985">
        <v>0</v>
      </c>
      <c r="AF2985">
        <v>216.81584000000001</v>
      </c>
    </row>
    <row r="2986" spans="1:32" x14ac:dyDescent="0.3">
      <c r="A2986">
        <v>3007902</v>
      </c>
      <c r="B2986">
        <v>1</v>
      </c>
      <c r="C2986" t="s">
        <v>82</v>
      </c>
      <c r="D2986" t="s">
        <v>102</v>
      </c>
      <c r="E2986" t="s">
        <v>11321</v>
      </c>
      <c r="F2986" t="s">
        <v>11322</v>
      </c>
      <c r="G2986" t="s">
        <v>134</v>
      </c>
      <c r="H2986" t="s">
        <v>211</v>
      </c>
      <c r="I2986" t="s">
        <v>79</v>
      </c>
      <c r="J2986" t="s">
        <v>136</v>
      </c>
      <c r="K2986" t="s">
        <v>22</v>
      </c>
      <c r="L2986" t="s">
        <v>177</v>
      </c>
      <c r="M2986" t="s">
        <v>11323</v>
      </c>
      <c r="N2986" t="s">
        <v>11324</v>
      </c>
      <c r="O2986">
        <v>0.13083333333333333</v>
      </c>
      <c r="P2986">
        <v>2</v>
      </c>
      <c r="Q2986">
        <v>9908</v>
      </c>
      <c r="R2986">
        <v>85</v>
      </c>
      <c r="S2986">
        <v>1205</v>
      </c>
      <c r="T2986">
        <v>58</v>
      </c>
      <c r="U2986">
        <v>1741</v>
      </c>
      <c r="V2986">
        <v>11</v>
      </c>
      <c r="W2986">
        <v>3</v>
      </c>
      <c r="X2986">
        <v>0.20579505000000001</v>
      </c>
      <c r="Y2986">
        <v>241.81796</v>
      </c>
      <c r="Z2986">
        <v>4.5354919999999996</v>
      </c>
      <c r="AA2986">
        <v>35.792473000000001</v>
      </c>
      <c r="AB2986">
        <v>61.843502000000001</v>
      </c>
      <c r="AC2986">
        <v>89.758574999999993</v>
      </c>
      <c r="AD2986">
        <v>92.668130000000005</v>
      </c>
      <c r="AE2986">
        <v>11.965368</v>
      </c>
      <c r="AF2986">
        <v>538.58730000000003</v>
      </c>
    </row>
    <row r="2987" spans="1:32" x14ac:dyDescent="0.3">
      <c r="A2987">
        <v>3001353</v>
      </c>
      <c r="B2987">
        <v>1</v>
      </c>
      <c r="C2987" t="s">
        <v>82</v>
      </c>
      <c r="D2987" t="s">
        <v>100</v>
      </c>
      <c r="E2987" t="s">
        <v>11325</v>
      </c>
      <c r="F2987" t="s">
        <v>11326</v>
      </c>
      <c r="G2987" t="s">
        <v>134</v>
      </c>
      <c r="H2987" t="s">
        <v>147</v>
      </c>
      <c r="I2987" t="s">
        <v>78</v>
      </c>
      <c r="J2987" t="s">
        <v>136</v>
      </c>
      <c r="K2987" t="s">
        <v>22</v>
      </c>
      <c r="L2987" t="s">
        <v>137</v>
      </c>
      <c r="M2987" t="s">
        <v>11327</v>
      </c>
      <c r="N2987" t="s">
        <v>11328</v>
      </c>
      <c r="O2987">
        <v>1.6788888888888889</v>
      </c>
      <c r="P2987">
        <v>0</v>
      </c>
      <c r="Q2987">
        <v>24</v>
      </c>
      <c r="R2987">
        <v>0</v>
      </c>
      <c r="S2987">
        <v>0</v>
      </c>
      <c r="T2987">
        <v>0</v>
      </c>
      <c r="U2987">
        <v>7</v>
      </c>
      <c r="V2987">
        <v>0</v>
      </c>
      <c r="W2987">
        <v>0</v>
      </c>
      <c r="X2987">
        <v>0</v>
      </c>
      <c r="Y2987">
        <v>10.7517</v>
      </c>
      <c r="Z2987">
        <v>0</v>
      </c>
      <c r="AA2987">
        <v>0</v>
      </c>
      <c r="AB2987">
        <v>0</v>
      </c>
      <c r="AC2987">
        <v>69.618324000000001</v>
      </c>
      <c r="AD2987">
        <v>0</v>
      </c>
      <c r="AE2987">
        <v>0</v>
      </c>
      <c r="AF2987">
        <v>80.370019999999997</v>
      </c>
    </row>
    <row r="2988" spans="1:32" x14ac:dyDescent="0.3">
      <c r="A2988">
        <v>3001457</v>
      </c>
      <c r="B2988">
        <v>1</v>
      </c>
      <c r="C2988" t="s">
        <v>82</v>
      </c>
      <c r="D2988" t="s">
        <v>106</v>
      </c>
      <c r="E2988" t="s">
        <v>11329</v>
      </c>
      <c r="F2988" t="s">
        <v>11330</v>
      </c>
      <c r="G2988" t="s">
        <v>134</v>
      </c>
      <c r="H2988" t="s">
        <v>142</v>
      </c>
      <c r="I2988" t="s">
        <v>79</v>
      </c>
      <c r="J2988" t="s">
        <v>136</v>
      </c>
      <c r="K2988" t="s">
        <v>22</v>
      </c>
      <c r="L2988" t="s">
        <v>137</v>
      </c>
      <c r="M2988" t="s">
        <v>11331</v>
      </c>
      <c r="N2988" t="s">
        <v>11332</v>
      </c>
      <c r="O2988">
        <v>9.5702777777777772</v>
      </c>
      <c r="P2988">
        <v>0</v>
      </c>
      <c r="Q2988">
        <v>207</v>
      </c>
      <c r="R2988">
        <v>0</v>
      </c>
      <c r="S2988">
        <v>12</v>
      </c>
      <c r="T2988">
        <v>0</v>
      </c>
      <c r="U2988">
        <v>8</v>
      </c>
      <c r="V2988">
        <v>0</v>
      </c>
      <c r="W2988">
        <v>0</v>
      </c>
      <c r="X2988">
        <v>0</v>
      </c>
      <c r="Y2988">
        <v>433.49126999999999</v>
      </c>
      <c r="Z2988">
        <v>0</v>
      </c>
      <c r="AA2988">
        <v>5.0505996</v>
      </c>
      <c r="AB2988">
        <v>0</v>
      </c>
      <c r="AC2988">
        <v>45.994250000000001</v>
      </c>
      <c r="AD2988">
        <v>0</v>
      </c>
      <c r="AE2988">
        <v>0</v>
      </c>
      <c r="AF2988">
        <v>484.53609999999998</v>
      </c>
    </row>
    <row r="2989" spans="1:32" x14ac:dyDescent="0.3">
      <c r="A2989">
        <v>3011199</v>
      </c>
      <c r="B2989">
        <v>1</v>
      </c>
      <c r="C2989" t="s">
        <v>83</v>
      </c>
      <c r="D2989" t="s">
        <v>130</v>
      </c>
      <c r="E2989" t="s">
        <v>2472</v>
      </c>
      <c r="F2989" t="s">
        <v>2473</v>
      </c>
      <c r="G2989" t="s">
        <v>134</v>
      </c>
      <c r="H2989" t="s">
        <v>293</v>
      </c>
      <c r="I2989" t="s">
        <v>78</v>
      </c>
      <c r="J2989" t="s">
        <v>136</v>
      </c>
      <c r="K2989" t="s">
        <v>22</v>
      </c>
      <c r="L2989" t="s">
        <v>177</v>
      </c>
      <c r="M2989" t="s">
        <v>11333</v>
      </c>
      <c r="N2989" t="s">
        <v>11334</v>
      </c>
      <c r="O2989">
        <v>8.8333633333333328</v>
      </c>
      <c r="P2989">
        <v>0</v>
      </c>
      <c r="Q2989">
        <v>32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37.343173999999998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37.343173999999998</v>
      </c>
    </row>
    <row r="2990" spans="1:32" x14ac:dyDescent="0.3">
      <c r="A2990">
        <v>3005274</v>
      </c>
      <c r="B2990">
        <v>1</v>
      </c>
      <c r="C2990" t="s">
        <v>83</v>
      </c>
      <c r="D2990" t="s">
        <v>115</v>
      </c>
      <c r="E2990" t="s">
        <v>11335</v>
      </c>
      <c r="F2990" t="s">
        <v>11336</v>
      </c>
      <c r="G2990" t="s">
        <v>134</v>
      </c>
      <c r="H2990" t="s">
        <v>142</v>
      </c>
      <c r="I2990" t="s">
        <v>78</v>
      </c>
      <c r="J2990" t="s">
        <v>136</v>
      </c>
      <c r="K2990" t="s">
        <v>22</v>
      </c>
      <c r="L2990" t="s">
        <v>137</v>
      </c>
      <c r="M2990" t="s">
        <v>11337</v>
      </c>
      <c r="N2990" t="s">
        <v>11338</v>
      </c>
      <c r="O2990">
        <v>7.1686111111111108</v>
      </c>
      <c r="P2990">
        <v>0</v>
      </c>
      <c r="Q2990">
        <v>0</v>
      </c>
      <c r="R2990">
        <v>0</v>
      </c>
      <c r="S2990">
        <v>0</v>
      </c>
      <c r="T2990">
        <v>1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31.628958000000001</v>
      </c>
      <c r="AC2990">
        <v>0</v>
      </c>
      <c r="AD2990">
        <v>0</v>
      </c>
      <c r="AE2990">
        <v>0</v>
      </c>
      <c r="AF2990">
        <v>31.628958000000001</v>
      </c>
    </row>
    <row r="2991" spans="1:32" x14ac:dyDescent="0.3">
      <c r="A2991">
        <v>3006273</v>
      </c>
      <c r="B2991">
        <v>1</v>
      </c>
      <c r="C2991" t="s">
        <v>83</v>
      </c>
      <c r="D2991" t="s">
        <v>130</v>
      </c>
      <c r="E2991" t="s">
        <v>11339</v>
      </c>
      <c r="F2991" t="s">
        <v>11340</v>
      </c>
      <c r="G2991" t="s">
        <v>134</v>
      </c>
      <c r="H2991" t="s">
        <v>336</v>
      </c>
      <c r="I2991" t="s">
        <v>79</v>
      </c>
      <c r="J2991" t="s">
        <v>136</v>
      </c>
      <c r="K2991" t="s">
        <v>22</v>
      </c>
      <c r="L2991" t="s">
        <v>137</v>
      </c>
      <c r="M2991" t="s">
        <v>11341</v>
      </c>
      <c r="N2991" t="s">
        <v>11342</v>
      </c>
      <c r="O2991">
        <v>3.2958333333333334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1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226.12653</v>
      </c>
      <c r="AE2991">
        <v>0</v>
      </c>
      <c r="AF2991">
        <v>226.12653</v>
      </c>
    </row>
    <row r="2992" spans="1:32" x14ac:dyDescent="0.3">
      <c r="A2992">
        <v>3020558</v>
      </c>
      <c r="B2992">
        <v>1</v>
      </c>
      <c r="C2992" t="s">
        <v>82</v>
      </c>
      <c r="D2992" t="s">
        <v>112</v>
      </c>
      <c r="E2992" t="s">
        <v>11343</v>
      </c>
      <c r="F2992" t="s">
        <v>11344</v>
      </c>
      <c r="G2992" t="s">
        <v>134</v>
      </c>
      <c r="H2992" t="s">
        <v>874</v>
      </c>
      <c r="I2992" t="s">
        <v>78</v>
      </c>
      <c r="J2992" t="s">
        <v>136</v>
      </c>
      <c r="K2992" t="s">
        <v>22</v>
      </c>
      <c r="L2992" t="s">
        <v>177</v>
      </c>
      <c r="M2992" t="s">
        <v>11345</v>
      </c>
      <c r="N2992" t="s">
        <v>11346</v>
      </c>
      <c r="O2992">
        <v>3.0693999999999999</v>
      </c>
      <c r="P2992">
        <v>0</v>
      </c>
      <c r="Q2992">
        <v>1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0.76097685000000004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0.76097685000000004</v>
      </c>
    </row>
    <row r="2993" spans="1:32" x14ac:dyDescent="0.3">
      <c r="A2993">
        <v>3006299</v>
      </c>
      <c r="B2993">
        <v>1</v>
      </c>
      <c r="C2993" t="s">
        <v>83</v>
      </c>
      <c r="D2993" t="s">
        <v>130</v>
      </c>
      <c r="E2993" t="s">
        <v>11347</v>
      </c>
      <c r="F2993" t="s">
        <v>11348</v>
      </c>
      <c r="G2993" t="s">
        <v>134</v>
      </c>
      <c r="H2993" t="s">
        <v>142</v>
      </c>
      <c r="I2993" t="s">
        <v>79</v>
      </c>
      <c r="J2993" t="s">
        <v>136</v>
      </c>
      <c r="K2993" t="s">
        <v>22</v>
      </c>
      <c r="L2993" t="s">
        <v>137</v>
      </c>
      <c r="M2993" t="s">
        <v>11349</v>
      </c>
      <c r="N2993" t="s">
        <v>11350</v>
      </c>
      <c r="O2993">
        <v>2.0674999999999999</v>
      </c>
      <c r="P2993">
        <v>0</v>
      </c>
      <c r="Q2993">
        <v>0</v>
      </c>
      <c r="R2993">
        <v>0</v>
      </c>
      <c r="S2993">
        <v>0</v>
      </c>
      <c r="T2993">
        <v>2</v>
      </c>
      <c r="U2993">
        <v>0</v>
      </c>
      <c r="V2993">
        <v>7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16.94708</v>
      </c>
      <c r="AC2993">
        <v>0</v>
      </c>
      <c r="AD2993">
        <v>855.38049999999998</v>
      </c>
      <c r="AE2993">
        <v>0</v>
      </c>
      <c r="AF2993">
        <v>872.32759999999996</v>
      </c>
    </row>
    <row r="2994" spans="1:32" x14ac:dyDescent="0.3">
      <c r="A2994">
        <v>3007041</v>
      </c>
      <c r="B2994">
        <v>1</v>
      </c>
      <c r="C2994" t="s">
        <v>83</v>
      </c>
      <c r="D2994" t="s">
        <v>117</v>
      </c>
      <c r="E2994" t="s">
        <v>7058</v>
      </c>
      <c r="F2994" t="s">
        <v>7059</v>
      </c>
      <c r="G2994" t="s">
        <v>134</v>
      </c>
      <c r="H2994" t="s">
        <v>142</v>
      </c>
      <c r="I2994" t="s">
        <v>79</v>
      </c>
      <c r="J2994" t="s">
        <v>136</v>
      </c>
      <c r="K2994" t="s">
        <v>22</v>
      </c>
      <c r="L2994" t="s">
        <v>137</v>
      </c>
      <c r="M2994" t="s">
        <v>11351</v>
      </c>
      <c r="N2994" t="s">
        <v>11352</v>
      </c>
      <c r="O2994">
        <v>7.6</v>
      </c>
      <c r="P2994">
        <v>1</v>
      </c>
      <c r="Q2994">
        <v>199</v>
      </c>
      <c r="R2994">
        <v>1</v>
      </c>
      <c r="S2994">
        <v>8</v>
      </c>
      <c r="T2994">
        <v>1</v>
      </c>
      <c r="U2994">
        <v>9</v>
      </c>
      <c r="V2994">
        <v>0</v>
      </c>
      <c r="W2994">
        <v>0</v>
      </c>
      <c r="X2994">
        <v>32.734264000000003</v>
      </c>
      <c r="Y2994">
        <v>129.40169</v>
      </c>
      <c r="Z2994">
        <v>0.35390203999999997</v>
      </c>
      <c r="AA2994">
        <v>7.0213239999999999</v>
      </c>
      <c r="AB2994">
        <v>8.5597329999999996</v>
      </c>
      <c r="AC2994">
        <v>14.648261</v>
      </c>
      <c r="AD2994">
        <v>0</v>
      </c>
      <c r="AE2994">
        <v>0</v>
      </c>
      <c r="AF2994">
        <v>192.71917999999999</v>
      </c>
    </row>
    <row r="2995" spans="1:32" x14ac:dyDescent="0.3">
      <c r="A2995">
        <v>3008166</v>
      </c>
      <c r="B2995">
        <v>1</v>
      </c>
      <c r="C2995" t="s">
        <v>83</v>
      </c>
      <c r="D2995" t="s">
        <v>122</v>
      </c>
      <c r="E2995" t="s">
        <v>11353</v>
      </c>
      <c r="F2995" t="s">
        <v>11354</v>
      </c>
      <c r="G2995" t="s">
        <v>134</v>
      </c>
      <c r="H2995" t="s">
        <v>142</v>
      </c>
      <c r="I2995" t="s">
        <v>79</v>
      </c>
      <c r="J2995" t="s">
        <v>136</v>
      </c>
      <c r="K2995" t="s">
        <v>22</v>
      </c>
      <c r="L2995" t="s">
        <v>137</v>
      </c>
      <c r="M2995" t="s">
        <v>11355</v>
      </c>
      <c r="N2995" t="s">
        <v>11356</v>
      </c>
      <c r="O2995">
        <v>6.5044444444444443</v>
      </c>
      <c r="P2995">
        <v>0</v>
      </c>
      <c r="Q2995">
        <v>293</v>
      </c>
      <c r="R2995">
        <v>0</v>
      </c>
      <c r="S2995">
        <v>0</v>
      </c>
      <c r="T2995">
        <v>0</v>
      </c>
      <c r="U2995">
        <v>9</v>
      </c>
      <c r="V2995">
        <v>0</v>
      </c>
      <c r="W2995">
        <v>0</v>
      </c>
      <c r="X2995">
        <v>0</v>
      </c>
      <c r="Y2995">
        <v>278.13222999999999</v>
      </c>
      <c r="Z2995">
        <v>0</v>
      </c>
      <c r="AA2995">
        <v>0</v>
      </c>
      <c r="AB2995">
        <v>0</v>
      </c>
      <c r="AC2995">
        <v>4.6315049999999998</v>
      </c>
      <c r="AD2995">
        <v>0</v>
      </c>
      <c r="AE2995">
        <v>0</v>
      </c>
      <c r="AF2995">
        <v>282.76373000000001</v>
      </c>
    </row>
    <row r="2996" spans="1:32" x14ac:dyDescent="0.3">
      <c r="A2996">
        <v>3010971</v>
      </c>
      <c r="B2996">
        <v>1</v>
      </c>
      <c r="C2996" t="s">
        <v>83</v>
      </c>
      <c r="D2996" t="s">
        <v>115</v>
      </c>
      <c r="E2996" t="s">
        <v>11357</v>
      </c>
      <c r="F2996" t="s">
        <v>11358</v>
      </c>
      <c r="G2996" t="s">
        <v>134</v>
      </c>
      <c r="H2996" t="s">
        <v>247</v>
      </c>
      <c r="I2996" t="s">
        <v>78</v>
      </c>
      <c r="J2996" t="s">
        <v>136</v>
      </c>
      <c r="K2996" t="s">
        <v>22</v>
      </c>
      <c r="L2996" t="s">
        <v>177</v>
      </c>
      <c r="M2996" t="s">
        <v>11359</v>
      </c>
      <c r="N2996" t="s">
        <v>11360</v>
      </c>
      <c r="O2996">
        <v>3.2486511111111112</v>
      </c>
      <c r="P2996">
        <v>0</v>
      </c>
      <c r="Q2996">
        <v>54</v>
      </c>
      <c r="R2996">
        <v>0</v>
      </c>
      <c r="S2996">
        <v>0</v>
      </c>
      <c r="T2996">
        <v>0</v>
      </c>
      <c r="U2996">
        <v>3</v>
      </c>
      <c r="V2996">
        <v>0</v>
      </c>
      <c r="W2996">
        <v>0</v>
      </c>
      <c r="X2996">
        <v>0</v>
      </c>
      <c r="Y2996">
        <v>37.659733000000003</v>
      </c>
      <c r="Z2996">
        <v>0</v>
      </c>
      <c r="AA2996">
        <v>0</v>
      </c>
      <c r="AB2996">
        <v>0</v>
      </c>
      <c r="AC2996">
        <v>5.8530607000000003</v>
      </c>
      <c r="AD2996">
        <v>0</v>
      </c>
      <c r="AE2996">
        <v>0</v>
      </c>
      <c r="AF2996">
        <v>43.512794</v>
      </c>
    </row>
    <row r="2997" spans="1:32" x14ac:dyDescent="0.3">
      <c r="A2997">
        <v>3012492</v>
      </c>
      <c r="B2997">
        <v>1</v>
      </c>
      <c r="C2997" t="s">
        <v>83</v>
      </c>
      <c r="D2997" t="s">
        <v>115</v>
      </c>
      <c r="E2997" t="s">
        <v>11361</v>
      </c>
      <c r="F2997" t="s">
        <v>11362</v>
      </c>
      <c r="G2997" t="s">
        <v>134</v>
      </c>
      <c r="H2997" t="s">
        <v>478</v>
      </c>
      <c r="I2997" t="s">
        <v>78</v>
      </c>
      <c r="J2997" t="s">
        <v>136</v>
      </c>
      <c r="K2997" t="s">
        <v>22</v>
      </c>
      <c r="L2997" t="s">
        <v>177</v>
      </c>
      <c r="M2997" t="s">
        <v>11363</v>
      </c>
      <c r="N2997" t="s">
        <v>11364</v>
      </c>
      <c r="O2997">
        <v>1.3373072222222222</v>
      </c>
      <c r="P2997">
        <v>0</v>
      </c>
      <c r="Q2997">
        <v>149</v>
      </c>
      <c r="R2997">
        <v>0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0</v>
      </c>
      <c r="Y2997">
        <v>60.660603000000002</v>
      </c>
      <c r="Z2997">
        <v>0</v>
      </c>
      <c r="AA2997">
        <v>0</v>
      </c>
      <c r="AB2997">
        <v>0</v>
      </c>
      <c r="AC2997">
        <v>4.86054E-2</v>
      </c>
      <c r="AD2997">
        <v>0</v>
      </c>
      <c r="AE2997">
        <v>0</v>
      </c>
      <c r="AF2997">
        <v>60.709206000000002</v>
      </c>
    </row>
    <row r="2998" spans="1:32" x14ac:dyDescent="0.3">
      <c r="A2998">
        <v>3003638</v>
      </c>
      <c r="B2998">
        <v>1</v>
      </c>
      <c r="C2998" t="s">
        <v>82</v>
      </c>
      <c r="D2998" t="s">
        <v>90</v>
      </c>
      <c r="E2998" t="s">
        <v>11365</v>
      </c>
      <c r="F2998" t="s">
        <v>11366</v>
      </c>
      <c r="G2998" t="s">
        <v>134</v>
      </c>
      <c r="H2998" t="s">
        <v>211</v>
      </c>
      <c r="I2998" t="s">
        <v>79</v>
      </c>
      <c r="J2998" t="s">
        <v>136</v>
      </c>
      <c r="K2998" t="s">
        <v>22</v>
      </c>
      <c r="L2998" t="s">
        <v>177</v>
      </c>
      <c r="M2998" t="s">
        <v>11367</v>
      </c>
      <c r="N2998" t="s">
        <v>11368</v>
      </c>
      <c r="O2998">
        <v>0.19666666666666666</v>
      </c>
      <c r="P2998">
        <v>1</v>
      </c>
      <c r="Q2998">
        <v>2714</v>
      </c>
      <c r="R2998">
        <v>0</v>
      </c>
      <c r="S2998">
        <v>40</v>
      </c>
      <c r="T2998">
        <v>20</v>
      </c>
      <c r="U2998">
        <v>637</v>
      </c>
      <c r="V2998">
        <v>12</v>
      </c>
      <c r="W2998">
        <v>15</v>
      </c>
      <c r="X2998">
        <v>2.0528770000000001</v>
      </c>
      <c r="Y2998">
        <v>143.48034999999999</v>
      </c>
      <c r="Z2998">
        <v>0</v>
      </c>
      <c r="AA2998">
        <v>4.5587970000000002</v>
      </c>
      <c r="AB2998">
        <v>23.522776</v>
      </c>
      <c r="AC2998">
        <v>106.342575</v>
      </c>
      <c r="AD2998">
        <v>97.554220000000001</v>
      </c>
      <c r="AE2998">
        <v>21.226642999999999</v>
      </c>
      <c r="AF2998">
        <v>398.73824999999999</v>
      </c>
    </row>
    <row r="2999" spans="1:32" x14ac:dyDescent="0.3">
      <c r="A2999">
        <v>3007065</v>
      </c>
      <c r="B2999">
        <v>1</v>
      </c>
      <c r="C2999" t="s">
        <v>82</v>
      </c>
      <c r="D2999" t="s">
        <v>112</v>
      </c>
      <c r="E2999" t="s">
        <v>11369</v>
      </c>
      <c r="F2999" t="s">
        <v>11370</v>
      </c>
      <c r="G2999" t="s">
        <v>134</v>
      </c>
      <c r="H2999" t="s">
        <v>874</v>
      </c>
      <c r="I2999" t="s">
        <v>78</v>
      </c>
      <c r="J2999" t="s">
        <v>136</v>
      </c>
      <c r="K2999" t="s">
        <v>22</v>
      </c>
      <c r="L2999" t="s">
        <v>177</v>
      </c>
      <c r="M2999" t="s">
        <v>11371</v>
      </c>
      <c r="N2999" t="s">
        <v>11372</v>
      </c>
      <c r="O2999">
        <v>1.2635158333333334</v>
      </c>
      <c r="P2999">
        <v>0</v>
      </c>
      <c r="Q2999">
        <v>2</v>
      </c>
      <c r="R2999">
        <v>0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0</v>
      </c>
      <c r="Y2999">
        <v>4.7229554999999999E-2</v>
      </c>
      <c r="Z2999">
        <v>0</v>
      </c>
      <c r="AA2999">
        <v>0</v>
      </c>
      <c r="AB2999">
        <v>0</v>
      </c>
      <c r="AC2999">
        <v>0.23186398999999999</v>
      </c>
      <c r="AD2999">
        <v>0</v>
      </c>
      <c r="AE2999">
        <v>0</v>
      </c>
      <c r="AF2999">
        <v>0.27909356000000002</v>
      </c>
    </row>
    <row r="3000" spans="1:32" x14ac:dyDescent="0.3">
      <c r="A3000">
        <v>3020284</v>
      </c>
      <c r="B3000">
        <v>1</v>
      </c>
      <c r="C3000" t="s">
        <v>82</v>
      </c>
      <c r="D3000" t="s">
        <v>106</v>
      </c>
      <c r="E3000" t="s">
        <v>11373</v>
      </c>
      <c r="F3000" t="s">
        <v>11374</v>
      </c>
      <c r="G3000" t="s">
        <v>134</v>
      </c>
      <c r="H3000" t="s">
        <v>211</v>
      </c>
      <c r="I3000" t="s">
        <v>79</v>
      </c>
      <c r="J3000" t="s">
        <v>136</v>
      </c>
      <c r="K3000" t="s">
        <v>22</v>
      </c>
      <c r="L3000" t="s">
        <v>177</v>
      </c>
      <c r="M3000" t="s">
        <v>11375</v>
      </c>
      <c r="N3000" t="s">
        <v>11376</v>
      </c>
      <c r="O3000">
        <v>1.2890124999999999</v>
      </c>
      <c r="P3000">
        <v>0</v>
      </c>
      <c r="Q3000">
        <v>305</v>
      </c>
      <c r="R3000">
        <v>0</v>
      </c>
      <c r="S3000">
        <v>24</v>
      </c>
      <c r="T3000">
        <v>1</v>
      </c>
      <c r="U3000">
        <v>41</v>
      </c>
      <c r="V3000">
        <v>1</v>
      </c>
      <c r="W3000">
        <v>0</v>
      </c>
      <c r="X3000">
        <v>0</v>
      </c>
      <c r="Y3000">
        <v>153.20364000000001</v>
      </c>
      <c r="Z3000">
        <v>0</v>
      </c>
      <c r="AA3000">
        <v>16.73978</v>
      </c>
      <c r="AB3000">
        <v>32.564700000000002</v>
      </c>
      <c r="AC3000">
        <v>47.409370000000003</v>
      </c>
      <c r="AD3000">
        <v>56.656227000000001</v>
      </c>
      <c r="AE3000">
        <v>0</v>
      </c>
      <c r="AF3000">
        <v>306.57373000000001</v>
      </c>
    </row>
    <row r="3001" spans="1:32" x14ac:dyDescent="0.3">
      <c r="A3001">
        <v>3016669</v>
      </c>
      <c r="B3001">
        <v>1</v>
      </c>
      <c r="C3001" t="s">
        <v>82</v>
      </c>
      <c r="D3001" t="s">
        <v>106</v>
      </c>
      <c r="E3001" t="s">
        <v>11377</v>
      </c>
      <c r="F3001" t="s">
        <v>11378</v>
      </c>
      <c r="G3001" t="s">
        <v>134</v>
      </c>
      <c r="H3001" t="s">
        <v>147</v>
      </c>
      <c r="I3001" t="s">
        <v>79</v>
      </c>
      <c r="J3001" t="s">
        <v>136</v>
      </c>
      <c r="K3001" t="s">
        <v>22</v>
      </c>
      <c r="L3001" t="s">
        <v>137</v>
      </c>
      <c r="M3001" t="s">
        <v>11379</v>
      </c>
      <c r="N3001" t="s">
        <v>11380</v>
      </c>
      <c r="O3001">
        <v>7.3672222222222219</v>
      </c>
      <c r="P3001">
        <v>0</v>
      </c>
      <c r="Q3001">
        <v>503</v>
      </c>
      <c r="R3001">
        <v>0</v>
      </c>
      <c r="S3001">
        <v>0</v>
      </c>
      <c r="T3001">
        <v>0</v>
      </c>
      <c r="U3001">
        <v>55</v>
      </c>
      <c r="V3001">
        <v>0</v>
      </c>
      <c r="W3001">
        <v>0</v>
      </c>
      <c r="X3001">
        <v>0</v>
      </c>
      <c r="Y3001">
        <v>1005.9225</v>
      </c>
      <c r="Z3001">
        <v>0</v>
      </c>
      <c r="AA3001">
        <v>0</v>
      </c>
      <c r="AB3001">
        <v>0</v>
      </c>
      <c r="AC3001">
        <v>260.47476</v>
      </c>
      <c r="AD3001">
        <v>0</v>
      </c>
      <c r="AE3001">
        <v>0</v>
      </c>
      <c r="AF3001">
        <v>1266.3972000000001</v>
      </c>
    </row>
    <row r="3002" spans="1:32" x14ac:dyDescent="0.3">
      <c r="A3002">
        <v>3018552</v>
      </c>
      <c r="B3002">
        <v>1</v>
      </c>
      <c r="C3002" t="s">
        <v>83</v>
      </c>
      <c r="D3002" t="s">
        <v>128</v>
      </c>
      <c r="E3002" t="s">
        <v>11381</v>
      </c>
      <c r="F3002" t="s">
        <v>11382</v>
      </c>
      <c r="G3002" t="s">
        <v>134</v>
      </c>
      <c r="H3002" t="s">
        <v>147</v>
      </c>
      <c r="I3002" t="s">
        <v>79</v>
      </c>
      <c r="J3002" t="s">
        <v>136</v>
      </c>
      <c r="K3002" t="s">
        <v>22</v>
      </c>
      <c r="L3002" t="s">
        <v>137</v>
      </c>
      <c r="M3002" t="s">
        <v>11383</v>
      </c>
      <c r="N3002" t="s">
        <v>11384</v>
      </c>
      <c r="O3002">
        <v>7.8547222222222226</v>
      </c>
      <c r="P3002">
        <v>3</v>
      </c>
      <c r="Q3002">
        <v>3</v>
      </c>
      <c r="R3002">
        <v>59</v>
      </c>
      <c r="S3002">
        <v>34</v>
      </c>
      <c r="T3002">
        <v>6</v>
      </c>
      <c r="U3002">
        <v>0</v>
      </c>
      <c r="V3002">
        <v>0</v>
      </c>
      <c r="W3002">
        <v>0</v>
      </c>
      <c r="X3002">
        <v>7.7384180000000002</v>
      </c>
      <c r="Y3002">
        <v>11.725182</v>
      </c>
      <c r="Z3002">
        <v>127.69421</v>
      </c>
      <c r="AA3002">
        <v>258.56177000000002</v>
      </c>
      <c r="AB3002">
        <v>32.180059999999997</v>
      </c>
      <c r="AC3002">
        <v>0</v>
      </c>
      <c r="AD3002">
        <v>0</v>
      </c>
      <c r="AE3002">
        <v>0</v>
      </c>
      <c r="AF3002">
        <v>437.89963</v>
      </c>
    </row>
    <row r="3003" spans="1:32" x14ac:dyDescent="0.3">
      <c r="A3003">
        <v>3013232</v>
      </c>
      <c r="B3003">
        <v>1</v>
      </c>
      <c r="C3003" t="s">
        <v>83</v>
      </c>
      <c r="D3003" t="s">
        <v>130</v>
      </c>
      <c r="E3003" t="s">
        <v>11385</v>
      </c>
      <c r="F3003" t="s">
        <v>11386</v>
      </c>
      <c r="G3003" t="s">
        <v>134</v>
      </c>
      <c r="H3003" t="s">
        <v>211</v>
      </c>
      <c r="I3003" t="s">
        <v>79</v>
      </c>
      <c r="J3003" t="s">
        <v>136</v>
      </c>
      <c r="K3003" t="s">
        <v>22</v>
      </c>
      <c r="L3003" t="s">
        <v>177</v>
      </c>
      <c r="M3003" t="s">
        <v>11387</v>
      </c>
      <c r="N3003" t="s">
        <v>11388</v>
      </c>
      <c r="O3003">
        <v>1.1616666666666666</v>
      </c>
      <c r="P3003">
        <v>4</v>
      </c>
      <c r="Q3003">
        <v>6195</v>
      </c>
      <c r="R3003">
        <v>13</v>
      </c>
      <c r="S3003">
        <v>148</v>
      </c>
      <c r="T3003">
        <v>23</v>
      </c>
      <c r="U3003">
        <v>620</v>
      </c>
      <c r="V3003">
        <v>7</v>
      </c>
      <c r="W3003">
        <v>0</v>
      </c>
      <c r="X3003">
        <v>1.5307312</v>
      </c>
      <c r="Y3003">
        <v>1580.296</v>
      </c>
      <c r="Z3003">
        <v>13.320631000000001</v>
      </c>
      <c r="AA3003">
        <v>54.870685999999999</v>
      </c>
      <c r="AB3003">
        <v>397.59097000000003</v>
      </c>
      <c r="AC3003">
        <v>824.49567000000002</v>
      </c>
      <c r="AD3003">
        <v>2124.1682000000001</v>
      </c>
      <c r="AE3003">
        <v>0</v>
      </c>
      <c r="AF3003">
        <v>4996.2730000000001</v>
      </c>
    </row>
    <row r="3004" spans="1:32" x14ac:dyDescent="0.3">
      <c r="A3004">
        <v>3026627</v>
      </c>
      <c r="B3004">
        <v>1</v>
      </c>
      <c r="C3004" t="s">
        <v>83</v>
      </c>
      <c r="D3004" t="s">
        <v>130</v>
      </c>
      <c r="E3004" t="s">
        <v>11389</v>
      </c>
      <c r="F3004" t="s">
        <v>11390</v>
      </c>
      <c r="G3004" t="s">
        <v>134</v>
      </c>
      <c r="H3004" t="s">
        <v>211</v>
      </c>
      <c r="I3004" t="s">
        <v>79</v>
      </c>
      <c r="J3004" t="s">
        <v>136</v>
      </c>
      <c r="K3004" t="s">
        <v>22</v>
      </c>
      <c r="L3004" t="s">
        <v>177</v>
      </c>
      <c r="M3004" t="s">
        <v>11391</v>
      </c>
      <c r="N3004" t="s">
        <v>11392</v>
      </c>
      <c r="O3004">
        <v>1.6668677777777778</v>
      </c>
      <c r="P3004">
        <v>0</v>
      </c>
      <c r="Q3004">
        <v>574</v>
      </c>
      <c r="R3004">
        <v>0</v>
      </c>
      <c r="S3004">
        <v>0</v>
      </c>
      <c r="T3004">
        <v>0</v>
      </c>
      <c r="U3004">
        <v>12</v>
      </c>
      <c r="V3004">
        <v>1</v>
      </c>
      <c r="W3004">
        <v>0</v>
      </c>
      <c r="X3004">
        <v>0</v>
      </c>
      <c r="Y3004">
        <v>223.51291000000001</v>
      </c>
      <c r="Z3004">
        <v>0</v>
      </c>
      <c r="AA3004">
        <v>0</v>
      </c>
      <c r="AB3004">
        <v>0</v>
      </c>
      <c r="AC3004">
        <v>38.604840000000003</v>
      </c>
      <c r="AD3004">
        <v>134.62985</v>
      </c>
      <c r="AE3004">
        <v>0</v>
      </c>
      <c r="AF3004">
        <v>396.74761999999998</v>
      </c>
    </row>
    <row r="3005" spans="1:32" x14ac:dyDescent="0.3">
      <c r="A3005">
        <v>3001314</v>
      </c>
      <c r="B3005">
        <v>1</v>
      </c>
      <c r="C3005" t="s">
        <v>82</v>
      </c>
      <c r="D3005" t="s">
        <v>113</v>
      </c>
      <c r="E3005" t="s">
        <v>11393</v>
      </c>
      <c r="F3005" t="s">
        <v>11394</v>
      </c>
      <c r="G3005" t="s">
        <v>134</v>
      </c>
      <c r="H3005" t="s">
        <v>336</v>
      </c>
      <c r="I3005" t="s">
        <v>79</v>
      </c>
      <c r="J3005" t="s">
        <v>136</v>
      </c>
      <c r="K3005" t="s">
        <v>22</v>
      </c>
      <c r="L3005" t="s">
        <v>137</v>
      </c>
      <c r="M3005" t="s">
        <v>11395</v>
      </c>
      <c r="N3005" t="s">
        <v>11396</v>
      </c>
      <c r="O3005">
        <v>7.4411111111111108</v>
      </c>
      <c r="P3005">
        <v>0</v>
      </c>
      <c r="Q3005">
        <v>280</v>
      </c>
      <c r="R3005">
        <v>0</v>
      </c>
      <c r="S3005">
        <v>3</v>
      </c>
      <c r="T3005">
        <v>0</v>
      </c>
      <c r="U3005">
        <v>27</v>
      </c>
      <c r="V3005">
        <v>0</v>
      </c>
      <c r="W3005">
        <v>0</v>
      </c>
      <c r="X3005">
        <v>0</v>
      </c>
      <c r="Y3005">
        <v>801.70659999999998</v>
      </c>
      <c r="Z3005">
        <v>0</v>
      </c>
      <c r="AA3005">
        <v>12.972562999999999</v>
      </c>
      <c r="AB3005">
        <v>0</v>
      </c>
      <c r="AC3005">
        <v>256.66230000000002</v>
      </c>
      <c r="AD3005">
        <v>0</v>
      </c>
      <c r="AE3005">
        <v>0</v>
      </c>
      <c r="AF3005">
        <v>1071.3414</v>
      </c>
    </row>
    <row r="3006" spans="1:32" x14ac:dyDescent="0.3">
      <c r="A3006">
        <v>3002136</v>
      </c>
      <c r="B3006">
        <v>1</v>
      </c>
      <c r="C3006" t="s">
        <v>83</v>
      </c>
      <c r="D3006" t="s">
        <v>130</v>
      </c>
      <c r="E3006" t="s">
        <v>11397</v>
      </c>
      <c r="F3006" t="s">
        <v>11398</v>
      </c>
      <c r="G3006" t="s">
        <v>134</v>
      </c>
      <c r="H3006" t="s">
        <v>142</v>
      </c>
      <c r="I3006" t="s">
        <v>79</v>
      </c>
      <c r="J3006" t="s">
        <v>136</v>
      </c>
      <c r="K3006" t="s">
        <v>22</v>
      </c>
      <c r="L3006" t="s">
        <v>137</v>
      </c>
      <c r="M3006" t="s">
        <v>11399</v>
      </c>
      <c r="N3006" t="s">
        <v>11400</v>
      </c>
      <c r="O3006">
        <v>8.7511111111111113</v>
      </c>
      <c r="P3006">
        <v>0</v>
      </c>
      <c r="Q3006">
        <v>462</v>
      </c>
      <c r="R3006">
        <v>0</v>
      </c>
      <c r="S3006">
        <v>24</v>
      </c>
      <c r="T3006">
        <v>0</v>
      </c>
      <c r="U3006">
        <v>103</v>
      </c>
      <c r="V3006">
        <v>0</v>
      </c>
      <c r="W3006">
        <v>0</v>
      </c>
      <c r="X3006">
        <v>0</v>
      </c>
      <c r="Y3006">
        <v>1010.6627999999999</v>
      </c>
      <c r="Z3006">
        <v>0</v>
      </c>
      <c r="AA3006">
        <v>23.315783</v>
      </c>
      <c r="AB3006">
        <v>0</v>
      </c>
      <c r="AC3006">
        <v>489.41406000000001</v>
      </c>
      <c r="AD3006">
        <v>0</v>
      </c>
      <c r="AE3006">
        <v>0</v>
      </c>
      <c r="AF3006">
        <v>1523.3927000000001</v>
      </c>
    </row>
    <row r="3007" spans="1:32" x14ac:dyDescent="0.3">
      <c r="A3007">
        <v>3002255</v>
      </c>
      <c r="B3007">
        <v>1</v>
      </c>
      <c r="C3007" t="s">
        <v>82</v>
      </c>
      <c r="D3007" t="s">
        <v>100</v>
      </c>
      <c r="E3007" t="s">
        <v>11401</v>
      </c>
      <c r="F3007" t="s">
        <v>11402</v>
      </c>
      <c r="G3007" t="s">
        <v>134</v>
      </c>
      <c r="H3007" t="s">
        <v>147</v>
      </c>
      <c r="I3007" t="s">
        <v>78</v>
      </c>
      <c r="J3007" t="s">
        <v>136</v>
      </c>
      <c r="K3007" t="s">
        <v>22</v>
      </c>
      <c r="L3007" t="s">
        <v>137</v>
      </c>
      <c r="M3007" t="s">
        <v>11403</v>
      </c>
      <c r="N3007" t="s">
        <v>11404</v>
      </c>
      <c r="O3007">
        <v>1.3641666666666667</v>
      </c>
      <c r="P3007">
        <v>0</v>
      </c>
      <c r="Q3007">
        <v>127</v>
      </c>
      <c r="R3007">
        <v>0</v>
      </c>
      <c r="S3007">
        <v>0</v>
      </c>
      <c r="T3007">
        <v>0</v>
      </c>
      <c r="U3007">
        <v>9</v>
      </c>
      <c r="V3007">
        <v>0</v>
      </c>
      <c r="W3007">
        <v>0</v>
      </c>
      <c r="X3007">
        <v>0</v>
      </c>
      <c r="Y3007">
        <v>44.431235999999998</v>
      </c>
      <c r="Z3007">
        <v>0</v>
      </c>
      <c r="AA3007">
        <v>0</v>
      </c>
      <c r="AB3007">
        <v>0</v>
      </c>
      <c r="AC3007">
        <v>3.2565512999999999</v>
      </c>
      <c r="AD3007">
        <v>0</v>
      </c>
      <c r="AE3007">
        <v>0</v>
      </c>
      <c r="AF3007">
        <v>47.68779</v>
      </c>
    </row>
    <row r="3008" spans="1:32" x14ac:dyDescent="0.3">
      <c r="A3008">
        <v>3014473</v>
      </c>
      <c r="B3008">
        <v>1</v>
      </c>
      <c r="C3008" t="s">
        <v>83</v>
      </c>
      <c r="D3008" t="s">
        <v>116</v>
      </c>
      <c r="E3008" t="s">
        <v>11405</v>
      </c>
      <c r="F3008" t="s">
        <v>11406</v>
      </c>
      <c r="G3008" t="s">
        <v>134</v>
      </c>
      <c r="H3008" t="s">
        <v>247</v>
      </c>
      <c r="I3008" t="s">
        <v>78</v>
      </c>
      <c r="J3008" t="s">
        <v>136</v>
      </c>
      <c r="K3008" t="s">
        <v>22</v>
      </c>
      <c r="L3008" t="s">
        <v>177</v>
      </c>
      <c r="M3008" t="s">
        <v>11407</v>
      </c>
      <c r="N3008" t="s">
        <v>11408</v>
      </c>
      <c r="O3008">
        <v>2.8672808333333331</v>
      </c>
      <c r="P3008">
        <v>0</v>
      </c>
      <c r="Q3008">
        <v>2</v>
      </c>
      <c r="R3008">
        <v>0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0</v>
      </c>
      <c r="Y3008">
        <v>1.2000165</v>
      </c>
      <c r="Z3008">
        <v>0</v>
      </c>
      <c r="AA3008">
        <v>0</v>
      </c>
      <c r="AB3008">
        <v>0</v>
      </c>
      <c r="AC3008">
        <v>3.3605024999999999</v>
      </c>
      <c r="AD3008">
        <v>0</v>
      </c>
      <c r="AE3008">
        <v>0</v>
      </c>
      <c r="AF3008">
        <v>4.5605187000000003</v>
      </c>
    </row>
    <row r="3009" spans="1:32" x14ac:dyDescent="0.3">
      <c r="A3009">
        <v>3002300</v>
      </c>
      <c r="B3009">
        <v>1</v>
      </c>
      <c r="C3009" t="s">
        <v>82</v>
      </c>
      <c r="D3009" t="s">
        <v>91</v>
      </c>
      <c r="E3009" t="s">
        <v>11409</v>
      </c>
      <c r="F3009" t="s">
        <v>11410</v>
      </c>
      <c r="G3009" t="s">
        <v>134</v>
      </c>
      <c r="H3009" t="s">
        <v>142</v>
      </c>
      <c r="I3009" t="s">
        <v>78</v>
      </c>
      <c r="J3009" t="s">
        <v>136</v>
      </c>
      <c r="K3009" t="s">
        <v>22</v>
      </c>
      <c r="L3009" t="s">
        <v>137</v>
      </c>
      <c r="M3009" t="s">
        <v>11411</v>
      </c>
      <c r="N3009" t="s">
        <v>11412</v>
      </c>
      <c r="O3009">
        <v>0.51944444444444449</v>
      </c>
      <c r="P3009">
        <v>0</v>
      </c>
      <c r="Q3009">
        <v>647</v>
      </c>
      <c r="R3009">
        <v>0</v>
      </c>
      <c r="S3009">
        <v>0</v>
      </c>
      <c r="T3009">
        <v>0</v>
      </c>
      <c r="U3009">
        <v>13</v>
      </c>
      <c r="V3009">
        <v>0</v>
      </c>
      <c r="W3009">
        <v>0</v>
      </c>
      <c r="X3009">
        <v>0</v>
      </c>
      <c r="Y3009">
        <v>71.744675000000001</v>
      </c>
      <c r="Z3009">
        <v>0</v>
      </c>
      <c r="AA3009">
        <v>0</v>
      </c>
      <c r="AB3009">
        <v>0</v>
      </c>
      <c r="AC3009">
        <v>11.092216000000001</v>
      </c>
      <c r="AD3009">
        <v>0</v>
      </c>
      <c r="AE3009">
        <v>0</v>
      </c>
      <c r="AF3009">
        <v>82.836889999999997</v>
      </c>
    </row>
    <row r="3010" spans="1:32" x14ac:dyDescent="0.3">
      <c r="A3010">
        <v>3002305</v>
      </c>
      <c r="B3010">
        <v>1</v>
      </c>
      <c r="C3010" t="s">
        <v>82</v>
      </c>
      <c r="D3010" t="s">
        <v>91</v>
      </c>
      <c r="E3010" t="s">
        <v>11413</v>
      </c>
      <c r="F3010" t="s">
        <v>11414</v>
      </c>
      <c r="G3010" t="s">
        <v>134</v>
      </c>
      <c r="H3010" t="s">
        <v>142</v>
      </c>
      <c r="I3010" t="s">
        <v>78</v>
      </c>
      <c r="J3010" t="s">
        <v>136</v>
      </c>
      <c r="K3010" t="s">
        <v>22</v>
      </c>
      <c r="L3010" t="s">
        <v>137</v>
      </c>
      <c r="M3010" t="s">
        <v>11415</v>
      </c>
      <c r="N3010" t="s">
        <v>11416</v>
      </c>
      <c r="O3010">
        <v>0.82583333333333331</v>
      </c>
      <c r="P3010">
        <v>0</v>
      </c>
      <c r="Q3010">
        <v>353</v>
      </c>
      <c r="R3010">
        <v>0</v>
      </c>
      <c r="S3010">
        <v>0</v>
      </c>
      <c r="T3010">
        <v>0</v>
      </c>
      <c r="U3010">
        <v>7</v>
      </c>
      <c r="V3010">
        <v>0</v>
      </c>
      <c r="W3010">
        <v>0</v>
      </c>
      <c r="X3010">
        <v>0</v>
      </c>
      <c r="Y3010">
        <v>59.189822999999997</v>
      </c>
      <c r="Z3010">
        <v>0</v>
      </c>
      <c r="AA3010">
        <v>0</v>
      </c>
      <c r="AB3010">
        <v>0</v>
      </c>
      <c r="AC3010">
        <v>3.1718016000000002</v>
      </c>
      <c r="AD3010">
        <v>0</v>
      </c>
      <c r="AE3010">
        <v>0</v>
      </c>
      <c r="AF3010">
        <v>62.361626000000001</v>
      </c>
    </row>
    <row r="3011" spans="1:32" x14ac:dyDescent="0.3">
      <c r="A3011">
        <v>3002339</v>
      </c>
      <c r="B3011">
        <v>1</v>
      </c>
      <c r="C3011" t="s">
        <v>82</v>
      </c>
      <c r="D3011" t="s">
        <v>113</v>
      </c>
      <c r="E3011" t="s">
        <v>11417</v>
      </c>
      <c r="F3011" t="s">
        <v>11418</v>
      </c>
      <c r="G3011" t="s">
        <v>134</v>
      </c>
      <c r="H3011" t="s">
        <v>336</v>
      </c>
      <c r="I3011" t="s">
        <v>78</v>
      </c>
      <c r="J3011" t="s">
        <v>136</v>
      </c>
      <c r="K3011" t="s">
        <v>22</v>
      </c>
      <c r="L3011" t="s">
        <v>137</v>
      </c>
      <c r="M3011" t="s">
        <v>11419</v>
      </c>
      <c r="N3011" t="s">
        <v>11420</v>
      </c>
      <c r="O3011">
        <v>7.4116666666666671</v>
      </c>
      <c r="P3011">
        <v>0</v>
      </c>
      <c r="Q3011">
        <v>45</v>
      </c>
      <c r="R3011">
        <v>0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0</v>
      </c>
      <c r="Y3011">
        <v>129.54785000000001</v>
      </c>
      <c r="Z3011">
        <v>0</v>
      </c>
      <c r="AA3011">
        <v>0</v>
      </c>
      <c r="AB3011">
        <v>0</v>
      </c>
      <c r="AC3011">
        <v>12.497329000000001</v>
      </c>
      <c r="AD3011">
        <v>0</v>
      </c>
      <c r="AE3011">
        <v>0</v>
      </c>
      <c r="AF3011">
        <v>142.04517999999999</v>
      </c>
    </row>
    <row r="3012" spans="1:32" x14ac:dyDescent="0.3">
      <c r="A3012">
        <v>3002340</v>
      </c>
      <c r="B3012">
        <v>1</v>
      </c>
      <c r="C3012" t="s">
        <v>82</v>
      </c>
      <c r="D3012" t="s">
        <v>113</v>
      </c>
      <c r="E3012" t="s">
        <v>11421</v>
      </c>
      <c r="F3012" t="s">
        <v>11422</v>
      </c>
      <c r="G3012" t="s">
        <v>134</v>
      </c>
      <c r="H3012" t="s">
        <v>336</v>
      </c>
      <c r="I3012" t="s">
        <v>78</v>
      </c>
      <c r="J3012" t="s">
        <v>136</v>
      </c>
      <c r="K3012" t="s">
        <v>22</v>
      </c>
      <c r="L3012" t="s">
        <v>137</v>
      </c>
      <c r="M3012" t="s">
        <v>11423</v>
      </c>
      <c r="N3012" t="s">
        <v>11424</v>
      </c>
      <c r="O3012">
        <v>7.8236111111111111</v>
      </c>
      <c r="P3012">
        <v>0</v>
      </c>
      <c r="Q3012">
        <v>115</v>
      </c>
      <c r="R3012">
        <v>0</v>
      </c>
      <c r="S3012">
        <v>3</v>
      </c>
      <c r="T3012">
        <v>0</v>
      </c>
      <c r="U3012">
        <v>4</v>
      </c>
      <c r="V3012">
        <v>0</v>
      </c>
      <c r="W3012">
        <v>0</v>
      </c>
      <c r="X3012">
        <v>0</v>
      </c>
      <c r="Y3012">
        <v>362.00310000000002</v>
      </c>
      <c r="Z3012">
        <v>0</v>
      </c>
      <c r="AA3012">
        <v>12.217789</v>
      </c>
      <c r="AB3012">
        <v>0</v>
      </c>
      <c r="AC3012">
        <v>146.45098999999999</v>
      </c>
      <c r="AD3012">
        <v>0</v>
      </c>
      <c r="AE3012">
        <v>0</v>
      </c>
      <c r="AF3012">
        <v>520.67190000000005</v>
      </c>
    </row>
    <row r="3013" spans="1:32" x14ac:dyDescent="0.3">
      <c r="A3013">
        <v>3002494</v>
      </c>
      <c r="B3013">
        <v>1</v>
      </c>
      <c r="C3013" t="s">
        <v>83</v>
      </c>
      <c r="D3013" t="s">
        <v>115</v>
      </c>
      <c r="E3013" t="s">
        <v>11425</v>
      </c>
      <c r="F3013" t="s">
        <v>11426</v>
      </c>
      <c r="G3013" t="s">
        <v>134</v>
      </c>
      <c r="H3013" t="s">
        <v>142</v>
      </c>
      <c r="I3013" t="s">
        <v>79</v>
      </c>
      <c r="J3013" t="s">
        <v>136</v>
      </c>
      <c r="K3013" t="s">
        <v>22</v>
      </c>
      <c r="L3013" t="s">
        <v>137</v>
      </c>
      <c r="M3013" t="s">
        <v>11427</v>
      </c>
      <c r="N3013" t="s">
        <v>11428</v>
      </c>
      <c r="O3013">
        <v>7.1233333333333331</v>
      </c>
      <c r="P3013">
        <v>3</v>
      </c>
      <c r="Q3013">
        <v>0</v>
      </c>
      <c r="R3013">
        <v>29</v>
      </c>
      <c r="S3013">
        <v>11</v>
      </c>
      <c r="T3013">
        <v>6</v>
      </c>
      <c r="U3013">
        <v>1</v>
      </c>
      <c r="V3013">
        <v>2</v>
      </c>
      <c r="W3013">
        <v>0</v>
      </c>
      <c r="X3013">
        <v>34.348064000000001</v>
      </c>
      <c r="Y3013">
        <v>0</v>
      </c>
      <c r="Z3013">
        <v>133.44318999999999</v>
      </c>
      <c r="AA3013">
        <v>14.456937</v>
      </c>
      <c r="AB3013">
        <v>198.24973</v>
      </c>
      <c r="AC3013">
        <v>0</v>
      </c>
      <c r="AD3013">
        <v>123.96903</v>
      </c>
      <c r="AE3013">
        <v>0</v>
      </c>
      <c r="AF3013">
        <v>504.46695</v>
      </c>
    </row>
    <row r="3014" spans="1:32" x14ac:dyDescent="0.3">
      <c r="A3014">
        <v>3005174</v>
      </c>
      <c r="B3014">
        <v>1</v>
      </c>
      <c r="C3014" t="s">
        <v>83</v>
      </c>
      <c r="D3014" t="s">
        <v>129</v>
      </c>
      <c r="E3014" t="s">
        <v>11429</v>
      </c>
      <c r="F3014" t="s">
        <v>11430</v>
      </c>
      <c r="G3014" t="s">
        <v>134</v>
      </c>
      <c r="H3014" t="s">
        <v>142</v>
      </c>
      <c r="I3014" t="s">
        <v>79</v>
      </c>
      <c r="J3014" t="s">
        <v>136</v>
      </c>
      <c r="K3014" t="s">
        <v>22</v>
      </c>
      <c r="L3014" t="s">
        <v>137</v>
      </c>
      <c r="M3014" t="s">
        <v>11431</v>
      </c>
      <c r="N3014" t="s">
        <v>11432</v>
      </c>
      <c r="O3014">
        <v>6.1163888888888893</v>
      </c>
      <c r="P3014">
        <v>3</v>
      </c>
      <c r="Q3014">
        <v>154</v>
      </c>
      <c r="R3014">
        <v>24</v>
      </c>
      <c r="S3014">
        <v>47</v>
      </c>
      <c r="T3014">
        <v>0</v>
      </c>
      <c r="U3014">
        <v>12</v>
      </c>
      <c r="V3014">
        <v>1</v>
      </c>
      <c r="W3014">
        <v>0</v>
      </c>
      <c r="X3014">
        <v>16.544930000000001</v>
      </c>
      <c r="Y3014">
        <v>218.11760000000001</v>
      </c>
      <c r="Z3014">
        <v>63.932076000000002</v>
      </c>
      <c r="AA3014">
        <v>98.775440000000003</v>
      </c>
      <c r="AB3014">
        <v>0</v>
      </c>
      <c r="AC3014">
        <v>61.214924000000003</v>
      </c>
      <c r="AD3014">
        <v>493.52184999999997</v>
      </c>
      <c r="AE3014">
        <v>0</v>
      </c>
      <c r="AF3014">
        <v>952.10680000000002</v>
      </c>
    </row>
    <row r="3015" spans="1:32" x14ac:dyDescent="0.3">
      <c r="A3015">
        <v>3012640</v>
      </c>
      <c r="B3015">
        <v>1</v>
      </c>
      <c r="C3015" t="s">
        <v>83</v>
      </c>
      <c r="D3015" t="s">
        <v>119</v>
      </c>
      <c r="E3015" t="s">
        <v>11433</v>
      </c>
      <c r="F3015" t="s">
        <v>11434</v>
      </c>
      <c r="G3015" t="s">
        <v>134</v>
      </c>
      <c r="H3015" t="s">
        <v>135</v>
      </c>
      <c r="I3015" t="s">
        <v>79</v>
      </c>
      <c r="J3015" t="s">
        <v>136</v>
      </c>
      <c r="K3015" t="s">
        <v>22</v>
      </c>
      <c r="L3015" t="s">
        <v>137</v>
      </c>
      <c r="M3015" t="s">
        <v>11435</v>
      </c>
      <c r="N3015" t="s">
        <v>11436</v>
      </c>
      <c r="O3015">
        <v>0.21194444444444444</v>
      </c>
      <c r="P3015">
        <v>22</v>
      </c>
      <c r="Q3015">
        <v>15435</v>
      </c>
      <c r="R3015">
        <v>37</v>
      </c>
      <c r="S3015">
        <v>829</v>
      </c>
      <c r="T3015">
        <v>34</v>
      </c>
      <c r="U3015">
        <v>1822</v>
      </c>
      <c r="V3015">
        <v>5</v>
      </c>
      <c r="W3015">
        <v>2</v>
      </c>
      <c r="X3015">
        <v>28.759920000000001</v>
      </c>
      <c r="Y3015">
        <v>329.62869999999998</v>
      </c>
      <c r="Z3015">
        <v>7.1831610000000001</v>
      </c>
      <c r="AA3015">
        <v>34.816524999999999</v>
      </c>
      <c r="AB3015">
        <v>38.889263</v>
      </c>
      <c r="AC3015">
        <v>197.55672000000001</v>
      </c>
      <c r="AD3015">
        <v>36.783374999999999</v>
      </c>
      <c r="AE3015">
        <v>3.743595</v>
      </c>
      <c r="AF3015">
        <v>677.36126999999999</v>
      </c>
    </row>
    <row r="3016" spans="1:32" x14ac:dyDescent="0.3">
      <c r="A3016">
        <v>3016184</v>
      </c>
      <c r="B3016">
        <v>1</v>
      </c>
      <c r="C3016" t="s">
        <v>83</v>
      </c>
      <c r="D3016" t="s">
        <v>115</v>
      </c>
      <c r="E3016" t="s">
        <v>11437</v>
      </c>
      <c r="F3016" t="s">
        <v>11438</v>
      </c>
      <c r="G3016" t="s">
        <v>134</v>
      </c>
      <c r="H3016" t="s">
        <v>147</v>
      </c>
      <c r="I3016" t="s">
        <v>79</v>
      </c>
      <c r="J3016" t="s">
        <v>136</v>
      </c>
      <c r="K3016" t="s">
        <v>22</v>
      </c>
      <c r="L3016" t="s">
        <v>137</v>
      </c>
      <c r="M3016" t="s">
        <v>11439</v>
      </c>
      <c r="N3016" t="s">
        <v>11440</v>
      </c>
      <c r="O3016">
        <v>8.8983333333333334</v>
      </c>
      <c r="P3016">
        <v>1</v>
      </c>
      <c r="Q3016">
        <v>1036</v>
      </c>
      <c r="R3016">
        <v>2</v>
      </c>
      <c r="S3016">
        <v>11</v>
      </c>
      <c r="T3016">
        <v>4</v>
      </c>
      <c r="U3016">
        <v>51</v>
      </c>
      <c r="V3016">
        <v>0</v>
      </c>
      <c r="W3016">
        <v>0</v>
      </c>
      <c r="X3016">
        <v>2.3298519</v>
      </c>
      <c r="Y3016">
        <v>618.18119999999999</v>
      </c>
      <c r="Z3016">
        <v>2.7160053</v>
      </c>
      <c r="AA3016">
        <v>8.7078620000000004</v>
      </c>
      <c r="AB3016">
        <v>843.44910000000004</v>
      </c>
      <c r="AC3016">
        <v>106.160324</v>
      </c>
      <c r="AD3016">
        <v>0</v>
      </c>
      <c r="AE3016">
        <v>0</v>
      </c>
      <c r="AF3016">
        <v>1581.5444</v>
      </c>
    </row>
    <row r="3017" spans="1:32" x14ac:dyDescent="0.3">
      <c r="A3017">
        <v>3018585</v>
      </c>
      <c r="B3017">
        <v>1</v>
      </c>
      <c r="C3017" t="s">
        <v>83</v>
      </c>
      <c r="D3017" t="s">
        <v>126</v>
      </c>
      <c r="E3017" t="s">
        <v>11441</v>
      </c>
      <c r="F3017" t="s">
        <v>11442</v>
      </c>
      <c r="G3017" t="s">
        <v>134</v>
      </c>
      <c r="H3017" t="s">
        <v>147</v>
      </c>
      <c r="I3017" t="s">
        <v>79</v>
      </c>
      <c r="J3017" t="s">
        <v>136</v>
      </c>
      <c r="K3017" t="s">
        <v>22</v>
      </c>
      <c r="L3017" t="s">
        <v>137</v>
      </c>
      <c r="M3017" t="s">
        <v>11443</v>
      </c>
      <c r="N3017" t="s">
        <v>11444</v>
      </c>
      <c r="O3017">
        <v>5.6991666666666667</v>
      </c>
      <c r="P3017">
        <v>0</v>
      </c>
      <c r="Q3017">
        <v>395</v>
      </c>
      <c r="R3017">
        <v>0</v>
      </c>
      <c r="S3017">
        <v>7</v>
      </c>
      <c r="T3017">
        <v>0</v>
      </c>
      <c r="U3017">
        <v>30</v>
      </c>
      <c r="V3017">
        <v>0</v>
      </c>
      <c r="W3017">
        <v>0</v>
      </c>
      <c r="X3017">
        <v>0</v>
      </c>
      <c r="Y3017">
        <v>563.0335</v>
      </c>
      <c r="Z3017">
        <v>0</v>
      </c>
      <c r="AA3017">
        <v>12.935309</v>
      </c>
      <c r="AB3017">
        <v>0</v>
      </c>
      <c r="AC3017">
        <v>147.4933</v>
      </c>
      <c r="AD3017">
        <v>0</v>
      </c>
      <c r="AE3017">
        <v>0</v>
      </c>
      <c r="AF3017">
        <v>723.46209999999996</v>
      </c>
    </row>
    <row r="3018" spans="1:32" x14ac:dyDescent="0.3">
      <c r="A3018">
        <v>3018751</v>
      </c>
      <c r="B3018">
        <v>1</v>
      </c>
      <c r="C3018" t="s">
        <v>82</v>
      </c>
      <c r="D3018" t="s">
        <v>92</v>
      </c>
      <c r="E3018" t="s">
        <v>11445</v>
      </c>
      <c r="F3018" t="s">
        <v>11446</v>
      </c>
      <c r="G3018" t="s">
        <v>134</v>
      </c>
      <c r="H3018" t="s">
        <v>142</v>
      </c>
      <c r="I3018" t="s">
        <v>79</v>
      </c>
      <c r="J3018" t="s">
        <v>136</v>
      </c>
      <c r="K3018" t="s">
        <v>22</v>
      </c>
      <c r="L3018" t="s">
        <v>137</v>
      </c>
      <c r="M3018" t="s">
        <v>11447</v>
      </c>
      <c r="N3018" t="s">
        <v>11448</v>
      </c>
      <c r="O3018">
        <v>7.8827777777777781</v>
      </c>
      <c r="P3018">
        <v>11</v>
      </c>
      <c r="Q3018">
        <v>4301</v>
      </c>
      <c r="R3018">
        <v>18</v>
      </c>
      <c r="S3018">
        <v>22</v>
      </c>
      <c r="T3018">
        <v>30</v>
      </c>
      <c r="U3018">
        <v>441</v>
      </c>
      <c r="V3018">
        <v>0</v>
      </c>
      <c r="W3018">
        <v>0</v>
      </c>
      <c r="X3018">
        <v>175.46265</v>
      </c>
      <c r="Y3018">
        <v>8808.5329999999994</v>
      </c>
      <c r="Z3018">
        <v>84.028530000000003</v>
      </c>
      <c r="AA3018">
        <v>61.651179999999997</v>
      </c>
      <c r="AB3018">
        <v>5183.2583000000004</v>
      </c>
      <c r="AC3018">
        <v>4165.3774000000003</v>
      </c>
      <c r="AD3018">
        <v>0</v>
      </c>
      <c r="AE3018">
        <v>0</v>
      </c>
      <c r="AF3018">
        <v>18478.310000000001</v>
      </c>
    </row>
    <row r="3019" spans="1:32" x14ac:dyDescent="0.3">
      <c r="A3019">
        <v>3002802</v>
      </c>
      <c r="B3019">
        <v>1</v>
      </c>
      <c r="C3019" t="s">
        <v>83</v>
      </c>
      <c r="D3019" t="s">
        <v>130</v>
      </c>
      <c r="E3019" t="s">
        <v>11449</v>
      </c>
      <c r="F3019" t="s">
        <v>11450</v>
      </c>
      <c r="G3019" t="s">
        <v>134</v>
      </c>
      <c r="H3019" t="s">
        <v>318</v>
      </c>
      <c r="I3019" t="s">
        <v>79</v>
      </c>
      <c r="J3019" t="s">
        <v>136</v>
      </c>
      <c r="K3019" t="s">
        <v>22</v>
      </c>
      <c r="L3019" t="s">
        <v>177</v>
      </c>
      <c r="M3019" t="s">
        <v>11451</v>
      </c>
      <c r="N3019" t="s">
        <v>6245</v>
      </c>
      <c r="O3019">
        <v>1.6332844444444443</v>
      </c>
      <c r="P3019">
        <v>0</v>
      </c>
      <c r="Q3019">
        <v>27</v>
      </c>
      <c r="R3019">
        <v>0</v>
      </c>
      <c r="S3019">
        <v>34</v>
      </c>
      <c r="T3019">
        <v>1</v>
      </c>
      <c r="U3019">
        <v>3</v>
      </c>
      <c r="V3019">
        <v>0</v>
      </c>
      <c r="W3019">
        <v>0</v>
      </c>
      <c r="X3019">
        <v>0</v>
      </c>
      <c r="Y3019">
        <v>7.6438046000000002</v>
      </c>
      <c r="Z3019">
        <v>0</v>
      </c>
      <c r="AA3019">
        <v>5.4728102999999999</v>
      </c>
      <c r="AB3019">
        <v>9.0588665000000006</v>
      </c>
      <c r="AC3019">
        <v>2.2473909999999999</v>
      </c>
      <c r="AD3019">
        <v>0</v>
      </c>
      <c r="AE3019">
        <v>0</v>
      </c>
      <c r="AF3019">
        <v>24.422872999999999</v>
      </c>
    </row>
    <row r="3020" spans="1:32" x14ac:dyDescent="0.3">
      <c r="A3020">
        <v>3002248</v>
      </c>
      <c r="B3020">
        <v>1</v>
      </c>
      <c r="C3020" t="s">
        <v>83</v>
      </c>
      <c r="D3020" t="s">
        <v>130</v>
      </c>
      <c r="E3020" t="s">
        <v>11452</v>
      </c>
      <c r="F3020" t="s">
        <v>11453</v>
      </c>
      <c r="G3020" t="s">
        <v>134</v>
      </c>
      <c r="H3020" t="s">
        <v>367</v>
      </c>
      <c r="I3020" t="s">
        <v>78</v>
      </c>
      <c r="J3020" t="s">
        <v>136</v>
      </c>
      <c r="K3020" t="s">
        <v>22</v>
      </c>
      <c r="L3020" t="s">
        <v>177</v>
      </c>
      <c r="M3020" t="s">
        <v>11454</v>
      </c>
      <c r="N3020" t="s">
        <v>11455</v>
      </c>
      <c r="O3020">
        <v>4.93025</v>
      </c>
      <c r="P3020">
        <v>0</v>
      </c>
      <c r="Q3020">
        <v>1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</row>
    <row r="3021" spans="1:32" x14ac:dyDescent="0.3">
      <c r="A3021">
        <v>3002262</v>
      </c>
      <c r="B3021">
        <v>1</v>
      </c>
      <c r="C3021" t="s">
        <v>82</v>
      </c>
      <c r="D3021" t="s">
        <v>100</v>
      </c>
      <c r="E3021" t="s">
        <v>11456</v>
      </c>
      <c r="F3021" t="s">
        <v>11457</v>
      </c>
      <c r="G3021" t="s">
        <v>134</v>
      </c>
      <c r="H3021" t="s">
        <v>147</v>
      </c>
      <c r="I3021" t="s">
        <v>78</v>
      </c>
      <c r="J3021" t="s">
        <v>136</v>
      </c>
      <c r="K3021" t="s">
        <v>22</v>
      </c>
      <c r="L3021" t="s">
        <v>137</v>
      </c>
      <c r="M3021" t="s">
        <v>11458</v>
      </c>
      <c r="N3021" t="s">
        <v>11459</v>
      </c>
      <c r="O3021">
        <v>0.66805555555555551</v>
      </c>
      <c r="P3021">
        <v>0</v>
      </c>
      <c r="Q3021">
        <v>567</v>
      </c>
      <c r="R3021">
        <v>0</v>
      </c>
      <c r="S3021">
        <v>0</v>
      </c>
      <c r="T3021">
        <v>0</v>
      </c>
      <c r="U3021">
        <v>50</v>
      </c>
      <c r="V3021">
        <v>0</v>
      </c>
      <c r="W3021">
        <v>0</v>
      </c>
      <c r="X3021">
        <v>0</v>
      </c>
      <c r="Y3021">
        <v>100.66945</v>
      </c>
      <c r="Z3021">
        <v>0</v>
      </c>
      <c r="AA3021">
        <v>0</v>
      </c>
      <c r="AB3021">
        <v>0</v>
      </c>
      <c r="AC3021">
        <v>114.77849999999999</v>
      </c>
      <c r="AD3021">
        <v>0</v>
      </c>
      <c r="AE3021">
        <v>0</v>
      </c>
      <c r="AF3021">
        <v>215.44794999999999</v>
      </c>
    </row>
    <row r="3022" spans="1:32" x14ac:dyDescent="0.3">
      <c r="A3022">
        <v>3002063</v>
      </c>
      <c r="B3022">
        <v>1</v>
      </c>
      <c r="C3022" t="s">
        <v>82</v>
      </c>
      <c r="D3022" t="s">
        <v>106</v>
      </c>
      <c r="E3022" t="s">
        <v>11460</v>
      </c>
      <c r="F3022" t="s">
        <v>11461</v>
      </c>
      <c r="G3022" t="s">
        <v>134</v>
      </c>
      <c r="H3022" t="s">
        <v>247</v>
      </c>
      <c r="I3022" t="s">
        <v>78</v>
      </c>
      <c r="J3022" t="s">
        <v>136</v>
      </c>
      <c r="K3022" t="s">
        <v>22</v>
      </c>
      <c r="L3022" t="s">
        <v>177</v>
      </c>
      <c r="M3022" t="s">
        <v>11462</v>
      </c>
      <c r="N3022" t="s">
        <v>11463</v>
      </c>
      <c r="O3022">
        <v>3.2306950000000003</v>
      </c>
      <c r="P3022">
        <v>0</v>
      </c>
      <c r="Q3022">
        <v>70</v>
      </c>
      <c r="R3022">
        <v>0</v>
      </c>
      <c r="S3022">
        <v>1</v>
      </c>
      <c r="T3022">
        <v>0</v>
      </c>
      <c r="U3022">
        <v>4</v>
      </c>
      <c r="V3022">
        <v>0</v>
      </c>
      <c r="W3022">
        <v>0</v>
      </c>
      <c r="X3022">
        <v>0</v>
      </c>
      <c r="Y3022">
        <v>56.136615999999997</v>
      </c>
      <c r="Z3022">
        <v>0</v>
      </c>
      <c r="AA3022">
        <v>2.7143807</v>
      </c>
      <c r="AB3022">
        <v>0</v>
      </c>
      <c r="AC3022">
        <v>1.6862142</v>
      </c>
      <c r="AD3022">
        <v>0</v>
      </c>
      <c r="AE3022">
        <v>0</v>
      </c>
      <c r="AF3022">
        <v>60.537210000000002</v>
      </c>
    </row>
    <row r="3023" spans="1:32" x14ac:dyDescent="0.3">
      <c r="A3023">
        <v>3010833</v>
      </c>
      <c r="B3023">
        <v>1</v>
      </c>
      <c r="C3023" t="s">
        <v>82</v>
      </c>
      <c r="D3023" t="s">
        <v>106</v>
      </c>
      <c r="E3023" t="s">
        <v>11464</v>
      </c>
      <c r="F3023" t="s">
        <v>11465</v>
      </c>
      <c r="G3023" t="s">
        <v>134</v>
      </c>
      <c r="H3023" t="s">
        <v>247</v>
      </c>
      <c r="I3023" t="s">
        <v>78</v>
      </c>
      <c r="J3023" t="s">
        <v>136</v>
      </c>
      <c r="K3023" t="s">
        <v>22</v>
      </c>
      <c r="L3023" t="s">
        <v>177</v>
      </c>
      <c r="M3023" t="s">
        <v>11466</v>
      </c>
      <c r="N3023" t="s">
        <v>11467</v>
      </c>
      <c r="O3023">
        <v>6.6777983333333335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11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92.976699999999994</v>
      </c>
      <c r="AD3023">
        <v>0</v>
      </c>
      <c r="AE3023">
        <v>0</v>
      </c>
      <c r="AF3023">
        <v>92.976699999999994</v>
      </c>
    </row>
    <row r="3024" spans="1:32" x14ac:dyDescent="0.3">
      <c r="A3024">
        <v>3008010</v>
      </c>
      <c r="B3024">
        <v>1</v>
      </c>
      <c r="C3024" t="s">
        <v>82</v>
      </c>
      <c r="D3024" t="s">
        <v>113</v>
      </c>
      <c r="E3024" t="s">
        <v>11468</v>
      </c>
      <c r="F3024" t="s">
        <v>11469</v>
      </c>
      <c r="G3024" t="s">
        <v>134</v>
      </c>
      <c r="H3024" t="s">
        <v>142</v>
      </c>
      <c r="I3024" t="s">
        <v>78</v>
      </c>
      <c r="J3024" t="s">
        <v>136</v>
      </c>
      <c r="K3024" t="s">
        <v>22</v>
      </c>
      <c r="L3024" t="s">
        <v>137</v>
      </c>
      <c r="M3024" t="s">
        <v>11470</v>
      </c>
      <c r="N3024" t="s">
        <v>11471</v>
      </c>
      <c r="O3024">
        <v>4.302777777777778</v>
      </c>
      <c r="P3024">
        <v>0</v>
      </c>
      <c r="Q3024">
        <v>158</v>
      </c>
      <c r="R3024">
        <v>0</v>
      </c>
      <c r="S3024">
        <v>20</v>
      </c>
      <c r="T3024">
        <v>0</v>
      </c>
      <c r="U3024">
        <v>38</v>
      </c>
      <c r="V3024">
        <v>0</v>
      </c>
      <c r="W3024">
        <v>0</v>
      </c>
      <c r="X3024">
        <v>0</v>
      </c>
      <c r="Y3024">
        <v>183.9059</v>
      </c>
      <c r="Z3024">
        <v>0</v>
      </c>
      <c r="AA3024">
        <v>30.492982999999999</v>
      </c>
      <c r="AB3024">
        <v>0</v>
      </c>
      <c r="AC3024">
        <v>168.74393000000001</v>
      </c>
      <c r="AD3024">
        <v>0</v>
      </c>
      <c r="AE3024">
        <v>0</v>
      </c>
      <c r="AF3024">
        <v>383.14280000000002</v>
      </c>
    </row>
    <row r="3025" spans="1:32" x14ac:dyDescent="0.3">
      <c r="A3025">
        <v>3012977</v>
      </c>
      <c r="B3025">
        <v>1</v>
      </c>
      <c r="C3025" t="s">
        <v>82</v>
      </c>
      <c r="D3025" t="s">
        <v>90</v>
      </c>
      <c r="E3025" t="s">
        <v>11472</v>
      </c>
      <c r="F3025" t="s">
        <v>11473</v>
      </c>
      <c r="G3025" t="s">
        <v>134</v>
      </c>
      <c r="H3025" t="s">
        <v>142</v>
      </c>
      <c r="I3025" t="s">
        <v>78</v>
      </c>
      <c r="J3025" t="s">
        <v>136</v>
      </c>
      <c r="K3025" t="s">
        <v>22</v>
      </c>
      <c r="L3025" t="s">
        <v>137</v>
      </c>
      <c r="M3025" t="s">
        <v>11474</v>
      </c>
      <c r="N3025" t="s">
        <v>11475</v>
      </c>
      <c r="O3025">
        <v>6.3727777777777774</v>
      </c>
      <c r="P3025">
        <v>0</v>
      </c>
      <c r="Q3025">
        <v>105</v>
      </c>
      <c r="R3025">
        <v>0</v>
      </c>
      <c r="S3025">
        <v>0</v>
      </c>
      <c r="T3025">
        <v>0</v>
      </c>
      <c r="U3025">
        <v>13</v>
      </c>
      <c r="V3025">
        <v>0</v>
      </c>
      <c r="W3025">
        <v>0</v>
      </c>
      <c r="X3025">
        <v>0</v>
      </c>
      <c r="Y3025">
        <v>216.39109999999999</v>
      </c>
      <c r="Z3025">
        <v>0</v>
      </c>
      <c r="AA3025">
        <v>0</v>
      </c>
      <c r="AB3025">
        <v>0</v>
      </c>
      <c r="AC3025">
        <v>57.006016000000002</v>
      </c>
      <c r="AD3025">
        <v>0</v>
      </c>
      <c r="AE3025">
        <v>0</v>
      </c>
      <c r="AF3025">
        <v>273.39713</v>
      </c>
    </row>
    <row r="3026" spans="1:32" x14ac:dyDescent="0.3">
      <c r="A3026">
        <v>3013731</v>
      </c>
      <c r="B3026">
        <v>1</v>
      </c>
      <c r="C3026" t="s">
        <v>82</v>
      </c>
      <c r="D3026" t="s">
        <v>90</v>
      </c>
      <c r="E3026" t="s">
        <v>11476</v>
      </c>
      <c r="F3026" t="s">
        <v>11477</v>
      </c>
      <c r="G3026" t="s">
        <v>134</v>
      </c>
      <c r="H3026" t="s">
        <v>135</v>
      </c>
      <c r="I3026" t="s">
        <v>79</v>
      </c>
      <c r="J3026" t="s">
        <v>136</v>
      </c>
      <c r="K3026" t="s">
        <v>22</v>
      </c>
      <c r="L3026" t="s">
        <v>177</v>
      </c>
      <c r="M3026" t="s">
        <v>11478</v>
      </c>
      <c r="N3026" t="s">
        <v>11479</v>
      </c>
      <c r="O3026">
        <v>0.17833333333333334</v>
      </c>
      <c r="P3026">
        <v>12</v>
      </c>
      <c r="Q3026">
        <v>820</v>
      </c>
      <c r="R3026">
        <v>14</v>
      </c>
      <c r="S3026">
        <v>55</v>
      </c>
      <c r="T3026">
        <v>31</v>
      </c>
      <c r="U3026">
        <v>69</v>
      </c>
      <c r="V3026">
        <v>1</v>
      </c>
      <c r="W3026">
        <v>0</v>
      </c>
      <c r="X3026">
        <v>5.2125482999999999</v>
      </c>
      <c r="Y3026">
        <v>74.120959999999997</v>
      </c>
      <c r="Z3026">
        <v>1.7293788000000001</v>
      </c>
      <c r="AA3026">
        <v>3.5217154000000002</v>
      </c>
      <c r="AB3026">
        <v>58.092117000000002</v>
      </c>
      <c r="AC3026">
        <v>7.7741946999999998</v>
      </c>
      <c r="AD3026">
        <v>2.8653762</v>
      </c>
      <c r="AE3026">
        <v>0</v>
      </c>
      <c r="AF3026">
        <v>153.31628000000001</v>
      </c>
    </row>
    <row r="3027" spans="1:32" x14ac:dyDescent="0.3">
      <c r="A3027">
        <v>3016742</v>
      </c>
      <c r="B3027">
        <v>1</v>
      </c>
      <c r="C3027" t="s">
        <v>83</v>
      </c>
      <c r="D3027" t="s">
        <v>127</v>
      </c>
      <c r="E3027" t="s">
        <v>11480</v>
      </c>
      <c r="F3027" t="s">
        <v>11481</v>
      </c>
      <c r="G3027" t="s">
        <v>134</v>
      </c>
      <c r="H3027" t="s">
        <v>211</v>
      </c>
      <c r="I3027" t="s">
        <v>79</v>
      </c>
      <c r="J3027" t="s">
        <v>136</v>
      </c>
      <c r="K3027" t="s">
        <v>22</v>
      </c>
      <c r="L3027" t="s">
        <v>177</v>
      </c>
      <c r="M3027" t="s">
        <v>11482</v>
      </c>
      <c r="N3027" t="s">
        <v>11483</v>
      </c>
      <c r="O3027">
        <v>0.17833333333333334</v>
      </c>
      <c r="P3027">
        <v>17</v>
      </c>
      <c r="Q3027">
        <v>11336</v>
      </c>
      <c r="R3027">
        <v>61</v>
      </c>
      <c r="S3027">
        <v>107</v>
      </c>
      <c r="T3027">
        <v>14</v>
      </c>
      <c r="U3027">
        <v>677</v>
      </c>
      <c r="V3027">
        <v>1</v>
      </c>
      <c r="W3027">
        <v>1</v>
      </c>
      <c r="X3027">
        <v>4.4987636000000002</v>
      </c>
      <c r="Y3027">
        <v>395.36426</v>
      </c>
      <c r="Z3027">
        <v>14.772376</v>
      </c>
      <c r="AA3027">
        <v>3.0161188000000001</v>
      </c>
      <c r="AB3027">
        <v>128.04528999999999</v>
      </c>
      <c r="AC3027">
        <v>54.512413000000002</v>
      </c>
      <c r="AD3027">
        <v>1.0046154</v>
      </c>
      <c r="AE3027">
        <v>0.31571743000000002</v>
      </c>
      <c r="AF3027">
        <v>601.52954</v>
      </c>
    </row>
    <row r="3028" spans="1:32" x14ac:dyDescent="0.3">
      <c r="A3028">
        <v>3016809</v>
      </c>
      <c r="B3028">
        <v>1</v>
      </c>
      <c r="C3028" t="s">
        <v>83</v>
      </c>
      <c r="D3028" t="s">
        <v>129</v>
      </c>
      <c r="E3028" t="s">
        <v>11484</v>
      </c>
      <c r="F3028" t="s">
        <v>11485</v>
      </c>
      <c r="G3028" t="s">
        <v>134</v>
      </c>
      <c r="H3028" t="s">
        <v>211</v>
      </c>
      <c r="I3028" t="s">
        <v>79</v>
      </c>
      <c r="J3028" t="s">
        <v>136</v>
      </c>
      <c r="K3028" t="s">
        <v>22</v>
      </c>
      <c r="L3028" t="s">
        <v>177</v>
      </c>
      <c r="M3028" t="s">
        <v>11486</v>
      </c>
      <c r="N3028" t="s">
        <v>11487</v>
      </c>
      <c r="O3028">
        <v>0.45666666666666667</v>
      </c>
      <c r="P3028">
        <v>0</v>
      </c>
      <c r="Q3028">
        <v>2</v>
      </c>
      <c r="R3028">
        <v>0</v>
      </c>
      <c r="S3028">
        <v>3</v>
      </c>
      <c r="T3028">
        <v>4</v>
      </c>
      <c r="U3028">
        <v>1</v>
      </c>
      <c r="V3028">
        <v>6</v>
      </c>
      <c r="W3028">
        <v>0</v>
      </c>
      <c r="X3028">
        <v>0</v>
      </c>
      <c r="Y3028">
        <v>0.80446649999999997</v>
      </c>
      <c r="Z3028">
        <v>0</v>
      </c>
      <c r="AA3028">
        <v>0.33129180000000003</v>
      </c>
      <c r="AB3028">
        <v>93.783060000000006</v>
      </c>
      <c r="AC3028">
        <v>6.1856109999999999E-2</v>
      </c>
      <c r="AD3028">
        <v>439.35944000000001</v>
      </c>
      <c r="AE3028">
        <v>0</v>
      </c>
      <c r="AF3028">
        <v>534.34010000000001</v>
      </c>
    </row>
    <row r="3029" spans="1:32" x14ac:dyDescent="0.3">
      <c r="A3029">
        <v>3017396</v>
      </c>
      <c r="B3029">
        <v>1</v>
      </c>
      <c r="C3029" t="s">
        <v>82</v>
      </c>
      <c r="D3029" t="s">
        <v>106</v>
      </c>
      <c r="E3029" t="s">
        <v>11488</v>
      </c>
      <c r="F3029" t="s">
        <v>11489</v>
      </c>
      <c r="G3029" t="s">
        <v>134</v>
      </c>
      <c r="H3029" t="s">
        <v>135</v>
      </c>
      <c r="I3029" t="s">
        <v>79</v>
      </c>
      <c r="J3029" t="s">
        <v>346</v>
      </c>
      <c r="K3029" t="s">
        <v>22</v>
      </c>
      <c r="L3029" t="s">
        <v>137</v>
      </c>
      <c r="M3029" t="s">
        <v>11490</v>
      </c>
      <c r="N3029" t="s">
        <v>11491</v>
      </c>
      <c r="O3029">
        <v>2.8611111111111111E-2</v>
      </c>
      <c r="P3029">
        <v>8</v>
      </c>
      <c r="Q3029">
        <v>1132</v>
      </c>
      <c r="R3029">
        <v>4</v>
      </c>
      <c r="S3029">
        <v>93</v>
      </c>
      <c r="T3029">
        <v>8</v>
      </c>
      <c r="U3029">
        <v>122</v>
      </c>
      <c r="V3029">
        <v>0</v>
      </c>
      <c r="W3029">
        <v>0</v>
      </c>
      <c r="X3029">
        <v>7.1575420000000001E-2</v>
      </c>
      <c r="Y3029">
        <v>6.8970000000000002</v>
      </c>
      <c r="Z3029">
        <v>1.3350867</v>
      </c>
      <c r="AA3029">
        <v>0.2607141</v>
      </c>
      <c r="AB3029">
        <v>4.6440190000000001</v>
      </c>
      <c r="AC3029">
        <v>1.28098</v>
      </c>
      <c r="AD3029">
        <v>0</v>
      </c>
      <c r="AE3029">
        <v>0</v>
      </c>
      <c r="AF3029">
        <v>14.489375000000001</v>
      </c>
    </row>
    <row r="3030" spans="1:32" x14ac:dyDescent="0.3">
      <c r="A3030">
        <v>3001403</v>
      </c>
      <c r="B3030">
        <v>1</v>
      </c>
      <c r="C3030" t="s">
        <v>82</v>
      </c>
      <c r="D3030" t="s">
        <v>100</v>
      </c>
      <c r="E3030" t="s">
        <v>11492</v>
      </c>
      <c r="F3030" t="s">
        <v>11493</v>
      </c>
      <c r="G3030" t="s">
        <v>134</v>
      </c>
      <c r="H3030" t="s">
        <v>142</v>
      </c>
      <c r="I3030" t="s">
        <v>79</v>
      </c>
      <c r="J3030" t="s">
        <v>136</v>
      </c>
      <c r="K3030" t="s">
        <v>22</v>
      </c>
      <c r="L3030" t="s">
        <v>137</v>
      </c>
      <c r="M3030" t="s">
        <v>11494</v>
      </c>
      <c r="N3030" t="s">
        <v>11495</v>
      </c>
      <c r="O3030">
        <v>8.3711111111111105</v>
      </c>
      <c r="P3030">
        <v>0</v>
      </c>
      <c r="Q3030">
        <v>425</v>
      </c>
      <c r="R3030">
        <v>0</v>
      </c>
      <c r="S3030">
        <v>0</v>
      </c>
      <c r="T3030">
        <v>0</v>
      </c>
      <c r="U3030">
        <v>57</v>
      </c>
      <c r="V3030">
        <v>0</v>
      </c>
      <c r="W3030">
        <v>0</v>
      </c>
      <c r="X3030">
        <v>0</v>
      </c>
      <c r="Y3030">
        <v>902.51764000000003</v>
      </c>
      <c r="Z3030">
        <v>0</v>
      </c>
      <c r="AA3030">
        <v>0</v>
      </c>
      <c r="AB3030">
        <v>0</v>
      </c>
      <c r="AC3030">
        <v>305.90726000000001</v>
      </c>
      <c r="AD3030">
        <v>0</v>
      </c>
      <c r="AE3030">
        <v>0</v>
      </c>
      <c r="AF3030">
        <v>1208.4249</v>
      </c>
    </row>
    <row r="3031" spans="1:32" x14ac:dyDescent="0.3">
      <c r="A3031">
        <v>3003038</v>
      </c>
      <c r="B3031">
        <v>1</v>
      </c>
      <c r="C3031" t="s">
        <v>82</v>
      </c>
      <c r="D3031" t="s">
        <v>100</v>
      </c>
      <c r="E3031" t="s">
        <v>11496</v>
      </c>
      <c r="F3031" t="s">
        <v>11497</v>
      </c>
      <c r="G3031" t="s">
        <v>134</v>
      </c>
      <c r="H3031" t="s">
        <v>211</v>
      </c>
      <c r="I3031" t="s">
        <v>79</v>
      </c>
      <c r="J3031" t="s">
        <v>136</v>
      </c>
      <c r="K3031" t="s">
        <v>22</v>
      </c>
      <c r="L3031" t="s">
        <v>177</v>
      </c>
      <c r="M3031" t="s">
        <v>9697</v>
      </c>
      <c r="N3031" t="s">
        <v>11498</v>
      </c>
      <c r="O3031">
        <v>4.8513111111111114</v>
      </c>
      <c r="P3031">
        <v>0</v>
      </c>
      <c r="Q3031">
        <v>5681</v>
      </c>
      <c r="R3031">
        <v>0</v>
      </c>
      <c r="S3031">
        <v>0</v>
      </c>
      <c r="T3031">
        <v>4</v>
      </c>
      <c r="U3031">
        <v>699</v>
      </c>
      <c r="V3031">
        <v>0</v>
      </c>
      <c r="W3031">
        <v>0</v>
      </c>
      <c r="X3031">
        <v>0</v>
      </c>
      <c r="Y3031">
        <v>7864.1977999999999</v>
      </c>
      <c r="Z3031">
        <v>0</v>
      </c>
      <c r="AA3031">
        <v>0</v>
      </c>
      <c r="AB3031">
        <v>4741.8774000000003</v>
      </c>
      <c r="AC3031">
        <v>3797.7622000000001</v>
      </c>
      <c r="AD3031">
        <v>0</v>
      </c>
      <c r="AE3031">
        <v>0</v>
      </c>
      <c r="AF3031">
        <v>16403.838</v>
      </c>
    </row>
    <row r="3032" spans="1:32" x14ac:dyDescent="0.3">
      <c r="A3032">
        <v>3004140</v>
      </c>
      <c r="B3032">
        <v>1</v>
      </c>
      <c r="C3032" t="s">
        <v>82</v>
      </c>
      <c r="D3032" t="s">
        <v>106</v>
      </c>
      <c r="E3032" t="s">
        <v>11499</v>
      </c>
      <c r="F3032" t="s">
        <v>11500</v>
      </c>
      <c r="G3032" t="s">
        <v>134</v>
      </c>
      <c r="H3032" t="s">
        <v>1087</v>
      </c>
      <c r="I3032" t="s">
        <v>79</v>
      </c>
      <c r="J3032" t="s">
        <v>136</v>
      </c>
      <c r="K3032" t="s">
        <v>22</v>
      </c>
      <c r="L3032" t="s">
        <v>177</v>
      </c>
      <c r="M3032" t="s">
        <v>11501</v>
      </c>
      <c r="N3032" t="s">
        <v>11502</v>
      </c>
      <c r="O3032">
        <v>4.1073844444444445</v>
      </c>
      <c r="P3032">
        <v>0</v>
      </c>
      <c r="Q3032">
        <v>468</v>
      </c>
      <c r="R3032">
        <v>0</v>
      </c>
      <c r="S3032">
        <v>0</v>
      </c>
      <c r="T3032">
        <v>0</v>
      </c>
      <c r="U3032">
        <v>22</v>
      </c>
      <c r="V3032">
        <v>0</v>
      </c>
      <c r="W3032">
        <v>0</v>
      </c>
      <c r="X3032">
        <v>0</v>
      </c>
      <c r="Y3032">
        <v>496.76137999999997</v>
      </c>
      <c r="Z3032">
        <v>0</v>
      </c>
      <c r="AA3032">
        <v>0</v>
      </c>
      <c r="AB3032">
        <v>0</v>
      </c>
      <c r="AC3032">
        <v>176.39840000000001</v>
      </c>
      <c r="AD3032">
        <v>0</v>
      </c>
      <c r="AE3032">
        <v>0</v>
      </c>
      <c r="AF3032">
        <v>673.15980000000002</v>
      </c>
    </row>
    <row r="3033" spans="1:32" x14ac:dyDescent="0.3">
      <c r="A3033">
        <v>3016105</v>
      </c>
      <c r="B3033">
        <v>1</v>
      </c>
      <c r="C3033" t="s">
        <v>82</v>
      </c>
      <c r="D3033" t="s">
        <v>113</v>
      </c>
      <c r="E3033" t="s">
        <v>11503</v>
      </c>
      <c r="F3033" t="s">
        <v>11504</v>
      </c>
      <c r="G3033" t="s">
        <v>134</v>
      </c>
      <c r="H3033" t="s">
        <v>142</v>
      </c>
      <c r="I3033" t="s">
        <v>79</v>
      </c>
      <c r="J3033" t="s">
        <v>136</v>
      </c>
      <c r="K3033" t="s">
        <v>22</v>
      </c>
      <c r="L3033" t="s">
        <v>137</v>
      </c>
      <c r="M3033" t="s">
        <v>11505</v>
      </c>
      <c r="N3033" t="s">
        <v>11506</v>
      </c>
      <c r="O3033">
        <v>5.4869444444444442</v>
      </c>
      <c r="P3033">
        <v>1</v>
      </c>
      <c r="Q3033">
        <v>3566</v>
      </c>
      <c r="R3033">
        <v>0</v>
      </c>
      <c r="S3033">
        <v>46</v>
      </c>
      <c r="T3033">
        <v>1</v>
      </c>
      <c r="U3033">
        <v>341</v>
      </c>
      <c r="V3033">
        <v>1</v>
      </c>
      <c r="W3033">
        <v>0</v>
      </c>
      <c r="X3033">
        <v>39.623398000000002</v>
      </c>
      <c r="Y3033">
        <v>5410.9013999999997</v>
      </c>
      <c r="Z3033">
        <v>0</v>
      </c>
      <c r="AA3033">
        <v>167.75139999999999</v>
      </c>
      <c r="AB3033">
        <v>9.9209110000000003</v>
      </c>
      <c r="AC3033">
        <v>2254.3373999999999</v>
      </c>
      <c r="AD3033">
        <v>96.586460000000002</v>
      </c>
      <c r="AE3033">
        <v>0</v>
      </c>
      <c r="AF3033">
        <v>7979.1206000000002</v>
      </c>
    </row>
    <row r="3034" spans="1:32" x14ac:dyDescent="0.3">
      <c r="A3034">
        <v>3018534</v>
      </c>
      <c r="B3034">
        <v>1</v>
      </c>
      <c r="C3034" t="s">
        <v>82</v>
      </c>
      <c r="D3034" t="s">
        <v>87</v>
      </c>
      <c r="E3034" t="s">
        <v>11507</v>
      </c>
      <c r="F3034" t="s">
        <v>11508</v>
      </c>
      <c r="G3034" t="s">
        <v>134</v>
      </c>
      <c r="H3034" t="s">
        <v>147</v>
      </c>
      <c r="I3034" t="s">
        <v>79</v>
      </c>
      <c r="J3034" t="s">
        <v>136</v>
      </c>
      <c r="K3034" t="s">
        <v>22</v>
      </c>
      <c r="L3034" t="s">
        <v>137</v>
      </c>
      <c r="M3034" t="s">
        <v>11509</v>
      </c>
      <c r="N3034" t="s">
        <v>11510</v>
      </c>
      <c r="O3034">
        <v>6.3455555555555554</v>
      </c>
      <c r="P3034">
        <v>0</v>
      </c>
      <c r="Q3034">
        <v>3712</v>
      </c>
      <c r="R3034">
        <v>0</v>
      </c>
      <c r="S3034">
        <v>0</v>
      </c>
      <c r="T3034">
        <v>0</v>
      </c>
      <c r="U3034">
        <v>420</v>
      </c>
      <c r="V3034">
        <v>0</v>
      </c>
      <c r="W3034">
        <v>1</v>
      </c>
      <c r="X3034">
        <v>0</v>
      </c>
      <c r="Y3034">
        <v>6531.9775</v>
      </c>
      <c r="Z3034">
        <v>0</v>
      </c>
      <c r="AA3034">
        <v>0</v>
      </c>
      <c r="AB3034">
        <v>0</v>
      </c>
      <c r="AC3034">
        <v>1956.3915</v>
      </c>
      <c r="AD3034">
        <v>0</v>
      </c>
      <c r="AE3034">
        <v>423.27530000000002</v>
      </c>
      <c r="AF3034">
        <v>8911.6450000000004</v>
      </c>
    </row>
    <row r="3035" spans="1:32" x14ac:dyDescent="0.3">
      <c r="A3035">
        <v>3005007</v>
      </c>
      <c r="B3035">
        <v>1</v>
      </c>
      <c r="C3035" t="s">
        <v>82</v>
      </c>
      <c r="D3035" t="s">
        <v>91</v>
      </c>
      <c r="E3035" t="s">
        <v>11511</v>
      </c>
      <c r="F3035" t="s">
        <v>11512</v>
      </c>
      <c r="G3035" t="s">
        <v>134</v>
      </c>
      <c r="H3035" t="s">
        <v>211</v>
      </c>
      <c r="I3035" t="s">
        <v>79</v>
      </c>
      <c r="J3035" t="s">
        <v>136</v>
      </c>
      <c r="K3035" t="s">
        <v>22</v>
      </c>
      <c r="L3035" t="s">
        <v>177</v>
      </c>
      <c r="M3035" t="s">
        <v>11513</v>
      </c>
      <c r="N3035" t="s">
        <v>11514</v>
      </c>
      <c r="O3035">
        <v>3.0882094444444443</v>
      </c>
      <c r="P3035">
        <v>4</v>
      </c>
      <c r="Q3035">
        <v>860</v>
      </c>
      <c r="R3035">
        <v>1</v>
      </c>
      <c r="S3035">
        <v>79</v>
      </c>
      <c r="T3035">
        <v>5</v>
      </c>
      <c r="U3035">
        <v>93</v>
      </c>
      <c r="V3035">
        <v>0</v>
      </c>
      <c r="W3035">
        <v>0</v>
      </c>
      <c r="X3035">
        <v>2.9692109000000002</v>
      </c>
      <c r="Y3035">
        <v>630.72875999999997</v>
      </c>
      <c r="Z3035">
        <v>4.3002320000000003</v>
      </c>
      <c r="AA3035">
        <v>29.015284000000001</v>
      </c>
      <c r="AB3035">
        <v>17.379411999999999</v>
      </c>
      <c r="AC3035">
        <v>148.74515</v>
      </c>
      <c r="AD3035">
        <v>0</v>
      </c>
      <c r="AE3035">
        <v>0</v>
      </c>
      <c r="AF3035">
        <v>833.13806</v>
      </c>
    </row>
    <row r="3036" spans="1:32" x14ac:dyDescent="0.3">
      <c r="A3036">
        <v>3011066</v>
      </c>
      <c r="B3036">
        <v>1</v>
      </c>
      <c r="C3036" t="s">
        <v>82</v>
      </c>
      <c r="D3036" t="s">
        <v>84</v>
      </c>
      <c r="E3036" t="s">
        <v>1280</v>
      </c>
      <c r="F3036" t="s">
        <v>1281</v>
      </c>
      <c r="G3036" t="s">
        <v>134</v>
      </c>
      <c r="H3036" t="s">
        <v>327</v>
      </c>
      <c r="I3036" t="s">
        <v>78</v>
      </c>
      <c r="J3036" t="s">
        <v>136</v>
      </c>
      <c r="K3036" t="s">
        <v>22</v>
      </c>
      <c r="L3036" t="s">
        <v>177</v>
      </c>
      <c r="M3036" t="s">
        <v>11515</v>
      </c>
      <c r="N3036" t="s">
        <v>11516</v>
      </c>
      <c r="O3036">
        <v>7.7837505555555557</v>
      </c>
      <c r="P3036">
        <v>0</v>
      </c>
      <c r="Q3036">
        <v>120</v>
      </c>
      <c r="R3036">
        <v>0</v>
      </c>
      <c r="S3036">
        <v>3</v>
      </c>
      <c r="T3036">
        <v>0</v>
      </c>
      <c r="U3036">
        <v>7</v>
      </c>
      <c r="V3036">
        <v>0</v>
      </c>
      <c r="W3036">
        <v>0</v>
      </c>
      <c r="X3036">
        <v>0</v>
      </c>
      <c r="Y3036">
        <v>102.38223000000001</v>
      </c>
      <c r="Z3036">
        <v>0</v>
      </c>
      <c r="AA3036">
        <v>2.5075476000000001</v>
      </c>
      <c r="AB3036">
        <v>0</v>
      </c>
      <c r="AC3036">
        <v>5.8318789999999998</v>
      </c>
      <c r="AD3036">
        <v>0</v>
      </c>
      <c r="AE3036">
        <v>0</v>
      </c>
      <c r="AF3036">
        <v>110.72166</v>
      </c>
    </row>
    <row r="3037" spans="1:32" x14ac:dyDescent="0.3">
      <c r="A3037">
        <v>3017476</v>
      </c>
      <c r="B3037">
        <v>1</v>
      </c>
      <c r="C3037" t="s">
        <v>82</v>
      </c>
      <c r="D3037" t="s">
        <v>113</v>
      </c>
      <c r="E3037" t="s">
        <v>11517</v>
      </c>
      <c r="F3037" t="s">
        <v>11518</v>
      </c>
      <c r="G3037" t="s">
        <v>134</v>
      </c>
      <c r="H3037" t="s">
        <v>135</v>
      </c>
      <c r="I3037" t="s">
        <v>79</v>
      </c>
      <c r="J3037" t="s">
        <v>136</v>
      </c>
      <c r="K3037" t="s">
        <v>22</v>
      </c>
      <c r="L3037" t="s">
        <v>137</v>
      </c>
      <c r="M3037" t="s">
        <v>11519</v>
      </c>
      <c r="N3037" t="s">
        <v>11520</v>
      </c>
      <c r="O3037">
        <v>2.2136111111111112</v>
      </c>
      <c r="P3037">
        <v>61</v>
      </c>
      <c r="Q3037">
        <v>290</v>
      </c>
      <c r="R3037">
        <v>0</v>
      </c>
      <c r="S3037">
        <v>48</v>
      </c>
      <c r="T3037">
        <v>7</v>
      </c>
      <c r="U3037">
        <v>51</v>
      </c>
      <c r="V3037">
        <v>0</v>
      </c>
      <c r="W3037">
        <v>0</v>
      </c>
      <c r="X3037">
        <v>647.75160000000005</v>
      </c>
      <c r="Y3037">
        <v>1374.3317</v>
      </c>
      <c r="Z3037">
        <v>0</v>
      </c>
      <c r="AA3037">
        <v>63.715076000000003</v>
      </c>
      <c r="AB3037">
        <v>373.40570000000002</v>
      </c>
      <c r="AC3037">
        <v>313.3347</v>
      </c>
      <c r="AD3037">
        <v>0</v>
      </c>
      <c r="AE3037">
        <v>0</v>
      </c>
      <c r="AF3037">
        <v>2772.5387999999998</v>
      </c>
    </row>
    <row r="3038" spans="1:32" x14ac:dyDescent="0.3">
      <c r="A3038">
        <v>3000074</v>
      </c>
      <c r="B3038">
        <v>1</v>
      </c>
      <c r="C3038" t="s">
        <v>82</v>
      </c>
      <c r="D3038" t="s">
        <v>91</v>
      </c>
      <c r="E3038" t="s">
        <v>11521</v>
      </c>
      <c r="F3038" t="s">
        <v>11522</v>
      </c>
      <c r="G3038" t="s">
        <v>134</v>
      </c>
      <c r="H3038" t="s">
        <v>142</v>
      </c>
      <c r="I3038" t="s">
        <v>78</v>
      </c>
      <c r="J3038" t="s">
        <v>136</v>
      </c>
      <c r="K3038" t="s">
        <v>22</v>
      </c>
      <c r="L3038" t="s">
        <v>137</v>
      </c>
      <c r="M3038" t="s">
        <v>11523</v>
      </c>
      <c r="N3038" t="s">
        <v>11524</v>
      </c>
      <c r="O3038">
        <v>8.0719444444444441</v>
      </c>
      <c r="P3038">
        <v>0</v>
      </c>
      <c r="Q3038">
        <v>664</v>
      </c>
      <c r="R3038">
        <v>0</v>
      </c>
      <c r="S3038">
        <v>0</v>
      </c>
      <c r="T3038">
        <v>0</v>
      </c>
      <c r="U3038">
        <v>13</v>
      </c>
      <c r="V3038">
        <v>0</v>
      </c>
      <c r="W3038">
        <v>0</v>
      </c>
      <c r="X3038">
        <v>0</v>
      </c>
      <c r="Y3038">
        <v>1237.6270999999999</v>
      </c>
      <c r="Z3038">
        <v>0</v>
      </c>
      <c r="AA3038">
        <v>0</v>
      </c>
      <c r="AB3038">
        <v>0</v>
      </c>
      <c r="AC3038">
        <v>86.829070000000002</v>
      </c>
      <c r="AD3038">
        <v>0</v>
      </c>
      <c r="AE3038">
        <v>0</v>
      </c>
      <c r="AF3038">
        <v>1324.4562000000001</v>
      </c>
    </row>
    <row r="3039" spans="1:32" x14ac:dyDescent="0.3">
      <c r="A3039">
        <v>3013218</v>
      </c>
      <c r="B3039">
        <v>1</v>
      </c>
      <c r="C3039" t="s">
        <v>82</v>
      </c>
      <c r="D3039" t="s">
        <v>113</v>
      </c>
      <c r="E3039" t="s">
        <v>11525</v>
      </c>
      <c r="F3039" t="s">
        <v>11526</v>
      </c>
      <c r="G3039" t="s">
        <v>134</v>
      </c>
      <c r="H3039" t="s">
        <v>247</v>
      </c>
      <c r="I3039" t="s">
        <v>78</v>
      </c>
      <c r="J3039" t="s">
        <v>136</v>
      </c>
      <c r="K3039" t="s">
        <v>22</v>
      </c>
      <c r="L3039" t="s">
        <v>177</v>
      </c>
      <c r="M3039" t="s">
        <v>11527</v>
      </c>
      <c r="N3039" t="s">
        <v>11528</v>
      </c>
      <c r="O3039">
        <v>1.9806083333333333</v>
      </c>
      <c r="P3039">
        <v>0</v>
      </c>
      <c r="Q3039">
        <v>55</v>
      </c>
      <c r="R3039">
        <v>0</v>
      </c>
      <c r="S3039">
        <v>0</v>
      </c>
      <c r="T3039">
        <v>0</v>
      </c>
      <c r="U3039">
        <v>29</v>
      </c>
      <c r="V3039">
        <v>0</v>
      </c>
      <c r="W3039">
        <v>0</v>
      </c>
      <c r="X3039">
        <v>0</v>
      </c>
      <c r="Y3039">
        <v>54.690964000000001</v>
      </c>
      <c r="Z3039">
        <v>0</v>
      </c>
      <c r="AA3039">
        <v>0</v>
      </c>
      <c r="AB3039">
        <v>0</v>
      </c>
      <c r="AC3039">
        <v>13.789263999999999</v>
      </c>
      <c r="AD3039">
        <v>0</v>
      </c>
      <c r="AE3039">
        <v>0</v>
      </c>
      <c r="AF3039">
        <v>68.480225000000004</v>
      </c>
    </row>
    <row r="3040" spans="1:32" x14ac:dyDescent="0.3">
      <c r="A3040">
        <v>3001152</v>
      </c>
      <c r="B3040">
        <v>1</v>
      </c>
      <c r="C3040" t="s">
        <v>82</v>
      </c>
      <c r="D3040" t="s">
        <v>88</v>
      </c>
      <c r="E3040" t="s">
        <v>2918</v>
      </c>
      <c r="F3040" t="s">
        <v>2919</v>
      </c>
      <c r="G3040" t="s">
        <v>134</v>
      </c>
      <c r="H3040" t="s">
        <v>336</v>
      </c>
      <c r="I3040" t="s">
        <v>79</v>
      </c>
      <c r="J3040" t="s">
        <v>136</v>
      </c>
      <c r="K3040" t="s">
        <v>22</v>
      </c>
      <c r="L3040" t="s">
        <v>137</v>
      </c>
      <c r="M3040" t="s">
        <v>11529</v>
      </c>
      <c r="N3040" t="s">
        <v>11530</v>
      </c>
      <c r="O3040">
        <v>1.8122222222222222</v>
      </c>
      <c r="P3040">
        <v>0</v>
      </c>
      <c r="Q3040">
        <v>702</v>
      </c>
      <c r="R3040">
        <v>25</v>
      </c>
      <c r="S3040">
        <v>95</v>
      </c>
      <c r="T3040">
        <v>13</v>
      </c>
      <c r="U3040">
        <v>85</v>
      </c>
      <c r="V3040">
        <v>3</v>
      </c>
      <c r="W3040">
        <v>0</v>
      </c>
      <c r="X3040">
        <v>0</v>
      </c>
      <c r="Y3040">
        <v>261.17574999999999</v>
      </c>
      <c r="Z3040">
        <v>9.8605710000000002</v>
      </c>
      <c r="AA3040">
        <v>42.714534999999998</v>
      </c>
      <c r="AB3040">
        <v>170.2799</v>
      </c>
      <c r="AC3040">
        <v>90.193190000000001</v>
      </c>
      <c r="AD3040">
        <v>368.18768</v>
      </c>
      <c r="AE3040">
        <v>0</v>
      </c>
      <c r="AF3040">
        <v>942.41160000000002</v>
      </c>
    </row>
    <row r="3041" spans="1:32" x14ac:dyDescent="0.3">
      <c r="A3041">
        <v>3006291</v>
      </c>
      <c r="B3041">
        <v>1</v>
      </c>
      <c r="C3041" t="s">
        <v>82</v>
      </c>
      <c r="D3041" t="s">
        <v>106</v>
      </c>
      <c r="E3041" t="s">
        <v>11531</v>
      </c>
      <c r="F3041" t="s">
        <v>11532</v>
      </c>
      <c r="G3041" t="s">
        <v>134</v>
      </c>
      <c r="H3041" t="s">
        <v>147</v>
      </c>
      <c r="I3041" t="s">
        <v>79</v>
      </c>
      <c r="J3041" t="s">
        <v>136</v>
      </c>
      <c r="K3041" t="s">
        <v>22</v>
      </c>
      <c r="L3041" t="s">
        <v>137</v>
      </c>
      <c r="M3041" t="s">
        <v>11533</v>
      </c>
      <c r="N3041" t="s">
        <v>11534</v>
      </c>
      <c r="O3041">
        <v>6.1130555555555555</v>
      </c>
      <c r="P3041">
        <v>0</v>
      </c>
      <c r="Q3041">
        <v>115</v>
      </c>
      <c r="R3041">
        <v>0</v>
      </c>
      <c r="S3041">
        <v>0</v>
      </c>
      <c r="T3041">
        <v>0</v>
      </c>
      <c r="U3041">
        <v>15</v>
      </c>
      <c r="V3041">
        <v>0</v>
      </c>
      <c r="W3041">
        <v>0</v>
      </c>
      <c r="X3041">
        <v>0</v>
      </c>
      <c r="Y3041">
        <v>200.94067000000001</v>
      </c>
      <c r="Z3041">
        <v>0</v>
      </c>
      <c r="AA3041">
        <v>0</v>
      </c>
      <c r="AB3041">
        <v>0</v>
      </c>
      <c r="AC3041">
        <v>54.85416</v>
      </c>
      <c r="AD3041">
        <v>0</v>
      </c>
      <c r="AE3041">
        <v>0</v>
      </c>
      <c r="AF3041">
        <v>255.79485</v>
      </c>
    </row>
    <row r="3042" spans="1:32" x14ac:dyDescent="0.3">
      <c r="A3042">
        <v>3009470</v>
      </c>
      <c r="B3042">
        <v>1</v>
      </c>
      <c r="C3042" t="s">
        <v>82</v>
      </c>
      <c r="D3042" t="s">
        <v>106</v>
      </c>
      <c r="E3042" t="s">
        <v>11535</v>
      </c>
      <c r="F3042" t="s">
        <v>11536</v>
      </c>
      <c r="G3042" t="s">
        <v>134</v>
      </c>
      <c r="H3042" t="s">
        <v>182</v>
      </c>
      <c r="I3042" t="s">
        <v>79</v>
      </c>
      <c r="J3042" t="s">
        <v>136</v>
      </c>
      <c r="K3042" t="s">
        <v>22</v>
      </c>
      <c r="L3042" t="s">
        <v>177</v>
      </c>
      <c r="M3042" t="s">
        <v>11537</v>
      </c>
      <c r="N3042" t="s">
        <v>11538</v>
      </c>
      <c r="O3042">
        <v>4.6346852777777769</v>
      </c>
      <c r="P3042">
        <v>0</v>
      </c>
      <c r="Q3042">
        <v>436</v>
      </c>
      <c r="R3042">
        <v>0</v>
      </c>
      <c r="S3042">
        <v>0</v>
      </c>
      <c r="T3042">
        <v>0</v>
      </c>
      <c r="U3042">
        <v>18</v>
      </c>
      <c r="V3042">
        <v>0</v>
      </c>
      <c r="W3042">
        <v>0</v>
      </c>
      <c r="X3042">
        <v>0</v>
      </c>
      <c r="Y3042">
        <v>478.79584</v>
      </c>
      <c r="Z3042">
        <v>0</v>
      </c>
      <c r="AA3042">
        <v>0</v>
      </c>
      <c r="AB3042">
        <v>0</v>
      </c>
      <c r="AC3042">
        <v>27.491</v>
      </c>
      <c r="AD3042">
        <v>0</v>
      </c>
      <c r="AE3042">
        <v>0</v>
      </c>
      <c r="AF3042">
        <v>506.28683000000001</v>
      </c>
    </row>
    <row r="3043" spans="1:32" x14ac:dyDescent="0.3">
      <c r="A3043">
        <v>3009770</v>
      </c>
      <c r="B3043">
        <v>1</v>
      </c>
      <c r="C3043" t="s">
        <v>82</v>
      </c>
      <c r="D3043" t="s">
        <v>106</v>
      </c>
      <c r="E3043" t="s">
        <v>11539</v>
      </c>
      <c r="F3043" t="s">
        <v>11540</v>
      </c>
      <c r="G3043" t="s">
        <v>134</v>
      </c>
      <c r="H3043" t="s">
        <v>247</v>
      </c>
      <c r="I3043" t="s">
        <v>78</v>
      </c>
      <c r="J3043" t="s">
        <v>136</v>
      </c>
      <c r="K3043" t="s">
        <v>22</v>
      </c>
      <c r="L3043" t="s">
        <v>177</v>
      </c>
      <c r="M3043" t="s">
        <v>11541</v>
      </c>
      <c r="N3043" t="s">
        <v>11542</v>
      </c>
      <c r="O3043">
        <v>2.5677219444444446</v>
      </c>
      <c r="P3043">
        <v>0</v>
      </c>
      <c r="Q3043">
        <v>95</v>
      </c>
      <c r="R3043">
        <v>0</v>
      </c>
      <c r="S3043">
        <v>0</v>
      </c>
      <c r="T3043">
        <v>0</v>
      </c>
      <c r="U3043">
        <v>8</v>
      </c>
      <c r="V3043">
        <v>0</v>
      </c>
      <c r="W3043">
        <v>0</v>
      </c>
      <c r="X3043">
        <v>0</v>
      </c>
      <c r="Y3043">
        <v>79.835390000000004</v>
      </c>
      <c r="Z3043">
        <v>0</v>
      </c>
      <c r="AA3043">
        <v>0</v>
      </c>
      <c r="AB3043">
        <v>0</v>
      </c>
      <c r="AC3043">
        <v>8.3324580000000008</v>
      </c>
      <c r="AD3043">
        <v>0</v>
      </c>
      <c r="AE3043">
        <v>0</v>
      </c>
      <c r="AF3043">
        <v>88.167850000000001</v>
      </c>
    </row>
    <row r="3044" spans="1:32" x14ac:dyDescent="0.3">
      <c r="A3044">
        <v>3015960</v>
      </c>
      <c r="B3044">
        <v>1</v>
      </c>
      <c r="C3044" t="s">
        <v>83</v>
      </c>
      <c r="D3044" t="s">
        <v>130</v>
      </c>
      <c r="E3044" t="s">
        <v>11543</v>
      </c>
      <c r="F3044" t="s">
        <v>11544</v>
      </c>
      <c r="G3044" t="s">
        <v>134</v>
      </c>
      <c r="H3044" t="s">
        <v>135</v>
      </c>
      <c r="I3044" t="s">
        <v>79</v>
      </c>
      <c r="J3044" t="s">
        <v>136</v>
      </c>
      <c r="K3044" t="s">
        <v>22</v>
      </c>
      <c r="L3044" t="s">
        <v>137</v>
      </c>
      <c r="M3044" t="s">
        <v>11545</v>
      </c>
      <c r="N3044" t="s">
        <v>11546</v>
      </c>
      <c r="O3044">
        <v>0.87277777777777776</v>
      </c>
      <c r="P3044">
        <v>76</v>
      </c>
      <c r="Q3044">
        <v>8221</v>
      </c>
      <c r="R3044">
        <v>579</v>
      </c>
      <c r="S3044">
        <v>451</v>
      </c>
      <c r="T3044">
        <v>55</v>
      </c>
      <c r="U3044">
        <v>791</v>
      </c>
      <c r="V3044">
        <v>5</v>
      </c>
      <c r="W3044">
        <v>1</v>
      </c>
      <c r="X3044">
        <v>144.87592000000001</v>
      </c>
      <c r="Y3044">
        <v>1149.9694</v>
      </c>
      <c r="Z3044">
        <v>195.46253999999999</v>
      </c>
      <c r="AA3044">
        <v>87.434394999999995</v>
      </c>
      <c r="AB3044">
        <v>776.83659999999998</v>
      </c>
      <c r="AC3044">
        <v>204.03671</v>
      </c>
      <c r="AD3044">
        <v>101.942635</v>
      </c>
      <c r="AE3044">
        <v>0.37819130000000001</v>
      </c>
      <c r="AF3044">
        <v>2660.9362999999998</v>
      </c>
    </row>
    <row r="3045" spans="1:32" x14ac:dyDescent="0.3">
      <c r="A3045">
        <v>3013503</v>
      </c>
      <c r="B3045">
        <v>1</v>
      </c>
      <c r="C3045" t="s">
        <v>82</v>
      </c>
      <c r="D3045" t="s">
        <v>92</v>
      </c>
      <c r="E3045" t="s">
        <v>11547</v>
      </c>
      <c r="F3045" t="s">
        <v>11548</v>
      </c>
      <c r="G3045" t="s">
        <v>134</v>
      </c>
      <c r="H3045" t="s">
        <v>182</v>
      </c>
      <c r="I3045" t="s">
        <v>79</v>
      </c>
      <c r="J3045" t="s">
        <v>136</v>
      </c>
      <c r="K3045" t="s">
        <v>22</v>
      </c>
      <c r="L3045" t="s">
        <v>177</v>
      </c>
      <c r="M3045" t="s">
        <v>11549</v>
      </c>
      <c r="N3045" t="s">
        <v>11550</v>
      </c>
      <c r="O3045">
        <v>0.74055555555555552</v>
      </c>
      <c r="P3045">
        <v>0</v>
      </c>
      <c r="Q3045">
        <v>34</v>
      </c>
      <c r="R3045">
        <v>0</v>
      </c>
      <c r="S3045">
        <v>0</v>
      </c>
      <c r="T3045">
        <v>7</v>
      </c>
      <c r="U3045">
        <v>31</v>
      </c>
      <c r="V3045">
        <v>1</v>
      </c>
      <c r="W3045">
        <v>0</v>
      </c>
      <c r="X3045">
        <v>0</v>
      </c>
      <c r="Y3045">
        <v>15.885505999999999</v>
      </c>
      <c r="Z3045">
        <v>0</v>
      </c>
      <c r="AA3045">
        <v>0</v>
      </c>
      <c r="AB3045">
        <v>143.90111999999999</v>
      </c>
      <c r="AC3045">
        <v>80.919229999999999</v>
      </c>
      <c r="AD3045">
        <v>214.37165999999999</v>
      </c>
      <c r="AE3045">
        <v>0</v>
      </c>
      <c r="AF3045">
        <v>455.07749999999999</v>
      </c>
    </row>
    <row r="3046" spans="1:32" x14ac:dyDescent="0.3">
      <c r="A3046">
        <v>3011196</v>
      </c>
      <c r="B3046">
        <v>1</v>
      </c>
      <c r="C3046" t="s">
        <v>82</v>
      </c>
      <c r="D3046" t="s">
        <v>108</v>
      </c>
      <c r="E3046" t="s">
        <v>11551</v>
      </c>
      <c r="F3046" t="s">
        <v>11552</v>
      </c>
      <c r="G3046" t="s">
        <v>134</v>
      </c>
      <c r="H3046" t="s">
        <v>336</v>
      </c>
      <c r="I3046" t="s">
        <v>78</v>
      </c>
      <c r="J3046" t="s">
        <v>136</v>
      </c>
      <c r="K3046" t="s">
        <v>22</v>
      </c>
      <c r="L3046" t="s">
        <v>137</v>
      </c>
      <c r="M3046" t="s">
        <v>11553</v>
      </c>
      <c r="N3046" t="s">
        <v>11554</v>
      </c>
      <c r="O3046">
        <v>4.233888888888889</v>
      </c>
      <c r="P3046">
        <v>0</v>
      </c>
      <c r="Q3046">
        <v>3</v>
      </c>
      <c r="R3046">
        <v>0</v>
      </c>
      <c r="S3046">
        <v>6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0.93383645999999998</v>
      </c>
      <c r="Z3046">
        <v>0</v>
      </c>
      <c r="AA3046">
        <v>6.2985654000000002</v>
      </c>
      <c r="AB3046">
        <v>0</v>
      </c>
      <c r="AC3046">
        <v>0</v>
      </c>
      <c r="AD3046">
        <v>0</v>
      </c>
      <c r="AE3046">
        <v>0</v>
      </c>
      <c r="AF3046">
        <v>7.2324020000000004</v>
      </c>
    </row>
    <row r="3047" spans="1:32" x14ac:dyDescent="0.3">
      <c r="A3047">
        <v>3013495</v>
      </c>
      <c r="B3047">
        <v>1</v>
      </c>
      <c r="C3047" t="s">
        <v>82</v>
      </c>
      <c r="D3047" t="s">
        <v>94</v>
      </c>
      <c r="E3047" t="s">
        <v>1880</v>
      </c>
      <c r="F3047" t="s">
        <v>1881</v>
      </c>
      <c r="G3047" t="s">
        <v>134</v>
      </c>
      <c r="H3047" t="s">
        <v>367</v>
      </c>
      <c r="I3047" t="s">
        <v>78</v>
      </c>
      <c r="J3047" t="s">
        <v>136</v>
      </c>
      <c r="K3047" t="s">
        <v>22</v>
      </c>
      <c r="L3047" t="s">
        <v>177</v>
      </c>
      <c r="M3047" t="s">
        <v>11555</v>
      </c>
      <c r="N3047" t="s">
        <v>11556</v>
      </c>
      <c r="O3047">
        <v>1.0801113888888889</v>
      </c>
      <c r="P3047">
        <v>0</v>
      </c>
      <c r="Q3047">
        <v>1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2.9348055000000001E-2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2.9348055000000001E-2</v>
      </c>
    </row>
    <row r="3048" spans="1:32" x14ac:dyDescent="0.3">
      <c r="A3048">
        <v>3000185</v>
      </c>
      <c r="B3048">
        <v>1</v>
      </c>
      <c r="C3048" t="s">
        <v>83</v>
      </c>
      <c r="D3048" t="s">
        <v>118</v>
      </c>
      <c r="E3048" t="s">
        <v>11557</v>
      </c>
      <c r="F3048" t="s">
        <v>11558</v>
      </c>
      <c r="G3048" t="s">
        <v>134</v>
      </c>
      <c r="H3048" t="s">
        <v>147</v>
      </c>
      <c r="I3048" t="s">
        <v>79</v>
      </c>
      <c r="J3048" t="s">
        <v>136</v>
      </c>
      <c r="K3048" t="s">
        <v>22</v>
      </c>
      <c r="L3048" t="s">
        <v>137</v>
      </c>
      <c r="M3048" t="s">
        <v>11559</v>
      </c>
      <c r="N3048" t="s">
        <v>11560</v>
      </c>
      <c r="O3048">
        <v>4.7440200000000008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1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553.52184999999997</v>
      </c>
      <c r="AE3048">
        <v>0</v>
      </c>
      <c r="AF3048">
        <v>553.52184999999997</v>
      </c>
    </row>
    <row r="3049" spans="1:32" x14ac:dyDescent="0.3">
      <c r="A3049">
        <v>3011551</v>
      </c>
      <c r="B3049">
        <v>1</v>
      </c>
      <c r="C3049" t="s">
        <v>82</v>
      </c>
      <c r="D3049" t="s">
        <v>106</v>
      </c>
      <c r="E3049" t="s">
        <v>11561</v>
      </c>
      <c r="F3049" t="s">
        <v>11562</v>
      </c>
      <c r="G3049" t="s">
        <v>134</v>
      </c>
      <c r="H3049" t="s">
        <v>211</v>
      </c>
      <c r="I3049" t="s">
        <v>79</v>
      </c>
      <c r="J3049" t="s">
        <v>136</v>
      </c>
      <c r="K3049" t="s">
        <v>22</v>
      </c>
      <c r="L3049" t="s">
        <v>177</v>
      </c>
      <c r="M3049" t="s">
        <v>11228</v>
      </c>
      <c r="N3049" t="s">
        <v>11563</v>
      </c>
      <c r="O3049">
        <v>0.46333333333333332</v>
      </c>
      <c r="P3049">
        <v>0</v>
      </c>
      <c r="Q3049">
        <v>0</v>
      </c>
      <c r="R3049">
        <v>0</v>
      </c>
      <c r="S3049">
        <v>0</v>
      </c>
      <c r="T3049">
        <v>3</v>
      </c>
      <c r="U3049">
        <v>0</v>
      </c>
      <c r="V3049">
        <v>3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86.363433999999998</v>
      </c>
      <c r="AC3049">
        <v>0</v>
      </c>
      <c r="AD3049">
        <v>132.85975999999999</v>
      </c>
      <c r="AE3049">
        <v>0</v>
      </c>
      <c r="AF3049">
        <v>219.22318999999999</v>
      </c>
    </row>
    <row r="3050" spans="1:32" x14ac:dyDescent="0.3">
      <c r="A3050">
        <v>3013663</v>
      </c>
      <c r="B3050">
        <v>1</v>
      </c>
      <c r="C3050" t="s">
        <v>82</v>
      </c>
      <c r="D3050" t="s">
        <v>106</v>
      </c>
      <c r="E3050" t="s">
        <v>11564</v>
      </c>
      <c r="F3050" t="s">
        <v>11565</v>
      </c>
      <c r="G3050" t="s">
        <v>134</v>
      </c>
      <c r="H3050" t="s">
        <v>327</v>
      </c>
      <c r="I3050" t="s">
        <v>78</v>
      </c>
      <c r="J3050" t="s">
        <v>136</v>
      </c>
      <c r="K3050" t="s">
        <v>22</v>
      </c>
      <c r="L3050" t="s">
        <v>177</v>
      </c>
      <c r="M3050" t="s">
        <v>11566</v>
      </c>
      <c r="N3050" t="s">
        <v>11567</v>
      </c>
      <c r="O3050">
        <v>4.1442672222222221</v>
      </c>
      <c r="P3050">
        <v>0</v>
      </c>
      <c r="Q3050">
        <v>230</v>
      </c>
      <c r="R3050">
        <v>0</v>
      </c>
      <c r="S3050">
        <v>1</v>
      </c>
      <c r="T3050">
        <v>0</v>
      </c>
      <c r="U3050">
        <v>26</v>
      </c>
      <c r="V3050">
        <v>0</v>
      </c>
      <c r="W3050">
        <v>0</v>
      </c>
      <c r="X3050">
        <v>0</v>
      </c>
      <c r="Y3050">
        <v>309.91969999999998</v>
      </c>
      <c r="Z3050">
        <v>0</v>
      </c>
      <c r="AA3050">
        <v>0.93755100000000002</v>
      </c>
      <c r="AB3050">
        <v>0</v>
      </c>
      <c r="AC3050">
        <v>59.812710000000003</v>
      </c>
      <c r="AD3050">
        <v>0</v>
      </c>
      <c r="AE3050">
        <v>0</v>
      </c>
      <c r="AF3050">
        <v>370.66994999999997</v>
      </c>
    </row>
    <row r="3051" spans="1:32" x14ac:dyDescent="0.3">
      <c r="A3051">
        <v>3005505</v>
      </c>
      <c r="B3051">
        <v>1</v>
      </c>
      <c r="C3051" t="s">
        <v>82</v>
      </c>
      <c r="D3051" t="s">
        <v>98</v>
      </c>
      <c r="E3051" t="s">
        <v>11568</v>
      </c>
      <c r="F3051" t="s">
        <v>11569</v>
      </c>
      <c r="G3051" t="s">
        <v>134</v>
      </c>
      <c r="H3051" t="s">
        <v>247</v>
      </c>
      <c r="I3051" t="s">
        <v>78</v>
      </c>
      <c r="J3051" t="s">
        <v>136</v>
      </c>
      <c r="K3051" t="s">
        <v>22</v>
      </c>
      <c r="L3051" t="s">
        <v>177</v>
      </c>
      <c r="M3051" t="s">
        <v>11570</v>
      </c>
      <c r="N3051" t="s">
        <v>11571</v>
      </c>
      <c r="O3051">
        <v>3.5321377777777778</v>
      </c>
      <c r="P3051">
        <v>0</v>
      </c>
      <c r="Q3051">
        <v>58</v>
      </c>
      <c r="R3051">
        <v>0</v>
      </c>
      <c r="S3051">
        <v>0</v>
      </c>
      <c r="T3051">
        <v>0</v>
      </c>
      <c r="U3051">
        <v>31</v>
      </c>
      <c r="V3051">
        <v>0</v>
      </c>
      <c r="W3051">
        <v>0</v>
      </c>
      <c r="X3051">
        <v>0</v>
      </c>
      <c r="Y3051">
        <v>75.634519999999995</v>
      </c>
      <c r="Z3051">
        <v>0</v>
      </c>
      <c r="AA3051">
        <v>0</v>
      </c>
      <c r="AB3051">
        <v>0</v>
      </c>
      <c r="AC3051">
        <v>144.45240000000001</v>
      </c>
      <c r="AD3051">
        <v>0</v>
      </c>
      <c r="AE3051">
        <v>0</v>
      </c>
      <c r="AF3051">
        <v>220.08690999999999</v>
      </c>
    </row>
    <row r="3052" spans="1:32" x14ac:dyDescent="0.3">
      <c r="A3052">
        <v>3006810</v>
      </c>
      <c r="B3052">
        <v>1</v>
      </c>
      <c r="C3052" t="s">
        <v>82</v>
      </c>
      <c r="D3052" t="s">
        <v>90</v>
      </c>
      <c r="E3052" t="s">
        <v>11572</v>
      </c>
      <c r="F3052" t="s">
        <v>11573</v>
      </c>
      <c r="G3052" t="s">
        <v>134</v>
      </c>
      <c r="H3052" t="s">
        <v>216</v>
      </c>
      <c r="I3052" t="s">
        <v>78</v>
      </c>
      <c r="J3052" t="s">
        <v>136</v>
      </c>
      <c r="K3052" t="s">
        <v>22</v>
      </c>
      <c r="L3052" t="s">
        <v>177</v>
      </c>
      <c r="M3052" t="s">
        <v>11574</v>
      </c>
      <c r="N3052" t="s">
        <v>11575</v>
      </c>
      <c r="O3052">
        <v>0.67650305555555557</v>
      </c>
      <c r="P3052">
        <v>0</v>
      </c>
      <c r="Q3052">
        <v>8</v>
      </c>
      <c r="R3052">
        <v>0</v>
      </c>
      <c r="S3052">
        <v>0</v>
      </c>
      <c r="T3052">
        <v>0</v>
      </c>
      <c r="U3052">
        <v>2</v>
      </c>
      <c r="V3052">
        <v>0</v>
      </c>
      <c r="W3052">
        <v>0</v>
      </c>
      <c r="X3052">
        <v>0</v>
      </c>
      <c r="Y3052">
        <v>2.2724945999999999</v>
      </c>
      <c r="Z3052">
        <v>0</v>
      </c>
      <c r="AA3052">
        <v>0</v>
      </c>
      <c r="AB3052">
        <v>0</v>
      </c>
      <c r="AC3052">
        <v>2.1939058</v>
      </c>
      <c r="AD3052">
        <v>0</v>
      </c>
      <c r="AE3052">
        <v>0</v>
      </c>
      <c r="AF3052">
        <v>4.4664006000000001</v>
      </c>
    </row>
    <row r="3053" spans="1:32" x14ac:dyDescent="0.3">
      <c r="A3053">
        <v>3009516</v>
      </c>
      <c r="B3053">
        <v>1</v>
      </c>
      <c r="C3053" t="s">
        <v>82</v>
      </c>
      <c r="D3053" t="s">
        <v>91</v>
      </c>
      <c r="E3053" t="s">
        <v>11576</v>
      </c>
      <c r="F3053" t="s">
        <v>11577</v>
      </c>
      <c r="G3053" t="s">
        <v>134</v>
      </c>
      <c r="H3053" t="s">
        <v>367</v>
      </c>
      <c r="I3053" t="s">
        <v>78</v>
      </c>
      <c r="J3053" t="s">
        <v>136</v>
      </c>
      <c r="K3053" t="s">
        <v>22</v>
      </c>
      <c r="L3053" t="s">
        <v>177</v>
      </c>
      <c r="M3053" t="s">
        <v>11578</v>
      </c>
      <c r="N3053" t="s">
        <v>11579</v>
      </c>
      <c r="O3053">
        <v>9.5906166666666675</v>
      </c>
      <c r="P3053">
        <v>0</v>
      </c>
      <c r="Q3053">
        <v>17</v>
      </c>
      <c r="R3053">
        <v>0</v>
      </c>
      <c r="S3053">
        <v>0</v>
      </c>
      <c r="T3053">
        <v>0</v>
      </c>
      <c r="U3053">
        <v>4</v>
      </c>
      <c r="V3053">
        <v>0</v>
      </c>
      <c r="W3053">
        <v>0</v>
      </c>
      <c r="X3053">
        <v>0</v>
      </c>
      <c r="Y3053">
        <v>44.956049999999998</v>
      </c>
      <c r="Z3053">
        <v>0</v>
      </c>
      <c r="AA3053">
        <v>0</v>
      </c>
      <c r="AB3053">
        <v>0</v>
      </c>
      <c r="AC3053">
        <v>16.465450000000001</v>
      </c>
      <c r="AD3053">
        <v>0</v>
      </c>
      <c r="AE3053">
        <v>0</v>
      </c>
      <c r="AF3053">
        <v>61.421500000000002</v>
      </c>
    </row>
    <row r="3054" spans="1:32" x14ac:dyDescent="0.3">
      <c r="A3054">
        <v>3012656</v>
      </c>
      <c r="B3054">
        <v>1</v>
      </c>
      <c r="C3054" t="s">
        <v>82</v>
      </c>
      <c r="D3054" t="s">
        <v>104</v>
      </c>
      <c r="E3054" t="s">
        <v>11580</v>
      </c>
      <c r="F3054" t="s">
        <v>11581</v>
      </c>
      <c r="G3054" t="s">
        <v>134</v>
      </c>
      <c r="H3054" t="s">
        <v>182</v>
      </c>
      <c r="I3054" t="s">
        <v>78</v>
      </c>
      <c r="J3054" t="s">
        <v>136</v>
      </c>
      <c r="K3054" t="s">
        <v>22</v>
      </c>
      <c r="L3054" t="s">
        <v>177</v>
      </c>
      <c r="M3054" t="s">
        <v>11582</v>
      </c>
      <c r="N3054" t="s">
        <v>11583</v>
      </c>
      <c r="O3054">
        <v>8.3862444444444435</v>
      </c>
      <c r="P3054">
        <v>0</v>
      </c>
      <c r="Q3054">
        <v>128</v>
      </c>
      <c r="R3054">
        <v>0</v>
      </c>
      <c r="S3054">
        <v>0</v>
      </c>
      <c r="T3054">
        <v>0</v>
      </c>
      <c r="U3054">
        <v>12</v>
      </c>
      <c r="V3054">
        <v>0</v>
      </c>
      <c r="W3054">
        <v>0</v>
      </c>
      <c r="X3054">
        <v>0</v>
      </c>
      <c r="Y3054">
        <v>336.69015999999999</v>
      </c>
      <c r="Z3054">
        <v>0</v>
      </c>
      <c r="AA3054">
        <v>0</v>
      </c>
      <c r="AB3054">
        <v>0</v>
      </c>
      <c r="AC3054">
        <v>18.980153999999999</v>
      </c>
      <c r="AD3054">
        <v>0</v>
      </c>
      <c r="AE3054">
        <v>0</v>
      </c>
      <c r="AF3054">
        <v>355.67032</v>
      </c>
    </row>
    <row r="3055" spans="1:32" x14ac:dyDescent="0.3">
      <c r="A3055">
        <v>3013384</v>
      </c>
      <c r="B3055">
        <v>1</v>
      </c>
      <c r="C3055" t="s">
        <v>82</v>
      </c>
      <c r="D3055" t="s">
        <v>98</v>
      </c>
      <c r="E3055" t="s">
        <v>11584</v>
      </c>
      <c r="F3055" t="s">
        <v>11585</v>
      </c>
      <c r="G3055" t="s">
        <v>134</v>
      </c>
      <c r="H3055" t="s">
        <v>1286</v>
      </c>
      <c r="I3055" t="s">
        <v>78</v>
      </c>
      <c r="J3055" t="s">
        <v>136</v>
      </c>
      <c r="K3055" t="s">
        <v>22</v>
      </c>
      <c r="L3055" t="s">
        <v>177</v>
      </c>
      <c r="M3055" t="s">
        <v>11586</v>
      </c>
      <c r="N3055" t="s">
        <v>11587</v>
      </c>
      <c r="O3055">
        <v>3.2902777777777779</v>
      </c>
      <c r="P3055">
        <v>0</v>
      </c>
      <c r="Q3055">
        <v>661</v>
      </c>
      <c r="R3055">
        <v>0</v>
      </c>
      <c r="S3055">
        <v>0</v>
      </c>
      <c r="T3055">
        <v>0</v>
      </c>
      <c r="U3055">
        <v>147</v>
      </c>
      <c r="V3055">
        <v>0</v>
      </c>
      <c r="W3055">
        <v>0</v>
      </c>
      <c r="X3055">
        <v>0</v>
      </c>
      <c r="Y3055">
        <v>543.15449999999998</v>
      </c>
      <c r="Z3055">
        <v>0</v>
      </c>
      <c r="AA3055">
        <v>0</v>
      </c>
      <c r="AB3055">
        <v>0</v>
      </c>
      <c r="AC3055">
        <v>306.92516999999998</v>
      </c>
      <c r="AD3055">
        <v>0</v>
      </c>
      <c r="AE3055">
        <v>0</v>
      </c>
      <c r="AF3055">
        <v>850.07965000000002</v>
      </c>
    </row>
    <row r="3056" spans="1:32" x14ac:dyDescent="0.3">
      <c r="A3056">
        <v>3014923</v>
      </c>
      <c r="B3056">
        <v>1</v>
      </c>
      <c r="C3056" t="s">
        <v>82</v>
      </c>
      <c r="D3056" t="s">
        <v>106</v>
      </c>
      <c r="E3056" t="s">
        <v>11588</v>
      </c>
      <c r="F3056" t="s">
        <v>11589</v>
      </c>
      <c r="G3056" t="s">
        <v>134</v>
      </c>
      <c r="H3056" t="s">
        <v>182</v>
      </c>
      <c r="I3056" t="s">
        <v>78</v>
      </c>
      <c r="J3056" t="s">
        <v>136</v>
      </c>
      <c r="K3056" t="s">
        <v>22</v>
      </c>
      <c r="L3056" t="s">
        <v>177</v>
      </c>
      <c r="M3056" t="s">
        <v>11590</v>
      </c>
      <c r="N3056" t="s">
        <v>11591</v>
      </c>
      <c r="O3056">
        <v>8.4011222222222219</v>
      </c>
      <c r="P3056">
        <v>0</v>
      </c>
      <c r="Q3056">
        <v>446</v>
      </c>
      <c r="R3056">
        <v>0</v>
      </c>
      <c r="S3056">
        <v>0</v>
      </c>
      <c r="T3056">
        <v>0</v>
      </c>
      <c r="U3056">
        <v>73</v>
      </c>
      <c r="V3056">
        <v>0</v>
      </c>
      <c r="W3056">
        <v>0</v>
      </c>
      <c r="X3056">
        <v>0</v>
      </c>
      <c r="Y3056">
        <v>996.2595</v>
      </c>
      <c r="Z3056">
        <v>0</v>
      </c>
      <c r="AA3056">
        <v>0</v>
      </c>
      <c r="AB3056">
        <v>0</v>
      </c>
      <c r="AC3056">
        <v>556.04016000000001</v>
      </c>
      <c r="AD3056">
        <v>0</v>
      </c>
      <c r="AE3056">
        <v>0</v>
      </c>
      <c r="AF3056">
        <v>1552.2997</v>
      </c>
    </row>
    <row r="3057" spans="1:32" x14ac:dyDescent="0.3">
      <c r="A3057">
        <v>3015375</v>
      </c>
      <c r="B3057">
        <v>1</v>
      </c>
      <c r="C3057" t="s">
        <v>82</v>
      </c>
      <c r="D3057" t="s">
        <v>104</v>
      </c>
      <c r="E3057" t="s">
        <v>11592</v>
      </c>
      <c r="F3057" t="s">
        <v>11593</v>
      </c>
      <c r="G3057" t="s">
        <v>134</v>
      </c>
      <c r="H3057" t="s">
        <v>6976</v>
      </c>
      <c r="I3057" t="s">
        <v>78</v>
      </c>
      <c r="J3057" t="s">
        <v>136</v>
      </c>
      <c r="K3057" t="s">
        <v>22</v>
      </c>
      <c r="L3057" t="s">
        <v>177</v>
      </c>
      <c r="M3057" t="s">
        <v>11594</v>
      </c>
      <c r="N3057" t="s">
        <v>11595</v>
      </c>
      <c r="O3057">
        <v>4.5762136111111111</v>
      </c>
      <c r="P3057">
        <v>0</v>
      </c>
      <c r="Q3057">
        <v>99</v>
      </c>
      <c r="R3057">
        <v>0</v>
      </c>
      <c r="S3057">
        <v>0</v>
      </c>
      <c r="T3057">
        <v>0</v>
      </c>
      <c r="U3057">
        <v>5</v>
      </c>
      <c r="V3057">
        <v>0</v>
      </c>
      <c r="W3057">
        <v>0</v>
      </c>
      <c r="X3057">
        <v>0</v>
      </c>
      <c r="Y3057">
        <v>136.23313999999999</v>
      </c>
      <c r="Z3057">
        <v>0</v>
      </c>
      <c r="AA3057">
        <v>0</v>
      </c>
      <c r="AB3057">
        <v>0</v>
      </c>
      <c r="AC3057">
        <v>9.1003439999999998</v>
      </c>
      <c r="AD3057">
        <v>0</v>
      </c>
      <c r="AE3057">
        <v>0</v>
      </c>
      <c r="AF3057">
        <v>145.33348000000001</v>
      </c>
    </row>
    <row r="3058" spans="1:32" x14ac:dyDescent="0.3">
      <c r="A3058">
        <v>3015837</v>
      </c>
      <c r="B3058">
        <v>1</v>
      </c>
      <c r="C3058" t="s">
        <v>82</v>
      </c>
      <c r="D3058" t="s">
        <v>91</v>
      </c>
      <c r="E3058" t="s">
        <v>11596</v>
      </c>
      <c r="F3058" t="s">
        <v>11597</v>
      </c>
      <c r="G3058" t="s">
        <v>134</v>
      </c>
      <c r="H3058" t="s">
        <v>610</v>
      </c>
      <c r="I3058" t="s">
        <v>78</v>
      </c>
      <c r="J3058" t="s">
        <v>136</v>
      </c>
      <c r="K3058" t="s">
        <v>22</v>
      </c>
      <c r="L3058" t="s">
        <v>177</v>
      </c>
      <c r="M3058" t="s">
        <v>11598</v>
      </c>
      <c r="N3058" t="s">
        <v>11599</v>
      </c>
      <c r="O3058">
        <v>5.9508194444444449</v>
      </c>
      <c r="P3058">
        <v>0</v>
      </c>
      <c r="Q3058">
        <v>25</v>
      </c>
      <c r="R3058">
        <v>0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0</v>
      </c>
      <c r="Y3058">
        <v>38.239722999999998</v>
      </c>
      <c r="Z3058">
        <v>0</v>
      </c>
      <c r="AA3058">
        <v>0</v>
      </c>
      <c r="AB3058">
        <v>0</v>
      </c>
      <c r="AC3058">
        <v>5.9155249999999997</v>
      </c>
      <c r="AD3058">
        <v>0</v>
      </c>
      <c r="AE3058">
        <v>0</v>
      </c>
      <c r="AF3058">
        <v>44.155250000000002</v>
      </c>
    </row>
    <row r="3059" spans="1:32" x14ac:dyDescent="0.3">
      <c r="A3059">
        <v>3016713</v>
      </c>
      <c r="B3059">
        <v>1</v>
      </c>
      <c r="C3059" t="s">
        <v>82</v>
      </c>
      <c r="D3059" t="s">
        <v>104</v>
      </c>
      <c r="E3059" t="s">
        <v>11600</v>
      </c>
      <c r="F3059" t="s">
        <v>11601</v>
      </c>
      <c r="G3059" t="s">
        <v>134</v>
      </c>
      <c r="H3059" t="s">
        <v>229</v>
      </c>
      <c r="I3059" t="s">
        <v>78</v>
      </c>
      <c r="J3059" t="s">
        <v>136</v>
      </c>
      <c r="K3059" t="s">
        <v>22</v>
      </c>
      <c r="L3059" t="s">
        <v>177</v>
      </c>
      <c r="M3059" t="s">
        <v>11602</v>
      </c>
      <c r="N3059" t="s">
        <v>11603</v>
      </c>
      <c r="O3059">
        <v>1.3714955555555555</v>
      </c>
      <c r="P3059">
        <v>0</v>
      </c>
      <c r="Q3059">
        <v>137</v>
      </c>
      <c r="R3059">
        <v>0</v>
      </c>
      <c r="S3059">
        <v>0</v>
      </c>
      <c r="T3059">
        <v>0</v>
      </c>
      <c r="U3059">
        <v>6</v>
      </c>
      <c r="V3059">
        <v>0</v>
      </c>
      <c r="W3059">
        <v>0</v>
      </c>
      <c r="X3059">
        <v>0</v>
      </c>
      <c r="Y3059">
        <v>82.480860000000007</v>
      </c>
      <c r="Z3059">
        <v>0</v>
      </c>
      <c r="AA3059">
        <v>0</v>
      </c>
      <c r="AB3059">
        <v>0</v>
      </c>
      <c r="AC3059">
        <v>5.2482585999999998</v>
      </c>
      <c r="AD3059">
        <v>0</v>
      </c>
      <c r="AE3059">
        <v>0</v>
      </c>
      <c r="AF3059">
        <v>87.729110000000006</v>
      </c>
    </row>
    <row r="3060" spans="1:32" x14ac:dyDescent="0.3">
      <c r="A3060">
        <v>3019065</v>
      </c>
      <c r="B3060">
        <v>1</v>
      </c>
      <c r="C3060" t="s">
        <v>82</v>
      </c>
      <c r="D3060" t="s">
        <v>100</v>
      </c>
      <c r="E3060" t="s">
        <v>11604</v>
      </c>
      <c r="F3060" t="s">
        <v>11605</v>
      </c>
      <c r="G3060" t="s">
        <v>134</v>
      </c>
      <c r="H3060" t="s">
        <v>1087</v>
      </c>
      <c r="I3060" t="s">
        <v>79</v>
      </c>
      <c r="J3060" t="s">
        <v>136</v>
      </c>
      <c r="K3060" t="s">
        <v>22</v>
      </c>
      <c r="L3060" t="s">
        <v>177</v>
      </c>
      <c r="M3060" t="s">
        <v>11606</v>
      </c>
      <c r="N3060" t="s">
        <v>11607</v>
      </c>
      <c r="O3060">
        <v>5.7535611111111109</v>
      </c>
      <c r="P3060">
        <v>0</v>
      </c>
      <c r="Q3060">
        <v>181</v>
      </c>
      <c r="R3060">
        <v>0</v>
      </c>
      <c r="S3060">
        <v>0</v>
      </c>
      <c r="T3060">
        <v>0</v>
      </c>
      <c r="U3060">
        <v>3</v>
      </c>
      <c r="V3060">
        <v>0</v>
      </c>
      <c r="W3060">
        <v>0</v>
      </c>
      <c r="X3060">
        <v>0</v>
      </c>
      <c r="Y3060">
        <v>314.39030000000002</v>
      </c>
      <c r="Z3060">
        <v>0</v>
      </c>
      <c r="AA3060">
        <v>0</v>
      </c>
      <c r="AB3060">
        <v>0</v>
      </c>
      <c r="AC3060">
        <v>119.99531</v>
      </c>
      <c r="AD3060">
        <v>0</v>
      </c>
      <c r="AE3060">
        <v>0</v>
      </c>
      <c r="AF3060">
        <v>434.38560000000001</v>
      </c>
    </row>
    <row r="3061" spans="1:32" x14ac:dyDescent="0.3">
      <c r="A3061">
        <v>3013502</v>
      </c>
      <c r="B3061">
        <v>1</v>
      </c>
      <c r="C3061" t="s">
        <v>82</v>
      </c>
      <c r="D3061" t="s">
        <v>98</v>
      </c>
      <c r="E3061" t="s">
        <v>11608</v>
      </c>
      <c r="F3061" t="s">
        <v>11609</v>
      </c>
      <c r="G3061" t="s">
        <v>134</v>
      </c>
      <c r="H3061" t="s">
        <v>238</v>
      </c>
      <c r="I3061" t="s">
        <v>78</v>
      </c>
      <c r="J3061" t="s">
        <v>136</v>
      </c>
      <c r="K3061" t="s">
        <v>22</v>
      </c>
      <c r="L3061" t="s">
        <v>177</v>
      </c>
      <c r="M3061" t="s">
        <v>11610</v>
      </c>
      <c r="N3061" t="s">
        <v>11611</v>
      </c>
      <c r="O3061">
        <v>2.1586530555555554</v>
      </c>
      <c r="P3061">
        <v>0</v>
      </c>
      <c r="Q3061">
        <v>2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0.81227064000000004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0.81227064000000004</v>
      </c>
    </row>
    <row r="3062" spans="1:32" x14ac:dyDescent="0.3">
      <c r="A3062">
        <v>3013496</v>
      </c>
      <c r="B3062">
        <v>1</v>
      </c>
      <c r="C3062" t="s">
        <v>82</v>
      </c>
      <c r="D3062" t="s">
        <v>87</v>
      </c>
      <c r="E3062" t="s">
        <v>11612</v>
      </c>
      <c r="F3062" t="s">
        <v>11613</v>
      </c>
      <c r="G3062" t="s">
        <v>134</v>
      </c>
      <c r="H3062" t="s">
        <v>211</v>
      </c>
      <c r="I3062" t="s">
        <v>79</v>
      </c>
      <c r="J3062" t="s">
        <v>136</v>
      </c>
      <c r="K3062" t="s">
        <v>22</v>
      </c>
      <c r="L3062" t="s">
        <v>177</v>
      </c>
      <c r="M3062" t="s">
        <v>11614</v>
      </c>
      <c r="N3062" t="s">
        <v>11615</v>
      </c>
      <c r="O3062">
        <v>5.194046666666666</v>
      </c>
      <c r="P3062">
        <v>8</v>
      </c>
      <c r="Q3062">
        <v>130</v>
      </c>
      <c r="R3062">
        <v>5</v>
      </c>
      <c r="S3062">
        <v>1</v>
      </c>
      <c r="T3062">
        <v>4</v>
      </c>
      <c r="U3062">
        <v>17</v>
      </c>
      <c r="V3062">
        <v>0</v>
      </c>
      <c r="W3062">
        <v>0</v>
      </c>
      <c r="X3062">
        <v>15.029857</v>
      </c>
      <c r="Y3062">
        <v>119.515045</v>
      </c>
      <c r="Z3062">
        <v>4.8650216999999998</v>
      </c>
      <c r="AA3062">
        <v>0</v>
      </c>
      <c r="AB3062">
        <v>384.62277</v>
      </c>
      <c r="AC3062">
        <v>154.19200000000001</v>
      </c>
      <c r="AD3062">
        <v>0</v>
      </c>
      <c r="AE3062">
        <v>0</v>
      </c>
      <c r="AF3062">
        <v>678.22469999999998</v>
      </c>
    </row>
    <row r="3063" spans="1:32" x14ac:dyDescent="0.3">
      <c r="A3063">
        <v>3020154</v>
      </c>
      <c r="B3063">
        <v>1</v>
      </c>
      <c r="C3063" t="s">
        <v>83</v>
      </c>
      <c r="D3063" t="s">
        <v>123</v>
      </c>
      <c r="E3063" t="s">
        <v>11616</v>
      </c>
      <c r="F3063" t="s">
        <v>11617</v>
      </c>
      <c r="G3063" t="s">
        <v>134</v>
      </c>
      <c r="H3063" t="s">
        <v>182</v>
      </c>
      <c r="I3063" t="s">
        <v>78</v>
      </c>
      <c r="J3063" t="s">
        <v>136</v>
      </c>
      <c r="K3063" t="s">
        <v>22</v>
      </c>
      <c r="L3063" t="s">
        <v>177</v>
      </c>
      <c r="M3063" t="s">
        <v>11618</v>
      </c>
      <c r="N3063" t="s">
        <v>11619</v>
      </c>
      <c r="O3063">
        <v>0.49681472222222217</v>
      </c>
      <c r="P3063">
        <v>0</v>
      </c>
      <c r="Q3063">
        <v>23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3.8643722999999999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3.8643722999999999</v>
      </c>
    </row>
    <row r="3064" spans="1:32" x14ac:dyDescent="0.3">
      <c r="A3064">
        <v>3017205</v>
      </c>
      <c r="B3064">
        <v>1</v>
      </c>
      <c r="C3064" t="s">
        <v>82</v>
      </c>
      <c r="D3064" t="s">
        <v>93</v>
      </c>
      <c r="E3064" t="s">
        <v>11620</v>
      </c>
      <c r="F3064" t="s">
        <v>11621</v>
      </c>
      <c r="G3064" t="s">
        <v>134</v>
      </c>
      <c r="H3064" t="s">
        <v>874</v>
      </c>
      <c r="I3064" t="s">
        <v>79</v>
      </c>
      <c r="J3064" t="s">
        <v>136</v>
      </c>
      <c r="K3064" t="s">
        <v>3</v>
      </c>
      <c r="L3064" t="s">
        <v>177</v>
      </c>
      <c r="M3064" t="s">
        <v>11622</v>
      </c>
      <c r="N3064" t="s">
        <v>11623</v>
      </c>
      <c r="O3064">
        <v>1.0689525</v>
      </c>
      <c r="P3064">
        <v>0</v>
      </c>
      <c r="Q3064">
        <v>12190</v>
      </c>
      <c r="R3064">
        <v>0</v>
      </c>
      <c r="S3064">
        <v>0</v>
      </c>
      <c r="T3064">
        <v>2</v>
      </c>
      <c r="U3064">
        <v>612</v>
      </c>
      <c r="V3064">
        <v>0</v>
      </c>
      <c r="W3064">
        <v>0</v>
      </c>
      <c r="X3064">
        <v>0</v>
      </c>
      <c r="Y3064">
        <v>2717.1289999999999</v>
      </c>
      <c r="Z3064">
        <v>0</v>
      </c>
      <c r="AA3064">
        <v>0</v>
      </c>
      <c r="AB3064">
        <v>37.255626999999997</v>
      </c>
      <c r="AC3064">
        <v>340.97644000000003</v>
      </c>
      <c r="AD3064">
        <v>0</v>
      </c>
      <c r="AE3064">
        <v>0</v>
      </c>
      <c r="AF3064">
        <v>3095.3609999999999</v>
      </c>
    </row>
    <row r="3065" spans="1:32" x14ac:dyDescent="0.3">
      <c r="A3065">
        <v>3013207</v>
      </c>
      <c r="B3065">
        <v>1</v>
      </c>
      <c r="C3065" t="s">
        <v>82</v>
      </c>
      <c r="D3065" t="s">
        <v>92</v>
      </c>
      <c r="E3065" t="s">
        <v>11624</v>
      </c>
      <c r="F3065" t="s">
        <v>11625</v>
      </c>
      <c r="G3065" t="s">
        <v>134</v>
      </c>
      <c r="H3065" t="s">
        <v>252</v>
      </c>
      <c r="I3065" t="s">
        <v>79</v>
      </c>
      <c r="J3065" t="s">
        <v>136</v>
      </c>
      <c r="K3065" t="s">
        <v>22</v>
      </c>
      <c r="L3065" t="s">
        <v>177</v>
      </c>
      <c r="M3065" t="s">
        <v>11626</v>
      </c>
      <c r="N3065" t="s">
        <v>11627</v>
      </c>
      <c r="O3065">
        <v>7.0111461111111115</v>
      </c>
      <c r="P3065">
        <v>0</v>
      </c>
      <c r="Q3065">
        <v>17</v>
      </c>
      <c r="R3065">
        <v>0</v>
      </c>
      <c r="S3065">
        <v>17</v>
      </c>
      <c r="T3065">
        <v>0</v>
      </c>
      <c r="U3065">
        <v>13</v>
      </c>
      <c r="V3065">
        <v>0</v>
      </c>
      <c r="W3065">
        <v>0</v>
      </c>
      <c r="X3065">
        <v>0</v>
      </c>
      <c r="Y3065">
        <v>45.917225000000002</v>
      </c>
      <c r="Z3065">
        <v>0</v>
      </c>
      <c r="AA3065">
        <v>92.879620000000003</v>
      </c>
      <c r="AB3065">
        <v>0</v>
      </c>
      <c r="AC3065">
        <v>305.07839999999999</v>
      </c>
      <c r="AD3065">
        <v>0</v>
      </c>
      <c r="AE3065">
        <v>0</v>
      </c>
      <c r="AF3065">
        <v>443.87524000000002</v>
      </c>
    </row>
    <row r="3066" spans="1:32" x14ac:dyDescent="0.3">
      <c r="A3066">
        <v>3013487</v>
      </c>
      <c r="B3066">
        <v>1</v>
      </c>
      <c r="C3066" t="s">
        <v>82</v>
      </c>
      <c r="D3066" t="s">
        <v>106</v>
      </c>
      <c r="E3066" t="s">
        <v>11628</v>
      </c>
      <c r="F3066" t="s">
        <v>11629</v>
      </c>
      <c r="G3066" t="s">
        <v>134</v>
      </c>
      <c r="H3066" t="s">
        <v>247</v>
      </c>
      <c r="I3066" t="s">
        <v>78</v>
      </c>
      <c r="J3066" t="s">
        <v>136</v>
      </c>
      <c r="K3066" t="s">
        <v>22</v>
      </c>
      <c r="L3066" t="s">
        <v>177</v>
      </c>
      <c r="M3066" t="s">
        <v>11630</v>
      </c>
      <c r="N3066" t="s">
        <v>11631</v>
      </c>
      <c r="O3066">
        <v>5.9019605555555561</v>
      </c>
      <c r="P3066">
        <v>0</v>
      </c>
      <c r="Q3066">
        <v>72</v>
      </c>
      <c r="R3066">
        <v>0</v>
      </c>
      <c r="S3066">
        <v>0</v>
      </c>
      <c r="T3066">
        <v>0</v>
      </c>
      <c r="U3066">
        <v>2</v>
      </c>
      <c r="V3066">
        <v>0</v>
      </c>
      <c r="W3066">
        <v>0</v>
      </c>
      <c r="X3066">
        <v>0</v>
      </c>
      <c r="Y3066">
        <v>98.665350000000004</v>
      </c>
      <c r="Z3066">
        <v>0</v>
      </c>
      <c r="AA3066">
        <v>0</v>
      </c>
      <c r="AB3066">
        <v>0</v>
      </c>
      <c r="AC3066">
        <v>12.529505</v>
      </c>
      <c r="AD3066">
        <v>0</v>
      </c>
      <c r="AE3066">
        <v>0</v>
      </c>
      <c r="AF3066">
        <v>111.194855</v>
      </c>
    </row>
    <row r="3067" spans="1:32" x14ac:dyDescent="0.3">
      <c r="A3067">
        <v>3017176</v>
      </c>
      <c r="B3067">
        <v>1</v>
      </c>
      <c r="C3067" t="s">
        <v>82</v>
      </c>
      <c r="D3067" t="s">
        <v>105</v>
      </c>
      <c r="E3067" t="s">
        <v>3519</v>
      </c>
      <c r="F3067" t="s">
        <v>3520</v>
      </c>
      <c r="G3067" t="s">
        <v>134</v>
      </c>
      <c r="H3067" t="s">
        <v>367</v>
      </c>
      <c r="I3067" t="s">
        <v>78</v>
      </c>
      <c r="J3067" t="s">
        <v>136</v>
      </c>
      <c r="K3067" t="s">
        <v>22</v>
      </c>
      <c r="L3067" t="s">
        <v>177</v>
      </c>
      <c r="M3067" t="s">
        <v>11632</v>
      </c>
      <c r="N3067" t="s">
        <v>11633</v>
      </c>
      <c r="O3067">
        <v>8.0834311111111106</v>
      </c>
      <c r="P3067">
        <v>0</v>
      </c>
      <c r="Q3067">
        <v>3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6.0929019999999996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6.0929019999999996</v>
      </c>
    </row>
    <row r="3068" spans="1:32" x14ac:dyDescent="0.3">
      <c r="A3068">
        <v>3018204</v>
      </c>
      <c r="B3068">
        <v>1</v>
      </c>
      <c r="C3068" t="s">
        <v>82</v>
      </c>
      <c r="D3068" t="s">
        <v>94</v>
      </c>
      <c r="E3068" t="s">
        <v>11634</v>
      </c>
      <c r="F3068" t="s">
        <v>11635</v>
      </c>
      <c r="G3068" t="s">
        <v>134</v>
      </c>
      <c r="H3068" t="s">
        <v>293</v>
      </c>
      <c r="I3068" t="s">
        <v>79</v>
      </c>
      <c r="J3068" t="s">
        <v>136</v>
      </c>
      <c r="K3068" t="s">
        <v>22</v>
      </c>
      <c r="L3068" t="s">
        <v>177</v>
      </c>
      <c r="M3068" t="s">
        <v>11636</v>
      </c>
      <c r="N3068" t="s">
        <v>11637</v>
      </c>
      <c r="O3068">
        <v>4.1491666666666669</v>
      </c>
      <c r="P3068">
        <v>0</v>
      </c>
      <c r="Q3068">
        <v>253</v>
      </c>
      <c r="R3068">
        <v>0</v>
      </c>
      <c r="S3068">
        <v>0</v>
      </c>
      <c r="T3068">
        <v>0</v>
      </c>
      <c r="U3068">
        <v>12</v>
      </c>
      <c r="V3068">
        <v>0</v>
      </c>
      <c r="W3068">
        <v>0</v>
      </c>
      <c r="X3068">
        <v>0</v>
      </c>
      <c r="Y3068">
        <v>362.9649</v>
      </c>
      <c r="Z3068">
        <v>0</v>
      </c>
      <c r="AA3068">
        <v>0</v>
      </c>
      <c r="AB3068">
        <v>0</v>
      </c>
      <c r="AC3068">
        <v>72.674710000000005</v>
      </c>
      <c r="AD3068">
        <v>0</v>
      </c>
      <c r="AE3068">
        <v>0</v>
      </c>
      <c r="AF3068">
        <v>435.63961999999998</v>
      </c>
    </row>
    <row r="3069" spans="1:32" x14ac:dyDescent="0.3">
      <c r="A3069">
        <v>3020175</v>
      </c>
      <c r="B3069">
        <v>1</v>
      </c>
      <c r="C3069" t="s">
        <v>82</v>
      </c>
      <c r="D3069" t="s">
        <v>106</v>
      </c>
      <c r="E3069" t="s">
        <v>11638</v>
      </c>
      <c r="F3069" t="s">
        <v>11639</v>
      </c>
      <c r="G3069" t="s">
        <v>134</v>
      </c>
      <c r="H3069" t="s">
        <v>367</v>
      </c>
      <c r="I3069" t="s">
        <v>78</v>
      </c>
      <c r="J3069" t="s">
        <v>136</v>
      </c>
      <c r="K3069" t="s">
        <v>22</v>
      </c>
      <c r="L3069" t="s">
        <v>177</v>
      </c>
      <c r="M3069" t="s">
        <v>11640</v>
      </c>
      <c r="N3069" t="s">
        <v>11641</v>
      </c>
      <c r="O3069">
        <v>1.7935655555555556</v>
      </c>
      <c r="P3069">
        <v>0</v>
      </c>
      <c r="Q3069">
        <v>4</v>
      </c>
      <c r="R3069">
        <v>0</v>
      </c>
      <c r="S3069">
        <v>0</v>
      </c>
      <c r="T3069">
        <v>0</v>
      </c>
      <c r="U3069">
        <v>2</v>
      </c>
      <c r="V3069">
        <v>0</v>
      </c>
      <c r="W3069">
        <v>0</v>
      </c>
      <c r="X3069">
        <v>0</v>
      </c>
      <c r="Y3069">
        <v>2.0105512000000001</v>
      </c>
      <c r="Z3069">
        <v>0</v>
      </c>
      <c r="AA3069">
        <v>0</v>
      </c>
      <c r="AB3069">
        <v>0</v>
      </c>
      <c r="AC3069">
        <v>9.9462595</v>
      </c>
      <c r="AD3069">
        <v>0</v>
      </c>
      <c r="AE3069">
        <v>0</v>
      </c>
      <c r="AF3069">
        <v>11.956811</v>
      </c>
    </row>
    <row r="3070" spans="1:32" x14ac:dyDescent="0.3">
      <c r="A3070">
        <v>3013831</v>
      </c>
      <c r="B3070">
        <v>1</v>
      </c>
      <c r="C3070" t="s">
        <v>82</v>
      </c>
      <c r="D3070" t="s">
        <v>84</v>
      </c>
      <c r="E3070" t="s">
        <v>11642</v>
      </c>
      <c r="F3070" t="s">
        <v>11643</v>
      </c>
      <c r="G3070" t="s">
        <v>134</v>
      </c>
      <c r="H3070" t="s">
        <v>182</v>
      </c>
      <c r="I3070" t="s">
        <v>78</v>
      </c>
      <c r="J3070" t="s">
        <v>136</v>
      </c>
      <c r="K3070" t="s">
        <v>22</v>
      </c>
      <c r="L3070" t="s">
        <v>177</v>
      </c>
      <c r="M3070" t="s">
        <v>11644</v>
      </c>
      <c r="N3070" t="s">
        <v>11645</v>
      </c>
      <c r="O3070">
        <v>0.77985222222222217</v>
      </c>
      <c r="P3070">
        <v>0</v>
      </c>
      <c r="Q3070">
        <v>48</v>
      </c>
      <c r="R3070">
        <v>0</v>
      </c>
      <c r="S3070">
        <v>0</v>
      </c>
      <c r="T3070">
        <v>0</v>
      </c>
      <c r="U3070">
        <v>63</v>
      </c>
      <c r="V3070">
        <v>0</v>
      </c>
      <c r="W3070">
        <v>0</v>
      </c>
      <c r="X3070">
        <v>0</v>
      </c>
      <c r="Y3070">
        <v>7.0822520000000004</v>
      </c>
      <c r="Z3070">
        <v>0</v>
      </c>
      <c r="AA3070">
        <v>0</v>
      </c>
      <c r="AB3070">
        <v>0</v>
      </c>
      <c r="AC3070">
        <v>18.146473</v>
      </c>
      <c r="AD3070">
        <v>0</v>
      </c>
      <c r="AE3070">
        <v>0</v>
      </c>
      <c r="AF3070">
        <v>25.228724</v>
      </c>
    </row>
    <row r="3071" spans="1:32" x14ac:dyDescent="0.3">
      <c r="A3071">
        <v>3017832</v>
      </c>
      <c r="B3071">
        <v>1</v>
      </c>
      <c r="C3071" t="s">
        <v>82</v>
      </c>
      <c r="D3071" t="s">
        <v>106</v>
      </c>
      <c r="E3071" t="s">
        <v>11646</v>
      </c>
      <c r="F3071" t="s">
        <v>11647</v>
      </c>
      <c r="G3071" t="s">
        <v>134</v>
      </c>
      <c r="H3071" t="s">
        <v>293</v>
      </c>
      <c r="I3071" t="s">
        <v>78</v>
      </c>
      <c r="J3071" t="s">
        <v>136</v>
      </c>
      <c r="K3071" t="s">
        <v>22</v>
      </c>
      <c r="L3071" t="s">
        <v>177</v>
      </c>
      <c r="M3071" t="s">
        <v>11648</v>
      </c>
      <c r="N3071" t="s">
        <v>11649</v>
      </c>
      <c r="O3071">
        <v>2.5538658333333331</v>
      </c>
      <c r="P3071">
        <v>0</v>
      </c>
      <c r="Q3071">
        <v>254</v>
      </c>
      <c r="R3071">
        <v>0</v>
      </c>
      <c r="S3071">
        <v>0</v>
      </c>
      <c r="T3071">
        <v>0</v>
      </c>
      <c r="U3071">
        <v>17</v>
      </c>
      <c r="V3071">
        <v>0</v>
      </c>
      <c r="W3071">
        <v>0</v>
      </c>
      <c r="X3071">
        <v>0</v>
      </c>
      <c r="Y3071">
        <v>201.44897</v>
      </c>
      <c r="Z3071">
        <v>0</v>
      </c>
      <c r="AA3071">
        <v>0</v>
      </c>
      <c r="AB3071">
        <v>0</v>
      </c>
      <c r="AC3071">
        <v>42.080219999999997</v>
      </c>
      <c r="AD3071">
        <v>0</v>
      </c>
      <c r="AE3071">
        <v>0</v>
      </c>
      <c r="AF3071">
        <v>243.5292</v>
      </c>
    </row>
    <row r="3072" spans="1:32" x14ac:dyDescent="0.3">
      <c r="A3072">
        <v>3012406</v>
      </c>
      <c r="B3072">
        <v>1</v>
      </c>
      <c r="C3072" t="s">
        <v>82</v>
      </c>
      <c r="D3072" t="s">
        <v>107</v>
      </c>
      <c r="E3072" t="s">
        <v>11650</v>
      </c>
      <c r="F3072" t="s">
        <v>11651</v>
      </c>
      <c r="G3072" t="s">
        <v>134</v>
      </c>
      <c r="H3072" t="s">
        <v>293</v>
      </c>
      <c r="I3072" t="s">
        <v>78</v>
      </c>
      <c r="J3072" t="s">
        <v>136</v>
      </c>
      <c r="K3072" t="s">
        <v>22</v>
      </c>
      <c r="L3072" t="s">
        <v>177</v>
      </c>
      <c r="M3072" t="s">
        <v>11652</v>
      </c>
      <c r="N3072" t="s">
        <v>11653</v>
      </c>
      <c r="O3072">
        <v>5.3364105555555561</v>
      </c>
      <c r="P3072">
        <v>0</v>
      </c>
      <c r="Q3072">
        <v>145</v>
      </c>
      <c r="R3072">
        <v>0</v>
      </c>
      <c r="S3072">
        <v>3</v>
      </c>
      <c r="T3072">
        <v>0</v>
      </c>
      <c r="U3072">
        <v>14</v>
      </c>
      <c r="V3072">
        <v>0</v>
      </c>
      <c r="W3072">
        <v>0</v>
      </c>
      <c r="X3072">
        <v>0</v>
      </c>
      <c r="Y3072">
        <v>521.07539999999995</v>
      </c>
      <c r="Z3072">
        <v>0</v>
      </c>
      <c r="AA3072">
        <v>3.9616994999999999</v>
      </c>
      <c r="AB3072">
        <v>0</v>
      </c>
      <c r="AC3072">
        <v>150.34933000000001</v>
      </c>
      <c r="AD3072">
        <v>0</v>
      </c>
      <c r="AE3072">
        <v>0</v>
      </c>
      <c r="AF3072">
        <v>675.38639999999998</v>
      </c>
    </row>
    <row r="3073" spans="1:32" x14ac:dyDescent="0.3">
      <c r="A3073">
        <v>3014469</v>
      </c>
      <c r="B3073">
        <v>1</v>
      </c>
      <c r="C3073" t="s">
        <v>82</v>
      </c>
      <c r="D3073" t="s">
        <v>113</v>
      </c>
      <c r="E3073" t="s">
        <v>11654</v>
      </c>
      <c r="F3073" t="s">
        <v>11655</v>
      </c>
      <c r="G3073" t="s">
        <v>134</v>
      </c>
      <c r="H3073" t="s">
        <v>478</v>
      </c>
      <c r="I3073" t="s">
        <v>78</v>
      </c>
      <c r="J3073" t="s">
        <v>136</v>
      </c>
      <c r="K3073" t="s">
        <v>22</v>
      </c>
      <c r="L3073" t="s">
        <v>177</v>
      </c>
      <c r="M3073" t="s">
        <v>11656</v>
      </c>
      <c r="N3073" t="s">
        <v>11657</v>
      </c>
      <c r="O3073">
        <v>1.7748666666666668</v>
      </c>
      <c r="P3073">
        <v>0</v>
      </c>
      <c r="Q3073">
        <v>113</v>
      </c>
      <c r="R3073">
        <v>0</v>
      </c>
      <c r="S3073">
        <v>6</v>
      </c>
      <c r="T3073">
        <v>0</v>
      </c>
      <c r="U3073">
        <v>11</v>
      </c>
      <c r="V3073">
        <v>0</v>
      </c>
      <c r="W3073">
        <v>0</v>
      </c>
      <c r="X3073">
        <v>0</v>
      </c>
      <c r="Y3073">
        <v>104.57719400000001</v>
      </c>
      <c r="Z3073">
        <v>0</v>
      </c>
      <c r="AA3073">
        <v>9.4527640000000002</v>
      </c>
      <c r="AB3073">
        <v>0</v>
      </c>
      <c r="AC3073">
        <v>16.435547</v>
      </c>
      <c r="AD3073">
        <v>0</v>
      </c>
      <c r="AE3073">
        <v>0</v>
      </c>
      <c r="AF3073">
        <v>130.46549999999999</v>
      </c>
    </row>
    <row r="3074" spans="1:32" x14ac:dyDescent="0.3">
      <c r="A3074">
        <v>3002511</v>
      </c>
      <c r="B3074">
        <v>1</v>
      </c>
      <c r="C3074" t="s">
        <v>83</v>
      </c>
      <c r="D3074" t="s">
        <v>130</v>
      </c>
      <c r="E3074" t="s">
        <v>11658</v>
      </c>
      <c r="F3074" t="s">
        <v>11659</v>
      </c>
      <c r="G3074" t="s">
        <v>134</v>
      </c>
      <c r="H3074" t="s">
        <v>211</v>
      </c>
      <c r="I3074" t="s">
        <v>79</v>
      </c>
      <c r="J3074" t="s">
        <v>136</v>
      </c>
      <c r="K3074" t="s">
        <v>22</v>
      </c>
      <c r="L3074" t="s">
        <v>177</v>
      </c>
      <c r="M3074" t="s">
        <v>11660</v>
      </c>
      <c r="N3074" t="s">
        <v>11661</v>
      </c>
      <c r="O3074">
        <v>4.9935822222222228</v>
      </c>
      <c r="P3074">
        <v>1</v>
      </c>
      <c r="Q3074">
        <v>1344</v>
      </c>
      <c r="R3074">
        <v>0</v>
      </c>
      <c r="S3074">
        <v>0</v>
      </c>
      <c r="T3074">
        <v>0</v>
      </c>
      <c r="U3074">
        <v>39</v>
      </c>
      <c r="V3074">
        <v>1</v>
      </c>
      <c r="W3074">
        <v>0</v>
      </c>
      <c r="X3074">
        <v>272.31223</v>
      </c>
      <c r="Y3074">
        <v>1470.2551000000001</v>
      </c>
      <c r="Z3074">
        <v>0</v>
      </c>
      <c r="AA3074">
        <v>0</v>
      </c>
      <c r="AB3074">
        <v>0</v>
      </c>
      <c r="AC3074">
        <v>277.61257999999998</v>
      </c>
      <c r="AD3074">
        <v>748.19399999999996</v>
      </c>
      <c r="AE3074">
        <v>0</v>
      </c>
      <c r="AF3074">
        <v>2768.3737999999998</v>
      </c>
    </row>
    <row r="3075" spans="1:32" x14ac:dyDescent="0.3">
      <c r="A3075">
        <v>3020144</v>
      </c>
      <c r="B3075">
        <v>1</v>
      </c>
      <c r="C3075" t="s">
        <v>82</v>
      </c>
      <c r="D3075" t="s">
        <v>106</v>
      </c>
      <c r="E3075" t="s">
        <v>11662</v>
      </c>
      <c r="F3075" t="s">
        <v>11663</v>
      </c>
      <c r="G3075" t="s">
        <v>134</v>
      </c>
      <c r="H3075" t="s">
        <v>135</v>
      </c>
      <c r="I3075" t="s">
        <v>79</v>
      </c>
      <c r="J3075" t="s">
        <v>136</v>
      </c>
      <c r="K3075" t="s">
        <v>22</v>
      </c>
      <c r="L3075" t="s">
        <v>177</v>
      </c>
      <c r="M3075" t="s">
        <v>11664</v>
      </c>
      <c r="N3075" t="s">
        <v>11665</v>
      </c>
      <c r="O3075">
        <v>0.11555555555555555</v>
      </c>
      <c r="P3075">
        <v>63</v>
      </c>
      <c r="Q3075">
        <v>1175</v>
      </c>
      <c r="R3075">
        <v>58</v>
      </c>
      <c r="S3075">
        <v>702</v>
      </c>
      <c r="T3075">
        <v>98</v>
      </c>
      <c r="U3075">
        <v>215</v>
      </c>
      <c r="V3075">
        <v>6</v>
      </c>
      <c r="W3075">
        <v>1</v>
      </c>
      <c r="X3075">
        <v>2.7233524</v>
      </c>
      <c r="Y3075">
        <v>33.992817000000002</v>
      </c>
      <c r="Z3075">
        <v>7.0098596000000004</v>
      </c>
      <c r="AA3075">
        <v>7.9365459999999999</v>
      </c>
      <c r="AB3075">
        <v>220.02954</v>
      </c>
      <c r="AC3075">
        <v>25.221436000000001</v>
      </c>
      <c r="AD3075">
        <v>95.314009999999996</v>
      </c>
      <c r="AE3075">
        <v>0.71623740000000002</v>
      </c>
      <c r="AF3075">
        <v>392.94380000000001</v>
      </c>
    </row>
    <row r="3076" spans="1:32" x14ac:dyDescent="0.3">
      <c r="A3076">
        <v>3017204</v>
      </c>
      <c r="B3076">
        <v>1</v>
      </c>
      <c r="C3076" t="s">
        <v>82</v>
      </c>
      <c r="D3076" t="s">
        <v>100</v>
      </c>
      <c r="E3076" t="s">
        <v>11666</v>
      </c>
      <c r="F3076" t="s">
        <v>11667</v>
      </c>
      <c r="G3076" t="s">
        <v>134</v>
      </c>
      <c r="H3076" t="s">
        <v>216</v>
      </c>
      <c r="I3076" t="s">
        <v>78</v>
      </c>
      <c r="J3076" t="s">
        <v>136</v>
      </c>
      <c r="K3076" t="s">
        <v>22</v>
      </c>
      <c r="L3076" t="s">
        <v>177</v>
      </c>
      <c r="M3076" t="s">
        <v>11668</v>
      </c>
      <c r="N3076" t="s">
        <v>11669</v>
      </c>
      <c r="O3076">
        <v>3.5142830555555555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1.7070405</v>
      </c>
      <c r="AD3076">
        <v>0</v>
      </c>
      <c r="AE3076">
        <v>0</v>
      </c>
      <c r="AF3076">
        <v>1.7070405</v>
      </c>
    </row>
    <row r="3077" spans="1:32" x14ac:dyDescent="0.3">
      <c r="A3077">
        <v>3016019</v>
      </c>
      <c r="B3077">
        <v>1</v>
      </c>
      <c r="C3077" t="s">
        <v>82</v>
      </c>
      <c r="D3077" t="s">
        <v>111</v>
      </c>
      <c r="E3077" t="s">
        <v>11670</v>
      </c>
      <c r="F3077" t="s">
        <v>11671</v>
      </c>
      <c r="G3077" t="s">
        <v>134</v>
      </c>
      <c r="H3077" t="s">
        <v>211</v>
      </c>
      <c r="I3077" t="s">
        <v>79</v>
      </c>
      <c r="J3077" t="s">
        <v>136</v>
      </c>
      <c r="K3077" t="s">
        <v>22</v>
      </c>
      <c r="L3077" t="s">
        <v>177</v>
      </c>
      <c r="M3077" t="s">
        <v>11672</v>
      </c>
      <c r="N3077" t="s">
        <v>11673</v>
      </c>
      <c r="O3077">
        <v>0.23527777777777778</v>
      </c>
      <c r="P3077">
        <v>0</v>
      </c>
      <c r="Q3077">
        <v>4</v>
      </c>
      <c r="R3077">
        <v>33</v>
      </c>
      <c r="S3077">
        <v>266</v>
      </c>
      <c r="T3077">
        <v>9</v>
      </c>
      <c r="U3077">
        <v>63</v>
      </c>
      <c r="V3077">
        <v>0</v>
      </c>
      <c r="W3077">
        <v>0</v>
      </c>
      <c r="X3077">
        <v>0</v>
      </c>
      <c r="Y3077">
        <v>0.17125556</v>
      </c>
      <c r="Z3077">
        <v>5.6128077999999997</v>
      </c>
      <c r="AA3077">
        <v>30.078057999999999</v>
      </c>
      <c r="AB3077">
        <v>5.3419337000000002</v>
      </c>
      <c r="AC3077">
        <v>4.6485614999999996</v>
      </c>
      <c r="AD3077">
        <v>0</v>
      </c>
      <c r="AE3077">
        <v>0</v>
      </c>
      <c r="AF3077">
        <v>45.852615</v>
      </c>
    </row>
    <row r="3078" spans="1:32" x14ac:dyDescent="0.3">
      <c r="A3078">
        <v>3020178</v>
      </c>
      <c r="B3078">
        <v>1</v>
      </c>
      <c r="C3078" t="s">
        <v>82</v>
      </c>
      <c r="D3078" t="s">
        <v>91</v>
      </c>
      <c r="E3078" t="s">
        <v>11674</v>
      </c>
      <c r="F3078" t="s">
        <v>11675</v>
      </c>
      <c r="G3078" t="s">
        <v>134</v>
      </c>
      <c r="H3078" t="s">
        <v>367</v>
      </c>
      <c r="I3078" t="s">
        <v>78</v>
      </c>
      <c r="J3078" t="s">
        <v>136</v>
      </c>
      <c r="K3078" t="s">
        <v>22</v>
      </c>
      <c r="L3078" t="s">
        <v>177</v>
      </c>
      <c r="M3078" t="s">
        <v>11676</v>
      </c>
      <c r="N3078" t="s">
        <v>11677</v>
      </c>
      <c r="O3078">
        <v>2.537115</v>
      </c>
      <c r="P3078">
        <v>0</v>
      </c>
      <c r="Q3078">
        <v>8</v>
      </c>
      <c r="R3078">
        <v>0</v>
      </c>
      <c r="S3078">
        <v>0</v>
      </c>
      <c r="T3078">
        <v>0</v>
      </c>
      <c r="U3078">
        <v>2</v>
      </c>
      <c r="V3078">
        <v>0</v>
      </c>
      <c r="W3078">
        <v>0</v>
      </c>
      <c r="X3078">
        <v>0</v>
      </c>
      <c r="Y3078">
        <v>3.4939434999999999</v>
      </c>
      <c r="Z3078">
        <v>0</v>
      </c>
      <c r="AA3078">
        <v>0</v>
      </c>
      <c r="AB3078">
        <v>0</v>
      </c>
      <c r="AC3078">
        <v>22.785727000000001</v>
      </c>
      <c r="AD3078">
        <v>0</v>
      </c>
      <c r="AE3078">
        <v>0</v>
      </c>
      <c r="AF3078">
        <v>26.279669999999999</v>
      </c>
    </row>
    <row r="3079" spans="1:32" x14ac:dyDescent="0.3">
      <c r="A3079">
        <v>3020210</v>
      </c>
      <c r="B3079">
        <v>1</v>
      </c>
      <c r="C3079" t="s">
        <v>82</v>
      </c>
      <c r="D3079" t="s">
        <v>102</v>
      </c>
      <c r="E3079" t="s">
        <v>11678</v>
      </c>
      <c r="F3079" t="s">
        <v>11679</v>
      </c>
      <c r="G3079" t="s">
        <v>134</v>
      </c>
      <c r="H3079" t="s">
        <v>211</v>
      </c>
      <c r="I3079" t="s">
        <v>79</v>
      </c>
      <c r="J3079" t="s">
        <v>136</v>
      </c>
      <c r="K3079" t="s">
        <v>22</v>
      </c>
      <c r="L3079" t="s">
        <v>177</v>
      </c>
      <c r="M3079" t="s">
        <v>11680</v>
      </c>
      <c r="N3079" t="s">
        <v>11681</v>
      </c>
      <c r="O3079">
        <v>0.6958333333333333</v>
      </c>
      <c r="P3079">
        <v>0</v>
      </c>
      <c r="Q3079">
        <v>666</v>
      </c>
      <c r="R3079">
        <v>34</v>
      </c>
      <c r="S3079">
        <v>136</v>
      </c>
      <c r="T3079">
        <v>20</v>
      </c>
      <c r="U3079">
        <v>79</v>
      </c>
      <c r="V3079">
        <v>1</v>
      </c>
      <c r="W3079">
        <v>0</v>
      </c>
      <c r="X3079">
        <v>0</v>
      </c>
      <c r="Y3079">
        <v>92.888040000000004</v>
      </c>
      <c r="Z3079">
        <v>15.014094999999999</v>
      </c>
      <c r="AA3079">
        <v>19.417065000000001</v>
      </c>
      <c r="AB3079">
        <v>72.980329999999995</v>
      </c>
      <c r="AC3079">
        <v>25.416689000000002</v>
      </c>
      <c r="AD3079">
        <v>9.9282229999999991</v>
      </c>
      <c r="AE3079">
        <v>0</v>
      </c>
      <c r="AF3079">
        <v>235.64444</v>
      </c>
    </row>
    <row r="3080" spans="1:32" x14ac:dyDescent="0.3">
      <c r="A3080">
        <v>3010279</v>
      </c>
      <c r="B3080">
        <v>1</v>
      </c>
      <c r="C3080" t="s">
        <v>82</v>
      </c>
      <c r="D3080" t="s">
        <v>113</v>
      </c>
      <c r="E3080" t="s">
        <v>2862</v>
      </c>
      <c r="F3080" t="s">
        <v>2863</v>
      </c>
      <c r="G3080" t="s">
        <v>134</v>
      </c>
      <c r="H3080" t="s">
        <v>142</v>
      </c>
      <c r="I3080" t="s">
        <v>79</v>
      </c>
      <c r="J3080" t="s">
        <v>136</v>
      </c>
      <c r="K3080" t="s">
        <v>22</v>
      </c>
      <c r="L3080" t="s">
        <v>137</v>
      </c>
      <c r="M3080" t="s">
        <v>11682</v>
      </c>
      <c r="N3080" t="s">
        <v>11683</v>
      </c>
      <c r="O3080">
        <v>6.7388888888888889</v>
      </c>
      <c r="P3080">
        <v>21</v>
      </c>
      <c r="Q3080">
        <v>136</v>
      </c>
      <c r="R3080">
        <v>4</v>
      </c>
      <c r="S3080">
        <v>37</v>
      </c>
      <c r="T3080">
        <v>4</v>
      </c>
      <c r="U3080">
        <v>22</v>
      </c>
      <c r="V3080">
        <v>0</v>
      </c>
      <c r="W3080">
        <v>0</v>
      </c>
      <c r="X3080">
        <v>841.47910000000002</v>
      </c>
      <c r="Y3080">
        <v>1441.1359</v>
      </c>
      <c r="Z3080">
        <v>8.9596979999999995</v>
      </c>
      <c r="AA3080">
        <v>107.41001</v>
      </c>
      <c r="AB3080">
        <v>147.81406999999999</v>
      </c>
      <c r="AC3080">
        <v>120.41988000000001</v>
      </c>
      <c r="AD3080">
        <v>0</v>
      </c>
      <c r="AE3080">
        <v>0</v>
      </c>
      <c r="AF3080">
        <v>2667.2188000000001</v>
      </c>
    </row>
    <row r="3081" spans="1:32" x14ac:dyDescent="0.3">
      <c r="A3081">
        <v>3011976</v>
      </c>
      <c r="B3081">
        <v>1</v>
      </c>
      <c r="C3081" t="s">
        <v>82</v>
      </c>
      <c r="D3081" t="s">
        <v>112</v>
      </c>
      <c r="E3081" t="s">
        <v>11684</v>
      </c>
      <c r="F3081" t="s">
        <v>11685</v>
      </c>
      <c r="G3081" t="s">
        <v>134</v>
      </c>
      <c r="H3081" t="s">
        <v>211</v>
      </c>
      <c r="I3081" t="s">
        <v>79</v>
      </c>
      <c r="J3081" t="s">
        <v>136</v>
      </c>
      <c r="K3081" t="s">
        <v>22</v>
      </c>
      <c r="L3081" t="s">
        <v>177</v>
      </c>
      <c r="M3081" t="s">
        <v>11686</v>
      </c>
      <c r="N3081" t="s">
        <v>11687</v>
      </c>
      <c r="O3081">
        <v>0.4177777777777778</v>
      </c>
      <c r="P3081">
        <v>24</v>
      </c>
      <c r="Q3081">
        <v>2742</v>
      </c>
      <c r="R3081">
        <v>34</v>
      </c>
      <c r="S3081">
        <v>217</v>
      </c>
      <c r="T3081">
        <v>67</v>
      </c>
      <c r="U3081">
        <v>877</v>
      </c>
      <c r="V3081">
        <v>5</v>
      </c>
      <c r="W3081">
        <v>0</v>
      </c>
      <c r="X3081">
        <v>13.682193</v>
      </c>
      <c r="Y3081">
        <v>240.82942</v>
      </c>
      <c r="Z3081">
        <v>74.279679999999999</v>
      </c>
      <c r="AA3081">
        <v>38.065204999999999</v>
      </c>
      <c r="AB3081">
        <v>175.71107000000001</v>
      </c>
      <c r="AC3081">
        <v>239.53946999999999</v>
      </c>
      <c r="AD3081">
        <v>209.62720999999999</v>
      </c>
      <c r="AE3081">
        <v>0</v>
      </c>
      <c r="AF3081">
        <v>991.73424999999997</v>
      </c>
    </row>
    <row r="3082" spans="1:32" x14ac:dyDescent="0.3">
      <c r="A3082">
        <v>3004388</v>
      </c>
      <c r="B3082">
        <v>1</v>
      </c>
      <c r="C3082" t="s">
        <v>83</v>
      </c>
      <c r="D3082" t="s">
        <v>130</v>
      </c>
      <c r="E3082" t="s">
        <v>3503</v>
      </c>
      <c r="F3082" t="s">
        <v>3504</v>
      </c>
      <c r="G3082" t="s">
        <v>134</v>
      </c>
      <c r="H3082" t="s">
        <v>182</v>
      </c>
      <c r="I3082" t="s">
        <v>78</v>
      </c>
      <c r="J3082" t="s">
        <v>136</v>
      </c>
      <c r="K3082" t="s">
        <v>22</v>
      </c>
      <c r="L3082" t="s">
        <v>177</v>
      </c>
      <c r="M3082" t="s">
        <v>11688</v>
      </c>
      <c r="N3082" t="s">
        <v>11689</v>
      </c>
      <c r="O3082">
        <v>6.1182666666666661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3</v>
      </c>
      <c r="V3082">
        <v>0</v>
      </c>
      <c r="W3082">
        <v>3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233.71535</v>
      </c>
      <c r="AD3082">
        <v>0</v>
      </c>
      <c r="AE3082">
        <v>467.34023999999999</v>
      </c>
      <c r="AF3082">
        <v>701.05560000000003</v>
      </c>
    </row>
    <row r="3083" spans="1:32" x14ac:dyDescent="0.3">
      <c r="A3083">
        <v>3004843</v>
      </c>
      <c r="B3083">
        <v>1</v>
      </c>
      <c r="C3083" t="s">
        <v>83</v>
      </c>
      <c r="D3083" t="s">
        <v>130</v>
      </c>
      <c r="E3083" t="s">
        <v>11690</v>
      </c>
      <c r="F3083" t="s">
        <v>11691</v>
      </c>
      <c r="G3083" t="s">
        <v>134</v>
      </c>
      <c r="H3083" t="s">
        <v>238</v>
      </c>
      <c r="I3083" t="s">
        <v>78</v>
      </c>
      <c r="J3083" t="s">
        <v>136</v>
      </c>
      <c r="K3083" t="s">
        <v>22</v>
      </c>
      <c r="L3083" t="s">
        <v>177</v>
      </c>
      <c r="M3083" t="s">
        <v>11692</v>
      </c>
      <c r="N3083" t="s">
        <v>11693</v>
      </c>
      <c r="O3083">
        <v>6.9996244444444446</v>
      </c>
      <c r="P3083">
        <v>0</v>
      </c>
      <c r="Q3083">
        <v>5</v>
      </c>
      <c r="R3083">
        <v>0</v>
      </c>
      <c r="S3083">
        <v>0</v>
      </c>
      <c r="T3083">
        <v>0</v>
      </c>
      <c r="U3083">
        <v>2</v>
      </c>
      <c r="V3083">
        <v>0</v>
      </c>
      <c r="W3083">
        <v>0</v>
      </c>
      <c r="X3083">
        <v>0</v>
      </c>
      <c r="Y3083">
        <v>5.3583420000000004</v>
      </c>
      <c r="Z3083">
        <v>0</v>
      </c>
      <c r="AA3083">
        <v>0</v>
      </c>
      <c r="AB3083">
        <v>0</v>
      </c>
      <c r="AC3083">
        <v>5.4832549999999998</v>
      </c>
      <c r="AD3083">
        <v>0</v>
      </c>
      <c r="AE3083">
        <v>0</v>
      </c>
      <c r="AF3083">
        <v>10.841597999999999</v>
      </c>
    </row>
    <row r="3084" spans="1:32" x14ac:dyDescent="0.3">
      <c r="A3084">
        <v>3005680</v>
      </c>
      <c r="B3084">
        <v>1</v>
      </c>
      <c r="C3084" t="s">
        <v>83</v>
      </c>
      <c r="D3084" t="s">
        <v>128</v>
      </c>
      <c r="E3084" t="s">
        <v>11694</v>
      </c>
      <c r="F3084" t="s">
        <v>11695</v>
      </c>
      <c r="G3084" t="s">
        <v>134</v>
      </c>
      <c r="H3084" t="s">
        <v>874</v>
      </c>
      <c r="I3084" t="s">
        <v>78</v>
      </c>
      <c r="J3084" t="s">
        <v>136</v>
      </c>
      <c r="K3084" t="s">
        <v>22</v>
      </c>
      <c r="L3084" t="s">
        <v>177</v>
      </c>
      <c r="M3084" t="s">
        <v>11696</v>
      </c>
      <c r="N3084" t="s">
        <v>11697</v>
      </c>
      <c r="O3084">
        <v>1.1972705555555556</v>
      </c>
      <c r="P3084">
        <v>0</v>
      </c>
      <c r="Q3084">
        <v>31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5.6801820000000003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5.6801820000000003</v>
      </c>
    </row>
    <row r="3085" spans="1:32" x14ac:dyDescent="0.3">
      <c r="A3085">
        <v>3013513</v>
      </c>
      <c r="B3085">
        <v>1</v>
      </c>
      <c r="C3085" t="s">
        <v>82</v>
      </c>
      <c r="D3085" t="s">
        <v>106</v>
      </c>
      <c r="E3085" t="s">
        <v>11698</v>
      </c>
      <c r="F3085" t="s">
        <v>11699</v>
      </c>
      <c r="G3085" t="s">
        <v>134</v>
      </c>
      <c r="H3085" t="s">
        <v>367</v>
      </c>
      <c r="I3085" t="s">
        <v>78</v>
      </c>
      <c r="J3085" t="s">
        <v>136</v>
      </c>
      <c r="K3085" t="s">
        <v>22</v>
      </c>
      <c r="L3085" t="s">
        <v>177</v>
      </c>
      <c r="M3085" t="s">
        <v>11700</v>
      </c>
      <c r="N3085" t="s">
        <v>11701</v>
      </c>
      <c r="O3085">
        <v>5.0645800000000003</v>
      </c>
      <c r="P3085">
        <v>0</v>
      </c>
      <c r="Q3085">
        <v>9</v>
      </c>
      <c r="R3085">
        <v>0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0</v>
      </c>
      <c r="Y3085">
        <v>10.916938</v>
      </c>
      <c r="Z3085">
        <v>0</v>
      </c>
      <c r="AA3085">
        <v>0</v>
      </c>
      <c r="AB3085">
        <v>0</v>
      </c>
      <c r="AC3085">
        <v>9.7978100000000001</v>
      </c>
      <c r="AD3085">
        <v>0</v>
      </c>
      <c r="AE3085">
        <v>0</v>
      </c>
      <c r="AF3085">
        <v>20.714746000000002</v>
      </c>
    </row>
    <row r="3086" spans="1:32" x14ac:dyDescent="0.3">
      <c r="A3086">
        <v>3020034</v>
      </c>
      <c r="B3086">
        <v>2</v>
      </c>
      <c r="C3086" t="s">
        <v>83</v>
      </c>
      <c r="D3086" t="s">
        <v>120</v>
      </c>
      <c r="E3086" t="s">
        <v>11702</v>
      </c>
      <c r="F3086" t="s">
        <v>11703</v>
      </c>
      <c r="G3086" t="s">
        <v>134</v>
      </c>
      <c r="H3086" t="s">
        <v>252</v>
      </c>
      <c r="I3086" t="s">
        <v>79</v>
      </c>
      <c r="J3086" t="s">
        <v>136</v>
      </c>
      <c r="K3086" t="s">
        <v>22</v>
      </c>
      <c r="L3086" t="s">
        <v>177</v>
      </c>
      <c r="M3086" t="s">
        <v>11704</v>
      </c>
      <c r="N3086" t="s">
        <v>11705</v>
      </c>
      <c r="O3086">
        <v>0.8997222222222222</v>
      </c>
      <c r="P3086">
        <v>0</v>
      </c>
      <c r="Q3086">
        <v>729</v>
      </c>
      <c r="R3086">
        <v>2</v>
      </c>
      <c r="S3086">
        <v>71</v>
      </c>
      <c r="T3086">
        <v>3</v>
      </c>
      <c r="U3086">
        <v>95</v>
      </c>
      <c r="V3086">
        <v>0</v>
      </c>
      <c r="W3086">
        <v>0</v>
      </c>
      <c r="X3086">
        <v>0</v>
      </c>
      <c r="Y3086">
        <v>103.79125000000001</v>
      </c>
      <c r="Z3086">
        <v>14.013610999999999</v>
      </c>
      <c r="AA3086">
        <v>4.2246155999999999</v>
      </c>
      <c r="AB3086">
        <v>5.4831095000000003</v>
      </c>
      <c r="AC3086">
        <v>29.705234999999998</v>
      </c>
      <c r="AD3086">
        <v>0</v>
      </c>
      <c r="AE3086">
        <v>0</v>
      </c>
      <c r="AF3086">
        <v>157.21781999999999</v>
      </c>
    </row>
    <row r="3087" spans="1:32" x14ac:dyDescent="0.3">
      <c r="A3087">
        <v>3002586</v>
      </c>
      <c r="B3087">
        <v>1</v>
      </c>
      <c r="C3087" t="s">
        <v>82</v>
      </c>
      <c r="D3087" t="s">
        <v>95</v>
      </c>
      <c r="E3087" t="s">
        <v>11706</v>
      </c>
      <c r="F3087" t="s">
        <v>11707</v>
      </c>
      <c r="G3087" t="s">
        <v>134</v>
      </c>
      <c r="H3087" t="s">
        <v>367</v>
      </c>
      <c r="I3087" t="s">
        <v>78</v>
      </c>
      <c r="J3087" t="s">
        <v>136</v>
      </c>
      <c r="K3087" t="s">
        <v>22</v>
      </c>
      <c r="L3087" t="s">
        <v>177</v>
      </c>
      <c r="M3087" t="s">
        <v>11708</v>
      </c>
      <c r="N3087" t="s">
        <v>11709</v>
      </c>
      <c r="O3087">
        <v>2.918636666666667</v>
      </c>
      <c r="P3087">
        <v>0</v>
      </c>
      <c r="Q3087">
        <v>1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0.44436753000000001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0.44436753000000001</v>
      </c>
    </row>
    <row r="3088" spans="1:32" x14ac:dyDescent="0.3">
      <c r="A3088">
        <v>3020158</v>
      </c>
      <c r="B3088">
        <v>1</v>
      </c>
      <c r="C3088" t="s">
        <v>82</v>
      </c>
      <c r="D3088" t="s">
        <v>105</v>
      </c>
      <c r="E3088" t="s">
        <v>11710</v>
      </c>
      <c r="F3088" t="s">
        <v>11711</v>
      </c>
      <c r="G3088" t="s">
        <v>134</v>
      </c>
      <c r="H3088" t="s">
        <v>367</v>
      </c>
      <c r="I3088" t="s">
        <v>78</v>
      </c>
      <c r="J3088" t="s">
        <v>136</v>
      </c>
      <c r="K3088" t="s">
        <v>22</v>
      </c>
      <c r="L3088" t="s">
        <v>177</v>
      </c>
      <c r="M3088" t="s">
        <v>11712</v>
      </c>
      <c r="N3088" t="s">
        <v>11713</v>
      </c>
      <c r="O3088">
        <v>2.8955502777777777</v>
      </c>
      <c r="P3088">
        <v>0</v>
      </c>
      <c r="Q3088">
        <v>1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7.2401023000000002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7.2401023000000002</v>
      </c>
    </row>
    <row r="3089" spans="1:32" x14ac:dyDescent="0.3">
      <c r="A3089">
        <v>3017208</v>
      </c>
      <c r="B3089">
        <v>1</v>
      </c>
      <c r="C3089" t="s">
        <v>82</v>
      </c>
      <c r="D3089" t="s">
        <v>104</v>
      </c>
      <c r="E3089" t="s">
        <v>11714</v>
      </c>
      <c r="F3089" t="s">
        <v>11715</v>
      </c>
      <c r="G3089" t="s">
        <v>134</v>
      </c>
      <c r="H3089" t="s">
        <v>367</v>
      </c>
      <c r="I3089" t="s">
        <v>78</v>
      </c>
      <c r="J3089" t="s">
        <v>136</v>
      </c>
      <c r="K3089" t="s">
        <v>22</v>
      </c>
      <c r="L3089" t="s">
        <v>177</v>
      </c>
      <c r="M3089" t="s">
        <v>11716</v>
      </c>
      <c r="N3089" t="s">
        <v>11717</v>
      </c>
      <c r="O3089">
        <v>3.7115594444444442</v>
      </c>
      <c r="P3089">
        <v>0</v>
      </c>
      <c r="Q3089">
        <v>5</v>
      </c>
      <c r="R3089">
        <v>0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0</v>
      </c>
      <c r="Y3089">
        <v>4.6166280000000004</v>
      </c>
      <c r="Z3089">
        <v>0</v>
      </c>
      <c r="AA3089">
        <v>0</v>
      </c>
      <c r="AB3089">
        <v>0</v>
      </c>
      <c r="AC3089">
        <v>6.5040500000000001E-2</v>
      </c>
      <c r="AD3089">
        <v>0</v>
      </c>
      <c r="AE3089">
        <v>0</v>
      </c>
      <c r="AF3089">
        <v>4.6816687999999997</v>
      </c>
    </row>
    <row r="3090" spans="1:32" x14ac:dyDescent="0.3">
      <c r="A3090">
        <v>3003514</v>
      </c>
      <c r="B3090">
        <v>1</v>
      </c>
      <c r="C3090" t="s">
        <v>82</v>
      </c>
      <c r="D3090" t="s">
        <v>113</v>
      </c>
      <c r="E3090" t="s">
        <v>649</v>
      </c>
      <c r="F3090" t="s">
        <v>650</v>
      </c>
      <c r="G3090" t="s">
        <v>134</v>
      </c>
      <c r="H3090" t="s">
        <v>2058</v>
      </c>
      <c r="I3090" t="s">
        <v>79</v>
      </c>
      <c r="J3090" t="s">
        <v>136</v>
      </c>
      <c r="K3090" t="s">
        <v>22</v>
      </c>
      <c r="L3090" t="s">
        <v>177</v>
      </c>
      <c r="M3090" t="s">
        <v>11718</v>
      </c>
      <c r="N3090" t="s">
        <v>11719</v>
      </c>
      <c r="O3090">
        <v>3.9916666666666667</v>
      </c>
      <c r="P3090">
        <v>0</v>
      </c>
      <c r="Q3090">
        <v>81</v>
      </c>
      <c r="R3090">
        <v>0</v>
      </c>
      <c r="S3090">
        <v>44</v>
      </c>
      <c r="T3090">
        <v>1</v>
      </c>
      <c r="U3090">
        <v>26</v>
      </c>
      <c r="V3090">
        <v>0</v>
      </c>
      <c r="W3090">
        <v>0</v>
      </c>
      <c r="X3090">
        <v>0</v>
      </c>
      <c r="Y3090">
        <v>716.60015999999996</v>
      </c>
      <c r="Z3090">
        <v>0</v>
      </c>
      <c r="AA3090">
        <v>89.318359999999998</v>
      </c>
      <c r="AB3090">
        <v>4.5475269999999997</v>
      </c>
      <c r="AC3090">
        <v>132.01381000000001</v>
      </c>
      <c r="AD3090">
        <v>0</v>
      </c>
      <c r="AE3090">
        <v>0</v>
      </c>
      <c r="AF3090">
        <v>942.47986000000003</v>
      </c>
    </row>
    <row r="3091" spans="1:32" x14ac:dyDescent="0.3">
      <c r="A3091">
        <v>3001382</v>
      </c>
      <c r="B3091">
        <v>1</v>
      </c>
      <c r="C3091" t="s">
        <v>82</v>
      </c>
      <c r="D3091" t="s">
        <v>92</v>
      </c>
      <c r="E3091" t="s">
        <v>907</v>
      </c>
      <c r="F3091" t="s">
        <v>908</v>
      </c>
      <c r="G3091" t="s">
        <v>134</v>
      </c>
      <c r="H3091" t="s">
        <v>147</v>
      </c>
      <c r="I3091" t="s">
        <v>79</v>
      </c>
      <c r="J3091" t="s">
        <v>136</v>
      </c>
      <c r="K3091" t="s">
        <v>22</v>
      </c>
      <c r="L3091" t="s">
        <v>137</v>
      </c>
      <c r="M3091" t="s">
        <v>11720</v>
      </c>
      <c r="N3091" t="s">
        <v>11721</v>
      </c>
      <c r="O3091">
        <v>9.3133333333333326</v>
      </c>
      <c r="P3091">
        <v>3</v>
      </c>
      <c r="Q3091">
        <v>1160</v>
      </c>
      <c r="R3091">
        <v>4</v>
      </c>
      <c r="S3091">
        <v>54</v>
      </c>
      <c r="T3091">
        <v>5</v>
      </c>
      <c r="U3091">
        <v>35</v>
      </c>
      <c r="V3091">
        <v>0</v>
      </c>
      <c r="W3091">
        <v>1</v>
      </c>
      <c r="X3091">
        <v>95.887330000000006</v>
      </c>
      <c r="Y3091">
        <v>1102.4664</v>
      </c>
      <c r="Z3091">
        <v>91.226669999999999</v>
      </c>
      <c r="AA3091">
        <v>310.03841999999997</v>
      </c>
      <c r="AB3091">
        <v>118.66733000000001</v>
      </c>
      <c r="AC3091">
        <v>311.15307999999999</v>
      </c>
      <c r="AD3091">
        <v>0</v>
      </c>
      <c r="AE3091">
        <v>3.5398714999999998</v>
      </c>
      <c r="AF3091">
        <v>2032.9791</v>
      </c>
    </row>
    <row r="3092" spans="1:32" x14ac:dyDescent="0.3">
      <c r="A3092">
        <v>3002258</v>
      </c>
      <c r="B3092">
        <v>1</v>
      </c>
      <c r="C3092" t="s">
        <v>82</v>
      </c>
      <c r="D3092" t="s">
        <v>100</v>
      </c>
      <c r="E3092" t="s">
        <v>6893</v>
      </c>
      <c r="F3092" t="s">
        <v>6894</v>
      </c>
      <c r="G3092" t="s">
        <v>134</v>
      </c>
      <c r="H3092" t="s">
        <v>336</v>
      </c>
      <c r="I3092" t="s">
        <v>78</v>
      </c>
      <c r="J3092" t="s">
        <v>136</v>
      </c>
      <c r="K3092" t="s">
        <v>22</v>
      </c>
      <c r="L3092" t="s">
        <v>137</v>
      </c>
      <c r="M3092" t="s">
        <v>11722</v>
      </c>
      <c r="N3092" t="s">
        <v>11723</v>
      </c>
      <c r="O3092">
        <v>1.4708333333333334</v>
      </c>
      <c r="P3092">
        <v>0</v>
      </c>
      <c r="Q3092">
        <v>366</v>
      </c>
      <c r="R3092">
        <v>0</v>
      </c>
      <c r="S3092">
        <v>0</v>
      </c>
      <c r="T3092">
        <v>0</v>
      </c>
      <c r="U3092">
        <v>7</v>
      </c>
      <c r="V3092">
        <v>0</v>
      </c>
      <c r="W3092">
        <v>0</v>
      </c>
      <c r="X3092">
        <v>0</v>
      </c>
      <c r="Y3092">
        <v>113.83269</v>
      </c>
      <c r="Z3092">
        <v>0</v>
      </c>
      <c r="AA3092">
        <v>0</v>
      </c>
      <c r="AB3092">
        <v>0</v>
      </c>
      <c r="AC3092">
        <v>4.6016370000000002</v>
      </c>
      <c r="AD3092">
        <v>0</v>
      </c>
      <c r="AE3092">
        <v>0</v>
      </c>
      <c r="AF3092">
        <v>118.43432</v>
      </c>
    </row>
    <row r="3093" spans="1:32" x14ac:dyDescent="0.3">
      <c r="A3093">
        <v>3008165</v>
      </c>
      <c r="B3093">
        <v>1</v>
      </c>
      <c r="C3093" t="s">
        <v>83</v>
      </c>
      <c r="D3093" t="s">
        <v>122</v>
      </c>
      <c r="E3093" t="s">
        <v>11724</v>
      </c>
      <c r="F3093" t="s">
        <v>11725</v>
      </c>
      <c r="G3093" t="s">
        <v>134</v>
      </c>
      <c r="H3093" t="s">
        <v>142</v>
      </c>
      <c r="I3093" t="s">
        <v>79</v>
      </c>
      <c r="J3093" t="s">
        <v>136</v>
      </c>
      <c r="K3093" t="s">
        <v>22</v>
      </c>
      <c r="L3093" t="s">
        <v>137</v>
      </c>
      <c r="M3093" t="s">
        <v>11726</v>
      </c>
      <c r="N3093" t="s">
        <v>11727</v>
      </c>
      <c r="O3093">
        <v>6.153888888888889</v>
      </c>
      <c r="P3093">
        <v>0</v>
      </c>
      <c r="Q3093">
        <v>386</v>
      </c>
      <c r="R3093">
        <v>0</v>
      </c>
      <c r="S3093">
        <v>0</v>
      </c>
      <c r="T3093">
        <v>0</v>
      </c>
      <c r="U3093">
        <v>23</v>
      </c>
      <c r="V3093">
        <v>0</v>
      </c>
      <c r="W3093">
        <v>0</v>
      </c>
      <c r="X3093">
        <v>0</v>
      </c>
      <c r="Y3093">
        <v>410.25607000000002</v>
      </c>
      <c r="Z3093">
        <v>0</v>
      </c>
      <c r="AA3093">
        <v>0</v>
      </c>
      <c r="AB3093">
        <v>0</v>
      </c>
      <c r="AC3093">
        <v>119.46887</v>
      </c>
      <c r="AD3093">
        <v>0</v>
      </c>
      <c r="AE3093">
        <v>0</v>
      </c>
      <c r="AF3093">
        <v>529.72500000000002</v>
      </c>
    </row>
    <row r="3094" spans="1:32" x14ac:dyDescent="0.3">
      <c r="A3094">
        <v>3017162</v>
      </c>
      <c r="B3094">
        <v>1</v>
      </c>
      <c r="C3094" t="s">
        <v>83</v>
      </c>
      <c r="D3094" t="s">
        <v>121</v>
      </c>
      <c r="E3094" t="s">
        <v>11728</v>
      </c>
      <c r="F3094" t="s">
        <v>11729</v>
      </c>
      <c r="G3094" t="s">
        <v>134</v>
      </c>
      <c r="H3094" t="s">
        <v>211</v>
      </c>
      <c r="I3094" t="s">
        <v>79</v>
      </c>
      <c r="J3094" t="s">
        <v>136</v>
      </c>
      <c r="K3094" t="s">
        <v>22</v>
      </c>
      <c r="L3094" t="s">
        <v>177</v>
      </c>
      <c r="M3094" t="s">
        <v>11730</v>
      </c>
      <c r="N3094" t="s">
        <v>11731</v>
      </c>
      <c r="O3094">
        <v>0.70638888888888884</v>
      </c>
      <c r="P3094">
        <v>0</v>
      </c>
      <c r="Q3094">
        <v>1436</v>
      </c>
      <c r="R3094">
        <v>15</v>
      </c>
      <c r="S3094">
        <v>123</v>
      </c>
      <c r="T3094">
        <v>2</v>
      </c>
      <c r="U3094">
        <v>330</v>
      </c>
      <c r="V3094">
        <v>0</v>
      </c>
      <c r="W3094">
        <v>1</v>
      </c>
      <c r="X3094">
        <v>0</v>
      </c>
      <c r="Y3094">
        <v>185.28429</v>
      </c>
      <c r="Z3094">
        <v>7.5905303999999996</v>
      </c>
      <c r="AA3094">
        <v>22.867422000000001</v>
      </c>
      <c r="AB3094">
        <v>1.4727275</v>
      </c>
      <c r="AC3094">
        <v>83.156363999999996</v>
      </c>
      <c r="AD3094">
        <v>0</v>
      </c>
      <c r="AE3094">
        <v>0.15373514999999999</v>
      </c>
      <c r="AF3094">
        <v>300.52505000000002</v>
      </c>
    </row>
    <row r="3095" spans="1:32" x14ac:dyDescent="0.3">
      <c r="A3095">
        <v>3020186</v>
      </c>
      <c r="B3095">
        <v>1</v>
      </c>
      <c r="C3095" t="s">
        <v>82</v>
      </c>
      <c r="D3095" t="s">
        <v>91</v>
      </c>
      <c r="E3095" t="s">
        <v>11732</v>
      </c>
      <c r="F3095" t="s">
        <v>11733</v>
      </c>
      <c r="G3095" t="s">
        <v>134</v>
      </c>
      <c r="H3095" t="s">
        <v>478</v>
      </c>
      <c r="I3095" t="s">
        <v>78</v>
      </c>
      <c r="J3095" t="s">
        <v>136</v>
      </c>
      <c r="K3095" t="s">
        <v>22</v>
      </c>
      <c r="L3095" t="s">
        <v>177</v>
      </c>
      <c r="M3095" t="s">
        <v>11734</v>
      </c>
      <c r="N3095" t="s">
        <v>11735</v>
      </c>
      <c r="O3095">
        <v>3.5476805555555555</v>
      </c>
      <c r="P3095">
        <v>0</v>
      </c>
      <c r="Q3095">
        <v>3</v>
      </c>
      <c r="R3095">
        <v>0</v>
      </c>
      <c r="S3095">
        <v>0</v>
      </c>
      <c r="T3095">
        <v>0</v>
      </c>
      <c r="U3095">
        <v>4</v>
      </c>
      <c r="V3095">
        <v>0</v>
      </c>
      <c r="W3095">
        <v>0</v>
      </c>
      <c r="X3095">
        <v>0</v>
      </c>
      <c r="Y3095">
        <v>5.3706092999999999</v>
      </c>
      <c r="Z3095">
        <v>0</v>
      </c>
      <c r="AA3095">
        <v>0</v>
      </c>
      <c r="AB3095">
        <v>0</v>
      </c>
      <c r="AC3095">
        <v>5.5475649999999996</v>
      </c>
      <c r="AD3095">
        <v>0</v>
      </c>
      <c r="AE3095">
        <v>0</v>
      </c>
      <c r="AF3095">
        <v>10.918175</v>
      </c>
    </row>
    <row r="3096" spans="1:32" x14ac:dyDescent="0.3">
      <c r="A3096">
        <v>3020214</v>
      </c>
      <c r="B3096">
        <v>1</v>
      </c>
      <c r="C3096" t="s">
        <v>83</v>
      </c>
      <c r="D3096" t="s">
        <v>123</v>
      </c>
      <c r="E3096" t="s">
        <v>11736</v>
      </c>
      <c r="F3096" t="s">
        <v>11737</v>
      </c>
      <c r="G3096" t="s">
        <v>134</v>
      </c>
      <c r="H3096" t="s">
        <v>211</v>
      </c>
      <c r="I3096" t="s">
        <v>79</v>
      </c>
      <c r="J3096" t="s">
        <v>136</v>
      </c>
      <c r="K3096" t="s">
        <v>22</v>
      </c>
      <c r="L3096" t="s">
        <v>177</v>
      </c>
      <c r="M3096" t="s">
        <v>11738</v>
      </c>
      <c r="N3096" t="s">
        <v>11739</v>
      </c>
      <c r="O3096">
        <v>1.0416666666666667</v>
      </c>
      <c r="P3096">
        <v>0</v>
      </c>
      <c r="Q3096">
        <v>32</v>
      </c>
      <c r="R3096">
        <v>35</v>
      </c>
      <c r="S3096">
        <v>34</v>
      </c>
      <c r="T3096">
        <v>3</v>
      </c>
      <c r="U3096">
        <v>6</v>
      </c>
      <c r="V3096">
        <v>0</v>
      </c>
      <c r="W3096">
        <v>0</v>
      </c>
      <c r="X3096">
        <v>0</v>
      </c>
      <c r="Y3096">
        <v>21.570927000000001</v>
      </c>
      <c r="Z3096">
        <v>11.033135</v>
      </c>
      <c r="AA3096">
        <v>6.2563424000000003</v>
      </c>
      <c r="AB3096">
        <v>0.17847499</v>
      </c>
      <c r="AC3096">
        <v>4.6994319999999998</v>
      </c>
      <c r="AD3096">
        <v>0</v>
      </c>
      <c r="AE3096">
        <v>0</v>
      </c>
      <c r="AF3096">
        <v>43.738309999999998</v>
      </c>
    </row>
    <row r="3097" spans="1:32" x14ac:dyDescent="0.3">
      <c r="A3097">
        <v>3017202</v>
      </c>
      <c r="B3097">
        <v>1</v>
      </c>
      <c r="C3097" t="s">
        <v>82</v>
      </c>
      <c r="D3097" t="s">
        <v>90</v>
      </c>
      <c r="E3097" t="s">
        <v>4908</v>
      </c>
      <c r="F3097" t="s">
        <v>4909</v>
      </c>
      <c r="G3097" t="s">
        <v>134</v>
      </c>
      <c r="H3097" t="s">
        <v>216</v>
      </c>
      <c r="I3097" t="s">
        <v>78</v>
      </c>
      <c r="J3097" t="s">
        <v>136</v>
      </c>
      <c r="K3097" t="s">
        <v>22</v>
      </c>
      <c r="L3097" t="s">
        <v>177</v>
      </c>
      <c r="M3097" t="s">
        <v>11740</v>
      </c>
      <c r="N3097" t="s">
        <v>11741</v>
      </c>
      <c r="O3097">
        <v>3.1372677777777778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13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8.080622</v>
      </c>
      <c r="AD3097">
        <v>0</v>
      </c>
      <c r="AE3097">
        <v>0</v>
      </c>
      <c r="AF3097">
        <v>8.080622</v>
      </c>
    </row>
    <row r="3098" spans="1:32" x14ac:dyDescent="0.3">
      <c r="A3098">
        <v>3001707</v>
      </c>
      <c r="B3098">
        <v>1</v>
      </c>
      <c r="C3098" t="s">
        <v>82</v>
      </c>
      <c r="D3098" t="s">
        <v>106</v>
      </c>
      <c r="E3098" t="s">
        <v>11742</v>
      </c>
      <c r="F3098" t="s">
        <v>11743</v>
      </c>
      <c r="G3098" t="s">
        <v>134</v>
      </c>
      <c r="H3098" t="s">
        <v>211</v>
      </c>
      <c r="I3098" t="s">
        <v>79</v>
      </c>
      <c r="J3098" t="s">
        <v>136</v>
      </c>
      <c r="K3098" t="s">
        <v>22</v>
      </c>
      <c r="L3098" t="s">
        <v>177</v>
      </c>
      <c r="M3098" t="s">
        <v>11744</v>
      </c>
      <c r="N3098" t="s">
        <v>11745</v>
      </c>
      <c r="O3098">
        <v>1.25</v>
      </c>
      <c r="P3098">
        <v>0</v>
      </c>
      <c r="Q3098">
        <v>680</v>
      </c>
      <c r="R3098">
        <v>0</v>
      </c>
      <c r="S3098">
        <v>0</v>
      </c>
      <c r="T3098">
        <v>0</v>
      </c>
      <c r="U3098">
        <v>36</v>
      </c>
      <c r="V3098">
        <v>0</v>
      </c>
      <c r="W3098">
        <v>0</v>
      </c>
      <c r="X3098">
        <v>0</v>
      </c>
      <c r="Y3098">
        <v>228.40504000000001</v>
      </c>
      <c r="Z3098">
        <v>0</v>
      </c>
      <c r="AA3098">
        <v>0</v>
      </c>
      <c r="AB3098">
        <v>0</v>
      </c>
      <c r="AC3098">
        <v>49.285850000000003</v>
      </c>
      <c r="AD3098">
        <v>0</v>
      </c>
      <c r="AE3098">
        <v>0</v>
      </c>
      <c r="AF3098">
        <v>277.6909</v>
      </c>
    </row>
    <row r="3099" spans="1:32" x14ac:dyDescent="0.3">
      <c r="A3099">
        <v>3005572</v>
      </c>
      <c r="B3099">
        <v>1</v>
      </c>
      <c r="C3099" t="s">
        <v>82</v>
      </c>
      <c r="D3099" t="s">
        <v>101</v>
      </c>
      <c r="E3099" t="s">
        <v>11746</v>
      </c>
      <c r="F3099" t="s">
        <v>11747</v>
      </c>
      <c r="G3099" t="s">
        <v>134</v>
      </c>
      <c r="H3099" t="s">
        <v>327</v>
      </c>
      <c r="I3099" t="s">
        <v>78</v>
      </c>
      <c r="J3099" t="s">
        <v>136</v>
      </c>
      <c r="K3099" t="s">
        <v>22</v>
      </c>
      <c r="L3099" t="s">
        <v>177</v>
      </c>
      <c r="M3099" t="s">
        <v>11748</v>
      </c>
      <c r="N3099" t="s">
        <v>11749</v>
      </c>
      <c r="O3099">
        <v>2.7208644444444441</v>
      </c>
      <c r="P3099">
        <v>0</v>
      </c>
      <c r="Q3099">
        <v>0</v>
      </c>
      <c r="R3099">
        <v>0</v>
      </c>
      <c r="S3099">
        <v>2</v>
      </c>
      <c r="T3099">
        <v>0</v>
      </c>
      <c r="U3099">
        <v>1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0.63542790000000005</v>
      </c>
      <c r="AB3099">
        <v>0</v>
      </c>
      <c r="AC3099">
        <v>1.1234865000000001</v>
      </c>
      <c r="AD3099">
        <v>0</v>
      </c>
      <c r="AE3099">
        <v>0</v>
      </c>
      <c r="AF3099">
        <v>1.7589144999999999</v>
      </c>
    </row>
    <row r="3100" spans="1:32" x14ac:dyDescent="0.3">
      <c r="A3100">
        <v>3017190</v>
      </c>
      <c r="B3100">
        <v>1</v>
      </c>
      <c r="C3100" t="s">
        <v>82</v>
      </c>
      <c r="D3100" t="s">
        <v>91</v>
      </c>
      <c r="E3100" t="s">
        <v>11750</v>
      </c>
      <c r="F3100" t="s">
        <v>11751</v>
      </c>
      <c r="G3100" t="s">
        <v>134</v>
      </c>
      <c r="H3100" t="s">
        <v>247</v>
      </c>
      <c r="I3100" t="s">
        <v>78</v>
      </c>
      <c r="J3100" t="s">
        <v>136</v>
      </c>
      <c r="K3100" t="s">
        <v>22</v>
      </c>
      <c r="L3100" t="s">
        <v>177</v>
      </c>
      <c r="M3100" t="s">
        <v>11752</v>
      </c>
      <c r="N3100" t="s">
        <v>11753</v>
      </c>
      <c r="O3100">
        <v>3.2713136111111107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39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62.542670000000001</v>
      </c>
      <c r="AD3100">
        <v>0</v>
      </c>
      <c r="AE3100">
        <v>0</v>
      </c>
      <c r="AF3100">
        <v>62.542670000000001</v>
      </c>
    </row>
    <row r="3101" spans="1:32" x14ac:dyDescent="0.3">
      <c r="A3101">
        <v>3013550</v>
      </c>
      <c r="B3101">
        <v>1</v>
      </c>
      <c r="C3101" t="s">
        <v>82</v>
      </c>
      <c r="D3101" t="s">
        <v>86</v>
      </c>
      <c r="E3101" t="s">
        <v>11754</v>
      </c>
      <c r="F3101" t="s">
        <v>11755</v>
      </c>
      <c r="G3101" t="s">
        <v>134</v>
      </c>
      <c r="H3101" t="s">
        <v>367</v>
      </c>
      <c r="I3101" t="s">
        <v>78</v>
      </c>
      <c r="J3101" t="s">
        <v>136</v>
      </c>
      <c r="K3101" t="s">
        <v>22</v>
      </c>
      <c r="L3101" t="s">
        <v>177</v>
      </c>
      <c r="M3101" t="s">
        <v>11756</v>
      </c>
      <c r="N3101" t="s">
        <v>11757</v>
      </c>
      <c r="O3101">
        <v>2.9674450000000001</v>
      </c>
      <c r="P3101">
        <v>0</v>
      </c>
      <c r="Q3101">
        <v>1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0.43290933999999998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0.43290933999999998</v>
      </c>
    </row>
    <row r="3102" spans="1:32" x14ac:dyDescent="0.3">
      <c r="A3102">
        <v>3020169</v>
      </c>
      <c r="B3102">
        <v>1</v>
      </c>
      <c r="C3102" t="s">
        <v>82</v>
      </c>
      <c r="D3102" t="s">
        <v>109</v>
      </c>
      <c r="E3102" t="s">
        <v>11758</v>
      </c>
      <c r="F3102" t="s">
        <v>11759</v>
      </c>
      <c r="G3102" t="s">
        <v>134</v>
      </c>
      <c r="H3102" t="s">
        <v>367</v>
      </c>
      <c r="I3102" t="s">
        <v>78</v>
      </c>
      <c r="J3102" t="s">
        <v>136</v>
      </c>
      <c r="K3102" t="s">
        <v>22</v>
      </c>
      <c r="L3102" t="s">
        <v>177</v>
      </c>
      <c r="M3102" t="s">
        <v>11760</v>
      </c>
      <c r="N3102" t="s">
        <v>11761</v>
      </c>
      <c r="O3102">
        <v>2.6281741666666667</v>
      </c>
      <c r="P3102">
        <v>0</v>
      </c>
      <c r="Q3102">
        <v>1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0.47055954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0.47055954</v>
      </c>
    </row>
    <row r="3103" spans="1:32" x14ac:dyDescent="0.3">
      <c r="A3103">
        <v>3012726</v>
      </c>
      <c r="B3103">
        <v>1</v>
      </c>
      <c r="C3103" t="s">
        <v>82</v>
      </c>
      <c r="D3103" t="s">
        <v>91</v>
      </c>
      <c r="E3103" t="s">
        <v>11762</v>
      </c>
      <c r="F3103" t="s">
        <v>11763</v>
      </c>
      <c r="G3103" t="s">
        <v>134</v>
      </c>
      <c r="H3103" t="s">
        <v>367</v>
      </c>
      <c r="I3103" t="s">
        <v>78</v>
      </c>
      <c r="J3103" t="s">
        <v>136</v>
      </c>
      <c r="K3103" t="s">
        <v>22</v>
      </c>
      <c r="L3103" t="s">
        <v>177</v>
      </c>
      <c r="M3103" t="s">
        <v>11764</v>
      </c>
      <c r="N3103" t="s">
        <v>11765</v>
      </c>
      <c r="O3103">
        <v>7.4889299999999999</v>
      </c>
      <c r="P3103">
        <v>0</v>
      </c>
      <c r="Q3103">
        <v>1</v>
      </c>
      <c r="R3103">
        <v>0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0.37837591999999998</v>
      </c>
      <c r="AD3103">
        <v>0</v>
      </c>
      <c r="AE3103">
        <v>0</v>
      </c>
      <c r="AF3103">
        <v>0.37837591999999998</v>
      </c>
    </row>
    <row r="3104" spans="1:32" x14ac:dyDescent="0.3">
      <c r="A3104">
        <v>3011338</v>
      </c>
      <c r="B3104">
        <v>1</v>
      </c>
      <c r="C3104" t="s">
        <v>83</v>
      </c>
      <c r="D3104" t="s">
        <v>127</v>
      </c>
      <c r="E3104" t="s">
        <v>11766</v>
      </c>
      <c r="F3104" t="s">
        <v>11767</v>
      </c>
      <c r="G3104" t="s">
        <v>134</v>
      </c>
      <c r="H3104" t="s">
        <v>147</v>
      </c>
      <c r="I3104" t="s">
        <v>79</v>
      </c>
      <c r="J3104" t="s">
        <v>136</v>
      </c>
      <c r="K3104" t="s">
        <v>22</v>
      </c>
      <c r="L3104" t="s">
        <v>137</v>
      </c>
      <c r="M3104" t="s">
        <v>11768</v>
      </c>
      <c r="N3104" t="s">
        <v>11769</v>
      </c>
      <c r="O3104">
        <v>2.0150000000000001</v>
      </c>
      <c r="P3104">
        <v>7</v>
      </c>
      <c r="Q3104">
        <v>3064</v>
      </c>
      <c r="R3104">
        <v>71</v>
      </c>
      <c r="S3104">
        <v>128</v>
      </c>
      <c r="T3104">
        <v>16</v>
      </c>
      <c r="U3104">
        <v>309</v>
      </c>
      <c r="V3104">
        <v>3</v>
      </c>
      <c r="W3104">
        <v>1</v>
      </c>
      <c r="X3104">
        <v>18.093702</v>
      </c>
      <c r="Y3104">
        <v>976.38946999999996</v>
      </c>
      <c r="Z3104">
        <v>94.609520000000003</v>
      </c>
      <c r="AA3104">
        <v>37.203479999999999</v>
      </c>
      <c r="AB3104">
        <v>182.85975999999999</v>
      </c>
      <c r="AC3104">
        <v>221.03945999999999</v>
      </c>
      <c r="AD3104">
        <v>153.37264999999999</v>
      </c>
      <c r="AE3104">
        <v>5.2095609999999999</v>
      </c>
      <c r="AF3104">
        <v>1688.7775999999999</v>
      </c>
    </row>
    <row r="3105" spans="1:32" x14ac:dyDescent="0.3">
      <c r="A3105">
        <v>3013243</v>
      </c>
      <c r="B3105">
        <v>1</v>
      </c>
      <c r="C3105" t="s">
        <v>82</v>
      </c>
      <c r="D3105" t="s">
        <v>87</v>
      </c>
      <c r="E3105" t="s">
        <v>11770</v>
      </c>
      <c r="F3105" t="s">
        <v>11771</v>
      </c>
      <c r="G3105" t="s">
        <v>134</v>
      </c>
      <c r="H3105" t="s">
        <v>182</v>
      </c>
      <c r="I3105" t="s">
        <v>78</v>
      </c>
      <c r="J3105" t="s">
        <v>136</v>
      </c>
      <c r="K3105" t="s">
        <v>22</v>
      </c>
      <c r="L3105" t="s">
        <v>177</v>
      </c>
      <c r="M3105" t="s">
        <v>11772</v>
      </c>
      <c r="N3105" t="s">
        <v>11773</v>
      </c>
      <c r="O3105">
        <v>0.31222222222222223</v>
      </c>
      <c r="P3105">
        <v>0</v>
      </c>
      <c r="Q3105">
        <v>33</v>
      </c>
      <c r="R3105">
        <v>0</v>
      </c>
      <c r="S3105">
        <v>0</v>
      </c>
      <c r="T3105">
        <v>0</v>
      </c>
      <c r="U3105">
        <v>253</v>
      </c>
      <c r="V3105">
        <v>0</v>
      </c>
      <c r="W3105">
        <v>0</v>
      </c>
      <c r="X3105">
        <v>0</v>
      </c>
      <c r="Y3105">
        <v>2.3447846999999999</v>
      </c>
      <c r="Z3105">
        <v>0</v>
      </c>
      <c r="AA3105">
        <v>0</v>
      </c>
      <c r="AB3105">
        <v>0</v>
      </c>
      <c r="AC3105">
        <v>51.034202999999998</v>
      </c>
      <c r="AD3105">
        <v>0</v>
      </c>
      <c r="AE3105">
        <v>0</v>
      </c>
      <c r="AF3105">
        <v>53.378990000000002</v>
      </c>
    </row>
    <row r="3106" spans="1:32" x14ac:dyDescent="0.3">
      <c r="A3106">
        <v>3015517</v>
      </c>
      <c r="B3106">
        <v>1</v>
      </c>
      <c r="C3106" t="s">
        <v>82</v>
      </c>
      <c r="D3106" t="s">
        <v>104</v>
      </c>
      <c r="E3106" t="s">
        <v>11774</v>
      </c>
      <c r="F3106" t="s">
        <v>11775</v>
      </c>
      <c r="G3106" t="s">
        <v>134</v>
      </c>
      <c r="H3106" t="s">
        <v>147</v>
      </c>
      <c r="I3106" t="s">
        <v>78</v>
      </c>
      <c r="J3106" t="s">
        <v>136</v>
      </c>
      <c r="K3106" t="s">
        <v>22</v>
      </c>
      <c r="L3106" t="s">
        <v>137</v>
      </c>
      <c r="M3106" t="s">
        <v>11776</v>
      </c>
      <c r="N3106" t="s">
        <v>11777</v>
      </c>
      <c r="O3106">
        <v>3.8616666666666668</v>
      </c>
      <c r="P3106">
        <v>0</v>
      </c>
      <c r="Q3106">
        <v>39</v>
      </c>
      <c r="R3106">
        <v>0</v>
      </c>
      <c r="S3106">
        <v>0</v>
      </c>
      <c r="T3106">
        <v>0</v>
      </c>
      <c r="U3106">
        <v>26</v>
      </c>
      <c r="V3106">
        <v>0</v>
      </c>
      <c r="W3106">
        <v>0</v>
      </c>
      <c r="X3106">
        <v>0</v>
      </c>
      <c r="Y3106">
        <v>35.655642999999998</v>
      </c>
      <c r="Z3106">
        <v>0</v>
      </c>
      <c r="AA3106">
        <v>0</v>
      </c>
      <c r="AB3106">
        <v>0</v>
      </c>
      <c r="AC3106">
        <v>51.280605000000001</v>
      </c>
      <c r="AD3106">
        <v>0</v>
      </c>
      <c r="AE3106">
        <v>0</v>
      </c>
      <c r="AF3106">
        <v>86.936250000000001</v>
      </c>
    </row>
    <row r="3107" spans="1:32" x14ac:dyDescent="0.3">
      <c r="A3107">
        <v>3013209</v>
      </c>
      <c r="B3107">
        <v>1</v>
      </c>
      <c r="C3107" t="s">
        <v>83</v>
      </c>
      <c r="D3107" t="s">
        <v>123</v>
      </c>
      <c r="E3107" t="s">
        <v>11778</v>
      </c>
      <c r="F3107" t="s">
        <v>11779</v>
      </c>
      <c r="G3107" t="s">
        <v>134</v>
      </c>
      <c r="H3107" t="s">
        <v>211</v>
      </c>
      <c r="I3107" t="s">
        <v>79</v>
      </c>
      <c r="J3107" t="s">
        <v>136</v>
      </c>
      <c r="K3107" t="s">
        <v>22</v>
      </c>
      <c r="L3107" t="s">
        <v>177</v>
      </c>
      <c r="M3107" t="s">
        <v>11780</v>
      </c>
      <c r="N3107" t="s">
        <v>11781</v>
      </c>
      <c r="O3107">
        <v>0.71091416666666674</v>
      </c>
      <c r="P3107">
        <v>0</v>
      </c>
      <c r="Q3107">
        <v>256</v>
      </c>
      <c r="R3107">
        <v>0</v>
      </c>
      <c r="S3107">
        <v>1</v>
      </c>
      <c r="T3107">
        <v>2</v>
      </c>
      <c r="U3107">
        <v>11</v>
      </c>
      <c r="V3107">
        <v>0</v>
      </c>
      <c r="W3107">
        <v>0</v>
      </c>
      <c r="X3107">
        <v>0</v>
      </c>
      <c r="Y3107">
        <v>41.478146000000002</v>
      </c>
      <c r="Z3107">
        <v>0</v>
      </c>
      <c r="AA3107">
        <v>0.50760729999999998</v>
      </c>
      <c r="AB3107">
        <v>3.2741669999999998</v>
      </c>
      <c r="AC3107">
        <v>1.8343278999999999</v>
      </c>
      <c r="AD3107">
        <v>0</v>
      </c>
      <c r="AE3107">
        <v>0</v>
      </c>
      <c r="AF3107">
        <v>47.094250000000002</v>
      </c>
    </row>
    <row r="3108" spans="1:32" x14ac:dyDescent="0.3">
      <c r="A3108">
        <v>3020087</v>
      </c>
      <c r="B3108">
        <v>1</v>
      </c>
      <c r="C3108" t="s">
        <v>82</v>
      </c>
      <c r="D3108" t="s">
        <v>92</v>
      </c>
      <c r="E3108" t="s">
        <v>1146</v>
      </c>
      <c r="F3108" t="s">
        <v>1147</v>
      </c>
      <c r="G3108" t="s">
        <v>134</v>
      </c>
      <c r="H3108" t="s">
        <v>247</v>
      </c>
      <c r="I3108" t="s">
        <v>78</v>
      </c>
      <c r="J3108" t="s">
        <v>136</v>
      </c>
      <c r="K3108" t="s">
        <v>22</v>
      </c>
      <c r="L3108" t="s">
        <v>177</v>
      </c>
      <c r="M3108" t="s">
        <v>11782</v>
      </c>
      <c r="N3108" t="s">
        <v>11783</v>
      </c>
      <c r="O3108">
        <v>3.8620347222222224</v>
      </c>
      <c r="P3108">
        <v>0</v>
      </c>
      <c r="Q3108">
        <v>58</v>
      </c>
      <c r="R3108">
        <v>0</v>
      </c>
      <c r="S3108">
        <v>5</v>
      </c>
      <c r="T3108">
        <v>0</v>
      </c>
      <c r="U3108">
        <v>24</v>
      </c>
      <c r="V3108">
        <v>0</v>
      </c>
      <c r="W3108">
        <v>0</v>
      </c>
      <c r="X3108">
        <v>0</v>
      </c>
      <c r="Y3108">
        <v>130.95683</v>
      </c>
      <c r="Z3108">
        <v>0</v>
      </c>
      <c r="AA3108">
        <v>6.3121533000000003</v>
      </c>
      <c r="AB3108">
        <v>0</v>
      </c>
      <c r="AC3108">
        <v>126.24402000000001</v>
      </c>
      <c r="AD3108">
        <v>0</v>
      </c>
      <c r="AE3108">
        <v>0</v>
      </c>
      <c r="AF3108">
        <v>263.51299999999998</v>
      </c>
    </row>
    <row r="3109" spans="1:32" x14ac:dyDescent="0.3">
      <c r="A3109">
        <v>3017157</v>
      </c>
      <c r="B3109">
        <v>1</v>
      </c>
      <c r="C3109" t="s">
        <v>82</v>
      </c>
      <c r="D3109" t="s">
        <v>113</v>
      </c>
      <c r="E3109" t="s">
        <v>11784</v>
      </c>
      <c r="F3109" t="s">
        <v>11785</v>
      </c>
      <c r="G3109" t="s">
        <v>134</v>
      </c>
      <c r="H3109" t="s">
        <v>247</v>
      </c>
      <c r="I3109" t="s">
        <v>78</v>
      </c>
      <c r="J3109" t="s">
        <v>136</v>
      </c>
      <c r="K3109" t="s">
        <v>22</v>
      </c>
      <c r="L3109" t="s">
        <v>177</v>
      </c>
      <c r="M3109" t="s">
        <v>11786</v>
      </c>
      <c r="N3109" t="s">
        <v>11787</v>
      </c>
      <c r="O3109">
        <v>5.0628877777777781</v>
      </c>
      <c r="P3109">
        <v>0</v>
      </c>
      <c r="Q3109">
        <v>24</v>
      </c>
      <c r="R3109">
        <v>0</v>
      </c>
      <c r="S3109">
        <v>8</v>
      </c>
      <c r="T3109">
        <v>0</v>
      </c>
      <c r="U3109">
        <v>23</v>
      </c>
      <c r="V3109">
        <v>0</v>
      </c>
      <c r="W3109">
        <v>0</v>
      </c>
      <c r="X3109">
        <v>0</v>
      </c>
      <c r="Y3109">
        <v>82.248040000000003</v>
      </c>
      <c r="Z3109">
        <v>0</v>
      </c>
      <c r="AA3109">
        <v>90.239990000000006</v>
      </c>
      <c r="AB3109">
        <v>0</v>
      </c>
      <c r="AC3109">
        <v>144.60147000000001</v>
      </c>
      <c r="AD3109">
        <v>0</v>
      </c>
      <c r="AE3109">
        <v>0</v>
      </c>
      <c r="AF3109">
        <v>317.08949999999999</v>
      </c>
    </row>
    <row r="3110" spans="1:32" x14ac:dyDescent="0.3">
      <c r="A3110">
        <v>3017150</v>
      </c>
      <c r="B3110">
        <v>1</v>
      </c>
      <c r="C3110" t="s">
        <v>82</v>
      </c>
      <c r="D3110" t="s">
        <v>104</v>
      </c>
      <c r="E3110" t="s">
        <v>11788</v>
      </c>
      <c r="F3110" t="s">
        <v>11789</v>
      </c>
      <c r="G3110" t="s">
        <v>134</v>
      </c>
      <c r="H3110" t="s">
        <v>478</v>
      </c>
      <c r="I3110" t="s">
        <v>78</v>
      </c>
      <c r="J3110" t="s">
        <v>136</v>
      </c>
      <c r="K3110" t="s">
        <v>22</v>
      </c>
      <c r="L3110" t="s">
        <v>177</v>
      </c>
      <c r="M3110" t="s">
        <v>11790</v>
      </c>
      <c r="N3110" t="s">
        <v>11791</v>
      </c>
      <c r="O3110">
        <v>1.3194502777777777</v>
      </c>
      <c r="P3110">
        <v>0</v>
      </c>
      <c r="Q3110">
        <v>29</v>
      </c>
      <c r="R3110">
        <v>0</v>
      </c>
      <c r="S3110">
        <v>0</v>
      </c>
      <c r="T3110">
        <v>0</v>
      </c>
      <c r="U3110">
        <v>15</v>
      </c>
      <c r="V3110">
        <v>0</v>
      </c>
      <c r="W3110">
        <v>0</v>
      </c>
      <c r="X3110">
        <v>0</v>
      </c>
      <c r="Y3110">
        <v>22.166784</v>
      </c>
      <c r="Z3110">
        <v>0</v>
      </c>
      <c r="AA3110">
        <v>0</v>
      </c>
      <c r="AB3110">
        <v>0</v>
      </c>
      <c r="AC3110">
        <v>10.631017999999999</v>
      </c>
      <c r="AD3110">
        <v>0</v>
      </c>
      <c r="AE3110">
        <v>0</v>
      </c>
      <c r="AF3110">
        <v>32.797801999999997</v>
      </c>
    </row>
    <row r="3111" spans="1:32" x14ac:dyDescent="0.3">
      <c r="A3111">
        <v>3020182</v>
      </c>
      <c r="B3111">
        <v>1</v>
      </c>
      <c r="C3111" t="s">
        <v>82</v>
      </c>
      <c r="D3111" t="s">
        <v>104</v>
      </c>
      <c r="E3111" t="s">
        <v>11792</v>
      </c>
      <c r="F3111" t="s">
        <v>11793</v>
      </c>
      <c r="G3111" t="s">
        <v>134</v>
      </c>
      <c r="H3111" t="s">
        <v>10891</v>
      </c>
      <c r="I3111" t="s">
        <v>78</v>
      </c>
      <c r="J3111" t="s">
        <v>136</v>
      </c>
      <c r="K3111" t="s">
        <v>22</v>
      </c>
      <c r="L3111" t="s">
        <v>177</v>
      </c>
      <c r="M3111" t="s">
        <v>11794</v>
      </c>
      <c r="N3111" t="s">
        <v>11795</v>
      </c>
      <c r="O3111">
        <v>0.86994694444444454</v>
      </c>
      <c r="P3111">
        <v>0</v>
      </c>
      <c r="Q3111">
        <v>532</v>
      </c>
      <c r="R3111">
        <v>0</v>
      </c>
      <c r="S3111">
        <v>0</v>
      </c>
      <c r="T3111">
        <v>0</v>
      </c>
      <c r="U3111">
        <v>84</v>
      </c>
      <c r="V3111">
        <v>0</v>
      </c>
      <c r="W3111">
        <v>0</v>
      </c>
      <c r="X3111">
        <v>0</v>
      </c>
      <c r="Y3111">
        <v>179.07507000000001</v>
      </c>
      <c r="Z3111">
        <v>0</v>
      </c>
      <c r="AA3111">
        <v>0</v>
      </c>
      <c r="AB3111">
        <v>0</v>
      </c>
      <c r="AC3111">
        <v>45.241275999999999</v>
      </c>
      <c r="AD3111">
        <v>0</v>
      </c>
      <c r="AE3111">
        <v>0</v>
      </c>
      <c r="AF3111">
        <v>224.31635</v>
      </c>
    </row>
    <row r="3112" spans="1:32" x14ac:dyDescent="0.3">
      <c r="A3112">
        <v>3019964</v>
      </c>
      <c r="B3112">
        <v>1</v>
      </c>
      <c r="C3112" t="s">
        <v>82</v>
      </c>
      <c r="D3112" t="s">
        <v>103</v>
      </c>
      <c r="E3112" t="s">
        <v>11796</v>
      </c>
      <c r="F3112" t="s">
        <v>11797</v>
      </c>
      <c r="G3112" t="s">
        <v>134</v>
      </c>
      <c r="H3112" t="s">
        <v>238</v>
      </c>
      <c r="I3112" t="s">
        <v>78</v>
      </c>
      <c r="J3112" t="s">
        <v>136</v>
      </c>
      <c r="K3112" t="s">
        <v>22</v>
      </c>
      <c r="L3112" t="s">
        <v>177</v>
      </c>
      <c r="M3112" t="s">
        <v>11798</v>
      </c>
      <c r="N3112" t="s">
        <v>11799</v>
      </c>
      <c r="O3112">
        <v>4.668965</v>
      </c>
      <c r="P3112">
        <v>0</v>
      </c>
      <c r="Q3112">
        <v>1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1.1588037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1.1588037</v>
      </c>
    </row>
    <row r="3113" spans="1:32" x14ac:dyDescent="0.3">
      <c r="A3113">
        <v>3017154</v>
      </c>
      <c r="B3113">
        <v>1</v>
      </c>
      <c r="C3113" t="s">
        <v>82</v>
      </c>
      <c r="D3113" t="s">
        <v>108</v>
      </c>
      <c r="E3113" t="s">
        <v>11800</v>
      </c>
      <c r="F3113" t="s">
        <v>11801</v>
      </c>
      <c r="G3113" t="s">
        <v>134</v>
      </c>
      <c r="H3113" t="s">
        <v>142</v>
      </c>
      <c r="I3113" t="s">
        <v>79</v>
      </c>
      <c r="J3113" t="s">
        <v>136</v>
      </c>
      <c r="K3113" t="s">
        <v>22</v>
      </c>
      <c r="L3113" t="s">
        <v>137</v>
      </c>
      <c r="M3113" t="s">
        <v>11802</v>
      </c>
      <c r="N3113" t="s">
        <v>11803</v>
      </c>
      <c r="O3113">
        <v>2.243611111111111</v>
      </c>
      <c r="P3113">
        <v>0</v>
      </c>
      <c r="Q3113">
        <v>126</v>
      </c>
      <c r="R3113">
        <v>15</v>
      </c>
      <c r="S3113">
        <v>18</v>
      </c>
      <c r="T3113">
        <v>2</v>
      </c>
      <c r="U3113">
        <v>63</v>
      </c>
      <c r="V3113">
        <v>1</v>
      </c>
      <c r="W3113">
        <v>1</v>
      </c>
      <c r="X3113">
        <v>0</v>
      </c>
      <c r="Y3113">
        <v>51.986083999999998</v>
      </c>
      <c r="Z3113">
        <v>46.09572</v>
      </c>
      <c r="AA3113">
        <v>23.592659999999999</v>
      </c>
      <c r="AB3113">
        <v>14.442659000000001</v>
      </c>
      <c r="AC3113">
        <v>47.434437000000003</v>
      </c>
      <c r="AD3113">
        <v>28.718572999999999</v>
      </c>
      <c r="AE3113">
        <v>0</v>
      </c>
      <c r="AF3113">
        <v>212.27012999999999</v>
      </c>
    </row>
    <row r="3114" spans="1:32" x14ac:dyDescent="0.3">
      <c r="A3114">
        <v>3020147</v>
      </c>
      <c r="B3114">
        <v>1</v>
      </c>
      <c r="C3114" t="s">
        <v>82</v>
      </c>
      <c r="D3114" t="s">
        <v>105</v>
      </c>
      <c r="E3114" t="s">
        <v>11804</v>
      </c>
      <c r="F3114" t="s">
        <v>11805</v>
      </c>
      <c r="G3114" t="s">
        <v>134</v>
      </c>
      <c r="H3114" t="s">
        <v>367</v>
      </c>
      <c r="I3114" t="s">
        <v>78</v>
      </c>
      <c r="J3114" t="s">
        <v>136</v>
      </c>
      <c r="K3114" t="s">
        <v>22</v>
      </c>
      <c r="L3114" t="s">
        <v>177</v>
      </c>
      <c r="M3114" t="s">
        <v>11806</v>
      </c>
      <c r="N3114" t="s">
        <v>11807</v>
      </c>
      <c r="O3114">
        <v>2.670874722222222</v>
      </c>
      <c r="P3114">
        <v>0</v>
      </c>
      <c r="Q3114">
        <v>2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2.1034267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2.1034267</v>
      </c>
    </row>
    <row r="3115" spans="1:32" x14ac:dyDescent="0.3">
      <c r="A3115">
        <v>3013180</v>
      </c>
      <c r="B3115">
        <v>1</v>
      </c>
      <c r="C3115" t="s">
        <v>82</v>
      </c>
      <c r="D3115" t="s">
        <v>98</v>
      </c>
      <c r="E3115" t="s">
        <v>2360</v>
      </c>
      <c r="F3115" t="s">
        <v>2361</v>
      </c>
      <c r="G3115" t="s">
        <v>134</v>
      </c>
      <c r="H3115" t="s">
        <v>216</v>
      </c>
      <c r="I3115" t="s">
        <v>78</v>
      </c>
      <c r="J3115" t="s">
        <v>136</v>
      </c>
      <c r="K3115" t="s">
        <v>22</v>
      </c>
      <c r="L3115" t="s">
        <v>177</v>
      </c>
      <c r="M3115" t="s">
        <v>11808</v>
      </c>
      <c r="N3115" t="s">
        <v>11809</v>
      </c>
      <c r="O3115">
        <v>0.89810499999999993</v>
      </c>
      <c r="P3115">
        <v>0</v>
      </c>
      <c r="Q3115">
        <v>9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1.908007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1.908007</v>
      </c>
    </row>
    <row r="3116" spans="1:32" x14ac:dyDescent="0.3">
      <c r="A3116">
        <v>3013582</v>
      </c>
      <c r="B3116">
        <v>1</v>
      </c>
      <c r="C3116" t="s">
        <v>82</v>
      </c>
      <c r="D3116" t="s">
        <v>106</v>
      </c>
      <c r="E3116" t="s">
        <v>11810</v>
      </c>
      <c r="F3116" t="s">
        <v>11811</v>
      </c>
      <c r="G3116" t="s">
        <v>134</v>
      </c>
      <c r="H3116" t="s">
        <v>182</v>
      </c>
      <c r="I3116" t="s">
        <v>79</v>
      </c>
      <c r="J3116" t="s">
        <v>136</v>
      </c>
      <c r="K3116" t="s">
        <v>22</v>
      </c>
      <c r="L3116" t="s">
        <v>177</v>
      </c>
      <c r="M3116" t="s">
        <v>11812</v>
      </c>
      <c r="N3116" t="s">
        <v>11813</v>
      </c>
      <c r="O3116">
        <v>0.23370638888888887</v>
      </c>
      <c r="P3116">
        <v>6</v>
      </c>
      <c r="Q3116">
        <v>1544</v>
      </c>
      <c r="R3116">
        <v>1</v>
      </c>
      <c r="S3116">
        <v>106</v>
      </c>
      <c r="T3116">
        <v>6</v>
      </c>
      <c r="U3116">
        <v>157</v>
      </c>
      <c r="V3116">
        <v>0</v>
      </c>
      <c r="W3116">
        <v>0</v>
      </c>
      <c r="X3116">
        <v>0.36126944</v>
      </c>
      <c r="Y3116">
        <v>91.574190000000002</v>
      </c>
      <c r="Z3116">
        <v>8.3902039999999997E-2</v>
      </c>
      <c r="AA3116">
        <v>2.4209399999999999</v>
      </c>
      <c r="AB3116">
        <v>15.255342000000001</v>
      </c>
      <c r="AC3116">
        <v>31.935717</v>
      </c>
      <c r="AD3116">
        <v>0</v>
      </c>
      <c r="AE3116">
        <v>0</v>
      </c>
      <c r="AF3116">
        <v>141.63136</v>
      </c>
    </row>
    <row r="3117" spans="1:32" x14ac:dyDescent="0.3">
      <c r="A3117">
        <v>3009417</v>
      </c>
      <c r="B3117">
        <v>1</v>
      </c>
      <c r="C3117" t="s">
        <v>82</v>
      </c>
      <c r="D3117" t="s">
        <v>92</v>
      </c>
      <c r="E3117" t="s">
        <v>9014</v>
      </c>
      <c r="F3117" t="s">
        <v>9015</v>
      </c>
      <c r="G3117" t="s">
        <v>134</v>
      </c>
      <c r="H3117" t="s">
        <v>874</v>
      </c>
      <c r="I3117" t="s">
        <v>79</v>
      </c>
      <c r="J3117" t="s">
        <v>136</v>
      </c>
      <c r="K3117" t="s">
        <v>22</v>
      </c>
      <c r="L3117" t="s">
        <v>177</v>
      </c>
      <c r="M3117" t="s">
        <v>11814</v>
      </c>
      <c r="N3117" t="s">
        <v>11815</v>
      </c>
      <c r="O3117">
        <v>10.522777777777778</v>
      </c>
      <c r="P3117">
        <v>7</v>
      </c>
      <c r="Q3117">
        <v>819</v>
      </c>
      <c r="R3117">
        <v>8</v>
      </c>
      <c r="S3117">
        <v>53</v>
      </c>
      <c r="T3117">
        <v>8</v>
      </c>
      <c r="U3117">
        <v>32</v>
      </c>
      <c r="V3117">
        <v>0</v>
      </c>
      <c r="W3117">
        <v>1</v>
      </c>
      <c r="X3117">
        <v>297.81002999999998</v>
      </c>
      <c r="Y3117">
        <v>791.82683999999995</v>
      </c>
      <c r="Z3117">
        <v>153.57324</v>
      </c>
      <c r="AA3117">
        <v>312.24695000000003</v>
      </c>
      <c r="AB3117">
        <v>125.35041</v>
      </c>
      <c r="AC3117">
        <v>170.81026</v>
      </c>
      <c r="AD3117">
        <v>0</v>
      </c>
      <c r="AE3117">
        <v>0.99829330000000005</v>
      </c>
      <c r="AF3117">
        <v>1852.6161</v>
      </c>
    </row>
    <row r="3118" spans="1:32" x14ac:dyDescent="0.3">
      <c r="A3118">
        <v>3005866</v>
      </c>
      <c r="B3118">
        <v>1</v>
      </c>
      <c r="C3118" t="s">
        <v>83</v>
      </c>
      <c r="D3118" t="s">
        <v>130</v>
      </c>
      <c r="E3118" t="s">
        <v>3503</v>
      </c>
      <c r="F3118" t="s">
        <v>3504</v>
      </c>
      <c r="G3118" t="s">
        <v>134</v>
      </c>
      <c r="H3118" t="s">
        <v>327</v>
      </c>
      <c r="I3118" t="s">
        <v>78</v>
      </c>
      <c r="J3118" t="s">
        <v>136</v>
      </c>
      <c r="K3118" t="s">
        <v>22</v>
      </c>
      <c r="L3118" t="s">
        <v>177</v>
      </c>
      <c r="M3118" t="s">
        <v>11816</v>
      </c>
      <c r="N3118" t="s">
        <v>11817</v>
      </c>
      <c r="O3118">
        <v>2.4795280555555554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3</v>
      </c>
      <c r="V3118">
        <v>0</v>
      </c>
      <c r="W3118">
        <v>3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97.883859999999999</v>
      </c>
      <c r="AD3118">
        <v>0</v>
      </c>
      <c r="AE3118">
        <v>206.75885</v>
      </c>
      <c r="AF3118">
        <v>304.64269999999999</v>
      </c>
    </row>
    <row r="3119" spans="1:32" x14ac:dyDescent="0.3">
      <c r="A3119">
        <v>3013865</v>
      </c>
      <c r="B3119">
        <v>1</v>
      </c>
      <c r="C3119" t="s">
        <v>82</v>
      </c>
      <c r="D3119" t="s">
        <v>103</v>
      </c>
      <c r="E3119" t="s">
        <v>11818</v>
      </c>
      <c r="F3119" t="s">
        <v>11819</v>
      </c>
      <c r="G3119" t="s">
        <v>134</v>
      </c>
      <c r="H3119" t="s">
        <v>211</v>
      </c>
      <c r="I3119" t="s">
        <v>79</v>
      </c>
      <c r="J3119" t="s">
        <v>136</v>
      </c>
      <c r="K3119" t="s">
        <v>22</v>
      </c>
      <c r="L3119" t="s">
        <v>177</v>
      </c>
      <c r="M3119" t="s">
        <v>11820</v>
      </c>
      <c r="N3119" t="s">
        <v>11821</v>
      </c>
      <c r="O3119">
        <v>0.36972222222222223</v>
      </c>
      <c r="P3119">
        <v>0</v>
      </c>
      <c r="Q3119">
        <v>83</v>
      </c>
      <c r="R3119">
        <v>0</v>
      </c>
      <c r="S3119">
        <v>65</v>
      </c>
      <c r="T3119">
        <v>0</v>
      </c>
      <c r="U3119">
        <v>25</v>
      </c>
      <c r="V3119">
        <v>0</v>
      </c>
      <c r="W3119">
        <v>0</v>
      </c>
      <c r="X3119">
        <v>0</v>
      </c>
      <c r="Y3119">
        <v>5.9837590000000001</v>
      </c>
      <c r="Z3119">
        <v>0</v>
      </c>
      <c r="AA3119">
        <v>6.4247420000000002</v>
      </c>
      <c r="AB3119">
        <v>0</v>
      </c>
      <c r="AC3119">
        <v>1.9694874</v>
      </c>
      <c r="AD3119">
        <v>0</v>
      </c>
      <c r="AE3119">
        <v>0</v>
      </c>
      <c r="AF3119">
        <v>14.377988</v>
      </c>
    </row>
    <row r="3120" spans="1:32" x14ac:dyDescent="0.3">
      <c r="A3120">
        <v>3017170</v>
      </c>
      <c r="B3120">
        <v>1</v>
      </c>
      <c r="C3120" t="s">
        <v>82</v>
      </c>
      <c r="D3120" t="s">
        <v>104</v>
      </c>
      <c r="E3120" t="s">
        <v>11822</v>
      </c>
      <c r="F3120" t="s">
        <v>11823</v>
      </c>
      <c r="G3120" t="s">
        <v>134</v>
      </c>
      <c r="H3120" t="s">
        <v>147</v>
      </c>
      <c r="I3120" t="s">
        <v>78</v>
      </c>
      <c r="J3120" t="s">
        <v>136</v>
      </c>
      <c r="K3120" t="s">
        <v>22</v>
      </c>
      <c r="L3120" t="s">
        <v>137</v>
      </c>
      <c r="M3120" t="s">
        <v>11824</v>
      </c>
      <c r="N3120" t="s">
        <v>11825</v>
      </c>
      <c r="O3120">
        <v>2.7868561111111112</v>
      </c>
      <c r="P3120">
        <v>0</v>
      </c>
      <c r="Q3120">
        <v>189</v>
      </c>
      <c r="R3120">
        <v>0</v>
      </c>
      <c r="S3120">
        <v>0</v>
      </c>
      <c r="T3120">
        <v>0</v>
      </c>
      <c r="U3120">
        <v>34</v>
      </c>
      <c r="V3120">
        <v>0</v>
      </c>
      <c r="W3120">
        <v>0</v>
      </c>
      <c r="X3120">
        <v>0</v>
      </c>
      <c r="Y3120">
        <v>214.60883999999999</v>
      </c>
      <c r="Z3120">
        <v>0</v>
      </c>
      <c r="AA3120">
        <v>0</v>
      </c>
      <c r="AB3120">
        <v>0</v>
      </c>
      <c r="AC3120">
        <v>81.369020000000006</v>
      </c>
      <c r="AD3120">
        <v>0</v>
      </c>
      <c r="AE3120">
        <v>0</v>
      </c>
      <c r="AF3120">
        <v>295.97787</v>
      </c>
    </row>
    <row r="3121" spans="1:32" x14ac:dyDescent="0.3">
      <c r="A3121">
        <v>3017192</v>
      </c>
      <c r="B3121">
        <v>1</v>
      </c>
      <c r="C3121" t="s">
        <v>82</v>
      </c>
      <c r="D3121" t="s">
        <v>90</v>
      </c>
      <c r="E3121" t="s">
        <v>11826</v>
      </c>
      <c r="F3121" t="s">
        <v>11827</v>
      </c>
      <c r="G3121" t="s">
        <v>134</v>
      </c>
      <c r="H3121" t="s">
        <v>238</v>
      </c>
      <c r="I3121" t="s">
        <v>78</v>
      </c>
      <c r="J3121" t="s">
        <v>136</v>
      </c>
      <c r="K3121" t="s">
        <v>22</v>
      </c>
      <c r="L3121" t="s">
        <v>177</v>
      </c>
      <c r="M3121" t="s">
        <v>11828</v>
      </c>
      <c r="N3121" t="s">
        <v>11829</v>
      </c>
      <c r="O3121">
        <v>1.7463669444444445</v>
      </c>
      <c r="P3121">
        <v>0</v>
      </c>
      <c r="Q3121">
        <v>1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9.1697134E-2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9.1697134E-2</v>
      </c>
    </row>
    <row r="3122" spans="1:32" x14ac:dyDescent="0.3">
      <c r="A3122">
        <v>3013591</v>
      </c>
      <c r="B3122">
        <v>1</v>
      </c>
      <c r="C3122" t="s">
        <v>82</v>
      </c>
      <c r="D3122" t="s">
        <v>97</v>
      </c>
      <c r="E3122" t="s">
        <v>11830</v>
      </c>
      <c r="F3122" t="s">
        <v>11831</v>
      </c>
      <c r="G3122" t="s">
        <v>134</v>
      </c>
      <c r="H3122" t="s">
        <v>238</v>
      </c>
      <c r="I3122" t="s">
        <v>78</v>
      </c>
      <c r="J3122" t="s">
        <v>136</v>
      </c>
      <c r="K3122" t="s">
        <v>22</v>
      </c>
      <c r="L3122" t="s">
        <v>177</v>
      </c>
      <c r="M3122" t="s">
        <v>11832</v>
      </c>
      <c r="N3122" t="s">
        <v>11833</v>
      </c>
      <c r="O3122">
        <v>2.5569647222222223</v>
      </c>
      <c r="P3122">
        <v>0</v>
      </c>
      <c r="Q3122">
        <v>1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1.4075188999999999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1.4075188999999999</v>
      </c>
    </row>
    <row r="3123" spans="1:32" x14ac:dyDescent="0.3">
      <c r="A3123">
        <v>3017198</v>
      </c>
      <c r="B3123">
        <v>1</v>
      </c>
      <c r="C3123" t="s">
        <v>82</v>
      </c>
      <c r="D3123" t="s">
        <v>109</v>
      </c>
      <c r="E3123" t="s">
        <v>11834</v>
      </c>
      <c r="F3123" t="s">
        <v>11835</v>
      </c>
      <c r="G3123" t="s">
        <v>134</v>
      </c>
      <c r="H3123" t="s">
        <v>211</v>
      </c>
      <c r="I3123" t="s">
        <v>79</v>
      </c>
      <c r="J3123" t="s">
        <v>136</v>
      </c>
      <c r="K3123" t="s">
        <v>22</v>
      </c>
      <c r="L3123" t="s">
        <v>177</v>
      </c>
      <c r="M3123" t="s">
        <v>11836</v>
      </c>
      <c r="N3123" t="s">
        <v>11837</v>
      </c>
      <c r="O3123">
        <v>0.24722222222222223</v>
      </c>
      <c r="P3123">
        <v>0</v>
      </c>
      <c r="Q3123">
        <v>3900</v>
      </c>
      <c r="R3123">
        <v>0</v>
      </c>
      <c r="S3123">
        <v>7</v>
      </c>
      <c r="T3123">
        <v>0</v>
      </c>
      <c r="U3123">
        <v>82</v>
      </c>
      <c r="V3123">
        <v>0</v>
      </c>
      <c r="W3123">
        <v>0</v>
      </c>
      <c r="X3123">
        <v>0</v>
      </c>
      <c r="Y3123">
        <v>199.17035000000001</v>
      </c>
      <c r="Z3123">
        <v>0</v>
      </c>
      <c r="AA3123">
        <v>9.2656589999999997E-2</v>
      </c>
      <c r="AB3123">
        <v>0</v>
      </c>
      <c r="AC3123">
        <v>13.767336</v>
      </c>
      <c r="AD3123">
        <v>0</v>
      </c>
      <c r="AE3123">
        <v>0</v>
      </c>
      <c r="AF3123">
        <v>213.03032999999999</v>
      </c>
    </row>
    <row r="3124" spans="1:32" x14ac:dyDescent="0.3">
      <c r="A3124">
        <v>3020190</v>
      </c>
      <c r="B3124">
        <v>1</v>
      </c>
      <c r="C3124" t="s">
        <v>82</v>
      </c>
      <c r="D3124" t="s">
        <v>111</v>
      </c>
      <c r="E3124" t="s">
        <v>11838</v>
      </c>
      <c r="F3124" t="s">
        <v>11839</v>
      </c>
      <c r="G3124" t="s">
        <v>134</v>
      </c>
      <c r="H3124" t="s">
        <v>211</v>
      </c>
      <c r="I3124" t="s">
        <v>79</v>
      </c>
      <c r="J3124" t="s">
        <v>136</v>
      </c>
      <c r="K3124" t="s">
        <v>22</v>
      </c>
      <c r="L3124" t="s">
        <v>177</v>
      </c>
      <c r="M3124" t="s">
        <v>11840</v>
      </c>
      <c r="N3124" t="s">
        <v>11841</v>
      </c>
      <c r="O3124">
        <v>0.56472222222222224</v>
      </c>
      <c r="P3124">
        <v>2</v>
      </c>
      <c r="Q3124">
        <v>5</v>
      </c>
      <c r="R3124">
        <v>66</v>
      </c>
      <c r="S3124">
        <v>340</v>
      </c>
      <c r="T3124">
        <v>27</v>
      </c>
      <c r="U3124">
        <v>58</v>
      </c>
      <c r="V3124">
        <v>0</v>
      </c>
      <c r="W3124">
        <v>0</v>
      </c>
      <c r="X3124">
        <v>0.35536778000000002</v>
      </c>
      <c r="Y3124">
        <v>1.5120853000000001</v>
      </c>
      <c r="Z3124">
        <v>192.83865</v>
      </c>
      <c r="AA3124">
        <v>108.84379</v>
      </c>
      <c r="AB3124">
        <v>17.986712000000001</v>
      </c>
      <c r="AC3124">
        <v>20.222431</v>
      </c>
      <c r="AD3124">
        <v>0</v>
      </c>
      <c r="AE3124">
        <v>0</v>
      </c>
      <c r="AF3124">
        <v>341.75903</v>
      </c>
    </row>
    <row r="3125" spans="1:32" x14ac:dyDescent="0.3">
      <c r="A3125">
        <v>3008720</v>
      </c>
      <c r="B3125">
        <v>1</v>
      </c>
      <c r="C3125" t="s">
        <v>83</v>
      </c>
      <c r="D3125" t="s">
        <v>115</v>
      </c>
      <c r="E3125" t="s">
        <v>11842</v>
      </c>
      <c r="F3125" t="s">
        <v>11843</v>
      </c>
      <c r="G3125" t="s">
        <v>134</v>
      </c>
      <c r="H3125" t="s">
        <v>247</v>
      </c>
      <c r="I3125" t="s">
        <v>78</v>
      </c>
      <c r="J3125" t="s">
        <v>136</v>
      </c>
      <c r="K3125" t="s">
        <v>22</v>
      </c>
      <c r="L3125" t="s">
        <v>177</v>
      </c>
      <c r="M3125" t="s">
        <v>11844</v>
      </c>
      <c r="N3125" t="s">
        <v>11845</v>
      </c>
      <c r="O3125">
        <v>1.5711486111111113</v>
      </c>
      <c r="P3125">
        <v>0</v>
      </c>
      <c r="Q3125">
        <v>76</v>
      </c>
      <c r="R3125">
        <v>0</v>
      </c>
      <c r="S3125">
        <v>0</v>
      </c>
      <c r="T3125">
        <v>0</v>
      </c>
      <c r="U3125">
        <v>18</v>
      </c>
      <c r="V3125">
        <v>0</v>
      </c>
      <c r="W3125">
        <v>0</v>
      </c>
      <c r="X3125">
        <v>0</v>
      </c>
      <c r="Y3125">
        <v>48.229970000000002</v>
      </c>
      <c r="Z3125">
        <v>0</v>
      </c>
      <c r="AA3125">
        <v>0</v>
      </c>
      <c r="AB3125">
        <v>0</v>
      </c>
      <c r="AC3125">
        <v>8.4918720000000008</v>
      </c>
      <c r="AD3125">
        <v>0</v>
      </c>
      <c r="AE3125">
        <v>0</v>
      </c>
      <c r="AF3125">
        <v>56.721843999999997</v>
      </c>
    </row>
    <row r="3126" spans="1:32" x14ac:dyDescent="0.3">
      <c r="A3126">
        <v>3012222</v>
      </c>
      <c r="B3126">
        <v>1</v>
      </c>
      <c r="C3126" t="s">
        <v>82</v>
      </c>
      <c r="D3126" t="s">
        <v>92</v>
      </c>
      <c r="E3126" t="s">
        <v>6225</v>
      </c>
      <c r="F3126" t="s">
        <v>6226</v>
      </c>
      <c r="G3126" t="s">
        <v>134</v>
      </c>
      <c r="H3126" t="s">
        <v>147</v>
      </c>
      <c r="I3126" t="s">
        <v>79</v>
      </c>
      <c r="J3126" t="s">
        <v>136</v>
      </c>
      <c r="K3126" t="s">
        <v>22</v>
      </c>
      <c r="L3126" t="s">
        <v>137</v>
      </c>
      <c r="M3126" t="s">
        <v>11846</v>
      </c>
      <c r="N3126" t="s">
        <v>11847</v>
      </c>
      <c r="O3126">
        <v>11.15</v>
      </c>
      <c r="P3126">
        <v>9</v>
      </c>
      <c r="Q3126">
        <v>750</v>
      </c>
      <c r="R3126">
        <v>22</v>
      </c>
      <c r="S3126">
        <v>57</v>
      </c>
      <c r="T3126">
        <v>13</v>
      </c>
      <c r="U3126">
        <v>31</v>
      </c>
      <c r="V3126">
        <v>0</v>
      </c>
      <c r="W3126">
        <v>0</v>
      </c>
      <c r="X3126">
        <v>390.15854000000002</v>
      </c>
      <c r="Y3126">
        <v>892.20844</v>
      </c>
      <c r="Z3126">
        <v>265.46539999999999</v>
      </c>
      <c r="AA3126">
        <v>335.97494999999998</v>
      </c>
      <c r="AB3126">
        <v>286.73935</v>
      </c>
      <c r="AC3126">
        <v>213.45085</v>
      </c>
      <c r="AD3126">
        <v>0</v>
      </c>
      <c r="AE3126">
        <v>0</v>
      </c>
      <c r="AF3126">
        <v>2383.9976000000001</v>
      </c>
    </row>
    <row r="3127" spans="1:32" x14ac:dyDescent="0.3">
      <c r="A3127">
        <v>3020193</v>
      </c>
      <c r="B3127">
        <v>1</v>
      </c>
      <c r="C3127" t="s">
        <v>82</v>
      </c>
      <c r="D3127" t="s">
        <v>104</v>
      </c>
      <c r="E3127" t="s">
        <v>11848</v>
      </c>
      <c r="F3127" t="s">
        <v>11849</v>
      </c>
      <c r="G3127" t="s">
        <v>134</v>
      </c>
      <c r="H3127" t="s">
        <v>238</v>
      </c>
      <c r="I3127" t="s">
        <v>78</v>
      </c>
      <c r="J3127" t="s">
        <v>136</v>
      </c>
      <c r="K3127" t="s">
        <v>22</v>
      </c>
      <c r="L3127" t="s">
        <v>177</v>
      </c>
      <c r="M3127" t="s">
        <v>11850</v>
      </c>
      <c r="N3127" t="s">
        <v>11851</v>
      </c>
      <c r="O3127">
        <v>0.40427111111111108</v>
      </c>
      <c r="P3127">
        <v>0</v>
      </c>
      <c r="Q3127">
        <v>3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0.25807722999999999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0.25807722999999999</v>
      </c>
    </row>
    <row r="3128" spans="1:32" x14ac:dyDescent="0.3">
      <c r="A3128">
        <v>3013872</v>
      </c>
      <c r="B3128">
        <v>1</v>
      </c>
      <c r="C3128" t="s">
        <v>82</v>
      </c>
      <c r="D3128" t="s">
        <v>104</v>
      </c>
      <c r="E3128" t="s">
        <v>11852</v>
      </c>
      <c r="F3128" t="s">
        <v>11853</v>
      </c>
      <c r="G3128" t="s">
        <v>134</v>
      </c>
      <c r="H3128" t="s">
        <v>293</v>
      </c>
      <c r="I3128" t="s">
        <v>78</v>
      </c>
      <c r="J3128" t="s">
        <v>136</v>
      </c>
      <c r="K3128" t="s">
        <v>22</v>
      </c>
      <c r="L3128" t="s">
        <v>177</v>
      </c>
      <c r="M3128" t="s">
        <v>11854</v>
      </c>
      <c r="N3128" t="s">
        <v>11855</v>
      </c>
      <c r="O3128">
        <v>0.99784055555555562</v>
      </c>
      <c r="P3128">
        <v>0</v>
      </c>
      <c r="Q3128">
        <v>73</v>
      </c>
      <c r="R3128">
        <v>0</v>
      </c>
      <c r="S3128">
        <v>0</v>
      </c>
      <c r="T3128">
        <v>0</v>
      </c>
      <c r="U3128">
        <v>113</v>
      </c>
      <c r="V3128">
        <v>0</v>
      </c>
      <c r="W3128">
        <v>0</v>
      </c>
      <c r="X3128">
        <v>0</v>
      </c>
      <c r="Y3128">
        <v>19.573053000000002</v>
      </c>
      <c r="Z3128">
        <v>0</v>
      </c>
      <c r="AA3128">
        <v>0</v>
      </c>
      <c r="AB3128">
        <v>0</v>
      </c>
      <c r="AC3128">
        <v>143.41718</v>
      </c>
      <c r="AD3128">
        <v>0</v>
      </c>
      <c r="AE3128">
        <v>0</v>
      </c>
      <c r="AF3128">
        <v>162.99023</v>
      </c>
    </row>
    <row r="3129" spans="1:32" x14ac:dyDescent="0.3">
      <c r="A3129">
        <v>3017156</v>
      </c>
      <c r="B3129">
        <v>1</v>
      </c>
      <c r="C3129" t="s">
        <v>82</v>
      </c>
      <c r="D3129" t="s">
        <v>87</v>
      </c>
      <c r="E3129" t="s">
        <v>11856</v>
      </c>
      <c r="F3129" t="s">
        <v>11857</v>
      </c>
      <c r="G3129" t="s">
        <v>134</v>
      </c>
      <c r="H3129" t="s">
        <v>11858</v>
      </c>
      <c r="I3129" t="s">
        <v>80</v>
      </c>
      <c r="J3129" t="s">
        <v>136</v>
      </c>
      <c r="K3129" t="s">
        <v>22</v>
      </c>
      <c r="L3129" t="s">
        <v>137</v>
      </c>
      <c r="M3129" t="s">
        <v>11859</v>
      </c>
      <c r="N3129" t="s">
        <v>11860</v>
      </c>
      <c r="O3129">
        <v>0.20805555555555555</v>
      </c>
      <c r="P3129">
        <v>0</v>
      </c>
      <c r="Q3129">
        <v>14208</v>
      </c>
      <c r="R3129">
        <v>0</v>
      </c>
      <c r="S3129">
        <v>0</v>
      </c>
      <c r="T3129">
        <v>1</v>
      </c>
      <c r="U3129">
        <v>1896</v>
      </c>
      <c r="V3129">
        <v>2</v>
      </c>
      <c r="W3129">
        <v>3</v>
      </c>
      <c r="X3129">
        <v>0</v>
      </c>
      <c r="Y3129">
        <v>1009.0713</v>
      </c>
      <c r="Z3129">
        <v>0</v>
      </c>
      <c r="AA3129">
        <v>0</v>
      </c>
      <c r="AB3129">
        <v>26.92597</v>
      </c>
      <c r="AC3129">
        <v>265.92367999999999</v>
      </c>
      <c r="AD3129">
        <v>68.10266</v>
      </c>
      <c r="AE3129">
        <v>9.3523809999999994</v>
      </c>
      <c r="AF3129">
        <v>1379.376</v>
      </c>
    </row>
    <row r="3130" spans="1:32" x14ac:dyDescent="0.3">
      <c r="A3130">
        <v>3013241</v>
      </c>
      <c r="B3130">
        <v>1</v>
      </c>
      <c r="C3130" t="s">
        <v>82</v>
      </c>
      <c r="D3130" t="s">
        <v>98</v>
      </c>
      <c r="E3130" t="s">
        <v>11861</v>
      </c>
      <c r="F3130" t="s">
        <v>11862</v>
      </c>
      <c r="G3130" t="s">
        <v>134</v>
      </c>
      <c r="H3130" t="s">
        <v>216</v>
      </c>
      <c r="I3130" t="s">
        <v>78</v>
      </c>
      <c r="J3130" t="s">
        <v>136</v>
      </c>
      <c r="K3130" t="s">
        <v>22</v>
      </c>
      <c r="L3130" t="s">
        <v>177</v>
      </c>
      <c r="M3130" t="s">
        <v>11863</v>
      </c>
      <c r="N3130" t="s">
        <v>11864</v>
      </c>
      <c r="O3130">
        <v>1.0623480555555556</v>
      </c>
      <c r="P3130">
        <v>0</v>
      </c>
      <c r="Q3130">
        <v>10</v>
      </c>
      <c r="R3130">
        <v>0</v>
      </c>
      <c r="S3130">
        <v>0</v>
      </c>
      <c r="T3130">
        <v>0</v>
      </c>
      <c r="U3130">
        <v>6</v>
      </c>
      <c r="V3130">
        <v>0</v>
      </c>
      <c r="W3130">
        <v>0</v>
      </c>
      <c r="X3130">
        <v>0</v>
      </c>
      <c r="Y3130">
        <v>1.7434111999999999</v>
      </c>
      <c r="Z3130">
        <v>0</v>
      </c>
      <c r="AA3130">
        <v>0</v>
      </c>
      <c r="AB3130">
        <v>0</v>
      </c>
      <c r="AC3130">
        <v>2.067917</v>
      </c>
      <c r="AD3130">
        <v>0</v>
      </c>
      <c r="AE3130">
        <v>0</v>
      </c>
      <c r="AF3130">
        <v>3.8113283999999998</v>
      </c>
    </row>
    <row r="3131" spans="1:32" x14ac:dyDescent="0.3">
      <c r="A3131">
        <v>3011465</v>
      </c>
      <c r="B3131">
        <v>1</v>
      </c>
      <c r="C3131" t="s">
        <v>82</v>
      </c>
      <c r="D3131" t="s">
        <v>113</v>
      </c>
      <c r="E3131" t="s">
        <v>11865</v>
      </c>
      <c r="F3131" t="s">
        <v>11866</v>
      </c>
      <c r="G3131" t="s">
        <v>134</v>
      </c>
      <c r="H3131" t="s">
        <v>211</v>
      </c>
      <c r="I3131" t="s">
        <v>79</v>
      </c>
      <c r="J3131" t="s">
        <v>136</v>
      </c>
      <c r="K3131" t="s">
        <v>22</v>
      </c>
      <c r="L3131" t="s">
        <v>177</v>
      </c>
      <c r="M3131" t="s">
        <v>11867</v>
      </c>
      <c r="N3131" t="s">
        <v>11868</v>
      </c>
      <c r="O3131">
        <v>1.0477777777777777</v>
      </c>
      <c r="P3131">
        <v>21</v>
      </c>
      <c r="Q3131">
        <v>136</v>
      </c>
      <c r="R3131">
        <v>4</v>
      </c>
      <c r="S3131">
        <v>37</v>
      </c>
      <c r="T3131">
        <v>4</v>
      </c>
      <c r="U3131">
        <v>22</v>
      </c>
      <c r="V3131">
        <v>0</v>
      </c>
      <c r="W3131">
        <v>0</v>
      </c>
      <c r="X3131">
        <v>119.63543</v>
      </c>
      <c r="Y3131">
        <v>204.63104000000001</v>
      </c>
      <c r="Z3131">
        <v>1.2479836</v>
      </c>
      <c r="AA3131">
        <v>17.215924999999999</v>
      </c>
      <c r="AB3131">
        <v>27.649104999999999</v>
      </c>
      <c r="AC3131">
        <v>26.011804999999999</v>
      </c>
      <c r="AD3131">
        <v>0</v>
      </c>
      <c r="AE3131">
        <v>0</v>
      </c>
      <c r="AF3131">
        <v>396.3913</v>
      </c>
    </row>
    <row r="3132" spans="1:32" x14ac:dyDescent="0.3">
      <c r="A3132">
        <v>3013190</v>
      </c>
      <c r="B3132">
        <v>1</v>
      </c>
      <c r="C3132" t="s">
        <v>82</v>
      </c>
      <c r="D3132" t="s">
        <v>112</v>
      </c>
      <c r="E3132" t="s">
        <v>11869</v>
      </c>
      <c r="F3132" t="s">
        <v>11870</v>
      </c>
      <c r="G3132" t="s">
        <v>134</v>
      </c>
      <c r="H3132" t="s">
        <v>610</v>
      </c>
      <c r="I3132" t="s">
        <v>78</v>
      </c>
      <c r="J3132" t="s">
        <v>136</v>
      </c>
      <c r="K3132" t="s">
        <v>22</v>
      </c>
      <c r="L3132" t="s">
        <v>177</v>
      </c>
      <c r="M3132" t="s">
        <v>11871</v>
      </c>
      <c r="N3132" t="s">
        <v>11872</v>
      </c>
      <c r="O3132">
        <v>3.6241469444444445</v>
      </c>
      <c r="P3132">
        <v>0</v>
      </c>
      <c r="Q3132">
        <v>8</v>
      </c>
      <c r="R3132">
        <v>0</v>
      </c>
      <c r="S3132">
        <v>0</v>
      </c>
      <c r="T3132">
        <v>0</v>
      </c>
      <c r="U3132">
        <v>9</v>
      </c>
      <c r="V3132">
        <v>0</v>
      </c>
      <c r="W3132">
        <v>0</v>
      </c>
      <c r="X3132">
        <v>0</v>
      </c>
      <c r="Y3132">
        <v>0.60265159999999995</v>
      </c>
      <c r="Z3132">
        <v>0</v>
      </c>
      <c r="AA3132">
        <v>0</v>
      </c>
      <c r="AB3132">
        <v>0</v>
      </c>
      <c r="AC3132">
        <v>3.4208425999999998</v>
      </c>
      <c r="AD3132">
        <v>0</v>
      </c>
      <c r="AE3132">
        <v>0</v>
      </c>
      <c r="AF3132">
        <v>4.0234942</v>
      </c>
    </row>
    <row r="3133" spans="1:32" x14ac:dyDescent="0.3">
      <c r="A3133">
        <v>3003170</v>
      </c>
      <c r="B3133">
        <v>1</v>
      </c>
      <c r="C3133" t="s">
        <v>82</v>
      </c>
      <c r="D3133" t="s">
        <v>95</v>
      </c>
      <c r="E3133" t="s">
        <v>11873</v>
      </c>
      <c r="F3133" t="s">
        <v>8422</v>
      </c>
      <c r="G3133" t="s">
        <v>134</v>
      </c>
      <c r="H3133" t="s">
        <v>247</v>
      </c>
      <c r="I3133" t="s">
        <v>78</v>
      </c>
      <c r="J3133" t="s">
        <v>136</v>
      </c>
      <c r="K3133" t="s">
        <v>22</v>
      </c>
      <c r="L3133" t="s">
        <v>177</v>
      </c>
      <c r="M3133" t="s">
        <v>11874</v>
      </c>
      <c r="N3133" t="s">
        <v>11875</v>
      </c>
      <c r="O3133">
        <v>4.1840347222222221</v>
      </c>
      <c r="P3133">
        <v>0</v>
      </c>
      <c r="Q3133">
        <v>7</v>
      </c>
      <c r="R3133">
        <v>0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0</v>
      </c>
      <c r="Y3133">
        <v>5.7222140000000001</v>
      </c>
      <c r="Z3133">
        <v>0</v>
      </c>
      <c r="AA3133">
        <v>0</v>
      </c>
      <c r="AB3133">
        <v>0</v>
      </c>
      <c r="AC3133">
        <v>5.4151587000000001</v>
      </c>
      <c r="AD3133">
        <v>0</v>
      </c>
      <c r="AE3133">
        <v>0</v>
      </c>
      <c r="AF3133">
        <v>11.137373</v>
      </c>
    </row>
    <row r="3134" spans="1:32" x14ac:dyDescent="0.3">
      <c r="A3134">
        <v>3013884</v>
      </c>
      <c r="B3134">
        <v>1</v>
      </c>
      <c r="C3134" t="s">
        <v>83</v>
      </c>
      <c r="D3134" t="s">
        <v>116</v>
      </c>
      <c r="E3134" t="s">
        <v>11876</v>
      </c>
      <c r="F3134" t="s">
        <v>11877</v>
      </c>
      <c r="G3134" t="s">
        <v>134</v>
      </c>
      <c r="H3134" t="s">
        <v>238</v>
      </c>
      <c r="I3134" t="s">
        <v>78</v>
      </c>
      <c r="J3134" t="s">
        <v>136</v>
      </c>
      <c r="K3134" t="s">
        <v>22</v>
      </c>
      <c r="L3134" t="s">
        <v>177</v>
      </c>
      <c r="M3134" t="s">
        <v>11878</v>
      </c>
      <c r="N3134" t="s">
        <v>11879</v>
      </c>
      <c r="O3134">
        <v>1.8185286111111112</v>
      </c>
      <c r="P3134">
        <v>0</v>
      </c>
      <c r="Q3134">
        <v>1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2.0896600000000001E-2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2.0896600000000001E-2</v>
      </c>
    </row>
    <row r="3135" spans="1:32" x14ac:dyDescent="0.3">
      <c r="A3135">
        <v>3002965</v>
      </c>
      <c r="B3135">
        <v>1</v>
      </c>
      <c r="C3135" t="s">
        <v>82</v>
      </c>
      <c r="D3135" t="s">
        <v>95</v>
      </c>
      <c r="E3135" t="s">
        <v>11880</v>
      </c>
      <c r="F3135" t="s">
        <v>11881</v>
      </c>
      <c r="G3135" t="s">
        <v>134</v>
      </c>
      <c r="H3135" t="s">
        <v>182</v>
      </c>
      <c r="I3135" t="s">
        <v>78</v>
      </c>
      <c r="J3135" t="s">
        <v>136</v>
      </c>
      <c r="K3135" t="s">
        <v>22</v>
      </c>
      <c r="L3135" t="s">
        <v>177</v>
      </c>
      <c r="M3135" t="s">
        <v>11882</v>
      </c>
      <c r="N3135" t="s">
        <v>11883</v>
      </c>
      <c r="O3135">
        <v>3.3255555555555554</v>
      </c>
      <c r="P3135">
        <v>0</v>
      </c>
      <c r="Q3135">
        <v>134</v>
      </c>
      <c r="R3135">
        <v>0</v>
      </c>
      <c r="S3135">
        <v>0</v>
      </c>
      <c r="T3135">
        <v>0</v>
      </c>
      <c r="U3135">
        <v>9</v>
      </c>
      <c r="V3135">
        <v>0</v>
      </c>
      <c r="W3135">
        <v>0</v>
      </c>
      <c r="X3135">
        <v>0</v>
      </c>
      <c r="Y3135">
        <v>83.870360000000005</v>
      </c>
      <c r="Z3135">
        <v>0</v>
      </c>
      <c r="AA3135">
        <v>0</v>
      </c>
      <c r="AB3135">
        <v>0</v>
      </c>
      <c r="AC3135">
        <v>9.5115770000000008</v>
      </c>
      <c r="AD3135">
        <v>0</v>
      </c>
      <c r="AE3135">
        <v>0</v>
      </c>
      <c r="AF3135">
        <v>93.381934999999999</v>
      </c>
    </row>
    <row r="3136" spans="1:32" x14ac:dyDescent="0.3">
      <c r="A3136">
        <v>3017174</v>
      </c>
      <c r="B3136">
        <v>1</v>
      </c>
      <c r="C3136" t="s">
        <v>82</v>
      </c>
      <c r="D3136" t="s">
        <v>101</v>
      </c>
      <c r="E3136" t="s">
        <v>11884</v>
      </c>
      <c r="F3136" t="s">
        <v>11885</v>
      </c>
      <c r="G3136" t="s">
        <v>134</v>
      </c>
      <c r="H3136" t="s">
        <v>318</v>
      </c>
      <c r="I3136" t="s">
        <v>79</v>
      </c>
      <c r="J3136" t="s">
        <v>136</v>
      </c>
      <c r="K3136" t="s">
        <v>22</v>
      </c>
      <c r="L3136" t="s">
        <v>177</v>
      </c>
      <c r="M3136" t="s">
        <v>11886</v>
      </c>
      <c r="N3136" t="s">
        <v>11887</v>
      </c>
      <c r="O3136">
        <v>1.4144605555555556</v>
      </c>
      <c r="P3136">
        <v>0</v>
      </c>
      <c r="Q3136">
        <v>25</v>
      </c>
      <c r="R3136">
        <v>0</v>
      </c>
      <c r="S3136">
        <v>15</v>
      </c>
      <c r="T3136">
        <v>0</v>
      </c>
      <c r="U3136">
        <v>5</v>
      </c>
      <c r="V3136">
        <v>0</v>
      </c>
      <c r="W3136">
        <v>0</v>
      </c>
      <c r="X3136">
        <v>0</v>
      </c>
      <c r="Y3136">
        <v>6.3057876000000004</v>
      </c>
      <c r="Z3136">
        <v>0</v>
      </c>
      <c r="AA3136">
        <v>8.5396509999999992</v>
      </c>
      <c r="AB3136">
        <v>0</v>
      </c>
      <c r="AC3136">
        <v>3.0047665000000001</v>
      </c>
      <c r="AD3136">
        <v>0</v>
      </c>
      <c r="AE3136">
        <v>0</v>
      </c>
      <c r="AF3136">
        <v>17.850204000000002</v>
      </c>
    </row>
    <row r="3137" spans="1:32" x14ac:dyDescent="0.3">
      <c r="A3137">
        <v>3013188</v>
      </c>
      <c r="B3137">
        <v>1</v>
      </c>
      <c r="C3137" t="s">
        <v>82</v>
      </c>
      <c r="D3137" t="s">
        <v>93</v>
      </c>
      <c r="E3137" t="s">
        <v>1963</v>
      </c>
      <c r="F3137" t="s">
        <v>1964</v>
      </c>
      <c r="G3137" t="s">
        <v>134</v>
      </c>
      <c r="H3137" t="s">
        <v>293</v>
      </c>
      <c r="I3137" t="s">
        <v>78</v>
      </c>
      <c r="J3137" t="s">
        <v>136</v>
      </c>
      <c r="K3137" t="s">
        <v>22</v>
      </c>
      <c r="L3137" t="s">
        <v>177</v>
      </c>
      <c r="M3137" t="s">
        <v>11888</v>
      </c>
      <c r="N3137" t="s">
        <v>11889</v>
      </c>
      <c r="O3137">
        <v>5.0074677777777774</v>
      </c>
      <c r="P3137">
        <v>0</v>
      </c>
      <c r="Q3137">
        <v>29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32.452133000000003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32.452133000000003</v>
      </c>
    </row>
    <row r="3138" spans="1:32" x14ac:dyDescent="0.3">
      <c r="A3138">
        <v>3017149</v>
      </c>
      <c r="B3138">
        <v>1</v>
      </c>
      <c r="C3138" t="s">
        <v>83</v>
      </c>
      <c r="D3138" t="s">
        <v>125</v>
      </c>
      <c r="E3138" t="s">
        <v>11890</v>
      </c>
      <c r="F3138" t="s">
        <v>11891</v>
      </c>
      <c r="G3138" t="s">
        <v>134</v>
      </c>
      <c r="H3138" t="s">
        <v>211</v>
      </c>
      <c r="I3138" t="s">
        <v>79</v>
      </c>
      <c r="J3138" t="s">
        <v>136</v>
      </c>
      <c r="K3138" t="s">
        <v>22</v>
      </c>
      <c r="L3138" t="s">
        <v>177</v>
      </c>
      <c r="M3138" t="s">
        <v>11892</v>
      </c>
      <c r="N3138" t="s">
        <v>11893</v>
      </c>
      <c r="O3138">
        <v>0.79527777777777775</v>
      </c>
      <c r="P3138">
        <v>0</v>
      </c>
      <c r="Q3138">
        <v>329</v>
      </c>
      <c r="R3138">
        <v>15</v>
      </c>
      <c r="S3138">
        <v>8</v>
      </c>
      <c r="T3138">
        <v>0</v>
      </c>
      <c r="U3138">
        <v>41</v>
      </c>
      <c r="V3138">
        <v>0</v>
      </c>
      <c r="W3138">
        <v>0</v>
      </c>
      <c r="X3138">
        <v>0</v>
      </c>
      <c r="Y3138">
        <v>43.683430000000001</v>
      </c>
      <c r="Z3138">
        <v>3.8103696999999999</v>
      </c>
      <c r="AA3138">
        <v>6.8123465000000003</v>
      </c>
      <c r="AB3138">
        <v>0</v>
      </c>
      <c r="AC3138">
        <v>6.3394756000000001</v>
      </c>
      <c r="AD3138">
        <v>0</v>
      </c>
      <c r="AE3138">
        <v>0</v>
      </c>
      <c r="AF3138">
        <v>60.645622000000003</v>
      </c>
    </row>
    <row r="3139" spans="1:32" x14ac:dyDescent="0.3">
      <c r="A3139">
        <v>3020187</v>
      </c>
      <c r="B3139">
        <v>1</v>
      </c>
      <c r="C3139" t="s">
        <v>82</v>
      </c>
      <c r="D3139" t="s">
        <v>91</v>
      </c>
      <c r="E3139" t="s">
        <v>11894</v>
      </c>
      <c r="F3139" t="s">
        <v>11895</v>
      </c>
      <c r="G3139" t="s">
        <v>134</v>
      </c>
      <c r="H3139" t="s">
        <v>182</v>
      </c>
      <c r="I3139" t="s">
        <v>78</v>
      </c>
      <c r="J3139" t="s">
        <v>136</v>
      </c>
      <c r="K3139" t="s">
        <v>22</v>
      </c>
      <c r="L3139" t="s">
        <v>177</v>
      </c>
      <c r="M3139" t="s">
        <v>11896</v>
      </c>
      <c r="N3139" t="s">
        <v>11897</v>
      </c>
      <c r="O3139">
        <v>0.43861111111111112</v>
      </c>
      <c r="P3139">
        <v>0</v>
      </c>
      <c r="Q3139">
        <v>825</v>
      </c>
      <c r="R3139">
        <v>0</v>
      </c>
      <c r="S3139">
        <v>0</v>
      </c>
      <c r="T3139">
        <v>0</v>
      </c>
      <c r="U3139">
        <v>69</v>
      </c>
      <c r="V3139">
        <v>0</v>
      </c>
      <c r="W3139">
        <v>0</v>
      </c>
      <c r="X3139">
        <v>0</v>
      </c>
      <c r="Y3139">
        <v>100.20534499999999</v>
      </c>
      <c r="Z3139">
        <v>0</v>
      </c>
      <c r="AA3139">
        <v>0</v>
      </c>
      <c r="AB3139">
        <v>0</v>
      </c>
      <c r="AC3139">
        <v>50.359444000000003</v>
      </c>
      <c r="AD3139">
        <v>0</v>
      </c>
      <c r="AE3139">
        <v>0</v>
      </c>
      <c r="AF3139">
        <v>150.56478999999999</v>
      </c>
    </row>
    <row r="3140" spans="1:32" x14ac:dyDescent="0.3">
      <c r="A3140">
        <v>3017180</v>
      </c>
      <c r="B3140">
        <v>1</v>
      </c>
      <c r="C3140" t="s">
        <v>83</v>
      </c>
      <c r="D3140" t="s">
        <v>126</v>
      </c>
      <c r="E3140" t="s">
        <v>11898</v>
      </c>
      <c r="F3140" t="s">
        <v>11899</v>
      </c>
      <c r="G3140" t="s">
        <v>134</v>
      </c>
      <c r="H3140" t="s">
        <v>318</v>
      </c>
      <c r="I3140" t="s">
        <v>79</v>
      </c>
      <c r="J3140" t="s">
        <v>136</v>
      </c>
      <c r="K3140" t="s">
        <v>22</v>
      </c>
      <c r="L3140" t="s">
        <v>177</v>
      </c>
      <c r="M3140" t="s">
        <v>11900</v>
      </c>
      <c r="N3140" t="s">
        <v>11901</v>
      </c>
      <c r="O3140">
        <v>1.544831111111111</v>
      </c>
      <c r="P3140">
        <v>0</v>
      </c>
      <c r="Q3140">
        <v>396</v>
      </c>
      <c r="R3140">
        <v>0</v>
      </c>
      <c r="S3140">
        <v>13</v>
      </c>
      <c r="T3140">
        <v>0</v>
      </c>
      <c r="U3140">
        <v>18</v>
      </c>
      <c r="V3140">
        <v>0</v>
      </c>
      <c r="W3140">
        <v>0</v>
      </c>
      <c r="X3140">
        <v>0</v>
      </c>
      <c r="Y3140">
        <v>42.603504000000001</v>
      </c>
      <c r="Z3140">
        <v>0</v>
      </c>
      <c r="AA3140">
        <v>0.13038561000000001</v>
      </c>
      <c r="AB3140">
        <v>0</v>
      </c>
      <c r="AC3140">
        <v>6.0876102000000003</v>
      </c>
      <c r="AD3140">
        <v>0</v>
      </c>
      <c r="AE3140">
        <v>0</v>
      </c>
      <c r="AF3140">
        <v>48.8215</v>
      </c>
    </row>
    <row r="3141" spans="1:32" x14ac:dyDescent="0.3">
      <c r="A3141">
        <v>3003513</v>
      </c>
      <c r="B3141">
        <v>1</v>
      </c>
      <c r="C3141" t="s">
        <v>82</v>
      </c>
      <c r="D3141" t="s">
        <v>92</v>
      </c>
      <c r="E3141" t="s">
        <v>11902</v>
      </c>
      <c r="F3141" t="s">
        <v>11903</v>
      </c>
      <c r="G3141" t="s">
        <v>134</v>
      </c>
      <c r="H3141" t="s">
        <v>2683</v>
      </c>
      <c r="I3141" t="s">
        <v>78</v>
      </c>
      <c r="J3141" t="s">
        <v>136</v>
      </c>
      <c r="K3141" t="s">
        <v>22</v>
      </c>
      <c r="L3141" t="s">
        <v>177</v>
      </c>
      <c r="M3141" t="s">
        <v>11904</v>
      </c>
      <c r="N3141" t="s">
        <v>11905</v>
      </c>
      <c r="O3141">
        <v>0.8822713888888889</v>
      </c>
      <c r="P3141">
        <v>0</v>
      </c>
      <c r="Q3141">
        <v>67</v>
      </c>
      <c r="R3141">
        <v>0</v>
      </c>
      <c r="S3141">
        <v>0</v>
      </c>
      <c r="T3141">
        <v>0</v>
      </c>
      <c r="U3141">
        <v>20</v>
      </c>
      <c r="V3141">
        <v>0</v>
      </c>
      <c r="W3141">
        <v>0</v>
      </c>
      <c r="X3141">
        <v>0</v>
      </c>
      <c r="Y3141">
        <v>16.458093999999999</v>
      </c>
      <c r="Z3141">
        <v>0</v>
      </c>
      <c r="AA3141">
        <v>0</v>
      </c>
      <c r="AB3141">
        <v>0</v>
      </c>
      <c r="AC3141">
        <v>23.781599</v>
      </c>
      <c r="AD3141">
        <v>0</v>
      </c>
      <c r="AE3141">
        <v>0</v>
      </c>
      <c r="AF3141">
        <v>40.239693000000003</v>
      </c>
    </row>
    <row r="3142" spans="1:32" x14ac:dyDescent="0.3">
      <c r="A3142">
        <v>3020192</v>
      </c>
      <c r="B3142">
        <v>1</v>
      </c>
      <c r="C3142" t="s">
        <v>82</v>
      </c>
      <c r="D3142" t="s">
        <v>109</v>
      </c>
      <c r="E3142" t="s">
        <v>11906</v>
      </c>
      <c r="F3142" t="s">
        <v>11907</v>
      </c>
      <c r="G3142" t="s">
        <v>134</v>
      </c>
      <c r="H3142" t="s">
        <v>318</v>
      </c>
      <c r="I3142" t="s">
        <v>79</v>
      </c>
      <c r="J3142" t="s">
        <v>136</v>
      </c>
      <c r="K3142" t="s">
        <v>22</v>
      </c>
      <c r="L3142" t="s">
        <v>177</v>
      </c>
      <c r="M3142" t="s">
        <v>11908</v>
      </c>
      <c r="N3142" t="s">
        <v>11909</v>
      </c>
      <c r="O3142">
        <v>0.83404638888888893</v>
      </c>
      <c r="P3142">
        <v>0</v>
      </c>
      <c r="Q3142">
        <v>962</v>
      </c>
      <c r="R3142">
        <v>1</v>
      </c>
      <c r="S3142">
        <v>304</v>
      </c>
      <c r="T3142">
        <v>6</v>
      </c>
      <c r="U3142">
        <v>96</v>
      </c>
      <c r="V3142">
        <v>0</v>
      </c>
      <c r="W3142">
        <v>0</v>
      </c>
      <c r="X3142">
        <v>0</v>
      </c>
      <c r="Y3142">
        <v>207.89182</v>
      </c>
      <c r="Z3142">
        <v>0.19839100000000001</v>
      </c>
      <c r="AA3142">
        <v>29.527308000000001</v>
      </c>
      <c r="AB3142">
        <v>10.297554</v>
      </c>
      <c r="AC3142">
        <v>55.463078000000003</v>
      </c>
      <c r="AD3142">
        <v>0</v>
      </c>
      <c r="AE3142">
        <v>0</v>
      </c>
      <c r="AF3142">
        <v>303.37813999999997</v>
      </c>
    </row>
    <row r="3143" spans="1:32" x14ac:dyDescent="0.3">
      <c r="A3143">
        <v>3012991</v>
      </c>
      <c r="B3143">
        <v>1</v>
      </c>
      <c r="C3143" t="s">
        <v>82</v>
      </c>
      <c r="D3143" t="s">
        <v>97</v>
      </c>
      <c r="E3143" t="s">
        <v>11910</v>
      </c>
      <c r="F3143" t="s">
        <v>11911</v>
      </c>
      <c r="G3143" t="s">
        <v>134</v>
      </c>
      <c r="H3143" t="s">
        <v>142</v>
      </c>
      <c r="I3143" t="s">
        <v>79</v>
      </c>
      <c r="J3143" t="s">
        <v>136</v>
      </c>
      <c r="K3143" t="s">
        <v>22</v>
      </c>
      <c r="L3143" t="s">
        <v>137</v>
      </c>
      <c r="M3143" t="s">
        <v>11912</v>
      </c>
      <c r="N3143" t="s">
        <v>11913</v>
      </c>
      <c r="O3143">
        <v>8.6486111111111104</v>
      </c>
      <c r="P3143">
        <v>0</v>
      </c>
      <c r="Q3143">
        <v>0</v>
      </c>
      <c r="R3143">
        <v>3</v>
      </c>
      <c r="S3143">
        <v>0</v>
      </c>
      <c r="T3143">
        <v>5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10.089591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10.089591</v>
      </c>
    </row>
    <row r="3144" spans="1:32" x14ac:dyDescent="0.3">
      <c r="A3144">
        <v>3013208</v>
      </c>
      <c r="B3144">
        <v>1</v>
      </c>
      <c r="C3144" t="s">
        <v>83</v>
      </c>
      <c r="D3144" t="s">
        <v>124</v>
      </c>
      <c r="E3144" t="s">
        <v>11914</v>
      </c>
      <c r="F3144" t="s">
        <v>11915</v>
      </c>
      <c r="G3144" t="s">
        <v>134</v>
      </c>
      <c r="H3144" t="s">
        <v>247</v>
      </c>
      <c r="I3144" t="s">
        <v>78</v>
      </c>
      <c r="J3144" t="s">
        <v>136</v>
      </c>
      <c r="K3144" t="s">
        <v>22</v>
      </c>
      <c r="L3144" t="s">
        <v>177</v>
      </c>
      <c r="M3144" t="s">
        <v>11916</v>
      </c>
      <c r="N3144" t="s">
        <v>11917</v>
      </c>
      <c r="O3144">
        <v>3.3095269444444444</v>
      </c>
      <c r="P3144">
        <v>0</v>
      </c>
      <c r="Q3144">
        <v>16</v>
      </c>
      <c r="R3144">
        <v>0</v>
      </c>
      <c r="S3144">
        <v>2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3.1586237000000001</v>
      </c>
      <c r="Z3144">
        <v>0</v>
      </c>
      <c r="AA3144">
        <v>0.40151745</v>
      </c>
      <c r="AB3144">
        <v>0</v>
      </c>
      <c r="AC3144">
        <v>0</v>
      </c>
      <c r="AD3144">
        <v>0</v>
      </c>
      <c r="AE3144">
        <v>0</v>
      </c>
      <c r="AF3144">
        <v>3.5601410000000002</v>
      </c>
    </row>
    <row r="3145" spans="1:32" x14ac:dyDescent="0.3">
      <c r="A3145">
        <v>3020183</v>
      </c>
      <c r="B3145">
        <v>1</v>
      </c>
      <c r="C3145" t="s">
        <v>82</v>
      </c>
      <c r="D3145" t="s">
        <v>98</v>
      </c>
      <c r="E3145" t="s">
        <v>11918</v>
      </c>
      <c r="F3145" t="s">
        <v>1582</v>
      </c>
      <c r="G3145" t="s">
        <v>134</v>
      </c>
      <c r="H3145" t="s">
        <v>247</v>
      </c>
      <c r="I3145" t="s">
        <v>78</v>
      </c>
      <c r="J3145" t="s">
        <v>136</v>
      </c>
      <c r="K3145" t="s">
        <v>22</v>
      </c>
      <c r="L3145" t="s">
        <v>177</v>
      </c>
      <c r="M3145" t="s">
        <v>11919</v>
      </c>
      <c r="N3145" t="s">
        <v>11920</v>
      </c>
      <c r="O3145">
        <v>1.2247597222222222</v>
      </c>
      <c r="P3145">
        <v>0</v>
      </c>
      <c r="Q3145">
        <v>235</v>
      </c>
      <c r="R3145">
        <v>0</v>
      </c>
      <c r="S3145">
        <v>0</v>
      </c>
      <c r="T3145">
        <v>0</v>
      </c>
      <c r="U3145">
        <v>18</v>
      </c>
      <c r="V3145">
        <v>0</v>
      </c>
      <c r="W3145">
        <v>0</v>
      </c>
      <c r="X3145">
        <v>0</v>
      </c>
      <c r="Y3145">
        <v>103.699684</v>
      </c>
      <c r="Z3145">
        <v>0</v>
      </c>
      <c r="AA3145">
        <v>0</v>
      </c>
      <c r="AB3145">
        <v>0</v>
      </c>
      <c r="AC3145">
        <v>7.4236190000000004</v>
      </c>
      <c r="AD3145">
        <v>0</v>
      </c>
      <c r="AE3145">
        <v>0</v>
      </c>
      <c r="AF3145">
        <v>111.12331</v>
      </c>
    </row>
    <row r="3146" spans="1:32" x14ac:dyDescent="0.3">
      <c r="A3146">
        <v>3013293</v>
      </c>
      <c r="B3146">
        <v>1</v>
      </c>
      <c r="C3146" t="s">
        <v>82</v>
      </c>
      <c r="D3146" t="s">
        <v>108</v>
      </c>
      <c r="E3146" t="s">
        <v>11921</v>
      </c>
      <c r="F3146" t="s">
        <v>11922</v>
      </c>
      <c r="G3146" t="s">
        <v>134</v>
      </c>
      <c r="H3146" t="s">
        <v>247</v>
      </c>
      <c r="I3146" t="s">
        <v>78</v>
      </c>
      <c r="J3146" t="s">
        <v>136</v>
      </c>
      <c r="K3146" t="s">
        <v>22</v>
      </c>
      <c r="L3146" t="s">
        <v>177</v>
      </c>
      <c r="M3146" t="s">
        <v>11923</v>
      </c>
      <c r="N3146" t="s">
        <v>11924</v>
      </c>
      <c r="O3146">
        <v>1.792006111111111</v>
      </c>
      <c r="P3146">
        <v>0</v>
      </c>
      <c r="Q3146">
        <v>55</v>
      </c>
      <c r="R3146">
        <v>0</v>
      </c>
      <c r="S3146">
        <v>1</v>
      </c>
      <c r="T3146">
        <v>0</v>
      </c>
      <c r="U3146">
        <v>10</v>
      </c>
      <c r="V3146">
        <v>0</v>
      </c>
      <c r="W3146">
        <v>0</v>
      </c>
      <c r="X3146">
        <v>0</v>
      </c>
      <c r="Y3146">
        <v>11.284853999999999</v>
      </c>
      <c r="Z3146">
        <v>0</v>
      </c>
      <c r="AA3146">
        <v>0.10473027</v>
      </c>
      <c r="AB3146">
        <v>0</v>
      </c>
      <c r="AC3146">
        <v>2.0348883</v>
      </c>
      <c r="AD3146">
        <v>0</v>
      </c>
      <c r="AE3146">
        <v>0</v>
      </c>
      <c r="AF3146">
        <v>13.424473000000001</v>
      </c>
    </row>
    <row r="3147" spans="1:32" x14ac:dyDescent="0.3">
      <c r="A3147">
        <v>3020194</v>
      </c>
      <c r="B3147">
        <v>1</v>
      </c>
      <c r="C3147" t="s">
        <v>82</v>
      </c>
      <c r="D3147" t="s">
        <v>91</v>
      </c>
      <c r="E3147" t="s">
        <v>11925</v>
      </c>
      <c r="F3147" t="s">
        <v>11926</v>
      </c>
      <c r="G3147" t="s">
        <v>134</v>
      </c>
      <c r="H3147" t="s">
        <v>478</v>
      </c>
      <c r="I3147" t="s">
        <v>78</v>
      </c>
      <c r="J3147" t="s">
        <v>136</v>
      </c>
      <c r="K3147" t="s">
        <v>22</v>
      </c>
      <c r="L3147" t="s">
        <v>177</v>
      </c>
      <c r="M3147" t="s">
        <v>11927</v>
      </c>
      <c r="N3147" t="s">
        <v>11928</v>
      </c>
      <c r="O3147">
        <v>6.2739561111111106</v>
      </c>
      <c r="P3147">
        <v>0</v>
      </c>
      <c r="Q3147">
        <v>16</v>
      </c>
      <c r="R3147">
        <v>0</v>
      </c>
      <c r="S3147">
        <v>0</v>
      </c>
      <c r="T3147">
        <v>0</v>
      </c>
      <c r="U3147">
        <v>4</v>
      </c>
      <c r="V3147">
        <v>0</v>
      </c>
      <c r="W3147">
        <v>0</v>
      </c>
      <c r="X3147">
        <v>0</v>
      </c>
      <c r="Y3147">
        <v>29.982434999999999</v>
      </c>
      <c r="Z3147">
        <v>0</v>
      </c>
      <c r="AA3147">
        <v>0</v>
      </c>
      <c r="AB3147">
        <v>0</v>
      </c>
      <c r="AC3147">
        <v>12.550682</v>
      </c>
      <c r="AD3147">
        <v>0</v>
      </c>
      <c r="AE3147">
        <v>0</v>
      </c>
      <c r="AF3147">
        <v>42.533115000000002</v>
      </c>
    </row>
    <row r="3148" spans="1:32" x14ac:dyDescent="0.3">
      <c r="A3148">
        <v>3001733</v>
      </c>
      <c r="B3148">
        <v>1</v>
      </c>
      <c r="C3148" t="s">
        <v>82</v>
      </c>
      <c r="D3148" t="s">
        <v>106</v>
      </c>
      <c r="E3148" t="s">
        <v>11929</v>
      </c>
      <c r="F3148" t="s">
        <v>11930</v>
      </c>
      <c r="G3148" t="s">
        <v>134</v>
      </c>
      <c r="H3148" t="s">
        <v>211</v>
      </c>
      <c r="I3148" t="s">
        <v>79</v>
      </c>
      <c r="J3148" t="s">
        <v>136</v>
      </c>
      <c r="K3148" t="s">
        <v>22</v>
      </c>
      <c r="L3148" t="s">
        <v>177</v>
      </c>
      <c r="M3148" t="s">
        <v>11931</v>
      </c>
      <c r="N3148" t="s">
        <v>11932</v>
      </c>
      <c r="O3148">
        <v>1.7309591666666668</v>
      </c>
      <c r="P3148">
        <v>0</v>
      </c>
      <c r="Q3148">
        <v>155</v>
      </c>
      <c r="R3148">
        <v>0</v>
      </c>
      <c r="S3148">
        <v>1</v>
      </c>
      <c r="T3148">
        <v>8</v>
      </c>
      <c r="U3148">
        <v>22</v>
      </c>
      <c r="V3148">
        <v>5</v>
      </c>
      <c r="W3148">
        <v>1</v>
      </c>
      <c r="X3148">
        <v>0</v>
      </c>
      <c r="Y3148">
        <v>92.335160000000002</v>
      </c>
      <c r="Z3148">
        <v>0</v>
      </c>
      <c r="AA3148">
        <v>0</v>
      </c>
      <c r="AB3148">
        <v>120.92867</v>
      </c>
      <c r="AC3148">
        <v>39.851050000000001</v>
      </c>
      <c r="AD3148">
        <v>159.92365000000001</v>
      </c>
      <c r="AE3148">
        <v>5.5393356999999996</v>
      </c>
      <c r="AF3148">
        <v>418.57787999999999</v>
      </c>
    </row>
    <row r="3149" spans="1:32" x14ac:dyDescent="0.3">
      <c r="A3149">
        <v>3012797</v>
      </c>
      <c r="B3149">
        <v>1</v>
      </c>
      <c r="C3149" t="s">
        <v>82</v>
      </c>
      <c r="D3149" t="s">
        <v>106</v>
      </c>
      <c r="E3149" t="s">
        <v>11933</v>
      </c>
      <c r="F3149" t="s">
        <v>11934</v>
      </c>
      <c r="G3149" t="s">
        <v>134</v>
      </c>
      <c r="H3149" t="s">
        <v>211</v>
      </c>
      <c r="I3149" t="s">
        <v>79</v>
      </c>
      <c r="J3149" t="s">
        <v>136</v>
      </c>
      <c r="K3149" t="s">
        <v>22</v>
      </c>
      <c r="L3149" t="s">
        <v>177</v>
      </c>
      <c r="M3149" t="s">
        <v>11935</v>
      </c>
      <c r="N3149" t="s">
        <v>11936</v>
      </c>
      <c r="O3149">
        <v>1.4336111111111112</v>
      </c>
      <c r="P3149">
        <v>0</v>
      </c>
      <c r="Q3149">
        <v>15</v>
      </c>
      <c r="R3149">
        <v>0</v>
      </c>
      <c r="S3149">
        <v>18</v>
      </c>
      <c r="T3149">
        <v>0</v>
      </c>
      <c r="U3149">
        <v>8</v>
      </c>
      <c r="V3149">
        <v>0</v>
      </c>
      <c r="W3149">
        <v>0</v>
      </c>
      <c r="X3149">
        <v>0</v>
      </c>
      <c r="Y3149">
        <v>4.1077064999999999</v>
      </c>
      <c r="Z3149">
        <v>0</v>
      </c>
      <c r="AA3149">
        <v>4.6917204999999997</v>
      </c>
      <c r="AB3149">
        <v>0</v>
      </c>
      <c r="AC3149">
        <v>18.008565999999998</v>
      </c>
      <c r="AD3149">
        <v>0</v>
      </c>
      <c r="AE3149">
        <v>0</v>
      </c>
      <c r="AF3149">
        <v>26.807993</v>
      </c>
    </row>
    <row r="3150" spans="1:32" x14ac:dyDescent="0.3">
      <c r="A3150">
        <v>3011146</v>
      </c>
      <c r="B3150">
        <v>1</v>
      </c>
      <c r="C3150" t="s">
        <v>83</v>
      </c>
      <c r="D3150" t="s">
        <v>114</v>
      </c>
      <c r="E3150" t="s">
        <v>11937</v>
      </c>
      <c r="F3150" t="s">
        <v>11938</v>
      </c>
      <c r="G3150" t="s">
        <v>134</v>
      </c>
      <c r="H3150" t="s">
        <v>147</v>
      </c>
      <c r="I3150" t="s">
        <v>79</v>
      </c>
      <c r="J3150" t="s">
        <v>136</v>
      </c>
      <c r="K3150" t="s">
        <v>22</v>
      </c>
      <c r="L3150" t="s">
        <v>137</v>
      </c>
      <c r="M3150" t="s">
        <v>11939</v>
      </c>
      <c r="N3150" t="s">
        <v>11940</v>
      </c>
      <c r="O3150">
        <v>2.0205555555555557</v>
      </c>
      <c r="P3150">
        <v>5</v>
      </c>
      <c r="Q3150">
        <v>5529</v>
      </c>
      <c r="R3150">
        <v>21</v>
      </c>
      <c r="S3150">
        <v>141</v>
      </c>
      <c r="T3150">
        <v>16</v>
      </c>
      <c r="U3150">
        <v>884</v>
      </c>
      <c r="V3150">
        <v>4</v>
      </c>
      <c r="W3150">
        <v>1</v>
      </c>
      <c r="X3150">
        <v>13.335013</v>
      </c>
      <c r="Y3150">
        <v>1868.6377</v>
      </c>
      <c r="Z3150">
        <v>101.55634999999999</v>
      </c>
      <c r="AA3150">
        <v>104.20466</v>
      </c>
      <c r="AB3150">
        <v>99.108329999999995</v>
      </c>
      <c r="AC3150">
        <v>692.95</v>
      </c>
      <c r="AD3150">
        <v>147.83797000000001</v>
      </c>
      <c r="AE3150">
        <v>0.67327565</v>
      </c>
      <c r="AF3150">
        <v>3028.3031999999998</v>
      </c>
    </row>
    <row r="3151" spans="1:32" x14ac:dyDescent="0.3">
      <c r="A3151">
        <v>3017166</v>
      </c>
      <c r="B3151">
        <v>1</v>
      </c>
      <c r="C3151" t="s">
        <v>82</v>
      </c>
      <c r="D3151" t="s">
        <v>100</v>
      </c>
      <c r="E3151" t="s">
        <v>11941</v>
      </c>
      <c r="F3151" t="s">
        <v>11942</v>
      </c>
      <c r="G3151" t="s">
        <v>134</v>
      </c>
      <c r="H3151" t="s">
        <v>147</v>
      </c>
      <c r="I3151" t="s">
        <v>79</v>
      </c>
      <c r="J3151" t="s">
        <v>136</v>
      </c>
      <c r="K3151" t="s">
        <v>22</v>
      </c>
      <c r="L3151" t="s">
        <v>137</v>
      </c>
      <c r="M3151" t="s">
        <v>11943</v>
      </c>
      <c r="N3151" t="s">
        <v>11944</v>
      </c>
      <c r="O3151">
        <v>5.9985594444444441</v>
      </c>
      <c r="P3151">
        <v>0</v>
      </c>
      <c r="Q3151">
        <v>712</v>
      </c>
      <c r="R3151">
        <v>0</v>
      </c>
      <c r="S3151">
        <v>0</v>
      </c>
      <c r="T3151">
        <v>0</v>
      </c>
      <c r="U3151">
        <v>487</v>
      </c>
      <c r="V3151">
        <v>0</v>
      </c>
      <c r="W3151">
        <v>0</v>
      </c>
      <c r="X3151">
        <v>0</v>
      </c>
      <c r="Y3151">
        <v>1121.4375</v>
      </c>
      <c r="Z3151">
        <v>0</v>
      </c>
      <c r="AA3151">
        <v>0</v>
      </c>
      <c r="AB3151">
        <v>0</v>
      </c>
      <c r="AC3151">
        <v>3760.2739999999999</v>
      </c>
      <c r="AD3151">
        <v>0</v>
      </c>
      <c r="AE3151">
        <v>0</v>
      </c>
      <c r="AF3151">
        <v>4881.7114000000001</v>
      </c>
    </row>
    <row r="3152" spans="1:32" x14ac:dyDescent="0.3">
      <c r="A3152">
        <v>3020212</v>
      </c>
      <c r="B3152">
        <v>1</v>
      </c>
      <c r="C3152" t="s">
        <v>83</v>
      </c>
      <c r="D3152" t="s">
        <v>127</v>
      </c>
      <c r="E3152" t="s">
        <v>11945</v>
      </c>
      <c r="F3152" t="s">
        <v>11946</v>
      </c>
      <c r="G3152" t="s">
        <v>134</v>
      </c>
      <c r="H3152" t="s">
        <v>211</v>
      </c>
      <c r="I3152" t="s">
        <v>79</v>
      </c>
      <c r="J3152" t="s">
        <v>136</v>
      </c>
      <c r="K3152" t="s">
        <v>22</v>
      </c>
      <c r="L3152" t="s">
        <v>177</v>
      </c>
      <c r="M3152" t="s">
        <v>11947</v>
      </c>
      <c r="N3152" t="s">
        <v>11948</v>
      </c>
      <c r="O3152">
        <v>1.2280555555555555</v>
      </c>
      <c r="P3152">
        <v>5</v>
      </c>
      <c r="Q3152">
        <v>215</v>
      </c>
      <c r="R3152">
        <v>11</v>
      </c>
      <c r="S3152">
        <v>3</v>
      </c>
      <c r="T3152">
        <v>1</v>
      </c>
      <c r="U3152">
        <v>22</v>
      </c>
      <c r="V3152">
        <v>0</v>
      </c>
      <c r="W3152">
        <v>0</v>
      </c>
      <c r="X3152">
        <v>16.236746</v>
      </c>
      <c r="Y3152">
        <v>29.480606000000002</v>
      </c>
      <c r="Z3152">
        <v>12.068616</v>
      </c>
      <c r="AA3152">
        <v>4.4053398000000001E-2</v>
      </c>
      <c r="AB3152">
        <v>1.3630294000000001</v>
      </c>
      <c r="AC3152">
        <v>5.1749450000000001</v>
      </c>
      <c r="AD3152">
        <v>0</v>
      </c>
      <c r="AE3152">
        <v>0</v>
      </c>
      <c r="AF3152">
        <v>64.367999999999995</v>
      </c>
    </row>
    <row r="3153" spans="1:32" x14ac:dyDescent="0.3">
      <c r="A3153">
        <v>3020254</v>
      </c>
      <c r="B3153">
        <v>1</v>
      </c>
      <c r="C3153" t="s">
        <v>82</v>
      </c>
      <c r="D3153" t="s">
        <v>84</v>
      </c>
      <c r="E3153" t="s">
        <v>4851</v>
      </c>
      <c r="F3153" t="s">
        <v>4852</v>
      </c>
      <c r="G3153" t="s">
        <v>134</v>
      </c>
      <c r="H3153" t="s">
        <v>211</v>
      </c>
      <c r="I3153" t="s">
        <v>79</v>
      </c>
      <c r="J3153" t="s">
        <v>136</v>
      </c>
      <c r="K3153" t="s">
        <v>22</v>
      </c>
      <c r="L3153" t="s">
        <v>177</v>
      </c>
      <c r="M3153" t="s">
        <v>11949</v>
      </c>
      <c r="N3153" t="s">
        <v>11950</v>
      </c>
      <c r="O3153">
        <v>0.29638888888888887</v>
      </c>
      <c r="P3153">
        <v>5</v>
      </c>
      <c r="Q3153">
        <v>792</v>
      </c>
      <c r="R3153">
        <v>25</v>
      </c>
      <c r="S3153">
        <v>14</v>
      </c>
      <c r="T3153">
        <v>34</v>
      </c>
      <c r="U3153">
        <v>57</v>
      </c>
      <c r="V3153">
        <v>0</v>
      </c>
      <c r="W3153">
        <v>0</v>
      </c>
      <c r="X3153">
        <v>1.5326508000000001</v>
      </c>
      <c r="Y3153">
        <v>59.812958000000002</v>
      </c>
      <c r="Z3153">
        <v>12.155030999999999</v>
      </c>
      <c r="AA3153">
        <v>1.6177484</v>
      </c>
      <c r="AB3153">
        <v>120.45099</v>
      </c>
      <c r="AC3153">
        <v>8.8887839999999994</v>
      </c>
      <c r="AD3153">
        <v>0</v>
      </c>
      <c r="AE3153">
        <v>0</v>
      </c>
      <c r="AF3153">
        <v>204.45815999999999</v>
      </c>
    </row>
    <row r="3154" spans="1:32" x14ac:dyDescent="0.3">
      <c r="A3154">
        <v>3014738</v>
      </c>
      <c r="B3154">
        <v>1</v>
      </c>
      <c r="C3154" t="s">
        <v>83</v>
      </c>
      <c r="D3154" t="s">
        <v>130</v>
      </c>
      <c r="E3154" t="s">
        <v>11951</v>
      </c>
      <c r="F3154" t="s">
        <v>11952</v>
      </c>
      <c r="G3154" t="s">
        <v>134</v>
      </c>
      <c r="H3154" t="s">
        <v>142</v>
      </c>
      <c r="I3154" t="s">
        <v>79</v>
      </c>
      <c r="J3154" t="s">
        <v>136</v>
      </c>
      <c r="K3154" t="s">
        <v>22</v>
      </c>
      <c r="L3154" t="s">
        <v>137</v>
      </c>
      <c r="M3154" t="s">
        <v>11953</v>
      </c>
      <c r="N3154" t="s">
        <v>11954</v>
      </c>
      <c r="O3154">
        <v>7.0413888888888891</v>
      </c>
      <c r="P3154">
        <v>6</v>
      </c>
      <c r="Q3154">
        <v>644</v>
      </c>
      <c r="R3154">
        <v>100</v>
      </c>
      <c r="S3154">
        <v>30</v>
      </c>
      <c r="T3154">
        <v>4</v>
      </c>
      <c r="U3154">
        <v>65</v>
      </c>
      <c r="V3154">
        <v>0</v>
      </c>
      <c r="W3154">
        <v>0</v>
      </c>
      <c r="X3154">
        <v>516.79420000000005</v>
      </c>
      <c r="Y3154">
        <v>864.86315999999999</v>
      </c>
      <c r="Z3154">
        <v>364.8963</v>
      </c>
      <c r="AA3154">
        <v>27.839312</v>
      </c>
      <c r="AB3154">
        <v>81.009839999999997</v>
      </c>
      <c r="AC3154">
        <v>249.13737</v>
      </c>
      <c r="AD3154">
        <v>0</v>
      </c>
      <c r="AE3154">
        <v>0</v>
      </c>
      <c r="AF3154">
        <v>2104.5403000000001</v>
      </c>
    </row>
    <row r="3155" spans="1:32" x14ac:dyDescent="0.3">
      <c r="A3155">
        <v>3013193</v>
      </c>
      <c r="B3155">
        <v>1</v>
      </c>
      <c r="C3155" t="s">
        <v>83</v>
      </c>
      <c r="D3155" t="s">
        <v>125</v>
      </c>
      <c r="E3155" t="s">
        <v>11955</v>
      </c>
      <c r="F3155" t="s">
        <v>11956</v>
      </c>
      <c r="G3155" t="s">
        <v>134</v>
      </c>
      <c r="H3155" t="s">
        <v>211</v>
      </c>
      <c r="I3155" t="s">
        <v>79</v>
      </c>
      <c r="J3155" t="s">
        <v>136</v>
      </c>
      <c r="K3155" t="s">
        <v>22</v>
      </c>
      <c r="L3155" t="s">
        <v>177</v>
      </c>
      <c r="M3155" t="s">
        <v>11957</v>
      </c>
      <c r="N3155" t="s">
        <v>11958</v>
      </c>
      <c r="O3155">
        <v>0.29833333333333334</v>
      </c>
      <c r="P3155">
        <v>0</v>
      </c>
      <c r="Q3155">
        <v>311</v>
      </c>
      <c r="R3155">
        <v>0</v>
      </c>
      <c r="S3155">
        <v>0</v>
      </c>
      <c r="T3155">
        <v>0</v>
      </c>
      <c r="U3155">
        <v>124</v>
      </c>
      <c r="V3155">
        <v>0</v>
      </c>
      <c r="W3155">
        <v>1</v>
      </c>
      <c r="X3155">
        <v>0</v>
      </c>
      <c r="Y3155">
        <v>18.165268000000001</v>
      </c>
      <c r="Z3155">
        <v>0</v>
      </c>
      <c r="AA3155">
        <v>0</v>
      </c>
      <c r="AB3155">
        <v>0</v>
      </c>
      <c r="AC3155">
        <v>11.116937999999999</v>
      </c>
      <c r="AD3155">
        <v>0</v>
      </c>
      <c r="AE3155">
        <v>0</v>
      </c>
      <c r="AF3155">
        <v>29.282205999999999</v>
      </c>
    </row>
    <row r="3156" spans="1:32" x14ac:dyDescent="0.3">
      <c r="A3156">
        <v>3020200</v>
      </c>
      <c r="B3156">
        <v>1</v>
      </c>
      <c r="C3156" t="s">
        <v>82</v>
      </c>
      <c r="D3156" t="s">
        <v>87</v>
      </c>
      <c r="E3156" t="s">
        <v>11959</v>
      </c>
      <c r="F3156" t="s">
        <v>11960</v>
      </c>
      <c r="G3156" t="s">
        <v>134</v>
      </c>
      <c r="H3156" t="s">
        <v>182</v>
      </c>
      <c r="I3156" t="s">
        <v>78</v>
      </c>
      <c r="J3156" t="s">
        <v>136</v>
      </c>
      <c r="K3156" t="s">
        <v>22</v>
      </c>
      <c r="L3156" t="s">
        <v>177</v>
      </c>
      <c r="M3156" t="s">
        <v>11961</v>
      </c>
      <c r="N3156" t="s">
        <v>11962</v>
      </c>
      <c r="O3156">
        <v>1.4761230555555556</v>
      </c>
      <c r="P3156">
        <v>0</v>
      </c>
      <c r="Q3156">
        <v>245</v>
      </c>
      <c r="R3156">
        <v>0</v>
      </c>
      <c r="S3156">
        <v>0</v>
      </c>
      <c r="T3156">
        <v>0</v>
      </c>
      <c r="U3156">
        <v>9</v>
      </c>
      <c r="V3156">
        <v>0</v>
      </c>
      <c r="W3156">
        <v>0</v>
      </c>
      <c r="X3156">
        <v>0</v>
      </c>
      <c r="Y3156">
        <v>128.84530000000001</v>
      </c>
      <c r="Z3156">
        <v>0</v>
      </c>
      <c r="AA3156">
        <v>0</v>
      </c>
      <c r="AB3156">
        <v>0</v>
      </c>
      <c r="AC3156">
        <v>2.5510978999999998</v>
      </c>
      <c r="AD3156">
        <v>0</v>
      </c>
      <c r="AE3156">
        <v>0</v>
      </c>
      <c r="AF3156">
        <v>131.39641</v>
      </c>
    </row>
    <row r="3157" spans="1:32" x14ac:dyDescent="0.3">
      <c r="A3157">
        <v>3013490</v>
      </c>
      <c r="B3157">
        <v>1</v>
      </c>
      <c r="C3157" t="s">
        <v>82</v>
      </c>
      <c r="D3157" t="s">
        <v>101</v>
      </c>
      <c r="E3157" t="s">
        <v>613</v>
      </c>
      <c r="F3157" t="s">
        <v>614</v>
      </c>
      <c r="G3157" t="s">
        <v>134</v>
      </c>
      <c r="H3157" t="s">
        <v>211</v>
      </c>
      <c r="I3157" t="s">
        <v>79</v>
      </c>
      <c r="J3157" t="s">
        <v>136</v>
      </c>
      <c r="K3157" t="s">
        <v>22</v>
      </c>
      <c r="L3157" t="s">
        <v>177</v>
      </c>
      <c r="M3157" t="s">
        <v>11963</v>
      </c>
      <c r="N3157" t="s">
        <v>11964</v>
      </c>
      <c r="O3157">
        <v>2.1236111111111109</v>
      </c>
      <c r="P3157">
        <v>1</v>
      </c>
      <c r="Q3157">
        <v>381</v>
      </c>
      <c r="R3157">
        <v>5</v>
      </c>
      <c r="S3157">
        <v>7</v>
      </c>
      <c r="T3157">
        <v>3</v>
      </c>
      <c r="U3157">
        <v>28</v>
      </c>
      <c r="V3157">
        <v>0</v>
      </c>
      <c r="W3157">
        <v>0</v>
      </c>
      <c r="X3157">
        <v>0.52464219999999995</v>
      </c>
      <c r="Y3157">
        <v>186.23172</v>
      </c>
      <c r="Z3157">
        <v>3.4931936000000001</v>
      </c>
      <c r="AA3157">
        <v>8.8267579999999999</v>
      </c>
      <c r="AB3157">
        <v>13.594279999999999</v>
      </c>
      <c r="AC3157">
        <v>29.946833000000002</v>
      </c>
      <c r="AD3157">
        <v>0</v>
      </c>
      <c r="AE3157">
        <v>0</v>
      </c>
      <c r="AF3157">
        <v>242.61742000000001</v>
      </c>
    </row>
    <row r="3158" spans="1:32" x14ac:dyDescent="0.3">
      <c r="A3158">
        <v>3013203</v>
      </c>
      <c r="B3158">
        <v>1</v>
      </c>
      <c r="C3158" t="s">
        <v>82</v>
      </c>
      <c r="D3158" t="s">
        <v>90</v>
      </c>
      <c r="E3158" t="s">
        <v>11965</v>
      </c>
      <c r="F3158" t="s">
        <v>11966</v>
      </c>
      <c r="G3158" t="s">
        <v>134</v>
      </c>
      <c r="H3158" t="s">
        <v>211</v>
      </c>
      <c r="I3158" t="s">
        <v>79</v>
      </c>
      <c r="J3158" t="s">
        <v>136</v>
      </c>
      <c r="K3158" t="s">
        <v>22</v>
      </c>
      <c r="L3158" t="s">
        <v>177</v>
      </c>
      <c r="M3158" t="s">
        <v>11967</v>
      </c>
      <c r="N3158" t="s">
        <v>11968</v>
      </c>
      <c r="O3158">
        <v>1.7175</v>
      </c>
      <c r="P3158">
        <v>0</v>
      </c>
      <c r="Q3158">
        <v>145</v>
      </c>
      <c r="R3158">
        <v>0</v>
      </c>
      <c r="S3158">
        <v>1</v>
      </c>
      <c r="T3158">
        <v>32</v>
      </c>
      <c r="U3158">
        <v>23</v>
      </c>
      <c r="V3158">
        <v>12</v>
      </c>
      <c r="W3158">
        <v>4</v>
      </c>
      <c r="X3158">
        <v>0</v>
      </c>
      <c r="Y3158">
        <v>71.353440000000006</v>
      </c>
      <c r="Z3158">
        <v>0</v>
      </c>
      <c r="AA3158">
        <v>3.5873086000000001</v>
      </c>
      <c r="AB3158">
        <v>898.09753000000001</v>
      </c>
      <c r="AC3158">
        <v>67.825355999999999</v>
      </c>
      <c r="AD3158">
        <v>352.78912000000003</v>
      </c>
      <c r="AE3158">
        <v>144.68304000000001</v>
      </c>
      <c r="AF3158">
        <v>1538.3358000000001</v>
      </c>
    </row>
    <row r="3159" spans="1:32" x14ac:dyDescent="0.3">
      <c r="A3159">
        <v>3011932</v>
      </c>
      <c r="B3159">
        <v>1</v>
      </c>
      <c r="C3159" t="s">
        <v>83</v>
      </c>
      <c r="D3159" t="s">
        <v>128</v>
      </c>
      <c r="E3159" t="s">
        <v>11969</v>
      </c>
      <c r="F3159" t="s">
        <v>11970</v>
      </c>
      <c r="G3159" t="s">
        <v>134</v>
      </c>
      <c r="H3159" t="s">
        <v>147</v>
      </c>
      <c r="I3159" t="s">
        <v>79</v>
      </c>
      <c r="J3159" t="s">
        <v>136</v>
      </c>
      <c r="K3159" t="s">
        <v>22</v>
      </c>
      <c r="L3159" t="s">
        <v>137</v>
      </c>
      <c r="M3159" t="s">
        <v>11971</v>
      </c>
      <c r="N3159" t="s">
        <v>11972</v>
      </c>
      <c r="O3159">
        <v>3.2530555555555556</v>
      </c>
      <c r="P3159">
        <v>2</v>
      </c>
      <c r="Q3159">
        <v>2</v>
      </c>
      <c r="R3159">
        <v>47</v>
      </c>
      <c r="S3159">
        <v>32</v>
      </c>
      <c r="T3159">
        <v>1</v>
      </c>
      <c r="U3159">
        <v>1</v>
      </c>
      <c r="V3159">
        <v>0</v>
      </c>
      <c r="W3159">
        <v>0</v>
      </c>
      <c r="X3159">
        <v>16.223513000000001</v>
      </c>
      <c r="Y3159">
        <v>0.17042750000000001</v>
      </c>
      <c r="Z3159">
        <v>61.118389999999998</v>
      </c>
      <c r="AA3159">
        <v>52.935192000000001</v>
      </c>
      <c r="AB3159">
        <v>0.85669165999999997</v>
      </c>
      <c r="AC3159">
        <v>9.8940849999999997E-2</v>
      </c>
      <c r="AD3159">
        <v>0</v>
      </c>
      <c r="AE3159">
        <v>0</v>
      </c>
      <c r="AF3159">
        <v>131.40315000000001</v>
      </c>
    </row>
    <row r="3160" spans="1:32" x14ac:dyDescent="0.3">
      <c r="A3160">
        <v>3017206</v>
      </c>
      <c r="B3160">
        <v>1</v>
      </c>
      <c r="C3160" t="s">
        <v>82</v>
      </c>
      <c r="D3160" t="s">
        <v>90</v>
      </c>
      <c r="E3160" t="s">
        <v>11973</v>
      </c>
      <c r="F3160" t="s">
        <v>11974</v>
      </c>
      <c r="G3160" t="s">
        <v>134</v>
      </c>
      <c r="H3160" t="s">
        <v>318</v>
      </c>
      <c r="I3160" t="s">
        <v>79</v>
      </c>
      <c r="J3160" t="s">
        <v>136</v>
      </c>
      <c r="K3160" t="s">
        <v>22</v>
      </c>
      <c r="L3160" t="s">
        <v>177</v>
      </c>
      <c r="M3160" t="s">
        <v>11975</v>
      </c>
      <c r="N3160" t="s">
        <v>11976</v>
      </c>
      <c r="O3160">
        <v>3.8113558333333333</v>
      </c>
      <c r="P3160">
        <v>0</v>
      </c>
      <c r="Q3160">
        <v>168</v>
      </c>
      <c r="R3160">
        <v>0</v>
      </c>
      <c r="S3160">
        <v>1</v>
      </c>
      <c r="T3160">
        <v>0</v>
      </c>
      <c r="U3160">
        <v>10</v>
      </c>
      <c r="V3160">
        <v>0</v>
      </c>
      <c r="W3160">
        <v>0</v>
      </c>
      <c r="X3160">
        <v>0</v>
      </c>
      <c r="Y3160">
        <v>331.73653999999999</v>
      </c>
      <c r="Z3160">
        <v>0</v>
      </c>
      <c r="AA3160">
        <v>3.5195379999999998</v>
      </c>
      <c r="AB3160">
        <v>0</v>
      </c>
      <c r="AC3160">
        <v>37.759884</v>
      </c>
      <c r="AD3160">
        <v>0</v>
      </c>
      <c r="AE3160">
        <v>0</v>
      </c>
      <c r="AF3160">
        <v>373.01596000000001</v>
      </c>
    </row>
    <row r="3161" spans="1:32" x14ac:dyDescent="0.3">
      <c r="A3161">
        <v>3002003</v>
      </c>
      <c r="B3161">
        <v>2</v>
      </c>
      <c r="C3161" t="s">
        <v>82</v>
      </c>
      <c r="D3161" t="s">
        <v>90</v>
      </c>
      <c r="E3161" t="s">
        <v>10889</v>
      </c>
      <c r="F3161" t="s">
        <v>10890</v>
      </c>
      <c r="G3161" t="s">
        <v>134</v>
      </c>
      <c r="H3161" t="s">
        <v>404</v>
      </c>
      <c r="I3161" t="s">
        <v>78</v>
      </c>
      <c r="J3161" t="s">
        <v>136</v>
      </c>
      <c r="K3161" t="s">
        <v>22</v>
      </c>
      <c r="L3161" t="s">
        <v>177</v>
      </c>
      <c r="M3161" t="s">
        <v>10230</v>
      </c>
      <c r="N3161" t="s">
        <v>11977</v>
      </c>
      <c r="O3161">
        <v>2.3675000000000002</v>
      </c>
      <c r="P3161">
        <v>0</v>
      </c>
      <c r="Q3161">
        <v>690</v>
      </c>
      <c r="R3161">
        <v>0</v>
      </c>
      <c r="S3161">
        <v>0</v>
      </c>
      <c r="T3161">
        <v>0</v>
      </c>
      <c r="U3161">
        <v>155</v>
      </c>
      <c r="V3161">
        <v>0</v>
      </c>
      <c r="W3161">
        <v>0</v>
      </c>
      <c r="X3161">
        <v>0</v>
      </c>
      <c r="Y3161">
        <v>864.47173999999995</v>
      </c>
      <c r="Z3161">
        <v>0</v>
      </c>
      <c r="AA3161">
        <v>0</v>
      </c>
      <c r="AB3161">
        <v>0</v>
      </c>
      <c r="AC3161">
        <v>334.69182999999998</v>
      </c>
      <c r="AD3161">
        <v>0</v>
      </c>
      <c r="AE3161">
        <v>0</v>
      </c>
      <c r="AF3161">
        <v>1199.1636000000001</v>
      </c>
    </row>
    <row r="3162" spans="1:32" x14ac:dyDescent="0.3">
      <c r="A3162">
        <v>3018570</v>
      </c>
      <c r="B3162">
        <v>1</v>
      </c>
      <c r="C3162" t="s">
        <v>82</v>
      </c>
      <c r="D3162" t="s">
        <v>100</v>
      </c>
      <c r="E3162" t="s">
        <v>11978</v>
      </c>
      <c r="F3162" t="s">
        <v>11979</v>
      </c>
      <c r="G3162" t="s">
        <v>134</v>
      </c>
      <c r="H3162" t="s">
        <v>135</v>
      </c>
      <c r="I3162" t="s">
        <v>79</v>
      </c>
      <c r="J3162" t="s">
        <v>136</v>
      </c>
      <c r="K3162" t="s">
        <v>22</v>
      </c>
      <c r="L3162" t="s">
        <v>177</v>
      </c>
      <c r="M3162" t="s">
        <v>11980</v>
      </c>
      <c r="N3162" t="s">
        <v>11981</v>
      </c>
      <c r="O3162">
        <v>0.12669527777777778</v>
      </c>
      <c r="P3162">
        <v>0</v>
      </c>
      <c r="Q3162">
        <v>0</v>
      </c>
      <c r="R3162">
        <v>0</v>
      </c>
      <c r="S3162">
        <v>0</v>
      </c>
      <c r="T3162">
        <v>1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0.2558685</v>
      </c>
      <c r="AC3162">
        <v>0</v>
      </c>
      <c r="AD3162">
        <v>0</v>
      </c>
      <c r="AE3162">
        <v>0</v>
      </c>
      <c r="AF3162">
        <v>0.2558685</v>
      </c>
    </row>
    <row r="3163" spans="1:32" x14ac:dyDescent="0.3">
      <c r="A3163">
        <v>3013206</v>
      </c>
      <c r="B3163">
        <v>1</v>
      </c>
      <c r="C3163" t="s">
        <v>82</v>
      </c>
      <c r="D3163" t="s">
        <v>98</v>
      </c>
      <c r="E3163" t="s">
        <v>2360</v>
      </c>
      <c r="F3163" t="s">
        <v>2361</v>
      </c>
      <c r="G3163" t="s">
        <v>134</v>
      </c>
      <c r="H3163" t="s">
        <v>216</v>
      </c>
      <c r="I3163" t="s">
        <v>78</v>
      </c>
      <c r="J3163" t="s">
        <v>136</v>
      </c>
      <c r="K3163" t="s">
        <v>22</v>
      </c>
      <c r="L3163" t="s">
        <v>177</v>
      </c>
      <c r="M3163" t="s">
        <v>11982</v>
      </c>
      <c r="N3163" t="s">
        <v>11983</v>
      </c>
      <c r="O3163">
        <v>2.0001094444444445</v>
      </c>
      <c r="P3163">
        <v>0</v>
      </c>
      <c r="Q3163">
        <v>9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3.6850686000000001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3.6850686000000001</v>
      </c>
    </row>
    <row r="3164" spans="1:32" x14ac:dyDescent="0.3">
      <c r="A3164">
        <v>3020260</v>
      </c>
      <c r="B3164">
        <v>1</v>
      </c>
      <c r="C3164" t="s">
        <v>82</v>
      </c>
      <c r="D3164" t="s">
        <v>92</v>
      </c>
      <c r="E3164" t="s">
        <v>11984</v>
      </c>
      <c r="F3164" t="s">
        <v>11985</v>
      </c>
      <c r="G3164" t="s">
        <v>134</v>
      </c>
      <c r="H3164" t="s">
        <v>367</v>
      </c>
      <c r="I3164" t="s">
        <v>78</v>
      </c>
      <c r="J3164" t="s">
        <v>136</v>
      </c>
      <c r="K3164" t="s">
        <v>22</v>
      </c>
      <c r="L3164" t="s">
        <v>177</v>
      </c>
      <c r="M3164" t="s">
        <v>11986</v>
      </c>
      <c r="N3164" t="s">
        <v>11987</v>
      </c>
      <c r="O3164">
        <v>6.4645299999999999</v>
      </c>
      <c r="P3164">
        <v>0</v>
      </c>
      <c r="Q3164">
        <v>2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12.570708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12.570708</v>
      </c>
    </row>
    <row r="3165" spans="1:32" x14ac:dyDescent="0.3">
      <c r="A3165">
        <v>3011318</v>
      </c>
      <c r="B3165">
        <v>1</v>
      </c>
      <c r="C3165" t="s">
        <v>82</v>
      </c>
      <c r="D3165" t="s">
        <v>92</v>
      </c>
      <c r="E3165" t="s">
        <v>11988</v>
      </c>
      <c r="F3165" t="s">
        <v>11989</v>
      </c>
      <c r="G3165" t="s">
        <v>134</v>
      </c>
      <c r="H3165" t="s">
        <v>147</v>
      </c>
      <c r="I3165" t="s">
        <v>78</v>
      </c>
      <c r="J3165" t="s">
        <v>136</v>
      </c>
      <c r="K3165" t="s">
        <v>22</v>
      </c>
      <c r="L3165" t="s">
        <v>137</v>
      </c>
      <c r="M3165" t="s">
        <v>11990</v>
      </c>
      <c r="N3165" t="s">
        <v>11991</v>
      </c>
      <c r="O3165">
        <v>0.61277777777777775</v>
      </c>
      <c r="P3165">
        <v>0</v>
      </c>
      <c r="Q3165">
        <v>464</v>
      </c>
      <c r="R3165">
        <v>0</v>
      </c>
      <c r="S3165">
        <v>1</v>
      </c>
      <c r="T3165">
        <v>0</v>
      </c>
      <c r="U3165">
        <v>25</v>
      </c>
      <c r="V3165">
        <v>0</v>
      </c>
      <c r="W3165">
        <v>0</v>
      </c>
      <c r="X3165">
        <v>0</v>
      </c>
      <c r="Y3165">
        <v>85.990520000000004</v>
      </c>
      <c r="Z3165">
        <v>0</v>
      </c>
      <c r="AA3165">
        <v>1.1623906999999999E-2</v>
      </c>
      <c r="AB3165">
        <v>0</v>
      </c>
      <c r="AC3165">
        <v>9.4651080000000007</v>
      </c>
      <c r="AD3165">
        <v>0</v>
      </c>
      <c r="AE3165">
        <v>0</v>
      </c>
      <c r="AF3165">
        <v>95.467250000000007</v>
      </c>
    </row>
    <row r="3166" spans="1:32" x14ac:dyDescent="0.3">
      <c r="A3166">
        <v>3020043</v>
      </c>
      <c r="B3166">
        <v>1</v>
      </c>
      <c r="C3166" t="s">
        <v>82</v>
      </c>
      <c r="D3166" t="s">
        <v>95</v>
      </c>
      <c r="E3166" t="s">
        <v>11992</v>
      </c>
      <c r="F3166" t="s">
        <v>11993</v>
      </c>
      <c r="G3166" t="s">
        <v>134</v>
      </c>
      <c r="H3166" t="s">
        <v>182</v>
      </c>
      <c r="I3166" t="s">
        <v>78</v>
      </c>
      <c r="J3166" t="s">
        <v>136</v>
      </c>
      <c r="K3166" t="s">
        <v>22</v>
      </c>
      <c r="L3166" t="s">
        <v>177</v>
      </c>
      <c r="M3166" t="s">
        <v>11994</v>
      </c>
      <c r="N3166" t="s">
        <v>11995</v>
      </c>
      <c r="O3166">
        <v>1.0158324999999999</v>
      </c>
      <c r="P3166">
        <v>0</v>
      </c>
      <c r="Q3166">
        <v>108</v>
      </c>
      <c r="R3166">
        <v>0</v>
      </c>
      <c r="S3166">
        <v>3</v>
      </c>
      <c r="T3166">
        <v>0</v>
      </c>
      <c r="U3166">
        <v>6</v>
      </c>
      <c r="V3166">
        <v>0</v>
      </c>
      <c r="W3166">
        <v>0</v>
      </c>
      <c r="X3166">
        <v>0</v>
      </c>
      <c r="Y3166">
        <v>23.252724000000001</v>
      </c>
      <c r="Z3166">
        <v>0</v>
      </c>
      <c r="AA3166">
        <v>0.3609464</v>
      </c>
      <c r="AB3166">
        <v>0</v>
      </c>
      <c r="AC3166">
        <v>3.4122621999999998</v>
      </c>
      <c r="AD3166">
        <v>0</v>
      </c>
      <c r="AE3166">
        <v>0</v>
      </c>
      <c r="AF3166">
        <v>27.025932000000001</v>
      </c>
    </row>
    <row r="3167" spans="1:32" x14ac:dyDescent="0.3">
      <c r="A3167">
        <v>3011951</v>
      </c>
      <c r="B3167">
        <v>1</v>
      </c>
      <c r="C3167" t="s">
        <v>82</v>
      </c>
      <c r="D3167" t="s">
        <v>104</v>
      </c>
      <c r="E3167" t="s">
        <v>11996</v>
      </c>
      <c r="F3167" t="s">
        <v>11997</v>
      </c>
      <c r="G3167" t="s">
        <v>134</v>
      </c>
      <c r="H3167" t="s">
        <v>135</v>
      </c>
      <c r="I3167" t="s">
        <v>79</v>
      </c>
      <c r="J3167" t="s">
        <v>136</v>
      </c>
      <c r="K3167" t="s">
        <v>22</v>
      </c>
      <c r="L3167" t="s">
        <v>137</v>
      </c>
      <c r="M3167" t="s">
        <v>11998</v>
      </c>
      <c r="N3167" t="s">
        <v>11999</v>
      </c>
      <c r="O3167">
        <v>0.18333333333333332</v>
      </c>
      <c r="P3167">
        <v>0</v>
      </c>
      <c r="Q3167">
        <v>1</v>
      </c>
      <c r="R3167">
        <v>0</v>
      </c>
      <c r="S3167">
        <v>0</v>
      </c>
      <c r="T3167">
        <v>1</v>
      </c>
      <c r="U3167">
        <v>176</v>
      </c>
      <c r="V3167">
        <v>0</v>
      </c>
      <c r="W3167">
        <v>4</v>
      </c>
      <c r="X3167">
        <v>0</v>
      </c>
      <c r="Y3167">
        <v>1.6412145999999999E-2</v>
      </c>
      <c r="Z3167">
        <v>0</v>
      </c>
      <c r="AA3167">
        <v>0</v>
      </c>
      <c r="AB3167">
        <v>0.19057479999999999</v>
      </c>
      <c r="AC3167">
        <v>47.438160000000003</v>
      </c>
      <c r="AD3167">
        <v>0</v>
      </c>
      <c r="AE3167">
        <v>6.1651726</v>
      </c>
      <c r="AF3167">
        <v>53.810318000000002</v>
      </c>
    </row>
    <row r="3168" spans="1:32" x14ac:dyDescent="0.3">
      <c r="A3168">
        <v>3013179</v>
      </c>
      <c r="B3168">
        <v>1</v>
      </c>
      <c r="C3168" t="s">
        <v>83</v>
      </c>
      <c r="D3168" t="s">
        <v>117</v>
      </c>
      <c r="E3168" t="s">
        <v>12000</v>
      </c>
      <c r="F3168" t="s">
        <v>12001</v>
      </c>
      <c r="G3168" t="s">
        <v>134</v>
      </c>
      <c r="H3168" t="s">
        <v>211</v>
      </c>
      <c r="I3168" t="s">
        <v>79</v>
      </c>
      <c r="J3168" t="s">
        <v>136</v>
      </c>
      <c r="K3168" t="s">
        <v>22</v>
      </c>
      <c r="L3168" t="s">
        <v>177</v>
      </c>
      <c r="M3168" t="s">
        <v>12002</v>
      </c>
      <c r="N3168" t="s">
        <v>12003</v>
      </c>
      <c r="O3168">
        <v>1.9897222222222222</v>
      </c>
      <c r="P3168">
        <v>4</v>
      </c>
      <c r="Q3168">
        <v>516</v>
      </c>
      <c r="R3168">
        <v>1</v>
      </c>
      <c r="S3168">
        <v>12</v>
      </c>
      <c r="T3168">
        <v>3</v>
      </c>
      <c r="U3168">
        <v>49</v>
      </c>
      <c r="V3168">
        <v>0</v>
      </c>
      <c r="W3168">
        <v>0</v>
      </c>
      <c r="X3168">
        <v>30.41722</v>
      </c>
      <c r="Y3168">
        <v>86.814430000000002</v>
      </c>
      <c r="Z3168">
        <v>0.61001914999999995</v>
      </c>
      <c r="AA3168">
        <v>2.2548965999999999</v>
      </c>
      <c r="AB3168">
        <v>10.369661000000001</v>
      </c>
      <c r="AC3168">
        <v>9.3938469999999992</v>
      </c>
      <c r="AD3168">
        <v>0</v>
      </c>
      <c r="AE3168">
        <v>0</v>
      </c>
      <c r="AF3168">
        <v>139.86008000000001</v>
      </c>
    </row>
    <row r="3169" spans="1:32" x14ac:dyDescent="0.3">
      <c r="A3169">
        <v>3013228</v>
      </c>
      <c r="B3169">
        <v>1</v>
      </c>
      <c r="C3169" t="s">
        <v>82</v>
      </c>
      <c r="D3169" t="s">
        <v>88</v>
      </c>
      <c r="E3169" t="s">
        <v>279</v>
      </c>
      <c r="F3169" t="s">
        <v>280</v>
      </c>
      <c r="G3169" t="s">
        <v>134</v>
      </c>
      <c r="H3169" t="s">
        <v>182</v>
      </c>
      <c r="I3169" t="s">
        <v>78</v>
      </c>
      <c r="J3169" t="s">
        <v>136</v>
      </c>
      <c r="K3169" t="s">
        <v>22</v>
      </c>
      <c r="L3169" t="s">
        <v>177</v>
      </c>
      <c r="M3169" t="s">
        <v>12004</v>
      </c>
      <c r="N3169" t="s">
        <v>12005</v>
      </c>
      <c r="O3169">
        <v>0.38944444444444443</v>
      </c>
      <c r="P3169">
        <v>0</v>
      </c>
      <c r="Q3169">
        <v>65</v>
      </c>
      <c r="R3169">
        <v>0</v>
      </c>
      <c r="S3169">
        <v>17</v>
      </c>
      <c r="T3169">
        <v>0</v>
      </c>
      <c r="U3169">
        <v>16</v>
      </c>
      <c r="V3169">
        <v>0</v>
      </c>
      <c r="W3169">
        <v>0</v>
      </c>
      <c r="X3169">
        <v>0</v>
      </c>
      <c r="Y3169">
        <v>3.3539523999999998</v>
      </c>
      <c r="Z3169">
        <v>0</v>
      </c>
      <c r="AA3169">
        <v>0.6515436</v>
      </c>
      <c r="AB3169">
        <v>0</v>
      </c>
      <c r="AC3169">
        <v>1.7217937000000001</v>
      </c>
      <c r="AD3169">
        <v>0</v>
      </c>
      <c r="AE3169">
        <v>0</v>
      </c>
      <c r="AF3169">
        <v>5.7272897</v>
      </c>
    </row>
    <row r="3170" spans="1:32" x14ac:dyDescent="0.3">
      <c r="A3170">
        <v>3013967</v>
      </c>
      <c r="B3170">
        <v>1</v>
      </c>
      <c r="C3170" t="s">
        <v>82</v>
      </c>
      <c r="D3170" t="s">
        <v>98</v>
      </c>
      <c r="E3170" t="s">
        <v>12006</v>
      </c>
      <c r="F3170" t="s">
        <v>12007</v>
      </c>
      <c r="G3170" t="s">
        <v>134</v>
      </c>
      <c r="H3170" t="s">
        <v>238</v>
      </c>
      <c r="I3170" t="s">
        <v>78</v>
      </c>
      <c r="J3170" t="s">
        <v>136</v>
      </c>
      <c r="K3170" t="s">
        <v>22</v>
      </c>
      <c r="L3170" t="s">
        <v>177</v>
      </c>
      <c r="M3170" t="s">
        <v>12008</v>
      </c>
      <c r="N3170" t="s">
        <v>12009</v>
      </c>
      <c r="O3170">
        <v>3.8378305555555556</v>
      </c>
      <c r="P3170">
        <v>0</v>
      </c>
      <c r="Q3170">
        <v>6</v>
      </c>
      <c r="R3170">
        <v>0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0</v>
      </c>
      <c r="Y3170">
        <v>4.5056789999999998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4.5056789999999998</v>
      </c>
    </row>
    <row r="3171" spans="1:32" x14ac:dyDescent="0.3">
      <c r="A3171">
        <v>3013246</v>
      </c>
      <c r="B3171">
        <v>1</v>
      </c>
      <c r="C3171" t="s">
        <v>83</v>
      </c>
      <c r="D3171" t="s">
        <v>122</v>
      </c>
      <c r="E3171" t="s">
        <v>12010</v>
      </c>
      <c r="F3171" t="s">
        <v>12011</v>
      </c>
      <c r="G3171" t="s">
        <v>134</v>
      </c>
      <c r="H3171" t="s">
        <v>318</v>
      </c>
      <c r="I3171" t="s">
        <v>79</v>
      </c>
      <c r="J3171" t="s">
        <v>136</v>
      </c>
      <c r="K3171" t="s">
        <v>22</v>
      </c>
      <c r="L3171" t="s">
        <v>177</v>
      </c>
      <c r="M3171" t="s">
        <v>12012</v>
      </c>
      <c r="N3171" t="s">
        <v>12013</v>
      </c>
      <c r="O3171">
        <v>2.6007997222222223</v>
      </c>
      <c r="P3171">
        <v>0</v>
      </c>
      <c r="Q3171">
        <v>30</v>
      </c>
      <c r="R3171">
        <v>0</v>
      </c>
      <c r="S3171">
        <v>5</v>
      </c>
      <c r="T3171">
        <v>0</v>
      </c>
      <c r="U3171">
        <v>3</v>
      </c>
      <c r="V3171">
        <v>0</v>
      </c>
      <c r="W3171">
        <v>0</v>
      </c>
      <c r="X3171">
        <v>0</v>
      </c>
      <c r="Y3171">
        <v>13.685819</v>
      </c>
      <c r="Z3171">
        <v>0</v>
      </c>
      <c r="AA3171">
        <v>3.2290044</v>
      </c>
      <c r="AB3171">
        <v>0</v>
      </c>
      <c r="AC3171">
        <v>1.3966247000000001</v>
      </c>
      <c r="AD3171">
        <v>0</v>
      </c>
      <c r="AE3171">
        <v>0</v>
      </c>
      <c r="AF3171">
        <v>18.311447000000001</v>
      </c>
    </row>
    <row r="3172" spans="1:32" x14ac:dyDescent="0.3">
      <c r="A3172">
        <v>3005027</v>
      </c>
      <c r="B3172">
        <v>1</v>
      </c>
      <c r="C3172" t="s">
        <v>82</v>
      </c>
      <c r="D3172" t="s">
        <v>104</v>
      </c>
      <c r="E3172" t="s">
        <v>12014</v>
      </c>
      <c r="F3172" t="s">
        <v>12015</v>
      </c>
      <c r="G3172" t="s">
        <v>134</v>
      </c>
      <c r="H3172" t="s">
        <v>247</v>
      </c>
      <c r="I3172" t="s">
        <v>78</v>
      </c>
      <c r="J3172" t="s">
        <v>136</v>
      </c>
      <c r="K3172" t="s">
        <v>22</v>
      </c>
      <c r="L3172" t="s">
        <v>177</v>
      </c>
      <c r="M3172" t="s">
        <v>12016</v>
      </c>
      <c r="N3172" t="s">
        <v>12017</v>
      </c>
      <c r="O3172">
        <v>2.7141591666666667</v>
      </c>
      <c r="P3172">
        <v>0</v>
      </c>
      <c r="Q3172">
        <v>129</v>
      </c>
      <c r="R3172">
        <v>0</v>
      </c>
      <c r="S3172">
        <v>0</v>
      </c>
      <c r="T3172">
        <v>0</v>
      </c>
      <c r="U3172">
        <v>18</v>
      </c>
      <c r="V3172">
        <v>0</v>
      </c>
      <c r="W3172">
        <v>0</v>
      </c>
      <c r="X3172">
        <v>0</v>
      </c>
      <c r="Y3172">
        <v>129.76057</v>
      </c>
      <c r="Z3172">
        <v>0</v>
      </c>
      <c r="AA3172">
        <v>0</v>
      </c>
      <c r="AB3172">
        <v>0</v>
      </c>
      <c r="AC3172">
        <v>33.115049999999997</v>
      </c>
      <c r="AD3172">
        <v>0</v>
      </c>
      <c r="AE3172">
        <v>0</v>
      </c>
      <c r="AF3172">
        <v>162.87563</v>
      </c>
    </row>
    <row r="3173" spans="1:32" x14ac:dyDescent="0.3">
      <c r="A3173">
        <v>3013184</v>
      </c>
      <c r="B3173">
        <v>1</v>
      </c>
      <c r="C3173" t="s">
        <v>82</v>
      </c>
      <c r="D3173" t="s">
        <v>101</v>
      </c>
      <c r="E3173" t="s">
        <v>12018</v>
      </c>
      <c r="F3173" t="s">
        <v>12019</v>
      </c>
      <c r="G3173" t="s">
        <v>134</v>
      </c>
      <c r="H3173" t="s">
        <v>211</v>
      </c>
      <c r="I3173" t="s">
        <v>79</v>
      </c>
      <c r="J3173" t="s">
        <v>136</v>
      </c>
      <c r="K3173" t="s">
        <v>22</v>
      </c>
      <c r="L3173" t="s">
        <v>177</v>
      </c>
      <c r="M3173" t="s">
        <v>12020</v>
      </c>
      <c r="N3173" t="s">
        <v>12021</v>
      </c>
      <c r="O3173">
        <v>2.3266666666666667</v>
      </c>
      <c r="P3173">
        <v>6</v>
      </c>
      <c r="Q3173">
        <v>14</v>
      </c>
      <c r="R3173">
        <v>16</v>
      </c>
      <c r="S3173">
        <v>25</v>
      </c>
      <c r="T3173">
        <v>16</v>
      </c>
      <c r="U3173">
        <v>11</v>
      </c>
      <c r="V3173">
        <v>5</v>
      </c>
      <c r="W3173">
        <v>0</v>
      </c>
      <c r="X3173">
        <v>4.0988455000000004</v>
      </c>
      <c r="Y3173">
        <v>5.3961259999999998</v>
      </c>
      <c r="Z3173">
        <v>13.184904</v>
      </c>
      <c r="AA3173">
        <v>15.527476999999999</v>
      </c>
      <c r="AB3173">
        <v>345.2038</v>
      </c>
      <c r="AC3173">
        <v>30.981358</v>
      </c>
      <c r="AD3173">
        <v>626.77470000000005</v>
      </c>
      <c r="AE3173">
        <v>0</v>
      </c>
      <c r="AF3173">
        <v>1041.1672000000001</v>
      </c>
    </row>
    <row r="3174" spans="1:32" x14ac:dyDescent="0.3">
      <c r="A3174">
        <v>3010157</v>
      </c>
      <c r="B3174">
        <v>1</v>
      </c>
      <c r="C3174" t="s">
        <v>83</v>
      </c>
      <c r="D3174" t="s">
        <v>130</v>
      </c>
      <c r="E3174" t="s">
        <v>12022</v>
      </c>
      <c r="F3174" t="s">
        <v>12023</v>
      </c>
      <c r="G3174" t="s">
        <v>134</v>
      </c>
      <c r="H3174" t="s">
        <v>147</v>
      </c>
      <c r="I3174" t="s">
        <v>79</v>
      </c>
      <c r="J3174" t="s">
        <v>136</v>
      </c>
      <c r="K3174" t="s">
        <v>22</v>
      </c>
      <c r="L3174" t="s">
        <v>137</v>
      </c>
      <c r="M3174" t="s">
        <v>12024</v>
      </c>
      <c r="N3174" t="s">
        <v>12025</v>
      </c>
      <c r="O3174">
        <v>2.0166666666666666</v>
      </c>
      <c r="P3174">
        <v>0</v>
      </c>
      <c r="Q3174">
        <v>2361</v>
      </c>
      <c r="R3174">
        <v>0</v>
      </c>
      <c r="S3174">
        <v>0</v>
      </c>
      <c r="T3174">
        <v>0</v>
      </c>
      <c r="U3174">
        <v>116</v>
      </c>
      <c r="V3174">
        <v>0</v>
      </c>
      <c r="W3174">
        <v>0</v>
      </c>
      <c r="X3174">
        <v>0</v>
      </c>
      <c r="Y3174">
        <v>1086.5442</v>
      </c>
      <c r="Z3174">
        <v>0</v>
      </c>
      <c r="AA3174">
        <v>0</v>
      </c>
      <c r="AB3174">
        <v>0</v>
      </c>
      <c r="AC3174">
        <v>381.21359999999999</v>
      </c>
      <c r="AD3174">
        <v>0</v>
      </c>
      <c r="AE3174">
        <v>0</v>
      </c>
      <c r="AF3174">
        <v>1467.7578000000001</v>
      </c>
    </row>
    <row r="3175" spans="1:32" x14ac:dyDescent="0.3">
      <c r="A3175">
        <v>3003646</v>
      </c>
      <c r="B3175">
        <v>1</v>
      </c>
      <c r="C3175" t="s">
        <v>82</v>
      </c>
      <c r="D3175" t="s">
        <v>90</v>
      </c>
      <c r="E3175" t="s">
        <v>12026</v>
      </c>
      <c r="F3175" t="s">
        <v>12027</v>
      </c>
      <c r="G3175" t="s">
        <v>134</v>
      </c>
      <c r="H3175" t="s">
        <v>147</v>
      </c>
      <c r="I3175" t="s">
        <v>79</v>
      </c>
      <c r="J3175" t="s">
        <v>136</v>
      </c>
      <c r="K3175" t="s">
        <v>22</v>
      </c>
      <c r="L3175" t="s">
        <v>137</v>
      </c>
      <c r="M3175" t="s">
        <v>12028</v>
      </c>
      <c r="N3175" t="s">
        <v>12029</v>
      </c>
      <c r="O3175">
        <v>3.7863888888888888</v>
      </c>
      <c r="P3175">
        <v>0</v>
      </c>
      <c r="Q3175">
        <v>1</v>
      </c>
      <c r="R3175">
        <v>0</v>
      </c>
      <c r="S3175">
        <v>0</v>
      </c>
      <c r="T3175">
        <v>0</v>
      </c>
      <c r="U3175">
        <v>63</v>
      </c>
      <c r="V3175">
        <v>0</v>
      </c>
      <c r="W3175">
        <v>13</v>
      </c>
      <c r="X3175">
        <v>0</v>
      </c>
      <c r="Y3175">
        <v>6.6053613999999997E-2</v>
      </c>
      <c r="Z3175">
        <v>0</v>
      </c>
      <c r="AA3175">
        <v>0</v>
      </c>
      <c r="AB3175">
        <v>0</v>
      </c>
      <c r="AC3175">
        <v>414.59730000000002</v>
      </c>
      <c r="AD3175">
        <v>0</v>
      </c>
      <c r="AE3175">
        <v>364.24277000000001</v>
      </c>
      <c r="AF3175">
        <v>778.90610000000004</v>
      </c>
    </row>
    <row r="3176" spans="1:32" x14ac:dyDescent="0.3">
      <c r="A3176">
        <v>3013583</v>
      </c>
      <c r="B3176">
        <v>1</v>
      </c>
      <c r="C3176" t="s">
        <v>82</v>
      </c>
      <c r="D3176" t="s">
        <v>98</v>
      </c>
      <c r="E3176" t="s">
        <v>12030</v>
      </c>
      <c r="F3176" t="s">
        <v>12031</v>
      </c>
      <c r="G3176" t="s">
        <v>134</v>
      </c>
      <c r="H3176" t="s">
        <v>182</v>
      </c>
      <c r="I3176" t="s">
        <v>78</v>
      </c>
      <c r="J3176" t="s">
        <v>136</v>
      </c>
      <c r="K3176" t="s">
        <v>22</v>
      </c>
      <c r="L3176" t="s">
        <v>177</v>
      </c>
      <c r="M3176" t="s">
        <v>12032</v>
      </c>
      <c r="N3176" t="s">
        <v>12033</v>
      </c>
      <c r="O3176">
        <v>0.87647416666666655</v>
      </c>
      <c r="P3176">
        <v>0</v>
      </c>
      <c r="Q3176">
        <v>545</v>
      </c>
      <c r="R3176">
        <v>0</v>
      </c>
      <c r="S3176">
        <v>0</v>
      </c>
      <c r="T3176">
        <v>0</v>
      </c>
      <c r="U3176">
        <v>50</v>
      </c>
      <c r="V3176">
        <v>0</v>
      </c>
      <c r="W3176">
        <v>0</v>
      </c>
      <c r="X3176">
        <v>0</v>
      </c>
      <c r="Y3176">
        <v>110.96728</v>
      </c>
      <c r="Z3176">
        <v>0</v>
      </c>
      <c r="AA3176">
        <v>0</v>
      </c>
      <c r="AB3176">
        <v>0</v>
      </c>
      <c r="AC3176">
        <v>19.290741000000001</v>
      </c>
      <c r="AD3176">
        <v>0</v>
      </c>
      <c r="AE3176">
        <v>0</v>
      </c>
      <c r="AF3176">
        <v>130.25801000000001</v>
      </c>
    </row>
    <row r="3177" spans="1:32" x14ac:dyDescent="0.3">
      <c r="A3177">
        <v>3007821</v>
      </c>
      <c r="B3177">
        <v>1</v>
      </c>
      <c r="C3177" t="s">
        <v>82</v>
      </c>
      <c r="D3177" t="s">
        <v>107</v>
      </c>
      <c r="E3177" t="s">
        <v>5129</v>
      </c>
      <c r="F3177" t="s">
        <v>5130</v>
      </c>
      <c r="G3177" t="s">
        <v>134</v>
      </c>
      <c r="H3177" t="s">
        <v>211</v>
      </c>
      <c r="I3177" t="s">
        <v>79</v>
      </c>
      <c r="J3177" t="s">
        <v>136</v>
      </c>
      <c r="K3177" t="s">
        <v>22</v>
      </c>
      <c r="L3177" t="s">
        <v>177</v>
      </c>
      <c r="M3177" t="s">
        <v>12034</v>
      </c>
      <c r="N3177" t="s">
        <v>12035</v>
      </c>
      <c r="O3177">
        <v>0.98</v>
      </c>
      <c r="P3177">
        <v>34</v>
      </c>
      <c r="Q3177">
        <v>9422</v>
      </c>
      <c r="R3177">
        <v>9</v>
      </c>
      <c r="S3177">
        <v>117</v>
      </c>
      <c r="T3177">
        <v>31</v>
      </c>
      <c r="U3177">
        <v>855</v>
      </c>
      <c r="V3177">
        <v>4</v>
      </c>
      <c r="W3177">
        <v>3</v>
      </c>
      <c r="X3177">
        <v>578.38256999999999</v>
      </c>
      <c r="Y3177">
        <v>4453.9956000000002</v>
      </c>
      <c r="Z3177">
        <v>13.619786</v>
      </c>
      <c r="AA3177">
        <v>58.524149999999999</v>
      </c>
      <c r="AB3177">
        <v>826.80944999999997</v>
      </c>
      <c r="AC3177">
        <v>1136.4152999999999</v>
      </c>
      <c r="AD3177">
        <v>187.58494999999999</v>
      </c>
      <c r="AE3177">
        <v>55.444167999999998</v>
      </c>
      <c r="AF3177">
        <v>7310.7759999999998</v>
      </c>
    </row>
    <row r="3178" spans="1:32" x14ac:dyDescent="0.3">
      <c r="A3178">
        <v>3013225</v>
      </c>
      <c r="B3178">
        <v>1</v>
      </c>
      <c r="C3178" t="s">
        <v>83</v>
      </c>
      <c r="D3178" t="s">
        <v>115</v>
      </c>
      <c r="E3178" t="s">
        <v>12036</v>
      </c>
      <c r="F3178" t="s">
        <v>12037</v>
      </c>
      <c r="G3178" t="s">
        <v>134</v>
      </c>
      <c r="H3178" t="s">
        <v>211</v>
      </c>
      <c r="I3178" t="s">
        <v>79</v>
      </c>
      <c r="J3178" t="s">
        <v>136</v>
      </c>
      <c r="K3178" t="s">
        <v>22</v>
      </c>
      <c r="L3178" t="s">
        <v>177</v>
      </c>
      <c r="M3178" t="s">
        <v>12038</v>
      </c>
      <c r="N3178" t="s">
        <v>12039</v>
      </c>
      <c r="O3178">
        <v>1.361388888888889</v>
      </c>
      <c r="P3178">
        <v>5</v>
      </c>
      <c r="Q3178">
        <v>1648</v>
      </c>
      <c r="R3178">
        <v>207</v>
      </c>
      <c r="S3178">
        <v>139</v>
      </c>
      <c r="T3178">
        <v>14</v>
      </c>
      <c r="U3178">
        <v>438</v>
      </c>
      <c r="V3178">
        <v>2</v>
      </c>
      <c r="W3178">
        <v>3</v>
      </c>
      <c r="X3178">
        <v>35.569755999999998</v>
      </c>
      <c r="Y3178">
        <v>362.55896000000001</v>
      </c>
      <c r="Z3178">
        <v>23.042707</v>
      </c>
      <c r="AA3178">
        <v>24.203215</v>
      </c>
      <c r="AB3178">
        <v>26.636687999999999</v>
      </c>
      <c r="AC3178">
        <v>126.56833</v>
      </c>
      <c r="AD3178">
        <v>24.895593999999999</v>
      </c>
      <c r="AE3178">
        <v>14.206075999999999</v>
      </c>
      <c r="AF3178">
        <v>637.68133999999998</v>
      </c>
    </row>
    <row r="3179" spans="1:32" x14ac:dyDescent="0.3">
      <c r="A3179">
        <v>3011836</v>
      </c>
      <c r="B3179">
        <v>1</v>
      </c>
      <c r="C3179" t="s">
        <v>83</v>
      </c>
      <c r="D3179" t="s">
        <v>115</v>
      </c>
      <c r="E3179" t="s">
        <v>12040</v>
      </c>
      <c r="F3179" t="s">
        <v>12041</v>
      </c>
      <c r="G3179" t="s">
        <v>134</v>
      </c>
      <c r="H3179" t="s">
        <v>216</v>
      </c>
      <c r="I3179" t="s">
        <v>78</v>
      </c>
      <c r="J3179" t="s">
        <v>136</v>
      </c>
      <c r="K3179" t="s">
        <v>22</v>
      </c>
      <c r="L3179" t="s">
        <v>177</v>
      </c>
      <c r="M3179" t="s">
        <v>12042</v>
      </c>
      <c r="N3179" t="s">
        <v>12043</v>
      </c>
      <c r="O3179">
        <v>1.3992827777777777</v>
      </c>
      <c r="P3179">
        <v>0</v>
      </c>
      <c r="Q3179">
        <v>3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0.60341703999999996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0.60341703999999996</v>
      </c>
    </row>
    <row r="3180" spans="1:32" x14ac:dyDescent="0.3">
      <c r="A3180">
        <v>3013187</v>
      </c>
      <c r="B3180">
        <v>1</v>
      </c>
      <c r="C3180" t="s">
        <v>82</v>
      </c>
      <c r="D3180" t="s">
        <v>107</v>
      </c>
      <c r="E3180" t="s">
        <v>1498</v>
      </c>
      <c r="F3180" t="s">
        <v>1499</v>
      </c>
      <c r="G3180" t="s">
        <v>134</v>
      </c>
      <c r="H3180" t="s">
        <v>216</v>
      </c>
      <c r="I3180" t="s">
        <v>78</v>
      </c>
      <c r="J3180" t="s">
        <v>136</v>
      </c>
      <c r="K3180" t="s">
        <v>22</v>
      </c>
      <c r="L3180" t="s">
        <v>177</v>
      </c>
      <c r="M3180" t="s">
        <v>12044</v>
      </c>
      <c r="N3180" t="s">
        <v>12045</v>
      </c>
      <c r="O3180">
        <v>2.2001713888888887</v>
      </c>
      <c r="P3180">
        <v>0</v>
      </c>
      <c r="Q3180">
        <v>1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0.59613925000000001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0.59613925000000001</v>
      </c>
    </row>
    <row r="3181" spans="1:32" x14ac:dyDescent="0.3">
      <c r="A3181">
        <v>3013519</v>
      </c>
      <c r="B3181">
        <v>1</v>
      </c>
      <c r="C3181" t="s">
        <v>83</v>
      </c>
      <c r="D3181" t="s">
        <v>115</v>
      </c>
      <c r="E3181" t="s">
        <v>12046</v>
      </c>
      <c r="F3181" t="s">
        <v>12047</v>
      </c>
      <c r="G3181" t="s">
        <v>134</v>
      </c>
      <c r="H3181" t="s">
        <v>2148</v>
      </c>
      <c r="I3181" t="s">
        <v>78</v>
      </c>
      <c r="J3181" t="s">
        <v>136</v>
      </c>
      <c r="K3181" t="s">
        <v>22</v>
      </c>
      <c r="L3181" t="s">
        <v>177</v>
      </c>
      <c r="M3181" t="s">
        <v>12048</v>
      </c>
      <c r="N3181" t="s">
        <v>12049</v>
      </c>
      <c r="O3181">
        <v>2.2905555555555557</v>
      </c>
      <c r="P3181">
        <v>0</v>
      </c>
      <c r="Q3181">
        <v>54</v>
      </c>
      <c r="R3181">
        <v>0</v>
      </c>
      <c r="S3181">
        <v>29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22.563427000000001</v>
      </c>
      <c r="Z3181">
        <v>0</v>
      </c>
      <c r="AA3181">
        <v>6.4606066000000002</v>
      </c>
      <c r="AB3181">
        <v>0</v>
      </c>
      <c r="AC3181">
        <v>0</v>
      </c>
      <c r="AD3181">
        <v>0</v>
      </c>
      <c r="AE3181">
        <v>0</v>
      </c>
      <c r="AF3181">
        <v>29.024032999999999</v>
      </c>
    </row>
    <row r="3182" spans="1:32" x14ac:dyDescent="0.3">
      <c r="A3182">
        <v>3003752</v>
      </c>
      <c r="B3182">
        <v>1</v>
      </c>
      <c r="C3182" t="s">
        <v>82</v>
      </c>
      <c r="D3182" t="s">
        <v>93</v>
      </c>
      <c r="E3182" t="s">
        <v>5061</v>
      </c>
      <c r="F3182" t="s">
        <v>5062</v>
      </c>
      <c r="G3182" t="s">
        <v>134</v>
      </c>
      <c r="H3182" t="s">
        <v>211</v>
      </c>
      <c r="I3182" t="s">
        <v>79</v>
      </c>
      <c r="J3182" t="s">
        <v>136</v>
      </c>
      <c r="K3182" t="s">
        <v>22</v>
      </c>
      <c r="L3182" t="s">
        <v>177</v>
      </c>
      <c r="M3182" t="s">
        <v>12050</v>
      </c>
      <c r="N3182" t="s">
        <v>12051</v>
      </c>
      <c r="O3182">
        <v>6.3037994444444445</v>
      </c>
      <c r="P3182">
        <v>0</v>
      </c>
      <c r="Q3182">
        <v>244</v>
      </c>
      <c r="R3182">
        <v>0</v>
      </c>
      <c r="S3182">
        <v>0</v>
      </c>
      <c r="T3182">
        <v>0</v>
      </c>
      <c r="U3182">
        <v>18</v>
      </c>
      <c r="V3182">
        <v>0</v>
      </c>
      <c r="W3182">
        <v>0</v>
      </c>
      <c r="X3182">
        <v>0</v>
      </c>
      <c r="Y3182">
        <v>352.31774999999999</v>
      </c>
      <c r="Z3182">
        <v>0</v>
      </c>
      <c r="AA3182">
        <v>0</v>
      </c>
      <c r="AB3182">
        <v>0</v>
      </c>
      <c r="AC3182">
        <v>70.459810000000004</v>
      </c>
      <c r="AD3182">
        <v>0</v>
      </c>
      <c r="AE3182">
        <v>0</v>
      </c>
      <c r="AF3182">
        <v>422.77755999999999</v>
      </c>
    </row>
    <row r="3183" spans="1:32" x14ac:dyDescent="0.3">
      <c r="A3183">
        <v>3014012</v>
      </c>
      <c r="B3183">
        <v>1</v>
      </c>
      <c r="C3183" t="s">
        <v>82</v>
      </c>
      <c r="D3183" t="s">
        <v>84</v>
      </c>
      <c r="E3183" t="s">
        <v>12052</v>
      </c>
      <c r="F3183" t="s">
        <v>12053</v>
      </c>
      <c r="G3183" t="s">
        <v>134</v>
      </c>
      <c r="H3183" t="s">
        <v>247</v>
      </c>
      <c r="I3183" t="s">
        <v>78</v>
      </c>
      <c r="J3183" t="s">
        <v>136</v>
      </c>
      <c r="K3183" t="s">
        <v>22</v>
      </c>
      <c r="L3183" t="s">
        <v>177</v>
      </c>
      <c r="M3183" t="s">
        <v>12054</v>
      </c>
      <c r="N3183" t="s">
        <v>12055</v>
      </c>
      <c r="O3183">
        <v>6.3762105555555557</v>
      </c>
      <c r="P3183">
        <v>0</v>
      </c>
      <c r="Q3183">
        <v>2</v>
      </c>
      <c r="R3183">
        <v>0</v>
      </c>
      <c r="S3183">
        <v>2</v>
      </c>
      <c r="T3183">
        <v>0</v>
      </c>
      <c r="U3183">
        <v>1</v>
      </c>
      <c r="V3183">
        <v>0</v>
      </c>
      <c r="W3183">
        <v>0</v>
      </c>
      <c r="X3183">
        <v>0</v>
      </c>
      <c r="Y3183">
        <v>2.2376860000000001</v>
      </c>
      <c r="Z3183">
        <v>0</v>
      </c>
      <c r="AA3183">
        <v>2.1978173000000001</v>
      </c>
      <c r="AB3183">
        <v>0</v>
      </c>
      <c r="AC3183">
        <v>3.4842488999999999</v>
      </c>
      <c r="AD3183">
        <v>0</v>
      </c>
      <c r="AE3183">
        <v>0</v>
      </c>
      <c r="AF3183">
        <v>7.9197519999999999</v>
      </c>
    </row>
    <row r="3184" spans="1:32" x14ac:dyDescent="0.3">
      <c r="A3184">
        <v>3014449</v>
      </c>
      <c r="B3184">
        <v>1</v>
      </c>
      <c r="C3184" t="s">
        <v>82</v>
      </c>
      <c r="D3184" t="s">
        <v>100</v>
      </c>
      <c r="E3184" t="s">
        <v>12056</v>
      </c>
      <c r="F3184" t="s">
        <v>12057</v>
      </c>
      <c r="G3184" t="s">
        <v>134</v>
      </c>
      <c r="H3184" t="s">
        <v>182</v>
      </c>
      <c r="I3184" t="s">
        <v>78</v>
      </c>
      <c r="J3184" t="s">
        <v>136</v>
      </c>
      <c r="K3184" t="s">
        <v>22</v>
      </c>
      <c r="L3184" t="s">
        <v>177</v>
      </c>
      <c r="M3184" t="s">
        <v>12058</v>
      </c>
      <c r="N3184" t="s">
        <v>12059</v>
      </c>
      <c r="O3184">
        <v>0.33403277777777779</v>
      </c>
      <c r="P3184">
        <v>0</v>
      </c>
      <c r="Q3184">
        <v>202</v>
      </c>
      <c r="R3184">
        <v>0</v>
      </c>
      <c r="S3184">
        <v>0</v>
      </c>
      <c r="T3184">
        <v>0</v>
      </c>
      <c r="U3184">
        <v>31</v>
      </c>
      <c r="V3184">
        <v>0</v>
      </c>
      <c r="W3184">
        <v>0</v>
      </c>
      <c r="X3184">
        <v>0</v>
      </c>
      <c r="Y3184">
        <v>16.101497999999999</v>
      </c>
      <c r="Z3184">
        <v>0</v>
      </c>
      <c r="AA3184">
        <v>0</v>
      </c>
      <c r="AB3184">
        <v>0</v>
      </c>
      <c r="AC3184">
        <v>3.7120074999999999</v>
      </c>
      <c r="AD3184">
        <v>0</v>
      </c>
      <c r="AE3184">
        <v>0</v>
      </c>
      <c r="AF3184">
        <v>19.813504999999999</v>
      </c>
    </row>
    <row r="3185" spans="1:32" x14ac:dyDescent="0.3">
      <c r="A3185">
        <v>3001266</v>
      </c>
      <c r="B3185">
        <v>1</v>
      </c>
      <c r="C3185" t="s">
        <v>82</v>
      </c>
      <c r="D3185" t="s">
        <v>102</v>
      </c>
      <c r="E3185" t="s">
        <v>12060</v>
      </c>
      <c r="F3185" t="s">
        <v>12061</v>
      </c>
      <c r="G3185" t="s">
        <v>134</v>
      </c>
      <c r="H3185" t="s">
        <v>247</v>
      </c>
      <c r="I3185" t="s">
        <v>78</v>
      </c>
      <c r="J3185" t="s">
        <v>136</v>
      </c>
      <c r="K3185" t="s">
        <v>22</v>
      </c>
      <c r="L3185" t="s">
        <v>177</v>
      </c>
      <c r="M3185" t="s">
        <v>12062</v>
      </c>
      <c r="N3185" t="s">
        <v>12063</v>
      </c>
      <c r="O3185">
        <v>2.5580944444444444</v>
      </c>
      <c r="P3185">
        <v>0</v>
      </c>
      <c r="Q3185">
        <v>64</v>
      </c>
      <c r="R3185">
        <v>0</v>
      </c>
      <c r="S3185">
        <v>0</v>
      </c>
      <c r="T3185">
        <v>0</v>
      </c>
      <c r="U3185">
        <v>11</v>
      </c>
      <c r="V3185">
        <v>0</v>
      </c>
      <c r="W3185">
        <v>0</v>
      </c>
      <c r="X3185">
        <v>0</v>
      </c>
      <c r="Y3185">
        <v>42.611454000000002</v>
      </c>
      <c r="Z3185">
        <v>0</v>
      </c>
      <c r="AA3185">
        <v>0</v>
      </c>
      <c r="AB3185">
        <v>0</v>
      </c>
      <c r="AC3185">
        <v>20.878350999999999</v>
      </c>
      <c r="AD3185">
        <v>0</v>
      </c>
      <c r="AE3185">
        <v>0</v>
      </c>
      <c r="AF3185">
        <v>63.489806999999999</v>
      </c>
    </row>
    <row r="3186" spans="1:32" x14ac:dyDescent="0.3">
      <c r="A3186">
        <v>3003877</v>
      </c>
      <c r="B3186">
        <v>1</v>
      </c>
      <c r="C3186" t="s">
        <v>83</v>
      </c>
      <c r="D3186" t="s">
        <v>119</v>
      </c>
      <c r="E3186" t="s">
        <v>12064</v>
      </c>
      <c r="F3186" t="s">
        <v>12065</v>
      </c>
      <c r="G3186" t="s">
        <v>134</v>
      </c>
      <c r="H3186" t="s">
        <v>252</v>
      </c>
      <c r="I3186" t="s">
        <v>79</v>
      </c>
      <c r="J3186" t="s">
        <v>136</v>
      </c>
      <c r="K3186" t="s">
        <v>22</v>
      </c>
      <c r="L3186" t="s">
        <v>177</v>
      </c>
      <c r="M3186" t="s">
        <v>12066</v>
      </c>
      <c r="N3186" t="s">
        <v>12067</v>
      </c>
      <c r="O3186">
        <v>4.299085555555556</v>
      </c>
      <c r="P3186">
        <v>0</v>
      </c>
      <c r="Q3186">
        <v>47</v>
      </c>
      <c r="R3186">
        <v>0</v>
      </c>
      <c r="S3186">
        <v>1</v>
      </c>
      <c r="T3186">
        <v>0</v>
      </c>
      <c r="U3186">
        <v>2</v>
      </c>
      <c r="V3186">
        <v>0</v>
      </c>
      <c r="W3186">
        <v>0</v>
      </c>
      <c r="X3186">
        <v>0</v>
      </c>
      <c r="Y3186">
        <v>12.101959000000001</v>
      </c>
      <c r="Z3186">
        <v>0</v>
      </c>
      <c r="AA3186">
        <v>2.3278224000000001</v>
      </c>
      <c r="AB3186">
        <v>0</v>
      </c>
      <c r="AC3186">
        <v>0.56854190000000004</v>
      </c>
      <c r="AD3186">
        <v>0</v>
      </c>
      <c r="AE3186">
        <v>0</v>
      </c>
      <c r="AF3186">
        <v>14.998324</v>
      </c>
    </row>
    <row r="3187" spans="1:32" x14ac:dyDescent="0.3">
      <c r="A3187">
        <v>3006754</v>
      </c>
      <c r="B3187">
        <v>1</v>
      </c>
      <c r="C3187" t="s">
        <v>83</v>
      </c>
      <c r="D3187" t="s">
        <v>119</v>
      </c>
      <c r="E3187" t="s">
        <v>12068</v>
      </c>
      <c r="F3187" t="s">
        <v>12069</v>
      </c>
      <c r="G3187" t="s">
        <v>134</v>
      </c>
      <c r="H3187" t="s">
        <v>238</v>
      </c>
      <c r="I3187" t="s">
        <v>78</v>
      </c>
      <c r="J3187" t="s">
        <v>136</v>
      </c>
      <c r="K3187" t="s">
        <v>22</v>
      </c>
      <c r="L3187" t="s">
        <v>177</v>
      </c>
      <c r="M3187" t="s">
        <v>12070</v>
      </c>
      <c r="N3187" t="s">
        <v>12071</v>
      </c>
      <c r="O3187">
        <v>1.1775127777777779</v>
      </c>
      <c r="P3187">
        <v>0</v>
      </c>
      <c r="Q3187">
        <v>1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0.28082066999999999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0.28082066999999999</v>
      </c>
    </row>
    <row r="3188" spans="1:32" x14ac:dyDescent="0.3">
      <c r="A3188">
        <v>3013253</v>
      </c>
      <c r="B3188">
        <v>1</v>
      </c>
      <c r="C3188" t="s">
        <v>82</v>
      </c>
      <c r="D3188" t="s">
        <v>101</v>
      </c>
      <c r="E3188" t="s">
        <v>12072</v>
      </c>
      <c r="F3188" t="s">
        <v>12073</v>
      </c>
      <c r="G3188" t="s">
        <v>134</v>
      </c>
      <c r="H3188" t="s">
        <v>211</v>
      </c>
      <c r="I3188" t="s">
        <v>79</v>
      </c>
      <c r="J3188" t="s">
        <v>136</v>
      </c>
      <c r="K3188" t="s">
        <v>22</v>
      </c>
      <c r="L3188" t="s">
        <v>177</v>
      </c>
      <c r="M3188" t="s">
        <v>12074</v>
      </c>
      <c r="N3188" t="s">
        <v>12075</v>
      </c>
      <c r="O3188">
        <v>2.2225000000000001</v>
      </c>
      <c r="P3188">
        <v>9</v>
      </c>
      <c r="Q3188">
        <v>45</v>
      </c>
      <c r="R3188">
        <v>59</v>
      </c>
      <c r="S3188">
        <v>199</v>
      </c>
      <c r="T3188">
        <v>20</v>
      </c>
      <c r="U3188">
        <v>50</v>
      </c>
      <c r="V3188">
        <v>8</v>
      </c>
      <c r="W3188">
        <v>0</v>
      </c>
      <c r="X3188">
        <v>3.8121836</v>
      </c>
      <c r="Y3188">
        <v>19.965067000000001</v>
      </c>
      <c r="Z3188">
        <v>103.564926</v>
      </c>
      <c r="AA3188">
        <v>81.620604999999998</v>
      </c>
      <c r="AB3188">
        <v>321.30083999999999</v>
      </c>
      <c r="AC3188">
        <v>21.518937999999999</v>
      </c>
      <c r="AD3188">
        <v>420.12374999999997</v>
      </c>
      <c r="AE3188">
        <v>0</v>
      </c>
      <c r="AF3188">
        <v>971.90629999999999</v>
      </c>
    </row>
    <row r="3189" spans="1:32" x14ac:dyDescent="0.3">
      <c r="A3189">
        <v>3011186</v>
      </c>
      <c r="B3189">
        <v>1</v>
      </c>
      <c r="C3189" t="s">
        <v>82</v>
      </c>
      <c r="D3189" t="s">
        <v>103</v>
      </c>
      <c r="E3189" t="s">
        <v>12076</v>
      </c>
      <c r="F3189" t="s">
        <v>12077</v>
      </c>
      <c r="G3189" t="s">
        <v>134</v>
      </c>
      <c r="H3189" t="s">
        <v>147</v>
      </c>
      <c r="I3189" t="s">
        <v>79</v>
      </c>
      <c r="J3189" t="s">
        <v>136</v>
      </c>
      <c r="K3189" t="s">
        <v>22</v>
      </c>
      <c r="L3189" t="s">
        <v>137</v>
      </c>
      <c r="M3189" t="s">
        <v>12078</v>
      </c>
      <c r="N3189" t="s">
        <v>12079</v>
      </c>
      <c r="O3189">
        <v>2.6455555555555557</v>
      </c>
      <c r="P3189">
        <v>0</v>
      </c>
      <c r="Q3189">
        <v>2100</v>
      </c>
      <c r="R3189">
        <v>1</v>
      </c>
      <c r="S3189">
        <v>359</v>
      </c>
      <c r="T3189">
        <v>7</v>
      </c>
      <c r="U3189">
        <v>382</v>
      </c>
      <c r="V3189">
        <v>0</v>
      </c>
      <c r="W3189">
        <v>0</v>
      </c>
      <c r="X3189">
        <v>0</v>
      </c>
      <c r="Y3189">
        <v>695.43409999999994</v>
      </c>
      <c r="Z3189">
        <v>32.320396000000002</v>
      </c>
      <c r="AA3189">
        <v>140.45644999999999</v>
      </c>
      <c r="AB3189">
        <v>30.256853</v>
      </c>
      <c r="AC3189">
        <v>326.11790000000002</v>
      </c>
      <c r="AD3189">
        <v>0</v>
      </c>
      <c r="AE3189">
        <v>0</v>
      </c>
      <c r="AF3189">
        <v>1224.5857000000001</v>
      </c>
    </row>
    <row r="3190" spans="1:32" x14ac:dyDescent="0.3">
      <c r="A3190">
        <v>3013819</v>
      </c>
      <c r="B3190">
        <v>1</v>
      </c>
      <c r="C3190" t="s">
        <v>82</v>
      </c>
      <c r="D3190" t="s">
        <v>95</v>
      </c>
      <c r="E3190" t="s">
        <v>8421</v>
      </c>
      <c r="F3190" t="s">
        <v>8422</v>
      </c>
      <c r="G3190" t="s">
        <v>134</v>
      </c>
      <c r="H3190" t="s">
        <v>182</v>
      </c>
      <c r="I3190" t="s">
        <v>78</v>
      </c>
      <c r="J3190" t="s">
        <v>136</v>
      </c>
      <c r="K3190" t="s">
        <v>22</v>
      </c>
      <c r="L3190" t="s">
        <v>177</v>
      </c>
      <c r="M3190" t="s">
        <v>12080</v>
      </c>
      <c r="N3190" t="s">
        <v>12081</v>
      </c>
      <c r="O3190">
        <v>1.9482358333333334</v>
      </c>
      <c r="P3190">
        <v>0</v>
      </c>
      <c r="Q3190">
        <v>7</v>
      </c>
      <c r="R3190">
        <v>0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0</v>
      </c>
      <c r="Y3190">
        <v>2.3214980000000001</v>
      </c>
      <c r="Z3190">
        <v>0</v>
      </c>
      <c r="AA3190">
        <v>0</v>
      </c>
      <c r="AB3190">
        <v>0</v>
      </c>
      <c r="AC3190">
        <v>1.5786384</v>
      </c>
      <c r="AD3190">
        <v>0</v>
      </c>
      <c r="AE3190">
        <v>0</v>
      </c>
      <c r="AF3190">
        <v>3.9001361999999999</v>
      </c>
    </row>
    <row r="3191" spans="1:32" x14ac:dyDescent="0.3">
      <c r="A3191">
        <v>3013237</v>
      </c>
      <c r="B3191">
        <v>1</v>
      </c>
      <c r="C3191" t="s">
        <v>83</v>
      </c>
      <c r="D3191" t="s">
        <v>128</v>
      </c>
      <c r="E3191" t="s">
        <v>2596</v>
      </c>
      <c r="F3191" t="s">
        <v>2597</v>
      </c>
      <c r="G3191" t="s">
        <v>134</v>
      </c>
      <c r="H3191" t="s">
        <v>211</v>
      </c>
      <c r="I3191" t="s">
        <v>79</v>
      </c>
      <c r="J3191" t="s">
        <v>136</v>
      </c>
      <c r="K3191" t="s">
        <v>22</v>
      </c>
      <c r="L3191" t="s">
        <v>177</v>
      </c>
      <c r="M3191" t="s">
        <v>11781</v>
      </c>
      <c r="N3191" t="s">
        <v>12082</v>
      </c>
      <c r="O3191">
        <v>0.88055555555555554</v>
      </c>
      <c r="P3191">
        <v>12</v>
      </c>
      <c r="Q3191">
        <v>3</v>
      </c>
      <c r="R3191">
        <v>287</v>
      </c>
      <c r="S3191">
        <v>42</v>
      </c>
      <c r="T3191">
        <v>17</v>
      </c>
      <c r="U3191">
        <v>2</v>
      </c>
      <c r="V3191">
        <v>0</v>
      </c>
      <c r="W3191">
        <v>0</v>
      </c>
      <c r="X3191">
        <v>2.6209223000000001</v>
      </c>
      <c r="Y3191">
        <v>1.1989973</v>
      </c>
      <c r="Z3191">
        <v>114.99055</v>
      </c>
      <c r="AA3191">
        <v>26.839392</v>
      </c>
      <c r="AB3191">
        <v>7.3177570000000003</v>
      </c>
      <c r="AC3191">
        <v>0.56515439999999995</v>
      </c>
      <c r="AD3191">
        <v>0</v>
      </c>
      <c r="AE3191">
        <v>0</v>
      </c>
      <c r="AF3191">
        <v>153.53278</v>
      </c>
    </row>
    <row r="3192" spans="1:32" x14ac:dyDescent="0.3">
      <c r="A3192">
        <v>3013920</v>
      </c>
      <c r="B3192">
        <v>1</v>
      </c>
      <c r="C3192" t="s">
        <v>82</v>
      </c>
      <c r="D3192" t="s">
        <v>101</v>
      </c>
      <c r="E3192" t="s">
        <v>12083</v>
      </c>
      <c r="F3192" t="s">
        <v>12084</v>
      </c>
      <c r="G3192" t="s">
        <v>134</v>
      </c>
      <c r="H3192" t="s">
        <v>367</v>
      </c>
      <c r="I3192" t="s">
        <v>78</v>
      </c>
      <c r="J3192" t="s">
        <v>136</v>
      </c>
      <c r="K3192" t="s">
        <v>22</v>
      </c>
      <c r="L3192" t="s">
        <v>177</v>
      </c>
      <c r="M3192" t="s">
        <v>12085</v>
      </c>
      <c r="N3192" t="s">
        <v>12086</v>
      </c>
      <c r="O3192">
        <v>3.0356519444444445</v>
      </c>
      <c r="P3192">
        <v>0</v>
      </c>
      <c r="Q3192">
        <v>3</v>
      </c>
      <c r="R3192">
        <v>0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0</v>
      </c>
      <c r="Y3192">
        <v>1.8572865000000001</v>
      </c>
      <c r="Z3192">
        <v>0</v>
      </c>
      <c r="AA3192">
        <v>0</v>
      </c>
      <c r="AB3192">
        <v>0</v>
      </c>
      <c r="AC3192">
        <v>19.516354</v>
      </c>
      <c r="AD3192">
        <v>0</v>
      </c>
      <c r="AE3192">
        <v>0</v>
      </c>
      <c r="AF3192">
        <v>21.373640000000002</v>
      </c>
    </row>
    <row r="3193" spans="1:32" x14ac:dyDescent="0.3">
      <c r="A3193">
        <v>3013191</v>
      </c>
      <c r="B3193">
        <v>1</v>
      </c>
      <c r="C3193" t="s">
        <v>82</v>
      </c>
      <c r="D3193" t="s">
        <v>100</v>
      </c>
      <c r="E3193" t="s">
        <v>12087</v>
      </c>
      <c r="F3193" t="s">
        <v>12088</v>
      </c>
      <c r="G3193" t="s">
        <v>134</v>
      </c>
      <c r="H3193" t="s">
        <v>247</v>
      </c>
      <c r="I3193" t="s">
        <v>78</v>
      </c>
      <c r="J3193" t="s">
        <v>136</v>
      </c>
      <c r="K3193" t="s">
        <v>22</v>
      </c>
      <c r="L3193" t="s">
        <v>177</v>
      </c>
      <c r="M3193" t="s">
        <v>12089</v>
      </c>
      <c r="N3193" t="s">
        <v>12090</v>
      </c>
      <c r="O3193">
        <v>2.5998969444444446</v>
      </c>
      <c r="P3193">
        <v>0</v>
      </c>
      <c r="Q3193">
        <v>111</v>
      </c>
      <c r="R3193">
        <v>0</v>
      </c>
      <c r="S3193">
        <v>0</v>
      </c>
      <c r="T3193">
        <v>0</v>
      </c>
      <c r="U3193">
        <v>16</v>
      </c>
      <c r="V3193">
        <v>0</v>
      </c>
      <c r="W3193">
        <v>0</v>
      </c>
      <c r="X3193">
        <v>0</v>
      </c>
      <c r="Y3193">
        <v>66.127555999999998</v>
      </c>
      <c r="Z3193">
        <v>0</v>
      </c>
      <c r="AA3193">
        <v>0</v>
      </c>
      <c r="AB3193">
        <v>0</v>
      </c>
      <c r="AC3193">
        <v>21.320305000000001</v>
      </c>
      <c r="AD3193">
        <v>0</v>
      </c>
      <c r="AE3193">
        <v>0</v>
      </c>
      <c r="AF3193">
        <v>87.447860000000006</v>
      </c>
    </row>
    <row r="3194" spans="1:32" x14ac:dyDescent="0.3">
      <c r="A3194">
        <v>3013238</v>
      </c>
      <c r="B3194">
        <v>1</v>
      </c>
      <c r="C3194" t="s">
        <v>82</v>
      </c>
      <c r="D3194" t="s">
        <v>105</v>
      </c>
      <c r="E3194" t="s">
        <v>12091</v>
      </c>
      <c r="F3194" t="s">
        <v>12092</v>
      </c>
      <c r="G3194" t="s">
        <v>134</v>
      </c>
      <c r="H3194" t="s">
        <v>211</v>
      </c>
      <c r="I3194" t="s">
        <v>79</v>
      </c>
      <c r="J3194" t="s">
        <v>136</v>
      </c>
      <c r="K3194" t="s">
        <v>22</v>
      </c>
      <c r="L3194" t="s">
        <v>177</v>
      </c>
      <c r="M3194" t="s">
        <v>12093</v>
      </c>
      <c r="N3194" t="s">
        <v>12094</v>
      </c>
      <c r="O3194">
        <v>0.72944444444444445</v>
      </c>
      <c r="P3194">
        <v>0</v>
      </c>
      <c r="Q3194">
        <v>851</v>
      </c>
      <c r="R3194">
        <v>3</v>
      </c>
      <c r="S3194">
        <v>119</v>
      </c>
      <c r="T3194">
        <v>0</v>
      </c>
      <c r="U3194">
        <v>139</v>
      </c>
      <c r="V3194">
        <v>0</v>
      </c>
      <c r="W3194">
        <v>1</v>
      </c>
      <c r="X3194">
        <v>0</v>
      </c>
      <c r="Y3194">
        <v>170.71104</v>
      </c>
      <c r="Z3194">
        <v>1.0133129999999999</v>
      </c>
      <c r="AA3194">
        <v>14.629467</v>
      </c>
      <c r="AB3194">
        <v>0</v>
      </c>
      <c r="AC3194">
        <v>40.774790000000003</v>
      </c>
      <c r="AD3194">
        <v>0</v>
      </c>
      <c r="AE3194">
        <v>8.6230119999999992</v>
      </c>
      <c r="AF3194">
        <v>235.75162</v>
      </c>
    </row>
    <row r="3195" spans="1:32" x14ac:dyDescent="0.3">
      <c r="A3195">
        <v>3014074</v>
      </c>
      <c r="B3195">
        <v>1</v>
      </c>
      <c r="C3195" t="s">
        <v>82</v>
      </c>
      <c r="D3195" t="s">
        <v>112</v>
      </c>
      <c r="E3195" t="s">
        <v>12095</v>
      </c>
      <c r="F3195" t="s">
        <v>12096</v>
      </c>
      <c r="G3195" t="s">
        <v>134</v>
      </c>
      <c r="H3195" t="s">
        <v>247</v>
      </c>
      <c r="I3195" t="s">
        <v>78</v>
      </c>
      <c r="J3195" t="s">
        <v>136</v>
      </c>
      <c r="K3195" t="s">
        <v>22</v>
      </c>
      <c r="L3195" t="s">
        <v>177</v>
      </c>
      <c r="M3195" t="s">
        <v>12097</v>
      </c>
      <c r="N3195" t="s">
        <v>12098</v>
      </c>
      <c r="O3195">
        <v>1.5580633333333334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86</v>
      </c>
      <c r="V3195">
        <v>0</v>
      </c>
      <c r="W3195">
        <v>2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186.50246000000001</v>
      </c>
      <c r="AD3195">
        <v>0</v>
      </c>
      <c r="AE3195">
        <v>77.063810000000004</v>
      </c>
      <c r="AF3195">
        <v>263.56625000000003</v>
      </c>
    </row>
    <row r="3196" spans="1:32" x14ac:dyDescent="0.3">
      <c r="A3196">
        <v>3013200</v>
      </c>
      <c r="B3196">
        <v>1</v>
      </c>
      <c r="C3196" t="s">
        <v>83</v>
      </c>
      <c r="D3196" t="s">
        <v>115</v>
      </c>
      <c r="E3196" t="s">
        <v>12099</v>
      </c>
      <c r="F3196" t="s">
        <v>12100</v>
      </c>
      <c r="G3196" t="s">
        <v>134</v>
      </c>
      <c r="H3196" t="s">
        <v>211</v>
      </c>
      <c r="I3196" t="s">
        <v>79</v>
      </c>
      <c r="J3196" t="s">
        <v>136</v>
      </c>
      <c r="K3196" t="s">
        <v>22</v>
      </c>
      <c r="L3196" t="s">
        <v>177</v>
      </c>
      <c r="M3196" t="s">
        <v>12101</v>
      </c>
      <c r="N3196" t="s">
        <v>12102</v>
      </c>
      <c r="O3196">
        <v>1.2366666666666666</v>
      </c>
      <c r="P3196">
        <v>1</v>
      </c>
      <c r="Q3196">
        <v>787</v>
      </c>
      <c r="R3196">
        <v>0</v>
      </c>
      <c r="S3196">
        <v>25</v>
      </c>
      <c r="T3196">
        <v>0</v>
      </c>
      <c r="U3196">
        <v>101</v>
      </c>
      <c r="V3196">
        <v>0</v>
      </c>
      <c r="W3196">
        <v>0</v>
      </c>
      <c r="X3196">
        <v>28.969480000000001</v>
      </c>
      <c r="Y3196">
        <v>199.39838</v>
      </c>
      <c r="Z3196">
        <v>0</v>
      </c>
      <c r="AA3196">
        <v>6.3894706000000001</v>
      </c>
      <c r="AB3196">
        <v>0</v>
      </c>
      <c r="AC3196">
        <v>30.577826000000002</v>
      </c>
      <c r="AD3196">
        <v>0</v>
      </c>
      <c r="AE3196">
        <v>0</v>
      </c>
      <c r="AF3196">
        <v>265.33514000000002</v>
      </c>
    </row>
    <row r="3197" spans="1:32" x14ac:dyDescent="0.3">
      <c r="A3197">
        <v>3014075</v>
      </c>
      <c r="B3197">
        <v>1</v>
      </c>
      <c r="C3197" t="s">
        <v>82</v>
      </c>
      <c r="D3197" t="s">
        <v>87</v>
      </c>
      <c r="E3197" t="s">
        <v>12103</v>
      </c>
      <c r="F3197" t="s">
        <v>12104</v>
      </c>
      <c r="G3197" t="s">
        <v>134</v>
      </c>
      <c r="H3197" t="s">
        <v>238</v>
      </c>
      <c r="I3197" t="s">
        <v>78</v>
      </c>
      <c r="J3197" t="s">
        <v>136</v>
      </c>
      <c r="K3197" t="s">
        <v>22</v>
      </c>
      <c r="L3197" t="s">
        <v>177</v>
      </c>
      <c r="M3197" t="s">
        <v>12105</v>
      </c>
      <c r="N3197" t="s">
        <v>12106</v>
      </c>
      <c r="O3197">
        <v>1.5656966666666665</v>
      </c>
      <c r="P3197">
        <v>0</v>
      </c>
      <c r="Q3197">
        <v>2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1.5672009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1.5672009</v>
      </c>
    </row>
    <row r="3198" spans="1:32" x14ac:dyDescent="0.3">
      <c r="A3198">
        <v>3015491</v>
      </c>
      <c r="B3198">
        <v>1</v>
      </c>
      <c r="C3198" t="s">
        <v>82</v>
      </c>
      <c r="D3198" t="s">
        <v>106</v>
      </c>
      <c r="E3198" t="s">
        <v>12107</v>
      </c>
      <c r="F3198" t="s">
        <v>12108</v>
      </c>
      <c r="G3198" t="s">
        <v>134</v>
      </c>
      <c r="H3198" t="s">
        <v>211</v>
      </c>
      <c r="I3198" t="s">
        <v>79</v>
      </c>
      <c r="J3198" t="s">
        <v>136</v>
      </c>
      <c r="K3198" t="s">
        <v>22</v>
      </c>
      <c r="L3198" t="s">
        <v>177</v>
      </c>
      <c r="M3198" t="s">
        <v>12109</v>
      </c>
      <c r="N3198" t="s">
        <v>12110</v>
      </c>
      <c r="O3198">
        <v>1.2813888888888889</v>
      </c>
      <c r="P3198">
        <v>0</v>
      </c>
      <c r="Q3198">
        <v>83</v>
      </c>
      <c r="R3198">
        <v>1</v>
      </c>
      <c r="S3198">
        <v>0</v>
      </c>
      <c r="T3198">
        <v>4</v>
      </c>
      <c r="U3198">
        <v>3</v>
      </c>
      <c r="V3198">
        <v>1</v>
      </c>
      <c r="W3198">
        <v>0</v>
      </c>
      <c r="X3198">
        <v>0</v>
      </c>
      <c r="Y3198">
        <v>23.506689999999999</v>
      </c>
      <c r="Z3198">
        <v>0.68065697000000003</v>
      </c>
      <c r="AA3198">
        <v>0</v>
      </c>
      <c r="AB3198">
        <v>322.48617999999999</v>
      </c>
      <c r="AC3198">
        <v>2.4683320000000002</v>
      </c>
      <c r="AD3198">
        <v>531.43195000000003</v>
      </c>
      <c r="AE3198">
        <v>0</v>
      </c>
      <c r="AF3198">
        <v>880.57380000000001</v>
      </c>
    </row>
    <row r="3199" spans="1:32" x14ac:dyDescent="0.3">
      <c r="A3199">
        <v>3014105</v>
      </c>
      <c r="B3199">
        <v>1</v>
      </c>
      <c r="C3199" t="s">
        <v>82</v>
      </c>
      <c r="D3199" t="s">
        <v>104</v>
      </c>
      <c r="E3199" t="s">
        <v>12111</v>
      </c>
      <c r="F3199" t="s">
        <v>12112</v>
      </c>
      <c r="G3199" t="s">
        <v>134</v>
      </c>
      <c r="H3199" t="s">
        <v>216</v>
      </c>
      <c r="I3199" t="s">
        <v>78</v>
      </c>
      <c r="J3199" t="s">
        <v>136</v>
      </c>
      <c r="K3199" t="s">
        <v>22</v>
      </c>
      <c r="L3199" t="s">
        <v>177</v>
      </c>
      <c r="M3199" t="s">
        <v>12113</v>
      </c>
      <c r="N3199" t="s">
        <v>12114</v>
      </c>
      <c r="O3199">
        <v>2.5118280555555557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2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6.2487659999999998</v>
      </c>
      <c r="AD3199">
        <v>0</v>
      </c>
      <c r="AE3199">
        <v>0</v>
      </c>
      <c r="AF3199">
        <v>6.2487659999999998</v>
      </c>
    </row>
    <row r="3200" spans="1:32" x14ac:dyDescent="0.3">
      <c r="A3200">
        <v>3014464</v>
      </c>
      <c r="B3200">
        <v>1</v>
      </c>
      <c r="C3200" t="s">
        <v>83</v>
      </c>
      <c r="D3200" t="s">
        <v>116</v>
      </c>
      <c r="E3200" t="s">
        <v>12115</v>
      </c>
      <c r="F3200" t="s">
        <v>12116</v>
      </c>
      <c r="G3200" t="s">
        <v>134</v>
      </c>
      <c r="H3200" t="s">
        <v>211</v>
      </c>
      <c r="I3200" t="s">
        <v>79</v>
      </c>
      <c r="J3200" t="s">
        <v>136</v>
      </c>
      <c r="K3200" t="s">
        <v>22</v>
      </c>
      <c r="L3200" t="s">
        <v>177</v>
      </c>
      <c r="M3200" t="s">
        <v>12117</v>
      </c>
      <c r="N3200" t="s">
        <v>12118</v>
      </c>
      <c r="O3200">
        <v>0.32343416666666669</v>
      </c>
      <c r="P3200">
        <v>0</v>
      </c>
      <c r="Q3200">
        <v>274</v>
      </c>
      <c r="R3200">
        <v>0</v>
      </c>
      <c r="S3200">
        <v>2</v>
      </c>
      <c r="T3200">
        <v>0</v>
      </c>
      <c r="U3200">
        <v>23</v>
      </c>
      <c r="V3200">
        <v>0</v>
      </c>
      <c r="W3200">
        <v>0</v>
      </c>
      <c r="X3200">
        <v>0</v>
      </c>
      <c r="Y3200">
        <v>33.998257000000002</v>
      </c>
      <c r="Z3200">
        <v>0</v>
      </c>
      <c r="AA3200">
        <v>8.0512054E-2</v>
      </c>
      <c r="AB3200">
        <v>0</v>
      </c>
      <c r="AC3200">
        <v>3.4091586999999999</v>
      </c>
      <c r="AD3200">
        <v>0</v>
      </c>
      <c r="AE3200">
        <v>0</v>
      </c>
      <c r="AF3200">
        <v>37.487926000000002</v>
      </c>
    </row>
    <row r="3201" spans="1:32" x14ac:dyDescent="0.3">
      <c r="A3201">
        <v>3010593</v>
      </c>
      <c r="B3201">
        <v>1</v>
      </c>
      <c r="C3201" t="s">
        <v>82</v>
      </c>
      <c r="D3201" t="s">
        <v>108</v>
      </c>
      <c r="E3201" t="s">
        <v>12119</v>
      </c>
      <c r="F3201" t="s">
        <v>12120</v>
      </c>
      <c r="G3201" t="s">
        <v>134</v>
      </c>
      <c r="H3201" t="s">
        <v>211</v>
      </c>
      <c r="I3201" t="s">
        <v>79</v>
      </c>
      <c r="J3201" t="s">
        <v>136</v>
      </c>
      <c r="K3201" t="s">
        <v>22</v>
      </c>
      <c r="L3201" t="s">
        <v>177</v>
      </c>
      <c r="M3201" t="s">
        <v>12121</v>
      </c>
      <c r="N3201" t="s">
        <v>12122</v>
      </c>
      <c r="O3201">
        <v>0.68200972222222223</v>
      </c>
      <c r="P3201">
        <v>0</v>
      </c>
      <c r="Q3201">
        <v>58</v>
      </c>
      <c r="R3201">
        <v>0</v>
      </c>
      <c r="S3201">
        <v>0</v>
      </c>
      <c r="T3201">
        <v>1</v>
      </c>
      <c r="U3201">
        <v>1</v>
      </c>
      <c r="V3201">
        <v>0</v>
      </c>
      <c r="W3201">
        <v>0</v>
      </c>
      <c r="X3201">
        <v>0</v>
      </c>
      <c r="Y3201">
        <v>8.8111470000000001</v>
      </c>
      <c r="Z3201">
        <v>0</v>
      </c>
      <c r="AA3201">
        <v>0</v>
      </c>
      <c r="AB3201">
        <v>181.10251</v>
      </c>
      <c r="AC3201">
        <v>1.4070752</v>
      </c>
      <c r="AD3201">
        <v>0</v>
      </c>
      <c r="AE3201">
        <v>0</v>
      </c>
      <c r="AF3201">
        <v>191.32071999999999</v>
      </c>
    </row>
    <row r="3202" spans="1:32" x14ac:dyDescent="0.3">
      <c r="A3202">
        <v>3017225</v>
      </c>
      <c r="B3202">
        <v>1</v>
      </c>
      <c r="C3202" t="s">
        <v>82</v>
      </c>
      <c r="D3202" t="s">
        <v>90</v>
      </c>
      <c r="E3202" t="s">
        <v>12123</v>
      </c>
      <c r="F3202" t="s">
        <v>12124</v>
      </c>
      <c r="G3202" t="s">
        <v>134</v>
      </c>
      <c r="H3202" t="s">
        <v>142</v>
      </c>
      <c r="I3202" t="s">
        <v>79</v>
      </c>
      <c r="J3202" t="s">
        <v>136</v>
      </c>
      <c r="K3202" t="s">
        <v>22</v>
      </c>
      <c r="L3202" t="s">
        <v>137</v>
      </c>
      <c r="M3202" t="s">
        <v>12125</v>
      </c>
      <c r="N3202" t="s">
        <v>12126</v>
      </c>
      <c r="O3202">
        <v>4.9538888888888888</v>
      </c>
      <c r="P3202">
        <v>0</v>
      </c>
      <c r="Q3202">
        <v>0</v>
      </c>
      <c r="R3202">
        <v>0</v>
      </c>
      <c r="S3202">
        <v>0</v>
      </c>
      <c r="T3202">
        <v>1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715.50940000000003</v>
      </c>
      <c r="AC3202">
        <v>0</v>
      </c>
      <c r="AD3202">
        <v>0</v>
      </c>
      <c r="AE3202">
        <v>0</v>
      </c>
      <c r="AF3202">
        <v>715.50940000000003</v>
      </c>
    </row>
    <row r="3203" spans="1:32" x14ac:dyDescent="0.3">
      <c r="A3203">
        <v>3009308</v>
      </c>
      <c r="B3203">
        <v>1</v>
      </c>
      <c r="C3203" t="s">
        <v>82</v>
      </c>
      <c r="D3203" t="s">
        <v>104</v>
      </c>
      <c r="E3203" t="s">
        <v>12127</v>
      </c>
      <c r="F3203" t="s">
        <v>12128</v>
      </c>
      <c r="G3203" t="s">
        <v>134</v>
      </c>
      <c r="H3203" t="s">
        <v>238</v>
      </c>
      <c r="I3203" t="s">
        <v>78</v>
      </c>
      <c r="J3203" t="s">
        <v>136</v>
      </c>
      <c r="K3203" t="s">
        <v>22</v>
      </c>
      <c r="L3203" t="s">
        <v>177</v>
      </c>
      <c r="M3203" t="s">
        <v>12129</v>
      </c>
      <c r="N3203" t="s">
        <v>12130</v>
      </c>
      <c r="O3203">
        <v>1.585306388888889</v>
      </c>
      <c r="P3203">
        <v>0</v>
      </c>
      <c r="Q3203">
        <v>2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0.44686046000000001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0.44686046000000001</v>
      </c>
    </row>
    <row r="3204" spans="1:32" x14ac:dyDescent="0.3">
      <c r="A3204">
        <v>3013926</v>
      </c>
      <c r="B3204">
        <v>1</v>
      </c>
      <c r="C3204" t="s">
        <v>82</v>
      </c>
      <c r="D3204" t="s">
        <v>92</v>
      </c>
      <c r="E3204" t="s">
        <v>481</v>
      </c>
      <c r="F3204" t="s">
        <v>482</v>
      </c>
      <c r="G3204" t="s">
        <v>134</v>
      </c>
      <c r="H3204" t="s">
        <v>182</v>
      </c>
      <c r="I3204" t="s">
        <v>79</v>
      </c>
      <c r="J3204" t="s">
        <v>136</v>
      </c>
      <c r="K3204" t="s">
        <v>22</v>
      </c>
      <c r="L3204" t="s">
        <v>177</v>
      </c>
      <c r="M3204" t="s">
        <v>12131</v>
      </c>
      <c r="N3204" t="s">
        <v>12132</v>
      </c>
      <c r="O3204">
        <v>1.3458333333333334</v>
      </c>
      <c r="P3204">
        <v>0</v>
      </c>
      <c r="Q3204">
        <v>0</v>
      </c>
      <c r="R3204">
        <v>0</v>
      </c>
      <c r="S3204">
        <v>0</v>
      </c>
      <c r="T3204">
        <v>4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15.519962</v>
      </c>
      <c r="AC3204">
        <v>0</v>
      </c>
      <c r="AD3204">
        <v>0</v>
      </c>
      <c r="AE3204">
        <v>0</v>
      </c>
      <c r="AF3204">
        <v>15.519962</v>
      </c>
    </row>
    <row r="3205" spans="1:32" x14ac:dyDescent="0.3">
      <c r="A3205">
        <v>3018612</v>
      </c>
      <c r="B3205">
        <v>1</v>
      </c>
      <c r="C3205" t="s">
        <v>82</v>
      </c>
      <c r="D3205" t="s">
        <v>95</v>
      </c>
      <c r="E3205" t="s">
        <v>6633</v>
      </c>
      <c r="F3205" t="s">
        <v>6634</v>
      </c>
      <c r="G3205" t="s">
        <v>134</v>
      </c>
      <c r="H3205" t="s">
        <v>211</v>
      </c>
      <c r="I3205" t="s">
        <v>79</v>
      </c>
      <c r="J3205" t="s">
        <v>136</v>
      </c>
      <c r="K3205" t="s">
        <v>22</v>
      </c>
      <c r="L3205" t="s">
        <v>177</v>
      </c>
      <c r="M3205" t="s">
        <v>12133</v>
      </c>
      <c r="N3205" t="s">
        <v>12134</v>
      </c>
      <c r="O3205">
        <v>1.0244444444444445</v>
      </c>
      <c r="P3205">
        <v>7</v>
      </c>
      <c r="Q3205">
        <v>2906</v>
      </c>
      <c r="R3205">
        <v>2</v>
      </c>
      <c r="S3205">
        <v>80</v>
      </c>
      <c r="T3205">
        <v>20</v>
      </c>
      <c r="U3205">
        <v>300</v>
      </c>
      <c r="V3205">
        <v>0</v>
      </c>
      <c r="W3205">
        <v>1</v>
      </c>
      <c r="X3205">
        <v>1.1048216</v>
      </c>
      <c r="Y3205">
        <v>979.88890000000004</v>
      </c>
      <c r="Z3205">
        <v>2.6032848</v>
      </c>
      <c r="AA3205">
        <v>21.039093000000001</v>
      </c>
      <c r="AB3205">
        <v>62.500079999999997</v>
      </c>
      <c r="AC3205">
        <v>189.50899000000001</v>
      </c>
      <c r="AD3205">
        <v>0</v>
      </c>
      <c r="AE3205">
        <v>0.36671552000000002</v>
      </c>
      <c r="AF3205">
        <v>1257.0118</v>
      </c>
    </row>
    <row r="3206" spans="1:32" x14ac:dyDescent="0.3">
      <c r="A3206">
        <v>3010368</v>
      </c>
      <c r="B3206">
        <v>1</v>
      </c>
      <c r="C3206" t="s">
        <v>82</v>
      </c>
      <c r="D3206" t="s">
        <v>92</v>
      </c>
      <c r="E3206" t="s">
        <v>12135</v>
      </c>
      <c r="F3206" t="s">
        <v>12136</v>
      </c>
      <c r="G3206" t="s">
        <v>134</v>
      </c>
      <c r="H3206" t="s">
        <v>247</v>
      </c>
      <c r="I3206" t="s">
        <v>78</v>
      </c>
      <c r="J3206" t="s">
        <v>136</v>
      </c>
      <c r="K3206" t="s">
        <v>22</v>
      </c>
      <c r="L3206" t="s">
        <v>177</v>
      </c>
      <c r="M3206" t="s">
        <v>12137</v>
      </c>
      <c r="N3206" t="s">
        <v>12138</v>
      </c>
      <c r="O3206">
        <v>7.6378672222222219</v>
      </c>
      <c r="P3206">
        <v>0</v>
      </c>
      <c r="Q3206">
        <v>23</v>
      </c>
      <c r="R3206">
        <v>0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0</v>
      </c>
      <c r="Y3206">
        <v>109.08023</v>
      </c>
      <c r="Z3206">
        <v>0</v>
      </c>
      <c r="AA3206">
        <v>0</v>
      </c>
      <c r="AB3206">
        <v>0</v>
      </c>
      <c r="AC3206">
        <v>14.324337</v>
      </c>
      <c r="AD3206">
        <v>0</v>
      </c>
      <c r="AE3206">
        <v>0</v>
      </c>
      <c r="AF3206">
        <v>123.40456399999999</v>
      </c>
    </row>
    <row r="3207" spans="1:32" x14ac:dyDescent="0.3">
      <c r="A3207">
        <v>3001743</v>
      </c>
      <c r="B3207">
        <v>1</v>
      </c>
      <c r="C3207" t="s">
        <v>82</v>
      </c>
      <c r="D3207" t="s">
        <v>84</v>
      </c>
      <c r="E3207" t="s">
        <v>12139</v>
      </c>
      <c r="F3207" t="s">
        <v>9516</v>
      </c>
      <c r="G3207" t="s">
        <v>134</v>
      </c>
      <c r="H3207" t="s">
        <v>182</v>
      </c>
      <c r="I3207" t="s">
        <v>78</v>
      </c>
      <c r="J3207" t="s">
        <v>136</v>
      </c>
      <c r="K3207" t="s">
        <v>22</v>
      </c>
      <c r="L3207" t="s">
        <v>177</v>
      </c>
      <c r="M3207" t="s">
        <v>12140</v>
      </c>
      <c r="N3207" t="s">
        <v>12141</v>
      </c>
      <c r="O3207">
        <v>0.42120972222222225</v>
      </c>
      <c r="P3207">
        <v>0</v>
      </c>
      <c r="Q3207">
        <v>152</v>
      </c>
      <c r="R3207">
        <v>0</v>
      </c>
      <c r="S3207">
        <v>1</v>
      </c>
      <c r="T3207">
        <v>0</v>
      </c>
      <c r="U3207">
        <v>24</v>
      </c>
      <c r="V3207">
        <v>0</v>
      </c>
      <c r="W3207">
        <v>0</v>
      </c>
      <c r="X3207">
        <v>0</v>
      </c>
      <c r="Y3207">
        <v>13.501559</v>
      </c>
      <c r="Z3207">
        <v>0</v>
      </c>
      <c r="AA3207">
        <v>1.01242236E-4</v>
      </c>
      <c r="AB3207">
        <v>0</v>
      </c>
      <c r="AC3207">
        <v>16.152574999999999</v>
      </c>
      <c r="AD3207">
        <v>0</v>
      </c>
      <c r="AE3207">
        <v>0</v>
      </c>
      <c r="AF3207">
        <v>29.654236000000001</v>
      </c>
    </row>
    <row r="3208" spans="1:32" x14ac:dyDescent="0.3">
      <c r="A3208">
        <v>3011237</v>
      </c>
      <c r="B3208">
        <v>1</v>
      </c>
      <c r="C3208" t="s">
        <v>82</v>
      </c>
      <c r="D3208" t="s">
        <v>91</v>
      </c>
      <c r="E3208" t="s">
        <v>12142</v>
      </c>
      <c r="F3208" t="s">
        <v>12143</v>
      </c>
      <c r="G3208" t="s">
        <v>134</v>
      </c>
      <c r="H3208" t="s">
        <v>142</v>
      </c>
      <c r="I3208" t="s">
        <v>79</v>
      </c>
      <c r="J3208" t="s">
        <v>136</v>
      </c>
      <c r="K3208" t="s">
        <v>22</v>
      </c>
      <c r="L3208" t="s">
        <v>137</v>
      </c>
      <c r="M3208" t="s">
        <v>12144</v>
      </c>
      <c r="N3208" t="s">
        <v>12145</v>
      </c>
      <c r="O3208">
        <v>8.2830555555555563</v>
      </c>
      <c r="P3208">
        <v>0</v>
      </c>
      <c r="Q3208">
        <v>1048</v>
      </c>
      <c r="R3208">
        <v>0</v>
      </c>
      <c r="S3208">
        <v>0</v>
      </c>
      <c r="T3208">
        <v>0</v>
      </c>
      <c r="U3208">
        <v>70</v>
      </c>
      <c r="V3208">
        <v>0</v>
      </c>
      <c r="W3208">
        <v>0</v>
      </c>
      <c r="X3208">
        <v>0</v>
      </c>
      <c r="Y3208">
        <v>2084.1165000000001</v>
      </c>
      <c r="Z3208">
        <v>0</v>
      </c>
      <c r="AA3208">
        <v>0</v>
      </c>
      <c r="AB3208">
        <v>0</v>
      </c>
      <c r="AC3208">
        <v>522.08180000000004</v>
      </c>
      <c r="AD3208">
        <v>0</v>
      </c>
      <c r="AE3208">
        <v>0</v>
      </c>
      <c r="AF3208">
        <v>2606.1981999999998</v>
      </c>
    </row>
    <row r="3209" spans="1:32" x14ac:dyDescent="0.3">
      <c r="A3209">
        <v>3014161</v>
      </c>
      <c r="B3209">
        <v>1</v>
      </c>
      <c r="C3209" t="s">
        <v>83</v>
      </c>
      <c r="D3209" t="s">
        <v>123</v>
      </c>
      <c r="E3209" t="s">
        <v>12146</v>
      </c>
      <c r="F3209" t="s">
        <v>12147</v>
      </c>
      <c r="G3209" t="s">
        <v>134</v>
      </c>
      <c r="H3209" t="s">
        <v>367</v>
      </c>
      <c r="I3209" t="s">
        <v>78</v>
      </c>
      <c r="J3209" t="s">
        <v>136</v>
      </c>
      <c r="K3209" t="s">
        <v>22</v>
      </c>
      <c r="L3209" t="s">
        <v>177</v>
      </c>
      <c r="M3209" t="s">
        <v>12148</v>
      </c>
      <c r="N3209" t="s">
        <v>12149</v>
      </c>
      <c r="O3209">
        <v>1.1868208333333334</v>
      </c>
      <c r="P3209">
        <v>0</v>
      </c>
      <c r="Q3209">
        <v>1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0.30643495999999998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0.30643495999999998</v>
      </c>
    </row>
    <row r="3210" spans="1:32" x14ac:dyDescent="0.3">
      <c r="A3210">
        <v>3014834</v>
      </c>
      <c r="B3210">
        <v>1</v>
      </c>
      <c r="C3210" t="s">
        <v>82</v>
      </c>
      <c r="D3210" t="s">
        <v>106</v>
      </c>
      <c r="E3210" t="s">
        <v>12150</v>
      </c>
      <c r="F3210" t="s">
        <v>12151</v>
      </c>
      <c r="G3210" t="s">
        <v>134</v>
      </c>
      <c r="H3210" t="s">
        <v>247</v>
      </c>
      <c r="I3210" t="s">
        <v>78</v>
      </c>
      <c r="J3210" t="s">
        <v>136</v>
      </c>
      <c r="K3210" t="s">
        <v>22</v>
      </c>
      <c r="L3210" t="s">
        <v>177</v>
      </c>
      <c r="M3210" t="s">
        <v>12152</v>
      </c>
      <c r="N3210" t="s">
        <v>12153</v>
      </c>
      <c r="O3210">
        <v>7.9191238888888895</v>
      </c>
      <c r="P3210">
        <v>0</v>
      </c>
      <c r="Q3210">
        <v>246</v>
      </c>
      <c r="R3210">
        <v>0</v>
      </c>
      <c r="S3210">
        <v>0</v>
      </c>
      <c r="T3210">
        <v>0</v>
      </c>
      <c r="U3210">
        <v>60</v>
      </c>
      <c r="V3210">
        <v>0</v>
      </c>
      <c r="W3210">
        <v>0</v>
      </c>
      <c r="X3210">
        <v>0</v>
      </c>
      <c r="Y3210">
        <v>452.12952000000001</v>
      </c>
      <c r="Z3210">
        <v>0</v>
      </c>
      <c r="AA3210">
        <v>0</v>
      </c>
      <c r="AB3210">
        <v>0</v>
      </c>
      <c r="AC3210">
        <v>436.00387999999998</v>
      </c>
      <c r="AD3210">
        <v>0</v>
      </c>
      <c r="AE3210">
        <v>0</v>
      </c>
      <c r="AF3210">
        <v>888.13340000000005</v>
      </c>
    </row>
    <row r="3211" spans="1:32" x14ac:dyDescent="0.3">
      <c r="A3211">
        <v>3013293</v>
      </c>
      <c r="B3211">
        <v>2</v>
      </c>
      <c r="C3211" t="s">
        <v>82</v>
      </c>
      <c r="D3211" t="s">
        <v>108</v>
      </c>
      <c r="E3211" t="s">
        <v>12154</v>
      </c>
      <c r="F3211" t="s">
        <v>12155</v>
      </c>
      <c r="G3211" t="s">
        <v>134</v>
      </c>
      <c r="H3211" t="s">
        <v>247</v>
      </c>
      <c r="I3211" t="s">
        <v>78</v>
      </c>
      <c r="J3211" t="s">
        <v>136</v>
      </c>
      <c r="K3211" t="s">
        <v>22</v>
      </c>
      <c r="L3211" t="s">
        <v>177</v>
      </c>
      <c r="M3211" t="s">
        <v>11924</v>
      </c>
      <c r="N3211" t="s">
        <v>12156</v>
      </c>
      <c r="O3211">
        <v>2.0866666666666664</v>
      </c>
      <c r="P3211">
        <v>0</v>
      </c>
      <c r="Q3211">
        <v>115</v>
      </c>
      <c r="R3211">
        <v>0</v>
      </c>
      <c r="S3211">
        <v>4</v>
      </c>
      <c r="T3211">
        <v>0</v>
      </c>
      <c r="U3211">
        <v>22</v>
      </c>
      <c r="V3211">
        <v>0</v>
      </c>
      <c r="W3211">
        <v>0</v>
      </c>
      <c r="X3211">
        <v>0</v>
      </c>
      <c r="Y3211">
        <v>39.965899999999998</v>
      </c>
      <c r="Z3211">
        <v>0</v>
      </c>
      <c r="AA3211">
        <v>0.81084423999999999</v>
      </c>
      <c r="AB3211">
        <v>0</v>
      </c>
      <c r="AC3211">
        <v>12.24208</v>
      </c>
      <c r="AD3211">
        <v>0</v>
      </c>
      <c r="AE3211">
        <v>0</v>
      </c>
      <c r="AF3211">
        <v>53.018825999999997</v>
      </c>
    </row>
    <row r="3212" spans="1:32" x14ac:dyDescent="0.3">
      <c r="A3212">
        <v>3009617</v>
      </c>
      <c r="B3212">
        <v>1</v>
      </c>
      <c r="C3212" t="s">
        <v>82</v>
      </c>
      <c r="D3212" t="s">
        <v>90</v>
      </c>
      <c r="E3212" t="s">
        <v>12157</v>
      </c>
      <c r="F3212" t="s">
        <v>12158</v>
      </c>
      <c r="G3212" t="s">
        <v>134</v>
      </c>
      <c r="H3212" t="s">
        <v>211</v>
      </c>
      <c r="I3212" t="s">
        <v>79</v>
      </c>
      <c r="J3212" t="s">
        <v>136</v>
      </c>
      <c r="K3212" t="s">
        <v>22</v>
      </c>
      <c r="L3212" t="s">
        <v>177</v>
      </c>
      <c r="M3212" t="s">
        <v>12159</v>
      </c>
      <c r="N3212" t="s">
        <v>12160</v>
      </c>
      <c r="O3212">
        <v>0.58159500000000008</v>
      </c>
      <c r="P3212">
        <v>3</v>
      </c>
      <c r="Q3212">
        <v>293</v>
      </c>
      <c r="R3212">
        <v>5</v>
      </c>
      <c r="S3212">
        <v>32</v>
      </c>
      <c r="T3212">
        <v>4</v>
      </c>
      <c r="U3212">
        <v>25</v>
      </c>
      <c r="V3212">
        <v>0</v>
      </c>
      <c r="W3212">
        <v>0</v>
      </c>
      <c r="X3212">
        <v>5.3342304</v>
      </c>
      <c r="Y3212">
        <v>56.034218000000003</v>
      </c>
      <c r="Z3212">
        <v>0.25899759999999999</v>
      </c>
      <c r="AA3212">
        <v>8.5604980000000008</v>
      </c>
      <c r="AB3212">
        <v>7.9803514</v>
      </c>
      <c r="AC3212">
        <v>7.4267463999999999</v>
      </c>
      <c r="AD3212">
        <v>0</v>
      </c>
      <c r="AE3212">
        <v>0</v>
      </c>
      <c r="AF3212">
        <v>85.595039999999997</v>
      </c>
    </row>
    <row r="3213" spans="1:32" x14ac:dyDescent="0.3">
      <c r="A3213">
        <v>3011481</v>
      </c>
      <c r="B3213">
        <v>1</v>
      </c>
      <c r="C3213" t="s">
        <v>83</v>
      </c>
      <c r="D3213" t="s">
        <v>123</v>
      </c>
      <c r="E3213" t="s">
        <v>12161</v>
      </c>
      <c r="F3213" t="s">
        <v>12162</v>
      </c>
      <c r="G3213" t="s">
        <v>134</v>
      </c>
      <c r="H3213" t="s">
        <v>147</v>
      </c>
      <c r="I3213" t="s">
        <v>78</v>
      </c>
      <c r="J3213" t="s">
        <v>136</v>
      </c>
      <c r="K3213" t="s">
        <v>22</v>
      </c>
      <c r="L3213" t="s">
        <v>137</v>
      </c>
      <c r="M3213" t="s">
        <v>12163</v>
      </c>
      <c r="N3213" t="s">
        <v>12164</v>
      </c>
      <c r="O3213">
        <v>5.653888888888889</v>
      </c>
      <c r="P3213">
        <v>0</v>
      </c>
      <c r="Q3213">
        <v>254</v>
      </c>
      <c r="R3213">
        <v>0</v>
      </c>
      <c r="S3213">
        <v>2</v>
      </c>
      <c r="T3213">
        <v>0</v>
      </c>
      <c r="U3213">
        <v>2</v>
      </c>
      <c r="V3213">
        <v>0</v>
      </c>
      <c r="W3213">
        <v>0</v>
      </c>
      <c r="X3213">
        <v>0</v>
      </c>
      <c r="Y3213">
        <v>467.15246999999999</v>
      </c>
      <c r="Z3213">
        <v>0</v>
      </c>
      <c r="AA3213">
        <v>8.1567075000000006E-3</v>
      </c>
      <c r="AB3213">
        <v>0</v>
      </c>
      <c r="AC3213">
        <v>14.707008999999999</v>
      </c>
      <c r="AD3213">
        <v>0</v>
      </c>
      <c r="AE3213">
        <v>0</v>
      </c>
      <c r="AF3213">
        <v>481.86765000000003</v>
      </c>
    </row>
    <row r="3214" spans="1:32" x14ac:dyDescent="0.3">
      <c r="A3214">
        <v>3013239</v>
      </c>
      <c r="B3214">
        <v>2</v>
      </c>
      <c r="C3214" t="s">
        <v>82</v>
      </c>
      <c r="D3214" t="s">
        <v>90</v>
      </c>
      <c r="E3214" t="s">
        <v>12165</v>
      </c>
      <c r="F3214" t="s">
        <v>12166</v>
      </c>
      <c r="G3214" t="s">
        <v>134</v>
      </c>
      <c r="H3214" t="s">
        <v>229</v>
      </c>
      <c r="I3214" t="s">
        <v>78</v>
      </c>
      <c r="J3214" t="s">
        <v>136</v>
      </c>
      <c r="K3214" t="s">
        <v>22</v>
      </c>
      <c r="L3214" t="s">
        <v>177</v>
      </c>
      <c r="M3214" t="s">
        <v>12167</v>
      </c>
      <c r="N3214" t="s">
        <v>12168</v>
      </c>
      <c r="O3214">
        <v>1.0608411111111111</v>
      </c>
      <c r="P3214">
        <v>0</v>
      </c>
      <c r="Q3214">
        <v>470</v>
      </c>
      <c r="R3214">
        <v>0</v>
      </c>
      <c r="S3214">
        <v>0</v>
      </c>
      <c r="T3214">
        <v>0</v>
      </c>
      <c r="U3214">
        <v>29</v>
      </c>
      <c r="V3214">
        <v>0</v>
      </c>
      <c r="W3214">
        <v>0</v>
      </c>
      <c r="X3214">
        <v>0</v>
      </c>
      <c r="Y3214">
        <v>101.89053</v>
      </c>
      <c r="Z3214">
        <v>0</v>
      </c>
      <c r="AA3214">
        <v>0</v>
      </c>
      <c r="AB3214">
        <v>0</v>
      </c>
      <c r="AC3214">
        <v>113.38813</v>
      </c>
      <c r="AD3214">
        <v>0</v>
      </c>
      <c r="AE3214">
        <v>0</v>
      </c>
      <c r="AF3214">
        <v>215.27866</v>
      </c>
    </row>
    <row r="3215" spans="1:32" x14ac:dyDescent="0.3">
      <c r="A3215">
        <v>3013392</v>
      </c>
      <c r="B3215">
        <v>1</v>
      </c>
      <c r="C3215" t="s">
        <v>82</v>
      </c>
      <c r="D3215" t="s">
        <v>86</v>
      </c>
      <c r="E3215" t="s">
        <v>12169</v>
      </c>
      <c r="F3215" t="s">
        <v>12170</v>
      </c>
      <c r="G3215" t="s">
        <v>134</v>
      </c>
      <c r="H3215" t="s">
        <v>238</v>
      </c>
      <c r="I3215" t="s">
        <v>78</v>
      </c>
      <c r="J3215" t="s">
        <v>136</v>
      </c>
      <c r="K3215" t="s">
        <v>22</v>
      </c>
      <c r="L3215" t="s">
        <v>177</v>
      </c>
      <c r="M3215" t="s">
        <v>12171</v>
      </c>
      <c r="N3215" t="s">
        <v>12172</v>
      </c>
      <c r="O3215">
        <v>0.99327055555555555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4.397914E-2</v>
      </c>
      <c r="AD3215">
        <v>0</v>
      </c>
      <c r="AE3215">
        <v>0</v>
      </c>
      <c r="AF3215">
        <v>4.397914E-2</v>
      </c>
    </row>
    <row r="3216" spans="1:32" x14ac:dyDescent="0.3">
      <c r="A3216">
        <v>3004926</v>
      </c>
      <c r="B3216">
        <v>1</v>
      </c>
      <c r="C3216" t="s">
        <v>83</v>
      </c>
      <c r="D3216" t="s">
        <v>123</v>
      </c>
      <c r="E3216" t="s">
        <v>12173</v>
      </c>
      <c r="F3216" t="s">
        <v>12174</v>
      </c>
      <c r="G3216" t="s">
        <v>134</v>
      </c>
      <c r="H3216" t="s">
        <v>247</v>
      </c>
      <c r="I3216" t="s">
        <v>78</v>
      </c>
      <c r="J3216" t="s">
        <v>136</v>
      </c>
      <c r="K3216" t="s">
        <v>22</v>
      </c>
      <c r="L3216" t="s">
        <v>177</v>
      </c>
      <c r="M3216" t="s">
        <v>12175</v>
      </c>
      <c r="N3216" t="s">
        <v>12176</v>
      </c>
      <c r="O3216">
        <v>0.96884722222222219</v>
      </c>
      <c r="P3216">
        <v>0</v>
      </c>
      <c r="Q3216">
        <v>125</v>
      </c>
      <c r="R3216">
        <v>0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0</v>
      </c>
      <c r="Y3216">
        <v>38.499339999999997</v>
      </c>
      <c r="Z3216">
        <v>0</v>
      </c>
      <c r="AA3216">
        <v>0</v>
      </c>
      <c r="AB3216">
        <v>0</v>
      </c>
      <c r="AC3216">
        <v>3.3484060000000002</v>
      </c>
      <c r="AD3216">
        <v>0</v>
      </c>
      <c r="AE3216">
        <v>0</v>
      </c>
      <c r="AF3216">
        <v>41.847748000000003</v>
      </c>
    </row>
    <row r="3217" spans="1:32" x14ac:dyDescent="0.3">
      <c r="A3217">
        <v>3010374</v>
      </c>
      <c r="B3217">
        <v>1</v>
      </c>
      <c r="C3217" t="s">
        <v>82</v>
      </c>
      <c r="D3217" t="s">
        <v>101</v>
      </c>
      <c r="E3217" t="s">
        <v>12177</v>
      </c>
      <c r="F3217" t="s">
        <v>12178</v>
      </c>
      <c r="G3217" t="s">
        <v>134</v>
      </c>
      <c r="H3217" t="s">
        <v>238</v>
      </c>
      <c r="I3217" t="s">
        <v>78</v>
      </c>
      <c r="J3217" t="s">
        <v>136</v>
      </c>
      <c r="K3217" t="s">
        <v>22</v>
      </c>
      <c r="L3217" t="s">
        <v>177</v>
      </c>
      <c r="M3217" t="s">
        <v>12179</v>
      </c>
      <c r="N3217" t="s">
        <v>12180</v>
      </c>
      <c r="O3217">
        <v>4.0141666666666671</v>
      </c>
      <c r="P3217">
        <v>0</v>
      </c>
      <c r="Q3217">
        <v>1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3.1893899999999999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3.1893899999999999</v>
      </c>
    </row>
    <row r="3218" spans="1:32" x14ac:dyDescent="0.3">
      <c r="A3218">
        <v>3014556</v>
      </c>
      <c r="B3218">
        <v>1</v>
      </c>
      <c r="C3218" t="s">
        <v>82</v>
      </c>
      <c r="D3218" t="s">
        <v>104</v>
      </c>
      <c r="E3218" t="s">
        <v>12181</v>
      </c>
      <c r="F3218" t="s">
        <v>12182</v>
      </c>
      <c r="G3218" t="s">
        <v>134</v>
      </c>
      <c r="H3218" t="s">
        <v>293</v>
      </c>
      <c r="I3218" t="s">
        <v>78</v>
      </c>
      <c r="J3218" t="s">
        <v>136</v>
      </c>
      <c r="K3218" t="s">
        <v>22</v>
      </c>
      <c r="L3218" t="s">
        <v>177</v>
      </c>
      <c r="M3218" t="s">
        <v>12183</v>
      </c>
      <c r="N3218" t="s">
        <v>12184</v>
      </c>
      <c r="O3218">
        <v>4.7795411111111115</v>
      </c>
      <c r="P3218">
        <v>0</v>
      </c>
      <c r="Q3218">
        <v>686</v>
      </c>
      <c r="R3218">
        <v>0</v>
      </c>
      <c r="S3218">
        <v>0</v>
      </c>
      <c r="T3218">
        <v>0</v>
      </c>
      <c r="U3218">
        <v>66</v>
      </c>
      <c r="V3218">
        <v>0</v>
      </c>
      <c r="W3218">
        <v>0</v>
      </c>
      <c r="X3218">
        <v>0</v>
      </c>
      <c r="Y3218">
        <v>789.56129999999996</v>
      </c>
      <c r="Z3218">
        <v>0</v>
      </c>
      <c r="AA3218">
        <v>0</v>
      </c>
      <c r="AB3218">
        <v>0</v>
      </c>
      <c r="AC3218">
        <v>166.24691999999999</v>
      </c>
      <c r="AD3218">
        <v>0</v>
      </c>
      <c r="AE3218">
        <v>0</v>
      </c>
      <c r="AF3218">
        <v>955.80820000000006</v>
      </c>
    </row>
    <row r="3219" spans="1:32" x14ac:dyDescent="0.3">
      <c r="A3219">
        <v>3009582</v>
      </c>
      <c r="B3219">
        <v>2</v>
      </c>
      <c r="C3219" t="s">
        <v>82</v>
      </c>
      <c r="D3219" t="s">
        <v>91</v>
      </c>
      <c r="E3219" t="s">
        <v>12185</v>
      </c>
      <c r="F3219" t="s">
        <v>12186</v>
      </c>
      <c r="G3219" t="s">
        <v>134</v>
      </c>
      <c r="H3219" t="s">
        <v>874</v>
      </c>
      <c r="I3219" t="s">
        <v>79</v>
      </c>
      <c r="J3219" t="s">
        <v>136</v>
      </c>
      <c r="K3219" t="s">
        <v>3</v>
      </c>
      <c r="L3219" t="s">
        <v>177</v>
      </c>
      <c r="M3219" t="s">
        <v>12187</v>
      </c>
      <c r="N3219" t="s">
        <v>12188</v>
      </c>
      <c r="O3219">
        <v>1.7195772222222223</v>
      </c>
      <c r="P3219">
        <v>0</v>
      </c>
      <c r="Q3219">
        <v>369</v>
      </c>
      <c r="R3219">
        <v>0</v>
      </c>
      <c r="S3219">
        <v>0</v>
      </c>
      <c r="T3219">
        <v>0</v>
      </c>
      <c r="U3219">
        <v>10</v>
      </c>
      <c r="V3219">
        <v>0</v>
      </c>
      <c r="W3219">
        <v>0</v>
      </c>
      <c r="X3219">
        <v>0</v>
      </c>
      <c r="Y3219">
        <v>126.92506400000001</v>
      </c>
      <c r="Z3219">
        <v>0</v>
      </c>
      <c r="AA3219">
        <v>0</v>
      </c>
      <c r="AB3219">
        <v>0</v>
      </c>
      <c r="AC3219">
        <v>37.335009999999997</v>
      </c>
      <c r="AD3219">
        <v>0</v>
      </c>
      <c r="AE3219">
        <v>0</v>
      </c>
      <c r="AF3219">
        <v>164.26007000000001</v>
      </c>
    </row>
    <row r="3220" spans="1:32" x14ac:dyDescent="0.3">
      <c r="A3220">
        <v>3020213</v>
      </c>
      <c r="B3220">
        <v>1</v>
      </c>
      <c r="C3220" t="s">
        <v>82</v>
      </c>
      <c r="D3220" t="s">
        <v>85</v>
      </c>
      <c r="E3220" t="s">
        <v>12189</v>
      </c>
      <c r="F3220" t="s">
        <v>12190</v>
      </c>
      <c r="G3220" t="s">
        <v>134</v>
      </c>
      <c r="H3220" t="s">
        <v>367</v>
      </c>
      <c r="I3220" t="s">
        <v>78</v>
      </c>
      <c r="J3220" t="s">
        <v>136</v>
      </c>
      <c r="K3220" t="s">
        <v>22</v>
      </c>
      <c r="L3220" t="s">
        <v>177</v>
      </c>
      <c r="M3220" t="s">
        <v>12191</v>
      </c>
      <c r="N3220" t="s">
        <v>12192</v>
      </c>
      <c r="O3220">
        <v>1.4972105555555555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15.757747</v>
      </c>
      <c r="AD3220">
        <v>0</v>
      </c>
      <c r="AE3220">
        <v>0</v>
      </c>
      <c r="AF3220">
        <v>15.757747</v>
      </c>
    </row>
    <row r="3221" spans="1:32" x14ac:dyDescent="0.3">
      <c r="A3221">
        <v>3001124</v>
      </c>
      <c r="B3221">
        <v>1</v>
      </c>
      <c r="C3221" t="s">
        <v>82</v>
      </c>
      <c r="D3221" t="s">
        <v>98</v>
      </c>
      <c r="E3221" t="s">
        <v>12193</v>
      </c>
      <c r="F3221" t="s">
        <v>12194</v>
      </c>
      <c r="G3221" t="s">
        <v>134</v>
      </c>
      <c r="H3221" t="s">
        <v>4437</v>
      </c>
      <c r="I3221" t="s">
        <v>79</v>
      </c>
      <c r="J3221" t="s">
        <v>136</v>
      </c>
      <c r="K3221" t="s">
        <v>22</v>
      </c>
      <c r="L3221" t="s">
        <v>177</v>
      </c>
      <c r="M3221" t="s">
        <v>12195</v>
      </c>
      <c r="N3221" t="s">
        <v>12196</v>
      </c>
      <c r="O3221">
        <v>6.3156944444444445</v>
      </c>
      <c r="P3221">
        <v>0</v>
      </c>
      <c r="Q3221">
        <v>1056</v>
      </c>
      <c r="R3221">
        <v>0</v>
      </c>
      <c r="S3221">
        <v>0</v>
      </c>
      <c r="T3221">
        <v>0</v>
      </c>
      <c r="U3221">
        <v>129</v>
      </c>
      <c r="V3221">
        <v>0</v>
      </c>
      <c r="W3221">
        <v>1</v>
      </c>
      <c r="X3221">
        <v>0</v>
      </c>
      <c r="Y3221">
        <v>2812.7860000000001</v>
      </c>
      <c r="Z3221">
        <v>0</v>
      </c>
      <c r="AA3221">
        <v>0</v>
      </c>
      <c r="AB3221">
        <v>0</v>
      </c>
      <c r="AC3221">
        <v>745.3732</v>
      </c>
      <c r="AD3221">
        <v>0</v>
      </c>
      <c r="AE3221">
        <v>250.14462</v>
      </c>
      <c r="AF3221">
        <v>3808.3036999999999</v>
      </c>
    </row>
    <row r="3222" spans="1:32" x14ac:dyDescent="0.3">
      <c r="A3222">
        <v>3014617</v>
      </c>
      <c r="B3222">
        <v>1</v>
      </c>
      <c r="C3222" t="s">
        <v>82</v>
      </c>
      <c r="D3222" t="s">
        <v>100</v>
      </c>
      <c r="E3222" t="s">
        <v>12197</v>
      </c>
      <c r="F3222" t="s">
        <v>12198</v>
      </c>
      <c r="G3222" t="s">
        <v>134</v>
      </c>
      <c r="H3222" t="s">
        <v>238</v>
      </c>
      <c r="I3222" t="s">
        <v>78</v>
      </c>
      <c r="J3222" t="s">
        <v>136</v>
      </c>
      <c r="K3222" t="s">
        <v>22</v>
      </c>
      <c r="L3222" t="s">
        <v>177</v>
      </c>
      <c r="M3222" t="s">
        <v>12199</v>
      </c>
      <c r="N3222" t="s">
        <v>12200</v>
      </c>
      <c r="O3222">
        <v>1.9279366666666666</v>
      </c>
      <c r="P3222">
        <v>0</v>
      </c>
      <c r="Q3222">
        <v>2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1.7527983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1.7527983</v>
      </c>
    </row>
    <row r="3223" spans="1:32" x14ac:dyDescent="0.3">
      <c r="A3223">
        <v>3004466</v>
      </c>
      <c r="B3223">
        <v>1</v>
      </c>
      <c r="C3223" t="s">
        <v>82</v>
      </c>
      <c r="D3223" t="s">
        <v>97</v>
      </c>
      <c r="E3223" t="s">
        <v>12201</v>
      </c>
      <c r="F3223" t="s">
        <v>12202</v>
      </c>
      <c r="G3223" t="s">
        <v>134</v>
      </c>
      <c r="H3223" t="s">
        <v>4437</v>
      </c>
      <c r="I3223" t="s">
        <v>79</v>
      </c>
      <c r="J3223" t="s">
        <v>136</v>
      </c>
      <c r="K3223" t="s">
        <v>22</v>
      </c>
      <c r="L3223" t="s">
        <v>177</v>
      </c>
      <c r="M3223" t="s">
        <v>12203</v>
      </c>
      <c r="N3223" t="s">
        <v>12204</v>
      </c>
      <c r="O3223">
        <v>0.98189361111111106</v>
      </c>
      <c r="P3223">
        <v>0</v>
      </c>
      <c r="Q3223">
        <v>23</v>
      </c>
      <c r="R3223">
        <v>0</v>
      </c>
      <c r="S3223">
        <v>5</v>
      </c>
      <c r="T3223">
        <v>0</v>
      </c>
      <c r="U3223">
        <v>23</v>
      </c>
      <c r="V3223">
        <v>0</v>
      </c>
      <c r="W3223">
        <v>0</v>
      </c>
      <c r="X3223">
        <v>0</v>
      </c>
      <c r="Y3223">
        <v>44.063720000000004</v>
      </c>
      <c r="Z3223">
        <v>0</v>
      </c>
      <c r="AA3223">
        <v>2.1054254000000001</v>
      </c>
      <c r="AB3223">
        <v>0</v>
      </c>
      <c r="AC3223">
        <v>75.591499999999996</v>
      </c>
      <c r="AD3223">
        <v>0</v>
      </c>
      <c r="AE3223">
        <v>0</v>
      </c>
      <c r="AF3223">
        <v>121.76065</v>
      </c>
    </row>
    <row r="3224" spans="1:32" x14ac:dyDescent="0.3">
      <c r="A3224">
        <v>3013418</v>
      </c>
      <c r="B3224">
        <v>1</v>
      </c>
      <c r="C3224" t="s">
        <v>82</v>
      </c>
      <c r="D3224" t="s">
        <v>96</v>
      </c>
      <c r="E3224" t="s">
        <v>6285</v>
      </c>
      <c r="F3224" t="s">
        <v>6286</v>
      </c>
      <c r="G3224" t="s">
        <v>134</v>
      </c>
      <c r="H3224" t="s">
        <v>367</v>
      </c>
      <c r="I3224" t="s">
        <v>78</v>
      </c>
      <c r="J3224" t="s">
        <v>136</v>
      </c>
      <c r="K3224" t="s">
        <v>22</v>
      </c>
      <c r="L3224" t="s">
        <v>177</v>
      </c>
      <c r="M3224" t="s">
        <v>12205</v>
      </c>
      <c r="N3224" t="s">
        <v>12206</v>
      </c>
      <c r="O3224">
        <v>4.8652188888888892</v>
      </c>
      <c r="P3224">
        <v>0</v>
      </c>
      <c r="Q3224">
        <v>3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3.5298783999999999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3.5298783999999999</v>
      </c>
    </row>
    <row r="3225" spans="1:32" x14ac:dyDescent="0.3">
      <c r="A3225">
        <v>3015565</v>
      </c>
      <c r="B3225">
        <v>1</v>
      </c>
      <c r="C3225" t="s">
        <v>82</v>
      </c>
      <c r="D3225" t="s">
        <v>84</v>
      </c>
      <c r="E3225" t="s">
        <v>12207</v>
      </c>
      <c r="F3225" t="s">
        <v>12208</v>
      </c>
      <c r="G3225" t="s">
        <v>134</v>
      </c>
      <c r="H3225" t="s">
        <v>182</v>
      </c>
      <c r="I3225" t="s">
        <v>78</v>
      </c>
      <c r="J3225" t="s">
        <v>136</v>
      </c>
      <c r="K3225" t="s">
        <v>22</v>
      </c>
      <c r="L3225" t="s">
        <v>177</v>
      </c>
      <c r="M3225" t="s">
        <v>12209</v>
      </c>
      <c r="N3225" t="s">
        <v>12210</v>
      </c>
      <c r="O3225">
        <v>0.92059333333333337</v>
      </c>
      <c r="P3225">
        <v>0</v>
      </c>
      <c r="Q3225">
        <v>117</v>
      </c>
      <c r="R3225">
        <v>0</v>
      </c>
      <c r="S3225">
        <v>0</v>
      </c>
      <c r="T3225">
        <v>0</v>
      </c>
      <c r="U3225">
        <v>2</v>
      </c>
      <c r="V3225">
        <v>0</v>
      </c>
      <c r="W3225">
        <v>0</v>
      </c>
      <c r="X3225">
        <v>0</v>
      </c>
      <c r="Y3225">
        <v>34.452260000000003</v>
      </c>
      <c r="Z3225">
        <v>0</v>
      </c>
      <c r="AA3225">
        <v>0</v>
      </c>
      <c r="AB3225">
        <v>0</v>
      </c>
      <c r="AC3225">
        <v>2.7570987000000001E-4</v>
      </c>
      <c r="AD3225">
        <v>0</v>
      </c>
      <c r="AE3225">
        <v>0</v>
      </c>
      <c r="AF3225">
        <v>34.452537999999997</v>
      </c>
    </row>
    <row r="3226" spans="1:32" x14ac:dyDescent="0.3">
      <c r="A3226">
        <v>3014438</v>
      </c>
      <c r="B3226">
        <v>1</v>
      </c>
      <c r="C3226" t="s">
        <v>82</v>
      </c>
      <c r="D3226" t="s">
        <v>87</v>
      </c>
      <c r="E3226" t="s">
        <v>11612</v>
      </c>
      <c r="F3226" t="s">
        <v>11613</v>
      </c>
      <c r="G3226" t="s">
        <v>134</v>
      </c>
      <c r="H3226" t="s">
        <v>211</v>
      </c>
      <c r="I3226" t="s">
        <v>79</v>
      </c>
      <c r="J3226" t="s">
        <v>136</v>
      </c>
      <c r="K3226" t="s">
        <v>22</v>
      </c>
      <c r="L3226" t="s">
        <v>177</v>
      </c>
      <c r="M3226" t="s">
        <v>12211</v>
      </c>
      <c r="N3226" t="s">
        <v>12212</v>
      </c>
      <c r="O3226">
        <v>3.5494444444444446</v>
      </c>
      <c r="P3226">
        <v>8</v>
      </c>
      <c r="Q3226">
        <v>50</v>
      </c>
      <c r="R3226">
        <v>5</v>
      </c>
      <c r="S3226">
        <v>1</v>
      </c>
      <c r="T3226">
        <v>4</v>
      </c>
      <c r="U3226">
        <v>2</v>
      </c>
      <c r="V3226">
        <v>0</v>
      </c>
      <c r="W3226">
        <v>0</v>
      </c>
      <c r="X3226">
        <v>10.682392999999999</v>
      </c>
      <c r="Y3226">
        <v>33.136153999999998</v>
      </c>
      <c r="Z3226">
        <v>3.5981139999999998</v>
      </c>
      <c r="AA3226">
        <v>0</v>
      </c>
      <c r="AB3226">
        <v>156.03862000000001</v>
      </c>
      <c r="AC3226">
        <v>3.198204</v>
      </c>
      <c r="AD3226">
        <v>0</v>
      </c>
      <c r="AE3226">
        <v>0</v>
      </c>
      <c r="AF3226">
        <v>206.65347</v>
      </c>
    </row>
    <row r="3227" spans="1:32" x14ac:dyDescent="0.3">
      <c r="A3227">
        <v>3017786</v>
      </c>
      <c r="B3227">
        <v>1</v>
      </c>
      <c r="C3227" t="s">
        <v>82</v>
      </c>
      <c r="D3227" t="s">
        <v>99</v>
      </c>
      <c r="E3227" t="s">
        <v>12213</v>
      </c>
      <c r="F3227" t="s">
        <v>12214</v>
      </c>
      <c r="G3227" t="s">
        <v>134</v>
      </c>
      <c r="H3227" t="s">
        <v>367</v>
      </c>
      <c r="I3227" t="s">
        <v>78</v>
      </c>
      <c r="J3227" t="s">
        <v>136</v>
      </c>
      <c r="K3227" t="s">
        <v>22</v>
      </c>
      <c r="L3227" t="s">
        <v>177</v>
      </c>
      <c r="M3227" t="s">
        <v>12215</v>
      </c>
      <c r="N3227" t="s">
        <v>12216</v>
      </c>
      <c r="O3227">
        <v>7.5024416666666669</v>
      </c>
      <c r="P3227">
        <v>0</v>
      </c>
      <c r="Q3227">
        <v>2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0.120262064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0.120262064</v>
      </c>
    </row>
    <row r="3228" spans="1:32" x14ac:dyDescent="0.3">
      <c r="A3228">
        <v>3017294</v>
      </c>
      <c r="B3228">
        <v>1</v>
      </c>
      <c r="C3228" t="s">
        <v>82</v>
      </c>
      <c r="D3228" t="s">
        <v>104</v>
      </c>
      <c r="E3228" t="s">
        <v>12217</v>
      </c>
      <c r="F3228" t="s">
        <v>12218</v>
      </c>
      <c r="G3228" t="s">
        <v>134</v>
      </c>
      <c r="H3228" t="s">
        <v>367</v>
      </c>
      <c r="I3228" t="s">
        <v>78</v>
      </c>
      <c r="J3228" t="s">
        <v>136</v>
      </c>
      <c r="K3228" t="s">
        <v>22</v>
      </c>
      <c r="L3228" t="s">
        <v>177</v>
      </c>
      <c r="M3228" t="s">
        <v>12219</v>
      </c>
      <c r="N3228" t="s">
        <v>12220</v>
      </c>
      <c r="O3228">
        <v>0.96333388888888882</v>
      </c>
      <c r="P3228">
        <v>0</v>
      </c>
      <c r="Q3228">
        <v>3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1.3109347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1.3109347</v>
      </c>
    </row>
    <row r="3229" spans="1:32" x14ac:dyDescent="0.3">
      <c r="A3229">
        <v>3010891</v>
      </c>
      <c r="B3229">
        <v>1</v>
      </c>
      <c r="C3229" t="s">
        <v>82</v>
      </c>
      <c r="D3229" t="s">
        <v>106</v>
      </c>
      <c r="E3229" t="s">
        <v>12221</v>
      </c>
      <c r="F3229" t="s">
        <v>4515</v>
      </c>
      <c r="G3229" t="s">
        <v>134</v>
      </c>
      <c r="H3229" t="s">
        <v>247</v>
      </c>
      <c r="I3229" t="s">
        <v>78</v>
      </c>
      <c r="J3229" t="s">
        <v>136</v>
      </c>
      <c r="K3229" t="s">
        <v>22</v>
      </c>
      <c r="L3229" t="s">
        <v>177</v>
      </c>
      <c r="M3229" t="s">
        <v>12222</v>
      </c>
      <c r="N3229" t="s">
        <v>12223</v>
      </c>
      <c r="O3229">
        <v>5.7346255555555548</v>
      </c>
      <c r="P3229">
        <v>0</v>
      </c>
      <c r="Q3229">
        <v>25</v>
      </c>
      <c r="R3229">
        <v>0</v>
      </c>
      <c r="S3229">
        <v>2</v>
      </c>
      <c r="T3229">
        <v>0</v>
      </c>
      <c r="U3229">
        <v>3</v>
      </c>
      <c r="V3229">
        <v>0</v>
      </c>
      <c r="W3229">
        <v>0</v>
      </c>
      <c r="X3229">
        <v>0</v>
      </c>
      <c r="Y3229">
        <v>39.099068000000003</v>
      </c>
      <c r="Z3229">
        <v>0</v>
      </c>
      <c r="AA3229">
        <v>0.13773584</v>
      </c>
      <c r="AB3229">
        <v>0</v>
      </c>
      <c r="AC3229">
        <v>44.656962999999998</v>
      </c>
      <c r="AD3229">
        <v>0</v>
      </c>
      <c r="AE3229">
        <v>0</v>
      </c>
      <c r="AF3229">
        <v>83.89376</v>
      </c>
    </row>
    <row r="3230" spans="1:32" x14ac:dyDescent="0.3">
      <c r="A3230">
        <v>3018897</v>
      </c>
      <c r="B3230">
        <v>1</v>
      </c>
      <c r="C3230" t="s">
        <v>83</v>
      </c>
      <c r="D3230" t="s">
        <v>122</v>
      </c>
      <c r="E3230" t="s">
        <v>12224</v>
      </c>
      <c r="F3230" t="s">
        <v>12225</v>
      </c>
      <c r="G3230" t="s">
        <v>134</v>
      </c>
      <c r="H3230" t="s">
        <v>4437</v>
      </c>
      <c r="I3230" t="s">
        <v>79</v>
      </c>
      <c r="J3230" t="s">
        <v>136</v>
      </c>
      <c r="K3230" t="s">
        <v>22</v>
      </c>
      <c r="L3230" t="s">
        <v>177</v>
      </c>
      <c r="M3230" t="s">
        <v>12226</v>
      </c>
      <c r="N3230" t="s">
        <v>12227</v>
      </c>
      <c r="O3230">
        <v>0.64310999999999996</v>
      </c>
      <c r="P3230">
        <v>0</v>
      </c>
      <c r="Q3230">
        <v>93</v>
      </c>
      <c r="R3230">
        <v>0</v>
      </c>
      <c r="S3230">
        <v>16</v>
      </c>
      <c r="T3230">
        <v>0</v>
      </c>
      <c r="U3230">
        <v>4</v>
      </c>
      <c r="V3230">
        <v>0</v>
      </c>
      <c r="W3230">
        <v>0</v>
      </c>
      <c r="X3230">
        <v>0</v>
      </c>
      <c r="Y3230">
        <v>7.6312236999999996</v>
      </c>
      <c r="Z3230">
        <v>0</v>
      </c>
      <c r="AA3230">
        <v>0.35178490000000001</v>
      </c>
      <c r="AB3230">
        <v>0</v>
      </c>
      <c r="AC3230">
        <v>0.93770814000000002</v>
      </c>
      <c r="AD3230">
        <v>0</v>
      </c>
      <c r="AE3230">
        <v>0</v>
      </c>
      <c r="AF3230">
        <v>8.9207160000000005</v>
      </c>
    </row>
    <row r="3231" spans="1:32" x14ac:dyDescent="0.3">
      <c r="A3231">
        <v>3010876</v>
      </c>
      <c r="B3231">
        <v>1</v>
      </c>
      <c r="C3231" t="s">
        <v>82</v>
      </c>
      <c r="D3231" t="s">
        <v>88</v>
      </c>
      <c r="E3231" t="s">
        <v>12228</v>
      </c>
      <c r="F3231" t="s">
        <v>12229</v>
      </c>
      <c r="G3231" t="s">
        <v>134</v>
      </c>
      <c r="H3231" t="s">
        <v>327</v>
      </c>
      <c r="I3231" t="s">
        <v>78</v>
      </c>
      <c r="J3231" t="s">
        <v>136</v>
      </c>
      <c r="K3231" t="s">
        <v>22</v>
      </c>
      <c r="L3231" t="s">
        <v>177</v>
      </c>
      <c r="M3231" t="s">
        <v>12230</v>
      </c>
      <c r="N3231" t="s">
        <v>12231</v>
      </c>
      <c r="O3231">
        <v>1.9697222222222222</v>
      </c>
      <c r="P3231">
        <v>0</v>
      </c>
      <c r="Q3231">
        <v>111</v>
      </c>
      <c r="R3231">
        <v>0</v>
      </c>
      <c r="S3231">
        <v>2</v>
      </c>
      <c r="T3231">
        <v>0</v>
      </c>
      <c r="U3231">
        <v>24</v>
      </c>
      <c r="V3231">
        <v>0</v>
      </c>
      <c r="W3231">
        <v>0</v>
      </c>
      <c r="X3231">
        <v>0</v>
      </c>
      <c r="Y3231">
        <v>23.608046000000002</v>
      </c>
      <c r="Z3231">
        <v>0</v>
      </c>
      <c r="AA3231">
        <v>1.1415948</v>
      </c>
      <c r="AB3231">
        <v>0</v>
      </c>
      <c r="AC3231">
        <v>10.041195</v>
      </c>
      <c r="AD3231">
        <v>0</v>
      </c>
      <c r="AE3231">
        <v>0</v>
      </c>
      <c r="AF3231">
        <v>34.790835999999999</v>
      </c>
    </row>
    <row r="3232" spans="1:32" x14ac:dyDescent="0.3">
      <c r="A3232">
        <v>3017342</v>
      </c>
      <c r="B3232">
        <v>1</v>
      </c>
      <c r="C3232" t="s">
        <v>83</v>
      </c>
      <c r="D3232" t="s">
        <v>125</v>
      </c>
      <c r="E3232" t="s">
        <v>3553</v>
      </c>
      <c r="F3232" t="s">
        <v>3554</v>
      </c>
      <c r="G3232" t="s">
        <v>134</v>
      </c>
      <c r="H3232" t="s">
        <v>211</v>
      </c>
      <c r="I3232" t="s">
        <v>79</v>
      </c>
      <c r="J3232" t="s">
        <v>136</v>
      </c>
      <c r="K3232" t="s">
        <v>22</v>
      </c>
      <c r="L3232" t="s">
        <v>177</v>
      </c>
      <c r="M3232" t="s">
        <v>12232</v>
      </c>
      <c r="N3232" t="s">
        <v>12233</v>
      </c>
      <c r="O3232">
        <v>0.81895666666666667</v>
      </c>
      <c r="P3232">
        <v>0</v>
      </c>
      <c r="Q3232">
        <v>0</v>
      </c>
      <c r="R3232">
        <v>18</v>
      </c>
      <c r="S3232">
        <v>43</v>
      </c>
      <c r="T3232">
        <v>13</v>
      </c>
      <c r="U3232">
        <v>11</v>
      </c>
      <c r="V3232">
        <v>1</v>
      </c>
      <c r="W3232">
        <v>0</v>
      </c>
      <c r="X3232">
        <v>0</v>
      </c>
      <c r="Y3232">
        <v>0</v>
      </c>
      <c r="Z3232">
        <v>22.780118999999999</v>
      </c>
      <c r="AA3232">
        <v>16.933730000000001</v>
      </c>
      <c r="AB3232">
        <v>1.4148118000000001</v>
      </c>
      <c r="AC3232">
        <v>0.87178020000000001</v>
      </c>
      <c r="AD3232">
        <v>2.7828062</v>
      </c>
      <c r="AE3232">
        <v>0</v>
      </c>
      <c r="AF3232">
        <v>44.783245000000001</v>
      </c>
    </row>
    <row r="3233" spans="1:32" x14ac:dyDescent="0.3">
      <c r="A3233">
        <v>3014699</v>
      </c>
      <c r="B3233">
        <v>1</v>
      </c>
      <c r="C3233" t="s">
        <v>83</v>
      </c>
      <c r="D3233" t="s">
        <v>129</v>
      </c>
      <c r="E3233" t="s">
        <v>12234</v>
      </c>
      <c r="F3233" t="s">
        <v>12235</v>
      </c>
      <c r="G3233" t="s">
        <v>134</v>
      </c>
      <c r="H3233" t="s">
        <v>211</v>
      </c>
      <c r="I3233" t="s">
        <v>79</v>
      </c>
      <c r="J3233" t="s">
        <v>136</v>
      </c>
      <c r="K3233" t="s">
        <v>22</v>
      </c>
      <c r="L3233" t="s">
        <v>177</v>
      </c>
      <c r="M3233" t="s">
        <v>12236</v>
      </c>
      <c r="N3233" t="s">
        <v>12237</v>
      </c>
      <c r="O3233">
        <v>1.2350000000000001</v>
      </c>
      <c r="P3233">
        <v>0</v>
      </c>
      <c r="Q3233">
        <v>2</v>
      </c>
      <c r="R3233">
        <v>0</v>
      </c>
      <c r="S3233">
        <v>0</v>
      </c>
      <c r="T3233">
        <v>0</v>
      </c>
      <c r="U3233">
        <v>194</v>
      </c>
      <c r="V3233">
        <v>1</v>
      </c>
      <c r="W3233">
        <v>3</v>
      </c>
      <c r="X3233">
        <v>0</v>
      </c>
      <c r="Y3233">
        <v>1.926693</v>
      </c>
      <c r="Z3233">
        <v>0</v>
      </c>
      <c r="AA3233">
        <v>0</v>
      </c>
      <c r="AB3233">
        <v>0</v>
      </c>
      <c r="AC3233">
        <v>88.601389999999995</v>
      </c>
      <c r="AD3233">
        <v>3.1430156</v>
      </c>
      <c r="AE3233">
        <v>54.525066000000002</v>
      </c>
      <c r="AF3233">
        <v>148.19614999999999</v>
      </c>
    </row>
    <row r="3234" spans="1:32" x14ac:dyDescent="0.3">
      <c r="A3234">
        <v>3016140</v>
      </c>
      <c r="B3234">
        <v>1</v>
      </c>
      <c r="C3234" t="s">
        <v>82</v>
      </c>
      <c r="D3234" t="s">
        <v>111</v>
      </c>
      <c r="E3234" t="s">
        <v>12238</v>
      </c>
      <c r="F3234" t="s">
        <v>12239</v>
      </c>
      <c r="G3234" t="s">
        <v>134</v>
      </c>
      <c r="H3234" t="s">
        <v>147</v>
      </c>
      <c r="I3234" t="s">
        <v>79</v>
      </c>
      <c r="J3234" t="s">
        <v>136</v>
      </c>
      <c r="K3234" t="s">
        <v>22</v>
      </c>
      <c r="L3234" t="s">
        <v>137</v>
      </c>
      <c r="M3234" t="s">
        <v>12240</v>
      </c>
      <c r="N3234" t="s">
        <v>12241</v>
      </c>
      <c r="O3234">
        <v>2.4144444444444444</v>
      </c>
      <c r="P3234">
        <v>7</v>
      </c>
      <c r="Q3234">
        <v>2210</v>
      </c>
      <c r="R3234">
        <v>59</v>
      </c>
      <c r="S3234">
        <v>270</v>
      </c>
      <c r="T3234">
        <v>29</v>
      </c>
      <c r="U3234">
        <v>378</v>
      </c>
      <c r="V3234">
        <v>0</v>
      </c>
      <c r="W3234">
        <v>0</v>
      </c>
      <c r="X3234">
        <v>3.294495</v>
      </c>
      <c r="Y3234">
        <v>616.62030000000004</v>
      </c>
      <c r="Z3234">
        <v>174.57433</v>
      </c>
      <c r="AA3234">
        <v>244.35973999999999</v>
      </c>
      <c r="AB3234">
        <v>151.73949999999999</v>
      </c>
      <c r="AC3234">
        <v>285.87707999999998</v>
      </c>
      <c r="AD3234">
        <v>0</v>
      </c>
      <c r="AE3234">
        <v>0</v>
      </c>
      <c r="AF3234">
        <v>1476.4655</v>
      </c>
    </row>
    <row r="3235" spans="1:32" x14ac:dyDescent="0.3">
      <c r="A3235">
        <v>3017799</v>
      </c>
      <c r="B3235">
        <v>1</v>
      </c>
      <c r="C3235" t="s">
        <v>82</v>
      </c>
      <c r="D3235" t="s">
        <v>112</v>
      </c>
      <c r="E3235" t="s">
        <v>12242</v>
      </c>
      <c r="F3235" t="s">
        <v>12243</v>
      </c>
      <c r="G3235" t="s">
        <v>134</v>
      </c>
      <c r="H3235" t="s">
        <v>211</v>
      </c>
      <c r="I3235" t="s">
        <v>79</v>
      </c>
      <c r="J3235" t="s">
        <v>136</v>
      </c>
      <c r="K3235" t="s">
        <v>22</v>
      </c>
      <c r="L3235" t="s">
        <v>177</v>
      </c>
      <c r="M3235" t="s">
        <v>12244</v>
      </c>
      <c r="N3235" t="s">
        <v>12245</v>
      </c>
      <c r="O3235">
        <v>0.67527777777777775</v>
      </c>
      <c r="P3235">
        <v>0</v>
      </c>
      <c r="Q3235">
        <v>5072</v>
      </c>
      <c r="R3235">
        <v>8</v>
      </c>
      <c r="S3235">
        <v>37</v>
      </c>
      <c r="T3235">
        <v>25</v>
      </c>
      <c r="U3235">
        <v>421</v>
      </c>
      <c r="V3235">
        <v>37</v>
      </c>
      <c r="W3235">
        <v>6</v>
      </c>
      <c r="X3235">
        <v>0</v>
      </c>
      <c r="Y3235">
        <v>805.30584999999996</v>
      </c>
      <c r="Z3235">
        <v>11.911146</v>
      </c>
      <c r="AA3235">
        <v>9.5388020000000004</v>
      </c>
      <c r="AB3235">
        <v>180.58644000000001</v>
      </c>
      <c r="AC3235">
        <v>238.08806999999999</v>
      </c>
      <c r="AD3235">
        <v>1340.8145</v>
      </c>
      <c r="AE3235">
        <v>62.712850000000003</v>
      </c>
      <c r="AF3235">
        <v>2648.9575</v>
      </c>
    </row>
    <row r="3236" spans="1:32" x14ac:dyDescent="0.3">
      <c r="A3236">
        <v>3004661</v>
      </c>
      <c r="B3236">
        <v>1</v>
      </c>
      <c r="C3236" t="s">
        <v>82</v>
      </c>
      <c r="D3236" t="s">
        <v>92</v>
      </c>
      <c r="E3236" t="s">
        <v>12246</v>
      </c>
      <c r="F3236" t="s">
        <v>12247</v>
      </c>
      <c r="G3236" t="s">
        <v>134</v>
      </c>
      <c r="H3236" t="s">
        <v>238</v>
      </c>
      <c r="I3236" t="s">
        <v>78</v>
      </c>
      <c r="J3236" t="s">
        <v>136</v>
      </c>
      <c r="K3236" t="s">
        <v>22</v>
      </c>
      <c r="L3236" t="s">
        <v>177</v>
      </c>
      <c r="M3236" t="s">
        <v>12248</v>
      </c>
      <c r="N3236" t="s">
        <v>12249</v>
      </c>
      <c r="O3236">
        <v>4.8179672222222223</v>
      </c>
      <c r="P3236">
        <v>0</v>
      </c>
      <c r="Q3236">
        <v>0</v>
      </c>
      <c r="R3236">
        <v>0</v>
      </c>
      <c r="S3236">
        <v>1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3.3587568000000001</v>
      </c>
      <c r="AB3236">
        <v>0</v>
      </c>
      <c r="AC3236">
        <v>0</v>
      </c>
      <c r="AD3236">
        <v>0</v>
      </c>
      <c r="AE3236">
        <v>0</v>
      </c>
      <c r="AF3236">
        <v>3.3587568000000001</v>
      </c>
    </row>
    <row r="3237" spans="1:32" x14ac:dyDescent="0.3">
      <c r="A3237">
        <v>3017364</v>
      </c>
      <c r="B3237">
        <v>1</v>
      </c>
      <c r="C3237" t="s">
        <v>82</v>
      </c>
      <c r="D3237" t="s">
        <v>110</v>
      </c>
      <c r="E3237" t="s">
        <v>12250</v>
      </c>
      <c r="F3237" t="s">
        <v>12251</v>
      </c>
      <c r="G3237" t="s">
        <v>134</v>
      </c>
      <c r="H3237" t="s">
        <v>238</v>
      </c>
      <c r="I3237" t="s">
        <v>78</v>
      </c>
      <c r="J3237" t="s">
        <v>136</v>
      </c>
      <c r="K3237" t="s">
        <v>22</v>
      </c>
      <c r="L3237" t="s">
        <v>177</v>
      </c>
      <c r="M3237" t="s">
        <v>12252</v>
      </c>
      <c r="N3237" t="s">
        <v>12253</v>
      </c>
      <c r="O3237">
        <v>1.4666272222222223</v>
      </c>
      <c r="P3237">
        <v>0</v>
      </c>
      <c r="Q3237">
        <v>1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0.39616168000000002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0.39616168000000002</v>
      </c>
    </row>
    <row r="3238" spans="1:32" x14ac:dyDescent="0.3">
      <c r="A3238">
        <v>3008866</v>
      </c>
      <c r="B3238">
        <v>1</v>
      </c>
      <c r="C3238" t="s">
        <v>82</v>
      </c>
      <c r="D3238" t="s">
        <v>109</v>
      </c>
      <c r="E3238" t="s">
        <v>12254</v>
      </c>
      <c r="F3238" t="s">
        <v>12255</v>
      </c>
      <c r="G3238" t="s">
        <v>134</v>
      </c>
      <c r="H3238" t="s">
        <v>216</v>
      </c>
      <c r="I3238" t="s">
        <v>78</v>
      </c>
      <c r="J3238" t="s">
        <v>136</v>
      </c>
      <c r="K3238" t="s">
        <v>22</v>
      </c>
      <c r="L3238" t="s">
        <v>177</v>
      </c>
      <c r="M3238" t="s">
        <v>12256</v>
      </c>
      <c r="N3238" t="s">
        <v>12257</v>
      </c>
      <c r="O3238">
        <v>0.78193861111111107</v>
      </c>
      <c r="P3238">
        <v>0</v>
      </c>
      <c r="Q3238">
        <v>2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0.23701154999999999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0.23701154999999999</v>
      </c>
    </row>
    <row r="3239" spans="1:32" x14ac:dyDescent="0.3">
      <c r="A3239">
        <v>3013239</v>
      </c>
      <c r="B3239">
        <v>3</v>
      </c>
      <c r="C3239" t="s">
        <v>82</v>
      </c>
      <c r="D3239" t="s">
        <v>90</v>
      </c>
      <c r="E3239" t="s">
        <v>12258</v>
      </c>
      <c r="F3239" t="s">
        <v>12259</v>
      </c>
      <c r="G3239" t="s">
        <v>134</v>
      </c>
      <c r="H3239" t="s">
        <v>229</v>
      </c>
      <c r="I3239" t="s">
        <v>78</v>
      </c>
      <c r="J3239" t="s">
        <v>136</v>
      </c>
      <c r="K3239" t="s">
        <v>22</v>
      </c>
      <c r="L3239" t="s">
        <v>177</v>
      </c>
      <c r="M3239" t="s">
        <v>12168</v>
      </c>
      <c r="N3239" t="s">
        <v>12260</v>
      </c>
      <c r="O3239">
        <v>1.0380477777777779</v>
      </c>
      <c r="P3239">
        <v>0</v>
      </c>
      <c r="Q3239">
        <v>165</v>
      </c>
      <c r="R3239">
        <v>0</v>
      </c>
      <c r="S3239">
        <v>0</v>
      </c>
      <c r="T3239">
        <v>0</v>
      </c>
      <c r="U3239">
        <v>12</v>
      </c>
      <c r="V3239">
        <v>0</v>
      </c>
      <c r="W3239">
        <v>0</v>
      </c>
      <c r="X3239">
        <v>0</v>
      </c>
      <c r="Y3239">
        <v>38.972847000000002</v>
      </c>
      <c r="Z3239">
        <v>0</v>
      </c>
      <c r="AA3239">
        <v>0</v>
      </c>
      <c r="AB3239">
        <v>0</v>
      </c>
      <c r="AC3239">
        <v>9.9456450000000007</v>
      </c>
      <c r="AD3239">
        <v>0</v>
      </c>
      <c r="AE3239">
        <v>0</v>
      </c>
      <c r="AF3239">
        <v>48.918489999999998</v>
      </c>
    </row>
    <row r="3240" spans="1:32" x14ac:dyDescent="0.3">
      <c r="A3240">
        <v>3019956</v>
      </c>
      <c r="B3240">
        <v>1</v>
      </c>
      <c r="C3240" t="s">
        <v>82</v>
      </c>
      <c r="D3240" t="s">
        <v>91</v>
      </c>
      <c r="E3240" t="s">
        <v>12261</v>
      </c>
      <c r="F3240" t="s">
        <v>12262</v>
      </c>
      <c r="G3240" t="s">
        <v>134</v>
      </c>
      <c r="H3240" t="s">
        <v>135</v>
      </c>
      <c r="I3240" t="s">
        <v>79</v>
      </c>
      <c r="J3240" t="s">
        <v>346</v>
      </c>
      <c r="K3240" t="s">
        <v>22</v>
      </c>
      <c r="L3240" t="s">
        <v>177</v>
      </c>
      <c r="M3240" t="s">
        <v>12263</v>
      </c>
      <c r="N3240" t="s">
        <v>12264</v>
      </c>
      <c r="O3240">
        <v>4.2222222222222223E-2</v>
      </c>
      <c r="P3240">
        <v>1</v>
      </c>
      <c r="Q3240">
        <v>2064</v>
      </c>
      <c r="R3240">
        <v>0</v>
      </c>
      <c r="S3240">
        <v>0</v>
      </c>
      <c r="T3240">
        <v>0</v>
      </c>
      <c r="U3240">
        <v>124</v>
      </c>
      <c r="V3240">
        <v>0</v>
      </c>
      <c r="W3240">
        <v>0</v>
      </c>
      <c r="X3240">
        <v>0.61293143000000005</v>
      </c>
      <c r="Y3240">
        <v>20.098946000000002</v>
      </c>
      <c r="Z3240">
        <v>0</v>
      </c>
      <c r="AA3240">
        <v>0</v>
      </c>
      <c r="AB3240">
        <v>0</v>
      </c>
      <c r="AC3240">
        <v>5.8532862999999997</v>
      </c>
      <c r="AD3240">
        <v>0</v>
      </c>
      <c r="AE3240">
        <v>0</v>
      </c>
      <c r="AF3240">
        <v>26.565165</v>
      </c>
    </row>
    <row r="3241" spans="1:32" x14ac:dyDescent="0.3">
      <c r="A3241">
        <v>3015664</v>
      </c>
      <c r="B3241">
        <v>1</v>
      </c>
      <c r="C3241" t="s">
        <v>83</v>
      </c>
      <c r="D3241" t="s">
        <v>124</v>
      </c>
      <c r="E3241" t="s">
        <v>12265</v>
      </c>
      <c r="F3241" t="s">
        <v>12266</v>
      </c>
      <c r="G3241" t="s">
        <v>134</v>
      </c>
      <c r="H3241" t="s">
        <v>238</v>
      </c>
      <c r="I3241" t="s">
        <v>78</v>
      </c>
      <c r="J3241" t="s">
        <v>136</v>
      </c>
      <c r="K3241" t="s">
        <v>22</v>
      </c>
      <c r="L3241" t="s">
        <v>177</v>
      </c>
      <c r="M3241" t="s">
        <v>12267</v>
      </c>
      <c r="N3241" t="s">
        <v>12268</v>
      </c>
      <c r="O3241">
        <v>1.7483586111111111</v>
      </c>
      <c r="P3241">
        <v>0</v>
      </c>
      <c r="Q3241">
        <v>1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</row>
    <row r="3242" spans="1:32" x14ac:dyDescent="0.3">
      <c r="A3242">
        <v>3015669</v>
      </c>
      <c r="B3242">
        <v>1</v>
      </c>
      <c r="C3242" t="s">
        <v>83</v>
      </c>
      <c r="D3242" t="s">
        <v>129</v>
      </c>
      <c r="E3242" t="s">
        <v>12269</v>
      </c>
      <c r="F3242" t="s">
        <v>12270</v>
      </c>
      <c r="G3242" t="s">
        <v>134</v>
      </c>
      <c r="H3242" t="s">
        <v>211</v>
      </c>
      <c r="I3242" t="s">
        <v>79</v>
      </c>
      <c r="J3242" t="s">
        <v>136</v>
      </c>
      <c r="K3242" t="s">
        <v>22</v>
      </c>
      <c r="L3242" t="s">
        <v>177</v>
      </c>
      <c r="M3242" t="s">
        <v>12271</v>
      </c>
      <c r="N3242" t="s">
        <v>12272</v>
      </c>
      <c r="O3242">
        <v>0.81807444444444455</v>
      </c>
      <c r="P3242">
        <v>2</v>
      </c>
      <c r="Q3242">
        <v>1</v>
      </c>
      <c r="R3242">
        <v>55</v>
      </c>
      <c r="S3242">
        <v>0</v>
      </c>
      <c r="T3242">
        <v>13</v>
      </c>
      <c r="U3242">
        <v>0</v>
      </c>
      <c r="V3242">
        <v>0</v>
      </c>
      <c r="W3242">
        <v>0</v>
      </c>
      <c r="X3242">
        <v>0.26004195000000002</v>
      </c>
      <c r="Y3242">
        <v>3.0286962000000001E-2</v>
      </c>
      <c r="Z3242">
        <v>22.062422000000002</v>
      </c>
      <c r="AA3242">
        <v>0</v>
      </c>
      <c r="AB3242">
        <v>1.6024058000000001</v>
      </c>
      <c r="AC3242">
        <v>0</v>
      </c>
      <c r="AD3242">
        <v>0</v>
      </c>
      <c r="AE3242">
        <v>0</v>
      </c>
      <c r="AF3242">
        <v>23.955155999999999</v>
      </c>
    </row>
    <row r="3243" spans="1:32" x14ac:dyDescent="0.3">
      <c r="A3243">
        <v>3015684</v>
      </c>
      <c r="B3243">
        <v>1</v>
      </c>
      <c r="C3243" t="s">
        <v>82</v>
      </c>
      <c r="D3243" t="s">
        <v>113</v>
      </c>
      <c r="E3243" t="s">
        <v>12273</v>
      </c>
      <c r="F3243" t="s">
        <v>12274</v>
      </c>
      <c r="G3243" t="s">
        <v>134</v>
      </c>
      <c r="H3243" t="s">
        <v>211</v>
      </c>
      <c r="I3243" t="s">
        <v>79</v>
      </c>
      <c r="J3243" t="s">
        <v>136</v>
      </c>
      <c r="K3243" t="s">
        <v>22</v>
      </c>
      <c r="L3243" t="s">
        <v>177</v>
      </c>
      <c r="M3243" t="s">
        <v>12275</v>
      </c>
      <c r="N3243" t="s">
        <v>12276</v>
      </c>
      <c r="O3243">
        <v>2.2972222222222221</v>
      </c>
      <c r="P3243">
        <v>21</v>
      </c>
      <c r="Q3243">
        <v>104</v>
      </c>
      <c r="R3243">
        <v>4</v>
      </c>
      <c r="S3243">
        <v>35</v>
      </c>
      <c r="T3243">
        <v>4</v>
      </c>
      <c r="U3243">
        <v>19</v>
      </c>
      <c r="V3243">
        <v>0</v>
      </c>
      <c r="W3243">
        <v>0</v>
      </c>
      <c r="X3243">
        <v>288.18761999999998</v>
      </c>
      <c r="Y3243">
        <v>457.22307999999998</v>
      </c>
      <c r="Z3243">
        <v>3.0878382000000002</v>
      </c>
      <c r="AA3243">
        <v>42.235686999999999</v>
      </c>
      <c r="AB3243">
        <v>68.137299999999996</v>
      </c>
      <c r="AC3243">
        <v>53.039700000000003</v>
      </c>
      <c r="AD3243">
        <v>0</v>
      </c>
      <c r="AE3243">
        <v>0</v>
      </c>
      <c r="AF3243">
        <v>911.91125</v>
      </c>
    </row>
    <row r="3244" spans="1:32" x14ac:dyDescent="0.3">
      <c r="A3244">
        <v>3005493</v>
      </c>
      <c r="B3244">
        <v>1</v>
      </c>
      <c r="C3244" t="s">
        <v>82</v>
      </c>
      <c r="D3244" t="s">
        <v>109</v>
      </c>
      <c r="E3244" t="s">
        <v>12277</v>
      </c>
      <c r="F3244" t="s">
        <v>12278</v>
      </c>
      <c r="G3244" t="s">
        <v>134</v>
      </c>
      <c r="H3244" t="s">
        <v>238</v>
      </c>
      <c r="I3244" t="s">
        <v>78</v>
      </c>
      <c r="J3244" t="s">
        <v>136</v>
      </c>
      <c r="K3244" t="s">
        <v>22</v>
      </c>
      <c r="L3244" t="s">
        <v>177</v>
      </c>
      <c r="M3244" t="s">
        <v>12279</v>
      </c>
      <c r="N3244" t="s">
        <v>12280</v>
      </c>
      <c r="O3244">
        <v>2.9692802777777776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4.85067</v>
      </c>
      <c r="AD3244">
        <v>0</v>
      </c>
      <c r="AE3244">
        <v>0</v>
      </c>
      <c r="AF3244">
        <v>4.85067</v>
      </c>
    </row>
    <row r="3245" spans="1:32" x14ac:dyDescent="0.3">
      <c r="A3245">
        <v>3014943</v>
      </c>
      <c r="B3245">
        <v>1</v>
      </c>
      <c r="C3245" t="s">
        <v>83</v>
      </c>
      <c r="D3245" t="s">
        <v>129</v>
      </c>
      <c r="E3245" t="s">
        <v>12281</v>
      </c>
      <c r="F3245" t="s">
        <v>12282</v>
      </c>
      <c r="G3245" t="s">
        <v>134</v>
      </c>
      <c r="H3245" t="s">
        <v>211</v>
      </c>
      <c r="I3245" t="s">
        <v>79</v>
      </c>
      <c r="J3245" t="s">
        <v>136</v>
      </c>
      <c r="K3245" t="s">
        <v>22</v>
      </c>
      <c r="L3245" t="s">
        <v>177</v>
      </c>
      <c r="M3245" t="s">
        <v>12283</v>
      </c>
      <c r="N3245" t="s">
        <v>12284</v>
      </c>
      <c r="O3245">
        <v>1.3162744444444443</v>
      </c>
      <c r="P3245">
        <v>0</v>
      </c>
      <c r="Q3245">
        <v>255</v>
      </c>
      <c r="R3245">
        <v>0</v>
      </c>
      <c r="S3245">
        <v>1</v>
      </c>
      <c r="T3245">
        <v>0</v>
      </c>
      <c r="U3245">
        <v>311</v>
      </c>
      <c r="V3245">
        <v>0</v>
      </c>
      <c r="W3245">
        <v>14</v>
      </c>
      <c r="X3245">
        <v>0</v>
      </c>
      <c r="Y3245">
        <v>82.817670000000007</v>
      </c>
      <c r="Z3245">
        <v>0</v>
      </c>
      <c r="AA3245">
        <v>3.8396034000000002E-3</v>
      </c>
      <c r="AB3245">
        <v>0</v>
      </c>
      <c r="AC3245">
        <v>630.94524999999999</v>
      </c>
      <c r="AD3245">
        <v>0</v>
      </c>
      <c r="AE3245">
        <v>355.82483000000002</v>
      </c>
      <c r="AF3245">
        <v>1069.5916</v>
      </c>
    </row>
    <row r="3246" spans="1:32" x14ac:dyDescent="0.3">
      <c r="A3246">
        <v>3011486</v>
      </c>
      <c r="B3246">
        <v>1</v>
      </c>
      <c r="C3246" t="s">
        <v>83</v>
      </c>
      <c r="D3246" t="s">
        <v>123</v>
      </c>
      <c r="E3246" t="s">
        <v>12285</v>
      </c>
      <c r="F3246" t="s">
        <v>12286</v>
      </c>
      <c r="G3246" t="s">
        <v>134</v>
      </c>
      <c r="H3246" t="s">
        <v>147</v>
      </c>
      <c r="I3246" t="s">
        <v>79</v>
      </c>
      <c r="J3246" t="s">
        <v>136</v>
      </c>
      <c r="K3246" t="s">
        <v>22</v>
      </c>
      <c r="L3246" t="s">
        <v>137</v>
      </c>
      <c r="M3246" t="s">
        <v>12287</v>
      </c>
      <c r="N3246" t="s">
        <v>12288</v>
      </c>
      <c r="O3246">
        <v>0.97916666666666663</v>
      </c>
      <c r="P3246">
        <v>0</v>
      </c>
      <c r="Q3246">
        <v>0</v>
      </c>
      <c r="R3246">
        <v>8</v>
      </c>
      <c r="S3246">
        <v>0</v>
      </c>
      <c r="T3246">
        <v>1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14.553329</v>
      </c>
      <c r="AA3246">
        <v>0</v>
      </c>
      <c r="AB3246">
        <v>5.0974149999999998</v>
      </c>
      <c r="AC3246">
        <v>0</v>
      </c>
      <c r="AD3246">
        <v>0</v>
      </c>
      <c r="AE3246">
        <v>0</v>
      </c>
      <c r="AF3246">
        <v>19.650742999999999</v>
      </c>
    </row>
    <row r="3247" spans="1:32" x14ac:dyDescent="0.3">
      <c r="A3247">
        <v>3008061</v>
      </c>
      <c r="B3247">
        <v>2</v>
      </c>
      <c r="C3247" t="s">
        <v>82</v>
      </c>
      <c r="D3247" t="s">
        <v>113</v>
      </c>
      <c r="E3247" t="s">
        <v>6649</v>
      </c>
      <c r="F3247" t="s">
        <v>6650</v>
      </c>
      <c r="G3247" t="s">
        <v>134</v>
      </c>
      <c r="H3247" t="s">
        <v>318</v>
      </c>
      <c r="I3247" t="s">
        <v>79</v>
      </c>
      <c r="J3247" t="s">
        <v>136</v>
      </c>
      <c r="K3247" t="s">
        <v>22</v>
      </c>
      <c r="L3247" t="s">
        <v>177</v>
      </c>
      <c r="M3247" t="s">
        <v>12289</v>
      </c>
      <c r="N3247" t="s">
        <v>12290</v>
      </c>
      <c r="O3247">
        <v>1.2642394444444445</v>
      </c>
      <c r="P3247">
        <v>2</v>
      </c>
      <c r="Q3247">
        <v>1053</v>
      </c>
      <c r="R3247">
        <v>1</v>
      </c>
      <c r="S3247">
        <v>32</v>
      </c>
      <c r="T3247">
        <v>6</v>
      </c>
      <c r="U3247">
        <v>70</v>
      </c>
      <c r="V3247">
        <v>0</v>
      </c>
      <c r="W3247">
        <v>0</v>
      </c>
      <c r="X3247">
        <v>26.210857000000001</v>
      </c>
      <c r="Y3247">
        <v>253.97246999999999</v>
      </c>
      <c r="Z3247">
        <v>0.11194908000000001</v>
      </c>
      <c r="AA3247">
        <v>9.0711390000000005</v>
      </c>
      <c r="AB3247">
        <v>13.414186000000001</v>
      </c>
      <c r="AC3247">
        <v>119.85386</v>
      </c>
      <c r="AD3247">
        <v>0</v>
      </c>
      <c r="AE3247">
        <v>0</v>
      </c>
      <c r="AF3247">
        <v>422.63445999999999</v>
      </c>
    </row>
    <row r="3248" spans="1:32" x14ac:dyDescent="0.3">
      <c r="A3248">
        <v>3015773</v>
      </c>
      <c r="B3248">
        <v>1</v>
      </c>
      <c r="C3248" t="s">
        <v>82</v>
      </c>
      <c r="D3248" t="s">
        <v>100</v>
      </c>
      <c r="E3248" t="s">
        <v>12291</v>
      </c>
      <c r="F3248" t="s">
        <v>12292</v>
      </c>
      <c r="G3248" t="s">
        <v>134</v>
      </c>
      <c r="H3248" t="s">
        <v>367</v>
      </c>
      <c r="I3248" t="s">
        <v>78</v>
      </c>
      <c r="J3248" t="s">
        <v>136</v>
      </c>
      <c r="K3248" t="s">
        <v>22</v>
      </c>
      <c r="L3248" t="s">
        <v>177</v>
      </c>
      <c r="M3248" t="s">
        <v>12293</v>
      </c>
      <c r="N3248" t="s">
        <v>12294</v>
      </c>
      <c r="O3248">
        <v>3.8195558333333333</v>
      </c>
      <c r="P3248">
        <v>0</v>
      </c>
      <c r="Q3248">
        <v>5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4.8568090000000002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4.8568090000000002</v>
      </c>
    </row>
    <row r="3249" spans="1:32" x14ac:dyDescent="0.3">
      <c r="A3249">
        <v>3015825</v>
      </c>
      <c r="B3249">
        <v>1</v>
      </c>
      <c r="C3249" t="s">
        <v>82</v>
      </c>
      <c r="D3249" t="s">
        <v>92</v>
      </c>
      <c r="E3249" t="s">
        <v>12295</v>
      </c>
      <c r="F3249" t="s">
        <v>12296</v>
      </c>
      <c r="G3249" t="s">
        <v>134</v>
      </c>
      <c r="H3249" t="s">
        <v>211</v>
      </c>
      <c r="I3249" t="s">
        <v>79</v>
      </c>
      <c r="J3249" t="s">
        <v>136</v>
      </c>
      <c r="K3249" t="s">
        <v>22</v>
      </c>
      <c r="L3249" t="s">
        <v>177</v>
      </c>
      <c r="M3249" t="s">
        <v>12297</v>
      </c>
      <c r="N3249" t="s">
        <v>12298</v>
      </c>
      <c r="O3249">
        <v>0.50666666666666671</v>
      </c>
      <c r="P3249">
        <v>4</v>
      </c>
      <c r="Q3249">
        <v>1008</v>
      </c>
      <c r="R3249">
        <v>0</v>
      </c>
      <c r="S3249">
        <v>26</v>
      </c>
      <c r="T3249">
        <v>0</v>
      </c>
      <c r="U3249">
        <v>230</v>
      </c>
      <c r="V3249">
        <v>0</v>
      </c>
      <c r="W3249">
        <v>1</v>
      </c>
      <c r="X3249">
        <v>9.1533979999999993</v>
      </c>
      <c r="Y3249">
        <v>182.02250000000001</v>
      </c>
      <c r="Z3249">
        <v>0</v>
      </c>
      <c r="AA3249">
        <v>5.6726823</v>
      </c>
      <c r="AB3249">
        <v>0</v>
      </c>
      <c r="AC3249">
        <v>167.04749000000001</v>
      </c>
      <c r="AD3249">
        <v>0</v>
      </c>
      <c r="AE3249">
        <v>71.496650000000002</v>
      </c>
      <c r="AF3249">
        <v>435.39272999999997</v>
      </c>
    </row>
    <row r="3250" spans="1:32" x14ac:dyDescent="0.3">
      <c r="A3250">
        <v>3019127</v>
      </c>
      <c r="B3250">
        <v>1</v>
      </c>
      <c r="C3250" t="s">
        <v>82</v>
      </c>
      <c r="D3250" t="s">
        <v>101</v>
      </c>
      <c r="E3250" t="s">
        <v>12299</v>
      </c>
      <c r="F3250" t="s">
        <v>12300</v>
      </c>
      <c r="G3250" t="s">
        <v>134</v>
      </c>
      <c r="H3250" t="s">
        <v>216</v>
      </c>
      <c r="I3250" t="s">
        <v>78</v>
      </c>
      <c r="J3250" t="s">
        <v>136</v>
      </c>
      <c r="K3250" t="s">
        <v>22</v>
      </c>
      <c r="L3250" t="s">
        <v>177</v>
      </c>
      <c r="M3250" t="s">
        <v>12301</v>
      </c>
      <c r="N3250" t="s">
        <v>12302</v>
      </c>
      <c r="O3250">
        <v>2.5702652777777777</v>
      </c>
      <c r="P3250">
        <v>0</v>
      </c>
      <c r="Q3250">
        <v>1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0.52502835000000003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0.52502835000000003</v>
      </c>
    </row>
    <row r="3251" spans="1:32" x14ac:dyDescent="0.3">
      <c r="A3251">
        <v>3015844</v>
      </c>
      <c r="B3251">
        <v>1</v>
      </c>
      <c r="C3251" t="s">
        <v>83</v>
      </c>
      <c r="D3251" t="s">
        <v>116</v>
      </c>
      <c r="E3251" t="s">
        <v>12303</v>
      </c>
      <c r="F3251" t="s">
        <v>12304</v>
      </c>
      <c r="G3251" t="s">
        <v>134</v>
      </c>
      <c r="H3251" t="s">
        <v>367</v>
      </c>
      <c r="I3251" t="s">
        <v>78</v>
      </c>
      <c r="J3251" t="s">
        <v>136</v>
      </c>
      <c r="K3251" t="s">
        <v>22</v>
      </c>
      <c r="L3251" t="s">
        <v>177</v>
      </c>
      <c r="M3251" t="s">
        <v>12305</v>
      </c>
      <c r="N3251" t="s">
        <v>12306</v>
      </c>
      <c r="O3251">
        <v>2.0531861111111112</v>
      </c>
      <c r="P3251">
        <v>0</v>
      </c>
      <c r="Q3251">
        <v>1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0.35925980000000002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0.35925980000000002</v>
      </c>
    </row>
    <row r="3252" spans="1:32" x14ac:dyDescent="0.3">
      <c r="A3252">
        <v>3019156</v>
      </c>
      <c r="B3252">
        <v>1</v>
      </c>
      <c r="C3252" t="s">
        <v>82</v>
      </c>
      <c r="D3252" t="s">
        <v>88</v>
      </c>
      <c r="E3252" t="s">
        <v>12307</v>
      </c>
      <c r="F3252" t="s">
        <v>12308</v>
      </c>
      <c r="G3252" t="s">
        <v>134</v>
      </c>
      <c r="H3252" t="s">
        <v>211</v>
      </c>
      <c r="I3252" t="s">
        <v>79</v>
      </c>
      <c r="J3252" t="s">
        <v>136</v>
      </c>
      <c r="K3252" t="s">
        <v>22</v>
      </c>
      <c r="L3252" t="s">
        <v>177</v>
      </c>
      <c r="M3252" t="s">
        <v>12309</v>
      </c>
      <c r="N3252" t="s">
        <v>12310</v>
      </c>
      <c r="O3252">
        <v>0.37638888888888888</v>
      </c>
      <c r="P3252">
        <v>0</v>
      </c>
      <c r="Q3252">
        <v>2707</v>
      </c>
      <c r="R3252">
        <v>29</v>
      </c>
      <c r="S3252">
        <v>420</v>
      </c>
      <c r="T3252">
        <v>14</v>
      </c>
      <c r="U3252">
        <v>375</v>
      </c>
      <c r="V3252">
        <v>5</v>
      </c>
      <c r="W3252">
        <v>1</v>
      </c>
      <c r="X3252">
        <v>0</v>
      </c>
      <c r="Y3252">
        <v>117.15835</v>
      </c>
      <c r="Z3252">
        <v>1.4440679999999999</v>
      </c>
      <c r="AA3252">
        <v>52.744613999999999</v>
      </c>
      <c r="AB3252">
        <v>8.2790440000000007</v>
      </c>
      <c r="AC3252">
        <v>38.837851999999998</v>
      </c>
      <c r="AD3252">
        <v>56.675083000000001</v>
      </c>
      <c r="AE3252">
        <v>3.6339152999999999E-2</v>
      </c>
      <c r="AF3252">
        <v>275.17534999999998</v>
      </c>
    </row>
    <row r="3253" spans="1:32" x14ac:dyDescent="0.3">
      <c r="A3253">
        <v>3012694</v>
      </c>
      <c r="B3253">
        <v>1</v>
      </c>
      <c r="C3253" t="s">
        <v>82</v>
      </c>
      <c r="D3253" t="s">
        <v>102</v>
      </c>
      <c r="E3253" t="s">
        <v>12311</v>
      </c>
      <c r="F3253" t="s">
        <v>12312</v>
      </c>
      <c r="G3253" t="s">
        <v>134</v>
      </c>
      <c r="H3253" t="s">
        <v>147</v>
      </c>
      <c r="I3253" t="s">
        <v>78</v>
      </c>
      <c r="J3253" t="s">
        <v>136</v>
      </c>
      <c r="K3253" t="s">
        <v>22</v>
      </c>
      <c r="L3253" t="s">
        <v>137</v>
      </c>
      <c r="M3253" t="s">
        <v>12313</v>
      </c>
      <c r="N3253" t="s">
        <v>12314</v>
      </c>
      <c r="O3253">
        <v>2.3453538888888885</v>
      </c>
      <c r="P3253">
        <v>0</v>
      </c>
      <c r="Q3253">
        <v>0</v>
      </c>
      <c r="R3253">
        <v>0</v>
      </c>
      <c r="S3253">
        <v>14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17.938293000000002</v>
      </c>
      <c r="AB3253">
        <v>0</v>
      </c>
      <c r="AC3253">
        <v>0</v>
      </c>
      <c r="AD3253">
        <v>0</v>
      </c>
      <c r="AE3253">
        <v>0</v>
      </c>
      <c r="AF3253">
        <v>17.938293000000002</v>
      </c>
    </row>
    <row r="3254" spans="1:32" x14ac:dyDescent="0.3">
      <c r="A3254">
        <v>3006272</v>
      </c>
      <c r="B3254">
        <v>1</v>
      </c>
      <c r="C3254" t="s">
        <v>82</v>
      </c>
      <c r="D3254" t="s">
        <v>90</v>
      </c>
      <c r="E3254" t="s">
        <v>12315</v>
      </c>
      <c r="F3254" t="s">
        <v>12316</v>
      </c>
      <c r="G3254" t="s">
        <v>134</v>
      </c>
      <c r="H3254" t="s">
        <v>211</v>
      </c>
      <c r="I3254" t="s">
        <v>79</v>
      </c>
      <c r="J3254" t="s">
        <v>136</v>
      </c>
      <c r="K3254" t="s">
        <v>22</v>
      </c>
      <c r="L3254" t="s">
        <v>177</v>
      </c>
      <c r="M3254" t="s">
        <v>12317</v>
      </c>
      <c r="N3254" t="s">
        <v>12318</v>
      </c>
      <c r="O3254">
        <v>0.23954444444444445</v>
      </c>
      <c r="P3254">
        <v>0</v>
      </c>
      <c r="Q3254">
        <v>0</v>
      </c>
      <c r="R3254">
        <v>0</v>
      </c>
      <c r="S3254">
        <v>0</v>
      </c>
      <c r="T3254">
        <v>1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2.2856230000000002</v>
      </c>
      <c r="AC3254">
        <v>0</v>
      </c>
      <c r="AD3254">
        <v>0</v>
      </c>
      <c r="AE3254">
        <v>0</v>
      </c>
      <c r="AF3254">
        <v>2.2856230000000002</v>
      </c>
    </row>
    <row r="3255" spans="1:32" x14ac:dyDescent="0.3">
      <c r="A3255">
        <v>3017886</v>
      </c>
      <c r="B3255">
        <v>1</v>
      </c>
      <c r="C3255" t="s">
        <v>82</v>
      </c>
      <c r="D3255" t="s">
        <v>112</v>
      </c>
      <c r="E3255" t="s">
        <v>3274</v>
      </c>
      <c r="F3255" t="s">
        <v>3275</v>
      </c>
      <c r="G3255" t="s">
        <v>134</v>
      </c>
      <c r="H3255" t="s">
        <v>211</v>
      </c>
      <c r="I3255" t="s">
        <v>79</v>
      </c>
      <c r="J3255" t="s">
        <v>136</v>
      </c>
      <c r="K3255" t="s">
        <v>22</v>
      </c>
      <c r="L3255" t="s">
        <v>177</v>
      </c>
      <c r="M3255" t="s">
        <v>12319</v>
      </c>
      <c r="N3255" t="s">
        <v>12320</v>
      </c>
      <c r="O3255">
        <v>0.6925</v>
      </c>
      <c r="P3255">
        <v>0</v>
      </c>
      <c r="Q3255">
        <v>0</v>
      </c>
      <c r="R3255">
        <v>0</v>
      </c>
      <c r="S3255">
        <v>0</v>
      </c>
      <c r="T3255">
        <v>7</v>
      </c>
      <c r="U3255">
        <v>2</v>
      </c>
      <c r="V3255">
        <v>18</v>
      </c>
      <c r="W3255">
        <v>2</v>
      </c>
      <c r="X3255">
        <v>0</v>
      </c>
      <c r="Y3255">
        <v>0</v>
      </c>
      <c r="Z3255">
        <v>0</v>
      </c>
      <c r="AA3255">
        <v>0</v>
      </c>
      <c r="AB3255">
        <v>37.476787999999999</v>
      </c>
      <c r="AC3255">
        <v>3.8245106</v>
      </c>
      <c r="AD3255">
        <v>1837.0975000000001</v>
      </c>
      <c r="AE3255">
        <v>59.562010000000001</v>
      </c>
      <c r="AF3255">
        <v>1937.9608000000001</v>
      </c>
    </row>
    <row r="3256" spans="1:32" x14ac:dyDescent="0.3">
      <c r="A3256">
        <v>3013537</v>
      </c>
      <c r="B3256">
        <v>1</v>
      </c>
      <c r="C3256" t="s">
        <v>82</v>
      </c>
      <c r="D3256" t="s">
        <v>90</v>
      </c>
      <c r="E3256" t="s">
        <v>12321</v>
      </c>
      <c r="F3256" t="s">
        <v>12322</v>
      </c>
      <c r="G3256" t="s">
        <v>134</v>
      </c>
      <c r="H3256" t="s">
        <v>135</v>
      </c>
      <c r="I3256" t="s">
        <v>79</v>
      </c>
      <c r="J3256" t="s">
        <v>136</v>
      </c>
      <c r="K3256" t="s">
        <v>22</v>
      </c>
      <c r="L3256" t="s">
        <v>177</v>
      </c>
      <c r="M3256" t="s">
        <v>12323</v>
      </c>
      <c r="N3256" t="s">
        <v>12324</v>
      </c>
      <c r="O3256">
        <v>0.06</v>
      </c>
      <c r="P3256">
        <v>0</v>
      </c>
      <c r="Q3256">
        <v>565</v>
      </c>
      <c r="R3256">
        <v>0</v>
      </c>
      <c r="S3256">
        <v>0</v>
      </c>
      <c r="T3256">
        <v>5</v>
      </c>
      <c r="U3256">
        <v>43</v>
      </c>
      <c r="V3256">
        <v>0</v>
      </c>
      <c r="W3256">
        <v>0</v>
      </c>
      <c r="X3256">
        <v>0</v>
      </c>
      <c r="Y3256">
        <v>14.030302000000001</v>
      </c>
      <c r="Z3256">
        <v>0</v>
      </c>
      <c r="AA3256">
        <v>0</v>
      </c>
      <c r="AB3256">
        <v>4.6879992000000001</v>
      </c>
      <c r="AC3256">
        <v>2.0554920000000001</v>
      </c>
      <c r="AD3256">
        <v>0</v>
      </c>
      <c r="AE3256">
        <v>0</v>
      </c>
      <c r="AF3256">
        <v>20.773792</v>
      </c>
    </row>
    <row r="3257" spans="1:32" x14ac:dyDescent="0.3">
      <c r="A3257">
        <v>3007087</v>
      </c>
      <c r="B3257">
        <v>1</v>
      </c>
      <c r="C3257" t="s">
        <v>82</v>
      </c>
      <c r="D3257" t="s">
        <v>104</v>
      </c>
      <c r="E3257" t="s">
        <v>12325</v>
      </c>
      <c r="F3257" t="s">
        <v>12326</v>
      </c>
      <c r="G3257" t="s">
        <v>134</v>
      </c>
      <c r="H3257" t="s">
        <v>247</v>
      </c>
      <c r="I3257" t="s">
        <v>78</v>
      </c>
      <c r="J3257" t="s">
        <v>136</v>
      </c>
      <c r="K3257" t="s">
        <v>22</v>
      </c>
      <c r="L3257" t="s">
        <v>177</v>
      </c>
      <c r="M3257" t="s">
        <v>12327</v>
      </c>
      <c r="N3257" t="s">
        <v>12328</v>
      </c>
      <c r="O3257">
        <v>1.8586086111111111</v>
      </c>
      <c r="P3257">
        <v>0</v>
      </c>
      <c r="Q3257">
        <v>271</v>
      </c>
      <c r="R3257">
        <v>0</v>
      </c>
      <c r="S3257">
        <v>0</v>
      </c>
      <c r="T3257">
        <v>0</v>
      </c>
      <c r="U3257">
        <v>8</v>
      </c>
      <c r="V3257">
        <v>0</v>
      </c>
      <c r="W3257">
        <v>0</v>
      </c>
      <c r="X3257">
        <v>0</v>
      </c>
      <c r="Y3257">
        <v>126.39023</v>
      </c>
      <c r="Z3257">
        <v>0</v>
      </c>
      <c r="AA3257">
        <v>0</v>
      </c>
      <c r="AB3257">
        <v>0</v>
      </c>
      <c r="AC3257">
        <v>3.6699028</v>
      </c>
      <c r="AD3257">
        <v>0</v>
      </c>
      <c r="AE3257">
        <v>0</v>
      </c>
      <c r="AF3257">
        <v>130.06012999999999</v>
      </c>
    </row>
    <row r="3258" spans="1:32" x14ac:dyDescent="0.3">
      <c r="A3258">
        <v>3015979</v>
      </c>
      <c r="B3258">
        <v>1</v>
      </c>
      <c r="C3258" t="s">
        <v>82</v>
      </c>
      <c r="D3258" t="s">
        <v>106</v>
      </c>
      <c r="E3258" t="s">
        <v>12329</v>
      </c>
      <c r="F3258" t="s">
        <v>12330</v>
      </c>
      <c r="G3258" t="s">
        <v>134</v>
      </c>
      <c r="H3258" t="s">
        <v>182</v>
      </c>
      <c r="I3258" t="s">
        <v>78</v>
      </c>
      <c r="J3258" t="s">
        <v>136</v>
      </c>
      <c r="K3258" t="s">
        <v>22</v>
      </c>
      <c r="L3258" t="s">
        <v>177</v>
      </c>
      <c r="M3258" t="s">
        <v>12331</v>
      </c>
      <c r="N3258" t="s">
        <v>12332</v>
      </c>
      <c r="O3258">
        <v>0.52055555555555555</v>
      </c>
      <c r="P3258">
        <v>0</v>
      </c>
      <c r="Q3258">
        <v>145</v>
      </c>
      <c r="R3258">
        <v>0</v>
      </c>
      <c r="S3258">
        <v>10</v>
      </c>
      <c r="T3258">
        <v>0</v>
      </c>
      <c r="U3258">
        <v>6</v>
      </c>
      <c r="V3258">
        <v>0</v>
      </c>
      <c r="W3258">
        <v>0</v>
      </c>
      <c r="X3258">
        <v>0</v>
      </c>
      <c r="Y3258">
        <v>13.574039000000001</v>
      </c>
      <c r="Z3258">
        <v>0</v>
      </c>
      <c r="AA3258">
        <v>0.21301274000000001</v>
      </c>
      <c r="AB3258">
        <v>0</v>
      </c>
      <c r="AC3258">
        <v>0.71400580000000002</v>
      </c>
      <c r="AD3258">
        <v>0</v>
      </c>
      <c r="AE3258">
        <v>0</v>
      </c>
      <c r="AF3258">
        <v>14.501058</v>
      </c>
    </row>
    <row r="3259" spans="1:32" x14ac:dyDescent="0.3">
      <c r="A3259">
        <v>3017519</v>
      </c>
      <c r="B3259">
        <v>1</v>
      </c>
      <c r="C3259" t="s">
        <v>82</v>
      </c>
      <c r="D3259" t="s">
        <v>106</v>
      </c>
      <c r="E3259" t="s">
        <v>12333</v>
      </c>
      <c r="F3259" t="s">
        <v>12334</v>
      </c>
      <c r="G3259" t="s">
        <v>134</v>
      </c>
      <c r="H3259" t="s">
        <v>211</v>
      </c>
      <c r="I3259" t="s">
        <v>79</v>
      </c>
      <c r="J3259" t="s">
        <v>136</v>
      </c>
      <c r="K3259" t="s">
        <v>22</v>
      </c>
      <c r="L3259" t="s">
        <v>177</v>
      </c>
      <c r="M3259" t="s">
        <v>12335</v>
      </c>
      <c r="N3259" t="s">
        <v>12336</v>
      </c>
      <c r="O3259">
        <v>2.3238108333333329</v>
      </c>
      <c r="P3259">
        <v>4</v>
      </c>
      <c r="Q3259">
        <v>328</v>
      </c>
      <c r="R3259">
        <v>6</v>
      </c>
      <c r="S3259">
        <v>4</v>
      </c>
      <c r="T3259">
        <v>43</v>
      </c>
      <c r="U3259">
        <v>181</v>
      </c>
      <c r="V3259">
        <v>25</v>
      </c>
      <c r="W3259">
        <v>32</v>
      </c>
      <c r="X3259">
        <v>26.750273</v>
      </c>
      <c r="Y3259">
        <v>219.24760000000001</v>
      </c>
      <c r="Z3259">
        <v>26.907247999999999</v>
      </c>
      <c r="AA3259">
        <v>35.364750000000001</v>
      </c>
      <c r="AB3259">
        <v>1268.7833000000001</v>
      </c>
      <c r="AC3259">
        <v>1934.5419999999999</v>
      </c>
      <c r="AD3259">
        <v>9472.6869999999999</v>
      </c>
      <c r="AE3259">
        <v>2584.0938000000001</v>
      </c>
      <c r="AF3259">
        <v>15568.375</v>
      </c>
    </row>
    <row r="3260" spans="1:32" x14ac:dyDescent="0.3">
      <c r="A3260">
        <v>3014951</v>
      </c>
      <c r="B3260">
        <v>1</v>
      </c>
      <c r="C3260" t="s">
        <v>82</v>
      </c>
      <c r="D3260" t="s">
        <v>111</v>
      </c>
      <c r="E3260" t="s">
        <v>12337</v>
      </c>
      <c r="F3260" t="s">
        <v>12338</v>
      </c>
      <c r="G3260" t="s">
        <v>134</v>
      </c>
      <c r="H3260" t="s">
        <v>147</v>
      </c>
      <c r="I3260" t="s">
        <v>79</v>
      </c>
      <c r="J3260" t="s">
        <v>136</v>
      </c>
      <c r="K3260" t="s">
        <v>22</v>
      </c>
      <c r="L3260" t="s">
        <v>137</v>
      </c>
      <c r="M3260" t="s">
        <v>12339</v>
      </c>
      <c r="N3260" t="s">
        <v>12340</v>
      </c>
      <c r="O3260">
        <v>0.9094444444444445</v>
      </c>
      <c r="P3260">
        <v>0</v>
      </c>
      <c r="Q3260">
        <v>2452</v>
      </c>
      <c r="R3260">
        <v>0</v>
      </c>
      <c r="S3260">
        <v>3</v>
      </c>
      <c r="T3260">
        <v>0</v>
      </c>
      <c r="U3260">
        <v>1060</v>
      </c>
      <c r="V3260">
        <v>0</v>
      </c>
      <c r="W3260">
        <v>0</v>
      </c>
      <c r="X3260">
        <v>0</v>
      </c>
      <c r="Y3260">
        <v>496.76916999999997</v>
      </c>
      <c r="Z3260">
        <v>0</v>
      </c>
      <c r="AA3260">
        <v>0.68010413999999997</v>
      </c>
      <c r="AB3260">
        <v>0</v>
      </c>
      <c r="AC3260">
        <v>683.74614999999994</v>
      </c>
      <c r="AD3260">
        <v>0</v>
      </c>
      <c r="AE3260">
        <v>0</v>
      </c>
      <c r="AF3260">
        <v>1181.1954000000001</v>
      </c>
    </row>
    <row r="3261" spans="1:32" x14ac:dyDescent="0.3">
      <c r="A3261">
        <v>3017553</v>
      </c>
      <c r="B3261">
        <v>1</v>
      </c>
      <c r="C3261" t="s">
        <v>82</v>
      </c>
      <c r="D3261" t="s">
        <v>113</v>
      </c>
      <c r="E3261" t="s">
        <v>12341</v>
      </c>
      <c r="F3261" t="s">
        <v>12342</v>
      </c>
      <c r="G3261" t="s">
        <v>134</v>
      </c>
      <c r="H3261" t="s">
        <v>247</v>
      </c>
      <c r="I3261" t="s">
        <v>78</v>
      </c>
      <c r="J3261" t="s">
        <v>136</v>
      </c>
      <c r="K3261" t="s">
        <v>22</v>
      </c>
      <c r="L3261" t="s">
        <v>177</v>
      </c>
      <c r="M3261" t="s">
        <v>12343</v>
      </c>
      <c r="N3261" t="s">
        <v>12344</v>
      </c>
      <c r="O3261">
        <v>1.5378566666666666</v>
      </c>
      <c r="P3261">
        <v>0</v>
      </c>
      <c r="Q3261">
        <v>121</v>
      </c>
      <c r="R3261">
        <v>0</v>
      </c>
      <c r="S3261">
        <v>1</v>
      </c>
      <c r="T3261">
        <v>0</v>
      </c>
      <c r="U3261">
        <v>3</v>
      </c>
      <c r="V3261">
        <v>0</v>
      </c>
      <c r="W3261">
        <v>0</v>
      </c>
      <c r="X3261">
        <v>0</v>
      </c>
      <c r="Y3261">
        <v>55.940730000000002</v>
      </c>
      <c r="Z3261">
        <v>0</v>
      </c>
      <c r="AA3261">
        <v>2.4548063</v>
      </c>
      <c r="AB3261">
        <v>0</v>
      </c>
      <c r="AC3261">
        <v>8.7066079999999992</v>
      </c>
      <c r="AD3261">
        <v>0</v>
      </c>
      <c r="AE3261">
        <v>0</v>
      </c>
      <c r="AF3261">
        <v>67.102149999999995</v>
      </c>
    </row>
    <row r="3262" spans="1:32" x14ac:dyDescent="0.3">
      <c r="A3262">
        <v>3016819</v>
      </c>
      <c r="B3262">
        <v>1</v>
      </c>
      <c r="C3262" t="s">
        <v>83</v>
      </c>
      <c r="D3262" t="s">
        <v>129</v>
      </c>
      <c r="E3262" t="s">
        <v>12345</v>
      </c>
      <c r="F3262" t="s">
        <v>12346</v>
      </c>
      <c r="G3262" t="s">
        <v>134</v>
      </c>
      <c r="H3262" t="s">
        <v>142</v>
      </c>
      <c r="I3262" t="s">
        <v>79</v>
      </c>
      <c r="J3262" t="s">
        <v>136</v>
      </c>
      <c r="K3262" t="s">
        <v>22</v>
      </c>
      <c r="L3262" t="s">
        <v>137</v>
      </c>
      <c r="M3262" t="s">
        <v>12347</v>
      </c>
      <c r="N3262" t="s">
        <v>12348</v>
      </c>
      <c r="O3262">
        <v>3.5197222222222222</v>
      </c>
      <c r="P3262">
        <v>0</v>
      </c>
      <c r="Q3262">
        <v>1</v>
      </c>
      <c r="R3262">
        <v>1</v>
      </c>
      <c r="S3262">
        <v>36</v>
      </c>
      <c r="T3262">
        <v>0</v>
      </c>
      <c r="U3262">
        <v>8</v>
      </c>
      <c r="V3262">
        <v>1</v>
      </c>
      <c r="W3262">
        <v>0</v>
      </c>
      <c r="X3262">
        <v>0</v>
      </c>
      <c r="Y3262">
        <v>0.83479179999999997</v>
      </c>
      <c r="Z3262">
        <v>68.947410000000005</v>
      </c>
      <c r="AA3262">
        <v>37.756860000000003</v>
      </c>
      <c r="AB3262">
        <v>0</v>
      </c>
      <c r="AC3262">
        <v>19.806419999999999</v>
      </c>
      <c r="AD3262">
        <v>149.49592999999999</v>
      </c>
      <c r="AE3262">
        <v>0</v>
      </c>
      <c r="AF3262">
        <v>276.84140000000002</v>
      </c>
    </row>
    <row r="3263" spans="1:32" x14ac:dyDescent="0.3">
      <c r="A3263">
        <v>3017936</v>
      </c>
      <c r="B3263">
        <v>1</v>
      </c>
      <c r="C3263" t="s">
        <v>82</v>
      </c>
      <c r="D3263" t="s">
        <v>112</v>
      </c>
      <c r="E3263" t="s">
        <v>12349</v>
      </c>
      <c r="F3263" t="s">
        <v>12350</v>
      </c>
      <c r="G3263" t="s">
        <v>134</v>
      </c>
      <c r="H3263" t="s">
        <v>478</v>
      </c>
      <c r="I3263" t="s">
        <v>78</v>
      </c>
      <c r="J3263" t="s">
        <v>136</v>
      </c>
      <c r="K3263" t="s">
        <v>22</v>
      </c>
      <c r="L3263" t="s">
        <v>177</v>
      </c>
      <c r="M3263" t="s">
        <v>12351</v>
      </c>
      <c r="N3263" t="s">
        <v>12352</v>
      </c>
      <c r="O3263">
        <v>1.597918611111111</v>
      </c>
      <c r="P3263">
        <v>0</v>
      </c>
      <c r="Q3263">
        <v>16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4.6153727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4.6153727</v>
      </c>
    </row>
    <row r="3264" spans="1:32" x14ac:dyDescent="0.3">
      <c r="A3264">
        <v>3018709</v>
      </c>
      <c r="B3264">
        <v>1</v>
      </c>
      <c r="C3264" t="s">
        <v>82</v>
      </c>
      <c r="D3264" t="s">
        <v>84</v>
      </c>
      <c r="E3264" t="s">
        <v>12353</v>
      </c>
      <c r="F3264" t="s">
        <v>12354</v>
      </c>
      <c r="G3264" t="s">
        <v>134</v>
      </c>
      <c r="H3264" t="s">
        <v>216</v>
      </c>
      <c r="I3264" t="s">
        <v>78</v>
      </c>
      <c r="J3264" t="s">
        <v>136</v>
      </c>
      <c r="K3264" t="s">
        <v>22</v>
      </c>
      <c r="L3264" t="s">
        <v>177</v>
      </c>
      <c r="M3264" t="s">
        <v>12355</v>
      </c>
      <c r="N3264" t="s">
        <v>12356</v>
      </c>
      <c r="O3264">
        <v>3.9625136111111114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32.225859999999997</v>
      </c>
      <c r="AD3264">
        <v>0</v>
      </c>
      <c r="AE3264">
        <v>0</v>
      </c>
      <c r="AF3264">
        <v>32.225859999999997</v>
      </c>
    </row>
    <row r="3265" spans="1:32" x14ac:dyDescent="0.3">
      <c r="A3265">
        <v>3016265</v>
      </c>
      <c r="B3265">
        <v>1</v>
      </c>
      <c r="C3265" t="s">
        <v>82</v>
      </c>
      <c r="D3265" t="s">
        <v>108</v>
      </c>
      <c r="E3265" t="s">
        <v>12357</v>
      </c>
      <c r="F3265" t="s">
        <v>12358</v>
      </c>
      <c r="G3265" t="s">
        <v>134</v>
      </c>
      <c r="H3265" t="s">
        <v>211</v>
      </c>
      <c r="I3265" t="s">
        <v>79</v>
      </c>
      <c r="J3265" t="s">
        <v>136</v>
      </c>
      <c r="K3265" t="s">
        <v>22</v>
      </c>
      <c r="L3265" t="s">
        <v>177</v>
      </c>
      <c r="M3265" t="s">
        <v>12359</v>
      </c>
      <c r="N3265" t="s">
        <v>12360</v>
      </c>
      <c r="O3265">
        <v>1.1663888888888889</v>
      </c>
      <c r="P3265">
        <v>3</v>
      </c>
      <c r="Q3265">
        <v>39</v>
      </c>
      <c r="R3265">
        <v>78</v>
      </c>
      <c r="S3265">
        <v>403</v>
      </c>
      <c r="T3265">
        <v>18</v>
      </c>
      <c r="U3265">
        <v>100</v>
      </c>
      <c r="V3265">
        <v>0</v>
      </c>
      <c r="W3265">
        <v>0</v>
      </c>
      <c r="X3265">
        <v>13.548476000000001</v>
      </c>
      <c r="Y3265">
        <v>19.847977</v>
      </c>
      <c r="Z3265">
        <v>81.185990000000004</v>
      </c>
      <c r="AA3265">
        <v>273.08582000000001</v>
      </c>
      <c r="AB3265">
        <v>111.22077</v>
      </c>
      <c r="AC3265">
        <v>121.54168</v>
      </c>
      <c r="AD3265">
        <v>0</v>
      </c>
      <c r="AE3265">
        <v>0</v>
      </c>
      <c r="AF3265">
        <v>620.4307</v>
      </c>
    </row>
    <row r="3266" spans="1:32" x14ac:dyDescent="0.3">
      <c r="A3266">
        <v>3017213</v>
      </c>
      <c r="B3266">
        <v>1</v>
      </c>
      <c r="C3266" t="s">
        <v>82</v>
      </c>
      <c r="D3266" t="s">
        <v>113</v>
      </c>
      <c r="E3266" t="s">
        <v>12361</v>
      </c>
      <c r="F3266" t="s">
        <v>12362</v>
      </c>
      <c r="G3266" t="s">
        <v>134</v>
      </c>
      <c r="H3266" t="s">
        <v>211</v>
      </c>
      <c r="I3266" t="s">
        <v>79</v>
      </c>
      <c r="J3266" t="s">
        <v>136</v>
      </c>
      <c r="K3266" t="s">
        <v>22</v>
      </c>
      <c r="L3266" t="s">
        <v>177</v>
      </c>
      <c r="M3266" t="s">
        <v>12363</v>
      </c>
      <c r="N3266" t="s">
        <v>12364</v>
      </c>
      <c r="O3266">
        <v>1.1627777777777777</v>
      </c>
      <c r="P3266">
        <v>2</v>
      </c>
      <c r="Q3266">
        <v>1046</v>
      </c>
      <c r="R3266">
        <v>1</v>
      </c>
      <c r="S3266">
        <v>32</v>
      </c>
      <c r="T3266">
        <v>6</v>
      </c>
      <c r="U3266">
        <v>70</v>
      </c>
      <c r="V3266">
        <v>0</v>
      </c>
      <c r="W3266">
        <v>0</v>
      </c>
      <c r="X3266">
        <v>21.336213999999998</v>
      </c>
      <c r="Y3266">
        <v>206.95392000000001</v>
      </c>
      <c r="Z3266">
        <v>0.100602336</v>
      </c>
      <c r="AA3266">
        <v>7.5860320000000003</v>
      </c>
      <c r="AB3266">
        <v>7.2401859999999996</v>
      </c>
      <c r="AC3266">
        <v>52.391143999999997</v>
      </c>
      <c r="AD3266">
        <v>0</v>
      </c>
      <c r="AE3266">
        <v>0</v>
      </c>
      <c r="AF3266">
        <v>295.60809999999998</v>
      </c>
    </row>
    <row r="3267" spans="1:32" x14ac:dyDescent="0.3">
      <c r="A3267">
        <v>3017661</v>
      </c>
      <c r="B3267">
        <v>1</v>
      </c>
      <c r="C3267" t="s">
        <v>83</v>
      </c>
      <c r="D3267" t="s">
        <v>115</v>
      </c>
      <c r="E3267" t="s">
        <v>12365</v>
      </c>
      <c r="F3267" t="s">
        <v>12366</v>
      </c>
      <c r="G3267" t="s">
        <v>134</v>
      </c>
      <c r="H3267" t="s">
        <v>211</v>
      </c>
      <c r="I3267" t="s">
        <v>79</v>
      </c>
      <c r="J3267" t="s">
        <v>136</v>
      </c>
      <c r="K3267" t="s">
        <v>22</v>
      </c>
      <c r="L3267" t="s">
        <v>177</v>
      </c>
      <c r="M3267" t="s">
        <v>12367</v>
      </c>
      <c r="N3267" t="s">
        <v>12368</v>
      </c>
      <c r="O3267">
        <v>0.61277777777777775</v>
      </c>
      <c r="P3267">
        <v>0</v>
      </c>
      <c r="Q3267">
        <v>10</v>
      </c>
      <c r="R3267">
        <v>0</v>
      </c>
      <c r="S3267">
        <v>83</v>
      </c>
      <c r="T3267">
        <v>2</v>
      </c>
      <c r="U3267">
        <v>1</v>
      </c>
      <c r="V3267">
        <v>0</v>
      </c>
      <c r="W3267">
        <v>0</v>
      </c>
      <c r="X3267">
        <v>0</v>
      </c>
      <c r="Y3267">
        <v>0.36146172999999998</v>
      </c>
      <c r="Z3267">
        <v>0</v>
      </c>
      <c r="AA3267">
        <v>3.5157422999999999</v>
      </c>
      <c r="AB3267">
        <v>15.737746</v>
      </c>
      <c r="AC3267">
        <v>3.8449522000000001E-3</v>
      </c>
      <c r="AD3267">
        <v>0</v>
      </c>
      <c r="AE3267">
        <v>0</v>
      </c>
      <c r="AF3267">
        <v>19.618794999999999</v>
      </c>
    </row>
    <row r="3268" spans="1:32" x14ac:dyDescent="0.3">
      <c r="A3268">
        <v>3018026</v>
      </c>
      <c r="B3268">
        <v>1</v>
      </c>
      <c r="C3268" t="s">
        <v>83</v>
      </c>
      <c r="D3268" t="s">
        <v>123</v>
      </c>
      <c r="E3268" t="s">
        <v>12369</v>
      </c>
      <c r="F3268" t="s">
        <v>12370</v>
      </c>
      <c r="G3268" t="s">
        <v>134</v>
      </c>
      <c r="H3268" t="s">
        <v>367</v>
      </c>
      <c r="I3268" t="s">
        <v>78</v>
      </c>
      <c r="J3268" t="s">
        <v>136</v>
      </c>
      <c r="K3268" t="s">
        <v>22</v>
      </c>
      <c r="L3268" t="s">
        <v>177</v>
      </c>
      <c r="M3268" t="s">
        <v>12371</v>
      </c>
      <c r="N3268" t="s">
        <v>12372</v>
      </c>
      <c r="O3268">
        <v>1.4099902777777777</v>
      </c>
      <c r="P3268">
        <v>0</v>
      </c>
      <c r="Q3268">
        <v>3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0.66932959999999997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0.66932959999999997</v>
      </c>
    </row>
    <row r="3269" spans="1:32" x14ac:dyDescent="0.3">
      <c r="A3269">
        <v>3017861</v>
      </c>
      <c r="B3269">
        <v>1</v>
      </c>
      <c r="C3269" t="s">
        <v>82</v>
      </c>
      <c r="D3269" t="s">
        <v>105</v>
      </c>
      <c r="E3269" t="s">
        <v>12373</v>
      </c>
      <c r="F3269" t="s">
        <v>12374</v>
      </c>
      <c r="G3269" t="s">
        <v>134</v>
      </c>
      <c r="H3269" t="s">
        <v>211</v>
      </c>
      <c r="I3269" t="s">
        <v>79</v>
      </c>
      <c r="J3269" t="s">
        <v>136</v>
      </c>
      <c r="K3269" t="s">
        <v>22</v>
      </c>
      <c r="L3269" t="s">
        <v>177</v>
      </c>
      <c r="M3269" t="s">
        <v>12375</v>
      </c>
      <c r="N3269" t="s">
        <v>12376</v>
      </c>
      <c r="O3269">
        <v>3.4558333333333335</v>
      </c>
      <c r="P3269">
        <v>1</v>
      </c>
      <c r="Q3269">
        <v>491</v>
      </c>
      <c r="R3269">
        <v>28</v>
      </c>
      <c r="S3269">
        <v>129</v>
      </c>
      <c r="T3269">
        <v>12</v>
      </c>
      <c r="U3269">
        <v>106</v>
      </c>
      <c r="V3269">
        <v>0</v>
      </c>
      <c r="W3269">
        <v>0</v>
      </c>
      <c r="X3269">
        <v>7.6809609999999999</v>
      </c>
      <c r="Y3269">
        <v>413.83071999999999</v>
      </c>
      <c r="Z3269">
        <v>396.08035000000001</v>
      </c>
      <c r="AA3269">
        <v>197.95415</v>
      </c>
      <c r="AB3269">
        <v>105.85697999999999</v>
      </c>
      <c r="AC3269">
        <v>171.25767999999999</v>
      </c>
      <c r="AD3269">
        <v>0</v>
      </c>
      <c r="AE3269">
        <v>0</v>
      </c>
      <c r="AF3269">
        <v>1292.6609000000001</v>
      </c>
    </row>
    <row r="3270" spans="1:32" x14ac:dyDescent="0.3">
      <c r="A3270">
        <v>3014836</v>
      </c>
      <c r="B3270">
        <v>1</v>
      </c>
      <c r="C3270" t="s">
        <v>82</v>
      </c>
      <c r="D3270" t="s">
        <v>100</v>
      </c>
      <c r="E3270" t="s">
        <v>4360</v>
      </c>
      <c r="F3270" t="s">
        <v>4361</v>
      </c>
      <c r="G3270" t="s">
        <v>134</v>
      </c>
      <c r="H3270" t="s">
        <v>293</v>
      </c>
      <c r="I3270" t="s">
        <v>78</v>
      </c>
      <c r="J3270" t="s">
        <v>136</v>
      </c>
      <c r="K3270" t="s">
        <v>22</v>
      </c>
      <c r="L3270" t="s">
        <v>177</v>
      </c>
      <c r="M3270" t="s">
        <v>12377</v>
      </c>
      <c r="N3270" t="s">
        <v>12378</v>
      </c>
      <c r="O3270">
        <v>3.3880169444444448</v>
      </c>
      <c r="P3270">
        <v>0</v>
      </c>
      <c r="Q3270">
        <v>88</v>
      </c>
      <c r="R3270">
        <v>0</v>
      </c>
      <c r="S3270">
        <v>0</v>
      </c>
      <c r="T3270">
        <v>0</v>
      </c>
      <c r="U3270">
        <v>23</v>
      </c>
      <c r="V3270">
        <v>0</v>
      </c>
      <c r="W3270">
        <v>0</v>
      </c>
      <c r="X3270">
        <v>0</v>
      </c>
      <c r="Y3270">
        <v>105.85305</v>
      </c>
      <c r="Z3270">
        <v>0</v>
      </c>
      <c r="AA3270">
        <v>0</v>
      </c>
      <c r="AB3270">
        <v>0</v>
      </c>
      <c r="AC3270">
        <v>200.8571</v>
      </c>
      <c r="AD3270">
        <v>0</v>
      </c>
      <c r="AE3270">
        <v>0</v>
      </c>
      <c r="AF3270">
        <v>306.71014000000002</v>
      </c>
    </row>
    <row r="3271" spans="1:32" x14ac:dyDescent="0.3">
      <c r="A3271">
        <v>3015039</v>
      </c>
      <c r="B3271">
        <v>1</v>
      </c>
      <c r="C3271" t="s">
        <v>82</v>
      </c>
      <c r="D3271" t="s">
        <v>101</v>
      </c>
      <c r="E3271" t="s">
        <v>12379</v>
      </c>
      <c r="F3271" t="s">
        <v>12380</v>
      </c>
      <c r="G3271" t="s">
        <v>134</v>
      </c>
      <c r="H3271" t="s">
        <v>367</v>
      </c>
      <c r="I3271" t="s">
        <v>78</v>
      </c>
      <c r="J3271" t="s">
        <v>136</v>
      </c>
      <c r="K3271" t="s">
        <v>22</v>
      </c>
      <c r="L3271" t="s">
        <v>177</v>
      </c>
      <c r="M3271" t="s">
        <v>12381</v>
      </c>
      <c r="N3271" t="s">
        <v>12382</v>
      </c>
      <c r="O3271">
        <v>5.3593933333333332</v>
      </c>
      <c r="P3271">
        <v>0</v>
      </c>
      <c r="Q3271">
        <v>3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4.1010675000000001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4.1010675000000001</v>
      </c>
    </row>
    <row r="3272" spans="1:32" x14ac:dyDescent="0.3">
      <c r="A3272">
        <v>3015068</v>
      </c>
      <c r="B3272">
        <v>1</v>
      </c>
      <c r="C3272" t="s">
        <v>83</v>
      </c>
      <c r="D3272" t="s">
        <v>115</v>
      </c>
      <c r="E3272" t="s">
        <v>12383</v>
      </c>
      <c r="F3272" t="s">
        <v>12384</v>
      </c>
      <c r="G3272" t="s">
        <v>134</v>
      </c>
      <c r="H3272" t="s">
        <v>293</v>
      </c>
      <c r="I3272" t="s">
        <v>79</v>
      </c>
      <c r="J3272" t="s">
        <v>136</v>
      </c>
      <c r="K3272" t="s">
        <v>22</v>
      </c>
      <c r="L3272" t="s">
        <v>177</v>
      </c>
      <c r="M3272" t="s">
        <v>12385</v>
      </c>
      <c r="N3272" t="s">
        <v>12386</v>
      </c>
      <c r="O3272">
        <v>7.9518877777777774</v>
      </c>
      <c r="P3272">
        <v>0</v>
      </c>
      <c r="Q3272">
        <v>595</v>
      </c>
      <c r="R3272">
        <v>0</v>
      </c>
      <c r="S3272">
        <v>0</v>
      </c>
      <c r="T3272">
        <v>1</v>
      </c>
      <c r="U3272">
        <v>393</v>
      </c>
      <c r="V3272">
        <v>0</v>
      </c>
      <c r="W3272">
        <v>0</v>
      </c>
      <c r="X3272">
        <v>0</v>
      </c>
      <c r="Y3272">
        <v>954.34810000000004</v>
      </c>
      <c r="Z3272">
        <v>0</v>
      </c>
      <c r="AA3272">
        <v>0</v>
      </c>
      <c r="AB3272">
        <v>14.379992</v>
      </c>
      <c r="AC3272">
        <v>4891.7573000000002</v>
      </c>
      <c r="AD3272">
        <v>0</v>
      </c>
      <c r="AE3272">
        <v>0</v>
      </c>
      <c r="AF3272">
        <v>5860.4853999999996</v>
      </c>
    </row>
    <row r="3273" spans="1:32" x14ac:dyDescent="0.3">
      <c r="A3273">
        <v>3016751</v>
      </c>
      <c r="B3273">
        <v>1</v>
      </c>
      <c r="C3273" t="s">
        <v>82</v>
      </c>
      <c r="D3273" t="s">
        <v>113</v>
      </c>
      <c r="E3273" t="s">
        <v>12387</v>
      </c>
      <c r="F3273" t="s">
        <v>12388</v>
      </c>
      <c r="G3273" t="s">
        <v>134</v>
      </c>
      <c r="H3273" t="s">
        <v>247</v>
      </c>
      <c r="I3273" t="s">
        <v>78</v>
      </c>
      <c r="J3273" t="s">
        <v>136</v>
      </c>
      <c r="K3273" t="s">
        <v>22</v>
      </c>
      <c r="L3273" t="s">
        <v>177</v>
      </c>
      <c r="M3273" t="s">
        <v>12389</v>
      </c>
      <c r="N3273" t="s">
        <v>12390</v>
      </c>
      <c r="O3273">
        <v>3.3718075000000001</v>
      </c>
      <c r="P3273">
        <v>0</v>
      </c>
      <c r="Q3273">
        <v>3</v>
      </c>
      <c r="R3273">
        <v>0</v>
      </c>
      <c r="S3273">
        <v>2</v>
      </c>
      <c r="T3273">
        <v>0</v>
      </c>
      <c r="U3273">
        <v>5</v>
      </c>
      <c r="V3273">
        <v>0</v>
      </c>
      <c r="W3273">
        <v>0</v>
      </c>
      <c r="X3273">
        <v>0</v>
      </c>
      <c r="Y3273">
        <v>20.800888</v>
      </c>
      <c r="Z3273">
        <v>0</v>
      </c>
      <c r="AA3273">
        <v>2.2874498000000001</v>
      </c>
      <c r="AB3273">
        <v>0</v>
      </c>
      <c r="AC3273">
        <v>6.17394</v>
      </c>
      <c r="AD3273">
        <v>0</v>
      </c>
      <c r="AE3273">
        <v>0</v>
      </c>
      <c r="AF3273">
        <v>29.262277999999998</v>
      </c>
    </row>
    <row r="3274" spans="1:32" x14ac:dyDescent="0.3">
      <c r="A3274">
        <v>3014815</v>
      </c>
      <c r="B3274">
        <v>2</v>
      </c>
      <c r="C3274" t="s">
        <v>83</v>
      </c>
      <c r="D3274" t="s">
        <v>128</v>
      </c>
      <c r="E3274" t="s">
        <v>12391</v>
      </c>
      <c r="F3274" t="s">
        <v>12392</v>
      </c>
      <c r="G3274" t="s">
        <v>134</v>
      </c>
      <c r="H3274" t="s">
        <v>318</v>
      </c>
      <c r="I3274" t="s">
        <v>79</v>
      </c>
      <c r="J3274" t="s">
        <v>136</v>
      </c>
      <c r="K3274" t="s">
        <v>22</v>
      </c>
      <c r="L3274" t="s">
        <v>177</v>
      </c>
      <c r="M3274" t="s">
        <v>12393</v>
      </c>
      <c r="N3274" t="s">
        <v>12394</v>
      </c>
      <c r="O3274">
        <v>0.97253166666666668</v>
      </c>
      <c r="P3274">
        <v>4</v>
      </c>
      <c r="Q3274">
        <v>13</v>
      </c>
      <c r="R3274">
        <v>39</v>
      </c>
      <c r="S3274">
        <v>49</v>
      </c>
      <c r="T3274">
        <v>3</v>
      </c>
      <c r="U3274">
        <v>2</v>
      </c>
      <c r="V3274">
        <v>0</v>
      </c>
      <c r="W3274">
        <v>0</v>
      </c>
      <c r="X3274">
        <v>5.2690244000000002</v>
      </c>
      <c r="Y3274">
        <v>3.3345609</v>
      </c>
      <c r="Z3274">
        <v>10.480554</v>
      </c>
      <c r="AA3274">
        <v>11.230634999999999</v>
      </c>
      <c r="AB3274">
        <v>8.0615550000000002</v>
      </c>
      <c r="AC3274">
        <v>0</v>
      </c>
      <c r="AD3274">
        <v>0</v>
      </c>
      <c r="AE3274">
        <v>0</v>
      </c>
      <c r="AF3274">
        <v>38.376328000000001</v>
      </c>
    </row>
    <row r="3275" spans="1:32" x14ac:dyDescent="0.3">
      <c r="A3275">
        <v>3018601</v>
      </c>
      <c r="B3275">
        <v>1</v>
      </c>
      <c r="C3275" t="s">
        <v>82</v>
      </c>
      <c r="D3275" t="s">
        <v>94</v>
      </c>
      <c r="E3275" t="s">
        <v>12395</v>
      </c>
      <c r="F3275" t="s">
        <v>12396</v>
      </c>
      <c r="G3275" t="s">
        <v>134</v>
      </c>
      <c r="H3275" t="s">
        <v>367</v>
      </c>
      <c r="I3275" t="s">
        <v>78</v>
      </c>
      <c r="J3275" t="s">
        <v>136</v>
      </c>
      <c r="K3275" t="s">
        <v>22</v>
      </c>
      <c r="L3275" t="s">
        <v>177</v>
      </c>
      <c r="M3275" t="s">
        <v>12397</v>
      </c>
      <c r="N3275" t="s">
        <v>12398</v>
      </c>
      <c r="O3275">
        <v>3.9384236111111113</v>
      </c>
      <c r="P3275">
        <v>0</v>
      </c>
      <c r="Q3275">
        <v>1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3.7473600000000003E-2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3.7473600000000003E-2</v>
      </c>
    </row>
    <row r="3276" spans="1:32" x14ac:dyDescent="0.3">
      <c r="A3276">
        <v>3018158</v>
      </c>
      <c r="B3276">
        <v>1</v>
      </c>
      <c r="C3276" t="s">
        <v>82</v>
      </c>
      <c r="D3276" t="s">
        <v>86</v>
      </c>
      <c r="E3276" t="s">
        <v>12399</v>
      </c>
      <c r="F3276" t="s">
        <v>12400</v>
      </c>
      <c r="G3276" t="s">
        <v>134</v>
      </c>
      <c r="H3276" t="s">
        <v>211</v>
      </c>
      <c r="I3276" t="s">
        <v>79</v>
      </c>
      <c r="J3276" t="s">
        <v>136</v>
      </c>
      <c r="K3276" t="s">
        <v>22</v>
      </c>
      <c r="L3276" t="s">
        <v>177</v>
      </c>
      <c r="M3276" t="s">
        <v>12401</v>
      </c>
      <c r="N3276" t="s">
        <v>12402</v>
      </c>
      <c r="O3276">
        <v>0.74750000000000005</v>
      </c>
      <c r="P3276">
        <v>0</v>
      </c>
      <c r="Q3276">
        <v>202</v>
      </c>
      <c r="R3276">
        <v>0</v>
      </c>
      <c r="S3276">
        <v>77</v>
      </c>
      <c r="T3276">
        <v>2</v>
      </c>
      <c r="U3276">
        <v>48</v>
      </c>
      <c r="V3276">
        <v>0</v>
      </c>
      <c r="W3276">
        <v>0</v>
      </c>
      <c r="X3276">
        <v>0</v>
      </c>
      <c r="Y3276">
        <v>47.235340000000001</v>
      </c>
      <c r="Z3276">
        <v>0</v>
      </c>
      <c r="AA3276">
        <v>24.279882000000001</v>
      </c>
      <c r="AB3276">
        <v>5.2345924000000004</v>
      </c>
      <c r="AC3276">
        <v>13.8662405</v>
      </c>
      <c r="AD3276">
        <v>0</v>
      </c>
      <c r="AE3276">
        <v>0</v>
      </c>
      <c r="AF3276">
        <v>90.616060000000004</v>
      </c>
    </row>
    <row r="3277" spans="1:32" x14ac:dyDescent="0.3">
      <c r="A3277">
        <v>3010436</v>
      </c>
      <c r="B3277">
        <v>1</v>
      </c>
      <c r="C3277" t="s">
        <v>82</v>
      </c>
      <c r="D3277" t="s">
        <v>90</v>
      </c>
      <c r="E3277" t="s">
        <v>12403</v>
      </c>
      <c r="F3277" t="s">
        <v>12404</v>
      </c>
      <c r="G3277" t="s">
        <v>134</v>
      </c>
      <c r="H3277" t="s">
        <v>874</v>
      </c>
      <c r="I3277" t="s">
        <v>79</v>
      </c>
      <c r="J3277" t="s">
        <v>136</v>
      </c>
      <c r="K3277" t="s">
        <v>3</v>
      </c>
      <c r="L3277" t="s">
        <v>177</v>
      </c>
      <c r="M3277" t="s">
        <v>12405</v>
      </c>
      <c r="N3277" t="s">
        <v>12406</v>
      </c>
      <c r="O3277">
        <v>8.8754299999999997</v>
      </c>
      <c r="P3277">
        <v>0</v>
      </c>
      <c r="Q3277">
        <v>0</v>
      </c>
      <c r="R3277">
        <v>0</v>
      </c>
      <c r="S3277">
        <v>0</v>
      </c>
      <c r="T3277">
        <v>5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655.62760000000003</v>
      </c>
      <c r="AC3277">
        <v>0</v>
      </c>
      <c r="AD3277">
        <v>0</v>
      </c>
      <c r="AE3277">
        <v>0</v>
      </c>
      <c r="AF3277">
        <v>655.62760000000003</v>
      </c>
    </row>
    <row r="3278" spans="1:32" x14ac:dyDescent="0.3">
      <c r="A3278">
        <v>3015280</v>
      </c>
      <c r="B3278">
        <v>1</v>
      </c>
      <c r="C3278" t="s">
        <v>83</v>
      </c>
      <c r="D3278" t="s">
        <v>130</v>
      </c>
      <c r="E3278" t="s">
        <v>12407</v>
      </c>
      <c r="F3278" t="s">
        <v>12408</v>
      </c>
      <c r="G3278" t="s">
        <v>134</v>
      </c>
      <c r="H3278" t="s">
        <v>367</v>
      </c>
      <c r="I3278" t="s">
        <v>78</v>
      </c>
      <c r="J3278" t="s">
        <v>136</v>
      </c>
      <c r="K3278" t="s">
        <v>22</v>
      </c>
      <c r="L3278" t="s">
        <v>177</v>
      </c>
      <c r="M3278" t="s">
        <v>12409</v>
      </c>
      <c r="N3278" t="s">
        <v>12410</v>
      </c>
      <c r="O3278">
        <v>3.1032974999999996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9</v>
      </c>
      <c r="V3278">
        <v>0</v>
      </c>
      <c r="W3278">
        <v>2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53.60313</v>
      </c>
      <c r="AD3278">
        <v>0</v>
      </c>
      <c r="AE3278">
        <v>34.911586999999997</v>
      </c>
      <c r="AF3278">
        <v>88.514719999999997</v>
      </c>
    </row>
    <row r="3279" spans="1:32" x14ac:dyDescent="0.3">
      <c r="A3279">
        <v>3015362</v>
      </c>
      <c r="B3279">
        <v>1</v>
      </c>
      <c r="C3279" t="s">
        <v>82</v>
      </c>
      <c r="D3279" t="s">
        <v>98</v>
      </c>
      <c r="E3279" t="s">
        <v>12411</v>
      </c>
      <c r="F3279" t="s">
        <v>12412</v>
      </c>
      <c r="G3279" t="s">
        <v>134</v>
      </c>
      <c r="H3279" t="s">
        <v>142</v>
      </c>
      <c r="I3279" t="s">
        <v>78</v>
      </c>
      <c r="J3279" t="s">
        <v>136</v>
      </c>
      <c r="K3279" t="s">
        <v>22</v>
      </c>
      <c r="L3279" t="s">
        <v>137</v>
      </c>
      <c r="M3279" t="s">
        <v>12413</v>
      </c>
      <c r="N3279" t="s">
        <v>12414</v>
      </c>
      <c r="O3279">
        <v>3.7477777777777779</v>
      </c>
      <c r="P3279">
        <v>0</v>
      </c>
      <c r="Q3279">
        <v>115</v>
      </c>
      <c r="R3279">
        <v>0</v>
      </c>
      <c r="S3279">
        <v>0</v>
      </c>
      <c r="T3279">
        <v>0</v>
      </c>
      <c r="U3279">
        <v>20</v>
      </c>
      <c r="V3279">
        <v>0</v>
      </c>
      <c r="W3279">
        <v>0</v>
      </c>
      <c r="X3279">
        <v>0</v>
      </c>
      <c r="Y3279">
        <v>108.04631000000001</v>
      </c>
      <c r="Z3279">
        <v>0</v>
      </c>
      <c r="AA3279">
        <v>0</v>
      </c>
      <c r="AB3279">
        <v>0</v>
      </c>
      <c r="AC3279">
        <v>37.237430000000003</v>
      </c>
      <c r="AD3279">
        <v>0</v>
      </c>
      <c r="AE3279">
        <v>0</v>
      </c>
      <c r="AF3279">
        <v>145.28373999999999</v>
      </c>
    </row>
    <row r="3280" spans="1:32" x14ac:dyDescent="0.3">
      <c r="A3280">
        <v>3020217</v>
      </c>
      <c r="B3280">
        <v>1</v>
      </c>
      <c r="C3280" t="s">
        <v>82</v>
      </c>
      <c r="D3280" t="s">
        <v>90</v>
      </c>
      <c r="E3280" t="s">
        <v>12415</v>
      </c>
      <c r="F3280" t="s">
        <v>12416</v>
      </c>
      <c r="G3280" t="s">
        <v>134</v>
      </c>
      <c r="H3280" t="s">
        <v>478</v>
      </c>
      <c r="I3280" t="s">
        <v>78</v>
      </c>
      <c r="J3280" t="s">
        <v>136</v>
      </c>
      <c r="K3280" t="s">
        <v>22</v>
      </c>
      <c r="L3280" t="s">
        <v>177</v>
      </c>
      <c r="M3280" t="s">
        <v>12417</v>
      </c>
      <c r="N3280" t="s">
        <v>12418</v>
      </c>
      <c r="O3280">
        <v>2.7232872222222224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2.3447795</v>
      </c>
      <c r="AD3280">
        <v>0</v>
      </c>
      <c r="AE3280">
        <v>0</v>
      </c>
      <c r="AF3280">
        <v>2.3447795</v>
      </c>
    </row>
    <row r="3281" spans="1:32" x14ac:dyDescent="0.3">
      <c r="A3281">
        <v>3010307</v>
      </c>
      <c r="B3281">
        <v>1</v>
      </c>
      <c r="C3281" t="s">
        <v>83</v>
      </c>
      <c r="D3281" t="s">
        <v>129</v>
      </c>
      <c r="E3281" t="s">
        <v>12419</v>
      </c>
      <c r="F3281" t="s">
        <v>12420</v>
      </c>
      <c r="G3281" t="s">
        <v>134</v>
      </c>
      <c r="H3281" t="s">
        <v>247</v>
      </c>
      <c r="I3281" t="s">
        <v>78</v>
      </c>
      <c r="J3281" t="s">
        <v>136</v>
      </c>
      <c r="K3281" t="s">
        <v>22</v>
      </c>
      <c r="L3281" t="s">
        <v>177</v>
      </c>
      <c r="M3281" t="s">
        <v>12421</v>
      </c>
      <c r="N3281" t="s">
        <v>12422</v>
      </c>
      <c r="O3281">
        <v>2.2000000000000002</v>
      </c>
      <c r="P3281">
        <v>0</v>
      </c>
      <c r="Q3281">
        <v>339</v>
      </c>
      <c r="R3281">
        <v>0</v>
      </c>
      <c r="S3281">
        <v>0</v>
      </c>
      <c r="T3281">
        <v>0</v>
      </c>
      <c r="U3281">
        <v>13</v>
      </c>
      <c r="V3281">
        <v>0</v>
      </c>
      <c r="W3281">
        <v>1</v>
      </c>
      <c r="X3281">
        <v>0</v>
      </c>
      <c r="Y3281">
        <v>170.29169999999999</v>
      </c>
      <c r="Z3281">
        <v>0</v>
      </c>
      <c r="AA3281">
        <v>0</v>
      </c>
      <c r="AB3281">
        <v>0</v>
      </c>
      <c r="AC3281">
        <v>32.209119999999999</v>
      </c>
      <c r="AD3281">
        <v>0</v>
      </c>
      <c r="AE3281">
        <v>48.416620000000002</v>
      </c>
      <c r="AF3281">
        <v>250.91745</v>
      </c>
    </row>
    <row r="3282" spans="1:32" x14ac:dyDescent="0.3">
      <c r="A3282">
        <v>3018602</v>
      </c>
      <c r="B3282">
        <v>1</v>
      </c>
      <c r="C3282" t="s">
        <v>82</v>
      </c>
      <c r="D3282" t="s">
        <v>113</v>
      </c>
      <c r="E3282" t="s">
        <v>12423</v>
      </c>
      <c r="F3282" t="s">
        <v>12424</v>
      </c>
      <c r="G3282" t="s">
        <v>134</v>
      </c>
      <c r="H3282" t="s">
        <v>216</v>
      </c>
      <c r="I3282" t="s">
        <v>78</v>
      </c>
      <c r="J3282" t="s">
        <v>136</v>
      </c>
      <c r="K3282" t="s">
        <v>22</v>
      </c>
      <c r="L3282" t="s">
        <v>177</v>
      </c>
      <c r="M3282" t="s">
        <v>12425</v>
      </c>
      <c r="N3282" t="s">
        <v>12426</v>
      </c>
      <c r="O3282">
        <v>5.1210572222222224</v>
      </c>
      <c r="P3282">
        <v>0</v>
      </c>
      <c r="Q3282">
        <v>1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5.5605859999999998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5.5605859999999998</v>
      </c>
    </row>
    <row r="3283" spans="1:32" x14ac:dyDescent="0.3">
      <c r="A3283">
        <v>3013278</v>
      </c>
      <c r="B3283">
        <v>1</v>
      </c>
      <c r="C3283" t="s">
        <v>83</v>
      </c>
      <c r="D3283" t="s">
        <v>123</v>
      </c>
      <c r="E3283" t="s">
        <v>4280</v>
      </c>
      <c r="F3283" t="s">
        <v>4281</v>
      </c>
      <c r="G3283" t="s">
        <v>134</v>
      </c>
      <c r="H3283" t="s">
        <v>318</v>
      </c>
      <c r="I3283" t="s">
        <v>79</v>
      </c>
      <c r="J3283" t="s">
        <v>136</v>
      </c>
      <c r="K3283" t="s">
        <v>22</v>
      </c>
      <c r="L3283" t="s">
        <v>177</v>
      </c>
      <c r="M3283" t="s">
        <v>12427</v>
      </c>
      <c r="N3283" t="s">
        <v>12428</v>
      </c>
      <c r="O3283">
        <v>1.9143113888888887</v>
      </c>
      <c r="P3283">
        <v>1</v>
      </c>
      <c r="Q3283">
        <v>0</v>
      </c>
      <c r="R3283">
        <v>1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0.44487064999999998</v>
      </c>
      <c r="Y3283">
        <v>0</v>
      </c>
      <c r="Z3283">
        <v>7.3438439999999998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7.7887143999999999</v>
      </c>
    </row>
    <row r="3284" spans="1:32" x14ac:dyDescent="0.3">
      <c r="A3284">
        <v>3016021</v>
      </c>
      <c r="B3284">
        <v>1</v>
      </c>
      <c r="C3284" t="s">
        <v>82</v>
      </c>
      <c r="D3284" t="s">
        <v>86</v>
      </c>
      <c r="E3284" t="s">
        <v>12429</v>
      </c>
      <c r="F3284" t="s">
        <v>12430</v>
      </c>
      <c r="G3284" t="s">
        <v>134</v>
      </c>
      <c r="H3284" t="s">
        <v>135</v>
      </c>
      <c r="I3284" t="s">
        <v>79</v>
      </c>
      <c r="J3284" t="s">
        <v>136</v>
      </c>
      <c r="K3284" t="s">
        <v>22</v>
      </c>
      <c r="L3284" t="s">
        <v>137</v>
      </c>
      <c r="M3284" t="s">
        <v>12431</v>
      </c>
      <c r="N3284" t="s">
        <v>12432</v>
      </c>
      <c r="O3284">
        <v>0.32513222222222227</v>
      </c>
      <c r="P3284">
        <v>0</v>
      </c>
      <c r="Q3284">
        <v>491</v>
      </c>
      <c r="R3284">
        <v>15</v>
      </c>
      <c r="S3284">
        <v>123</v>
      </c>
      <c r="T3284">
        <v>12</v>
      </c>
      <c r="U3284">
        <v>121</v>
      </c>
      <c r="V3284">
        <v>0</v>
      </c>
      <c r="W3284">
        <v>0</v>
      </c>
      <c r="X3284">
        <v>0</v>
      </c>
      <c r="Y3284">
        <v>21.111252</v>
      </c>
      <c r="Z3284">
        <v>8.7327659999999998</v>
      </c>
      <c r="AA3284">
        <v>4.0102169999999999</v>
      </c>
      <c r="AB3284">
        <v>14.793395</v>
      </c>
      <c r="AC3284">
        <v>20.504874999999998</v>
      </c>
      <c r="AD3284">
        <v>0</v>
      </c>
      <c r="AE3284">
        <v>0</v>
      </c>
      <c r="AF3284">
        <v>69.152503999999993</v>
      </c>
    </row>
    <row r="3285" spans="1:32" x14ac:dyDescent="0.3">
      <c r="A3285">
        <v>3016417</v>
      </c>
      <c r="B3285">
        <v>1</v>
      </c>
      <c r="C3285" t="s">
        <v>82</v>
      </c>
      <c r="D3285" t="s">
        <v>100</v>
      </c>
      <c r="E3285" t="s">
        <v>12433</v>
      </c>
      <c r="F3285" t="s">
        <v>12434</v>
      </c>
      <c r="G3285" t="s">
        <v>134</v>
      </c>
      <c r="H3285" t="s">
        <v>182</v>
      </c>
      <c r="I3285" t="s">
        <v>78</v>
      </c>
      <c r="J3285" t="s">
        <v>136</v>
      </c>
      <c r="K3285" t="s">
        <v>22</v>
      </c>
      <c r="L3285" t="s">
        <v>177</v>
      </c>
      <c r="M3285" t="s">
        <v>12435</v>
      </c>
      <c r="N3285" t="s">
        <v>12436</v>
      </c>
      <c r="O3285">
        <v>0.18694444444444444</v>
      </c>
      <c r="P3285">
        <v>0</v>
      </c>
      <c r="Q3285">
        <v>284</v>
      </c>
      <c r="R3285">
        <v>0</v>
      </c>
      <c r="S3285">
        <v>0</v>
      </c>
      <c r="T3285">
        <v>0</v>
      </c>
      <c r="U3285">
        <v>4</v>
      </c>
      <c r="V3285">
        <v>0</v>
      </c>
      <c r="W3285">
        <v>0</v>
      </c>
      <c r="X3285">
        <v>0</v>
      </c>
      <c r="Y3285">
        <v>17.182120999999999</v>
      </c>
      <c r="Z3285">
        <v>0</v>
      </c>
      <c r="AA3285">
        <v>0</v>
      </c>
      <c r="AB3285">
        <v>0</v>
      </c>
      <c r="AC3285">
        <v>1.5562748</v>
      </c>
      <c r="AD3285">
        <v>0</v>
      </c>
      <c r="AE3285">
        <v>0</v>
      </c>
      <c r="AF3285">
        <v>18.738398</v>
      </c>
    </row>
    <row r="3286" spans="1:32" x14ac:dyDescent="0.3">
      <c r="A3286">
        <v>3018808</v>
      </c>
      <c r="B3286">
        <v>1</v>
      </c>
      <c r="C3286" t="s">
        <v>82</v>
      </c>
      <c r="D3286" t="s">
        <v>92</v>
      </c>
      <c r="E3286" t="s">
        <v>12437</v>
      </c>
      <c r="F3286" t="s">
        <v>12438</v>
      </c>
      <c r="G3286" t="s">
        <v>134</v>
      </c>
      <c r="H3286" t="s">
        <v>182</v>
      </c>
      <c r="I3286" t="s">
        <v>78</v>
      </c>
      <c r="J3286" t="s">
        <v>136</v>
      </c>
      <c r="K3286" t="s">
        <v>22</v>
      </c>
      <c r="L3286" t="s">
        <v>177</v>
      </c>
      <c r="M3286" t="s">
        <v>12439</v>
      </c>
      <c r="N3286" t="s">
        <v>12440</v>
      </c>
      <c r="O3286">
        <v>0.52626499999999998</v>
      </c>
      <c r="P3286">
        <v>0</v>
      </c>
      <c r="Q3286">
        <v>41</v>
      </c>
      <c r="R3286">
        <v>0</v>
      </c>
      <c r="S3286">
        <v>0</v>
      </c>
      <c r="T3286">
        <v>0</v>
      </c>
      <c r="U3286">
        <v>8</v>
      </c>
      <c r="V3286">
        <v>0</v>
      </c>
      <c r="W3286">
        <v>0</v>
      </c>
      <c r="X3286">
        <v>0</v>
      </c>
      <c r="Y3286">
        <v>9.0782670000000003</v>
      </c>
      <c r="Z3286">
        <v>0</v>
      </c>
      <c r="AA3286">
        <v>0</v>
      </c>
      <c r="AB3286">
        <v>0</v>
      </c>
      <c r="AC3286">
        <v>4.5615186999999997</v>
      </c>
      <c r="AD3286">
        <v>0</v>
      </c>
      <c r="AE3286">
        <v>0</v>
      </c>
      <c r="AF3286">
        <v>13.639786000000001</v>
      </c>
    </row>
    <row r="3287" spans="1:32" x14ac:dyDescent="0.3">
      <c r="A3287">
        <v>3017702</v>
      </c>
      <c r="B3287">
        <v>1</v>
      </c>
      <c r="C3287" t="s">
        <v>82</v>
      </c>
      <c r="D3287" t="s">
        <v>104</v>
      </c>
      <c r="E3287" t="s">
        <v>715</v>
      </c>
      <c r="F3287" t="s">
        <v>716</v>
      </c>
      <c r="G3287" t="s">
        <v>134</v>
      </c>
      <c r="H3287" t="s">
        <v>367</v>
      </c>
      <c r="I3287" t="s">
        <v>78</v>
      </c>
      <c r="J3287" t="s">
        <v>136</v>
      </c>
      <c r="K3287" t="s">
        <v>22</v>
      </c>
      <c r="L3287" t="s">
        <v>177</v>
      </c>
      <c r="M3287" t="s">
        <v>12441</v>
      </c>
      <c r="N3287" t="s">
        <v>12442</v>
      </c>
      <c r="O3287">
        <v>1.6058275000000002</v>
      </c>
      <c r="P3287">
        <v>0</v>
      </c>
      <c r="Q3287">
        <v>2</v>
      </c>
      <c r="R3287">
        <v>0</v>
      </c>
      <c r="S3287">
        <v>0</v>
      </c>
      <c r="T3287">
        <v>0</v>
      </c>
      <c r="U3287">
        <v>3</v>
      </c>
      <c r="V3287">
        <v>0</v>
      </c>
      <c r="W3287">
        <v>0</v>
      </c>
      <c r="X3287">
        <v>0</v>
      </c>
      <c r="Y3287">
        <v>0.51264410000000005</v>
      </c>
      <c r="Z3287">
        <v>0</v>
      </c>
      <c r="AA3287">
        <v>0</v>
      </c>
      <c r="AB3287">
        <v>0</v>
      </c>
      <c r="AC3287">
        <v>1.7973319999999999</v>
      </c>
      <c r="AD3287">
        <v>0</v>
      </c>
      <c r="AE3287">
        <v>0</v>
      </c>
      <c r="AF3287">
        <v>2.3099759999999998</v>
      </c>
    </row>
    <row r="3288" spans="1:32" x14ac:dyDescent="0.3">
      <c r="A3288">
        <v>3019315</v>
      </c>
      <c r="B3288">
        <v>1</v>
      </c>
      <c r="C3288" t="s">
        <v>83</v>
      </c>
      <c r="D3288" t="s">
        <v>116</v>
      </c>
      <c r="E3288" t="s">
        <v>12443</v>
      </c>
      <c r="F3288" t="s">
        <v>12444</v>
      </c>
      <c r="G3288" t="s">
        <v>134</v>
      </c>
      <c r="H3288" t="s">
        <v>211</v>
      </c>
      <c r="I3288" t="s">
        <v>79</v>
      </c>
      <c r="J3288" t="s">
        <v>136</v>
      </c>
      <c r="K3288" t="s">
        <v>22</v>
      </c>
      <c r="L3288" t="s">
        <v>177</v>
      </c>
      <c r="M3288" t="s">
        <v>12445</v>
      </c>
      <c r="N3288" t="s">
        <v>12446</v>
      </c>
      <c r="O3288">
        <v>0.36388888888888887</v>
      </c>
      <c r="P3288">
        <v>0</v>
      </c>
      <c r="Q3288">
        <v>89</v>
      </c>
      <c r="R3288">
        <v>2</v>
      </c>
      <c r="S3288">
        <v>0</v>
      </c>
      <c r="T3288">
        <v>0</v>
      </c>
      <c r="U3288">
        <v>2</v>
      </c>
      <c r="V3288">
        <v>0</v>
      </c>
      <c r="W3288">
        <v>0</v>
      </c>
      <c r="X3288">
        <v>0</v>
      </c>
      <c r="Y3288">
        <v>7.3345345999999996</v>
      </c>
      <c r="Z3288">
        <v>0.24547045000000001</v>
      </c>
      <c r="AA3288">
        <v>0</v>
      </c>
      <c r="AB3288">
        <v>0</v>
      </c>
      <c r="AC3288">
        <v>0.76263110000000001</v>
      </c>
      <c r="AD3288">
        <v>0</v>
      </c>
      <c r="AE3288">
        <v>0</v>
      </c>
      <c r="AF3288">
        <v>8.3426360000000006</v>
      </c>
    </row>
    <row r="3289" spans="1:32" x14ac:dyDescent="0.3">
      <c r="A3289">
        <v>3012053</v>
      </c>
      <c r="B3289">
        <v>1</v>
      </c>
      <c r="C3289" t="s">
        <v>82</v>
      </c>
      <c r="D3289" t="s">
        <v>106</v>
      </c>
      <c r="E3289" t="s">
        <v>9174</v>
      </c>
      <c r="F3289" t="s">
        <v>9175</v>
      </c>
      <c r="G3289" t="s">
        <v>134</v>
      </c>
      <c r="H3289" t="s">
        <v>142</v>
      </c>
      <c r="I3289" t="s">
        <v>78</v>
      </c>
      <c r="J3289" t="s">
        <v>136</v>
      </c>
      <c r="K3289" t="s">
        <v>22</v>
      </c>
      <c r="L3289" t="s">
        <v>137</v>
      </c>
      <c r="M3289" t="s">
        <v>12447</v>
      </c>
      <c r="N3289" t="s">
        <v>12448</v>
      </c>
      <c r="O3289">
        <v>7.7261111111111109</v>
      </c>
      <c r="P3289">
        <v>0</v>
      </c>
      <c r="Q3289">
        <v>383</v>
      </c>
      <c r="R3289">
        <v>0</v>
      </c>
      <c r="S3289">
        <v>0</v>
      </c>
      <c r="T3289">
        <v>0</v>
      </c>
      <c r="U3289">
        <v>32</v>
      </c>
      <c r="V3289">
        <v>0</v>
      </c>
      <c r="W3289">
        <v>0</v>
      </c>
      <c r="X3289">
        <v>0</v>
      </c>
      <c r="Y3289">
        <v>838.55330000000004</v>
      </c>
      <c r="Z3289">
        <v>0</v>
      </c>
      <c r="AA3289">
        <v>0</v>
      </c>
      <c r="AB3289">
        <v>0</v>
      </c>
      <c r="AC3289">
        <v>103.75718999999999</v>
      </c>
      <c r="AD3289">
        <v>0</v>
      </c>
      <c r="AE3289">
        <v>0</v>
      </c>
      <c r="AF3289">
        <v>942.31050000000005</v>
      </c>
    </row>
    <row r="3290" spans="1:32" x14ac:dyDescent="0.3">
      <c r="A3290">
        <v>3017648</v>
      </c>
      <c r="B3290">
        <v>1</v>
      </c>
      <c r="C3290" t="s">
        <v>82</v>
      </c>
      <c r="D3290" t="s">
        <v>112</v>
      </c>
      <c r="E3290" t="s">
        <v>12449</v>
      </c>
      <c r="F3290" t="s">
        <v>12450</v>
      </c>
      <c r="G3290" t="s">
        <v>134</v>
      </c>
      <c r="H3290" t="s">
        <v>293</v>
      </c>
      <c r="I3290" t="s">
        <v>78</v>
      </c>
      <c r="J3290" t="s">
        <v>136</v>
      </c>
      <c r="K3290" t="s">
        <v>22</v>
      </c>
      <c r="L3290" t="s">
        <v>177</v>
      </c>
      <c r="M3290" t="s">
        <v>12451</v>
      </c>
      <c r="N3290" t="s">
        <v>12452</v>
      </c>
      <c r="O3290">
        <v>10.209982222222223</v>
      </c>
      <c r="P3290">
        <v>0</v>
      </c>
      <c r="Q3290">
        <v>94</v>
      </c>
      <c r="R3290">
        <v>0</v>
      </c>
      <c r="S3290">
        <v>0</v>
      </c>
      <c r="T3290">
        <v>0</v>
      </c>
      <c r="U3290">
        <v>5</v>
      </c>
      <c r="V3290">
        <v>0</v>
      </c>
      <c r="W3290">
        <v>0</v>
      </c>
      <c r="X3290">
        <v>0</v>
      </c>
      <c r="Y3290">
        <v>279.92755</v>
      </c>
      <c r="Z3290">
        <v>0</v>
      </c>
      <c r="AA3290">
        <v>0</v>
      </c>
      <c r="AB3290">
        <v>0</v>
      </c>
      <c r="AC3290">
        <v>67.079989999999995</v>
      </c>
      <c r="AD3290">
        <v>0</v>
      </c>
      <c r="AE3290">
        <v>0</v>
      </c>
      <c r="AF3290">
        <v>347.00754000000001</v>
      </c>
    </row>
    <row r="3291" spans="1:32" x14ac:dyDescent="0.3">
      <c r="A3291">
        <v>3019738</v>
      </c>
      <c r="B3291">
        <v>1</v>
      </c>
      <c r="C3291" t="s">
        <v>82</v>
      </c>
      <c r="D3291" t="s">
        <v>112</v>
      </c>
      <c r="E3291" t="s">
        <v>12453</v>
      </c>
      <c r="F3291" t="s">
        <v>12454</v>
      </c>
      <c r="G3291" t="s">
        <v>134</v>
      </c>
      <c r="H3291" t="s">
        <v>216</v>
      </c>
      <c r="I3291" t="s">
        <v>78</v>
      </c>
      <c r="J3291" t="s">
        <v>136</v>
      </c>
      <c r="K3291" t="s">
        <v>22</v>
      </c>
      <c r="L3291" t="s">
        <v>177</v>
      </c>
      <c r="M3291" t="s">
        <v>12455</v>
      </c>
      <c r="N3291" t="s">
        <v>12456</v>
      </c>
      <c r="O3291">
        <v>2.4027261111111113</v>
      </c>
      <c r="P3291">
        <v>0</v>
      </c>
      <c r="Q3291">
        <v>0</v>
      </c>
      <c r="R3291">
        <v>0</v>
      </c>
      <c r="S3291">
        <v>1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3.6101670000000001E-3</v>
      </c>
      <c r="AB3291">
        <v>0</v>
      </c>
      <c r="AC3291">
        <v>0</v>
      </c>
      <c r="AD3291">
        <v>0</v>
      </c>
      <c r="AE3291">
        <v>0</v>
      </c>
      <c r="AF3291">
        <v>3.6101670000000001E-3</v>
      </c>
    </row>
    <row r="3292" spans="1:32" x14ac:dyDescent="0.3">
      <c r="A3292">
        <v>3019285</v>
      </c>
      <c r="B3292">
        <v>1</v>
      </c>
      <c r="C3292" t="s">
        <v>82</v>
      </c>
      <c r="D3292" t="s">
        <v>93</v>
      </c>
      <c r="E3292" t="s">
        <v>12457</v>
      </c>
      <c r="F3292" t="s">
        <v>12458</v>
      </c>
      <c r="G3292" t="s">
        <v>134</v>
      </c>
      <c r="H3292" t="s">
        <v>211</v>
      </c>
      <c r="I3292" t="s">
        <v>79</v>
      </c>
      <c r="J3292" t="s">
        <v>136</v>
      </c>
      <c r="K3292" t="s">
        <v>22</v>
      </c>
      <c r="L3292" t="s">
        <v>177</v>
      </c>
      <c r="M3292" t="s">
        <v>12459</v>
      </c>
      <c r="N3292" t="s">
        <v>12460</v>
      </c>
      <c r="O3292">
        <v>0.21555555555555556</v>
      </c>
      <c r="P3292">
        <v>0</v>
      </c>
      <c r="Q3292">
        <v>3015</v>
      </c>
      <c r="R3292">
        <v>0</v>
      </c>
      <c r="S3292">
        <v>0</v>
      </c>
      <c r="T3292">
        <v>2</v>
      </c>
      <c r="U3292">
        <v>72</v>
      </c>
      <c r="V3292">
        <v>0</v>
      </c>
      <c r="W3292">
        <v>0</v>
      </c>
      <c r="X3292">
        <v>0</v>
      </c>
      <c r="Y3292">
        <v>257.53942999999998</v>
      </c>
      <c r="Z3292">
        <v>0</v>
      </c>
      <c r="AA3292">
        <v>0</v>
      </c>
      <c r="AB3292">
        <v>27.158498999999999</v>
      </c>
      <c r="AC3292">
        <v>37.560295000000004</v>
      </c>
      <c r="AD3292">
        <v>0</v>
      </c>
      <c r="AE3292">
        <v>0</v>
      </c>
      <c r="AF3292">
        <v>322.25819999999999</v>
      </c>
    </row>
    <row r="3293" spans="1:32" x14ac:dyDescent="0.3">
      <c r="A3293">
        <v>3019328</v>
      </c>
      <c r="B3293">
        <v>1</v>
      </c>
      <c r="C3293" t="s">
        <v>82</v>
      </c>
      <c r="D3293" t="s">
        <v>109</v>
      </c>
      <c r="E3293" t="s">
        <v>11834</v>
      </c>
      <c r="F3293" t="s">
        <v>11835</v>
      </c>
      <c r="G3293" t="s">
        <v>134</v>
      </c>
      <c r="H3293" t="s">
        <v>211</v>
      </c>
      <c r="I3293" t="s">
        <v>79</v>
      </c>
      <c r="J3293" t="s">
        <v>136</v>
      </c>
      <c r="K3293" t="s">
        <v>22</v>
      </c>
      <c r="L3293" t="s">
        <v>177</v>
      </c>
      <c r="M3293" t="s">
        <v>12461</v>
      </c>
      <c r="N3293" t="s">
        <v>12462</v>
      </c>
      <c r="O3293">
        <v>0.73638888888888887</v>
      </c>
      <c r="P3293">
        <v>0</v>
      </c>
      <c r="Q3293">
        <v>3904</v>
      </c>
      <c r="R3293">
        <v>0</v>
      </c>
      <c r="S3293">
        <v>7</v>
      </c>
      <c r="T3293">
        <v>0</v>
      </c>
      <c r="U3293">
        <v>82</v>
      </c>
      <c r="V3293">
        <v>0</v>
      </c>
      <c r="W3293">
        <v>0</v>
      </c>
      <c r="X3293">
        <v>0</v>
      </c>
      <c r="Y3293">
        <v>679.55524000000003</v>
      </c>
      <c r="Z3293">
        <v>0</v>
      </c>
      <c r="AA3293">
        <v>0.448683</v>
      </c>
      <c r="AB3293">
        <v>0</v>
      </c>
      <c r="AC3293">
        <v>93.479320000000001</v>
      </c>
      <c r="AD3293">
        <v>0</v>
      </c>
      <c r="AE3293">
        <v>0</v>
      </c>
      <c r="AF3293">
        <v>773.48320000000001</v>
      </c>
    </row>
    <row r="3294" spans="1:32" x14ac:dyDescent="0.3">
      <c r="A3294">
        <v>3018877</v>
      </c>
      <c r="B3294">
        <v>1</v>
      </c>
      <c r="C3294" t="s">
        <v>82</v>
      </c>
      <c r="D3294" t="s">
        <v>111</v>
      </c>
      <c r="E3294" t="s">
        <v>12463</v>
      </c>
      <c r="F3294" t="s">
        <v>12464</v>
      </c>
      <c r="G3294" t="s">
        <v>134</v>
      </c>
      <c r="H3294" t="s">
        <v>247</v>
      </c>
      <c r="I3294" t="s">
        <v>78</v>
      </c>
      <c r="J3294" t="s">
        <v>136</v>
      </c>
      <c r="K3294" t="s">
        <v>22</v>
      </c>
      <c r="L3294" t="s">
        <v>177</v>
      </c>
      <c r="M3294" t="s">
        <v>12465</v>
      </c>
      <c r="N3294" t="s">
        <v>12466</v>
      </c>
      <c r="O3294">
        <v>1.9359597222222222</v>
      </c>
      <c r="P3294">
        <v>0</v>
      </c>
      <c r="Q3294">
        <v>90</v>
      </c>
      <c r="R3294">
        <v>0</v>
      </c>
      <c r="S3294">
        <v>2</v>
      </c>
      <c r="T3294">
        <v>0</v>
      </c>
      <c r="U3294">
        <v>14</v>
      </c>
      <c r="V3294">
        <v>0</v>
      </c>
      <c r="W3294">
        <v>0</v>
      </c>
      <c r="X3294">
        <v>0</v>
      </c>
      <c r="Y3294">
        <v>27.807575</v>
      </c>
      <c r="Z3294">
        <v>0</v>
      </c>
      <c r="AA3294">
        <v>2.1703117000000001</v>
      </c>
      <c r="AB3294">
        <v>0</v>
      </c>
      <c r="AC3294">
        <v>20.255531000000001</v>
      </c>
      <c r="AD3294">
        <v>0</v>
      </c>
      <c r="AE3294">
        <v>0</v>
      </c>
      <c r="AF3294">
        <v>50.233418</v>
      </c>
    </row>
    <row r="3295" spans="1:32" x14ac:dyDescent="0.3">
      <c r="A3295">
        <v>3005414</v>
      </c>
      <c r="B3295">
        <v>1</v>
      </c>
      <c r="C3295" t="s">
        <v>83</v>
      </c>
      <c r="D3295" t="s">
        <v>123</v>
      </c>
      <c r="E3295" t="s">
        <v>917</v>
      </c>
      <c r="F3295" t="s">
        <v>918</v>
      </c>
      <c r="G3295" t="s">
        <v>134</v>
      </c>
      <c r="H3295" t="s">
        <v>336</v>
      </c>
      <c r="I3295" t="s">
        <v>79</v>
      </c>
      <c r="J3295" t="s">
        <v>136</v>
      </c>
      <c r="K3295" t="s">
        <v>22</v>
      </c>
      <c r="L3295" t="s">
        <v>137</v>
      </c>
      <c r="M3295" t="s">
        <v>12467</v>
      </c>
      <c r="N3295" t="s">
        <v>12468</v>
      </c>
      <c r="O3295">
        <v>4.9977777777777774</v>
      </c>
      <c r="P3295">
        <v>18</v>
      </c>
      <c r="Q3295">
        <v>1165</v>
      </c>
      <c r="R3295">
        <v>202</v>
      </c>
      <c r="S3295">
        <v>90</v>
      </c>
      <c r="T3295">
        <v>32</v>
      </c>
      <c r="U3295">
        <v>92</v>
      </c>
      <c r="V3295">
        <v>1</v>
      </c>
      <c r="W3295">
        <v>0</v>
      </c>
      <c r="X3295">
        <v>159.7415</v>
      </c>
      <c r="Y3295">
        <v>925.58776999999998</v>
      </c>
      <c r="Z3295">
        <v>2035.1768</v>
      </c>
      <c r="AA3295">
        <v>176.53280000000001</v>
      </c>
      <c r="AB3295">
        <v>393.62912</v>
      </c>
      <c r="AC3295">
        <v>134.22130000000001</v>
      </c>
      <c r="AD3295">
        <v>348.77791999999999</v>
      </c>
      <c r="AE3295">
        <v>0</v>
      </c>
      <c r="AF3295">
        <v>4173.6670000000004</v>
      </c>
    </row>
    <row r="3296" spans="1:32" x14ac:dyDescent="0.3">
      <c r="A3296">
        <v>3009867</v>
      </c>
      <c r="B3296">
        <v>1</v>
      </c>
      <c r="C3296" t="s">
        <v>83</v>
      </c>
      <c r="D3296" t="s">
        <v>130</v>
      </c>
      <c r="E3296" t="s">
        <v>12469</v>
      </c>
      <c r="F3296" t="s">
        <v>12470</v>
      </c>
      <c r="G3296" t="s">
        <v>134</v>
      </c>
      <c r="H3296" t="s">
        <v>247</v>
      </c>
      <c r="I3296" t="s">
        <v>78</v>
      </c>
      <c r="J3296" t="s">
        <v>136</v>
      </c>
      <c r="K3296" t="s">
        <v>22</v>
      </c>
      <c r="L3296" t="s">
        <v>177</v>
      </c>
      <c r="M3296" t="s">
        <v>12471</v>
      </c>
      <c r="N3296" t="s">
        <v>12472</v>
      </c>
      <c r="O3296">
        <v>2.7807355555555553</v>
      </c>
      <c r="P3296">
        <v>0</v>
      </c>
      <c r="Q3296">
        <v>23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4.3535969999999997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4.3535969999999997</v>
      </c>
    </row>
    <row r="3297" spans="1:32" x14ac:dyDescent="0.3">
      <c r="A3297">
        <v>3018904</v>
      </c>
      <c r="B3297">
        <v>2</v>
      </c>
      <c r="C3297" t="s">
        <v>83</v>
      </c>
      <c r="D3297" t="s">
        <v>122</v>
      </c>
      <c r="E3297" t="s">
        <v>12473</v>
      </c>
      <c r="F3297" t="s">
        <v>12474</v>
      </c>
      <c r="G3297" t="s">
        <v>134</v>
      </c>
      <c r="H3297" t="s">
        <v>318</v>
      </c>
      <c r="I3297" t="s">
        <v>79</v>
      </c>
      <c r="J3297" t="s">
        <v>136</v>
      </c>
      <c r="K3297" t="s">
        <v>22</v>
      </c>
      <c r="L3297" t="s">
        <v>177</v>
      </c>
      <c r="M3297" t="s">
        <v>12475</v>
      </c>
      <c r="N3297" t="s">
        <v>12476</v>
      </c>
      <c r="O3297">
        <v>0.50611111111111107</v>
      </c>
      <c r="P3297">
        <v>2</v>
      </c>
      <c r="Q3297">
        <v>237</v>
      </c>
      <c r="R3297">
        <v>29</v>
      </c>
      <c r="S3297">
        <v>51</v>
      </c>
      <c r="T3297">
        <v>0</v>
      </c>
      <c r="U3297">
        <v>7</v>
      </c>
      <c r="V3297">
        <v>1</v>
      </c>
      <c r="W3297">
        <v>0</v>
      </c>
      <c r="X3297">
        <v>0.13939725</v>
      </c>
      <c r="Y3297">
        <v>12.979298999999999</v>
      </c>
      <c r="Z3297">
        <v>37.329371999999999</v>
      </c>
      <c r="AA3297">
        <v>3.1377603999999999</v>
      </c>
      <c r="AB3297">
        <v>0</v>
      </c>
      <c r="AC3297">
        <v>0.62143179999999998</v>
      </c>
      <c r="AD3297">
        <v>3.6187754000000001</v>
      </c>
      <c r="AE3297">
        <v>0</v>
      </c>
      <c r="AF3297">
        <v>57.826034999999997</v>
      </c>
    </row>
    <row r="3298" spans="1:32" x14ac:dyDescent="0.3">
      <c r="A3298">
        <v>3012732</v>
      </c>
      <c r="B3298">
        <v>1</v>
      </c>
      <c r="C3298" t="s">
        <v>82</v>
      </c>
      <c r="D3298" t="s">
        <v>112</v>
      </c>
      <c r="E3298" t="s">
        <v>12477</v>
      </c>
      <c r="F3298" t="s">
        <v>12478</v>
      </c>
      <c r="G3298" t="s">
        <v>134</v>
      </c>
      <c r="H3298" t="s">
        <v>211</v>
      </c>
      <c r="I3298" t="s">
        <v>79</v>
      </c>
      <c r="J3298" t="s">
        <v>136</v>
      </c>
      <c r="K3298" t="s">
        <v>22</v>
      </c>
      <c r="L3298" t="s">
        <v>177</v>
      </c>
      <c r="M3298" t="s">
        <v>12479</v>
      </c>
      <c r="N3298" t="s">
        <v>12480</v>
      </c>
      <c r="O3298">
        <v>0.40638888888888891</v>
      </c>
      <c r="P3298">
        <v>5</v>
      </c>
      <c r="Q3298">
        <v>2280</v>
      </c>
      <c r="R3298">
        <v>105</v>
      </c>
      <c r="S3298">
        <v>331</v>
      </c>
      <c r="T3298">
        <v>47</v>
      </c>
      <c r="U3298">
        <v>224</v>
      </c>
      <c r="V3298">
        <v>8</v>
      </c>
      <c r="W3298">
        <v>2</v>
      </c>
      <c r="X3298">
        <v>1.523191</v>
      </c>
      <c r="Y3298">
        <v>246.89282</v>
      </c>
      <c r="Z3298">
        <v>280.35583000000003</v>
      </c>
      <c r="AA3298">
        <v>145.60400000000001</v>
      </c>
      <c r="AB3298">
        <v>249.35773</v>
      </c>
      <c r="AC3298">
        <v>53.452503</v>
      </c>
      <c r="AD3298">
        <v>409.49628000000001</v>
      </c>
      <c r="AE3298">
        <v>37.069279999999999</v>
      </c>
      <c r="AF3298">
        <v>1423.7516000000001</v>
      </c>
    </row>
    <row r="3299" spans="1:32" x14ac:dyDescent="0.3">
      <c r="A3299">
        <v>3010293</v>
      </c>
      <c r="B3299">
        <v>1</v>
      </c>
      <c r="C3299" t="s">
        <v>82</v>
      </c>
      <c r="D3299" t="s">
        <v>92</v>
      </c>
      <c r="E3299" t="s">
        <v>12481</v>
      </c>
      <c r="F3299" t="s">
        <v>12482</v>
      </c>
      <c r="G3299" t="s">
        <v>134</v>
      </c>
      <c r="H3299" t="s">
        <v>135</v>
      </c>
      <c r="I3299" t="s">
        <v>79</v>
      </c>
      <c r="J3299" t="s">
        <v>136</v>
      </c>
      <c r="K3299" t="s">
        <v>22</v>
      </c>
      <c r="L3299" t="s">
        <v>177</v>
      </c>
      <c r="M3299" t="s">
        <v>12483</v>
      </c>
      <c r="N3299" t="s">
        <v>12484</v>
      </c>
      <c r="O3299">
        <v>0.49611111111111111</v>
      </c>
      <c r="P3299">
        <v>5</v>
      </c>
      <c r="Q3299">
        <v>6802</v>
      </c>
      <c r="R3299">
        <v>3</v>
      </c>
      <c r="S3299">
        <v>219</v>
      </c>
      <c r="T3299">
        <v>36</v>
      </c>
      <c r="U3299">
        <v>1249</v>
      </c>
      <c r="V3299">
        <v>1</v>
      </c>
      <c r="W3299">
        <v>1</v>
      </c>
      <c r="X3299">
        <v>12.368142000000001</v>
      </c>
      <c r="Y3299">
        <v>998.86053000000004</v>
      </c>
      <c r="Z3299">
        <v>7.8739920000000003</v>
      </c>
      <c r="AA3299">
        <v>52.236600000000003</v>
      </c>
      <c r="AB3299">
        <v>493.64548000000002</v>
      </c>
      <c r="AC3299">
        <v>511.96823000000001</v>
      </c>
      <c r="AD3299">
        <v>17.273052</v>
      </c>
      <c r="AE3299">
        <v>1.3467489999999999E-3</v>
      </c>
      <c r="AF3299">
        <v>2094.2273</v>
      </c>
    </row>
    <row r="3300" spans="1:32" x14ac:dyDescent="0.3">
      <c r="A3300">
        <v>3018924</v>
      </c>
      <c r="B3300">
        <v>1</v>
      </c>
      <c r="C3300" t="s">
        <v>82</v>
      </c>
      <c r="D3300" t="s">
        <v>91</v>
      </c>
      <c r="E3300" t="s">
        <v>12485</v>
      </c>
      <c r="F3300" t="s">
        <v>12486</v>
      </c>
      <c r="G3300" t="s">
        <v>134</v>
      </c>
      <c r="H3300" t="s">
        <v>874</v>
      </c>
      <c r="I3300" t="s">
        <v>78</v>
      </c>
      <c r="J3300" t="s">
        <v>136</v>
      </c>
      <c r="K3300" t="s">
        <v>3</v>
      </c>
      <c r="L3300" t="s">
        <v>177</v>
      </c>
      <c r="M3300" t="s">
        <v>12487</v>
      </c>
      <c r="N3300" t="s">
        <v>12488</v>
      </c>
      <c r="O3300">
        <v>5.8263155555555555</v>
      </c>
      <c r="P3300">
        <v>0</v>
      </c>
      <c r="Q3300">
        <v>3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5.8381534000000004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5.8381534000000004</v>
      </c>
    </row>
    <row r="3301" spans="1:32" x14ac:dyDescent="0.3">
      <c r="A3301">
        <v>3018946</v>
      </c>
      <c r="B3301">
        <v>1</v>
      </c>
      <c r="C3301" t="s">
        <v>83</v>
      </c>
      <c r="D3301" t="s">
        <v>124</v>
      </c>
      <c r="E3301" t="s">
        <v>12489</v>
      </c>
      <c r="F3301" t="s">
        <v>12490</v>
      </c>
      <c r="G3301" t="s">
        <v>134</v>
      </c>
      <c r="H3301" t="s">
        <v>211</v>
      </c>
      <c r="I3301" t="s">
        <v>79</v>
      </c>
      <c r="J3301" t="s">
        <v>136</v>
      </c>
      <c r="K3301" t="s">
        <v>22</v>
      </c>
      <c r="L3301" t="s">
        <v>177</v>
      </c>
      <c r="M3301" t="s">
        <v>12491</v>
      </c>
      <c r="N3301" t="s">
        <v>12492</v>
      </c>
      <c r="O3301">
        <v>0.53249999999999997</v>
      </c>
      <c r="P3301">
        <v>1</v>
      </c>
      <c r="Q3301">
        <v>1908</v>
      </c>
      <c r="R3301">
        <v>1</v>
      </c>
      <c r="S3301">
        <v>160</v>
      </c>
      <c r="T3301">
        <v>6</v>
      </c>
      <c r="U3301">
        <v>233</v>
      </c>
      <c r="V3301">
        <v>1</v>
      </c>
      <c r="W3301">
        <v>0</v>
      </c>
      <c r="X3301">
        <v>0.13010195999999999</v>
      </c>
      <c r="Y3301">
        <v>264.32825000000003</v>
      </c>
      <c r="Z3301">
        <v>6.1384223000000002E-2</v>
      </c>
      <c r="AA3301">
        <v>22.017035</v>
      </c>
      <c r="AB3301">
        <v>18.926672</v>
      </c>
      <c r="AC3301">
        <v>87.033159999999995</v>
      </c>
      <c r="AD3301">
        <v>6.1091537000000002</v>
      </c>
      <c r="AE3301">
        <v>0</v>
      </c>
      <c r="AF3301">
        <v>398.60574000000003</v>
      </c>
    </row>
    <row r="3302" spans="1:32" x14ac:dyDescent="0.3">
      <c r="A3302">
        <v>3018655</v>
      </c>
      <c r="B3302">
        <v>1</v>
      </c>
      <c r="C3302" t="s">
        <v>82</v>
      </c>
      <c r="D3302" t="s">
        <v>84</v>
      </c>
      <c r="E3302" t="s">
        <v>12493</v>
      </c>
      <c r="F3302" t="s">
        <v>12494</v>
      </c>
      <c r="G3302" t="s">
        <v>134</v>
      </c>
      <c r="H3302" t="s">
        <v>211</v>
      </c>
      <c r="I3302" t="s">
        <v>79</v>
      </c>
      <c r="J3302" t="s">
        <v>136</v>
      </c>
      <c r="K3302" t="s">
        <v>22</v>
      </c>
      <c r="L3302" t="s">
        <v>177</v>
      </c>
      <c r="M3302" t="s">
        <v>12495</v>
      </c>
      <c r="N3302" t="s">
        <v>12496</v>
      </c>
      <c r="O3302">
        <v>0.33083333333333331</v>
      </c>
      <c r="P3302">
        <v>3</v>
      </c>
      <c r="Q3302">
        <v>1337</v>
      </c>
      <c r="R3302">
        <v>3</v>
      </c>
      <c r="S3302">
        <v>22</v>
      </c>
      <c r="T3302">
        <v>25</v>
      </c>
      <c r="U3302">
        <v>187</v>
      </c>
      <c r="V3302">
        <v>2</v>
      </c>
      <c r="W3302">
        <v>0</v>
      </c>
      <c r="X3302">
        <v>2.6920546999999999</v>
      </c>
      <c r="Y3302">
        <v>139.05153000000001</v>
      </c>
      <c r="Z3302">
        <v>1.3572569000000001</v>
      </c>
      <c r="AA3302">
        <v>4.8987740000000004</v>
      </c>
      <c r="AB3302">
        <v>29.440712000000001</v>
      </c>
      <c r="AC3302">
        <v>36.792560000000002</v>
      </c>
      <c r="AD3302">
        <v>11.125406</v>
      </c>
      <c r="AE3302">
        <v>0</v>
      </c>
      <c r="AF3302">
        <v>225.35829000000001</v>
      </c>
    </row>
    <row r="3303" spans="1:32" x14ac:dyDescent="0.3">
      <c r="A3303">
        <v>3018349</v>
      </c>
      <c r="B3303">
        <v>1</v>
      </c>
      <c r="C3303" t="s">
        <v>83</v>
      </c>
      <c r="D3303" t="s">
        <v>124</v>
      </c>
      <c r="E3303" t="s">
        <v>12497</v>
      </c>
      <c r="F3303" t="s">
        <v>12498</v>
      </c>
      <c r="G3303" t="s">
        <v>134</v>
      </c>
      <c r="H3303" t="s">
        <v>247</v>
      </c>
      <c r="I3303" t="s">
        <v>78</v>
      </c>
      <c r="J3303" t="s">
        <v>136</v>
      </c>
      <c r="K3303" t="s">
        <v>22</v>
      </c>
      <c r="L3303" t="s">
        <v>177</v>
      </c>
      <c r="M3303" t="s">
        <v>12499</v>
      </c>
      <c r="N3303" t="s">
        <v>12500</v>
      </c>
      <c r="O3303">
        <v>0.38577638888888893</v>
      </c>
      <c r="P3303">
        <v>0</v>
      </c>
      <c r="Q3303">
        <v>1</v>
      </c>
      <c r="R3303">
        <v>0</v>
      </c>
      <c r="S3303">
        <v>4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0.59430486000000005</v>
      </c>
      <c r="AB3303">
        <v>0</v>
      </c>
      <c r="AC3303">
        <v>0</v>
      </c>
      <c r="AD3303">
        <v>0</v>
      </c>
      <c r="AE3303">
        <v>0</v>
      </c>
      <c r="AF3303">
        <v>0.59430486000000005</v>
      </c>
    </row>
    <row r="3304" spans="1:32" x14ac:dyDescent="0.3">
      <c r="A3304">
        <v>3000174</v>
      </c>
      <c r="B3304">
        <v>1</v>
      </c>
      <c r="C3304" t="s">
        <v>82</v>
      </c>
      <c r="D3304" t="s">
        <v>96</v>
      </c>
      <c r="E3304" t="s">
        <v>12501</v>
      </c>
      <c r="F3304" t="s">
        <v>12502</v>
      </c>
      <c r="G3304" t="s">
        <v>134</v>
      </c>
      <c r="H3304" t="s">
        <v>135</v>
      </c>
      <c r="I3304" t="s">
        <v>79</v>
      </c>
      <c r="J3304" t="s">
        <v>136</v>
      </c>
      <c r="K3304" t="s">
        <v>22</v>
      </c>
      <c r="L3304" t="s">
        <v>137</v>
      </c>
      <c r="M3304" t="s">
        <v>12503</v>
      </c>
      <c r="N3304" t="s">
        <v>12504</v>
      </c>
      <c r="O3304">
        <v>5.791944444444444E-2</v>
      </c>
      <c r="P3304">
        <v>0</v>
      </c>
      <c r="Q3304">
        <v>181</v>
      </c>
      <c r="R3304">
        <v>0</v>
      </c>
      <c r="S3304">
        <v>0</v>
      </c>
      <c r="T3304">
        <v>0</v>
      </c>
      <c r="U3304">
        <v>7</v>
      </c>
      <c r="V3304">
        <v>0</v>
      </c>
      <c r="W3304">
        <v>0</v>
      </c>
      <c r="X3304">
        <v>0</v>
      </c>
      <c r="Y3304">
        <v>2.7925171999999998</v>
      </c>
      <c r="Z3304">
        <v>0</v>
      </c>
      <c r="AA3304">
        <v>0</v>
      </c>
      <c r="AB3304">
        <v>0</v>
      </c>
      <c r="AC3304">
        <v>0.16100054999999999</v>
      </c>
      <c r="AD3304">
        <v>0</v>
      </c>
      <c r="AE3304">
        <v>0</v>
      </c>
      <c r="AF3304">
        <v>2.9535176999999999</v>
      </c>
    </row>
    <row r="3305" spans="1:32" x14ac:dyDescent="0.3">
      <c r="A3305">
        <v>3018931</v>
      </c>
      <c r="B3305">
        <v>1</v>
      </c>
      <c r="C3305" t="s">
        <v>83</v>
      </c>
      <c r="D3305" t="s">
        <v>116</v>
      </c>
      <c r="E3305" t="s">
        <v>12505</v>
      </c>
      <c r="F3305" t="s">
        <v>12506</v>
      </c>
      <c r="G3305" t="s">
        <v>134</v>
      </c>
      <c r="H3305" t="s">
        <v>238</v>
      </c>
      <c r="I3305" t="s">
        <v>78</v>
      </c>
      <c r="J3305" t="s">
        <v>136</v>
      </c>
      <c r="K3305" t="s">
        <v>22</v>
      </c>
      <c r="L3305" t="s">
        <v>177</v>
      </c>
      <c r="M3305" t="s">
        <v>12507</v>
      </c>
      <c r="N3305" t="s">
        <v>12508</v>
      </c>
      <c r="O3305">
        <v>2.1941427777777776</v>
      </c>
      <c r="P3305">
        <v>0</v>
      </c>
      <c r="Q3305">
        <v>1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0.10048335999999999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0.10048335999999999</v>
      </c>
    </row>
    <row r="3306" spans="1:32" x14ac:dyDescent="0.3">
      <c r="A3306">
        <v>3013239</v>
      </c>
      <c r="B3306">
        <v>1</v>
      </c>
      <c r="C3306" t="s">
        <v>82</v>
      </c>
      <c r="D3306" t="s">
        <v>90</v>
      </c>
      <c r="E3306" t="s">
        <v>12258</v>
      </c>
      <c r="F3306" t="s">
        <v>12259</v>
      </c>
      <c r="G3306" t="s">
        <v>134</v>
      </c>
      <c r="H3306" t="s">
        <v>182</v>
      </c>
      <c r="I3306" t="s">
        <v>78</v>
      </c>
      <c r="J3306" t="s">
        <v>136</v>
      </c>
      <c r="K3306" t="s">
        <v>22</v>
      </c>
      <c r="L3306" t="s">
        <v>177</v>
      </c>
      <c r="M3306" t="s">
        <v>12509</v>
      </c>
      <c r="N3306" t="s">
        <v>12167</v>
      </c>
      <c r="O3306">
        <v>0.22011555555555556</v>
      </c>
      <c r="P3306">
        <v>0</v>
      </c>
      <c r="Q3306">
        <v>165</v>
      </c>
      <c r="R3306">
        <v>0</v>
      </c>
      <c r="S3306">
        <v>0</v>
      </c>
      <c r="T3306">
        <v>0</v>
      </c>
      <c r="U3306">
        <v>12</v>
      </c>
      <c r="V3306">
        <v>0</v>
      </c>
      <c r="W3306">
        <v>0</v>
      </c>
      <c r="X3306">
        <v>0</v>
      </c>
      <c r="Y3306">
        <v>7.9695043999999999</v>
      </c>
      <c r="Z3306">
        <v>0</v>
      </c>
      <c r="AA3306">
        <v>0</v>
      </c>
      <c r="AB3306">
        <v>0</v>
      </c>
      <c r="AC3306">
        <v>1.9846083999999999</v>
      </c>
      <c r="AD3306">
        <v>0</v>
      </c>
      <c r="AE3306">
        <v>0</v>
      </c>
      <c r="AF3306">
        <v>9.9541129999999995</v>
      </c>
    </row>
    <row r="3307" spans="1:32" x14ac:dyDescent="0.3">
      <c r="A3307">
        <v>3019004</v>
      </c>
      <c r="B3307">
        <v>1</v>
      </c>
      <c r="C3307" t="s">
        <v>82</v>
      </c>
      <c r="D3307" t="s">
        <v>104</v>
      </c>
      <c r="E3307" t="s">
        <v>12510</v>
      </c>
      <c r="F3307" t="s">
        <v>12511</v>
      </c>
      <c r="G3307" t="s">
        <v>134</v>
      </c>
      <c r="H3307" t="s">
        <v>216</v>
      </c>
      <c r="I3307" t="s">
        <v>78</v>
      </c>
      <c r="J3307" t="s">
        <v>136</v>
      </c>
      <c r="K3307" t="s">
        <v>22</v>
      </c>
      <c r="L3307" t="s">
        <v>177</v>
      </c>
      <c r="M3307" t="s">
        <v>12512</v>
      </c>
      <c r="N3307" t="s">
        <v>12513</v>
      </c>
      <c r="O3307">
        <v>1.0575950000000001</v>
      </c>
      <c r="P3307">
        <v>0</v>
      </c>
      <c r="Q3307">
        <v>14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3.8486962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3.8486962</v>
      </c>
    </row>
    <row r="3308" spans="1:32" x14ac:dyDescent="0.3">
      <c r="A3308">
        <v>3018998</v>
      </c>
      <c r="B3308">
        <v>1</v>
      </c>
      <c r="C3308" t="s">
        <v>82</v>
      </c>
      <c r="D3308" t="s">
        <v>104</v>
      </c>
      <c r="E3308" t="s">
        <v>12514</v>
      </c>
      <c r="F3308" t="s">
        <v>12515</v>
      </c>
      <c r="G3308" t="s">
        <v>134</v>
      </c>
      <c r="H3308" t="s">
        <v>367</v>
      </c>
      <c r="I3308" t="s">
        <v>78</v>
      </c>
      <c r="J3308" t="s">
        <v>136</v>
      </c>
      <c r="K3308" t="s">
        <v>22</v>
      </c>
      <c r="L3308" t="s">
        <v>177</v>
      </c>
      <c r="M3308" t="s">
        <v>12516</v>
      </c>
      <c r="N3308" t="s">
        <v>12517</v>
      </c>
      <c r="O3308">
        <v>1.8382749999999999</v>
      </c>
      <c r="P3308">
        <v>0</v>
      </c>
      <c r="Q3308">
        <v>1</v>
      </c>
      <c r="R3308">
        <v>0</v>
      </c>
      <c r="S3308">
        <v>0</v>
      </c>
      <c r="T3308">
        <v>0</v>
      </c>
      <c r="U3308">
        <v>126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72.134870000000006</v>
      </c>
      <c r="AD3308">
        <v>0</v>
      </c>
      <c r="AE3308">
        <v>0</v>
      </c>
      <c r="AF3308">
        <v>72.134870000000006</v>
      </c>
    </row>
    <row r="3309" spans="1:32" x14ac:dyDescent="0.3">
      <c r="A3309">
        <v>3019040</v>
      </c>
      <c r="B3309">
        <v>1</v>
      </c>
      <c r="C3309" t="s">
        <v>82</v>
      </c>
      <c r="D3309" t="s">
        <v>98</v>
      </c>
      <c r="E3309" t="s">
        <v>12518</v>
      </c>
      <c r="F3309" t="s">
        <v>12519</v>
      </c>
      <c r="G3309" t="s">
        <v>134</v>
      </c>
      <c r="H3309" t="s">
        <v>367</v>
      </c>
      <c r="I3309" t="s">
        <v>78</v>
      </c>
      <c r="J3309" t="s">
        <v>136</v>
      </c>
      <c r="K3309" t="s">
        <v>22</v>
      </c>
      <c r="L3309" t="s">
        <v>177</v>
      </c>
      <c r="M3309" t="s">
        <v>12520</v>
      </c>
      <c r="N3309" t="s">
        <v>12521</v>
      </c>
      <c r="O3309">
        <v>1.2065147222222223</v>
      </c>
      <c r="P3309">
        <v>0</v>
      </c>
      <c r="Q3309">
        <v>8</v>
      </c>
      <c r="R3309">
        <v>0</v>
      </c>
      <c r="S3309">
        <v>0</v>
      </c>
      <c r="T3309">
        <v>0</v>
      </c>
      <c r="U3309">
        <v>4</v>
      </c>
      <c r="V3309">
        <v>0</v>
      </c>
      <c r="W3309">
        <v>0</v>
      </c>
      <c r="X3309">
        <v>0</v>
      </c>
      <c r="Y3309">
        <v>2.1758389999999999</v>
      </c>
      <c r="Z3309">
        <v>0</v>
      </c>
      <c r="AA3309">
        <v>0</v>
      </c>
      <c r="AB3309">
        <v>0</v>
      </c>
      <c r="AC3309">
        <v>3.6200173000000002</v>
      </c>
      <c r="AD3309">
        <v>0</v>
      </c>
      <c r="AE3309">
        <v>0</v>
      </c>
      <c r="AF3309">
        <v>5.7958559999999997</v>
      </c>
    </row>
    <row r="3310" spans="1:32" x14ac:dyDescent="0.3">
      <c r="A3310">
        <v>3013515</v>
      </c>
      <c r="B3310">
        <v>1</v>
      </c>
      <c r="C3310" t="s">
        <v>82</v>
      </c>
      <c r="D3310" t="s">
        <v>99</v>
      </c>
      <c r="E3310" t="s">
        <v>12522</v>
      </c>
      <c r="F3310" t="s">
        <v>12523</v>
      </c>
      <c r="G3310" t="s">
        <v>134</v>
      </c>
      <c r="H3310" t="s">
        <v>478</v>
      </c>
      <c r="I3310" t="s">
        <v>78</v>
      </c>
      <c r="J3310" t="s">
        <v>136</v>
      </c>
      <c r="K3310" t="s">
        <v>22</v>
      </c>
      <c r="L3310" t="s">
        <v>177</v>
      </c>
      <c r="M3310" t="s">
        <v>12524</v>
      </c>
      <c r="N3310" t="s">
        <v>12525</v>
      </c>
      <c r="O3310">
        <v>2.6875900000000001</v>
      </c>
      <c r="P3310">
        <v>0</v>
      </c>
      <c r="Q3310">
        <v>40</v>
      </c>
      <c r="R3310">
        <v>0</v>
      </c>
      <c r="S3310">
        <v>0</v>
      </c>
      <c r="T3310">
        <v>0</v>
      </c>
      <c r="U3310">
        <v>47</v>
      </c>
      <c r="V3310">
        <v>0</v>
      </c>
      <c r="W3310">
        <v>0</v>
      </c>
      <c r="X3310">
        <v>0</v>
      </c>
      <c r="Y3310">
        <v>23.949978000000002</v>
      </c>
      <c r="Z3310">
        <v>0</v>
      </c>
      <c r="AA3310">
        <v>0</v>
      </c>
      <c r="AB3310">
        <v>0</v>
      </c>
      <c r="AC3310">
        <v>161.85478000000001</v>
      </c>
      <c r="AD3310">
        <v>0</v>
      </c>
      <c r="AE3310">
        <v>0</v>
      </c>
      <c r="AF3310">
        <v>185.80475999999999</v>
      </c>
    </row>
    <row r="3311" spans="1:32" x14ac:dyDescent="0.3">
      <c r="A3311">
        <v>3013835</v>
      </c>
      <c r="B3311">
        <v>1</v>
      </c>
      <c r="C3311" t="s">
        <v>83</v>
      </c>
      <c r="D3311" t="s">
        <v>116</v>
      </c>
      <c r="E3311" t="s">
        <v>12526</v>
      </c>
      <c r="F3311" t="s">
        <v>12527</v>
      </c>
      <c r="G3311" t="s">
        <v>134</v>
      </c>
      <c r="H3311" t="s">
        <v>211</v>
      </c>
      <c r="I3311" t="s">
        <v>79</v>
      </c>
      <c r="J3311" t="s">
        <v>136</v>
      </c>
      <c r="K3311" t="s">
        <v>22</v>
      </c>
      <c r="L3311" t="s">
        <v>177</v>
      </c>
      <c r="M3311" t="s">
        <v>12528</v>
      </c>
      <c r="N3311" t="s">
        <v>12529</v>
      </c>
      <c r="O3311">
        <v>0.98083333333333333</v>
      </c>
      <c r="P3311">
        <v>2</v>
      </c>
      <c r="Q3311">
        <v>125</v>
      </c>
      <c r="R3311">
        <v>7</v>
      </c>
      <c r="S3311">
        <v>22</v>
      </c>
      <c r="T3311">
        <v>8</v>
      </c>
      <c r="U3311">
        <v>65</v>
      </c>
      <c r="V3311">
        <v>3</v>
      </c>
      <c r="W3311">
        <v>0</v>
      </c>
      <c r="X3311">
        <v>0.10236455</v>
      </c>
      <c r="Y3311">
        <v>27.445053000000001</v>
      </c>
      <c r="Z3311">
        <v>8.5069909999999993</v>
      </c>
      <c r="AA3311">
        <v>2.5724222999999999</v>
      </c>
      <c r="AB3311">
        <v>20.870815</v>
      </c>
      <c r="AC3311">
        <v>52.591183000000001</v>
      </c>
      <c r="AD3311">
        <v>352.82504</v>
      </c>
      <c r="AE3311">
        <v>0</v>
      </c>
      <c r="AF3311">
        <v>464.91388000000001</v>
      </c>
    </row>
    <row r="3312" spans="1:32" x14ac:dyDescent="0.3">
      <c r="A3312">
        <v>3019070</v>
      </c>
      <c r="B3312">
        <v>1</v>
      </c>
      <c r="C3312" t="s">
        <v>82</v>
      </c>
      <c r="D3312" t="s">
        <v>92</v>
      </c>
      <c r="E3312" t="s">
        <v>12530</v>
      </c>
      <c r="F3312" t="s">
        <v>12531</v>
      </c>
      <c r="G3312" t="s">
        <v>134</v>
      </c>
      <c r="H3312" t="s">
        <v>211</v>
      </c>
      <c r="I3312" t="s">
        <v>79</v>
      </c>
      <c r="J3312" t="s">
        <v>136</v>
      </c>
      <c r="K3312" t="s">
        <v>22</v>
      </c>
      <c r="L3312" t="s">
        <v>177</v>
      </c>
      <c r="M3312" t="s">
        <v>12532</v>
      </c>
      <c r="N3312" t="s">
        <v>12533</v>
      </c>
      <c r="O3312">
        <v>1.2186111111111111</v>
      </c>
      <c r="P3312">
        <v>5</v>
      </c>
      <c r="Q3312">
        <v>477</v>
      </c>
      <c r="R3312">
        <v>10</v>
      </c>
      <c r="S3312">
        <v>26</v>
      </c>
      <c r="T3312">
        <v>25</v>
      </c>
      <c r="U3312">
        <v>144</v>
      </c>
      <c r="V3312">
        <v>2</v>
      </c>
      <c r="W3312">
        <v>0</v>
      </c>
      <c r="X3312">
        <v>2.8134329999999999</v>
      </c>
      <c r="Y3312">
        <v>250.02047999999999</v>
      </c>
      <c r="Z3312">
        <v>205.87414999999999</v>
      </c>
      <c r="AA3312">
        <v>22.482876000000001</v>
      </c>
      <c r="AB3312">
        <v>483.00925000000001</v>
      </c>
      <c r="AC3312">
        <v>223.61572000000001</v>
      </c>
      <c r="AD3312">
        <v>267.04395</v>
      </c>
      <c r="AE3312">
        <v>0</v>
      </c>
      <c r="AF3312">
        <v>1454.8598999999999</v>
      </c>
    </row>
    <row r="3313" spans="1:32" x14ac:dyDescent="0.3">
      <c r="A3313">
        <v>3019475</v>
      </c>
      <c r="B3313">
        <v>1</v>
      </c>
      <c r="C3313" t="s">
        <v>82</v>
      </c>
      <c r="D3313" t="s">
        <v>104</v>
      </c>
      <c r="E3313" t="s">
        <v>12534</v>
      </c>
      <c r="F3313" t="s">
        <v>12535</v>
      </c>
      <c r="G3313" t="s">
        <v>134</v>
      </c>
      <c r="H3313" t="s">
        <v>692</v>
      </c>
      <c r="I3313" t="s">
        <v>78</v>
      </c>
      <c r="J3313" t="s">
        <v>136</v>
      </c>
      <c r="K3313" t="s">
        <v>22</v>
      </c>
      <c r="L3313" t="s">
        <v>177</v>
      </c>
      <c r="M3313" t="s">
        <v>12536</v>
      </c>
      <c r="N3313" t="s">
        <v>12537</v>
      </c>
      <c r="O3313">
        <v>0.70385388888888878</v>
      </c>
      <c r="P3313">
        <v>0</v>
      </c>
      <c r="Q3313">
        <v>207</v>
      </c>
      <c r="R3313">
        <v>0</v>
      </c>
      <c r="S3313">
        <v>0</v>
      </c>
      <c r="T3313">
        <v>0</v>
      </c>
      <c r="U3313">
        <v>6</v>
      </c>
      <c r="V3313">
        <v>0</v>
      </c>
      <c r="W3313">
        <v>0</v>
      </c>
      <c r="X3313">
        <v>0</v>
      </c>
      <c r="Y3313">
        <v>44.383884000000002</v>
      </c>
      <c r="Z3313">
        <v>0</v>
      </c>
      <c r="AA3313">
        <v>0</v>
      </c>
      <c r="AB3313">
        <v>0</v>
      </c>
      <c r="AC3313">
        <v>1.3782110999999999</v>
      </c>
      <c r="AD3313">
        <v>0</v>
      </c>
      <c r="AE3313">
        <v>0</v>
      </c>
      <c r="AF3313">
        <v>45.762093</v>
      </c>
    </row>
    <row r="3314" spans="1:32" x14ac:dyDescent="0.3">
      <c r="A3314">
        <v>3019501</v>
      </c>
      <c r="B3314">
        <v>1</v>
      </c>
      <c r="C3314" t="s">
        <v>83</v>
      </c>
      <c r="D3314" t="s">
        <v>125</v>
      </c>
      <c r="E3314" t="s">
        <v>12538</v>
      </c>
      <c r="F3314" t="s">
        <v>12539</v>
      </c>
      <c r="G3314" t="s">
        <v>134</v>
      </c>
      <c r="H3314" t="s">
        <v>211</v>
      </c>
      <c r="I3314" t="s">
        <v>79</v>
      </c>
      <c r="J3314" t="s">
        <v>136</v>
      </c>
      <c r="K3314" t="s">
        <v>22</v>
      </c>
      <c r="L3314" t="s">
        <v>177</v>
      </c>
      <c r="M3314" t="s">
        <v>12540</v>
      </c>
      <c r="N3314" t="s">
        <v>12541</v>
      </c>
      <c r="O3314">
        <v>1.3632377777777778</v>
      </c>
      <c r="P3314">
        <v>0</v>
      </c>
      <c r="Q3314">
        <v>644</v>
      </c>
      <c r="R3314">
        <v>9</v>
      </c>
      <c r="S3314">
        <v>15</v>
      </c>
      <c r="T3314">
        <v>4</v>
      </c>
      <c r="U3314">
        <v>77</v>
      </c>
      <c r="V3314">
        <v>2</v>
      </c>
      <c r="W3314">
        <v>0</v>
      </c>
      <c r="X3314">
        <v>0</v>
      </c>
      <c r="Y3314">
        <v>168.30475000000001</v>
      </c>
      <c r="Z3314">
        <v>4.1004639999999997</v>
      </c>
      <c r="AA3314">
        <v>2.058414</v>
      </c>
      <c r="AB3314">
        <v>33.619594999999997</v>
      </c>
      <c r="AC3314">
        <v>101.26552</v>
      </c>
      <c r="AD3314">
        <v>561.13775999999996</v>
      </c>
      <c r="AE3314">
        <v>0</v>
      </c>
      <c r="AF3314">
        <v>870.48649999999998</v>
      </c>
    </row>
    <row r="3315" spans="1:32" x14ac:dyDescent="0.3">
      <c r="A3315">
        <v>3020315</v>
      </c>
      <c r="B3315">
        <v>1</v>
      </c>
      <c r="C3315" t="s">
        <v>82</v>
      </c>
      <c r="D3315" t="s">
        <v>105</v>
      </c>
      <c r="E3315" t="s">
        <v>12542</v>
      </c>
      <c r="F3315" t="s">
        <v>12543</v>
      </c>
      <c r="G3315" t="s">
        <v>134</v>
      </c>
      <c r="H3315" t="s">
        <v>211</v>
      </c>
      <c r="I3315" t="s">
        <v>79</v>
      </c>
      <c r="J3315" t="s">
        <v>136</v>
      </c>
      <c r="K3315" t="s">
        <v>22</v>
      </c>
      <c r="L3315" t="s">
        <v>177</v>
      </c>
      <c r="M3315" t="s">
        <v>12544</v>
      </c>
      <c r="N3315" t="s">
        <v>12545</v>
      </c>
      <c r="O3315">
        <v>1.1566666666666667</v>
      </c>
      <c r="P3315">
        <v>6</v>
      </c>
      <c r="Q3315">
        <v>447</v>
      </c>
      <c r="R3315">
        <v>4</v>
      </c>
      <c r="S3315">
        <v>63</v>
      </c>
      <c r="T3315">
        <v>18</v>
      </c>
      <c r="U3315">
        <v>119</v>
      </c>
      <c r="V3315">
        <v>4</v>
      </c>
      <c r="W3315">
        <v>1</v>
      </c>
      <c r="X3315">
        <v>2.5481215000000002</v>
      </c>
      <c r="Y3315">
        <v>153.53237999999999</v>
      </c>
      <c r="Z3315">
        <v>2.8023454999999999</v>
      </c>
      <c r="AA3315">
        <v>42.147379999999998</v>
      </c>
      <c r="AB3315">
        <v>62.408912999999998</v>
      </c>
      <c r="AC3315">
        <v>64.928529999999995</v>
      </c>
      <c r="AD3315">
        <v>139.13553999999999</v>
      </c>
      <c r="AE3315">
        <v>0.14483745000000001</v>
      </c>
      <c r="AF3315">
        <v>467.64803999999998</v>
      </c>
    </row>
    <row r="3316" spans="1:32" x14ac:dyDescent="0.3">
      <c r="A3316">
        <v>3016496</v>
      </c>
      <c r="B3316">
        <v>1</v>
      </c>
      <c r="C3316" t="s">
        <v>82</v>
      </c>
      <c r="D3316" t="s">
        <v>93</v>
      </c>
      <c r="E3316" t="s">
        <v>12546</v>
      </c>
      <c r="F3316" t="s">
        <v>12547</v>
      </c>
      <c r="G3316" t="s">
        <v>134</v>
      </c>
      <c r="H3316" t="s">
        <v>367</v>
      </c>
      <c r="I3316" t="s">
        <v>78</v>
      </c>
      <c r="J3316" t="s">
        <v>136</v>
      </c>
      <c r="K3316" t="s">
        <v>22</v>
      </c>
      <c r="L3316" t="s">
        <v>177</v>
      </c>
      <c r="M3316" t="s">
        <v>12548</v>
      </c>
      <c r="N3316" t="s">
        <v>12549</v>
      </c>
      <c r="O3316">
        <v>1.3461561111111111</v>
      </c>
      <c r="P3316">
        <v>0</v>
      </c>
      <c r="Q3316">
        <v>6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3.3130128000000001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3.3130128000000001</v>
      </c>
    </row>
    <row r="3317" spans="1:32" x14ac:dyDescent="0.3">
      <c r="A3317">
        <v>3019514</v>
      </c>
      <c r="B3317">
        <v>1</v>
      </c>
      <c r="C3317" t="s">
        <v>82</v>
      </c>
      <c r="D3317" t="s">
        <v>94</v>
      </c>
      <c r="E3317" t="s">
        <v>12550</v>
      </c>
      <c r="F3317" t="s">
        <v>12551</v>
      </c>
      <c r="G3317" t="s">
        <v>134</v>
      </c>
      <c r="H3317" t="s">
        <v>367</v>
      </c>
      <c r="I3317" t="s">
        <v>78</v>
      </c>
      <c r="J3317" t="s">
        <v>136</v>
      </c>
      <c r="K3317" t="s">
        <v>22</v>
      </c>
      <c r="L3317" t="s">
        <v>177</v>
      </c>
      <c r="M3317" t="s">
        <v>12552</v>
      </c>
      <c r="N3317" t="s">
        <v>12553</v>
      </c>
      <c r="O3317">
        <v>2.2260836111111111</v>
      </c>
      <c r="P3317">
        <v>0</v>
      </c>
      <c r="Q3317">
        <v>3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8.5117503999999997E-2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8.5117503999999997E-2</v>
      </c>
    </row>
    <row r="3318" spans="1:32" x14ac:dyDescent="0.3">
      <c r="A3318">
        <v>3015108</v>
      </c>
      <c r="B3318">
        <v>1</v>
      </c>
      <c r="C3318" t="s">
        <v>82</v>
      </c>
      <c r="D3318" t="s">
        <v>94</v>
      </c>
      <c r="E3318" t="s">
        <v>12554</v>
      </c>
      <c r="F3318" t="s">
        <v>12555</v>
      </c>
      <c r="G3318" t="s">
        <v>134</v>
      </c>
      <c r="H3318" t="s">
        <v>216</v>
      </c>
      <c r="I3318" t="s">
        <v>78</v>
      </c>
      <c r="J3318" t="s">
        <v>136</v>
      </c>
      <c r="K3318" t="s">
        <v>22</v>
      </c>
      <c r="L3318" t="s">
        <v>177</v>
      </c>
      <c r="M3318" t="s">
        <v>12556</v>
      </c>
      <c r="N3318" t="s">
        <v>12557</v>
      </c>
      <c r="O3318">
        <v>1.4764227777777779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2.8061902999999999</v>
      </c>
      <c r="AD3318">
        <v>0</v>
      </c>
      <c r="AE3318">
        <v>0</v>
      </c>
      <c r="AF3318">
        <v>2.8061902999999999</v>
      </c>
    </row>
    <row r="3319" spans="1:32" x14ac:dyDescent="0.3">
      <c r="A3319">
        <v>3004318</v>
      </c>
      <c r="B3319">
        <v>1</v>
      </c>
      <c r="C3319" t="s">
        <v>82</v>
      </c>
      <c r="D3319" t="s">
        <v>92</v>
      </c>
      <c r="E3319" t="s">
        <v>12558</v>
      </c>
      <c r="F3319" t="s">
        <v>12559</v>
      </c>
      <c r="G3319" t="s">
        <v>134</v>
      </c>
      <c r="H3319" t="s">
        <v>1835</v>
      </c>
      <c r="I3319" t="s">
        <v>79</v>
      </c>
      <c r="J3319" t="s">
        <v>136</v>
      </c>
      <c r="K3319" t="s">
        <v>22</v>
      </c>
      <c r="L3319" t="s">
        <v>177</v>
      </c>
      <c r="M3319" t="s">
        <v>12560</v>
      </c>
      <c r="N3319" t="s">
        <v>12561</v>
      </c>
      <c r="O3319">
        <v>1.2686111111111111</v>
      </c>
      <c r="P3319">
        <v>0</v>
      </c>
      <c r="Q3319">
        <v>737</v>
      </c>
      <c r="R3319">
        <v>0</v>
      </c>
      <c r="S3319">
        <v>1</v>
      </c>
      <c r="T3319">
        <v>3</v>
      </c>
      <c r="U3319">
        <v>6</v>
      </c>
      <c r="V3319">
        <v>0</v>
      </c>
      <c r="W3319">
        <v>0</v>
      </c>
      <c r="X3319">
        <v>0</v>
      </c>
      <c r="Y3319">
        <v>94.198684999999998</v>
      </c>
      <c r="Z3319">
        <v>0</v>
      </c>
      <c r="AA3319">
        <v>8.3944999999999992E-3</v>
      </c>
      <c r="AB3319">
        <v>6.0643415000000003</v>
      </c>
      <c r="AC3319">
        <v>6.3850483999999996</v>
      </c>
      <c r="AD3319">
        <v>0</v>
      </c>
      <c r="AE3319">
        <v>0</v>
      </c>
      <c r="AF3319">
        <v>106.65647</v>
      </c>
    </row>
    <row r="3320" spans="1:32" x14ac:dyDescent="0.3">
      <c r="A3320">
        <v>3015122</v>
      </c>
      <c r="B3320">
        <v>1</v>
      </c>
      <c r="C3320" t="s">
        <v>83</v>
      </c>
      <c r="D3320" t="s">
        <v>124</v>
      </c>
      <c r="E3320" t="s">
        <v>12562</v>
      </c>
      <c r="F3320" t="s">
        <v>12563</v>
      </c>
      <c r="G3320" t="s">
        <v>134</v>
      </c>
      <c r="H3320" t="s">
        <v>247</v>
      </c>
      <c r="I3320" t="s">
        <v>78</v>
      </c>
      <c r="J3320" t="s">
        <v>136</v>
      </c>
      <c r="K3320" t="s">
        <v>22</v>
      </c>
      <c r="L3320" t="s">
        <v>177</v>
      </c>
      <c r="M3320" t="s">
        <v>12564</v>
      </c>
      <c r="N3320" t="s">
        <v>12565</v>
      </c>
      <c r="O3320">
        <v>2.4916075000000002</v>
      </c>
      <c r="P3320">
        <v>0</v>
      </c>
      <c r="Q3320">
        <v>7</v>
      </c>
      <c r="R3320">
        <v>0</v>
      </c>
      <c r="S3320">
        <v>4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2.3127737000000002</v>
      </c>
      <c r="Z3320">
        <v>0</v>
      </c>
      <c r="AA3320">
        <v>1.0227310000000001</v>
      </c>
      <c r="AB3320">
        <v>0</v>
      </c>
      <c r="AC3320">
        <v>0</v>
      </c>
      <c r="AD3320">
        <v>0</v>
      </c>
      <c r="AE3320">
        <v>0</v>
      </c>
      <c r="AF3320">
        <v>3.3355044999999999</v>
      </c>
    </row>
    <row r="3321" spans="1:32" x14ac:dyDescent="0.3">
      <c r="A3321">
        <v>3019540</v>
      </c>
      <c r="B3321">
        <v>1</v>
      </c>
      <c r="C3321" t="s">
        <v>82</v>
      </c>
      <c r="D3321" t="s">
        <v>84</v>
      </c>
      <c r="E3321" t="s">
        <v>12566</v>
      </c>
      <c r="F3321" t="s">
        <v>12567</v>
      </c>
      <c r="G3321" t="s">
        <v>134</v>
      </c>
      <c r="H3321" t="s">
        <v>318</v>
      </c>
      <c r="I3321" t="s">
        <v>79</v>
      </c>
      <c r="J3321" t="s">
        <v>136</v>
      </c>
      <c r="K3321" t="s">
        <v>22</v>
      </c>
      <c r="L3321" t="s">
        <v>177</v>
      </c>
      <c r="M3321" t="s">
        <v>12568</v>
      </c>
      <c r="N3321" t="s">
        <v>12569</v>
      </c>
      <c r="O3321">
        <v>3.5906391666666666</v>
      </c>
      <c r="P3321">
        <v>2</v>
      </c>
      <c r="Q3321">
        <v>0</v>
      </c>
      <c r="R3321">
        <v>2</v>
      </c>
      <c r="S3321">
        <v>0</v>
      </c>
      <c r="T3321">
        <v>1</v>
      </c>
      <c r="U3321">
        <v>0</v>
      </c>
      <c r="V3321">
        <v>0</v>
      </c>
      <c r="W3321">
        <v>0</v>
      </c>
      <c r="X3321">
        <v>3.8974009000000001</v>
      </c>
      <c r="Y3321">
        <v>0</v>
      </c>
      <c r="Z3321">
        <v>4.8308476999999996</v>
      </c>
      <c r="AA3321">
        <v>0</v>
      </c>
      <c r="AB3321">
        <v>10.9396305</v>
      </c>
      <c r="AC3321">
        <v>0</v>
      </c>
      <c r="AD3321">
        <v>0</v>
      </c>
      <c r="AE3321">
        <v>0</v>
      </c>
      <c r="AF3321">
        <v>19.66788</v>
      </c>
    </row>
    <row r="3322" spans="1:32" x14ac:dyDescent="0.3">
      <c r="A3322">
        <v>3015419</v>
      </c>
      <c r="B3322">
        <v>1</v>
      </c>
      <c r="C3322" t="s">
        <v>82</v>
      </c>
      <c r="D3322" t="s">
        <v>106</v>
      </c>
      <c r="E3322" t="s">
        <v>12570</v>
      </c>
      <c r="F3322" t="s">
        <v>12571</v>
      </c>
      <c r="G3322" t="s">
        <v>134</v>
      </c>
      <c r="H3322" t="s">
        <v>182</v>
      </c>
      <c r="I3322" t="s">
        <v>78</v>
      </c>
      <c r="J3322" t="s">
        <v>136</v>
      </c>
      <c r="K3322" t="s">
        <v>22</v>
      </c>
      <c r="L3322" t="s">
        <v>177</v>
      </c>
      <c r="M3322" t="s">
        <v>12572</v>
      </c>
      <c r="N3322" t="s">
        <v>12573</v>
      </c>
      <c r="O3322">
        <v>1.4749177777777778</v>
      </c>
      <c r="P3322">
        <v>0</v>
      </c>
      <c r="Q3322">
        <v>8</v>
      </c>
      <c r="R3322">
        <v>0</v>
      </c>
      <c r="S3322">
        <v>45</v>
      </c>
      <c r="T3322">
        <v>0</v>
      </c>
      <c r="U3322">
        <v>7</v>
      </c>
      <c r="V3322">
        <v>0</v>
      </c>
      <c r="W3322">
        <v>0</v>
      </c>
      <c r="X3322">
        <v>0</v>
      </c>
      <c r="Y3322">
        <v>3.4704313</v>
      </c>
      <c r="Z3322">
        <v>0</v>
      </c>
      <c r="AA3322">
        <v>3.6012081999999999</v>
      </c>
      <c r="AB3322">
        <v>0</v>
      </c>
      <c r="AC3322">
        <v>2.7519654999999998</v>
      </c>
      <c r="AD3322">
        <v>0</v>
      </c>
      <c r="AE3322">
        <v>0</v>
      </c>
      <c r="AF3322">
        <v>9.8236059999999998</v>
      </c>
    </row>
    <row r="3323" spans="1:32" x14ac:dyDescent="0.3">
      <c r="A3323">
        <v>3010292</v>
      </c>
      <c r="B3323">
        <v>1</v>
      </c>
      <c r="C3323" t="s">
        <v>82</v>
      </c>
      <c r="D3323" t="s">
        <v>106</v>
      </c>
      <c r="E3323" t="s">
        <v>12574</v>
      </c>
      <c r="F3323" t="s">
        <v>12575</v>
      </c>
      <c r="G3323" t="s">
        <v>134</v>
      </c>
      <c r="H3323" t="s">
        <v>142</v>
      </c>
      <c r="I3323" t="s">
        <v>79</v>
      </c>
      <c r="J3323" t="s">
        <v>136</v>
      </c>
      <c r="K3323" t="s">
        <v>22</v>
      </c>
      <c r="L3323" t="s">
        <v>137</v>
      </c>
      <c r="M3323" t="s">
        <v>12576</v>
      </c>
      <c r="N3323" t="s">
        <v>12577</v>
      </c>
      <c r="O3323">
        <v>8.0391666666666666</v>
      </c>
      <c r="P3323">
        <v>1</v>
      </c>
      <c r="Q3323">
        <v>1534</v>
      </c>
      <c r="R3323">
        <v>0</v>
      </c>
      <c r="S3323">
        <v>1</v>
      </c>
      <c r="T3323">
        <v>1</v>
      </c>
      <c r="U3323">
        <v>53</v>
      </c>
      <c r="V3323">
        <v>0</v>
      </c>
      <c r="W3323">
        <v>0</v>
      </c>
      <c r="X3323">
        <v>5.7513420000000002</v>
      </c>
      <c r="Y3323">
        <v>2806.9712</v>
      </c>
      <c r="Z3323">
        <v>0</v>
      </c>
      <c r="AA3323">
        <v>2.1716760000000002</v>
      </c>
      <c r="AB3323">
        <v>25.119883000000002</v>
      </c>
      <c r="AC3323">
        <v>335.07245</v>
      </c>
      <c r="AD3323">
        <v>0</v>
      </c>
      <c r="AE3323">
        <v>0</v>
      </c>
      <c r="AF3323">
        <v>3175.0864000000001</v>
      </c>
    </row>
    <row r="3324" spans="1:32" x14ac:dyDescent="0.3">
      <c r="A3324">
        <v>3019471</v>
      </c>
      <c r="B3324">
        <v>1</v>
      </c>
      <c r="C3324" t="s">
        <v>83</v>
      </c>
      <c r="D3324" t="s">
        <v>116</v>
      </c>
      <c r="E3324" t="s">
        <v>12578</v>
      </c>
      <c r="F3324" t="s">
        <v>12579</v>
      </c>
      <c r="G3324" t="s">
        <v>134</v>
      </c>
      <c r="H3324" t="s">
        <v>238</v>
      </c>
      <c r="I3324" t="s">
        <v>78</v>
      </c>
      <c r="J3324" t="s">
        <v>136</v>
      </c>
      <c r="K3324" t="s">
        <v>22</v>
      </c>
      <c r="L3324" t="s">
        <v>177</v>
      </c>
      <c r="M3324" t="s">
        <v>12580</v>
      </c>
      <c r="N3324" t="s">
        <v>12581</v>
      </c>
      <c r="O3324">
        <v>2.870538888888889</v>
      </c>
      <c r="P3324">
        <v>0</v>
      </c>
      <c r="Q3324">
        <v>1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0.15336479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0.15336479</v>
      </c>
    </row>
    <row r="3325" spans="1:32" x14ac:dyDescent="0.3">
      <c r="A3325">
        <v>3012794</v>
      </c>
      <c r="B3325">
        <v>1</v>
      </c>
      <c r="C3325" t="s">
        <v>82</v>
      </c>
      <c r="D3325" t="s">
        <v>105</v>
      </c>
      <c r="E3325" t="s">
        <v>12582</v>
      </c>
      <c r="F3325" t="s">
        <v>12583</v>
      </c>
      <c r="G3325" t="s">
        <v>134</v>
      </c>
      <c r="H3325" t="s">
        <v>336</v>
      </c>
      <c r="I3325" t="s">
        <v>79</v>
      </c>
      <c r="J3325" t="s">
        <v>136</v>
      </c>
      <c r="K3325" t="s">
        <v>22</v>
      </c>
      <c r="L3325" t="s">
        <v>137</v>
      </c>
      <c r="M3325" t="s">
        <v>12584</v>
      </c>
      <c r="N3325" t="s">
        <v>12585</v>
      </c>
      <c r="O3325">
        <v>2.033611111111111</v>
      </c>
      <c r="P3325">
        <v>0</v>
      </c>
      <c r="Q3325">
        <v>289</v>
      </c>
      <c r="R3325">
        <v>0</v>
      </c>
      <c r="S3325">
        <v>22</v>
      </c>
      <c r="T3325">
        <v>8</v>
      </c>
      <c r="U3325">
        <v>67</v>
      </c>
      <c r="V3325">
        <v>2</v>
      </c>
      <c r="W3325">
        <v>1</v>
      </c>
      <c r="X3325">
        <v>0</v>
      </c>
      <c r="Y3325">
        <v>180.37909999999999</v>
      </c>
      <c r="Z3325">
        <v>0</v>
      </c>
      <c r="AA3325">
        <v>27.306664999999999</v>
      </c>
      <c r="AB3325">
        <v>170.75621000000001</v>
      </c>
      <c r="AC3325">
        <v>83.123559999999998</v>
      </c>
      <c r="AD3325">
        <v>106.19807400000001</v>
      </c>
      <c r="AE3325">
        <v>13.024917</v>
      </c>
      <c r="AF3325">
        <v>580.7885</v>
      </c>
    </row>
    <row r="3326" spans="1:32" x14ac:dyDescent="0.3">
      <c r="A3326">
        <v>3012142</v>
      </c>
      <c r="B3326">
        <v>1</v>
      </c>
      <c r="C3326" t="s">
        <v>83</v>
      </c>
      <c r="D3326" t="s">
        <v>127</v>
      </c>
      <c r="E3326" t="s">
        <v>1462</v>
      </c>
      <c r="F3326" t="s">
        <v>1463</v>
      </c>
      <c r="G3326" t="s">
        <v>134</v>
      </c>
      <c r="H3326" t="s">
        <v>147</v>
      </c>
      <c r="I3326" t="s">
        <v>79</v>
      </c>
      <c r="J3326" t="s">
        <v>136</v>
      </c>
      <c r="K3326" t="s">
        <v>22</v>
      </c>
      <c r="L3326" t="s">
        <v>137</v>
      </c>
      <c r="M3326" t="s">
        <v>12586</v>
      </c>
      <c r="N3326" t="s">
        <v>12587</v>
      </c>
      <c r="O3326">
        <v>1.7377777777777779</v>
      </c>
      <c r="P3326">
        <v>3</v>
      </c>
      <c r="Q3326">
        <v>114</v>
      </c>
      <c r="R3326">
        <v>13</v>
      </c>
      <c r="S3326">
        <v>0</v>
      </c>
      <c r="T3326">
        <v>8</v>
      </c>
      <c r="U3326">
        <v>3</v>
      </c>
      <c r="V3326">
        <v>2</v>
      </c>
      <c r="W3326">
        <v>0</v>
      </c>
      <c r="X3326">
        <v>21.615006999999999</v>
      </c>
      <c r="Y3326">
        <v>15.137769</v>
      </c>
      <c r="Z3326">
        <v>15.788942</v>
      </c>
      <c r="AA3326">
        <v>0</v>
      </c>
      <c r="AB3326">
        <v>32.874251999999998</v>
      </c>
      <c r="AC3326">
        <v>0.19017087999999999</v>
      </c>
      <c r="AD3326">
        <v>205.63319999999999</v>
      </c>
      <c r="AE3326">
        <v>0</v>
      </c>
      <c r="AF3326">
        <v>291.23935</v>
      </c>
    </row>
    <row r="3327" spans="1:32" x14ac:dyDescent="0.3">
      <c r="A3327">
        <v>3016917</v>
      </c>
      <c r="B3327">
        <v>1</v>
      </c>
      <c r="C3327" t="s">
        <v>82</v>
      </c>
      <c r="D3327" t="s">
        <v>90</v>
      </c>
      <c r="E3327" t="s">
        <v>12588</v>
      </c>
      <c r="F3327" t="s">
        <v>12589</v>
      </c>
      <c r="G3327" t="s">
        <v>134</v>
      </c>
      <c r="H3327" t="s">
        <v>142</v>
      </c>
      <c r="I3327" t="s">
        <v>78</v>
      </c>
      <c r="J3327" t="s">
        <v>136</v>
      </c>
      <c r="K3327" t="s">
        <v>22</v>
      </c>
      <c r="L3327" t="s">
        <v>137</v>
      </c>
      <c r="M3327" t="s">
        <v>12590</v>
      </c>
      <c r="N3327" t="s">
        <v>12591</v>
      </c>
      <c r="O3327">
        <v>6.5841666666666665</v>
      </c>
      <c r="P3327">
        <v>0</v>
      </c>
      <c r="Q3327">
        <v>120</v>
      </c>
      <c r="R3327">
        <v>0</v>
      </c>
      <c r="S3327">
        <v>0</v>
      </c>
      <c r="T3327">
        <v>0</v>
      </c>
      <c r="U3327">
        <v>13</v>
      </c>
      <c r="V3327">
        <v>0</v>
      </c>
      <c r="W3327">
        <v>0</v>
      </c>
      <c r="X3327">
        <v>0</v>
      </c>
      <c r="Y3327">
        <v>218.39341999999999</v>
      </c>
      <c r="Z3327">
        <v>0</v>
      </c>
      <c r="AA3327">
        <v>0</v>
      </c>
      <c r="AB3327">
        <v>0</v>
      </c>
      <c r="AC3327">
        <v>46.838653999999998</v>
      </c>
      <c r="AD3327">
        <v>0</v>
      </c>
      <c r="AE3327">
        <v>0</v>
      </c>
      <c r="AF3327">
        <v>265.2321</v>
      </c>
    </row>
    <row r="3328" spans="1:32" x14ac:dyDescent="0.3">
      <c r="A3328">
        <v>3016535</v>
      </c>
      <c r="B3328">
        <v>1</v>
      </c>
      <c r="C3328" t="s">
        <v>82</v>
      </c>
      <c r="D3328" t="s">
        <v>107</v>
      </c>
      <c r="E3328" t="s">
        <v>12592</v>
      </c>
      <c r="F3328" t="s">
        <v>12593</v>
      </c>
      <c r="G3328" t="s">
        <v>134</v>
      </c>
      <c r="H3328" t="s">
        <v>238</v>
      </c>
      <c r="I3328" t="s">
        <v>78</v>
      </c>
      <c r="J3328" t="s">
        <v>136</v>
      </c>
      <c r="K3328" t="s">
        <v>22</v>
      </c>
      <c r="L3328" t="s">
        <v>177</v>
      </c>
      <c r="M3328" t="s">
        <v>12594</v>
      </c>
      <c r="N3328" t="s">
        <v>12595</v>
      </c>
      <c r="O3328">
        <v>1.2300091666666668</v>
      </c>
      <c r="P3328">
        <v>0</v>
      </c>
      <c r="Q3328">
        <v>2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0.93281890000000001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0.93281890000000001</v>
      </c>
    </row>
    <row r="3329" spans="1:32" x14ac:dyDescent="0.3">
      <c r="A3329">
        <v>3013473</v>
      </c>
      <c r="B3329">
        <v>2</v>
      </c>
      <c r="C3329" t="s">
        <v>82</v>
      </c>
      <c r="D3329" t="s">
        <v>90</v>
      </c>
      <c r="E3329" t="s">
        <v>12596</v>
      </c>
      <c r="F3329" t="s">
        <v>12597</v>
      </c>
      <c r="G3329" t="s">
        <v>134</v>
      </c>
      <c r="H3329" t="s">
        <v>874</v>
      </c>
      <c r="I3329" t="s">
        <v>79</v>
      </c>
      <c r="J3329" t="s">
        <v>136</v>
      </c>
      <c r="K3329" t="s">
        <v>3</v>
      </c>
      <c r="L3329" t="s">
        <v>177</v>
      </c>
      <c r="M3329" t="s">
        <v>12598</v>
      </c>
      <c r="N3329" t="s">
        <v>12599</v>
      </c>
      <c r="O3329">
        <v>1.8924202777777777</v>
      </c>
      <c r="P3329">
        <v>0</v>
      </c>
      <c r="Q3329">
        <v>0</v>
      </c>
      <c r="R3329">
        <v>0</v>
      </c>
      <c r="S3329">
        <v>0</v>
      </c>
      <c r="T3329">
        <v>3</v>
      </c>
      <c r="U3329">
        <v>21</v>
      </c>
      <c r="V3329">
        <v>0</v>
      </c>
      <c r="W3329">
        <v>4</v>
      </c>
      <c r="X3329">
        <v>0</v>
      </c>
      <c r="Y3329">
        <v>0</v>
      </c>
      <c r="Z3329">
        <v>0</v>
      </c>
      <c r="AA3329">
        <v>0</v>
      </c>
      <c r="AB3329">
        <v>1273.8681999999999</v>
      </c>
      <c r="AC3329">
        <v>145.90479999999999</v>
      </c>
      <c r="AD3329">
        <v>0</v>
      </c>
      <c r="AE3329">
        <v>226.35042999999999</v>
      </c>
      <c r="AF3329">
        <v>1646.1233999999999</v>
      </c>
    </row>
    <row r="3330" spans="1:32" x14ac:dyDescent="0.3">
      <c r="A3330">
        <v>3019639</v>
      </c>
      <c r="B3330">
        <v>1</v>
      </c>
      <c r="C3330" t="s">
        <v>83</v>
      </c>
      <c r="D3330" t="s">
        <v>121</v>
      </c>
      <c r="E3330" t="s">
        <v>798</v>
      </c>
      <c r="F3330" t="s">
        <v>799</v>
      </c>
      <c r="G3330" t="s">
        <v>134</v>
      </c>
      <c r="H3330" t="s">
        <v>211</v>
      </c>
      <c r="I3330" t="s">
        <v>79</v>
      </c>
      <c r="J3330" t="s">
        <v>136</v>
      </c>
      <c r="K3330" t="s">
        <v>22</v>
      </c>
      <c r="L3330" t="s">
        <v>177</v>
      </c>
      <c r="M3330" t="s">
        <v>12600</v>
      </c>
      <c r="N3330" t="s">
        <v>12601</v>
      </c>
      <c r="O3330">
        <v>0.3938888888888889</v>
      </c>
      <c r="P3330">
        <v>7</v>
      </c>
      <c r="Q3330">
        <v>922</v>
      </c>
      <c r="R3330">
        <v>51</v>
      </c>
      <c r="S3330">
        <v>131</v>
      </c>
      <c r="T3330">
        <v>3</v>
      </c>
      <c r="U3330">
        <v>56</v>
      </c>
      <c r="V3330">
        <v>1</v>
      </c>
      <c r="W3330">
        <v>0</v>
      </c>
      <c r="X3330">
        <v>11.00395</v>
      </c>
      <c r="Y3330">
        <v>27.689986999999999</v>
      </c>
      <c r="Z3330">
        <v>27.320357999999999</v>
      </c>
      <c r="AA3330">
        <v>2.7808796999999998</v>
      </c>
      <c r="AB3330">
        <v>5.1457743999999996</v>
      </c>
      <c r="AC3330">
        <v>4.0527405999999999</v>
      </c>
      <c r="AD3330">
        <v>22.817489999999999</v>
      </c>
      <c r="AE3330">
        <v>0</v>
      </c>
      <c r="AF3330">
        <v>100.81117999999999</v>
      </c>
    </row>
    <row r="3331" spans="1:32" x14ac:dyDescent="0.3">
      <c r="A3331">
        <v>3003045</v>
      </c>
      <c r="B3331">
        <v>1</v>
      </c>
      <c r="C3331" t="s">
        <v>83</v>
      </c>
      <c r="D3331" t="s">
        <v>123</v>
      </c>
      <c r="E3331" t="s">
        <v>12602</v>
      </c>
      <c r="F3331" t="s">
        <v>12603</v>
      </c>
      <c r="G3331" t="s">
        <v>134</v>
      </c>
      <c r="H3331" t="s">
        <v>247</v>
      </c>
      <c r="I3331" t="s">
        <v>78</v>
      </c>
      <c r="J3331" t="s">
        <v>136</v>
      </c>
      <c r="K3331" t="s">
        <v>22</v>
      </c>
      <c r="L3331" t="s">
        <v>177</v>
      </c>
      <c r="M3331" t="s">
        <v>12604</v>
      </c>
      <c r="N3331" t="s">
        <v>12605</v>
      </c>
      <c r="O3331">
        <v>0.8116497222222222</v>
      </c>
      <c r="P3331">
        <v>0</v>
      </c>
      <c r="Q3331">
        <v>18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2.7560530000000001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2.7560530000000001</v>
      </c>
    </row>
    <row r="3332" spans="1:32" x14ac:dyDescent="0.3">
      <c r="A3332">
        <v>3020320</v>
      </c>
      <c r="B3332">
        <v>1</v>
      </c>
      <c r="C3332" t="s">
        <v>83</v>
      </c>
      <c r="D3332" t="s">
        <v>123</v>
      </c>
      <c r="E3332" t="s">
        <v>4733</v>
      </c>
      <c r="F3332" t="s">
        <v>4734</v>
      </c>
      <c r="G3332" t="s">
        <v>134</v>
      </c>
      <c r="H3332" t="s">
        <v>211</v>
      </c>
      <c r="I3332" t="s">
        <v>79</v>
      </c>
      <c r="J3332" t="s">
        <v>136</v>
      </c>
      <c r="K3332" t="s">
        <v>22</v>
      </c>
      <c r="L3332" t="s">
        <v>177</v>
      </c>
      <c r="M3332" t="s">
        <v>12606</v>
      </c>
      <c r="N3332" t="s">
        <v>12607</v>
      </c>
      <c r="O3332">
        <v>0.315</v>
      </c>
      <c r="P3332">
        <v>0</v>
      </c>
      <c r="Q3332">
        <v>0</v>
      </c>
      <c r="R3332">
        <v>32</v>
      </c>
      <c r="S3332">
        <v>54</v>
      </c>
      <c r="T3332">
        <v>4</v>
      </c>
      <c r="U3332">
        <v>5</v>
      </c>
      <c r="V3332">
        <v>0</v>
      </c>
      <c r="W3332">
        <v>0</v>
      </c>
      <c r="X3332">
        <v>0</v>
      </c>
      <c r="Y3332">
        <v>0</v>
      </c>
      <c r="Z3332">
        <v>6.504721</v>
      </c>
      <c r="AA3332">
        <v>2.7722535000000001</v>
      </c>
      <c r="AB3332">
        <v>4.5747805000000001</v>
      </c>
      <c r="AC3332">
        <v>3.531869E-2</v>
      </c>
      <c r="AD3332">
        <v>0</v>
      </c>
      <c r="AE3332">
        <v>0</v>
      </c>
      <c r="AF3332">
        <v>13.887074</v>
      </c>
    </row>
    <row r="3333" spans="1:32" x14ac:dyDescent="0.3">
      <c r="A3333">
        <v>3013511</v>
      </c>
      <c r="B3333">
        <v>1</v>
      </c>
      <c r="C3333" t="s">
        <v>82</v>
      </c>
      <c r="D3333" t="s">
        <v>100</v>
      </c>
      <c r="E3333" t="s">
        <v>12608</v>
      </c>
      <c r="F3333" t="s">
        <v>12609</v>
      </c>
      <c r="G3333" t="s">
        <v>134</v>
      </c>
      <c r="H3333" t="s">
        <v>367</v>
      </c>
      <c r="I3333" t="s">
        <v>78</v>
      </c>
      <c r="J3333" t="s">
        <v>136</v>
      </c>
      <c r="K3333" t="s">
        <v>22</v>
      </c>
      <c r="L3333" t="s">
        <v>177</v>
      </c>
      <c r="M3333" t="s">
        <v>12610</v>
      </c>
      <c r="N3333" t="s">
        <v>12611</v>
      </c>
      <c r="O3333">
        <v>6.8817022222222226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23.501911</v>
      </c>
      <c r="AD3333">
        <v>0</v>
      </c>
      <c r="AE3333">
        <v>0</v>
      </c>
      <c r="AF3333">
        <v>23.501911</v>
      </c>
    </row>
    <row r="3334" spans="1:32" x14ac:dyDescent="0.3">
      <c r="A3334">
        <v>3020369</v>
      </c>
      <c r="B3334">
        <v>1</v>
      </c>
      <c r="C3334" t="s">
        <v>82</v>
      </c>
      <c r="D3334" t="s">
        <v>112</v>
      </c>
      <c r="E3334" t="s">
        <v>12612</v>
      </c>
      <c r="F3334" t="s">
        <v>12613</v>
      </c>
      <c r="G3334" t="s">
        <v>134</v>
      </c>
      <c r="H3334" t="s">
        <v>211</v>
      </c>
      <c r="I3334" t="s">
        <v>79</v>
      </c>
      <c r="J3334" t="s">
        <v>136</v>
      </c>
      <c r="K3334" t="s">
        <v>22</v>
      </c>
      <c r="L3334" t="s">
        <v>177</v>
      </c>
      <c r="M3334" t="s">
        <v>12614</v>
      </c>
      <c r="N3334" t="s">
        <v>12615</v>
      </c>
      <c r="O3334">
        <v>0.46416666666666667</v>
      </c>
      <c r="P3334">
        <v>0</v>
      </c>
      <c r="Q3334">
        <v>0</v>
      </c>
      <c r="R3334">
        <v>0</v>
      </c>
      <c r="S3334">
        <v>0</v>
      </c>
      <c r="T3334">
        <v>16</v>
      </c>
      <c r="U3334">
        <v>0</v>
      </c>
      <c r="V3334">
        <v>16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33.107112999999998</v>
      </c>
      <c r="AC3334">
        <v>0</v>
      </c>
      <c r="AD3334">
        <v>244.71169</v>
      </c>
      <c r="AE3334">
        <v>0</v>
      </c>
      <c r="AF3334">
        <v>277.81880000000001</v>
      </c>
    </row>
    <row r="3335" spans="1:32" x14ac:dyDescent="0.3">
      <c r="A3335">
        <v>3009591</v>
      </c>
      <c r="B3335">
        <v>1</v>
      </c>
      <c r="C3335" t="s">
        <v>82</v>
      </c>
      <c r="D3335" t="s">
        <v>101</v>
      </c>
      <c r="E3335" t="s">
        <v>12616</v>
      </c>
      <c r="F3335" t="s">
        <v>12617</v>
      </c>
      <c r="G3335" t="s">
        <v>134</v>
      </c>
      <c r="H3335" t="s">
        <v>327</v>
      </c>
      <c r="I3335" t="s">
        <v>78</v>
      </c>
      <c r="J3335" t="s">
        <v>136</v>
      </c>
      <c r="K3335" t="s">
        <v>22</v>
      </c>
      <c r="L3335" t="s">
        <v>177</v>
      </c>
      <c r="M3335" t="s">
        <v>12618</v>
      </c>
      <c r="N3335" t="s">
        <v>11182</v>
      </c>
      <c r="O3335">
        <v>1.5044963888888889</v>
      </c>
      <c r="P3335">
        <v>0</v>
      </c>
      <c r="Q3335">
        <v>45</v>
      </c>
      <c r="R3335">
        <v>0</v>
      </c>
      <c r="S3335">
        <v>4</v>
      </c>
      <c r="T3335">
        <v>0</v>
      </c>
      <c r="U3335">
        <v>9</v>
      </c>
      <c r="V3335">
        <v>0</v>
      </c>
      <c r="W3335">
        <v>0</v>
      </c>
      <c r="X3335">
        <v>0</v>
      </c>
      <c r="Y3335">
        <v>23.490202</v>
      </c>
      <c r="Z3335">
        <v>0</v>
      </c>
      <c r="AA3335">
        <v>1.2621948000000001</v>
      </c>
      <c r="AB3335">
        <v>0</v>
      </c>
      <c r="AC3335">
        <v>3.9518277999999998</v>
      </c>
      <c r="AD3335">
        <v>0</v>
      </c>
      <c r="AE3335">
        <v>0</v>
      </c>
      <c r="AF3335">
        <v>28.704224</v>
      </c>
    </row>
    <row r="3336" spans="1:32" x14ac:dyDescent="0.3">
      <c r="A3336">
        <v>3016618</v>
      </c>
      <c r="B3336">
        <v>1</v>
      </c>
      <c r="C3336" t="s">
        <v>82</v>
      </c>
      <c r="D3336" t="s">
        <v>92</v>
      </c>
      <c r="E3336" t="s">
        <v>12619</v>
      </c>
      <c r="F3336" t="s">
        <v>12620</v>
      </c>
      <c r="G3336" t="s">
        <v>134</v>
      </c>
      <c r="H3336" t="s">
        <v>367</v>
      </c>
      <c r="I3336" t="s">
        <v>78</v>
      </c>
      <c r="J3336" t="s">
        <v>136</v>
      </c>
      <c r="K3336" t="s">
        <v>22</v>
      </c>
      <c r="L3336" t="s">
        <v>177</v>
      </c>
      <c r="M3336" t="s">
        <v>12621</v>
      </c>
      <c r="N3336" t="s">
        <v>12622</v>
      </c>
      <c r="O3336">
        <v>1.3135983333333332</v>
      </c>
      <c r="P3336">
        <v>0</v>
      </c>
      <c r="Q3336">
        <v>1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0.58711475000000002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0.58711475000000002</v>
      </c>
    </row>
    <row r="3337" spans="1:32" x14ac:dyDescent="0.3">
      <c r="A3337">
        <v>3013528</v>
      </c>
      <c r="B3337">
        <v>1</v>
      </c>
      <c r="C3337" t="s">
        <v>83</v>
      </c>
      <c r="D3337" t="s">
        <v>123</v>
      </c>
      <c r="E3337" t="s">
        <v>1971</v>
      </c>
      <c r="F3337" t="s">
        <v>1972</v>
      </c>
      <c r="G3337" t="s">
        <v>134</v>
      </c>
      <c r="H3337" t="s">
        <v>211</v>
      </c>
      <c r="I3337" t="s">
        <v>79</v>
      </c>
      <c r="J3337" t="s">
        <v>136</v>
      </c>
      <c r="K3337" t="s">
        <v>22</v>
      </c>
      <c r="L3337" t="s">
        <v>177</v>
      </c>
      <c r="M3337" t="s">
        <v>12623</v>
      </c>
      <c r="N3337" t="s">
        <v>12624</v>
      </c>
      <c r="O3337">
        <v>0.68555555555555558</v>
      </c>
      <c r="P3337">
        <v>5</v>
      </c>
      <c r="Q3337">
        <v>413</v>
      </c>
      <c r="R3337">
        <v>49</v>
      </c>
      <c r="S3337">
        <v>43</v>
      </c>
      <c r="T3337">
        <v>9</v>
      </c>
      <c r="U3337">
        <v>33</v>
      </c>
      <c r="V3337">
        <v>1</v>
      </c>
      <c r="W3337">
        <v>0</v>
      </c>
      <c r="X3337">
        <v>11.046046</v>
      </c>
      <c r="Y3337">
        <v>34.818134000000001</v>
      </c>
      <c r="Z3337">
        <v>110.95019499999999</v>
      </c>
      <c r="AA3337">
        <v>9.3954769999999996</v>
      </c>
      <c r="AB3337">
        <v>20.783456999999999</v>
      </c>
      <c r="AC3337">
        <v>4.245025</v>
      </c>
      <c r="AD3337">
        <v>131.77823000000001</v>
      </c>
      <c r="AE3337">
        <v>0</v>
      </c>
      <c r="AF3337">
        <v>323.01657</v>
      </c>
    </row>
    <row r="3338" spans="1:32" x14ac:dyDescent="0.3">
      <c r="A3338">
        <v>3020588</v>
      </c>
      <c r="B3338">
        <v>1</v>
      </c>
      <c r="C3338" t="s">
        <v>82</v>
      </c>
      <c r="D3338" t="s">
        <v>105</v>
      </c>
      <c r="E3338" t="s">
        <v>12625</v>
      </c>
      <c r="F3338" t="s">
        <v>12626</v>
      </c>
      <c r="G3338" t="s">
        <v>134</v>
      </c>
      <c r="H3338" t="s">
        <v>238</v>
      </c>
      <c r="I3338" t="s">
        <v>78</v>
      </c>
      <c r="J3338" t="s">
        <v>136</v>
      </c>
      <c r="K3338" t="s">
        <v>22</v>
      </c>
      <c r="L3338" t="s">
        <v>177</v>
      </c>
      <c r="M3338" t="s">
        <v>12627</v>
      </c>
      <c r="N3338" t="s">
        <v>12628</v>
      </c>
      <c r="O3338">
        <v>1.2715544444444442</v>
      </c>
      <c r="P3338">
        <v>0</v>
      </c>
      <c r="Q3338">
        <v>2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1.1130103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1.1130103</v>
      </c>
    </row>
    <row r="3339" spans="1:32" x14ac:dyDescent="0.3">
      <c r="A3339">
        <v>3020596</v>
      </c>
      <c r="B3339">
        <v>1</v>
      </c>
      <c r="C3339" t="s">
        <v>82</v>
      </c>
      <c r="D3339" t="s">
        <v>88</v>
      </c>
      <c r="E3339" t="s">
        <v>12629</v>
      </c>
      <c r="F3339" t="s">
        <v>12630</v>
      </c>
      <c r="G3339" t="s">
        <v>134</v>
      </c>
      <c r="H3339" t="s">
        <v>182</v>
      </c>
      <c r="I3339" t="s">
        <v>78</v>
      </c>
      <c r="J3339" t="s">
        <v>136</v>
      </c>
      <c r="K3339" t="s">
        <v>22</v>
      </c>
      <c r="L3339" t="s">
        <v>177</v>
      </c>
      <c r="M3339" t="s">
        <v>12631</v>
      </c>
      <c r="N3339" t="s">
        <v>12632</v>
      </c>
      <c r="O3339">
        <v>0.90421611111111111</v>
      </c>
      <c r="P3339">
        <v>0</v>
      </c>
      <c r="Q3339">
        <v>79</v>
      </c>
      <c r="R3339">
        <v>0</v>
      </c>
      <c r="S3339">
        <v>0</v>
      </c>
      <c r="T3339">
        <v>0</v>
      </c>
      <c r="U3339">
        <v>4</v>
      </c>
      <c r="V3339">
        <v>0</v>
      </c>
      <c r="W3339">
        <v>0</v>
      </c>
      <c r="X3339">
        <v>0</v>
      </c>
      <c r="Y3339">
        <v>15.320105</v>
      </c>
      <c r="Z3339">
        <v>0</v>
      </c>
      <c r="AA3339">
        <v>0</v>
      </c>
      <c r="AB3339">
        <v>0</v>
      </c>
      <c r="AC3339">
        <v>1.9508296000000001</v>
      </c>
      <c r="AD3339">
        <v>0</v>
      </c>
      <c r="AE3339">
        <v>0</v>
      </c>
      <c r="AF3339">
        <v>17.270935000000001</v>
      </c>
    </row>
    <row r="3340" spans="1:32" x14ac:dyDescent="0.3">
      <c r="A3340">
        <v>3014952</v>
      </c>
      <c r="B3340">
        <v>1</v>
      </c>
      <c r="C3340" t="s">
        <v>82</v>
      </c>
      <c r="D3340" t="s">
        <v>111</v>
      </c>
      <c r="E3340" t="s">
        <v>12633</v>
      </c>
      <c r="F3340" t="s">
        <v>12634</v>
      </c>
      <c r="G3340" t="s">
        <v>134</v>
      </c>
      <c r="H3340" t="s">
        <v>147</v>
      </c>
      <c r="I3340" t="s">
        <v>79</v>
      </c>
      <c r="J3340" t="s">
        <v>136</v>
      </c>
      <c r="K3340" t="s">
        <v>22</v>
      </c>
      <c r="L3340" t="s">
        <v>137</v>
      </c>
      <c r="M3340" t="s">
        <v>12635</v>
      </c>
      <c r="N3340" t="s">
        <v>12636</v>
      </c>
      <c r="O3340">
        <v>3.3327777777777778</v>
      </c>
      <c r="P3340">
        <v>1</v>
      </c>
      <c r="Q3340">
        <v>1450</v>
      </c>
      <c r="R3340">
        <v>0</v>
      </c>
      <c r="S3340">
        <v>0</v>
      </c>
      <c r="T3340">
        <v>17</v>
      </c>
      <c r="U3340">
        <v>159</v>
      </c>
      <c r="V3340">
        <v>0</v>
      </c>
      <c r="W3340">
        <v>0</v>
      </c>
      <c r="X3340">
        <v>0.80745303999999996</v>
      </c>
      <c r="Y3340">
        <v>1078.9459999999999</v>
      </c>
      <c r="Z3340">
        <v>0</v>
      </c>
      <c r="AA3340">
        <v>0</v>
      </c>
      <c r="AB3340">
        <v>114.76286</v>
      </c>
      <c r="AC3340">
        <v>509.0838</v>
      </c>
      <c r="AD3340">
        <v>0</v>
      </c>
      <c r="AE3340">
        <v>0</v>
      </c>
      <c r="AF3340">
        <v>1703.6001000000001</v>
      </c>
    </row>
    <row r="3341" spans="1:32" x14ac:dyDescent="0.3">
      <c r="A3341">
        <v>3013108</v>
      </c>
      <c r="B3341">
        <v>1</v>
      </c>
      <c r="C3341" t="s">
        <v>83</v>
      </c>
      <c r="D3341" t="s">
        <v>115</v>
      </c>
      <c r="E3341" t="s">
        <v>12637</v>
      </c>
      <c r="F3341" t="s">
        <v>12638</v>
      </c>
      <c r="G3341" t="s">
        <v>134</v>
      </c>
      <c r="H3341" t="s">
        <v>238</v>
      </c>
      <c r="I3341" t="s">
        <v>78</v>
      </c>
      <c r="J3341" t="s">
        <v>136</v>
      </c>
      <c r="K3341" t="s">
        <v>22</v>
      </c>
      <c r="L3341" t="s">
        <v>177</v>
      </c>
      <c r="M3341" t="s">
        <v>12639</v>
      </c>
      <c r="N3341" t="s">
        <v>12640</v>
      </c>
      <c r="O3341">
        <v>1.8094574999999999</v>
      </c>
      <c r="P3341">
        <v>0</v>
      </c>
      <c r="Q3341">
        <v>6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1.3476783000000001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1.3476783000000001</v>
      </c>
    </row>
    <row r="3342" spans="1:32" x14ac:dyDescent="0.3">
      <c r="A3342">
        <v>3019916</v>
      </c>
      <c r="B3342">
        <v>2</v>
      </c>
      <c r="C3342" t="s">
        <v>82</v>
      </c>
      <c r="D3342" t="s">
        <v>90</v>
      </c>
      <c r="E3342" t="s">
        <v>12641</v>
      </c>
      <c r="F3342" t="s">
        <v>12642</v>
      </c>
      <c r="G3342" t="s">
        <v>134</v>
      </c>
      <c r="H3342" t="s">
        <v>247</v>
      </c>
      <c r="I3342" t="s">
        <v>78</v>
      </c>
      <c r="J3342" t="s">
        <v>136</v>
      </c>
      <c r="K3342" t="s">
        <v>22</v>
      </c>
      <c r="L3342" t="s">
        <v>177</v>
      </c>
      <c r="M3342" t="s">
        <v>12643</v>
      </c>
      <c r="N3342" t="s">
        <v>12644</v>
      </c>
      <c r="O3342">
        <v>0.50277777777777777</v>
      </c>
      <c r="P3342">
        <v>0</v>
      </c>
      <c r="Q3342">
        <v>996</v>
      </c>
      <c r="R3342">
        <v>0</v>
      </c>
      <c r="S3342">
        <v>0</v>
      </c>
      <c r="T3342">
        <v>0</v>
      </c>
      <c r="U3342">
        <v>25</v>
      </c>
      <c r="V3342">
        <v>0</v>
      </c>
      <c r="W3342">
        <v>0</v>
      </c>
      <c r="X3342">
        <v>0</v>
      </c>
      <c r="Y3342">
        <v>127.17357</v>
      </c>
      <c r="Z3342">
        <v>0</v>
      </c>
      <c r="AA3342">
        <v>0</v>
      </c>
      <c r="AB3342">
        <v>0</v>
      </c>
      <c r="AC3342">
        <v>18.868172000000001</v>
      </c>
      <c r="AD3342">
        <v>0</v>
      </c>
      <c r="AE3342">
        <v>0</v>
      </c>
      <c r="AF3342">
        <v>146.04175000000001</v>
      </c>
    </row>
    <row r="3343" spans="1:32" x14ac:dyDescent="0.3">
      <c r="A3343">
        <v>3013527</v>
      </c>
      <c r="B3343">
        <v>1</v>
      </c>
      <c r="C3343" t="s">
        <v>82</v>
      </c>
      <c r="D3343" t="s">
        <v>93</v>
      </c>
      <c r="E3343" t="s">
        <v>12645</v>
      </c>
      <c r="F3343" t="s">
        <v>12646</v>
      </c>
      <c r="G3343" t="s">
        <v>134</v>
      </c>
      <c r="H3343" t="s">
        <v>238</v>
      </c>
      <c r="I3343" t="s">
        <v>78</v>
      </c>
      <c r="J3343" t="s">
        <v>136</v>
      </c>
      <c r="K3343" t="s">
        <v>22</v>
      </c>
      <c r="L3343" t="s">
        <v>177</v>
      </c>
      <c r="M3343" t="s">
        <v>12647</v>
      </c>
      <c r="N3343" t="s">
        <v>12648</v>
      </c>
      <c r="O3343">
        <v>2.7430622222222221</v>
      </c>
      <c r="P3343">
        <v>0</v>
      </c>
      <c r="Q3343">
        <v>4</v>
      </c>
      <c r="R3343">
        <v>0</v>
      </c>
      <c r="S3343">
        <v>0</v>
      </c>
      <c r="T3343">
        <v>0</v>
      </c>
      <c r="U3343">
        <v>3</v>
      </c>
      <c r="V3343">
        <v>0</v>
      </c>
      <c r="W3343">
        <v>0</v>
      </c>
      <c r="X3343">
        <v>0</v>
      </c>
      <c r="Y3343">
        <v>3.1528486999999998</v>
      </c>
      <c r="Z3343">
        <v>0</v>
      </c>
      <c r="AA3343">
        <v>0</v>
      </c>
      <c r="AB3343">
        <v>0</v>
      </c>
      <c r="AC3343">
        <v>14.365095</v>
      </c>
      <c r="AD3343">
        <v>0</v>
      </c>
      <c r="AE3343">
        <v>0</v>
      </c>
      <c r="AF3343">
        <v>17.517944</v>
      </c>
    </row>
    <row r="3344" spans="1:32" x14ac:dyDescent="0.3">
      <c r="A3344">
        <v>3016999</v>
      </c>
      <c r="B3344">
        <v>1</v>
      </c>
      <c r="C3344" t="s">
        <v>82</v>
      </c>
      <c r="D3344" t="s">
        <v>88</v>
      </c>
      <c r="E3344" t="s">
        <v>12649</v>
      </c>
      <c r="F3344" t="s">
        <v>12650</v>
      </c>
      <c r="G3344" t="s">
        <v>134</v>
      </c>
      <c r="H3344" t="s">
        <v>211</v>
      </c>
      <c r="I3344" t="s">
        <v>79</v>
      </c>
      <c r="J3344" t="s">
        <v>136</v>
      </c>
      <c r="K3344" t="s">
        <v>22</v>
      </c>
      <c r="L3344" t="s">
        <v>177</v>
      </c>
      <c r="M3344" t="s">
        <v>12651</v>
      </c>
      <c r="N3344" t="s">
        <v>12652</v>
      </c>
      <c r="O3344">
        <v>1.2652011111111112</v>
      </c>
      <c r="P3344">
        <v>0</v>
      </c>
      <c r="Q3344">
        <v>0</v>
      </c>
      <c r="R3344">
        <v>11</v>
      </c>
      <c r="S3344">
        <v>116</v>
      </c>
      <c r="T3344">
        <v>1</v>
      </c>
      <c r="U3344">
        <v>8</v>
      </c>
      <c r="V3344">
        <v>0</v>
      </c>
      <c r="W3344">
        <v>0</v>
      </c>
      <c r="X3344">
        <v>0</v>
      </c>
      <c r="Y3344">
        <v>0</v>
      </c>
      <c r="Z3344">
        <v>3.1846428000000002</v>
      </c>
      <c r="AA3344">
        <v>46.757247999999997</v>
      </c>
      <c r="AB3344">
        <v>0.80726509999999996</v>
      </c>
      <c r="AC3344">
        <v>1.1651670000000001</v>
      </c>
      <c r="AD3344">
        <v>0</v>
      </c>
      <c r="AE3344">
        <v>0</v>
      </c>
      <c r="AF3344">
        <v>51.914319999999996</v>
      </c>
    </row>
    <row r="3345" spans="1:32" x14ac:dyDescent="0.3">
      <c r="A3345">
        <v>3014521</v>
      </c>
      <c r="B3345">
        <v>1</v>
      </c>
      <c r="C3345" t="s">
        <v>82</v>
      </c>
      <c r="D3345" t="s">
        <v>113</v>
      </c>
      <c r="E3345" t="s">
        <v>3870</v>
      </c>
      <c r="F3345" t="s">
        <v>3871</v>
      </c>
      <c r="G3345" t="s">
        <v>134</v>
      </c>
      <c r="H3345" t="s">
        <v>327</v>
      </c>
      <c r="I3345" t="s">
        <v>78</v>
      </c>
      <c r="J3345" t="s">
        <v>136</v>
      </c>
      <c r="K3345" t="s">
        <v>22</v>
      </c>
      <c r="L3345" t="s">
        <v>177</v>
      </c>
      <c r="M3345" t="s">
        <v>12653</v>
      </c>
      <c r="N3345" t="s">
        <v>12654</v>
      </c>
      <c r="O3345">
        <v>0.70813222222222216</v>
      </c>
      <c r="P3345">
        <v>0</v>
      </c>
      <c r="Q3345">
        <v>41</v>
      </c>
      <c r="R3345">
        <v>0</v>
      </c>
      <c r="S3345">
        <v>1</v>
      </c>
      <c r="T3345">
        <v>0</v>
      </c>
      <c r="U3345">
        <v>2</v>
      </c>
      <c r="V3345">
        <v>0</v>
      </c>
      <c r="W3345">
        <v>0</v>
      </c>
      <c r="X3345">
        <v>0</v>
      </c>
      <c r="Y3345">
        <v>29.265370999999998</v>
      </c>
      <c r="Z3345">
        <v>0</v>
      </c>
      <c r="AA3345">
        <v>1.7734597000000001E-2</v>
      </c>
      <c r="AB3345">
        <v>0</v>
      </c>
      <c r="AC3345">
        <v>1.8634462000000001</v>
      </c>
      <c r="AD3345">
        <v>0</v>
      </c>
      <c r="AE3345">
        <v>0</v>
      </c>
      <c r="AF3345">
        <v>31.146553000000001</v>
      </c>
    </row>
    <row r="3346" spans="1:32" x14ac:dyDescent="0.3">
      <c r="A3346">
        <v>3016973</v>
      </c>
      <c r="B3346">
        <v>1</v>
      </c>
      <c r="C3346" t="s">
        <v>82</v>
      </c>
      <c r="D3346" t="s">
        <v>112</v>
      </c>
      <c r="E3346" t="s">
        <v>12655</v>
      </c>
      <c r="F3346" t="s">
        <v>12656</v>
      </c>
      <c r="G3346" t="s">
        <v>134</v>
      </c>
      <c r="H3346" t="s">
        <v>404</v>
      </c>
      <c r="I3346" t="s">
        <v>78</v>
      </c>
      <c r="J3346" t="s">
        <v>136</v>
      </c>
      <c r="K3346" t="s">
        <v>22</v>
      </c>
      <c r="L3346" t="s">
        <v>177</v>
      </c>
      <c r="M3346" t="s">
        <v>12657</v>
      </c>
      <c r="N3346" t="s">
        <v>12658</v>
      </c>
      <c r="O3346">
        <v>1.3936677777777777</v>
      </c>
      <c r="P3346">
        <v>0</v>
      </c>
      <c r="Q3346">
        <v>3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1.7081573000000001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1.7081573000000001</v>
      </c>
    </row>
    <row r="3347" spans="1:32" x14ac:dyDescent="0.3">
      <c r="A3347">
        <v>3017253</v>
      </c>
      <c r="B3347">
        <v>1</v>
      </c>
      <c r="C3347" t="s">
        <v>82</v>
      </c>
      <c r="D3347" t="s">
        <v>96</v>
      </c>
      <c r="E3347" t="s">
        <v>12659</v>
      </c>
      <c r="F3347" t="s">
        <v>12660</v>
      </c>
      <c r="G3347" t="s">
        <v>134</v>
      </c>
      <c r="H3347" t="s">
        <v>182</v>
      </c>
      <c r="I3347" t="s">
        <v>79</v>
      </c>
      <c r="J3347" t="s">
        <v>136</v>
      </c>
      <c r="K3347" t="s">
        <v>22</v>
      </c>
      <c r="L3347" t="s">
        <v>177</v>
      </c>
      <c r="M3347" t="s">
        <v>12661</v>
      </c>
      <c r="N3347" t="s">
        <v>12662</v>
      </c>
      <c r="O3347">
        <v>0.44130194444444443</v>
      </c>
      <c r="P3347">
        <v>0</v>
      </c>
      <c r="Q3347">
        <v>8863</v>
      </c>
      <c r="R3347">
        <v>0</v>
      </c>
      <c r="S3347">
        <v>3</v>
      </c>
      <c r="T3347">
        <v>5</v>
      </c>
      <c r="U3347">
        <v>756</v>
      </c>
      <c r="V3347">
        <v>0</v>
      </c>
      <c r="W3347">
        <v>3</v>
      </c>
      <c r="X3347">
        <v>0</v>
      </c>
      <c r="Y3347">
        <v>900.27539999999999</v>
      </c>
      <c r="Z3347">
        <v>0</v>
      </c>
      <c r="AA3347">
        <v>0.49920305999999998</v>
      </c>
      <c r="AB3347">
        <v>149.70993000000001</v>
      </c>
      <c r="AC3347">
        <v>239.83242999999999</v>
      </c>
      <c r="AD3347">
        <v>0</v>
      </c>
      <c r="AE3347">
        <v>95.016419999999997</v>
      </c>
      <c r="AF3347">
        <v>1385.3334</v>
      </c>
    </row>
    <row r="3348" spans="1:32" x14ac:dyDescent="0.3">
      <c r="A3348">
        <v>3017100</v>
      </c>
      <c r="B3348">
        <v>1</v>
      </c>
      <c r="C3348" t="s">
        <v>82</v>
      </c>
      <c r="D3348" t="s">
        <v>97</v>
      </c>
      <c r="E3348" t="s">
        <v>12663</v>
      </c>
      <c r="F3348" t="s">
        <v>12664</v>
      </c>
      <c r="G3348" t="s">
        <v>134</v>
      </c>
      <c r="H3348" t="s">
        <v>216</v>
      </c>
      <c r="I3348" t="s">
        <v>78</v>
      </c>
      <c r="J3348" t="s">
        <v>136</v>
      </c>
      <c r="K3348" t="s">
        <v>22</v>
      </c>
      <c r="L3348" t="s">
        <v>177</v>
      </c>
      <c r="M3348" t="s">
        <v>12665</v>
      </c>
      <c r="N3348" t="s">
        <v>12666</v>
      </c>
      <c r="O3348">
        <v>2.1802530555555557</v>
      </c>
      <c r="P3348">
        <v>0</v>
      </c>
      <c r="Q3348">
        <v>1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4.2940807000000003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4.2940807000000003</v>
      </c>
    </row>
    <row r="3349" spans="1:32" x14ac:dyDescent="0.3">
      <c r="A3349">
        <v>3017007</v>
      </c>
      <c r="B3349">
        <v>1</v>
      </c>
      <c r="C3349" t="s">
        <v>82</v>
      </c>
      <c r="D3349" t="s">
        <v>101</v>
      </c>
      <c r="E3349" t="s">
        <v>8575</v>
      </c>
      <c r="F3349" t="s">
        <v>8576</v>
      </c>
      <c r="G3349" t="s">
        <v>134</v>
      </c>
      <c r="H3349" t="s">
        <v>211</v>
      </c>
      <c r="I3349" t="s">
        <v>79</v>
      </c>
      <c r="J3349" t="s">
        <v>136</v>
      </c>
      <c r="K3349" t="s">
        <v>22</v>
      </c>
      <c r="L3349" t="s">
        <v>177</v>
      </c>
      <c r="M3349" t="s">
        <v>12667</v>
      </c>
      <c r="N3349" t="s">
        <v>12668</v>
      </c>
      <c r="O3349">
        <v>1.2397222222222222</v>
      </c>
      <c r="P3349">
        <v>25</v>
      </c>
      <c r="Q3349">
        <v>503</v>
      </c>
      <c r="R3349">
        <v>5</v>
      </c>
      <c r="S3349">
        <v>20</v>
      </c>
      <c r="T3349">
        <v>11</v>
      </c>
      <c r="U3349">
        <v>39</v>
      </c>
      <c r="V3349">
        <v>0</v>
      </c>
      <c r="W3349">
        <v>0</v>
      </c>
      <c r="X3349">
        <v>100.19958</v>
      </c>
      <c r="Y3349">
        <v>321.24990000000003</v>
      </c>
      <c r="Z3349">
        <v>22.645409000000001</v>
      </c>
      <c r="AA3349">
        <v>14.793455</v>
      </c>
      <c r="AB3349">
        <v>118.1651</v>
      </c>
      <c r="AC3349">
        <v>122.82814</v>
      </c>
      <c r="AD3349">
        <v>0</v>
      </c>
      <c r="AE3349">
        <v>0</v>
      </c>
      <c r="AF3349">
        <v>699.88160000000005</v>
      </c>
    </row>
    <row r="3350" spans="1:32" x14ac:dyDescent="0.3">
      <c r="A3350">
        <v>3003165</v>
      </c>
      <c r="B3350">
        <v>1</v>
      </c>
      <c r="C3350" t="s">
        <v>82</v>
      </c>
      <c r="D3350" t="s">
        <v>94</v>
      </c>
      <c r="E3350" t="s">
        <v>12669</v>
      </c>
      <c r="F3350" t="s">
        <v>12670</v>
      </c>
      <c r="G3350" t="s">
        <v>134</v>
      </c>
      <c r="H3350" t="s">
        <v>182</v>
      </c>
      <c r="I3350" t="s">
        <v>78</v>
      </c>
      <c r="J3350" t="s">
        <v>136</v>
      </c>
      <c r="K3350" t="s">
        <v>22</v>
      </c>
      <c r="L3350" t="s">
        <v>177</v>
      </c>
      <c r="M3350" t="s">
        <v>12671</v>
      </c>
      <c r="N3350" t="s">
        <v>12672</v>
      </c>
      <c r="O3350">
        <v>2.9655269444444445</v>
      </c>
      <c r="P3350">
        <v>0</v>
      </c>
      <c r="Q3350">
        <v>0</v>
      </c>
      <c r="R3350">
        <v>0</v>
      </c>
      <c r="S3350">
        <v>2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1.0217189</v>
      </c>
      <c r="AB3350">
        <v>0</v>
      </c>
      <c r="AC3350">
        <v>0</v>
      </c>
      <c r="AD3350">
        <v>0</v>
      </c>
      <c r="AE3350">
        <v>0</v>
      </c>
      <c r="AF3350">
        <v>1.0217189</v>
      </c>
    </row>
    <row r="3351" spans="1:32" x14ac:dyDescent="0.3">
      <c r="A3351">
        <v>3016734</v>
      </c>
      <c r="B3351">
        <v>1</v>
      </c>
      <c r="C3351" t="s">
        <v>82</v>
      </c>
      <c r="D3351" t="s">
        <v>106</v>
      </c>
      <c r="E3351" t="s">
        <v>12673</v>
      </c>
      <c r="F3351" t="s">
        <v>12674</v>
      </c>
      <c r="G3351" t="s">
        <v>134</v>
      </c>
      <c r="H3351" t="s">
        <v>238</v>
      </c>
      <c r="I3351" t="s">
        <v>78</v>
      </c>
      <c r="J3351" t="s">
        <v>136</v>
      </c>
      <c r="K3351" t="s">
        <v>22</v>
      </c>
      <c r="L3351" t="s">
        <v>177</v>
      </c>
      <c r="M3351" t="s">
        <v>12675</v>
      </c>
      <c r="N3351" t="s">
        <v>12676</v>
      </c>
      <c r="O3351">
        <v>5.7614833333333335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2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7.8165079999999998</v>
      </c>
      <c r="AD3351">
        <v>0</v>
      </c>
      <c r="AE3351">
        <v>0</v>
      </c>
      <c r="AF3351">
        <v>7.8165079999999998</v>
      </c>
    </row>
    <row r="3352" spans="1:32" x14ac:dyDescent="0.3">
      <c r="A3352">
        <v>3017060</v>
      </c>
      <c r="B3352">
        <v>1</v>
      </c>
      <c r="C3352" t="s">
        <v>82</v>
      </c>
      <c r="D3352" t="s">
        <v>93</v>
      </c>
      <c r="E3352" t="s">
        <v>12677</v>
      </c>
      <c r="F3352" t="s">
        <v>12678</v>
      </c>
      <c r="G3352" t="s">
        <v>134</v>
      </c>
      <c r="H3352" t="s">
        <v>238</v>
      </c>
      <c r="I3352" t="s">
        <v>78</v>
      </c>
      <c r="J3352" t="s">
        <v>136</v>
      </c>
      <c r="K3352" t="s">
        <v>22</v>
      </c>
      <c r="L3352" t="s">
        <v>177</v>
      </c>
      <c r="M3352" t="s">
        <v>12679</v>
      </c>
      <c r="N3352" t="s">
        <v>12680</v>
      </c>
      <c r="O3352">
        <v>2.0243538888888888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2.7483230000000001</v>
      </c>
      <c r="AD3352">
        <v>0</v>
      </c>
      <c r="AE3352">
        <v>0</v>
      </c>
      <c r="AF3352">
        <v>2.7483230000000001</v>
      </c>
    </row>
    <row r="3353" spans="1:32" x14ac:dyDescent="0.3">
      <c r="A3353">
        <v>3013224</v>
      </c>
      <c r="B3353">
        <v>1</v>
      </c>
      <c r="C3353" t="s">
        <v>82</v>
      </c>
      <c r="D3353" t="s">
        <v>91</v>
      </c>
      <c r="E3353" t="s">
        <v>12681</v>
      </c>
      <c r="F3353" t="s">
        <v>12682</v>
      </c>
      <c r="G3353" t="s">
        <v>134</v>
      </c>
      <c r="H3353" t="s">
        <v>142</v>
      </c>
      <c r="I3353" t="s">
        <v>79</v>
      </c>
      <c r="J3353" t="s">
        <v>136</v>
      </c>
      <c r="K3353" t="s">
        <v>22</v>
      </c>
      <c r="L3353" t="s">
        <v>137</v>
      </c>
      <c r="M3353" t="s">
        <v>12683</v>
      </c>
      <c r="N3353" t="s">
        <v>12684</v>
      </c>
      <c r="O3353">
        <v>8.0427777777777774</v>
      </c>
      <c r="P3353">
        <v>0</v>
      </c>
      <c r="Q3353">
        <v>940</v>
      </c>
      <c r="R3353">
        <v>0</v>
      </c>
      <c r="S3353">
        <v>0</v>
      </c>
      <c r="T3353">
        <v>0</v>
      </c>
      <c r="U3353">
        <v>55</v>
      </c>
      <c r="V3353">
        <v>0</v>
      </c>
      <c r="W3353">
        <v>0</v>
      </c>
      <c r="X3353">
        <v>0</v>
      </c>
      <c r="Y3353">
        <v>1682.6144999999999</v>
      </c>
      <c r="Z3353">
        <v>0</v>
      </c>
      <c r="AA3353">
        <v>0</v>
      </c>
      <c r="AB3353">
        <v>0</v>
      </c>
      <c r="AC3353">
        <v>494.73360000000002</v>
      </c>
      <c r="AD3353">
        <v>0</v>
      </c>
      <c r="AE3353">
        <v>0</v>
      </c>
      <c r="AF3353">
        <v>2177.3481000000002</v>
      </c>
    </row>
    <row r="3354" spans="1:32" x14ac:dyDescent="0.3">
      <c r="A3354">
        <v>3017051</v>
      </c>
      <c r="B3354">
        <v>1</v>
      </c>
      <c r="C3354" t="s">
        <v>82</v>
      </c>
      <c r="D3354" t="s">
        <v>109</v>
      </c>
      <c r="E3354" t="s">
        <v>12685</v>
      </c>
      <c r="F3354" t="s">
        <v>12686</v>
      </c>
      <c r="G3354" t="s">
        <v>134</v>
      </c>
      <c r="H3354" t="s">
        <v>238</v>
      </c>
      <c r="I3354" t="s">
        <v>78</v>
      </c>
      <c r="J3354" t="s">
        <v>136</v>
      </c>
      <c r="K3354" t="s">
        <v>22</v>
      </c>
      <c r="L3354" t="s">
        <v>177</v>
      </c>
      <c r="M3354" t="s">
        <v>12687</v>
      </c>
      <c r="N3354" t="s">
        <v>12688</v>
      </c>
      <c r="O3354">
        <v>2.3818916666666667</v>
      </c>
      <c r="P3354">
        <v>0</v>
      </c>
      <c r="Q3354">
        <v>1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0.89069514999999999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0.89069514999999999</v>
      </c>
    </row>
    <row r="3355" spans="1:32" x14ac:dyDescent="0.3">
      <c r="A3355">
        <v>3015950</v>
      </c>
      <c r="B3355">
        <v>1</v>
      </c>
      <c r="C3355" t="s">
        <v>82</v>
      </c>
      <c r="D3355" t="s">
        <v>113</v>
      </c>
      <c r="E3355" t="s">
        <v>12689</v>
      </c>
      <c r="F3355" t="s">
        <v>12690</v>
      </c>
      <c r="G3355" t="s">
        <v>134</v>
      </c>
      <c r="H3355" t="s">
        <v>336</v>
      </c>
      <c r="I3355" t="s">
        <v>78</v>
      </c>
      <c r="J3355" t="s">
        <v>136</v>
      </c>
      <c r="K3355" t="s">
        <v>22</v>
      </c>
      <c r="L3355" t="s">
        <v>137</v>
      </c>
      <c r="M3355" t="s">
        <v>12691</v>
      </c>
      <c r="N3355" t="s">
        <v>12692</v>
      </c>
      <c r="O3355">
        <v>4.6325000000000003</v>
      </c>
      <c r="P3355">
        <v>0</v>
      </c>
      <c r="Q3355">
        <v>15</v>
      </c>
      <c r="R3355">
        <v>0</v>
      </c>
      <c r="S3355">
        <v>1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46.483207999999998</v>
      </c>
      <c r="Z3355">
        <v>0</v>
      </c>
      <c r="AA3355">
        <v>0.17496138999999999</v>
      </c>
      <c r="AB3355">
        <v>0</v>
      </c>
      <c r="AC3355">
        <v>0</v>
      </c>
      <c r="AD3355">
        <v>0</v>
      </c>
      <c r="AE3355">
        <v>0</v>
      </c>
      <c r="AF3355">
        <v>46.658169999999998</v>
      </c>
    </row>
    <row r="3356" spans="1:32" x14ac:dyDescent="0.3">
      <c r="A3356">
        <v>3019663</v>
      </c>
      <c r="B3356">
        <v>1</v>
      </c>
      <c r="C3356" t="s">
        <v>82</v>
      </c>
      <c r="D3356" t="s">
        <v>108</v>
      </c>
      <c r="E3356" t="s">
        <v>12693</v>
      </c>
      <c r="F3356" t="s">
        <v>12694</v>
      </c>
      <c r="G3356" t="s">
        <v>134</v>
      </c>
      <c r="H3356" t="s">
        <v>247</v>
      </c>
      <c r="I3356" t="s">
        <v>78</v>
      </c>
      <c r="J3356" t="s">
        <v>136</v>
      </c>
      <c r="K3356" t="s">
        <v>22</v>
      </c>
      <c r="L3356" t="s">
        <v>177</v>
      </c>
      <c r="M3356" t="s">
        <v>12695</v>
      </c>
      <c r="N3356" t="s">
        <v>12696</v>
      </c>
      <c r="O3356">
        <v>7.010135</v>
      </c>
      <c r="P3356">
        <v>0</v>
      </c>
      <c r="Q3356">
        <v>1</v>
      </c>
      <c r="R3356">
        <v>0</v>
      </c>
      <c r="S3356">
        <v>4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3.132082</v>
      </c>
      <c r="Z3356">
        <v>0</v>
      </c>
      <c r="AA3356">
        <v>5.7204975999999998</v>
      </c>
      <c r="AB3356">
        <v>0</v>
      </c>
      <c r="AC3356">
        <v>0</v>
      </c>
      <c r="AD3356">
        <v>0</v>
      </c>
      <c r="AE3356">
        <v>0</v>
      </c>
      <c r="AF3356">
        <v>8.8525799999999997</v>
      </c>
    </row>
    <row r="3357" spans="1:32" x14ac:dyDescent="0.3">
      <c r="A3357">
        <v>3013517</v>
      </c>
      <c r="B3357">
        <v>1</v>
      </c>
      <c r="C3357" t="s">
        <v>83</v>
      </c>
      <c r="D3357" t="s">
        <v>116</v>
      </c>
      <c r="E3357" t="s">
        <v>12697</v>
      </c>
      <c r="F3357" t="s">
        <v>12698</v>
      </c>
      <c r="G3357" t="s">
        <v>134</v>
      </c>
      <c r="H3357" t="s">
        <v>1131</v>
      </c>
      <c r="I3357" t="s">
        <v>79</v>
      </c>
      <c r="J3357" t="s">
        <v>136</v>
      </c>
      <c r="K3357" t="s">
        <v>22</v>
      </c>
      <c r="L3357" t="s">
        <v>177</v>
      </c>
      <c r="M3357" t="s">
        <v>12699</v>
      </c>
      <c r="N3357" t="s">
        <v>12700</v>
      </c>
      <c r="O3357">
        <v>6.6592611111111113</v>
      </c>
      <c r="P3357">
        <v>0</v>
      </c>
      <c r="Q3357">
        <v>10</v>
      </c>
      <c r="R3357">
        <v>18</v>
      </c>
      <c r="S3357">
        <v>69</v>
      </c>
      <c r="T3357">
        <v>2</v>
      </c>
      <c r="U3357">
        <v>1</v>
      </c>
      <c r="V3357">
        <v>0</v>
      </c>
      <c r="W3357">
        <v>0</v>
      </c>
      <c r="X3357">
        <v>0</v>
      </c>
      <c r="Y3357">
        <v>13.763382</v>
      </c>
      <c r="Z3357">
        <v>26.553553000000001</v>
      </c>
      <c r="AA3357">
        <v>336.16964999999999</v>
      </c>
      <c r="AB3357">
        <v>21.606439999999999</v>
      </c>
      <c r="AC3357">
        <v>6.9156630000000003</v>
      </c>
      <c r="AD3357">
        <v>0</v>
      </c>
      <c r="AE3357">
        <v>0</v>
      </c>
      <c r="AF3357">
        <v>405.00869999999998</v>
      </c>
    </row>
    <row r="3358" spans="1:32" x14ac:dyDescent="0.3">
      <c r="A3358">
        <v>3016319</v>
      </c>
      <c r="B3358">
        <v>1</v>
      </c>
      <c r="C3358" t="s">
        <v>82</v>
      </c>
      <c r="D3358" t="s">
        <v>90</v>
      </c>
      <c r="E3358" t="s">
        <v>12701</v>
      </c>
      <c r="F3358" t="s">
        <v>12702</v>
      </c>
      <c r="G3358" t="s">
        <v>134</v>
      </c>
      <c r="H3358" t="s">
        <v>216</v>
      </c>
      <c r="I3358" t="s">
        <v>78</v>
      </c>
      <c r="J3358" t="s">
        <v>136</v>
      </c>
      <c r="K3358" t="s">
        <v>22</v>
      </c>
      <c r="L3358" t="s">
        <v>177</v>
      </c>
      <c r="M3358" t="s">
        <v>12703</v>
      </c>
      <c r="N3358" t="s">
        <v>12704</v>
      </c>
      <c r="O3358">
        <v>3.2810016666666666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3</v>
      </c>
      <c r="V3358">
        <v>0</v>
      </c>
      <c r="W3358">
        <v>1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36.293503000000001</v>
      </c>
      <c r="AD3358">
        <v>0</v>
      </c>
      <c r="AE3358">
        <v>14.660485</v>
      </c>
      <c r="AF3358">
        <v>50.953986999999998</v>
      </c>
    </row>
    <row r="3359" spans="1:32" x14ac:dyDescent="0.3">
      <c r="A3359">
        <v>3020084</v>
      </c>
      <c r="B3359">
        <v>1</v>
      </c>
      <c r="C3359" t="s">
        <v>82</v>
      </c>
      <c r="D3359" t="s">
        <v>94</v>
      </c>
      <c r="E3359" t="s">
        <v>12705</v>
      </c>
      <c r="F3359" t="s">
        <v>12706</v>
      </c>
      <c r="G3359" t="s">
        <v>134</v>
      </c>
      <c r="H3359" t="s">
        <v>4437</v>
      </c>
      <c r="I3359" t="s">
        <v>78</v>
      </c>
      <c r="J3359" t="s">
        <v>136</v>
      </c>
      <c r="K3359" t="s">
        <v>22</v>
      </c>
      <c r="L3359" t="s">
        <v>177</v>
      </c>
      <c r="M3359" t="s">
        <v>12707</v>
      </c>
      <c r="N3359" t="s">
        <v>12708</v>
      </c>
      <c r="O3359">
        <v>0.43722222222222223</v>
      </c>
      <c r="P3359">
        <v>0</v>
      </c>
      <c r="Q3359">
        <v>125</v>
      </c>
      <c r="R3359">
        <v>0</v>
      </c>
      <c r="S3359">
        <v>0</v>
      </c>
      <c r="T3359">
        <v>0</v>
      </c>
      <c r="U3359">
        <v>5</v>
      </c>
      <c r="V3359">
        <v>0</v>
      </c>
      <c r="W3359">
        <v>0</v>
      </c>
      <c r="X3359">
        <v>0</v>
      </c>
      <c r="Y3359">
        <v>8.5260200000000008</v>
      </c>
      <c r="Z3359">
        <v>0</v>
      </c>
      <c r="AA3359">
        <v>0</v>
      </c>
      <c r="AB3359">
        <v>0</v>
      </c>
      <c r="AC3359">
        <v>6.6551765999999999</v>
      </c>
      <c r="AD3359">
        <v>0</v>
      </c>
      <c r="AE3359">
        <v>0</v>
      </c>
      <c r="AF3359">
        <v>15.181196</v>
      </c>
    </row>
    <row r="3360" spans="1:32" x14ac:dyDescent="0.3">
      <c r="A3360">
        <v>3020030</v>
      </c>
      <c r="B3360">
        <v>1</v>
      </c>
      <c r="C3360" t="s">
        <v>83</v>
      </c>
      <c r="D3360" t="s">
        <v>124</v>
      </c>
      <c r="E3360" t="s">
        <v>12709</v>
      </c>
      <c r="F3360" t="s">
        <v>12710</v>
      </c>
      <c r="G3360" t="s">
        <v>134</v>
      </c>
      <c r="H3360" t="s">
        <v>247</v>
      </c>
      <c r="I3360" t="s">
        <v>78</v>
      </c>
      <c r="J3360" t="s">
        <v>136</v>
      </c>
      <c r="K3360" t="s">
        <v>22</v>
      </c>
      <c r="L3360" t="s">
        <v>177</v>
      </c>
      <c r="M3360" t="s">
        <v>12711</v>
      </c>
      <c r="N3360" t="s">
        <v>12712</v>
      </c>
      <c r="O3360">
        <v>2.7381208333333333</v>
      </c>
      <c r="P3360">
        <v>0</v>
      </c>
      <c r="Q3360">
        <v>1</v>
      </c>
      <c r="R3360">
        <v>0</v>
      </c>
      <c r="S3360">
        <v>3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3.4593117999999999E-3</v>
      </c>
      <c r="Z3360">
        <v>0</v>
      </c>
      <c r="AA3360">
        <v>1.2393204</v>
      </c>
      <c r="AB3360">
        <v>0</v>
      </c>
      <c r="AC3360">
        <v>0</v>
      </c>
      <c r="AD3360">
        <v>0</v>
      </c>
      <c r="AE3360">
        <v>0</v>
      </c>
      <c r="AF3360">
        <v>1.2427797</v>
      </c>
    </row>
    <row r="3361" spans="1:32" x14ac:dyDescent="0.3">
      <c r="A3361">
        <v>3019901</v>
      </c>
      <c r="B3361">
        <v>1</v>
      </c>
      <c r="C3361" t="s">
        <v>83</v>
      </c>
      <c r="D3361" t="s">
        <v>123</v>
      </c>
      <c r="E3361" t="s">
        <v>12713</v>
      </c>
      <c r="F3361" t="s">
        <v>12714</v>
      </c>
      <c r="G3361" t="s">
        <v>134</v>
      </c>
      <c r="H3361" t="s">
        <v>211</v>
      </c>
      <c r="I3361" t="s">
        <v>79</v>
      </c>
      <c r="J3361" t="s">
        <v>136</v>
      </c>
      <c r="K3361" t="s">
        <v>22</v>
      </c>
      <c r="L3361" t="s">
        <v>177</v>
      </c>
      <c r="M3361" t="s">
        <v>12715</v>
      </c>
      <c r="N3361" t="s">
        <v>12716</v>
      </c>
      <c r="O3361">
        <v>0.59222222222222221</v>
      </c>
      <c r="P3361">
        <v>0</v>
      </c>
      <c r="Q3361">
        <v>2</v>
      </c>
      <c r="R3361">
        <v>49</v>
      </c>
      <c r="S3361">
        <v>81</v>
      </c>
      <c r="T3361">
        <v>9</v>
      </c>
      <c r="U3361">
        <v>8</v>
      </c>
      <c r="V3361">
        <v>0</v>
      </c>
      <c r="W3361">
        <v>0</v>
      </c>
      <c r="X3361">
        <v>0</v>
      </c>
      <c r="Y3361">
        <v>0.19806109999999999</v>
      </c>
      <c r="Z3361">
        <v>58.224789999999999</v>
      </c>
      <c r="AA3361">
        <v>25.160153999999999</v>
      </c>
      <c r="AB3361">
        <v>18.84498</v>
      </c>
      <c r="AC3361">
        <v>3.9585965000000001</v>
      </c>
      <c r="AD3361">
        <v>0</v>
      </c>
      <c r="AE3361">
        <v>0</v>
      </c>
      <c r="AF3361">
        <v>106.38658</v>
      </c>
    </row>
    <row r="3362" spans="1:32" x14ac:dyDescent="0.3">
      <c r="A3362">
        <v>3020119</v>
      </c>
      <c r="B3362">
        <v>1</v>
      </c>
      <c r="C3362" t="s">
        <v>82</v>
      </c>
      <c r="D3362" t="s">
        <v>84</v>
      </c>
      <c r="E3362" t="s">
        <v>12717</v>
      </c>
      <c r="F3362" t="s">
        <v>12718</v>
      </c>
      <c r="G3362" t="s">
        <v>134</v>
      </c>
      <c r="H3362" t="s">
        <v>478</v>
      </c>
      <c r="I3362" t="s">
        <v>78</v>
      </c>
      <c r="J3362" t="s">
        <v>136</v>
      </c>
      <c r="K3362" t="s">
        <v>22</v>
      </c>
      <c r="L3362" t="s">
        <v>177</v>
      </c>
      <c r="M3362" t="s">
        <v>12719</v>
      </c>
      <c r="N3362" t="s">
        <v>12720</v>
      </c>
      <c r="O3362">
        <v>1.295306111111111</v>
      </c>
      <c r="P3362">
        <v>0</v>
      </c>
      <c r="Q3362">
        <v>85</v>
      </c>
      <c r="R3362">
        <v>0</v>
      </c>
      <c r="S3362">
        <v>0</v>
      </c>
      <c r="T3362">
        <v>0</v>
      </c>
      <c r="U3362">
        <v>54</v>
      </c>
      <c r="V3362">
        <v>0</v>
      </c>
      <c r="W3362">
        <v>0</v>
      </c>
      <c r="X3362">
        <v>0</v>
      </c>
      <c r="Y3362">
        <v>29.714516</v>
      </c>
      <c r="Z3362">
        <v>0</v>
      </c>
      <c r="AA3362">
        <v>0</v>
      </c>
      <c r="AB3362">
        <v>0</v>
      </c>
      <c r="AC3362">
        <v>93.753200000000007</v>
      </c>
      <c r="AD3362">
        <v>0</v>
      </c>
      <c r="AE3362">
        <v>0</v>
      </c>
      <c r="AF3362">
        <v>123.46771</v>
      </c>
    </row>
    <row r="3363" spans="1:32" x14ac:dyDescent="0.3">
      <c r="A3363">
        <v>3015499</v>
      </c>
      <c r="B3363">
        <v>1</v>
      </c>
      <c r="C3363" t="s">
        <v>82</v>
      </c>
      <c r="D3363" t="s">
        <v>87</v>
      </c>
      <c r="E3363" t="s">
        <v>12721</v>
      </c>
      <c r="F3363" t="s">
        <v>12722</v>
      </c>
      <c r="G3363" t="s">
        <v>134</v>
      </c>
      <c r="H3363" t="s">
        <v>336</v>
      </c>
      <c r="I3363" t="s">
        <v>78</v>
      </c>
      <c r="J3363" t="s">
        <v>136</v>
      </c>
      <c r="K3363" t="s">
        <v>22</v>
      </c>
      <c r="L3363" t="s">
        <v>137</v>
      </c>
      <c r="M3363" t="s">
        <v>12723</v>
      </c>
      <c r="N3363" t="s">
        <v>12724</v>
      </c>
      <c r="O3363">
        <v>1.058888888888889</v>
      </c>
      <c r="P3363">
        <v>0</v>
      </c>
      <c r="Q3363">
        <v>113</v>
      </c>
      <c r="R3363">
        <v>0</v>
      </c>
      <c r="S3363">
        <v>0</v>
      </c>
      <c r="T3363">
        <v>0</v>
      </c>
      <c r="U3363">
        <v>10</v>
      </c>
      <c r="V3363">
        <v>0</v>
      </c>
      <c r="W3363">
        <v>0</v>
      </c>
      <c r="X3363">
        <v>0</v>
      </c>
      <c r="Y3363">
        <v>41.601230000000001</v>
      </c>
      <c r="Z3363">
        <v>0</v>
      </c>
      <c r="AA3363">
        <v>0</v>
      </c>
      <c r="AB3363">
        <v>0</v>
      </c>
      <c r="AC3363">
        <v>9.4905939999999998</v>
      </c>
      <c r="AD3363">
        <v>0</v>
      </c>
      <c r="AE3363">
        <v>0</v>
      </c>
      <c r="AF3363">
        <v>51.091824000000003</v>
      </c>
    </row>
    <row r="3364" spans="1:32" x14ac:dyDescent="0.3">
      <c r="A3364">
        <v>3020088</v>
      </c>
      <c r="B3364">
        <v>1</v>
      </c>
      <c r="C3364" t="s">
        <v>83</v>
      </c>
      <c r="D3364" t="s">
        <v>123</v>
      </c>
      <c r="E3364" t="s">
        <v>12725</v>
      </c>
      <c r="F3364" t="s">
        <v>12726</v>
      </c>
      <c r="G3364" t="s">
        <v>134</v>
      </c>
      <c r="H3364" t="s">
        <v>318</v>
      </c>
      <c r="I3364" t="s">
        <v>79</v>
      </c>
      <c r="J3364" t="s">
        <v>136</v>
      </c>
      <c r="K3364" t="s">
        <v>22</v>
      </c>
      <c r="L3364" t="s">
        <v>177</v>
      </c>
      <c r="M3364" t="s">
        <v>12727</v>
      </c>
      <c r="N3364" t="s">
        <v>12728</v>
      </c>
      <c r="O3364">
        <v>1.2307688888888888</v>
      </c>
      <c r="P3364">
        <v>0</v>
      </c>
      <c r="Q3364">
        <v>95</v>
      </c>
      <c r="R3364">
        <v>0</v>
      </c>
      <c r="S3364">
        <v>13</v>
      </c>
      <c r="T3364">
        <v>0</v>
      </c>
      <c r="U3364">
        <v>8</v>
      </c>
      <c r="V3364">
        <v>0</v>
      </c>
      <c r="W3364">
        <v>0</v>
      </c>
      <c r="X3364">
        <v>0</v>
      </c>
      <c r="Y3364">
        <v>21.596406999999999</v>
      </c>
      <c r="Z3364">
        <v>0</v>
      </c>
      <c r="AA3364">
        <v>0.75231800000000004</v>
      </c>
      <c r="AB3364">
        <v>0</v>
      </c>
      <c r="AC3364">
        <v>3.1385733999999998</v>
      </c>
      <c r="AD3364">
        <v>0</v>
      </c>
      <c r="AE3364">
        <v>0</v>
      </c>
      <c r="AF3364">
        <v>25.487299</v>
      </c>
    </row>
    <row r="3365" spans="1:32" x14ac:dyDescent="0.3">
      <c r="A3365">
        <v>3020121</v>
      </c>
      <c r="B3365">
        <v>1</v>
      </c>
      <c r="C3365" t="s">
        <v>82</v>
      </c>
      <c r="D3365" t="s">
        <v>100</v>
      </c>
      <c r="E3365" t="s">
        <v>12729</v>
      </c>
      <c r="F3365" t="s">
        <v>12730</v>
      </c>
      <c r="G3365" t="s">
        <v>134</v>
      </c>
      <c r="H3365" t="s">
        <v>367</v>
      </c>
      <c r="I3365" t="s">
        <v>78</v>
      </c>
      <c r="J3365" t="s">
        <v>136</v>
      </c>
      <c r="K3365" t="s">
        <v>22</v>
      </c>
      <c r="L3365" t="s">
        <v>177</v>
      </c>
      <c r="M3365" t="s">
        <v>12731</v>
      </c>
      <c r="N3365" t="s">
        <v>12732</v>
      </c>
      <c r="O3365">
        <v>0.68565583333333335</v>
      </c>
      <c r="P3365">
        <v>0</v>
      </c>
      <c r="Q3365">
        <v>7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1.8858101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1.8858101</v>
      </c>
    </row>
    <row r="3366" spans="1:32" x14ac:dyDescent="0.3">
      <c r="A3366">
        <v>3017147</v>
      </c>
      <c r="B3366">
        <v>1</v>
      </c>
      <c r="C3366" t="s">
        <v>83</v>
      </c>
      <c r="D3366" t="s">
        <v>126</v>
      </c>
      <c r="E3366" t="s">
        <v>12733</v>
      </c>
      <c r="F3366" t="s">
        <v>12734</v>
      </c>
      <c r="G3366" t="s">
        <v>134</v>
      </c>
      <c r="H3366" t="s">
        <v>211</v>
      </c>
      <c r="I3366" t="s">
        <v>79</v>
      </c>
      <c r="J3366" t="s">
        <v>136</v>
      </c>
      <c r="K3366" t="s">
        <v>22</v>
      </c>
      <c r="L3366" t="s">
        <v>177</v>
      </c>
      <c r="M3366" t="s">
        <v>12735</v>
      </c>
      <c r="N3366" t="s">
        <v>12736</v>
      </c>
      <c r="O3366">
        <v>0.80694444444444446</v>
      </c>
      <c r="P3366">
        <v>3</v>
      </c>
      <c r="Q3366">
        <v>1260</v>
      </c>
      <c r="R3366">
        <v>0</v>
      </c>
      <c r="S3366">
        <v>58</v>
      </c>
      <c r="T3366">
        <v>3</v>
      </c>
      <c r="U3366">
        <v>64</v>
      </c>
      <c r="V3366">
        <v>0</v>
      </c>
      <c r="W3366">
        <v>0</v>
      </c>
      <c r="X3366">
        <v>3.7439140000000002</v>
      </c>
      <c r="Y3366">
        <v>90.492570000000001</v>
      </c>
      <c r="Z3366">
        <v>0</v>
      </c>
      <c r="AA3366">
        <v>1.3757793</v>
      </c>
      <c r="AB3366">
        <v>4.856376</v>
      </c>
      <c r="AC3366">
        <v>9.4587129999999995</v>
      </c>
      <c r="AD3366">
        <v>0</v>
      </c>
      <c r="AE3366">
        <v>0</v>
      </c>
      <c r="AF3366">
        <v>109.92735</v>
      </c>
    </row>
    <row r="3367" spans="1:32" x14ac:dyDescent="0.3">
      <c r="A3367">
        <v>3017155</v>
      </c>
      <c r="B3367">
        <v>1</v>
      </c>
      <c r="C3367" t="s">
        <v>82</v>
      </c>
      <c r="D3367" t="s">
        <v>87</v>
      </c>
      <c r="E3367" t="s">
        <v>12737</v>
      </c>
      <c r="F3367" t="s">
        <v>12738</v>
      </c>
      <c r="G3367" t="s">
        <v>134</v>
      </c>
      <c r="H3367" t="s">
        <v>11858</v>
      </c>
      <c r="I3367" t="s">
        <v>80</v>
      </c>
      <c r="J3367" t="s">
        <v>136</v>
      </c>
      <c r="K3367" t="s">
        <v>22</v>
      </c>
      <c r="L3367" t="s">
        <v>137</v>
      </c>
      <c r="M3367" t="s">
        <v>12739</v>
      </c>
      <c r="N3367" t="s">
        <v>12740</v>
      </c>
      <c r="O3367">
        <v>0.15916666666666668</v>
      </c>
      <c r="P3367">
        <v>0</v>
      </c>
      <c r="Q3367">
        <v>22571</v>
      </c>
      <c r="R3367">
        <v>0</v>
      </c>
      <c r="S3367">
        <v>0</v>
      </c>
      <c r="T3367">
        <v>3</v>
      </c>
      <c r="U3367">
        <v>2219</v>
      </c>
      <c r="V3367">
        <v>0</v>
      </c>
      <c r="W3367">
        <v>5</v>
      </c>
      <c r="X3367">
        <v>0</v>
      </c>
      <c r="Y3367">
        <v>1163.3453</v>
      </c>
      <c r="Z3367">
        <v>0</v>
      </c>
      <c r="AA3367">
        <v>0</v>
      </c>
      <c r="AB3367">
        <v>3.0410263999999998</v>
      </c>
      <c r="AC3367">
        <v>227.48497</v>
      </c>
      <c r="AD3367">
        <v>0</v>
      </c>
      <c r="AE3367">
        <v>23.810244000000001</v>
      </c>
      <c r="AF3367">
        <v>1417.6814999999999</v>
      </c>
    </row>
    <row r="3368" spans="1:32" x14ac:dyDescent="0.3">
      <c r="A3368">
        <v>3018516</v>
      </c>
      <c r="B3368">
        <v>1</v>
      </c>
      <c r="C3368" t="s">
        <v>83</v>
      </c>
      <c r="D3368" t="s">
        <v>115</v>
      </c>
      <c r="E3368" t="s">
        <v>12741</v>
      </c>
      <c r="F3368" t="s">
        <v>12742</v>
      </c>
      <c r="G3368" t="s">
        <v>134</v>
      </c>
      <c r="H3368" t="s">
        <v>211</v>
      </c>
      <c r="I3368" t="s">
        <v>79</v>
      </c>
      <c r="J3368" t="s">
        <v>136</v>
      </c>
      <c r="K3368" t="s">
        <v>22</v>
      </c>
      <c r="L3368" t="s">
        <v>177</v>
      </c>
      <c r="M3368" t="s">
        <v>12743</v>
      </c>
      <c r="N3368" t="s">
        <v>12744</v>
      </c>
      <c r="O3368">
        <v>0.2475</v>
      </c>
      <c r="P3368">
        <v>1</v>
      </c>
      <c r="Q3368">
        <v>868</v>
      </c>
      <c r="R3368">
        <v>102</v>
      </c>
      <c r="S3368">
        <v>152</v>
      </c>
      <c r="T3368">
        <v>10</v>
      </c>
      <c r="U3368">
        <v>105</v>
      </c>
      <c r="V3368">
        <v>0</v>
      </c>
      <c r="W3368">
        <v>0</v>
      </c>
      <c r="X3368">
        <v>0</v>
      </c>
      <c r="Y3368">
        <v>42.986846999999997</v>
      </c>
      <c r="Z3368">
        <v>16.100104999999999</v>
      </c>
      <c r="AA3368">
        <v>15.984806000000001</v>
      </c>
      <c r="AB3368">
        <v>6.325018</v>
      </c>
      <c r="AC3368">
        <v>6.6799970000000002</v>
      </c>
      <c r="AD3368">
        <v>0</v>
      </c>
      <c r="AE3368">
        <v>0</v>
      </c>
      <c r="AF3368">
        <v>88.076774999999998</v>
      </c>
    </row>
    <row r="3369" spans="1:32" x14ac:dyDescent="0.3">
      <c r="A3369">
        <v>3017144</v>
      </c>
      <c r="B3369">
        <v>1</v>
      </c>
      <c r="C3369" t="s">
        <v>82</v>
      </c>
      <c r="D3369" t="s">
        <v>104</v>
      </c>
      <c r="E3369" t="s">
        <v>12745</v>
      </c>
      <c r="F3369" t="s">
        <v>12746</v>
      </c>
      <c r="G3369" t="s">
        <v>134</v>
      </c>
      <c r="H3369" t="s">
        <v>247</v>
      </c>
      <c r="I3369" t="s">
        <v>78</v>
      </c>
      <c r="J3369" t="s">
        <v>136</v>
      </c>
      <c r="K3369" t="s">
        <v>22</v>
      </c>
      <c r="L3369" t="s">
        <v>177</v>
      </c>
      <c r="M3369" t="s">
        <v>12747</v>
      </c>
      <c r="N3369" t="s">
        <v>12748</v>
      </c>
      <c r="O3369">
        <v>1.9040358333333334</v>
      </c>
      <c r="P3369">
        <v>0</v>
      </c>
      <c r="Q3369">
        <v>64</v>
      </c>
      <c r="R3369">
        <v>0</v>
      </c>
      <c r="S3369">
        <v>0</v>
      </c>
      <c r="T3369">
        <v>0</v>
      </c>
      <c r="U3369">
        <v>5</v>
      </c>
      <c r="V3369">
        <v>0</v>
      </c>
      <c r="W3369">
        <v>0</v>
      </c>
      <c r="X3369">
        <v>0</v>
      </c>
      <c r="Y3369">
        <v>17.723866000000001</v>
      </c>
      <c r="Z3369">
        <v>0</v>
      </c>
      <c r="AA3369">
        <v>0</v>
      </c>
      <c r="AB3369">
        <v>0</v>
      </c>
      <c r="AC3369">
        <v>0.48060997999999999</v>
      </c>
      <c r="AD3369">
        <v>0</v>
      </c>
      <c r="AE3369">
        <v>0</v>
      </c>
      <c r="AF3369">
        <v>18.204474999999999</v>
      </c>
    </row>
    <row r="3370" spans="1:32" x14ac:dyDescent="0.3">
      <c r="A3370">
        <v>3017144</v>
      </c>
      <c r="B3370">
        <v>2</v>
      </c>
      <c r="C3370" t="s">
        <v>82</v>
      </c>
      <c r="D3370" t="s">
        <v>104</v>
      </c>
      <c r="E3370" t="s">
        <v>5287</v>
      </c>
      <c r="F3370" t="s">
        <v>5288</v>
      </c>
      <c r="G3370" t="s">
        <v>134</v>
      </c>
      <c r="H3370" t="s">
        <v>247</v>
      </c>
      <c r="I3370" t="s">
        <v>78</v>
      </c>
      <c r="J3370" t="s">
        <v>136</v>
      </c>
      <c r="K3370" t="s">
        <v>22</v>
      </c>
      <c r="L3370" t="s">
        <v>177</v>
      </c>
      <c r="M3370" t="s">
        <v>12748</v>
      </c>
      <c r="N3370" t="s">
        <v>12749</v>
      </c>
      <c r="O3370">
        <v>0.1411111111111111</v>
      </c>
      <c r="P3370">
        <v>0</v>
      </c>
      <c r="Q3370">
        <v>284</v>
      </c>
      <c r="R3370">
        <v>0</v>
      </c>
      <c r="S3370">
        <v>0</v>
      </c>
      <c r="T3370">
        <v>0</v>
      </c>
      <c r="U3370">
        <v>27</v>
      </c>
      <c r="V3370">
        <v>0</v>
      </c>
      <c r="W3370">
        <v>1</v>
      </c>
      <c r="X3370">
        <v>0</v>
      </c>
      <c r="Y3370">
        <v>4.7373877000000002</v>
      </c>
      <c r="Z3370">
        <v>0</v>
      </c>
      <c r="AA3370">
        <v>0</v>
      </c>
      <c r="AB3370">
        <v>0</v>
      </c>
      <c r="AC3370">
        <v>0.50661489999999998</v>
      </c>
      <c r="AD3370">
        <v>0</v>
      </c>
      <c r="AE3370">
        <v>0.38739266999999999</v>
      </c>
      <c r="AF3370">
        <v>5.6313953000000003</v>
      </c>
    </row>
    <row r="3371" spans="1:32" x14ac:dyDescent="0.3">
      <c r="A3371">
        <v>3017163</v>
      </c>
      <c r="B3371">
        <v>1</v>
      </c>
      <c r="C3371" t="s">
        <v>83</v>
      </c>
      <c r="D3371" t="s">
        <v>127</v>
      </c>
      <c r="E3371" t="s">
        <v>12750</v>
      </c>
      <c r="F3371" t="s">
        <v>12751</v>
      </c>
      <c r="G3371" t="s">
        <v>134</v>
      </c>
      <c r="H3371" t="s">
        <v>211</v>
      </c>
      <c r="I3371" t="s">
        <v>79</v>
      </c>
      <c r="J3371" t="s">
        <v>136</v>
      </c>
      <c r="K3371" t="s">
        <v>22</v>
      </c>
      <c r="L3371" t="s">
        <v>177</v>
      </c>
      <c r="M3371" t="s">
        <v>12752</v>
      </c>
      <c r="N3371" t="s">
        <v>12753</v>
      </c>
      <c r="O3371">
        <v>1.0466666666666666</v>
      </c>
      <c r="P3371">
        <v>0</v>
      </c>
      <c r="Q3371">
        <v>138</v>
      </c>
      <c r="R3371">
        <v>0</v>
      </c>
      <c r="S3371">
        <v>0</v>
      </c>
      <c r="T3371">
        <v>14</v>
      </c>
      <c r="U3371">
        <v>12</v>
      </c>
      <c r="V3371">
        <v>1</v>
      </c>
      <c r="W3371">
        <v>0</v>
      </c>
      <c r="X3371">
        <v>0</v>
      </c>
      <c r="Y3371">
        <v>13.023452000000001</v>
      </c>
      <c r="Z3371">
        <v>0</v>
      </c>
      <c r="AA3371">
        <v>0</v>
      </c>
      <c r="AB3371">
        <v>6.5646009999999997</v>
      </c>
      <c r="AC3371">
        <v>3.620463</v>
      </c>
      <c r="AD3371">
        <v>0</v>
      </c>
      <c r="AE3371">
        <v>0</v>
      </c>
      <c r="AF3371">
        <v>23.208514999999998</v>
      </c>
    </row>
    <row r="3372" spans="1:32" x14ac:dyDescent="0.3">
      <c r="A3372">
        <v>3017152</v>
      </c>
      <c r="B3372">
        <v>1</v>
      </c>
      <c r="C3372" t="s">
        <v>83</v>
      </c>
      <c r="D3372" t="s">
        <v>121</v>
      </c>
      <c r="E3372" t="s">
        <v>12754</v>
      </c>
      <c r="F3372" t="s">
        <v>12755</v>
      </c>
      <c r="G3372" t="s">
        <v>134</v>
      </c>
      <c r="H3372" t="s">
        <v>211</v>
      </c>
      <c r="I3372" t="s">
        <v>79</v>
      </c>
      <c r="J3372" t="s">
        <v>136</v>
      </c>
      <c r="K3372" t="s">
        <v>22</v>
      </c>
      <c r="L3372" t="s">
        <v>177</v>
      </c>
      <c r="M3372" t="s">
        <v>12756</v>
      </c>
      <c r="N3372" t="s">
        <v>12757</v>
      </c>
      <c r="O3372">
        <v>0.7169444444444445</v>
      </c>
      <c r="P3372">
        <v>3</v>
      </c>
      <c r="Q3372">
        <v>373</v>
      </c>
      <c r="R3372">
        <v>5</v>
      </c>
      <c r="S3372">
        <v>113</v>
      </c>
      <c r="T3372">
        <v>1</v>
      </c>
      <c r="U3372">
        <v>12</v>
      </c>
      <c r="V3372">
        <v>0</v>
      </c>
      <c r="W3372">
        <v>0</v>
      </c>
      <c r="X3372">
        <v>4.7817429999999996</v>
      </c>
      <c r="Y3372">
        <v>15.328094500000001</v>
      </c>
      <c r="Z3372">
        <v>8.1766310000000004</v>
      </c>
      <c r="AA3372">
        <v>0.54678917000000005</v>
      </c>
      <c r="AB3372">
        <v>4.7968482999999997</v>
      </c>
      <c r="AC3372">
        <v>2.2015351999999998E-2</v>
      </c>
      <c r="AD3372">
        <v>0</v>
      </c>
      <c r="AE3372">
        <v>0</v>
      </c>
      <c r="AF3372">
        <v>33.652121999999999</v>
      </c>
    </row>
    <row r="3373" spans="1:32" x14ac:dyDescent="0.3">
      <c r="A3373">
        <v>3020153</v>
      </c>
      <c r="B3373">
        <v>1</v>
      </c>
      <c r="C3373" t="s">
        <v>82</v>
      </c>
      <c r="D3373" t="s">
        <v>92</v>
      </c>
      <c r="E3373" t="s">
        <v>12758</v>
      </c>
      <c r="F3373" t="s">
        <v>12759</v>
      </c>
      <c r="G3373" t="s">
        <v>134</v>
      </c>
      <c r="H3373" t="s">
        <v>182</v>
      </c>
      <c r="I3373" t="s">
        <v>79</v>
      </c>
      <c r="J3373" t="s">
        <v>136</v>
      </c>
      <c r="K3373" t="s">
        <v>22</v>
      </c>
      <c r="L3373" t="s">
        <v>177</v>
      </c>
      <c r="M3373" t="s">
        <v>12760</v>
      </c>
      <c r="N3373" t="s">
        <v>12761</v>
      </c>
      <c r="O3373">
        <v>0.47444444444444445</v>
      </c>
      <c r="P3373">
        <v>2</v>
      </c>
      <c r="Q3373">
        <v>898</v>
      </c>
      <c r="R3373">
        <v>5</v>
      </c>
      <c r="S3373">
        <v>7</v>
      </c>
      <c r="T3373">
        <v>9</v>
      </c>
      <c r="U3373">
        <v>160</v>
      </c>
      <c r="V3373">
        <v>0</v>
      </c>
      <c r="W3373">
        <v>0</v>
      </c>
      <c r="X3373">
        <v>1.2212391</v>
      </c>
      <c r="Y3373">
        <v>217.77776</v>
      </c>
      <c r="Z3373">
        <v>1.1553777000000001</v>
      </c>
      <c r="AA3373">
        <v>1.3970863</v>
      </c>
      <c r="AB3373">
        <v>49.949547000000003</v>
      </c>
      <c r="AC3373">
        <v>97.995419999999996</v>
      </c>
      <c r="AD3373">
        <v>0</v>
      </c>
      <c r="AE3373">
        <v>0</v>
      </c>
      <c r="AF3373">
        <v>369.49642999999998</v>
      </c>
    </row>
    <row r="3374" spans="1:32" x14ac:dyDescent="0.3">
      <c r="A3374">
        <v>3014711</v>
      </c>
      <c r="B3374">
        <v>1</v>
      </c>
      <c r="C3374" t="s">
        <v>83</v>
      </c>
      <c r="D3374" t="s">
        <v>115</v>
      </c>
      <c r="E3374" t="s">
        <v>12762</v>
      </c>
      <c r="F3374" t="s">
        <v>12763</v>
      </c>
      <c r="G3374" t="s">
        <v>134</v>
      </c>
      <c r="H3374" t="s">
        <v>211</v>
      </c>
      <c r="I3374" t="s">
        <v>79</v>
      </c>
      <c r="J3374" t="s">
        <v>136</v>
      </c>
      <c r="K3374" t="s">
        <v>22</v>
      </c>
      <c r="L3374" t="s">
        <v>177</v>
      </c>
      <c r="M3374" t="s">
        <v>12764</v>
      </c>
      <c r="N3374" t="s">
        <v>12765</v>
      </c>
      <c r="O3374">
        <v>3.1372222222222224</v>
      </c>
      <c r="P3374">
        <v>0</v>
      </c>
      <c r="Q3374">
        <v>583</v>
      </c>
      <c r="R3374">
        <v>11</v>
      </c>
      <c r="S3374">
        <v>50</v>
      </c>
      <c r="T3374">
        <v>1</v>
      </c>
      <c r="U3374">
        <v>27</v>
      </c>
      <c r="V3374">
        <v>0</v>
      </c>
      <c r="W3374">
        <v>0</v>
      </c>
      <c r="X3374">
        <v>0</v>
      </c>
      <c r="Y3374">
        <v>284.64861999999999</v>
      </c>
      <c r="Z3374">
        <v>15.959299</v>
      </c>
      <c r="AA3374">
        <v>20.663412000000001</v>
      </c>
      <c r="AB3374">
        <v>1.8894199</v>
      </c>
      <c r="AC3374">
        <v>23.840097</v>
      </c>
      <c r="AD3374">
        <v>0</v>
      </c>
      <c r="AE3374">
        <v>0</v>
      </c>
      <c r="AF3374">
        <v>347.00085000000001</v>
      </c>
    </row>
    <row r="3375" spans="1:32" x14ac:dyDescent="0.3">
      <c r="A3375">
        <v>3017199</v>
      </c>
      <c r="B3375">
        <v>1</v>
      </c>
      <c r="C3375" t="s">
        <v>82</v>
      </c>
      <c r="D3375" t="s">
        <v>113</v>
      </c>
      <c r="E3375" t="s">
        <v>12766</v>
      </c>
      <c r="F3375" t="s">
        <v>12767</v>
      </c>
      <c r="G3375" t="s">
        <v>134</v>
      </c>
      <c r="H3375" t="s">
        <v>211</v>
      </c>
      <c r="I3375" t="s">
        <v>79</v>
      </c>
      <c r="J3375" t="s">
        <v>136</v>
      </c>
      <c r="K3375" t="s">
        <v>22</v>
      </c>
      <c r="L3375" t="s">
        <v>177</v>
      </c>
      <c r="M3375" t="s">
        <v>12768</v>
      </c>
      <c r="N3375" t="s">
        <v>12769</v>
      </c>
      <c r="O3375">
        <v>0.30527777777777776</v>
      </c>
      <c r="P3375">
        <v>8</v>
      </c>
      <c r="Q3375">
        <v>916</v>
      </c>
      <c r="R3375">
        <v>10</v>
      </c>
      <c r="S3375">
        <v>362</v>
      </c>
      <c r="T3375">
        <v>15</v>
      </c>
      <c r="U3375">
        <v>204</v>
      </c>
      <c r="V3375">
        <v>1</v>
      </c>
      <c r="W3375">
        <v>2</v>
      </c>
      <c r="X3375">
        <v>47.595770000000002</v>
      </c>
      <c r="Y3375">
        <v>159.60749999999999</v>
      </c>
      <c r="Z3375">
        <v>16.830121999999999</v>
      </c>
      <c r="AA3375">
        <v>48.755226</v>
      </c>
      <c r="AB3375">
        <v>26.695118000000001</v>
      </c>
      <c r="AC3375">
        <v>40.913567</v>
      </c>
      <c r="AD3375">
        <v>4.3704375999999998</v>
      </c>
      <c r="AE3375">
        <v>1.8931134999999999</v>
      </c>
      <c r="AF3375">
        <v>346.66086000000001</v>
      </c>
    </row>
    <row r="3376" spans="1:32" x14ac:dyDescent="0.3">
      <c r="A3376">
        <v>3020173</v>
      </c>
      <c r="B3376">
        <v>1</v>
      </c>
      <c r="C3376" t="s">
        <v>82</v>
      </c>
      <c r="D3376" t="s">
        <v>104</v>
      </c>
      <c r="E3376" t="s">
        <v>12770</v>
      </c>
      <c r="F3376" t="s">
        <v>12771</v>
      </c>
      <c r="G3376" t="s">
        <v>134</v>
      </c>
      <c r="H3376" t="s">
        <v>367</v>
      </c>
      <c r="I3376" t="s">
        <v>78</v>
      </c>
      <c r="J3376" t="s">
        <v>136</v>
      </c>
      <c r="K3376" t="s">
        <v>22</v>
      </c>
      <c r="L3376" t="s">
        <v>177</v>
      </c>
      <c r="M3376" t="s">
        <v>12772</v>
      </c>
      <c r="N3376" t="s">
        <v>12773</v>
      </c>
      <c r="O3376">
        <v>3.1496408333333332</v>
      </c>
      <c r="P3376">
        <v>0</v>
      </c>
      <c r="Q3376">
        <v>9</v>
      </c>
      <c r="R3376">
        <v>0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0</v>
      </c>
      <c r="Y3376">
        <v>8.378876</v>
      </c>
      <c r="Z3376">
        <v>0</v>
      </c>
      <c r="AA3376">
        <v>0</v>
      </c>
      <c r="AB3376">
        <v>0</v>
      </c>
      <c r="AC3376">
        <v>0.87527779999999999</v>
      </c>
      <c r="AD3376">
        <v>0</v>
      </c>
      <c r="AE3376">
        <v>0</v>
      </c>
      <c r="AF3376">
        <v>9.2541530000000005</v>
      </c>
    </row>
    <row r="3377" spans="1:32" x14ac:dyDescent="0.3">
      <c r="A3377">
        <v>3015207</v>
      </c>
      <c r="B3377">
        <v>1</v>
      </c>
      <c r="C3377" t="s">
        <v>82</v>
      </c>
      <c r="D3377" t="s">
        <v>92</v>
      </c>
      <c r="E3377" t="s">
        <v>12774</v>
      </c>
      <c r="F3377" t="s">
        <v>12775</v>
      </c>
      <c r="G3377" t="s">
        <v>134</v>
      </c>
      <c r="H3377" t="s">
        <v>135</v>
      </c>
      <c r="I3377" t="s">
        <v>79</v>
      </c>
      <c r="J3377" t="s">
        <v>136</v>
      </c>
      <c r="K3377" t="s">
        <v>22</v>
      </c>
      <c r="L3377" t="s">
        <v>177</v>
      </c>
      <c r="M3377" t="s">
        <v>12776</v>
      </c>
      <c r="N3377" t="s">
        <v>12777</v>
      </c>
      <c r="O3377">
        <v>0.38138888888888889</v>
      </c>
      <c r="P3377">
        <v>7</v>
      </c>
      <c r="Q3377">
        <v>1236</v>
      </c>
      <c r="R3377">
        <v>8</v>
      </c>
      <c r="S3377">
        <v>54</v>
      </c>
      <c r="T3377">
        <v>12</v>
      </c>
      <c r="U3377">
        <v>35</v>
      </c>
      <c r="V3377">
        <v>0</v>
      </c>
      <c r="W3377">
        <v>1</v>
      </c>
      <c r="X3377">
        <v>14.036875</v>
      </c>
      <c r="Y3377">
        <v>57.988610000000001</v>
      </c>
      <c r="Z3377">
        <v>5.8416952999999996</v>
      </c>
      <c r="AA3377">
        <v>11.744405</v>
      </c>
      <c r="AB3377">
        <v>9.3314859999999999</v>
      </c>
      <c r="AC3377">
        <v>9.4533570000000005</v>
      </c>
      <c r="AD3377">
        <v>0</v>
      </c>
      <c r="AE3377">
        <v>7.1175589999999997E-2</v>
      </c>
      <c r="AF3377">
        <v>108.467606</v>
      </c>
    </row>
    <row r="3378" spans="1:32" x14ac:dyDescent="0.3">
      <c r="A3378">
        <v>3003112</v>
      </c>
      <c r="B3378">
        <v>1</v>
      </c>
      <c r="C3378" t="s">
        <v>82</v>
      </c>
      <c r="D3378" t="s">
        <v>97</v>
      </c>
      <c r="E3378" t="s">
        <v>12778</v>
      </c>
      <c r="F3378" t="s">
        <v>12779</v>
      </c>
      <c r="G3378" t="s">
        <v>134</v>
      </c>
      <c r="H3378" t="s">
        <v>874</v>
      </c>
      <c r="I3378" t="s">
        <v>79</v>
      </c>
      <c r="J3378" t="s">
        <v>136</v>
      </c>
      <c r="K3378" t="s">
        <v>3</v>
      </c>
      <c r="L3378" t="s">
        <v>177</v>
      </c>
      <c r="M3378" t="s">
        <v>12780</v>
      </c>
      <c r="N3378" t="s">
        <v>12781</v>
      </c>
      <c r="O3378">
        <v>1.956388888888889</v>
      </c>
      <c r="P3378">
        <v>0</v>
      </c>
      <c r="Q3378">
        <v>654</v>
      </c>
      <c r="R3378">
        <v>1</v>
      </c>
      <c r="S3378">
        <v>2</v>
      </c>
      <c r="T3378">
        <v>3</v>
      </c>
      <c r="U3378">
        <v>149</v>
      </c>
      <c r="V3378">
        <v>0</v>
      </c>
      <c r="W3378">
        <v>1</v>
      </c>
      <c r="X3378">
        <v>0</v>
      </c>
      <c r="Y3378">
        <v>926.28200000000004</v>
      </c>
      <c r="Z3378">
        <v>1.5480597</v>
      </c>
      <c r="AA3378">
        <v>0.35503420000000002</v>
      </c>
      <c r="AB3378">
        <v>11.707613</v>
      </c>
      <c r="AC3378">
        <v>277.75716999999997</v>
      </c>
      <c r="AD3378">
        <v>0</v>
      </c>
      <c r="AE3378">
        <v>185.85563999999999</v>
      </c>
      <c r="AF3378">
        <v>1403.5055</v>
      </c>
    </row>
    <row r="3379" spans="1:32" x14ac:dyDescent="0.3">
      <c r="A3379">
        <v>3015120</v>
      </c>
      <c r="B3379">
        <v>1</v>
      </c>
      <c r="C3379" t="s">
        <v>82</v>
      </c>
      <c r="D3379" t="s">
        <v>104</v>
      </c>
      <c r="E3379" t="s">
        <v>12782</v>
      </c>
      <c r="F3379" t="s">
        <v>12783</v>
      </c>
      <c r="G3379" t="s">
        <v>134</v>
      </c>
      <c r="H3379" t="s">
        <v>2683</v>
      </c>
      <c r="I3379" t="s">
        <v>79</v>
      </c>
      <c r="J3379" t="s">
        <v>136</v>
      </c>
      <c r="K3379" t="s">
        <v>22</v>
      </c>
      <c r="L3379" t="s">
        <v>177</v>
      </c>
      <c r="M3379" t="s">
        <v>12784</v>
      </c>
      <c r="N3379" t="s">
        <v>12785</v>
      </c>
      <c r="O3379">
        <v>5.2821933333333337</v>
      </c>
      <c r="P3379">
        <v>0</v>
      </c>
      <c r="Q3379">
        <v>1</v>
      </c>
      <c r="R3379">
        <v>0</v>
      </c>
      <c r="S3379">
        <v>0</v>
      </c>
      <c r="T3379">
        <v>0</v>
      </c>
      <c r="U3379">
        <v>58</v>
      </c>
      <c r="V3379">
        <v>0</v>
      </c>
      <c r="W3379">
        <v>0</v>
      </c>
      <c r="X3379">
        <v>0</v>
      </c>
      <c r="Y3379">
        <v>1.5116957</v>
      </c>
      <c r="Z3379">
        <v>0</v>
      </c>
      <c r="AA3379">
        <v>0</v>
      </c>
      <c r="AB3379">
        <v>0</v>
      </c>
      <c r="AC3379">
        <v>1224.2873999999999</v>
      </c>
      <c r="AD3379">
        <v>0</v>
      </c>
      <c r="AE3379">
        <v>0</v>
      </c>
      <c r="AF3379">
        <v>1225.7991</v>
      </c>
    </row>
    <row r="3380" spans="1:32" x14ac:dyDescent="0.3">
      <c r="A3380">
        <v>3001405</v>
      </c>
      <c r="B3380">
        <v>1</v>
      </c>
      <c r="C3380" t="s">
        <v>82</v>
      </c>
      <c r="D3380" t="s">
        <v>87</v>
      </c>
      <c r="E3380" t="s">
        <v>12786</v>
      </c>
      <c r="F3380" t="s">
        <v>12787</v>
      </c>
      <c r="G3380" t="s">
        <v>134</v>
      </c>
      <c r="H3380" t="s">
        <v>182</v>
      </c>
      <c r="I3380" t="s">
        <v>78</v>
      </c>
      <c r="J3380" t="s">
        <v>136</v>
      </c>
      <c r="K3380" t="s">
        <v>22</v>
      </c>
      <c r="L3380" t="s">
        <v>177</v>
      </c>
      <c r="M3380" t="s">
        <v>12788</v>
      </c>
      <c r="N3380" t="s">
        <v>12789</v>
      </c>
      <c r="O3380">
        <v>2.2330258333333335</v>
      </c>
      <c r="P3380">
        <v>0</v>
      </c>
      <c r="Q3380">
        <v>158</v>
      </c>
      <c r="R3380">
        <v>0</v>
      </c>
      <c r="S3380">
        <v>0</v>
      </c>
      <c r="T3380">
        <v>0</v>
      </c>
      <c r="U3380">
        <v>7</v>
      </c>
      <c r="V3380">
        <v>0</v>
      </c>
      <c r="W3380">
        <v>0</v>
      </c>
      <c r="X3380">
        <v>0</v>
      </c>
      <c r="Y3380">
        <v>140.68787</v>
      </c>
      <c r="Z3380">
        <v>0</v>
      </c>
      <c r="AA3380">
        <v>0</v>
      </c>
      <c r="AB3380">
        <v>0</v>
      </c>
      <c r="AC3380">
        <v>34.566139999999997</v>
      </c>
      <c r="AD3380">
        <v>0</v>
      </c>
      <c r="AE3380">
        <v>0</v>
      </c>
      <c r="AF3380">
        <v>175.25399999999999</v>
      </c>
    </row>
    <row r="3381" spans="1:32" x14ac:dyDescent="0.3">
      <c r="A3381">
        <v>3003679</v>
      </c>
      <c r="B3381">
        <v>1</v>
      </c>
      <c r="C3381" t="s">
        <v>82</v>
      </c>
      <c r="D3381" t="s">
        <v>93</v>
      </c>
      <c r="E3381" t="s">
        <v>12790</v>
      </c>
      <c r="F3381" t="s">
        <v>12791</v>
      </c>
      <c r="G3381" t="s">
        <v>134</v>
      </c>
      <c r="H3381" t="s">
        <v>1835</v>
      </c>
      <c r="I3381" t="s">
        <v>79</v>
      </c>
      <c r="J3381" t="s">
        <v>136</v>
      </c>
      <c r="K3381" t="s">
        <v>22</v>
      </c>
      <c r="L3381" t="s">
        <v>177</v>
      </c>
      <c r="M3381" t="s">
        <v>12792</v>
      </c>
      <c r="N3381" t="s">
        <v>12793</v>
      </c>
      <c r="O3381">
        <v>1.3998069444444445</v>
      </c>
      <c r="P3381">
        <v>0</v>
      </c>
      <c r="Q3381">
        <v>317</v>
      </c>
      <c r="R3381">
        <v>0</v>
      </c>
      <c r="S3381">
        <v>0</v>
      </c>
      <c r="T3381">
        <v>15</v>
      </c>
      <c r="U3381">
        <v>47</v>
      </c>
      <c r="V3381">
        <v>11</v>
      </c>
      <c r="W3381">
        <v>11</v>
      </c>
      <c r="X3381">
        <v>0</v>
      </c>
      <c r="Y3381">
        <v>103.01235</v>
      </c>
      <c r="Z3381">
        <v>0</v>
      </c>
      <c r="AA3381">
        <v>0</v>
      </c>
      <c r="AB3381">
        <v>188.53336999999999</v>
      </c>
      <c r="AC3381">
        <v>184.10463999999999</v>
      </c>
      <c r="AD3381">
        <v>650.25279999999998</v>
      </c>
      <c r="AE3381">
        <v>171.63547</v>
      </c>
      <c r="AF3381">
        <v>1297.5387000000001</v>
      </c>
    </row>
    <row r="3382" spans="1:32" x14ac:dyDescent="0.3">
      <c r="A3382">
        <v>3012689</v>
      </c>
      <c r="B3382">
        <v>1</v>
      </c>
      <c r="C3382" t="s">
        <v>82</v>
      </c>
      <c r="D3382" t="s">
        <v>91</v>
      </c>
      <c r="E3382" t="s">
        <v>12794</v>
      </c>
      <c r="F3382" t="s">
        <v>12795</v>
      </c>
      <c r="G3382" t="s">
        <v>134</v>
      </c>
      <c r="H3382" t="s">
        <v>367</v>
      </c>
      <c r="I3382" t="s">
        <v>78</v>
      </c>
      <c r="J3382" t="s">
        <v>136</v>
      </c>
      <c r="K3382" t="s">
        <v>22</v>
      </c>
      <c r="L3382" t="s">
        <v>177</v>
      </c>
      <c r="M3382" t="s">
        <v>12796</v>
      </c>
      <c r="N3382" t="s">
        <v>12797</v>
      </c>
      <c r="O3382">
        <v>6.5014061111111117</v>
      </c>
      <c r="P3382">
        <v>0</v>
      </c>
      <c r="Q3382">
        <v>9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8.0759530000000002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8.0759530000000002</v>
      </c>
    </row>
    <row r="3383" spans="1:32" x14ac:dyDescent="0.3">
      <c r="A3383">
        <v>3013267</v>
      </c>
      <c r="B3383">
        <v>1</v>
      </c>
      <c r="C3383" t="s">
        <v>83</v>
      </c>
      <c r="D3383" t="s">
        <v>128</v>
      </c>
      <c r="E3383" t="s">
        <v>546</v>
      </c>
      <c r="F3383" t="s">
        <v>547</v>
      </c>
      <c r="G3383" t="s">
        <v>134</v>
      </c>
      <c r="H3383" t="s">
        <v>293</v>
      </c>
      <c r="I3383" t="s">
        <v>78</v>
      </c>
      <c r="J3383" t="s">
        <v>136</v>
      </c>
      <c r="K3383" t="s">
        <v>22</v>
      </c>
      <c r="L3383" t="s">
        <v>177</v>
      </c>
      <c r="M3383" t="s">
        <v>12798</v>
      </c>
      <c r="N3383" t="s">
        <v>12799</v>
      </c>
      <c r="O3383">
        <v>2.7310455555555553</v>
      </c>
      <c r="P3383">
        <v>0</v>
      </c>
      <c r="Q3383">
        <v>78</v>
      </c>
      <c r="R3383">
        <v>0</v>
      </c>
      <c r="S3383">
        <v>0</v>
      </c>
      <c r="T3383">
        <v>0</v>
      </c>
      <c r="U3383">
        <v>13</v>
      </c>
      <c r="V3383">
        <v>0</v>
      </c>
      <c r="W3383">
        <v>0</v>
      </c>
      <c r="X3383">
        <v>0</v>
      </c>
      <c r="Y3383">
        <v>36.327719999999999</v>
      </c>
      <c r="Z3383">
        <v>0</v>
      </c>
      <c r="AA3383">
        <v>0</v>
      </c>
      <c r="AB3383">
        <v>0</v>
      </c>
      <c r="AC3383">
        <v>9.0249194999999993</v>
      </c>
      <c r="AD3383">
        <v>0</v>
      </c>
      <c r="AE3383">
        <v>0</v>
      </c>
      <c r="AF3383">
        <v>45.352642000000003</v>
      </c>
    </row>
    <row r="3384" spans="1:32" x14ac:dyDescent="0.3">
      <c r="A3384">
        <v>3013516</v>
      </c>
      <c r="B3384">
        <v>1</v>
      </c>
      <c r="C3384" t="s">
        <v>82</v>
      </c>
      <c r="D3384" t="s">
        <v>104</v>
      </c>
      <c r="E3384" t="s">
        <v>12800</v>
      </c>
      <c r="F3384" t="s">
        <v>12801</v>
      </c>
      <c r="G3384" t="s">
        <v>134</v>
      </c>
      <c r="H3384" t="s">
        <v>874</v>
      </c>
      <c r="I3384" t="s">
        <v>78</v>
      </c>
      <c r="J3384" t="s">
        <v>136</v>
      </c>
      <c r="K3384" t="s">
        <v>3</v>
      </c>
      <c r="L3384" t="s">
        <v>177</v>
      </c>
      <c r="M3384" t="s">
        <v>12802</v>
      </c>
      <c r="N3384" t="s">
        <v>12803</v>
      </c>
      <c r="O3384">
        <v>1.2335991666666668</v>
      </c>
      <c r="P3384">
        <v>0</v>
      </c>
      <c r="Q3384">
        <v>163</v>
      </c>
      <c r="R3384">
        <v>0</v>
      </c>
      <c r="S3384">
        <v>0</v>
      </c>
      <c r="T3384">
        <v>0</v>
      </c>
      <c r="U3384">
        <v>21</v>
      </c>
      <c r="V3384">
        <v>0</v>
      </c>
      <c r="W3384">
        <v>0</v>
      </c>
      <c r="X3384">
        <v>0</v>
      </c>
      <c r="Y3384">
        <v>67.232389999999995</v>
      </c>
      <c r="Z3384">
        <v>0</v>
      </c>
      <c r="AA3384">
        <v>0</v>
      </c>
      <c r="AB3384">
        <v>0</v>
      </c>
      <c r="AC3384">
        <v>10.321922000000001</v>
      </c>
      <c r="AD3384">
        <v>0</v>
      </c>
      <c r="AE3384">
        <v>0</v>
      </c>
      <c r="AF3384">
        <v>77.554310000000001</v>
      </c>
    </row>
    <row r="3385" spans="1:32" x14ac:dyDescent="0.3">
      <c r="A3385">
        <v>3013185</v>
      </c>
      <c r="B3385">
        <v>1</v>
      </c>
      <c r="C3385" t="s">
        <v>82</v>
      </c>
      <c r="D3385" t="s">
        <v>100</v>
      </c>
      <c r="E3385" t="s">
        <v>1344</v>
      </c>
      <c r="F3385" t="s">
        <v>1345</v>
      </c>
      <c r="G3385" t="s">
        <v>134</v>
      </c>
      <c r="H3385" t="s">
        <v>367</v>
      </c>
      <c r="I3385" t="s">
        <v>78</v>
      </c>
      <c r="J3385" t="s">
        <v>136</v>
      </c>
      <c r="K3385" t="s">
        <v>22</v>
      </c>
      <c r="L3385" t="s">
        <v>177</v>
      </c>
      <c r="M3385" t="s">
        <v>12804</v>
      </c>
      <c r="N3385" t="s">
        <v>12805</v>
      </c>
      <c r="O3385">
        <v>3.2220986111111114</v>
      </c>
      <c r="P3385">
        <v>0</v>
      </c>
      <c r="Q3385">
        <v>10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4.9300110000000004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4.9300110000000004</v>
      </c>
    </row>
    <row r="3386" spans="1:32" x14ac:dyDescent="0.3">
      <c r="A3386">
        <v>3013211</v>
      </c>
      <c r="B3386">
        <v>1</v>
      </c>
      <c r="C3386" t="s">
        <v>82</v>
      </c>
      <c r="D3386" t="s">
        <v>98</v>
      </c>
      <c r="E3386" t="s">
        <v>12806</v>
      </c>
      <c r="F3386" t="s">
        <v>12807</v>
      </c>
      <c r="G3386" t="s">
        <v>134</v>
      </c>
      <c r="H3386" t="s">
        <v>147</v>
      </c>
      <c r="I3386" t="s">
        <v>78</v>
      </c>
      <c r="J3386" t="s">
        <v>136</v>
      </c>
      <c r="K3386" t="s">
        <v>22</v>
      </c>
      <c r="L3386" t="s">
        <v>137</v>
      </c>
      <c r="M3386" t="s">
        <v>12808</v>
      </c>
      <c r="N3386" t="s">
        <v>12809</v>
      </c>
      <c r="O3386">
        <v>1.6327777777777779</v>
      </c>
      <c r="P3386">
        <v>0</v>
      </c>
      <c r="Q3386">
        <v>478</v>
      </c>
      <c r="R3386">
        <v>0</v>
      </c>
      <c r="S3386">
        <v>0</v>
      </c>
      <c r="T3386">
        <v>0</v>
      </c>
      <c r="U3386">
        <v>58</v>
      </c>
      <c r="V3386">
        <v>0</v>
      </c>
      <c r="W3386">
        <v>0</v>
      </c>
      <c r="X3386">
        <v>0</v>
      </c>
      <c r="Y3386">
        <v>155.55959999999999</v>
      </c>
      <c r="Z3386">
        <v>0</v>
      </c>
      <c r="AA3386">
        <v>0</v>
      </c>
      <c r="AB3386">
        <v>0</v>
      </c>
      <c r="AC3386">
        <v>57.461150000000004</v>
      </c>
      <c r="AD3386">
        <v>0</v>
      </c>
      <c r="AE3386">
        <v>0</v>
      </c>
      <c r="AF3386">
        <v>213.02074999999999</v>
      </c>
    </row>
    <row r="3387" spans="1:32" x14ac:dyDescent="0.3">
      <c r="A3387">
        <v>3013233</v>
      </c>
      <c r="B3387">
        <v>1</v>
      </c>
      <c r="C3387" t="s">
        <v>82</v>
      </c>
      <c r="D3387" t="s">
        <v>99</v>
      </c>
      <c r="E3387" t="s">
        <v>12810</v>
      </c>
      <c r="F3387" t="s">
        <v>12811</v>
      </c>
      <c r="G3387" t="s">
        <v>134</v>
      </c>
      <c r="H3387" t="s">
        <v>247</v>
      </c>
      <c r="I3387" t="s">
        <v>78</v>
      </c>
      <c r="J3387" t="s">
        <v>136</v>
      </c>
      <c r="K3387" t="s">
        <v>22</v>
      </c>
      <c r="L3387" t="s">
        <v>177</v>
      </c>
      <c r="M3387" t="s">
        <v>12812</v>
      </c>
      <c r="N3387" t="s">
        <v>12813</v>
      </c>
      <c r="O3387">
        <v>2.6363391666666667</v>
      </c>
      <c r="P3387">
        <v>0</v>
      </c>
      <c r="Q3387">
        <v>31</v>
      </c>
      <c r="R3387">
        <v>0</v>
      </c>
      <c r="S3387">
        <v>1</v>
      </c>
      <c r="T3387">
        <v>0</v>
      </c>
      <c r="U3387">
        <v>15</v>
      </c>
      <c r="V3387">
        <v>0</v>
      </c>
      <c r="W3387">
        <v>0</v>
      </c>
      <c r="X3387">
        <v>0</v>
      </c>
      <c r="Y3387">
        <v>30.097035999999999</v>
      </c>
      <c r="Z3387">
        <v>0</v>
      </c>
      <c r="AA3387">
        <v>0.45801811999999997</v>
      </c>
      <c r="AB3387">
        <v>0</v>
      </c>
      <c r="AC3387">
        <v>17.285803000000001</v>
      </c>
      <c r="AD3387">
        <v>0</v>
      </c>
      <c r="AE3387">
        <v>0</v>
      </c>
      <c r="AF3387">
        <v>47.840859999999999</v>
      </c>
    </row>
    <row r="3388" spans="1:32" x14ac:dyDescent="0.3">
      <c r="A3388">
        <v>3013270</v>
      </c>
      <c r="B3388">
        <v>1</v>
      </c>
      <c r="C3388" t="s">
        <v>82</v>
      </c>
      <c r="D3388" t="s">
        <v>104</v>
      </c>
      <c r="E3388" t="s">
        <v>12814</v>
      </c>
      <c r="F3388" t="s">
        <v>12815</v>
      </c>
      <c r="G3388" t="s">
        <v>134</v>
      </c>
      <c r="H3388" t="s">
        <v>367</v>
      </c>
      <c r="I3388" t="s">
        <v>78</v>
      </c>
      <c r="J3388" t="s">
        <v>136</v>
      </c>
      <c r="K3388" t="s">
        <v>22</v>
      </c>
      <c r="L3388" t="s">
        <v>177</v>
      </c>
      <c r="M3388" t="s">
        <v>12816</v>
      </c>
      <c r="N3388" t="s">
        <v>12817</v>
      </c>
      <c r="O3388">
        <v>3.0305936111111111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2.6178596000000001</v>
      </c>
      <c r="AD3388">
        <v>0</v>
      </c>
      <c r="AE3388">
        <v>0</v>
      </c>
      <c r="AF3388">
        <v>2.6178596000000001</v>
      </c>
    </row>
    <row r="3389" spans="1:32" x14ac:dyDescent="0.3">
      <c r="A3389">
        <v>3013497</v>
      </c>
      <c r="B3389">
        <v>1</v>
      </c>
      <c r="C3389" t="s">
        <v>82</v>
      </c>
      <c r="D3389" t="s">
        <v>90</v>
      </c>
      <c r="E3389" t="s">
        <v>12818</v>
      </c>
      <c r="F3389" t="s">
        <v>12819</v>
      </c>
      <c r="G3389" t="s">
        <v>134</v>
      </c>
      <c r="H3389" t="s">
        <v>216</v>
      </c>
      <c r="I3389" t="s">
        <v>78</v>
      </c>
      <c r="J3389" t="s">
        <v>136</v>
      </c>
      <c r="K3389" t="s">
        <v>22</v>
      </c>
      <c r="L3389" t="s">
        <v>177</v>
      </c>
      <c r="M3389" t="s">
        <v>12820</v>
      </c>
      <c r="N3389" t="s">
        <v>12821</v>
      </c>
      <c r="O3389">
        <v>1.7817919444444446</v>
      </c>
      <c r="P3389">
        <v>0</v>
      </c>
      <c r="Q3389">
        <v>21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7.1890264000000004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7.1890264000000004</v>
      </c>
    </row>
    <row r="3390" spans="1:32" x14ac:dyDescent="0.3">
      <c r="A3390">
        <v>3006270</v>
      </c>
      <c r="B3390">
        <v>1</v>
      </c>
      <c r="C3390" t="s">
        <v>82</v>
      </c>
      <c r="D3390" t="s">
        <v>98</v>
      </c>
      <c r="E3390" t="s">
        <v>12822</v>
      </c>
      <c r="F3390" t="s">
        <v>12823</v>
      </c>
      <c r="G3390" t="s">
        <v>134</v>
      </c>
      <c r="H3390" t="s">
        <v>247</v>
      </c>
      <c r="I3390" t="s">
        <v>78</v>
      </c>
      <c r="J3390" t="s">
        <v>136</v>
      </c>
      <c r="K3390" t="s">
        <v>22</v>
      </c>
      <c r="L3390" t="s">
        <v>177</v>
      </c>
      <c r="M3390" t="s">
        <v>12824</v>
      </c>
      <c r="N3390" t="s">
        <v>12825</v>
      </c>
      <c r="O3390">
        <v>3.4505433333333335</v>
      </c>
      <c r="P3390">
        <v>0</v>
      </c>
      <c r="Q3390">
        <v>68</v>
      </c>
      <c r="R3390">
        <v>0</v>
      </c>
      <c r="S3390">
        <v>0</v>
      </c>
      <c r="T3390">
        <v>0</v>
      </c>
      <c r="U3390">
        <v>15</v>
      </c>
      <c r="V3390">
        <v>0</v>
      </c>
      <c r="W3390">
        <v>0</v>
      </c>
      <c r="X3390">
        <v>0</v>
      </c>
      <c r="Y3390">
        <v>87.132285999999993</v>
      </c>
      <c r="Z3390">
        <v>0</v>
      </c>
      <c r="AA3390">
        <v>0</v>
      </c>
      <c r="AB3390">
        <v>0</v>
      </c>
      <c r="AC3390">
        <v>83.210639999999998</v>
      </c>
      <c r="AD3390">
        <v>0</v>
      </c>
      <c r="AE3390">
        <v>0</v>
      </c>
      <c r="AF3390">
        <v>170.34293</v>
      </c>
    </row>
    <row r="3391" spans="1:32" x14ac:dyDescent="0.3">
      <c r="A3391">
        <v>3018517</v>
      </c>
      <c r="B3391">
        <v>1</v>
      </c>
      <c r="C3391" t="s">
        <v>83</v>
      </c>
      <c r="D3391" t="s">
        <v>128</v>
      </c>
      <c r="E3391" t="s">
        <v>12826</v>
      </c>
      <c r="F3391" t="s">
        <v>12827</v>
      </c>
      <c r="G3391" t="s">
        <v>134</v>
      </c>
      <c r="H3391" t="s">
        <v>238</v>
      </c>
      <c r="I3391" t="s">
        <v>78</v>
      </c>
      <c r="J3391" t="s">
        <v>136</v>
      </c>
      <c r="K3391" t="s">
        <v>22</v>
      </c>
      <c r="L3391" t="s">
        <v>177</v>
      </c>
      <c r="M3391" t="s">
        <v>12828</v>
      </c>
      <c r="N3391" t="s">
        <v>12829</v>
      </c>
      <c r="O3391">
        <v>1.6111891666666667</v>
      </c>
      <c r="P3391">
        <v>0</v>
      </c>
      <c r="Q3391">
        <v>14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4.8137483999999997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4.8137483999999997</v>
      </c>
    </row>
    <row r="3392" spans="1:32" x14ac:dyDescent="0.3">
      <c r="A3392">
        <v>3000090</v>
      </c>
      <c r="B3392">
        <v>1</v>
      </c>
      <c r="C3392" t="s">
        <v>83</v>
      </c>
      <c r="D3392" t="s">
        <v>130</v>
      </c>
      <c r="E3392" t="s">
        <v>10398</v>
      </c>
      <c r="F3392" t="s">
        <v>10399</v>
      </c>
      <c r="G3392" t="s">
        <v>134</v>
      </c>
      <c r="H3392" t="s">
        <v>142</v>
      </c>
      <c r="I3392" t="s">
        <v>78</v>
      </c>
      <c r="J3392" t="s">
        <v>136</v>
      </c>
      <c r="K3392" t="s">
        <v>22</v>
      </c>
      <c r="L3392" t="s">
        <v>137</v>
      </c>
      <c r="M3392" t="s">
        <v>12830</v>
      </c>
      <c r="N3392" t="s">
        <v>12831</v>
      </c>
      <c r="O3392">
        <v>7.9558333333333335</v>
      </c>
      <c r="P3392">
        <v>0</v>
      </c>
      <c r="Q3392">
        <v>191</v>
      </c>
      <c r="R3392">
        <v>0</v>
      </c>
      <c r="S3392">
        <v>1</v>
      </c>
      <c r="T3392">
        <v>0</v>
      </c>
      <c r="U3392">
        <v>44</v>
      </c>
      <c r="V3392">
        <v>0</v>
      </c>
      <c r="W3392">
        <v>0</v>
      </c>
      <c r="X3392">
        <v>0</v>
      </c>
      <c r="Y3392">
        <v>380.24887000000001</v>
      </c>
      <c r="Z3392">
        <v>0</v>
      </c>
      <c r="AA3392">
        <v>0.10456339000000001</v>
      </c>
      <c r="AB3392">
        <v>0</v>
      </c>
      <c r="AC3392">
        <v>150.89758</v>
      </c>
      <c r="AD3392">
        <v>0</v>
      </c>
      <c r="AE3392">
        <v>0</v>
      </c>
      <c r="AF3392">
        <v>531.25103999999999</v>
      </c>
    </row>
    <row r="3393" spans="1:32" x14ac:dyDescent="0.3">
      <c r="A3393">
        <v>3004586</v>
      </c>
      <c r="B3393">
        <v>1</v>
      </c>
      <c r="C3393" t="s">
        <v>82</v>
      </c>
      <c r="D3393" t="s">
        <v>91</v>
      </c>
      <c r="E3393" t="s">
        <v>12832</v>
      </c>
      <c r="F3393" t="s">
        <v>12833</v>
      </c>
      <c r="G3393" t="s">
        <v>134</v>
      </c>
      <c r="H3393" t="s">
        <v>142</v>
      </c>
      <c r="I3393" t="s">
        <v>79</v>
      </c>
      <c r="J3393" t="s">
        <v>136</v>
      </c>
      <c r="K3393" t="s">
        <v>22</v>
      </c>
      <c r="L3393" t="s">
        <v>137</v>
      </c>
      <c r="M3393" t="s">
        <v>12834</v>
      </c>
      <c r="N3393" t="s">
        <v>12835</v>
      </c>
      <c r="O3393">
        <v>11.576173333333333</v>
      </c>
      <c r="P3393">
        <v>0</v>
      </c>
      <c r="Q3393">
        <v>726</v>
      </c>
      <c r="R3393">
        <v>0</v>
      </c>
      <c r="S3393">
        <v>0</v>
      </c>
      <c r="T3393">
        <v>0</v>
      </c>
      <c r="U3393">
        <v>69</v>
      </c>
      <c r="V3393">
        <v>0</v>
      </c>
      <c r="W3393">
        <v>0</v>
      </c>
      <c r="X3393">
        <v>0</v>
      </c>
      <c r="Y3393">
        <v>1835.809</v>
      </c>
      <c r="Z3393">
        <v>0</v>
      </c>
      <c r="AA3393">
        <v>0</v>
      </c>
      <c r="AB3393">
        <v>0</v>
      </c>
      <c r="AC3393">
        <v>858.70150000000001</v>
      </c>
      <c r="AD3393">
        <v>0</v>
      </c>
      <c r="AE3393">
        <v>0</v>
      </c>
      <c r="AF3393">
        <v>2694.5104999999999</v>
      </c>
    </row>
    <row r="3394" spans="1:32" x14ac:dyDescent="0.3">
      <c r="A3394">
        <v>3007431</v>
      </c>
      <c r="B3394">
        <v>1</v>
      </c>
      <c r="C3394" t="s">
        <v>82</v>
      </c>
      <c r="D3394" t="s">
        <v>99</v>
      </c>
      <c r="E3394" t="s">
        <v>5588</v>
      </c>
      <c r="F3394" t="s">
        <v>5589</v>
      </c>
      <c r="G3394" t="s">
        <v>134</v>
      </c>
      <c r="H3394" t="s">
        <v>211</v>
      </c>
      <c r="I3394" t="s">
        <v>79</v>
      </c>
      <c r="J3394" t="s">
        <v>136</v>
      </c>
      <c r="K3394" t="s">
        <v>22</v>
      </c>
      <c r="L3394" t="s">
        <v>177</v>
      </c>
      <c r="M3394" t="s">
        <v>12836</v>
      </c>
      <c r="N3394" t="s">
        <v>12837</v>
      </c>
      <c r="O3394">
        <v>0.53361111111111115</v>
      </c>
      <c r="P3394">
        <v>2</v>
      </c>
      <c r="Q3394">
        <v>957</v>
      </c>
      <c r="R3394">
        <v>1</v>
      </c>
      <c r="S3394">
        <v>24</v>
      </c>
      <c r="T3394">
        <v>5</v>
      </c>
      <c r="U3394">
        <v>110</v>
      </c>
      <c r="V3394">
        <v>0</v>
      </c>
      <c r="W3394">
        <v>1</v>
      </c>
      <c r="X3394">
        <v>0.93636200000000003</v>
      </c>
      <c r="Y3394">
        <v>100.75051999999999</v>
      </c>
      <c r="Z3394">
        <v>0.11946950000000001</v>
      </c>
      <c r="AA3394">
        <v>2.6142820000000002</v>
      </c>
      <c r="AB3394">
        <v>6.1960490000000004</v>
      </c>
      <c r="AC3394">
        <v>37.630450000000003</v>
      </c>
      <c r="AD3394">
        <v>0</v>
      </c>
      <c r="AE3394">
        <v>60.114001999999999</v>
      </c>
      <c r="AF3394">
        <v>208.36113</v>
      </c>
    </row>
    <row r="3395" spans="1:32" x14ac:dyDescent="0.3">
      <c r="A3395">
        <v>3013274</v>
      </c>
      <c r="B3395">
        <v>1</v>
      </c>
      <c r="C3395" t="s">
        <v>82</v>
      </c>
      <c r="D3395" t="s">
        <v>106</v>
      </c>
      <c r="E3395" t="s">
        <v>12838</v>
      </c>
      <c r="F3395" t="s">
        <v>12839</v>
      </c>
      <c r="G3395" t="s">
        <v>134</v>
      </c>
      <c r="H3395" t="s">
        <v>367</v>
      </c>
      <c r="I3395" t="s">
        <v>78</v>
      </c>
      <c r="J3395" t="s">
        <v>136</v>
      </c>
      <c r="K3395" t="s">
        <v>22</v>
      </c>
      <c r="L3395" t="s">
        <v>177</v>
      </c>
      <c r="M3395" t="s">
        <v>12840</v>
      </c>
      <c r="N3395" t="s">
        <v>12841</v>
      </c>
      <c r="O3395">
        <v>7.578977222222222</v>
      </c>
      <c r="P3395">
        <v>0</v>
      </c>
      <c r="Q3395">
        <v>1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0.17652925999999999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0.17652925999999999</v>
      </c>
    </row>
    <row r="3396" spans="1:32" x14ac:dyDescent="0.3">
      <c r="A3396">
        <v>3007955</v>
      </c>
      <c r="B3396">
        <v>1</v>
      </c>
      <c r="C3396" t="s">
        <v>82</v>
      </c>
      <c r="D3396" t="s">
        <v>92</v>
      </c>
      <c r="E3396" t="s">
        <v>12842</v>
      </c>
      <c r="F3396" t="s">
        <v>12843</v>
      </c>
      <c r="G3396" t="s">
        <v>134</v>
      </c>
      <c r="H3396" t="s">
        <v>318</v>
      </c>
      <c r="I3396" t="s">
        <v>79</v>
      </c>
      <c r="J3396" t="s">
        <v>136</v>
      </c>
      <c r="K3396" t="s">
        <v>22</v>
      </c>
      <c r="L3396" t="s">
        <v>177</v>
      </c>
      <c r="M3396" t="s">
        <v>12844</v>
      </c>
      <c r="N3396" t="s">
        <v>9452</v>
      </c>
      <c r="O3396">
        <v>2.0965888888888888</v>
      </c>
      <c r="P3396">
        <v>0</v>
      </c>
      <c r="Q3396">
        <v>0</v>
      </c>
      <c r="R3396">
        <v>0</v>
      </c>
      <c r="S3396">
        <v>0</v>
      </c>
      <c r="T3396">
        <v>1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92.238335000000006</v>
      </c>
      <c r="AC3396">
        <v>0</v>
      </c>
      <c r="AD3396">
        <v>0</v>
      </c>
      <c r="AE3396">
        <v>0</v>
      </c>
      <c r="AF3396">
        <v>92.238335000000006</v>
      </c>
    </row>
    <row r="3397" spans="1:32" x14ac:dyDescent="0.3">
      <c r="A3397">
        <v>3007038</v>
      </c>
      <c r="B3397">
        <v>1</v>
      </c>
      <c r="C3397" t="s">
        <v>82</v>
      </c>
      <c r="D3397" t="s">
        <v>98</v>
      </c>
      <c r="E3397" t="s">
        <v>12845</v>
      </c>
      <c r="F3397" t="s">
        <v>12846</v>
      </c>
      <c r="G3397" t="s">
        <v>134</v>
      </c>
      <c r="H3397" t="s">
        <v>247</v>
      </c>
      <c r="I3397" t="s">
        <v>78</v>
      </c>
      <c r="J3397" t="s">
        <v>136</v>
      </c>
      <c r="K3397" t="s">
        <v>22</v>
      </c>
      <c r="L3397" t="s">
        <v>177</v>
      </c>
      <c r="M3397" t="s">
        <v>12847</v>
      </c>
      <c r="N3397" t="s">
        <v>12848</v>
      </c>
      <c r="O3397">
        <v>2.5490174999999997</v>
      </c>
      <c r="P3397">
        <v>0</v>
      </c>
      <c r="Q3397">
        <v>86</v>
      </c>
      <c r="R3397">
        <v>0</v>
      </c>
      <c r="S3397">
        <v>0</v>
      </c>
      <c r="T3397">
        <v>0</v>
      </c>
      <c r="U3397">
        <v>29</v>
      </c>
      <c r="V3397">
        <v>0</v>
      </c>
      <c r="W3397">
        <v>0</v>
      </c>
      <c r="X3397">
        <v>0</v>
      </c>
      <c r="Y3397">
        <v>91.951120000000003</v>
      </c>
      <c r="Z3397">
        <v>0</v>
      </c>
      <c r="AA3397">
        <v>0</v>
      </c>
      <c r="AB3397">
        <v>0</v>
      </c>
      <c r="AC3397">
        <v>134.63533000000001</v>
      </c>
      <c r="AD3397">
        <v>0</v>
      </c>
      <c r="AE3397">
        <v>0</v>
      </c>
      <c r="AF3397">
        <v>226.58645999999999</v>
      </c>
    </row>
    <row r="3398" spans="1:32" x14ac:dyDescent="0.3">
      <c r="A3398">
        <v>3015957</v>
      </c>
      <c r="B3398">
        <v>1</v>
      </c>
      <c r="C3398" t="s">
        <v>83</v>
      </c>
      <c r="D3398" t="s">
        <v>130</v>
      </c>
      <c r="E3398" t="s">
        <v>12849</v>
      </c>
      <c r="F3398" t="s">
        <v>12850</v>
      </c>
      <c r="G3398" t="s">
        <v>134</v>
      </c>
      <c r="H3398" t="s">
        <v>135</v>
      </c>
      <c r="I3398" t="s">
        <v>79</v>
      </c>
      <c r="J3398" t="s">
        <v>136</v>
      </c>
      <c r="K3398" t="s">
        <v>22</v>
      </c>
      <c r="L3398" t="s">
        <v>137</v>
      </c>
      <c r="M3398" t="s">
        <v>12851</v>
      </c>
      <c r="N3398" t="s">
        <v>12852</v>
      </c>
      <c r="O3398">
        <v>0.42967444444444441</v>
      </c>
      <c r="P3398">
        <v>34</v>
      </c>
      <c r="Q3398">
        <v>18832</v>
      </c>
      <c r="R3398">
        <v>51</v>
      </c>
      <c r="S3398">
        <v>187</v>
      </c>
      <c r="T3398">
        <v>54</v>
      </c>
      <c r="U3398">
        <v>1330</v>
      </c>
      <c r="V3398">
        <v>14</v>
      </c>
      <c r="W3398">
        <v>1</v>
      </c>
      <c r="X3398">
        <v>49.26061</v>
      </c>
      <c r="Y3398">
        <v>1352.8172999999999</v>
      </c>
      <c r="Z3398">
        <v>97.912345999999999</v>
      </c>
      <c r="AA3398">
        <v>17.693995000000001</v>
      </c>
      <c r="AB3398">
        <v>180.39403999999999</v>
      </c>
      <c r="AC3398">
        <v>244.04596000000001</v>
      </c>
      <c r="AD3398">
        <v>321.70240000000001</v>
      </c>
      <c r="AE3398">
        <v>1.7012836</v>
      </c>
      <c r="AF3398">
        <v>2265.5277999999998</v>
      </c>
    </row>
    <row r="3399" spans="1:32" x14ac:dyDescent="0.3">
      <c r="A3399">
        <v>3009582</v>
      </c>
      <c r="B3399">
        <v>1</v>
      </c>
      <c r="C3399" t="s">
        <v>82</v>
      </c>
      <c r="D3399" t="s">
        <v>91</v>
      </c>
      <c r="E3399" t="s">
        <v>12853</v>
      </c>
      <c r="F3399" t="s">
        <v>12854</v>
      </c>
      <c r="G3399" t="s">
        <v>134</v>
      </c>
      <c r="H3399" t="s">
        <v>874</v>
      </c>
      <c r="I3399" t="s">
        <v>79</v>
      </c>
      <c r="J3399" t="s">
        <v>136</v>
      </c>
      <c r="K3399" t="s">
        <v>3</v>
      </c>
      <c r="L3399" t="s">
        <v>177</v>
      </c>
      <c r="M3399" t="s">
        <v>12855</v>
      </c>
      <c r="N3399" t="s">
        <v>12187</v>
      </c>
      <c r="O3399">
        <v>0.84861111111111109</v>
      </c>
      <c r="P3399">
        <v>0</v>
      </c>
      <c r="Q3399">
        <v>3808</v>
      </c>
      <c r="R3399">
        <v>0</v>
      </c>
      <c r="S3399">
        <v>0</v>
      </c>
      <c r="T3399">
        <v>2</v>
      </c>
      <c r="U3399">
        <v>224</v>
      </c>
      <c r="V3399">
        <v>0</v>
      </c>
      <c r="W3399">
        <v>0</v>
      </c>
      <c r="X3399">
        <v>0</v>
      </c>
      <c r="Y3399">
        <v>710.82465000000002</v>
      </c>
      <c r="Z3399">
        <v>0</v>
      </c>
      <c r="AA3399">
        <v>0</v>
      </c>
      <c r="AB3399">
        <v>164.00362999999999</v>
      </c>
      <c r="AC3399">
        <v>170.88289</v>
      </c>
      <c r="AD3399">
        <v>0</v>
      </c>
      <c r="AE3399">
        <v>0</v>
      </c>
      <c r="AF3399">
        <v>1045.7112</v>
      </c>
    </row>
    <row r="3400" spans="1:32" x14ac:dyDescent="0.3">
      <c r="A3400">
        <v>3016488</v>
      </c>
      <c r="B3400">
        <v>1</v>
      </c>
      <c r="C3400" t="s">
        <v>82</v>
      </c>
      <c r="D3400" t="s">
        <v>88</v>
      </c>
      <c r="E3400" t="s">
        <v>9043</v>
      </c>
      <c r="F3400" t="s">
        <v>9044</v>
      </c>
      <c r="G3400" t="s">
        <v>134</v>
      </c>
      <c r="H3400" t="s">
        <v>211</v>
      </c>
      <c r="I3400" t="s">
        <v>79</v>
      </c>
      <c r="J3400" t="s">
        <v>136</v>
      </c>
      <c r="K3400" t="s">
        <v>22</v>
      </c>
      <c r="L3400" t="s">
        <v>177</v>
      </c>
      <c r="M3400" t="s">
        <v>12856</v>
      </c>
      <c r="N3400" t="s">
        <v>12857</v>
      </c>
      <c r="O3400">
        <v>0.37583333333333335</v>
      </c>
      <c r="P3400">
        <v>6</v>
      </c>
      <c r="Q3400">
        <v>58</v>
      </c>
      <c r="R3400">
        <v>43</v>
      </c>
      <c r="S3400">
        <v>165</v>
      </c>
      <c r="T3400">
        <v>5</v>
      </c>
      <c r="U3400">
        <v>61</v>
      </c>
      <c r="V3400">
        <v>2</v>
      </c>
      <c r="W3400">
        <v>0</v>
      </c>
      <c r="X3400">
        <v>0.23862398000000001</v>
      </c>
      <c r="Y3400">
        <v>3.2782201999999998</v>
      </c>
      <c r="Z3400">
        <v>4.4432410000000004</v>
      </c>
      <c r="AA3400">
        <v>17.677358999999999</v>
      </c>
      <c r="AB3400">
        <v>9.0845559999999992</v>
      </c>
      <c r="AC3400">
        <v>17.149933000000001</v>
      </c>
      <c r="AD3400">
        <v>59.65343</v>
      </c>
      <c r="AE3400">
        <v>0</v>
      </c>
      <c r="AF3400">
        <v>111.52536000000001</v>
      </c>
    </row>
    <row r="3401" spans="1:32" x14ac:dyDescent="0.3">
      <c r="A3401">
        <v>3013146</v>
      </c>
      <c r="B3401">
        <v>1</v>
      </c>
      <c r="C3401" t="s">
        <v>82</v>
      </c>
      <c r="D3401" t="s">
        <v>113</v>
      </c>
      <c r="E3401" t="s">
        <v>11517</v>
      </c>
      <c r="F3401" t="s">
        <v>11518</v>
      </c>
      <c r="G3401" t="s">
        <v>134</v>
      </c>
      <c r="H3401" t="s">
        <v>211</v>
      </c>
      <c r="I3401" t="s">
        <v>79</v>
      </c>
      <c r="J3401" t="s">
        <v>136</v>
      </c>
      <c r="K3401" t="s">
        <v>22</v>
      </c>
      <c r="L3401" t="s">
        <v>177</v>
      </c>
      <c r="M3401" t="s">
        <v>12858</v>
      </c>
      <c r="N3401" t="s">
        <v>12859</v>
      </c>
      <c r="O3401">
        <v>1.0391666666666666</v>
      </c>
      <c r="P3401">
        <v>58</v>
      </c>
      <c r="Q3401">
        <v>287</v>
      </c>
      <c r="R3401">
        <v>0</v>
      </c>
      <c r="S3401">
        <v>48</v>
      </c>
      <c r="T3401">
        <v>7</v>
      </c>
      <c r="U3401">
        <v>51</v>
      </c>
      <c r="V3401">
        <v>0</v>
      </c>
      <c r="W3401">
        <v>0</v>
      </c>
      <c r="X3401">
        <v>390.1925</v>
      </c>
      <c r="Y3401">
        <v>830.29510000000005</v>
      </c>
      <c r="Z3401">
        <v>0</v>
      </c>
      <c r="AA3401">
        <v>30.985212000000001</v>
      </c>
      <c r="AB3401">
        <v>127.13711000000001</v>
      </c>
      <c r="AC3401">
        <v>110.17843000000001</v>
      </c>
      <c r="AD3401">
        <v>0</v>
      </c>
      <c r="AE3401">
        <v>0</v>
      </c>
      <c r="AF3401">
        <v>1488.7882999999999</v>
      </c>
    </row>
    <row r="3402" spans="1:32" x14ac:dyDescent="0.3">
      <c r="A3402">
        <v>3014327</v>
      </c>
      <c r="B3402">
        <v>1</v>
      </c>
      <c r="C3402" t="s">
        <v>82</v>
      </c>
      <c r="D3402" t="s">
        <v>92</v>
      </c>
      <c r="E3402" t="s">
        <v>12860</v>
      </c>
      <c r="F3402" t="s">
        <v>12861</v>
      </c>
      <c r="G3402" t="s">
        <v>134</v>
      </c>
      <c r="H3402" t="s">
        <v>367</v>
      </c>
      <c r="I3402" t="s">
        <v>78</v>
      </c>
      <c r="J3402" t="s">
        <v>136</v>
      </c>
      <c r="K3402" t="s">
        <v>22</v>
      </c>
      <c r="L3402" t="s">
        <v>177</v>
      </c>
      <c r="M3402" t="s">
        <v>12862</v>
      </c>
      <c r="N3402" t="s">
        <v>12863</v>
      </c>
      <c r="O3402">
        <v>2.7297199999999999</v>
      </c>
      <c r="P3402">
        <v>0</v>
      </c>
      <c r="Q3402">
        <v>1</v>
      </c>
      <c r="R3402">
        <v>0</v>
      </c>
      <c r="S3402">
        <v>0</v>
      </c>
      <c r="T3402">
        <v>0</v>
      </c>
      <c r="U3402">
        <v>2</v>
      </c>
      <c r="V3402">
        <v>0</v>
      </c>
      <c r="W3402">
        <v>0</v>
      </c>
      <c r="X3402">
        <v>0</v>
      </c>
      <c r="Y3402">
        <v>2.7171577999999998</v>
      </c>
      <c r="Z3402">
        <v>0</v>
      </c>
      <c r="AA3402">
        <v>0</v>
      </c>
      <c r="AB3402">
        <v>0</v>
      </c>
      <c r="AC3402">
        <v>0.13124369999999999</v>
      </c>
      <c r="AD3402">
        <v>0</v>
      </c>
      <c r="AE3402">
        <v>0</v>
      </c>
      <c r="AF3402">
        <v>2.8484015</v>
      </c>
    </row>
    <row r="3403" spans="1:32" x14ac:dyDescent="0.3">
      <c r="A3403">
        <v>3013845</v>
      </c>
      <c r="B3403">
        <v>1</v>
      </c>
      <c r="C3403" t="s">
        <v>82</v>
      </c>
      <c r="D3403" t="s">
        <v>103</v>
      </c>
      <c r="E3403" t="s">
        <v>12864</v>
      </c>
      <c r="F3403" t="s">
        <v>12865</v>
      </c>
      <c r="G3403" t="s">
        <v>134</v>
      </c>
      <c r="H3403" t="s">
        <v>1131</v>
      </c>
      <c r="I3403" t="s">
        <v>79</v>
      </c>
      <c r="J3403" t="s">
        <v>136</v>
      </c>
      <c r="K3403" t="s">
        <v>22</v>
      </c>
      <c r="L3403" t="s">
        <v>177</v>
      </c>
      <c r="M3403" t="s">
        <v>12866</v>
      </c>
      <c r="N3403" t="s">
        <v>12867</v>
      </c>
      <c r="O3403">
        <v>4.5716666666666663</v>
      </c>
      <c r="P3403">
        <v>0</v>
      </c>
      <c r="Q3403">
        <v>50</v>
      </c>
      <c r="R3403">
        <v>0</v>
      </c>
      <c r="S3403">
        <v>20</v>
      </c>
      <c r="T3403">
        <v>0</v>
      </c>
      <c r="U3403">
        <v>11</v>
      </c>
      <c r="V3403">
        <v>0</v>
      </c>
      <c r="W3403">
        <v>0</v>
      </c>
      <c r="X3403">
        <v>0</v>
      </c>
      <c r="Y3403">
        <v>65.965935000000002</v>
      </c>
      <c r="Z3403">
        <v>0</v>
      </c>
      <c r="AA3403">
        <v>27.116624999999999</v>
      </c>
      <c r="AB3403">
        <v>0</v>
      </c>
      <c r="AC3403">
        <v>25.918800000000001</v>
      </c>
      <c r="AD3403">
        <v>0</v>
      </c>
      <c r="AE3403">
        <v>0</v>
      </c>
      <c r="AF3403">
        <v>119.00136000000001</v>
      </c>
    </row>
    <row r="3404" spans="1:32" x14ac:dyDescent="0.3">
      <c r="A3404">
        <v>3013531</v>
      </c>
      <c r="B3404">
        <v>1</v>
      </c>
      <c r="C3404" t="s">
        <v>83</v>
      </c>
      <c r="D3404" t="s">
        <v>116</v>
      </c>
      <c r="E3404" t="s">
        <v>12868</v>
      </c>
      <c r="F3404" t="s">
        <v>12869</v>
      </c>
      <c r="G3404" t="s">
        <v>134</v>
      </c>
      <c r="H3404" t="s">
        <v>487</v>
      </c>
      <c r="I3404" t="s">
        <v>78</v>
      </c>
      <c r="J3404" t="s">
        <v>136</v>
      </c>
      <c r="K3404" t="s">
        <v>22</v>
      </c>
      <c r="L3404" t="s">
        <v>177</v>
      </c>
      <c r="M3404" t="s">
        <v>12870</v>
      </c>
      <c r="N3404" t="s">
        <v>12871</v>
      </c>
      <c r="O3404">
        <v>2.6027994444444444</v>
      </c>
      <c r="P3404">
        <v>0</v>
      </c>
      <c r="Q3404">
        <v>62</v>
      </c>
      <c r="R3404">
        <v>0</v>
      </c>
      <c r="S3404">
        <v>3</v>
      </c>
      <c r="T3404">
        <v>0</v>
      </c>
      <c r="U3404">
        <v>1</v>
      </c>
      <c r="V3404">
        <v>0</v>
      </c>
      <c r="W3404">
        <v>0</v>
      </c>
      <c r="X3404">
        <v>0</v>
      </c>
      <c r="Y3404">
        <v>19.5458</v>
      </c>
      <c r="Z3404">
        <v>0</v>
      </c>
      <c r="AA3404">
        <v>8.1741480000000006</v>
      </c>
      <c r="AB3404">
        <v>0</v>
      </c>
      <c r="AC3404">
        <v>5.0205250000000001</v>
      </c>
      <c r="AD3404">
        <v>0</v>
      </c>
      <c r="AE3404">
        <v>0</v>
      </c>
      <c r="AF3404">
        <v>32.740470000000002</v>
      </c>
    </row>
    <row r="3405" spans="1:32" x14ac:dyDescent="0.3">
      <c r="A3405">
        <v>3013827</v>
      </c>
      <c r="B3405">
        <v>1</v>
      </c>
      <c r="C3405" t="s">
        <v>82</v>
      </c>
      <c r="D3405" t="s">
        <v>92</v>
      </c>
      <c r="E3405" t="s">
        <v>12872</v>
      </c>
      <c r="F3405" t="s">
        <v>12873</v>
      </c>
      <c r="G3405" t="s">
        <v>134</v>
      </c>
      <c r="H3405" t="s">
        <v>318</v>
      </c>
      <c r="I3405" t="s">
        <v>79</v>
      </c>
      <c r="J3405" t="s">
        <v>136</v>
      </c>
      <c r="K3405" t="s">
        <v>22</v>
      </c>
      <c r="L3405" t="s">
        <v>177</v>
      </c>
      <c r="M3405" t="s">
        <v>12874</v>
      </c>
      <c r="N3405" t="s">
        <v>12105</v>
      </c>
      <c r="O3405">
        <v>6.0477394444444448</v>
      </c>
      <c r="P3405">
        <v>0</v>
      </c>
      <c r="Q3405">
        <v>70</v>
      </c>
      <c r="R3405">
        <v>0</v>
      </c>
      <c r="S3405">
        <v>0</v>
      </c>
      <c r="T3405">
        <v>0</v>
      </c>
      <c r="U3405">
        <v>8</v>
      </c>
      <c r="V3405">
        <v>0</v>
      </c>
      <c r="W3405">
        <v>0</v>
      </c>
      <c r="X3405">
        <v>0</v>
      </c>
      <c r="Y3405">
        <v>101.18169</v>
      </c>
      <c r="Z3405">
        <v>0</v>
      </c>
      <c r="AA3405">
        <v>0</v>
      </c>
      <c r="AB3405">
        <v>0</v>
      </c>
      <c r="AC3405">
        <v>35.728306000000003</v>
      </c>
      <c r="AD3405">
        <v>0</v>
      </c>
      <c r="AE3405">
        <v>0</v>
      </c>
      <c r="AF3405">
        <v>136.90998999999999</v>
      </c>
    </row>
    <row r="3406" spans="1:32" x14ac:dyDescent="0.3">
      <c r="A3406">
        <v>3010574</v>
      </c>
      <c r="B3406">
        <v>1</v>
      </c>
      <c r="C3406" t="s">
        <v>82</v>
      </c>
      <c r="D3406" t="s">
        <v>91</v>
      </c>
      <c r="E3406" t="s">
        <v>12875</v>
      </c>
      <c r="F3406" t="s">
        <v>12876</v>
      </c>
      <c r="G3406" t="s">
        <v>134</v>
      </c>
      <c r="H3406" t="s">
        <v>1734</v>
      </c>
      <c r="I3406" t="s">
        <v>78</v>
      </c>
      <c r="J3406" t="s">
        <v>136</v>
      </c>
      <c r="K3406" t="s">
        <v>3</v>
      </c>
      <c r="L3406" t="s">
        <v>177</v>
      </c>
      <c r="M3406" t="s">
        <v>12877</v>
      </c>
      <c r="N3406" t="s">
        <v>12878</v>
      </c>
      <c r="O3406">
        <v>10.355061111111111</v>
      </c>
      <c r="P3406">
        <v>0</v>
      </c>
      <c r="Q3406">
        <v>152</v>
      </c>
      <c r="R3406">
        <v>0</v>
      </c>
      <c r="S3406">
        <v>0</v>
      </c>
      <c r="T3406">
        <v>0</v>
      </c>
      <c r="U3406">
        <v>15</v>
      </c>
      <c r="V3406">
        <v>0</v>
      </c>
      <c r="W3406">
        <v>0</v>
      </c>
      <c r="X3406">
        <v>0</v>
      </c>
      <c r="Y3406">
        <v>487.59881999999999</v>
      </c>
      <c r="Z3406">
        <v>0</v>
      </c>
      <c r="AA3406">
        <v>0</v>
      </c>
      <c r="AB3406">
        <v>0</v>
      </c>
      <c r="AC3406">
        <v>77.269949999999994</v>
      </c>
      <c r="AD3406">
        <v>0</v>
      </c>
      <c r="AE3406">
        <v>0</v>
      </c>
      <c r="AF3406">
        <v>564.86879999999996</v>
      </c>
    </row>
    <row r="3407" spans="1:32" x14ac:dyDescent="0.3">
      <c r="A3407">
        <v>3010479</v>
      </c>
      <c r="B3407">
        <v>1</v>
      </c>
      <c r="C3407" t="s">
        <v>82</v>
      </c>
      <c r="D3407" t="s">
        <v>88</v>
      </c>
      <c r="E3407" t="s">
        <v>9043</v>
      </c>
      <c r="F3407" t="s">
        <v>9044</v>
      </c>
      <c r="G3407" t="s">
        <v>134</v>
      </c>
      <c r="H3407" t="s">
        <v>211</v>
      </c>
      <c r="I3407" t="s">
        <v>79</v>
      </c>
      <c r="J3407" t="s">
        <v>136</v>
      </c>
      <c r="K3407" t="s">
        <v>22</v>
      </c>
      <c r="L3407" t="s">
        <v>177</v>
      </c>
      <c r="M3407" t="s">
        <v>12879</v>
      </c>
      <c r="N3407" t="s">
        <v>12880</v>
      </c>
      <c r="O3407">
        <v>0.3511111111111111</v>
      </c>
      <c r="P3407">
        <v>6</v>
      </c>
      <c r="Q3407">
        <v>58</v>
      </c>
      <c r="R3407">
        <v>43</v>
      </c>
      <c r="S3407">
        <v>165</v>
      </c>
      <c r="T3407">
        <v>6</v>
      </c>
      <c r="U3407">
        <v>60</v>
      </c>
      <c r="V3407">
        <v>2</v>
      </c>
      <c r="W3407">
        <v>0</v>
      </c>
      <c r="X3407">
        <v>0.22823051999999999</v>
      </c>
      <c r="Y3407">
        <v>3.1354348999999999</v>
      </c>
      <c r="Z3407">
        <v>5.1511034999999996</v>
      </c>
      <c r="AA3407">
        <v>18.784186999999999</v>
      </c>
      <c r="AB3407">
        <v>11.829553000000001</v>
      </c>
      <c r="AC3407">
        <v>15.969942</v>
      </c>
      <c r="AD3407">
        <v>58.074725999999998</v>
      </c>
      <c r="AE3407">
        <v>0</v>
      </c>
      <c r="AF3407">
        <v>113.17318</v>
      </c>
    </row>
    <row r="3408" spans="1:32" x14ac:dyDescent="0.3">
      <c r="A3408">
        <v>3004911</v>
      </c>
      <c r="B3408">
        <v>1</v>
      </c>
      <c r="C3408" t="s">
        <v>83</v>
      </c>
      <c r="D3408" t="s">
        <v>123</v>
      </c>
      <c r="E3408" t="s">
        <v>12881</v>
      </c>
      <c r="F3408" t="s">
        <v>12882</v>
      </c>
      <c r="G3408" t="s">
        <v>134</v>
      </c>
      <c r="H3408" t="s">
        <v>211</v>
      </c>
      <c r="I3408" t="s">
        <v>79</v>
      </c>
      <c r="J3408" t="s">
        <v>136</v>
      </c>
      <c r="K3408" t="s">
        <v>22</v>
      </c>
      <c r="L3408" t="s">
        <v>177</v>
      </c>
      <c r="M3408" t="s">
        <v>12883</v>
      </c>
      <c r="N3408" t="s">
        <v>12884</v>
      </c>
      <c r="O3408">
        <v>0.15416666666666667</v>
      </c>
      <c r="P3408">
        <v>31</v>
      </c>
      <c r="Q3408">
        <v>8607</v>
      </c>
      <c r="R3408">
        <v>196</v>
      </c>
      <c r="S3408">
        <v>1419</v>
      </c>
      <c r="T3408">
        <v>40</v>
      </c>
      <c r="U3408">
        <v>1017</v>
      </c>
      <c r="V3408">
        <v>3</v>
      </c>
      <c r="W3408">
        <v>1</v>
      </c>
      <c r="X3408">
        <v>16.363810999999998</v>
      </c>
      <c r="Y3408">
        <v>208.31246999999999</v>
      </c>
      <c r="Z3408">
        <v>64.552520000000001</v>
      </c>
      <c r="AA3408">
        <v>48.885548</v>
      </c>
      <c r="AB3408">
        <v>19.381043999999999</v>
      </c>
      <c r="AC3408">
        <v>77.189639999999997</v>
      </c>
      <c r="AD3408">
        <v>28.22343</v>
      </c>
      <c r="AE3408">
        <v>5.1368494000000001E-2</v>
      </c>
      <c r="AF3408">
        <v>462.95983999999999</v>
      </c>
    </row>
    <row r="3409" spans="1:32" x14ac:dyDescent="0.3">
      <c r="A3409">
        <v>3014374</v>
      </c>
      <c r="B3409">
        <v>1</v>
      </c>
      <c r="C3409" t="s">
        <v>83</v>
      </c>
      <c r="D3409" t="s">
        <v>116</v>
      </c>
      <c r="E3409" t="s">
        <v>12885</v>
      </c>
      <c r="F3409" t="s">
        <v>12886</v>
      </c>
      <c r="G3409" t="s">
        <v>134</v>
      </c>
      <c r="H3409" t="s">
        <v>211</v>
      </c>
      <c r="I3409" t="s">
        <v>79</v>
      </c>
      <c r="J3409" t="s">
        <v>136</v>
      </c>
      <c r="K3409" t="s">
        <v>22</v>
      </c>
      <c r="L3409" t="s">
        <v>177</v>
      </c>
      <c r="M3409" t="s">
        <v>12887</v>
      </c>
      <c r="N3409" t="s">
        <v>12888</v>
      </c>
      <c r="O3409">
        <v>2.9025877777777778</v>
      </c>
      <c r="P3409">
        <v>0</v>
      </c>
      <c r="Q3409">
        <v>12778</v>
      </c>
      <c r="R3409">
        <v>3</v>
      </c>
      <c r="S3409">
        <v>168</v>
      </c>
      <c r="T3409">
        <v>15</v>
      </c>
      <c r="U3409">
        <v>1987</v>
      </c>
      <c r="V3409">
        <v>5</v>
      </c>
      <c r="W3409">
        <v>8</v>
      </c>
      <c r="X3409">
        <v>0</v>
      </c>
      <c r="Y3409">
        <v>12466.575000000001</v>
      </c>
      <c r="Z3409">
        <v>59.512073999999998</v>
      </c>
      <c r="AA3409">
        <v>74.286959999999993</v>
      </c>
      <c r="AB3409">
        <v>262.88126</v>
      </c>
      <c r="AC3409">
        <v>4535.3689999999997</v>
      </c>
      <c r="AD3409">
        <v>629.21857</v>
      </c>
      <c r="AE3409">
        <v>77.879456000000005</v>
      </c>
      <c r="AF3409">
        <v>18105.723000000002</v>
      </c>
    </row>
    <row r="3410" spans="1:32" x14ac:dyDescent="0.3">
      <c r="A3410">
        <v>3009895</v>
      </c>
      <c r="B3410">
        <v>1</v>
      </c>
      <c r="C3410" t="s">
        <v>83</v>
      </c>
      <c r="D3410" t="s">
        <v>118</v>
      </c>
      <c r="E3410" t="s">
        <v>12889</v>
      </c>
      <c r="F3410" t="s">
        <v>12890</v>
      </c>
      <c r="G3410" t="s">
        <v>134</v>
      </c>
      <c r="H3410" t="s">
        <v>247</v>
      </c>
      <c r="I3410" t="s">
        <v>78</v>
      </c>
      <c r="J3410" t="s">
        <v>136</v>
      </c>
      <c r="K3410" t="s">
        <v>22</v>
      </c>
      <c r="L3410" t="s">
        <v>177</v>
      </c>
      <c r="M3410" t="s">
        <v>12891</v>
      </c>
      <c r="N3410" t="s">
        <v>12892</v>
      </c>
      <c r="O3410">
        <v>2.5596930555555555</v>
      </c>
      <c r="P3410">
        <v>0</v>
      </c>
      <c r="Q3410">
        <v>17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11.948869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11.948869</v>
      </c>
    </row>
    <row r="3411" spans="1:32" x14ac:dyDescent="0.3">
      <c r="A3411">
        <v>3015584</v>
      </c>
      <c r="B3411">
        <v>1</v>
      </c>
      <c r="C3411" t="s">
        <v>83</v>
      </c>
      <c r="D3411" t="s">
        <v>130</v>
      </c>
      <c r="E3411" t="s">
        <v>1000</v>
      </c>
      <c r="F3411" t="s">
        <v>1001</v>
      </c>
      <c r="G3411" t="s">
        <v>134</v>
      </c>
      <c r="H3411" t="s">
        <v>211</v>
      </c>
      <c r="I3411" t="s">
        <v>79</v>
      </c>
      <c r="J3411" t="s">
        <v>136</v>
      </c>
      <c r="K3411" t="s">
        <v>22</v>
      </c>
      <c r="L3411" t="s">
        <v>177</v>
      </c>
      <c r="M3411" t="s">
        <v>12893</v>
      </c>
      <c r="N3411" t="s">
        <v>12894</v>
      </c>
      <c r="O3411">
        <v>0.41638888888888886</v>
      </c>
      <c r="P3411">
        <v>29</v>
      </c>
      <c r="Q3411">
        <v>3674</v>
      </c>
      <c r="R3411">
        <v>32</v>
      </c>
      <c r="S3411">
        <v>33</v>
      </c>
      <c r="T3411">
        <v>23</v>
      </c>
      <c r="U3411">
        <v>268</v>
      </c>
      <c r="V3411">
        <v>1</v>
      </c>
      <c r="W3411">
        <v>0</v>
      </c>
      <c r="X3411">
        <v>28.315811</v>
      </c>
      <c r="Y3411">
        <v>146.52286000000001</v>
      </c>
      <c r="Z3411">
        <v>98.240204000000006</v>
      </c>
      <c r="AA3411">
        <v>3.2190672999999999</v>
      </c>
      <c r="AB3411">
        <v>27.154554000000001</v>
      </c>
      <c r="AC3411">
        <v>48.264366000000003</v>
      </c>
      <c r="AD3411">
        <v>86.319140000000004</v>
      </c>
      <c r="AE3411">
        <v>0</v>
      </c>
      <c r="AF3411">
        <v>438.036</v>
      </c>
    </row>
    <row r="3412" spans="1:32" x14ac:dyDescent="0.3">
      <c r="A3412">
        <v>3011219</v>
      </c>
      <c r="B3412">
        <v>1</v>
      </c>
      <c r="C3412" t="s">
        <v>83</v>
      </c>
      <c r="D3412" t="s">
        <v>128</v>
      </c>
      <c r="E3412" t="s">
        <v>12895</v>
      </c>
      <c r="F3412" t="s">
        <v>12896</v>
      </c>
      <c r="G3412" t="s">
        <v>134</v>
      </c>
      <c r="H3412" t="s">
        <v>211</v>
      </c>
      <c r="I3412" t="s">
        <v>79</v>
      </c>
      <c r="J3412" t="s">
        <v>136</v>
      </c>
      <c r="K3412" t="s">
        <v>22</v>
      </c>
      <c r="L3412" t="s">
        <v>177</v>
      </c>
      <c r="M3412" t="s">
        <v>12897</v>
      </c>
      <c r="N3412" t="s">
        <v>12898</v>
      </c>
      <c r="O3412">
        <v>1.6911169444444443</v>
      </c>
      <c r="P3412">
        <v>1</v>
      </c>
      <c r="Q3412">
        <v>551</v>
      </c>
      <c r="R3412">
        <v>9</v>
      </c>
      <c r="S3412">
        <v>26</v>
      </c>
      <c r="T3412">
        <v>5</v>
      </c>
      <c r="U3412">
        <v>124</v>
      </c>
      <c r="V3412">
        <v>7</v>
      </c>
      <c r="W3412">
        <v>1</v>
      </c>
      <c r="X3412">
        <v>0.41657277999999998</v>
      </c>
      <c r="Y3412">
        <v>249.42123000000001</v>
      </c>
      <c r="Z3412">
        <v>2.8802378000000002</v>
      </c>
      <c r="AA3412">
        <v>9.0914669999999997</v>
      </c>
      <c r="AB3412">
        <v>27.429435999999999</v>
      </c>
      <c r="AC3412">
        <v>222.36597</v>
      </c>
      <c r="AD3412">
        <v>1168.6143</v>
      </c>
      <c r="AE3412">
        <v>6.2800045000000004</v>
      </c>
      <c r="AF3412">
        <v>1686.4992999999999</v>
      </c>
    </row>
    <row r="3413" spans="1:32" x14ac:dyDescent="0.3">
      <c r="A3413">
        <v>3009798</v>
      </c>
      <c r="B3413">
        <v>1</v>
      </c>
      <c r="C3413" t="s">
        <v>83</v>
      </c>
      <c r="D3413" t="s">
        <v>128</v>
      </c>
      <c r="E3413" t="s">
        <v>12899</v>
      </c>
      <c r="F3413" t="s">
        <v>12900</v>
      </c>
      <c r="G3413" t="s">
        <v>134</v>
      </c>
      <c r="H3413" t="s">
        <v>404</v>
      </c>
      <c r="I3413" t="s">
        <v>78</v>
      </c>
      <c r="J3413" t="s">
        <v>136</v>
      </c>
      <c r="K3413" t="s">
        <v>22</v>
      </c>
      <c r="L3413" t="s">
        <v>177</v>
      </c>
      <c r="M3413" t="s">
        <v>12901</v>
      </c>
      <c r="N3413" t="s">
        <v>9120</v>
      </c>
      <c r="O3413">
        <v>0.85827694444444447</v>
      </c>
      <c r="P3413">
        <v>0</v>
      </c>
      <c r="Q3413">
        <v>177</v>
      </c>
      <c r="R3413">
        <v>0</v>
      </c>
      <c r="S3413">
        <v>0</v>
      </c>
      <c r="T3413">
        <v>0</v>
      </c>
      <c r="U3413">
        <v>10</v>
      </c>
      <c r="V3413">
        <v>0</v>
      </c>
      <c r="W3413">
        <v>0</v>
      </c>
      <c r="X3413">
        <v>0</v>
      </c>
      <c r="Y3413">
        <v>36.657882999999998</v>
      </c>
      <c r="Z3413">
        <v>0</v>
      </c>
      <c r="AA3413">
        <v>0</v>
      </c>
      <c r="AB3413">
        <v>0</v>
      </c>
      <c r="AC3413">
        <v>2.6452740000000001</v>
      </c>
      <c r="AD3413">
        <v>0</v>
      </c>
      <c r="AE3413">
        <v>0</v>
      </c>
      <c r="AF3413">
        <v>39.303153999999999</v>
      </c>
    </row>
    <row r="3414" spans="1:32" x14ac:dyDescent="0.3">
      <c r="A3414">
        <v>3015394</v>
      </c>
      <c r="B3414">
        <v>1</v>
      </c>
      <c r="C3414" t="s">
        <v>83</v>
      </c>
      <c r="D3414" t="s">
        <v>119</v>
      </c>
      <c r="E3414" t="s">
        <v>12902</v>
      </c>
      <c r="F3414" t="s">
        <v>12903</v>
      </c>
      <c r="G3414" t="s">
        <v>134</v>
      </c>
      <c r="H3414" t="s">
        <v>247</v>
      </c>
      <c r="I3414" t="s">
        <v>78</v>
      </c>
      <c r="J3414" t="s">
        <v>136</v>
      </c>
      <c r="K3414" t="s">
        <v>22</v>
      </c>
      <c r="L3414" t="s">
        <v>177</v>
      </c>
      <c r="M3414" t="s">
        <v>12904</v>
      </c>
      <c r="N3414" t="s">
        <v>12905</v>
      </c>
      <c r="O3414">
        <v>0.59680222222222212</v>
      </c>
      <c r="P3414">
        <v>0</v>
      </c>
      <c r="Q3414">
        <v>6</v>
      </c>
      <c r="R3414">
        <v>0</v>
      </c>
      <c r="S3414">
        <v>3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0.16812249000000001</v>
      </c>
      <c r="Z3414">
        <v>0</v>
      </c>
      <c r="AA3414">
        <v>0.29530030000000002</v>
      </c>
      <c r="AB3414">
        <v>0</v>
      </c>
      <c r="AC3414">
        <v>0</v>
      </c>
      <c r="AD3414">
        <v>0</v>
      </c>
      <c r="AE3414">
        <v>0</v>
      </c>
      <c r="AF3414">
        <v>0.46342277999999998</v>
      </c>
    </row>
    <row r="3415" spans="1:32" x14ac:dyDescent="0.3">
      <c r="A3415">
        <v>3014822</v>
      </c>
      <c r="B3415">
        <v>1</v>
      </c>
      <c r="C3415" t="s">
        <v>83</v>
      </c>
      <c r="D3415" t="s">
        <v>125</v>
      </c>
      <c r="E3415" t="s">
        <v>12906</v>
      </c>
      <c r="F3415" t="s">
        <v>12907</v>
      </c>
      <c r="G3415" t="s">
        <v>134</v>
      </c>
      <c r="H3415" t="s">
        <v>147</v>
      </c>
      <c r="I3415" t="s">
        <v>79</v>
      </c>
      <c r="J3415" t="s">
        <v>136</v>
      </c>
      <c r="K3415" t="s">
        <v>22</v>
      </c>
      <c r="L3415" t="s">
        <v>137</v>
      </c>
      <c r="M3415" t="s">
        <v>12908</v>
      </c>
      <c r="N3415" t="s">
        <v>12909</v>
      </c>
      <c r="O3415">
        <v>3.3344444444444443</v>
      </c>
      <c r="P3415">
        <v>3</v>
      </c>
      <c r="Q3415">
        <v>515</v>
      </c>
      <c r="R3415">
        <v>35</v>
      </c>
      <c r="S3415">
        <v>32</v>
      </c>
      <c r="T3415">
        <v>4</v>
      </c>
      <c r="U3415">
        <v>30</v>
      </c>
      <c r="V3415">
        <v>0</v>
      </c>
      <c r="W3415">
        <v>0</v>
      </c>
      <c r="X3415">
        <v>12.466530000000001</v>
      </c>
      <c r="Y3415">
        <v>210.12769</v>
      </c>
      <c r="Z3415">
        <v>26.577555</v>
      </c>
      <c r="AA3415">
        <v>22.877631999999998</v>
      </c>
      <c r="AB3415">
        <v>54.493442999999999</v>
      </c>
      <c r="AC3415">
        <v>49.168415000000003</v>
      </c>
      <c r="AD3415">
        <v>0</v>
      </c>
      <c r="AE3415">
        <v>0</v>
      </c>
      <c r="AF3415">
        <v>375.71127000000001</v>
      </c>
    </row>
    <row r="3416" spans="1:32" x14ac:dyDescent="0.3">
      <c r="A3416">
        <v>3018836</v>
      </c>
      <c r="B3416">
        <v>1</v>
      </c>
      <c r="C3416" t="s">
        <v>82</v>
      </c>
      <c r="D3416" t="s">
        <v>86</v>
      </c>
      <c r="E3416" t="s">
        <v>12910</v>
      </c>
      <c r="F3416" t="s">
        <v>12911</v>
      </c>
      <c r="G3416" t="s">
        <v>134</v>
      </c>
      <c r="H3416" t="s">
        <v>238</v>
      </c>
      <c r="I3416" t="s">
        <v>78</v>
      </c>
      <c r="J3416" t="s">
        <v>136</v>
      </c>
      <c r="K3416" t="s">
        <v>22</v>
      </c>
      <c r="L3416" t="s">
        <v>177</v>
      </c>
      <c r="M3416" t="s">
        <v>12912</v>
      </c>
      <c r="N3416" t="s">
        <v>12913</v>
      </c>
      <c r="O3416">
        <v>5.4704405555555553</v>
      </c>
      <c r="P3416">
        <v>0</v>
      </c>
      <c r="Q3416">
        <v>1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5.7738166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5.7738166</v>
      </c>
    </row>
    <row r="3417" spans="1:32" x14ac:dyDescent="0.3">
      <c r="A3417">
        <v>3016398</v>
      </c>
      <c r="B3417">
        <v>1</v>
      </c>
      <c r="C3417" t="s">
        <v>83</v>
      </c>
      <c r="D3417" t="s">
        <v>128</v>
      </c>
      <c r="E3417" t="s">
        <v>12391</v>
      </c>
      <c r="F3417" t="s">
        <v>12392</v>
      </c>
      <c r="G3417" t="s">
        <v>134</v>
      </c>
      <c r="H3417" t="s">
        <v>182</v>
      </c>
      <c r="I3417" t="s">
        <v>79</v>
      </c>
      <c r="J3417" t="s">
        <v>136</v>
      </c>
      <c r="K3417" t="s">
        <v>22</v>
      </c>
      <c r="L3417" t="s">
        <v>177</v>
      </c>
      <c r="M3417" t="s">
        <v>12914</v>
      </c>
      <c r="N3417" t="s">
        <v>12915</v>
      </c>
      <c r="O3417">
        <v>1.5418958333333332</v>
      </c>
      <c r="P3417">
        <v>4</v>
      </c>
      <c r="Q3417">
        <v>13</v>
      </c>
      <c r="R3417">
        <v>39</v>
      </c>
      <c r="S3417">
        <v>49</v>
      </c>
      <c r="T3417">
        <v>3</v>
      </c>
      <c r="U3417">
        <v>2</v>
      </c>
      <c r="V3417">
        <v>0</v>
      </c>
      <c r="W3417">
        <v>0</v>
      </c>
      <c r="X3417">
        <v>8.5609009999999994</v>
      </c>
      <c r="Y3417">
        <v>5.4178620000000004</v>
      </c>
      <c r="Z3417">
        <v>15.280775</v>
      </c>
      <c r="AA3417">
        <v>18.015820999999999</v>
      </c>
      <c r="AB3417">
        <v>12.309221000000001</v>
      </c>
      <c r="AC3417">
        <v>0</v>
      </c>
      <c r="AD3417">
        <v>0</v>
      </c>
      <c r="AE3417">
        <v>0</v>
      </c>
      <c r="AF3417">
        <v>59.584583000000002</v>
      </c>
    </row>
    <row r="3418" spans="1:32" x14ac:dyDescent="0.3">
      <c r="A3418">
        <v>3019706</v>
      </c>
      <c r="B3418">
        <v>1</v>
      </c>
      <c r="C3418" t="s">
        <v>82</v>
      </c>
      <c r="D3418" t="s">
        <v>98</v>
      </c>
      <c r="E3418" t="s">
        <v>3487</v>
      </c>
      <c r="F3418" t="s">
        <v>3488</v>
      </c>
      <c r="G3418" t="s">
        <v>134</v>
      </c>
      <c r="H3418" t="s">
        <v>182</v>
      </c>
      <c r="I3418" t="s">
        <v>78</v>
      </c>
      <c r="J3418" t="s">
        <v>136</v>
      </c>
      <c r="K3418" t="s">
        <v>22</v>
      </c>
      <c r="L3418" t="s">
        <v>177</v>
      </c>
      <c r="M3418" t="s">
        <v>12916</v>
      </c>
      <c r="N3418" t="s">
        <v>12917</v>
      </c>
      <c r="O3418">
        <v>1.4838888888888888</v>
      </c>
      <c r="P3418">
        <v>0</v>
      </c>
      <c r="Q3418">
        <v>591</v>
      </c>
      <c r="R3418">
        <v>0</v>
      </c>
      <c r="S3418">
        <v>0</v>
      </c>
      <c r="T3418">
        <v>0</v>
      </c>
      <c r="U3418">
        <v>5</v>
      </c>
      <c r="V3418">
        <v>0</v>
      </c>
      <c r="W3418">
        <v>0</v>
      </c>
      <c r="X3418">
        <v>0</v>
      </c>
      <c r="Y3418">
        <v>211.85303999999999</v>
      </c>
      <c r="Z3418">
        <v>0</v>
      </c>
      <c r="AA3418">
        <v>0</v>
      </c>
      <c r="AB3418">
        <v>0</v>
      </c>
      <c r="AC3418">
        <v>4.7311772999999997</v>
      </c>
      <c r="AD3418">
        <v>0</v>
      </c>
      <c r="AE3418">
        <v>0</v>
      </c>
      <c r="AF3418">
        <v>216.58421000000001</v>
      </c>
    </row>
    <row r="3419" spans="1:32" x14ac:dyDescent="0.3">
      <c r="A3419">
        <v>3013890</v>
      </c>
      <c r="B3419">
        <v>1</v>
      </c>
      <c r="C3419" t="s">
        <v>83</v>
      </c>
      <c r="D3419" t="s">
        <v>123</v>
      </c>
      <c r="E3419" t="s">
        <v>12918</v>
      </c>
      <c r="F3419" t="s">
        <v>12919</v>
      </c>
      <c r="G3419" t="s">
        <v>134</v>
      </c>
      <c r="H3419" t="s">
        <v>211</v>
      </c>
      <c r="I3419" t="s">
        <v>79</v>
      </c>
      <c r="J3419" t="s">
        <v>136</v>
      </c>
      <c r="K3419" t="s">
        <v>22</v>
      </c>
      <c r="L3419" t="s">
        <v>177</v>
      </c>
      <c r="M3419" t="s">
        <v>12920</v>
      </c>
      <c r="N3419" t="s">
        <v>12921</v>
      </c>
      <c r="O3419">
        <v>1.6088888888888888</v>
      </c>
      <c r="P3419">
        <v>1</v>
      </c>
      <c r="Q3419">
        <v>126</v>
      </c>
      <c r="R3419">
        <v>28</v>
      </c>
      <c r="S3419">
        <v>5</v>
      </c>
      <c r="T3419">
        <v>6</v>
      </c>
      <c r="U3419">
        <v>5</v>
      </c>
      <c r="V3419">
        <v>0</v>
      </c>
      <c r="W3419">
        <v>0</v>
      </c>
      <c r="X3419">
        <v>0.22534277999999999</v>
      </c>
      <c r="Y3419">
        <v>21.056747000000001</v>
      </c>
      <c r="Z3419">
        <v>24.950554</v>
      </c>
      <c r="AA3419">
        <v>1.7878729</v>
      </c>
      <c r="AB3419">
        <v>9.5384729999999998</v>
      </c>
      <c r="AC3419">
        <v>2.1633081000000001</v>
      </c>
      <c r="AD3419">
        <v>0</v>
      </c>
      <c r="AE3419">
        <v>0</v>
      </c>
      <c r="AF3419">
        <v>59.722298000000002</v>
      </c>
    </row>
    <row r="3420" spans="1:32" x14ac:dyDescent="0.3">
      <c r="A3420">
        <v>3013644</v>
      </c>
      <c r="B3420">
        <v>1</v>
      </c>
      <c r="C3420" t="s">
        <v>82</v>
      </c>
      <c r="D3420" t="s">
        <v>103</v>
      </c>
      <c r="E3420" t="s">
        <v>12922</v>
      </c>
      <c r="F3420" t="s">
        <v>12923</v>
      </c>
      <c r="G3420" t="s">
        <v>134</v>
      </c>
      <c r="H3420" t="s">
        <v>247</v>
      </c>
      <c r="I3420" t="s">
        <v>78</v>
      </c>
      <c r="J3420" t="s">
        <v>136</v>
      </c>
      <c r="K3420" t="s">
        <v>22</v>
      </c>
      <c r="L3420" t="s">
        <v>177</v>
      </c>
      <c r="M3420" t="s">
        <v>12924</v>
      </c>
      <c r="N3420" t="s">
        <v>12925</v>
      </c>
      <c r="O3420">
        <v>1.9130175</v>
      </c>
      <c r="P3420">
        <v>0</v>
      </c>
      <c r="Q3420">
        <v>13</v>
      </c>
      <c r="R3420">
        <v>0</v>
      </c>
      <c r="S3420">
        <v>1</v>
      </c>
      <c r="T3420">
        <v>0</v>
      </c>
      <c r="U3420">
        <v>3</v>
      </c>
      <c r="V3420">
        <v>0</v>
      </c>
      <c r="W3420">
        <v>0</v>
      </c>
      <c r="X3420">
        <v>0</v>
      </c>
      <c r="Y3420">
        <v>4.338692</v>
      </c>
      <c r="Z3420">
        <v>0</v>
      </c>
      <c r="AA3420">
        <v>8.5139930000000003E-2</v>
      </c>
      <c r="AB3420">
        <v>0</v>
      </c>
      <c r="AC3420">
        <v>7.1517925</v>
      </c>
      <c r="AD3420">
        <v>0</v>
      </c>
      <c r="AE3420">
        <v>0</v>
      </c>
      <c r="AF3420">
        <v>11.575623999999999</v>
      </c>
    </row>
    <row r="3421" spans="1:32" x14ac:dyDescent="0.3">
      <c r="A3421">
        <v>3019347</v>
      </c>
      <c r="B3421">
        <v>1</v>
      </c>
      <c r="C3421" t="s">
        <v>83</v>
      </c>
      <c r="D3421" t="s">
        <v>130</v>
      </c>
      <c r="E3421" t="s">
        <v>12926</v>
      </c>
      <c r="F3421" t="s">
        <v>12927</v>
      </c>
      <c r="G3421" t="s">
        <v>134</v>
      </c>
      <c r="H3421" t="s">
        <v>182</v>
      </c>
      <c r="I3421" t="s">
        <v>79</v>
      </c>
      <c r="J3421" t="s">
        <v>136</v>
      </c>
      <c r="K3421" t="s">
        <v>22</v>
      </c>
      <c r="L3421" t="s">
        <v>177</v>
      </c>
      <c r="M3421" t="s">
        <v>12928</v>
      </c>
      <c r="N3421" t="s">
        <v>12929</v>
      </c>
      <c r="O3421">
        <v>0.61646861111111106</v>
      </c>
      <c r="P3421">
        <v>0</v>
      </c>
      <c r="Q3421">
        <v>0</v>
      </c>
      <c r="R3421">
        <v>0</v>
      </c>
      <c r="S3421">
        <v>0</v>
      </c>
      <c r="T3421">
        <v>3</v>
      </c>
      <c r="U3421">
        <v>0</v>
      </c>
      <c r="V3421">
        <v>2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6.0633299999999997</v>
      </c>
      <c r="AC3421">
        <v>0</v>
      </c>
      <c r="AD3421">
        <v>20.326530000000002</v>
      </c>
      <c r="AE3421">
        <v>0</v>
      </c>
      <c r="AF3421">
        <v>26.389859999999999</v>
      </c>
    </row>
    <row r="3422" spans="1:32" x14ac:dyDescent="0.3">
      <c r="A3422">
        <v>3015426</v>
      </c>
      <c r="B3422">
        <v>1</v>
      </c>
      <c r="C3422" t="s">
        <v>83</v>
      </c>
      <c r="D3422" t="s">
        <v>123</v>
      </c>
      <c r="E3422" t="s">
        <v>12930</v>
      </c>
      <c r="F3422" t="s">
        <v>12931</v>
      </c>
      <c r="G3422" t="s">
        <v>134</v>
      </c>
      <c r="H3422" t="s">
        <v>318</v>
      </c>
      <c r="I3422" t="s">
        <v>79</v>
      </c>
      <c r="J3422" t="s">
        <v>136</v>
      </c>
      <c r="K3422" t="s">
        <v>22</v>
      </c>
      <c r="L3422" t="s">
        <v>177</v>
      </c>
      <c r="M3422" t="s">
        <v>12932</v>
      </c>
      <c r="N3422" t="s">
        <v>12933</v>
      </c>
      <c r="O3422">
        <v>1.9408258333333333</v>
      </c>
      <c r="P3422">
        <v>0</v>
      </c>
      <c r="Q3422">
        <v>0</v>
      </c>
      <c r="R3422">
        <v>6</v>
      </c>
      <c r="S3422">
        <v>0</v>
      </c>
      <c r="T3422">
        <v>1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4.7179966000000002</v>
      </c>
      <c r="AA3422">
        <v>0</v>
      </c>
      <c r="AB3422">
        <v>15.561393000000001</v>
      </c>
      <c r="AC3422">
        <v>0</v>
      </c>
      <c r="AD3422">
        <v>0</v>
      </c>
      <c r="AE3422">
        <v>0</v>
      </c>
      <c r="AF3422">
        <v>20.279389999999999</v>
      </c>
    </row>
    <row r="3423" spans="1:32" x14ac:dyDescent="0.3">
      <c r="A3423">
        <v>3014309</v>
      </c>
      <c r="B3423">
        <v>1</v>
      </c>
      <c r="C3423" t="s">
        <v>82</v>
      </c>
      <c r="D3423" t="s">
        <v>111</v>
      </c>
      <c r="E3423" t="s">
        <v>12934</v>
      </c>
      <c r="F3423" t="s">
        <v>12935</v>
      </c>
      <c r="G3423" t="s">
        <v>134</v>
      </c>
      <c r="H3423" t="s">
        <v>211</v>
      </c>
      <c r="I3423" t="s">
        <v>79</v>
      </c>
      <c r="J3423" t="s">
        <v>136</v>
      </c>
      <c r="K3423" t="s">
        <v>22</v>
      </c>
      <c r="L3423" t="s">
        <v>177</v>
      </c>
      <c r="M3423" t="s">
        <v>12936</v>
      </c>
      <c r="N3423" t="s">
        <v>12937</v>
      </c>
      <c r="O3423">
        <v>0.52055555555555555</v>
      </c>
      <c r="P3423">
        <v>0</v>
      </c>
      <c r="Q3423">
        <v>514</v>
      </c>
      <c r="R3423">
        <v>36</v>
      </c>
      <c r="S3423">
        <v>105</v>
      </c>
      <c r="T3423">
        <v>12</v>
      </c>
      <c r="U3423">
        <v>103</v>
      </c>
      <c r="V3423">
        <v>1</v>
      </c>
      <c r="W3423">
        <v>0</v>
      </c>
      <c r="X3423">
        <v>0</v>
      </c>
      <c r="Y3423">
        <v>59.452522000000002</v>
      </c>
      <c r="Z3423">
        <v>39.785980000000002</v>
      </c>
      <c r="AA3423">
        <v>21.616551999999999</v>
      </c>
      <c r="AB3423">
        <v>7.7032976</v>
      </c>
      <c r="AC3423">
        <v>24.071947000000002</v>
      </c>
      <c r="AD3423">
        <v>4.8039721999999996</v>
      </c>
      <c r="AE3423">
        <v>0</v>
      </c>
      <c r="AF3423">
        <v>157.43427</v>
      </c>
    </row>
    <row r="3424" spans="1:32" x14ac:dyDescent="0.3">
      <c r="A3424">
        <v>3013518</v>
      </c>
      <c r="B3424">
        <v>1</v>
      </c>
      <c r="C3424" t="s">
        <v>82</v>
      </c>
      <c r="D3424" t="s">
        <v>92</v>
      </c>
      <c r="E3424" t="s">
        <v>12938</v>
      </c>
      <c r="F3424" t="s">
        <v>12939</v>
      </c>
      <c r="G3424" t="s">
        <v>134</v>
      </c>
      <c r="H3424" t="s">
        <v>367</v>
      </c>
      <c r="I3424" t="s">
        <v>78</v>
      </c>
      <c r="J3424" t="s">
        <v>136</v>
      </c>
      <c r="K3424" t="s">
        <v>22</v>
      </c>
      <c r="L3424" t="s">
        <v>177</v>
      </c>
      <c r="M3424" t="s">
        <v>12940</v>
      </c>
      <c r="N3424" t="s">
        <v>12941</v>
      </c>
      <c r="O3424">
        <v>5.724708333333334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4.8995133000000003E-2</v>
      </c>
      <c r="AD3424">
        <v>0</v>
      </c>
      <c r="AE3424">
        <v>0</v>
      </c>
      <c r="AF3424">
        <v>4.8995133000000003E-2</v>
      </c>
    </row>
    <row r="3425" spans="1:32" x14ac:dyDescent="0.3">
      <c r="A3425">
        <v>3016023</v>
      </c>
      <c r="B3425">
        <v>1</v>
      </c>
      <c r="C3425" t="s">
        <v>83</v>
      </c>
      <c r="D3425" t="s">
        <v>130</v>
      </c>
      <c r="E3425" t="s">
        <v>12942</v>
      </c>
      <c r="F3425" t="s">
        <v>12943</v>
      </c>
      <c r="G3425" t="s">
        <v>134</v>
      </c>
      <c r="H3425" t="s">
        <v>182</v>
      </c>
      <c r="I3425" t="s">
        <v>78</v>
      </c>
      <c r="J3425" t="s">
        <v>136</v>
      </c>
      <c r="K3425" t="s">
        <v>22</v>
      </c>
      <c r="L3425" t="s">
        <v>177</v>
      </c>
      <c r="M3425" t="s">
        <v>12944</v>
      </c>
      <c r="N3425" t="s">
        <v>12945</v>
      </c>
      <c r="O3425">
        <v>1.1392755555555556</v>
      </c>
      <c r="P3425">
        <v>0</v>
      </c>
      <c r="Q3425">
        <v>123</v>
      </c>
      <c r="R3425">
        <v>0</v>
      </c>
      <c r="S3425">
        <v>6</v>
      </c>
      <c r="T3425">
        <v>0</v>
      </c>
      <c r="U3425">
        <v>5</v>
      </c>
      <c r="V3425">
        <v>0</v>
      </c>
      <c r="W3425">
        <v>0</v>
      </c>
      <c r="X3425">
        <v>0</v>
      </c>
      <c r="Y3425">
        <v>18.871507999999999</v>
      </c>
      <c r="Z3425">
        <v>0</v>
      </c>
      <c r="AA3425">
        <v>0.17172325999999999</v>
      </c>
      <c r="AB3425">
        <v>0</v>
      </c>
      <c r="AC3425">
        <v>2.3270110000000002</v>
      </c>
      <c r="AD3425">
        <v>0</v>
      </c>
      <c r="AE3425">
        <v>0</v>
      </c>
      <c r="AF3425">
        <v>21.370242999999999</v>
      </c>
    </row>
    <row r="3426" spans="1:32" x14ac:dyDescent="0.3">
      <c r="A3426">
        <v>3018507</v>
      </c>
      <c r="B3426">
        <v>1</v>
      </c>
      <c r="C3426" t="s">
        <v>82</v>
      </c>
      <c r="D3426" t="s">
        <v>100</v>
      </c>
      <c r="E3426" t="s">
        <v>12946</v>
      </c>
      <c r="F3426" t="s">
        <v>12947</v>
      </c>
      <c r="G3426" t="s">
        <v>134</v>
      </c>
      <c r="H3426" t="s">
        <v>367</v>
      </c>
      <c r="I3426" t="s">
        <v>78</v>
      </c>
      <c r="J3426" t="s">
        <v>136</v>
      </c>
      <c r="K3426" t="s">
        <v>22</v>
      </c>
      <c r="L3426" t="s">
        <v>177</v>
      </c>
      <c r="M3426" t="s">
        <v>12948</v>
      </c>
      <c r="N3426" t="s">
        <v>12949</v>
      </c>
      <c r="O3426">
        <v>1.5141172222222223</v>
      </c>
      <c r="P3426">
        <v>0</v>
      </c>
      <c r="Q3426">
        <v>10</v>
      </c>
      <c r="R3426">
        <v>0</v>
      </c>
      <c r="S3426">
        <v>0</v>
      </c>
      <c r="T3426">
        <v>0</v>
      </c>
      <c r="U3426">
        <v>3</v>
      </c>
      <c r="V3426">
        <v>0</v>
      </c>
      <c r="W3426">
        <v>0</v>
      </c>
      <c r="X3426">
        <v>0</v>
      </c>
      <c r="Y3426">
        <v>3.1794280000000001</v>
      </c>
      <c r="Z3426">
        <v>0</v>
      </c>
      <c r="AA3426">
        <v>0</v>
      </c>
      <c r="AB3426">
        <v>0</v>
      </c>
      <c r="AC3426">
        <v>1.9974453000000001</v>
      </c>
      <c r="AD3426">
        <v>0</v>
      </c>
      <c r="AE3426">
        <v>0</v>
      </c>
      <c r="AF3426">
        <v>5.1768729999999996</v>
      </c>
    </row>
    <row r="3427" spans="1:32" x14ac:dyDescent="0.3">
      <c r="A3427">
        <v>3020203</v>
      </c>
      <c r="B3427">
        <v>2</v>
      </c>
      <c r="C3427" t="s">
        <v>82</v>
      </c>
      <c r="D3427" t="s">
        <v>104</v>
      </c>
      <c r="E3427" t="s">
        <v>12950</v>
      </c>
      <c r="F3427" t="s">
        <v>12951</v>
      </c>
      <c r="G3427" t="s">
        <v>134</v>
      </c>
      <c r="H3427" t="s">
        <v>216</v>
      </c>
      <c r="I3427" t="s">
        <v>78</v>
      </c>
      <c r="J3427" t="s">
        <v>136</v>
      </c>
      <c r="K3427" t="s">
        <v>22</v>
      </c>
      <c r="L3427" t="s">
        <v>177</v>
      </c>
      <c r="M3427" t="s">
        <v>12952</v>
      </c>
      <c r="N3427" t="s">
        <v>12953</v>
      </c>
      <c r="O3427">
        <v>0.8218455555555555</v>
      </c>
      <c r="P3427">
        <v>0</v>
      </c>
      <c r="Q3427">
        <v>14</v>
      </c>
      <c r="R3427">
        <v>0</v>
      </c>
      <c r="S3427">
        <v>0</v>
      </c>
      <c r="T3427">
        <v>0</v>
      </c>
      <c r="U3427">
        <v>286</v>
      </c>
      <c r="V3427">
        <v>0</v>
      </c>
      <c r="W3427">
        <v>2</v>
      </c>
      <c r="X3427">
        <v>0</v>
      </c>
      <c r="Y3427">
        <v>2.0705325999999999</v>
      </c>
      <c r="Z3427">
        <v>0</v>
      </c>
      <c r="AA3427">
        <v>0</v>
      </c>
      <c r="AB3427">
        <v>0</v>
      </c>
      <c r="AC3427">
        <v>181.02094</v>
      </c>
      <c r="AD3427">
        <v>0</v>
      </c>
      <c r="AE3427">
        <v>16.493179999999999</v>
      </c>
      <c r="AF3427">
        <v>199.58464000000001</v>
      </c>
    </row>
    <row r="3428" spans="1:32" x14ac:dyDescent="0.3">
      <c r="A3428">
        <v>3013612</v>
      </c>
      <c r="B3428">
        <v>1</v>
      </c>
      <c r="C3428" t="s">
        <v>82</v>
      </c>
      <c r="D3428" t="s">
        <v>105</v>
      </c>
      <c r="E3428" t="s">
        <v>12954</v>
      </c>
      <c r="F3428" t="s">
        <v>12955</v>
      </c>
      <c r="G3428" t="s">
        <v>134</v>
      </c>
      <c r="H3428" t="s">
        <v>2683</v>
      </c>
      <c r="I3428" t="s">
        <v>79</v>
      </c>
      <c r="J3428" t="s">
        <v>136</v>
      </c>
      <c r="K3428" t="s">
        <v>22</v>
      </c>
      <c r="L3428" t="s">
        <v>177</v>
      </c>
      <c r="M3428" t="s">
        <v>12956</v>
      </c>
      <c r="N3428" t="s">
        <v>12957</v>
      </c>
      <c r="O3428">
        <v>3.3216666666666668</v>
      </c>
      <c r="P3428">
        <v>0</v>
      </c>
      <c r="Q3428">
        <v>340</v>
      </c>
      <c r="R3428">
        <v>0</v>
      </c>
      <c r="S3428">
        <v>125</v>
      </c>
      <c r="T3428">
        <v>0</v>
      </c>
      <c r="U3428">
        <v>86</v>
      </c>
      <c r="V3428">
        <v>0</v>
      </c>
      <c r="W3428">
        <v>0</v>
      </c>
      <c r="X3428">
        <v>0</v>
      </c>
      <c r="Y3428">
        <v>232.74115</v>
      </c>
      <c r="Z3428">
        <v>0</v>
      </c>
      <c r="AA3428">
        <v>116.44361000000001</v>
      </c>
      <c r="AB3428">
        <v>0</v>
      </c>
      <c r="AC3428">
        <v>197.15652</v>
      </c>
      <c r="AD3428">
        <v>0</v>
      </c>
      <c r="AE3428">
        <v>0</v>
      </c>
      <c r="AF3428">
        <v>546.34130000000005</v>
      </c>
    </row>
    <row r="3429" spans="1:32" x14ac:dyDescent="0.3">
      <c r="A3429">
        <v>3018968</v>
      </c>
      <c r="B3429">
        <v>1</v>
      </c>
      <c r="C3429" t="s">
        <v>82</v>
      </c>
      <c r="D3429" t="s">
        <v>87</v>
      </c>
      <c r="E3429" t="s">
        <v>12958</v>
      </c>
      <c r="F3429" t="s">
        <v>12959</v>
      </c>
      <c r="G3429" t="s">
        <v>134</v>
      </c>
      <c r="H3429" t="s">
        <v>216</v>
      </c>
      <c r="I3429" t="s">
        <v>78</v>
      </c>
      <c r="J3429" t="s">
        <v>136</v>
      </c>
      <c r="K3429" t="s">
        <v>22</v>
      </c>
      <c r="L3429" t="s">
        <v>177</v>
      </c>
      <c r="M3429" t="s">
        <v>12960</v>
      </c>
      <c r="N3429" t="s">
        <v>12961</v>
      </c>
      <c r="O3429">
        <v>2.3955427777777776</v>
      </c>
      <c r="P3429">
        <v>0</v>
      </c>
      <c r="Q3429">
        <v>1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0.68450962999999998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0.68450962999999998</v>
      </c>
    </row>
    <row r="3430" spans="1:32" x14ac:dyDescent="0.3">
      <c r="A3430">
        <v>3019390</v>
      </c>
      <c r="B3430">
        <v>1</v>
      </c>
      <c r="C3430" t="s">
        <v>83</v>
      </c>
      <c r="D3430" t="s">
        <v>125</v>
      </c>
      <c r="E3430" t="s">
        <v>12962</v>
      </c>
      <c r="F3430" t="s">
        <v>12963</v>
      </c>
      <c r="G3430" t="s">
        <v>134</v>
      </c>
      <c r="H3430" t="s">
        <v>211</v>
      </c>
      <c r="I3430" t="s">
        <v>79</v>
      </c>
      <c r="J3430" t="s">
        <v>136</v>
      </c>
      <c r="K3430" t="s">
        <v>22</v>
      </c>
      <c r="L3430" t="s">
        <v>177</v>
      </c>
      <c r="M3430" t="s">
        <v>12964</v>
      </c>
      <c r="N3430" t="s">
        <v>12965</v>
      </c>
      <c r="O3430">
        <v>0.59</v>
      </c>
      <c r="P3430">
        <v>5</v>
      </c>
      <c r="Q3430">
        <v>886</v>
      </c>
      <c r="R3430">
        <v>288</v>
      </c>
      <c r="S3430">
        <v>94</v>
      </c>
      <c r="T3430">
        <v>23</v>
      </c>
      <c r="U3430">
        <v>109</v>
      </c>
      <c r="V3430">
        <v>4</v>
      </c>
      <c r="W3430">
        <v>0</v>
      </c>
      <c r="X3430">
        <v>10.761170999999999</v>
      </c>
      <c r="Y3430">
        <v>103.22541</v>
      </c>
      <c r="Z3430">
        <v>617.88726999999994</v>
      </c>
      <c r="AA3430">
        <v>48.680233000000001</v>
      </c>
      <c r="AB3430">
        <v>1033.2094999999999</v>
      </c>
      <c r="AC3430">
        <v>48.208550000000002</v>
      </c>
      <c r="AD3430">
        <v>589.58540000000005</v>
      </c>
      <c r="AE3430">
        <v>0</v>
      </c>
      <c r="AF3430">
        <v>2451.5576000000001</v>
      </c>
    </row>
    <row r="3431" spans="1:32" x14ac:dyDescent="0.3">
      <c r="A3431">
        <v>3010335</v>
      </c>
      <c r="B3431">
        <v>1</v>
      </c>
      <c r="C3431" t="s">
        <v>82</v>
      </c>
      <c r="D3431" t="s">
        <v>93</v>
      </c>
      <c r="E3431" t="s">
        <v>12966</v>
      </c>
      <c r="F3431" t="s">
        <v>12967</v>
      </c>
      <c r="G3431" t="s">
        <v>134</v>
      </c>
      <c r="H3431" t="s">
        <v>336</v>
      </c>
      <c r="I3431" t="s">
        <v>78</v>
      </c>
      <c r="J3431" t="s">
        <v>136</v>
      </c>
      <c r="K3431" t="s">
        <v>22</v>
      </c>
      <c r="L3431" t="s">
        <v>137</v>
      </c>
      <c r="M3431" t="s">
        <v>12968</v>
      </c>
      <c r="N3431" t="s">
        <v>12969</v>
      </c>
      <c r="O3431">
        <v>1.2252777777777777</v>
      </c>
      <c r="P3431">
        <v>0</v>
      </c>
      <c r="Q3431">
        <v>162</v>
      </c>
      <c r="R3431">
        <v>0</v>
      </c>
      <c r="S3431">
        <v>0</v>
      </c>
      <c r="T3431">
        <v>0</v>
      </c>
      <c r="U3431">
        <v>48</v>
      </c>
      <c r="V3431">
        <v>0</v>
      </c>
      <c r="W3431">
        <v>0</v>
      </c>
      <c r="X3431">
        <v>0</v>
      </c>
      <c r="Y3431">
        <v>59.954487</v>
      </c>
      <c r="Z3431">
        <v>0</v>
      </c>
      <c r="AA3431">
        <v>0</v>
      </c>
      <c r="AB3431">
        <v>0</v>
      </c>
      <c r="AC3431">
        <v>16.420777999999999</v>
      </c>
      <c r="AD3431">
        <v>0</v>
      </c>
      <c r="AE3431">
        <v>0</v>
      </c>
      <c r="AF3431">
        <v>76.37527</v>
      </c>
    </row>
    <row r="3432" spans="1:32" x14ac:dyDescent="0.3">
      <c r="A3432">
        <v>3014297</v>
      </c>
      <c r="B3432">
        <v>2</v>
      </c>
      <c r="C3432" t="s">
        <v>83</v>
      </c>
      <c r="D3432" t="s">
        <v>130</v>
      </c>
      <c r="E3432" t="s">
        <v>12970</v>
      </c>
      <c r="F3432" t="s">
        <v>12971</v>
      </c>
      <c r="G3432" t="s">
        <v>134</v>
      </c>
      <c r="H3432" t="s">
        <v>404</v>
      </c>
      <c r="I3432" t="s">
        <v>79</v>
      </c>
      <c r="J3432" t="s">
        <v>136</v>
      </c>
      <c r="K3432" t="s">
        <v>22</v>
      </c>
      <c r="L3432" t="s">
        <v>177</v>
      </c>
      <c r="M3432" t="s">
        <v>12972</v>
      </c>
      <c r="N3432" t="s">
        <v>12973</v>
      </c>
      <c r="O3432">
        <v>6.6768850000000004</v>
      </c>
      <c r="P3432">
        <v>7</v>
      </c>
      <c r="Q3432">
        <v>394</v>
      </c>
      <c r="R3432">
        <v>2</v>
      </c>
      <c r="S3432">
        <v>16</v>
      </c>
      <c r="T3432">
        <v>12</v>
      </c>
      <c r="U3432">
        <v>14</v>
      </c>
      <c r="V3432">
        <v>0</v>
      </c>
      <c r="W3432">
        <v>0</v>
      </c>
      <c r="X3432">
        <v>5.7060760000000004</v>
      </c>
      <c r="Y3432">
        <v>570.4923</v>
      </c>
      <c r="Z3432">
        <v>8.832891</v>
      </c>
      <c r="AA3432">
        <v>10.774243999999999</v>
      </c>
      <c r="AB3432">
        <v>330.31754000000001</v>
      </c>
      <c r="AC3432">
        <v>39.751919999999998</v>
      </c>
      <c r="AD3432">
        <v>0</v>
      </c>
      <c r="AE3432">
        <v>0</v>
      </c>
      <c r="AF3432">
        <v>965.875</v>
      </c>
    </row>
    <row r="3433" spans="1:32" x14ac:dyDescent="0.3">
      <c r="A3433">
        <v>3013617</v>
      </c>
      <c r="B3433">
        <v>1</v>
      </c>
      <c r="C3433" t="s">
        <v>82</v>
      </c>
      <c r="D3433" t="s">
        <v>113</v>
      </c>
      <c r="E3433" t="s">
        <v>12974</v>
      </c>
      <c r="F3433" t="s">
        <v>12975</v>
      </c>
      <c r="G3433" t="s">
        <v>134</v>
      </c>
      <c r="H3433" t="s">
        <v>327</v>
      </c>
      <c r="I3433" t="s">
        <v>78</v>
      </c>
      <c r="J3433" t="s">
        <v>136</v>
      </c>
      <c r="K3433" t="s">
        <v>22</v>
      </c>
      <c r="L3433" t="s">
        <v>177</v>
      </c>
      <c r="M3433" t="s">
        <v>12976</v>
      </c>
      <c r="N3433" t="s">
        <v>12977</v>
      </c>
      <c r="O3433">
        <v>1.7457533333333335</v>
      </c>
      <c r="P3433">
        <v>0</v>
      </c>
      <c r="Q3433">
        <v>20</v>
      </c>
      <c r="R3433">
        <v>0</v>
      </c>
      <c r="S3433">
        <v>0</v>
      </c>
      <c r="T3433">
        <v>0</v>
      </c>
      <c r="U3433">
        <v>2</v>
      </c>
      <c r="V3433">
        <v>0</v>
      </c>
      <c r="W3433">
        <v>0</v>
      </c>
      <c r="X3433">
        <v>0</v>
      </c>
      <c r="Y3433">
        <v>33.932583000000001</v>
      </c>
      <c r="Z3433">
        <v>0</v>
      </c>
      <c r="AA3433">
        <v>0</v>
      </c>
      <c r="AB3433">
        <v>0</v>
      </c>
      <c r="AC3433">
        <v>3.2657772999999999</v>
      </c>
      <c r="AD3433">
        <v>0</v>
      </c>
      <c r="AE3433">
        <v>0</v>
      </c>
      <c r="AF3433">
        <v>37.198360000000001</v>
      </c>
    </row>
    <row r="3434" spans="1:32" x14ac:dyDescent="0.3">
      <c r="A3434">
        <v>3013698</v>
      </c>
      <c r="B3434">
        <v>1</v>
      </c>
      <c r="C3434" t="s">
        <v>82</v>
      </c>
      <c r="D3434" t="s">
        <v>104</v>
      </c>
      <c r="E3434" t="s">
        <v>12978</v>
      </c>
      <c r="F3434" t="s">
        <v>12979</v>
      </c>
      <c r="G3434" t="s">
        <v>134</v>
      </c>
      <c r="H3434" t="s">
        <v>247</v>
      </c>
      <c r="I3434" t="s">
        <v>78</v>
      </c>
      <c r="J3434" t="s">
        <v>136</v>
      </c>
      <c r="K3434" t="s">
        <v>22</v>
      </c>
      <c r="L3434" t="s">
        <v>177</v>
      </c>
      <c r="M3434" t="s">
        <v>12980</v>
      </c>
      <c r="N3434" t="s">
        <v>12981</v>
      </c>
      <c r="O3434">
        <v>0.56952805555555552</v>
      </c>
      <c r="P3434">
        <v>0</v>
      </c>
      <c r="Q3434">
        <v>81</v>
      </c>
      <c r="R3434">
        <v>0</v>
      </c>
      <c r="S3434">
        <v>0</v>
      </c>
      <c r="T3434">
        <v>0</v>
      </c>
      <c r="U3434">
        <v>8</v>
      </c>
      <c r="V3434">
        <v>0</v>
      </c>
      <c r="W3434">
        <v>0</v>
      </c>
      <c r="X3434">
        <v>0</v>
      </c>
      <c r="Y3434">
        <v>12.902646000000001</v>
      </c>
      <c r="Z3434">
        <v>0</v>
      </c>
      <c r="AA3434">
        <v>0</v>
      </c>
      <c r="AB3434">
        <v>0</v>
      </c>
      <c r="AC3434">
        <v>4.7484174000000001</v>
      </c>
      <c r="AD3434">
        <v>0</v>
      </c>
      <c r="AE3434">
        <v>0</v>
      </c>
      <c r="AF3434">
        <v>17.651064000000002</v>
      </c>
    </row>
    <row r="3435" spans="1:32" x14ac:dyDescent="0.3">
      <c r="A3435">
        <v>3013933</v>
      </c>
      <c r="B3435">
        <v>1</v>
      </c>
      <c r="C3435" t="s">
        <v>83</v>
      </c>
      <c r="D3435" t="s">
        <v>120</v>
      </c>
      <c r="E3435" t="s">
        <v>12982</v>
      </c>
      <c r="F3435" t="s">
        <v>12983</v>
      </c>
      <c r="G3435" t="s">
        <v>134</v>
      </c>
      <c r="H3435" t="s">
        <v>327</v>
      </c>
      <c r="I3435" t="s">
        <v>78</v>
      </c>
      <c r="J3435" t="s">
        <v>136</v>
      </c>
      <c r="K3435" t="s">
        <v>22</v>
      </c>
      <c r="L3435" t="s">
        <v>177</v>
      </c>
      <c r="M3435" t="s">
        <v>12984</v>
      </c>
      <c r="N3435" t="s">
        <v>12985</v>
      </c>
      <c r="O3435">
        <v>0.70567416666666671</v>
      </c>
      <c r="P3435">
        <v>0</v>
      </c>
      <c r="Q3435">
        <v>231</v>
      </c>
      <c r="R3435">
        <v>0</v>
      </c>
      <c r="S3435">
        <v>11</v>
      </c>
      <c r="T3435">
        <v>0</v>
      </c>
      <c r="U3435">
        <v>7</v>
      </c>
      <c r="V3435">
        <v>0</v>
      </c>
      <c r="W3435">
        <v>0</v>
      </c>
      <c r="X3435">
        <v>0</v>
      </c>
      <c r="Y3435">
        <v>13.622849</v>
      </c>
      <c r="Z3435">
        <v>0</v>
      </c>
      <c r="AA3435">
        <v>0.95141995000000001</v>
      </c>
      <c r="AB3435">
        <v>0</v>
      </c>
      <c r="AC3435">
        <v>0.95091133999999999</v>
      </c>
      <c r="AD3435">
        <v>0</v>
      </c>
      <c r="AE3435">
        <v>0</v>
      </c>
      <c r="AF3435">
        <v>15.525181</v>
      </c>
    </row>
    <row r="3436" spans="1:32" x14ac:dyDescent="0.3">
      <c r="A3436">
        <v>3017189</v>
      </c>
      <c r="B3436">
        <v>1</v>
      </c>
      <c r="C3436" t="s">
        <v>82</v>
      </c>
      <c r="D3436" t="s">
        <v>95</v>
      </c>
      <c r="E3436" t="s">
        <v>12986</v>
      </c>
      <c r="F3436" t="s">
        <v>5074</v>
      </c>
      <c r="G3436" t="s">
        <v>134</v>
      </c>
      <c r="H3436" t="s">
        <v>182</v>
      </c>
      <c r="I3436" t="s">
        <v>78</v>
      </c>
      <c r="J3436" t="s">
        <v>136</v>
      </c>
      <c r="K3436" t="s">
        <v>22</v>
      </c>
      <c r="L3436" t="s">
        <v>177</v>
      </c>
      <c r="M3436" t="s">
        <v>12987</v>
      </c>
      <c r="N3436" t="s">
        <v>12988</v>
      </c>
      <c r="O3436">
        <v>1.1786808333333334</v>
      </c>
      <c r="P3436">
        <v>0</v>
      </c>
      <c r="Q3436">
        <v>125</v>
      </c>
      <c r="R3436">
        <v>0</v>
      </c>
      <c r="S3436">
        <v>0</v>
      </c>
      <c r="T3436">
        <v>0</v>
      </c>
      <c r="U3436">
        <v>5</v>
      </c>
      <c r="V3436">
        <v>0</v>
      </c>
      <c r="W3436">
        <v>0</v>
      </c>
      <c r="X3436">
        <v>0</v>
      </c>
      <c r="Y3436">
        <v>29.639040000000001</v>
      </c>
      <c r="Z3436">
        <v>0</v>
      </c>
      <c r="AA3436">
        <v>0</v>
      </c>
      <c r="AB3436">
        <v>0</v>
      </c>
      <c r="AC3436">
        <v>3.6533277000000002</v>
      </c>
      <c r="AD3436">
        <v>0</v>
      </c>
      <c r="AE3436">
        <v>0</v>
      </c>
      <c r="AF3436">
        <v>33.292366000000001</v>
      </c>
    </row>
    <row r="3437" spans="1:32" x14ac:dyDescent="0.3">
      <c r="A3437">
        <v>3013158</v>
      </c>
      <c r="B3437">
        <v>1</v>
      </c>
      <c r="C3437" t="s">
        <v>82</v>
      </c>
      <c r="D3437" t="s">
        <v>105</v>
      </c>
      <c r="E3437" t="s">
        <v>12989</v>
      </c>
      <c r="F3437" t="s">
        <v>12990</v>
      </c>
      <c r="G3437" t="s">
        <v>134</v>
      </c>
      <c r="H3437" t="s">
        <v>247</v>
      </c>
      <c r="I3437" t="s">
        <v>78</v>
      </c>
      <c r="J3437" t="s">
        <v>136</v>
      </c>
      <c r="K3437" t="s">
        <v>22</v>
      </c>
      <c r="L3437" t="s">
        <v>177</v>
      </c>
      <c r="M3437" t="s">
        <v>12991</v>
      </c>
      <c r="N3437" t="s">
        <v>12992</v>
      </c>
      <c r="O3437">
        <v>1.3013116666666666</v>
      </c>
      <c r="P3437">
        <v>0</v>
      </c>
      <c r="Q3437">
        <v>115</v>
      </c>
      <c r="R3437">
        <v>0</v>
      </c>
      <c r="S3437">
        <v>2</v>
      </c>
      <c r="T3437">
        <v>0</v>
      </c>
      <c r="U3437">
        <v>11</v>
      </c>
      <c r="V3437">
        <v>0</v>
      </c>
      <c r="W3437">
        <v>0</v>
      </c>
      <c r="X3437">
        <v>0</v>
      </c>
      <c r="Y3437">
        <v>50.301723000000003</v>
      </c>
      <c r="Z3437">
        <v>0</v>
      </c>
      <c r="AA3437">
        <v>5.5165085999999999</v>
      </c>
      <c r="AB3437">
        <v>0</v>
      </c>
      <c r="AC3437">
        <v>11.086282000000001</v>
      </c>
      <c r="AD3437">
        <v>0</v>
      </c>
      <c r="AE3437">
        <v>0</v>
      </c>
      <c r="AF3437">
        <v>66.904510000000002</v>
      </c>
    </row>
    <row r="3438" spans="1:32" x14ac:dyDescent="0.3">
      <c r="A3438">
        <v>3018765</v>
      </c>
      <c r="B3438">
        <v>1</v>
      </c>
      <c r="C3438" t="s">
        <v>82</v>
      </c>
      <c r="D3438" t="s">
        <v>98</v>
      </c>
      <c r="E3438" t="s">
        <v>12993</v>
      </c>
      <c r="F3438" t="s">
        <v>12994</v>
      </c>
      <c r="G3438" t="s">
        <v>134</v>
      </c>
      <c r="H3438" t="s">
        <v>874</v>
      </c>
      <c r="I3438" t="s">
        <v>78</v>
      </c>
      <c r="J3438" t="s">
        <v>136</v>
      </c>
      <c r="K3438" t="s">
        <v>3</v>
      </c>
      <c r="L3438" t="s">
        <v>177</v>
      </c>
      <c r="M3438" t="s">
        <v>12995</v>
      </c>
      <c r="N3438" t="s">
        <v>12996</v>
      </c>
      <c r="O3438">
        <v>3.320801388888889</v>
      </c>
      <c r="P3438">
        <v>0</v>
      </c>
      <c r="Q3438">
        <v>1</v>
      </c>
      <c r="R3438">
        <v>0</v>
      </c>
      <c r="S3438">
        <v>0</v>
      </c>
      <c r="T3438">
        <v>0</v>
      </c>
      <c r="U3438">
        <v>31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248.10489000000001</v>
      </c>
      <c r="AD3438">
        <v>0</v>
      </c>
      <c r="AE3438">
        <v>0</v>
      </c>
      <c r="AF3438">
        <v>248.10489000000001</v>
      </c>
    </row>
    <row r="3439" spans="1:32" x14ac:dyDescent="0.3">
      <c r="A3439">
        <v>3018905</v>
      </c>
      <c r="B3439">
        <v>1</v>
      </c>
      <c r="C3439" t="s">
        <v>82</v>
      </c>
      <c r="D3439" t="s">
        <v>106</v>
      </c>
      <c r="E3439" t="s">
        <v>12997</v>
      </c>
      <c r="F3439" t="s">
        <v>12998</v>
      </c>
      <c r="G3439" t="s">
        <v>134</v>
      </c>
      <c r="H3439" t="s">
        <v>211</v>
      </c>
      <c r="I3439" t="s">
        <v>79</v>
      </c>
      <c r="J3439" t="s">
        <v>136</v>
      </c>
      <c r="K3439" t="s">
        <v>22</v>
      </c>
      <c r="L3439" t="s">
        <v>177</v>
      </c>
      <c r="M3439" t="s">
        <v>12999</v>
      </c>
      <c r="N3439" t="s">
        <v>13000</v>
      </c>
      <c r="O3439">
        <v>0.61888888888888893</v>
      </c>
      <c r="P3439">
        <v>49</v>
      </c>
      <c r="Q3439">
        <v>58</v>
      </c>
      <c r="R3439">
        <v>41</v>
      </c>
      <c r="S3439">
        <v>101</v>
      </c>
      <c r="T3439">
        <v>62</v>
      </c>
      <c r="U3439">
        <v>41</v>
      </c>
      <c r="V3439">
        <v>6</v>
      </c>
      <c r="W3439">
        <v>0</v>
      </c>
      <c r="X3439">
        <v>10.977652000000001</v>
      </c>
      <c r="Y3439">
        <v>10.094355999999999</v>
      </c>
      <c r="Z3439">
        <v>20.742529999999999</v>
      </c>
      <c r="AA3439">
        <v>17.476261000000001</v>
      </c>
      <c r="AB3439">
        <v>304.62673999999998</v>
      </c>
      <c r="AC3439">
        <v>27.001245000000001</v>
      </c>
      <c r="AD3439">
        <v>475.89370000000002</v>
      </c>
      <c r="AE3439">
        <v>0</v>
      </c>
      <c r="AF3439">
        <v>866.8125</v>
      </c>
    </row>
    <row r="3440" spans="1:32" x14ac:dyDescent="0.3">
      <c r="A3440">
        <v>3016877</v>
      </c>
      <c r="B3440">
        <v>1</v>
      </c>
      <c r="C3440" t="s">
        <v>82</v>
      </c>
      <c r="D3440" t="s">
        <v>87</v>
      </c>
      <c r="E3440" t="s">
        <v>11856</v>
      </c>
      <c r="F3440" t="s">
        <v>11857</v>
      </c>
      <c r="G3440" t="s">
        <v>134</v>
      </c>
      <c r="H3440" t="s">
        <v>11858</v>
      </c>
      <c r="I3440" t="s">
        <v>80</v>
      </c>
      <c r="J3440" t="s">
        <v>136</v>
      </c>
      <c r="K3440" t="s">
        <v>22</v>
      </c>
      <c r="L3440" t="s">
        <v>137</v>
      </c>
      <c r="M3440" t="s">
        <v>13001</v>
      </c>
      <c r="N3440" t="s">
        <v>13002</v>
      </c>
      <c r="O3440">
        <v>0.13619361111111111</v>
      </c>
      <c r="P3440">
        <v>0</v>
      </c>
      <c r="Q3440">
        <v>14208</v>
      </c>
      <c r="R3440">
        <v>0</v>
      </c>
      <c r="S3440">
        <v>0</v>
      </c>
      <c r="T3440">
        <v>0</v>
      </c>
      <c r="U3440">
        <v>1896</v>
      </c>
      <c r="V3440">
        <v>1</v>
      </c>
      <c r="W3440">
        <v>3</v>
      </c>
      <c r="X3440">
        <v>0</v>
      </c>
      <c r="Y3440">
        <v>681.13982999999996</v>
      </c>
      <c r="Z3440">
        <v>0</v>
      </c>
      <c r="AA3440">
        <v>0</v>
      </c>
      <c r="AB3440">
        <v>0</v>
      </c>
      <c r="AC3440">
        <v>167.52028000000001</v>
      </c>
      <c r="AD3440">
        <v>4.4510680000000002</v>
      </c>
      <c r="AE3440">
        <v>2.8145978</v>
      </c>
      <c r="AF3440">
        <v>855.92579999999998</v>
      </c>
    </row>
    <row r="3441" spans="1:32" x14ac:dyDescent="0.3">
      <c r="A3441">
        <v>3013903</v>
      </c>
      <c r="B3441">
        <v>1</v>
      </c>
      <c r="C3441" t="s">
        <v>82</v>
      </c>
      <c r="D3441" t="s">
        <v>91</v>
      </c>
      <c r="E3441" t="s">
        <v>13003</v>
      </c>
      <c r="F3441" t="s">
        <v>13004</v>
      </c>
      <c r="G3441" t="s">
        <v>134</v>
      </c>
      <c r="H3441" t="s">
        <v>216</v>
      </c>
      <c r="I3441" t="s">
        <v>78</v>
      </c>
      <c r="J3441" t="s">
        <v>136</v>
      </c>
      <c r="K3441" t="s">
        <v>22</v>
      </c>
      <c r="L3441" t="s">
        <v>177</v>
      </c>
      <c r="M3441" t="s">
        <v>13005</v>
      </c>
      <c r="N3441" t="s">
        <v>13006</v>
      </c>
      <c r="O3441">
        <v>6.3775533333333332</v>
      </c>
      <c r="P3441">
        <v>0</v>
      </c>
      <c r="Q3441">
        <v>5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6.7793106999999999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6.7793106999999999</v>
      </c>
    </row>
    <row r="3442" spans="1:32" x14ac:dyDescent="0.3">
      <c r="A3442">
        <v>3019349</v>
      </c>
      <c r="B3442">
        <v>1</v>
      </c>
      <c r="C3442" t="s">
        <v>82</v>
      </c>
      <c r="D3442" t="s">
        <v>104</v>
      </c>
      <c r="E3442" t="s">
        <v>13007</v>
      </c>
      <c r="F3442" t="s">
        <v>13008</v>
      </c>
      <c r="G3442" t="s">
        <v>134</v>
      </c>
      <c r="H3442" t="s">
        <v>367</v>
      </c>
      <c r="I3442" t="s">
        <v>78</v>
      </c>
      <c r="J3442" t="s">
        <v>136</v>
      </c>
      <c r="K3442" t="s">
        <v>22</v>
      </c>
      <c r="L3442" t="s">
        <v>177</v>
      </c>
      <c r="M3442" t="s">
        <v>13009</v>
      </c>
      <c r="N3442" t="s">
        <v>13010</v>
      </c>
      <c r="O3442">
        <v>4.1122180555555561</v>
      </c>
      <c r="P3442">
        <v>0</v>
      </c>
      <c r="Q3442">
        <v>8</v>
      </c>
      <c r="R3442">
        <v>0</v>
      </c>
      <c r="S3442">
        <v>0</v>
      </c>
      <c r="T3442">
        <v>0</v>
      </c>
      <c r="U3442">
        <v>3</v>
      </c>
      <c r="V3442">
        <v>0</v>
      </c>
      <c r="W3442">
        <v>0</v>
      </c>
      <c r="X3442">
        <v>0</v>
      </c>
      <c r="Y3442">
        <v>11.184276000000001</v>
      </c>
      <c r="Z3442">
        <v>0</v>
      </c>
      <c r="AA3442">
        <v>0</v>
      </c>
      <c r="AB3442">
        <v>0</v>
      </c>
      <c r="AC3442">
        <v>29.684929</v>
      </c>
      <c r="AD3442">
        <v>0</v>
      </c>
      <c r="AE3442">
        <v>0</v>
      </c>
      <c r="AF3442">
        <v>40.869205000000001</v>
      </c>
    </row>
    <row r="3443" spans="1:32" x14ac:dyDescent="0.3">
      <c r="A3443">
        <v>3001366</v>
      </c>
      <c r="B3443">
        <v>1</v>
      </c>
      <c r="C3443" t="s">
        <v>82</v>
      </c>
      <c r="D3443" t="s">
        <v>93</v>
      </c>
      <c r="E3443" t="s">
        <v>13011</v>
      </c>
      <c r="F3443" t="s">
        <v>13012</v>
      </c>
      <c r="G3443" t="s">
        <v>134</v>
      </c>
      <c r="H3443" t="s">
        <v>147</v>
      </c>
      <c r="I3443" t="s">
        <v>79</v>
      </c>
      <c r="J3443" t="s">
        <v>136</v>
      </c>
      <c r="K3443" t="s">
        <v>22</v>
      </c>
      <c r="L3443" t="s">
        <v>137</v>
      </c>
      <c r="M3443" t="s">
        <v>13013</v>
      </c>
      <c r="N3443" t="s">
        <v>13014</v>
      </c>
      <c r="O3443">
        <v>4.700277777777778</v>
      </c>
      <c r="P3443">
        <v>0</v>
      </c>
      <c r="Q3443">
        <v>230</v>
      </c>
      <c r="R3443">
        <v>0</v>
      </c>
      <c r="S3443">
        <v>0</v>
      </c>
      <c r="T3443">
        <v>0</v>
      </c>
      <c r="U3443">
        <v>10</v>
      </c>
      <c r="V3443">
        <v>0</v>
      </c>
      <c r="W3443">
        <v>0</v>
      </c>
      <c r="X3443">
        <v>0</v>
      </c>
      <c r="Y3443">
        <v>236.5127</v>
      </c>
      <c r="Z3443">
        <v>0</v>
      </c>
      <c r="AA3443">
        <v>0</v>
      </c>
      <c r="AB3443">
        <v>0</v>
      </c>
      <c r="AC3443">
        <v>53.746974999999999</v>
      </c>
      <c r="AD3443">
        <v>0</v>
      </c>
      <c r="AE3443">
        <v>0</v>
      </c>
      <c r="AF3443">
        <v>290.25967000000003</v>
      </c>
    </row>
    <row r="3444" spans="1:32" x14ac:dyDescent="0.3">
      <c r="A3444">
        <v>3013727</v>
      </c>
      <c r="B3444">
        <v>1</v>
      </c>
      <c r="C3444" t="s">
        <v>83</v>
      </c>
      <c r="D3444" t="s">
        <v>122</v>
      </c>
      <c r="E3444" t="s">
        <v>1751</v>
      </c>
      <c r="F3444" t="s">
        <v>1752</v>
      </c>
      <c r="G3444" t="s">
        <v>134</v>
      </c>
      <c r="H3444" t="s">
        <v>318</v>
      </c>
      <c r="I3444" t="s">
        <v>79</v>
      </c>
      <c r="J3444" t="s">
        <v>136</v>
      </c>
      <c r="K3444" t="s">
        <v>22</v>
      </c>
      <c r="L3444" t="s">
        <v>177</v>
      </c>
      <c r="M3444" t="s">
        <v>13015</v>
      </c>
      <c r="N3444" t="s">
        <v>13016</v>
      </c>
      <c r="O3444">
        <v>0.90333333333333332</v>
      </c>
      <c r="P3444">
        <v>2</v>
      </c>
      <c r="Q3444">
        <v>113</v>
      </c>
      <c r="R3444">
        <v>16</v>
      </c>
      <c r="S3444">
        <v>27</v>
      </c>
      <c r="T3444">
        <v>2</v>
      </c>
      <c r="U3444">
        <v>10</v>
      </c>
      <c r="V3444">
        <v>0</v>
      </c>
      <c r="W3444">
        <v>0</v>
      </c>
      <c r="X3444">
        <v>1.907527</v>
      </c>
      <c r="Y3444">
        <v>17.722021000000002</v>
      </c>
      <c r="Z3444">
        <v>4.4519152999999996</v>
      </c>
      <c r="AA3444">
        <v>0.45489833000000002</v>
      </c>
      <c r="AB3444">
        <v>3.1952664999999998</v>
      </c>
      <c r="AC3444">
        <v>8.6464269999999992</v>
      </c>
      <c r="AD3444">
        <v>0</v>
      </c>
      <c r="AE3444">
        <v>0</v>
      </c>
      <c r="AF3444">
        <v>36.378056000000001</v>
      </c>
    </row>
    <row r="3445" spans="1:32" x14ac:dyDescent="0.3">
      <c r="A3445">
        <v>3014729</v>
      </c>
      <c r="B3445">
        <v>1</v>
      </c>
      <c r="C3445" t="s">
        <v>82</v>
      </c>
      <c r="D3445" t="s">
        <v>105</v>
      </c>
      <c r="E3445" t="s">
        <v>13017</v>
      </c>
      <c r="F3445" t="s">
        <v>13018</v>
      </c>
      <c r="G3445" t="s">
        <v>134</v>
      </c>
      <c r="H3445" t="s">
        <v>252</v>
      </c>
      <c r="I3445" t="s">
        <v>79</v>
      </c>
      <c r="J3445" t="s">
        <v>136</v>
      </c>
      <c r="K3445" t="s">
        <v>22</v>
      </c>
      <c r="L3445" t="s">
        <v>177</v>
      </c>
      <c r="M3445" t="s">
        <v>13019</v>
      </c>
      <c r="N3445" t="s">
        <v>13020</v>
      </c>
      <c r="O3445">
        <v>0.56370055555555554</v>
      </c>
      <c r="P3445">
        <v>0</v>
      </c>
      <c r="Q3445">
        <v>158</v>
      </c>
      <c r="R3445">
        <v>0</v>
      </c>
      <c r="S3445">
        <v>10</v>
      </c>
      <c r="T3445">
        <v>0</v>
      </c>
      <c r="U3445">
        <v>14</v>
      </c>
      <c r="V3445">
        <v>0</v>
      </c>
      <c r="W3445">
        <v>0</v>
      </c>
      <c r="X3445">
        <v>0</v>
      </c>
      <c r="Y3445">
        <v>25.352682000000001</v>
      </c>
      <c r="Z3445">
        <v>0</v>
      </c>
      <c r="AA3445">
        <v>0.94082754999999996</v>
      </c>
      <c r="AB3445">
        <v>0</v>
      </c>
      <c r="AC3445">
        <v>1.4870633</v>
      </c>
      <c r="AD3445">
        <v>0</v>
      </c>
      <c r="AE3445">
        <v>0</v>
      </c>
      <c r="AF3445">
        <v>27.780573</v>
      </c>
    </row>
    <row r="3446" spans="1:32" x14ac:dyDescent="0.3">
      <c r="A3446">
        <v>3013700</v>
      </c>
      <c r="B3446">
        <v>1</v>
      </c>
      <c r="C3446" t="s">
        <v>83</v>
      </c>
      <c r="D3446" t="s">
        <v>128</v>
      </c>
      <c r="E3446" t="s">
        <v>13021</v>
      </c>
      <c r="F3446" t="s">
        <v>13022</v>
      </c>
      <c r="G3446" t="s">
        <v>134</v>
      </c>
      <c r="H3446" t="s">
        <v>182</v>
      </c>
      <c r="I3446" t="s">
        <v>78</v>
      </c>
      <c r="J3446" t="s">
        <v>136</v>
      </c>
      <c r="K3446" t="s">
        <v>22</v>
      </c>
      <c r="L3446" t="s">
        <v>177</v>
      </c>
      <c r="M3446" t="s">
        <v>13023</v>
      </c>
      <c r="N3446" t="s">
        <v>13024</v>
      </c>
      <c r="O3446">
        <v>1.3208333333333333</v>
      </c>
      <c r="P3446">
        <v>0</v>
      </c>
      <c r="Q3446">
        <v>48</v>
      </c>
      <c r="R3446">
        <v>0</v>
      </c>
      <c r="S3446">
        <v>0</v>
      </c>
      <c r="T3446">
        <v>0</v>
      </c>
      <c r="U3446">
        <v>8</v>
      </c>
      <c r="V3446">
        <v>0</v>
      </c>
      <c r="W3446">
        <v>0</v>
      </c>
      <c r="X3446">
        <v>0</v>
      </c>
      <c r="Y3446">
        <v>5.7466993000000004</v>
      </c>
      <c r="Z3446">
        <v>0</v>
      </c>
      <c r="AA3446">
        <v>0</v>
      </c>
      <c r="AB3446">
        <v>0</v>
      </c>
      <c r="AC3446">
        <v>10.691641000000001</v>
      </c>
      <c r="AD3446">
        <v>0</v>
      </c>
      <c r="AE3446">
        <v>0</v>
      </c>
      <c r="AF3446">
        <v>16.438341000000001</v>
      </c>
    </row>
    <row r="3447" spans="1:32" x14ac:dyDescent="0.3">
      <c r="A3447">
        <v>3020252</v>
      </c>
      <c r="B3447">
        <v>1</v>
      </c>
      <c r="C3447" t="s">
        <v>83</v>
      </c>
      <c r="D3447" t="s">
        <v>125</v>
      </c>
      <c r="E3447" t="s">
        <v>7750</v>
      </c>
      <c r="F3447" t="s">
        <v>7751</v>
      </c>
      <c r="G3447" t="s">
        <v>134</v>
      </c>
      <c r="H3447" t="s">
        <v>182</v>
      </c>
      <c r="I3447" t="s">
        <v>78</v>
      </c>
      <c r="J3447" t="s">
        <v>136</v>
      </c>
      <c r="K3447" t="s">
        <v>22</v>
      </c>
      <c r="L3447" t="s">
        <v>177</v>
      </c>
      <c r="M3447" t="s">
        <v>13025</v>
      </c>
      <c r="N3447" t="s">
        <v>13026</v>
      </c>
      <c r="O3447">
        <v>0.40944444444444444</v>
      </c>
      <c r="P3447">
        <v>0</v>
      </c>
      <c r="Q3447">
        <v>19</v>
      </c>
      <c r="R3447">
        <v>0</v>
      </c>
      <c r="S3447">
        <v>2</v>
      </c>
      <c r="T3447">
        <v>0</v>
      </c>
      <c r="U3447">
        <v>10</v>
      </c>
      <c r="V3447">
        <v>0</v>
      </c>
      <c r="W3447">
        <v>0</v>
      </c>
      <c r="X3447">
        <v>0</v>
      </c>
      <c r="Y3447">
        <v>1.0310645000000001</v>
      </c>
      <c r="Z3447">
        <v>0</v>
      </c>
      <c r="AA3447">
        <v>0.10439771</v>
      </c>
      <c r="AB3447">
        <v>0</v>
      </c>
      <c r="AC3447">
        <v>9.6624635E-2</v>
      </c>
      <c r="AD3447">
        <v>0</v>
      </c>
      <c r="AE3447">
        <v>0</v>
      </c>
      <c r="AF3447">
        <v>1.2320869000000001</v>
      </c>
    </row>
    <row r="3448" spans="1:32" x14ac:dyDescent="0.3">
      <c r="A3448">
        <v>3013541</v>
      </c>
      <c r="B3448">
        <v>1</v>
      </c>
      <c r="C3448" t="s">
        <v>82</v>
      </c>
      <c r="D3448" t="s">
        <v>100</v>
      </c>
      <c r="E3448" t="s">
        <v>13027</v>
      </c>
      <c r="F3448" t="s">
        <v>13028</v>
      </c>
      <c r="G3448" t="s">
        <v>134</v>
      </c>
      <c r="H3448" t="s">
        <v>874</v>
      </c>
      <c r="I3448" t="s">
        <v>78</v>
      </c>
      <c r="J3448" t="s">
        <v>136</v>
      </c>
      <c r="K3448" t="s">
        <v>22</v>
      </c>
      <c r="L3448" t="s">
        <v>177</v>
      </c>
      <c r="M3448" t="s">
        <v>13029</v>
      </c>
      <c r="N3448" t="s">
        <v>13030</v>
      </c>
      <c r="O3448">
        <v>1.1159174999999999</v>
      </c>
      <c r="P3448">
        <v>0</v>
      </c>
      <c r="Q3448">
        <v>180</v>
      </c>
      <c r="R3448">
        <v>0</v>
      </c>
      <c r="S3448">
        <v>0</v>
      </c>
      <c r="T3448">
        <v>0</v>
      </c>
      <c r="U3448">
        <v>4</v>
      </c>
      <c r="V3448">
        <v>0</v>
      </c>
      <c r="W3448">
        <v>0</v>
      </c>
      <c r="X3448">
        <v>0</v>
      </c>
      <c r="Y3448">
        <v>56.402509999999999</v>
      </c>
      <c r="Z3448">
        <v>0</v>
      </c>
      <c r="AA3448">
        <v>0</v>
      </c>
      <c r="AB3448">
        <v>0</v>
      </c>
      <c r="AC3448">
        <v>4.7195334000000004</v>
      </c>
      <c r="AD3448">
        <v>0</v>
      </c>
      <c r="AE3448">
        <v>0</v>
      </c>
      <c r="AF3448">
        <v>61.122044000000002</v>
      </c>
    </row>
    <row r="3449" spans="1:32" x14ac:dyDescent="0.3">
      <c r="A3449">
        <v>3018830</v>
      </c>
      <c r="B3449">
        <v>1</v>
      </c>
      <c r="C3449" t="s">
        <v>83</v>
      </c>
      <c r="D3449" t="s">
        <v>115</v>
      </c>
      <c r="E3449" t="s">
        <v>13031</v>
      </c>
      <c r="F3449" t="s">
        <v>13032</v>
      </c>
      <c r="G3449" t="s">
        <v>134</v>
      </c>
      <c r="H3449" t="s">
        <v>211</v>
      </c>
      <c r="I3449" t="s">
        <v>79</v>
      </c>
      <c r="J3449" t="s">
        <v>136</v>
      </c>
      <c r="K3449" t="s">
        <v>22</v>
      </c>
      <c r="L3449" t="s">
        <v>177</v>
      </c>
      <c r="M3449" t="s">
        <v>13033</v>
      </c>
      <c r="N3449" t="s">
        <v>13034</v>
      </c>
      <c r="O3449">
        <v>2.1611158333333331</v>
      </c>
      <c r="P3449">
        <v>1</v>
      </c>
      <c r="Q3449">
        <v>0</v>
      </c>
      <c r="R3449">
        <v>28</v>
      </c>
      <c r="S3449">
        <v>13</v>
      </c>
      <c r="T3449">
        <v>0</v>
      </c>
      <c r="U3449">
        <v>0</v>
      </c>
      <c r="V3449">
        <v>0</v>
      </c>
      <c r="W3449">
        <v>0</v>
      </c>
      <c r="X3449">
        <v>0.89855605000000005</v>
      </c>
      <c r="Y3449">
        <v>0</v>
      </c>
      <c r="Z3449">
        <v>3.1201707999999999</v>
      </c>
      <c r="AA3449">
        <v>12.236974</v>
      </c>
      <c r="AB3449">
        <v>0</v>
      </c>
      <c r="AC3449">
        <v>0</v>
      </c>
      <c r="AD3449">
        <v>0</v>
      </c>
      <c r="AE3449">
        <v>0</v>
      </c>
      <c r="AF3449">
        <v>16.255700999999998</v>
      </c>
    </row>
    <row r="3450" spans="1:32" x14ac:dyDescent="0.3">
      <c r="A3450">
        <v>3013867</v>
      </c>
      <c r="B3450">
        <v>1</v>
      </c>
      <c r="C3450" t="s">
        <v>83</v>
      </c>
      <c r="D3450" t="s">
        <v>120</v>
      </c>
      <c r="E3450" t="s">
        <v>13035</v>
      </c>
      <c r="F3450" t="s">
        <v>13036</v>
      </c>
      <c r="G3450" t="s">
        <v>134</v>
      </c>
      <c r="H3450" t="s">
        <v>211</v>
      </c>
      <c r="I3450" t="s">
        <v>79</v>
      </c>
      <c r="J3450" t="s">
        <v>136</v>
      </c>
      <c r="K3450" t="s">
        <v>22</v>
      </c>
      <c r="L3450" t="s">
        <v>177</v>
      </c>
      <c r="M3450" t="s">
        <v>13037</v>
      </c>
      <c r="N3450" t="s">
        <v>13038</v>
      </c>
      <c r="O3450">
        <v>1.0375000000000001</v>
      </c>
      <c r="P3450">
        <v>1</v>
      </c>
      <c r="Q3450">
        <v>318</v>
      </c>
      <c r="R3450">
        <v>2</v>
      </c>
      <c r="S3450">
        <v>44</v>
      </c>
      <c r="T3450">
        <v>1</v>
      </c>
      <c r="U3450">
        <v>12</v>
      </c>
      <c r="V3450">
        <v>1</v>
      </c>
      <c r="W3450">
        <v>0</v>
      </c>
      <c r="X3450">
        <v>11.340366</v>
      </c>
      <c r="Y3450">
        <v>22.982203999999999</v>
      </c>
      <c r="Z3450">
        <v>1.9280041000000001</v>
      </c>
      <c r="AA3450">
        <v>3.698445</v>
      </c>
      <c r="AB3450">
        <v>8.9235229999999999E-2</v>
      </c>
      <c r="AC3450">
        <v>3.1781662000000002</v>
      </c>
      <c r="AD3450">
        <v>8.2618510000000001</v>
      </c>
      <c r="AE3450">
        <v>0</v>
      </c>
      <c r="AF3450">
        <v>51.478270000000002</v>
      </c>
    </row>
    <row r="3451" spans="1:32" x14ac:dyDescent="0.3">
      <c r="A3451">
        <v>3016439</v>
      </c>
      <c r="B3451">
        <v>1</v>
      </c>
      <c r="C3451" t="s">
        <v>82</v>
      </c>
      <c r="D3451" t="s">
        <v>100</v>
      </c>
      <c r="E3451" t="s">
        <v>13039</v>
      </c>
      <c r="F3451" t="s">
        <v>13040</v>
      </c>
      <c r="G3451" t="s">
        <v>134</v>
      </c>
      <c r="H3451" t="s">
        <v>182</v>
      </c>
      <c r="I3451" t="s">
        <v>78</v>
      </c>
      <c r="J3451" t="s">
        <v>136</v>
      </c>
      <c r="K3451" t="s">
        <v>22</v>
      </c>
      <c r="L3451" t="s">
        <v>177</v>
      </c>
      <c r="M3451" t="s">
        <v>13041</v>
      </c>
      <c r="N3451" t="s">
        <v>13042</v>
      </c>
      <c r="O3451">
        <v>0.67318333333333336</v>
      </c>
      <c r="P3451">
        <v>0</v>
      </c>
      <c r="Q3451">
        <v>446</v>
      </c>
      <c r="R3451">
        <v>0</v>
      </c>
      <c r="S3451">
        <v>0</v>
      </c>
      <c r="T3451">
        <v>0</v>
      </c>
      <c r="U3451">
        <v>3</v>
      </c>
      <c r="V3451">
        <v>0</v>
      </c>
      <c r="W3451">
        <v>0</v>
      </c>
      <c r="X3451">
        <v>0</v>
      </c>
      <c r="Y3451">
        <v>94.780174000000002</v>
      </c>
      <c r="Z3451">
        <v>0</v>
      </c>
      <c r="AA3451">
        <v>0</v>
      </c>
      <c r="AB3451">
        <v>0</v>
      </c>
      <c r="AC3451">
        <v>4.0825024000000001</v>
      </c>
      <c r="AD3451">
        <v>0</v>
      </c>
      <c r="AE3451">
        <v>0</v>
      </c>
      <c r="AF3451">
        <v>98.862679999999997</v>
      </c>
    </row>
    <row r="3452" spans="1:32" x14ac:dyDescent="0.3">
      <c r="A3452">
        <v>3019370</v>
      </c>
      <c r="B3452">
        <v>1</v>
      </c>
      <c r="C3452" t="s">
        <v>83</v>
      </c>
      <c r="D3452" t="s">
        <v>130</v>
      </c>
      <c r="E3452" t="s">
        <v>13043</v>
      </c>
      <c r="F3452" t="s">
        <v>13044</v>
      </c>
      <c r="G3452" t="s">
        <v>134</v>
      </c>
      <c r="H3452" t="s">
        <v>247</v>
      </c>
      <c r="I3452" t="s">
        <v>78</v>
      </c>
      <c r="J3452" t="s">
        <v>136</v>
      </c>
      <c r="K3452" t="s">
        <v>22</v>
      </c>
      <c r="L3452" t="s">
        <v>177</v>
      </c>
      <c r="M3452" t="s">
        <v>13045</v>
      </c>
      <c r="N3452" t="s">
        <v>13046</v>
      </c>
      <c r="O3452">
        <v>3.1255788888888891</v>
      </c>
      <c r="P3452">
        <v>0</v>
      </c>
      <c r="Q3452">
        <v>41</v>
      </c>
      <c r="R3452">
        <v>0</v>
      </c>
      <c r="S3452">
        <v>0</v>
      </c>
      <c r="T3452">
        <v>0</v>
      </c>
      <c r="U3452">
        <v>3</v>
      </c>
      <c r="V3452">
        <v>0</v>
      </c>
      <c r="W3452">
        <v>0</v>
      </c>
      <c r="X3452">
        <v>0</v>
      </c>
      <c r="Y3452">
        <v>12.617329</v>
      </c>
      <c r="Z3452">
        <v>0</v>
      </c>
      <c r="AA3452">
        <v>0</v>
      </c>
      <c r="AB3452">
        <v>0</v>
      </c>
      <c r="AC3452">
        <v>9.7504100000000005</v>
      </c>
      <c r="AD3452">
        <v>0</v>
      </c>
      <c r="AE3452">
        <v>0</v>
      </c>
      <c r="AF3452">
        <v>22.367739</v>
      </c>
    </row>
    <row r="3453" spans="1:32" x14ac:dyDescent="0.3">
      <c r="A3453">
        <v>3014203</v>
      </c>
      <c r="B3453">
        <v>1</v>
      </c>
      <c r="C3453" t="s">
        <v>82</v>
      </c>
      <c r="D3453" t="s">
        <v>112</v>
      </c>
      <c r="E3453" t="s">
        <v>12095</v>
      </c>
      <c r="F3453" t="s">
        <v>12096</v>
      </c>
      <c r="G3453" t="s">
        <v>134</v>
      </c>
      <c r="H3453" t="s">
        <v>247</v>
      </c>
      <c r="I3453" t="s">
        <v>78</v>
      </c>
      <c r="J3453" t="s">
        <v>136</v>
      </c>
      <c r="K3453" t="s">
        <v>22</v>
      </c>
      <c r="L3453" t="s">
        <v>177</v>
      </c>
      <c r="M3453" t="s">
        <v>13047</v>
      </c>
      <c r="N3453" t="s">
        <v>13048</v>
      </c>
      <c r="O3453">
        <v>0.4889613888888889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86</v>
      </c>
      <c r="V3453">
        <v>0</v>
      </c>
      <c r="W3453">
        <v>2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51.657401999999998</v>
      </c>
      <c r="AD3453">
        <v>0</v>
      </c>
      <c r="AE3453">
        <v>16.462679999999999</v>
      </c>
      <c r="AF3453">
        <v>68.120090000000005</v>
      </c>
    </row>
    <row r="3454" spans="1:32" x14ac:dyDescent="0.3">
      <c r="A3454">
        <v>3013538</v>
      </c>
      <c r="B3454">
        <v>1</v>
      </c>
      <c r="C3454" t="s">
        <v>82</v>
      </c>
      <c r="D3454" t="s">
        <v>92</v>
      </c>
      <c r="E3454" t="s">
        <v>13049</v>
      </c>
      <c r="F3454" t="s">
        <v>13050</v>
      </c>
      <c r="G3454" t="s">
        <v>134</v>
      </c>
      <c r="H3454" t="s">
        <v>367</v>
      </c>
      <c r="I3454" t="s">
        <v>78</v>
      </c>
      <c r="J3454" t="s">
        <v>136</v>
      </c>
      <c r="K3454" t="s">
        <v>22</v>
      </c>
      <c r="L3454" t="s">
        <v>177</v>
      </c>
      <c r="M3454" t="s">
        <v>13051</v>
      </c>
      <c r="N3454" t="s">
        <v>13052</v>
      </c>
      <c r="O3454">
        <v>5.4546216666666663</v>
      </c>
      <c r="P3454">
        <v>0</v>
      </c>
      <c r="Q3454">
        <v>1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1.03769795E-4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1.03769795E-4</v>
      </c>
    </row>
    <row r="3455" spans="1:32" x14ac:dyDescent="0.3">
      <c r="A3455">
        <v>3016218</v>
      </c>
      <c r="B3455">
        <v>1</v>
      </c>
      <c r="C3455" t="s">
        <v>83</v>
      </c>
      <c r="D3455" t="s">
        <v>124</v>
      </c>
      <c r="E3455" t="s">
        <v>9745</v>
      </c>
      <c r="F3455" t="s">
        <v>9746</v>
      </c>
      <c r="G3455" t="s">
        <v>134</v>
      </c>
      <c r="H3455" t="s">
        <v>293</v>
      </c>
      <c r="I3455" t="s">
        <v>79</v>
      </c>
      <c r="J3455" t="s">
        <v>136</v>
      </c>
      <c r="K3455" t="s">
        <v>22</v>
      </c>
      <c r="L3455" t="s">
        <v>177</v>
      </c>
      <c r="M3455" t="s">
        <v>13053</v>
      </c>
      <c r="N3455" t="s">
        <v>13054</v>
      </c>
      <c r="O3455">
        <v>3.6133333333333333</v>
      </c>
      <c r="P3455">
        <v>9</v>
      </c>
      <c r="Q3455">
        <v>8911</v>
      </c>
      <c r="R3455">
        <v>273</v>
      </c>
      <c r="S3455">
        <v>999</v>
      </c>
      <c r="T3455">
        <v>19</v>
      </c>
      <c r="U3455">
        <v>839</v>
      </c>
      <c r="V3455">
        <v>1</v>
      </c>
      <c r="W3455">
        <v>1</v>
      </c>
      <c r="X3455">
        <v>177.46834999999999</v>
      </c>
      <c r="Y3455">
        <v>8146.3829999999998</v>
      </c>
      <c r="Z3455">
        <v>1410.2307000000001</v>
      </c>
      <c r="AA3455">
        <v>2900.9286999999999</v>
      </c>
      <c r="AB3455">
        <v>340.07927999999998</v>
      </c>
      <c r="AC3455">
        <v>2605.9573</v>
      </c>
      <c r="AD3455">
        <v>40.479849999999999</v>
      </c>
      <c r="AE3455">
        <v>6.9265594000000004</v>
      </c>
      <c r="AF3455">
        <v>15628.453</v>
      </c>
    </row>
    <row r="3456" spans="1:32" x14ac:dyDescent="0.3">
      <c r="A3456">
        <v>3013642</v>
      </c>
      <c r="B3456">
        <v>1</v>
      </c>
      <c r="C3456" t="s">
        <v>83</v>
      </c>
      <c r="D3456" t="s">
        <v>117</v>
      </c>
      <c r="E3456" t="s">
        <v>13055</v>
      </c>
      <c r="F3456" t="s">
        <v>13056</v>
      </c>
      <c r="G3456" t="s">
        <v>134</v>
      </c>
      <c r="H3456" t="s">
        <v>247</v>
      </c>
      <c r="I3456" t="s">
        <v>78</v>
      </c>
      <c r="J3456" t="s">
        <v>136</v>
      </c>
      <c r="K3456" t="s">
        <v>22</v>
      </c>
      <c r="L3456" t="s">
        <v>177</v>
      </c>
      <c r="M3456" t="s">
        <v>13057</v>
      </c>
      <c r="N3456" t="s">
        <v>13058</v>
      </c>
      <c r="O3456">
        <v>1.7710372222222224</v>
      </c>
      <c r="P3456">
        <v>0</v>
      </c>
      <c r="Q3456">
        <v>37</v>
      </c>
      <c r="R3456">
        <v>0</v>
      </c>
      <c r="S3456">
        <v>4</v>
      </c>
      <c r="T3456">
        <v>0</v>
      </c>
      <c r="U3456">
        <v>3</v>
      </c>
      <c r="V3456">
        <v>0</v>
      </c>
      <c r="W3456">
        <v>0</v>
      </c>
      <c r="X3456">
        <v>0</v>
      </c>
      <c r="Y3456">
        <v>7.6157136000000003</v>
      </c>
      <c r="Z3456">
        <v>0</v>
      </c>
      <c r="AA3456">
        <v>0.17986650000000001</v>
      </c>
      <c r="AB3456">
        <v>0</v>
      </c>
      <c r="AC3456">
        <v>2.6647126999999999</v>
      </c>
      <c r="AD3456">
        <v>0</v>
      </c>
      <c r="AE3456">
        <v>0</v>
      </c>
      <c r="AF3456">
        <v>10.460293</v>
      </c>
    </row>
    <row r="3457" spans="1:32" x14ac:dyDescent="0.3">
      <c r="A3457">
        <v>3019356</v>
      </c>
      <c r="B3457">
        <v>1</v>
      </c>
      <c r="C3457" t="s">
        <v>83</v>
      </c>
      <c r="D3457" t="s">
        <v>125</v>
      </c>
      <c r="E3457" t="s">
        <v>13059</v>
      </c>
      <c r="F3457" t="s">
        <v>13060</v>
      </c>
      <c r="G3457" t="s">
        <v>134</v>
      </c>
      <c r="H3457" t="s">
        <v>211</v>
      </c>
      <c r="I3457" t="s">
        <v>79</v>
      </c>
      <c r="J3457" t="s">
        <v>136</v>
      </c>
      <c r="K3457" t="s">
        <v>22</v>
      </c>
      <c r="L3457" t="s">
        <v>177</v>
      </c>
      <c r="M3457" t="s">
        <v>13061</v>
      </c>
      <c r="N3457" t="s">
        <v>13062</v>
      </c>
      <c r="O3457">
        <v>1.0316666666666667</v>
      </c>
      <c r="P3457">
        <v>0</v>
      </c>
      <c r="Q3457">
        <v>0</v>
      </c>
      <c r="R3457">
        <v>56</v>
      </c>
      <c r="S3457">
        <v>36</v>
      </c>
      <c r="T3457">
        <v>3</v>
      </c>
      <c r="U3457">
        <v>2</v>
      </c>
      <c r="V3457">
        <v>1</v>
      </c>
      <c r="W3457">
        <v>0</v>
      </c>
      <c r="X3457">
        <v>0</v>
      </c>
      <c r="Y3457">
        <v>0</v>
      </c>
      <c r="Z3457">
        <v>23.709557</v>
      </c>
      <c r="AA3457">
        <v>53.006134000000003</v>
      </c>
      <c r="AB3457">
        <v>39.411380000000001</v>
      </c>
      <c r="AC3457">
        <v>1.4053430000000001E-3</v>
      </c>
      <c r="AD3457">
        <v>26.684633000000002</v>
      </c>
      <c r="AE3457">
        <v>0</v>
      </c>
      <c r="AF3457">
        <v>142.81310999999999</v>
      </c>
    </row>
    <row r="3458" spans="1:32" x14ac:dyDescent="0.3">
      <c r="A3458">
        <v>3018943</v>
      </c>
      <c r="B3458">
        <v>1</v>
      </c>
      <c r="C3458" t="s">
        <v>83</v>
      </c>
      <c r="D3458" t="s">
        <v>130</v>
      </c>
      <c r="E3458" t="s">
        <v>13063</v>
      </c>
      <c r="F3458" t="s">
        <v>13064</v>
      </c>
      <c r="G3458" t="s">
        <v>134</v>
      </c>
      <c r="H3458" t="s">
        <v>182</v>
      </c>
      <c r="I3458" t="s">
        <v>78</v>
      </c>
      <c r="J3458" t="s">
        <v>136</v>
      </c>
      <c r="K3458" t="s">
        <v>22</v>
      </c>
      <c r="L3458" t="s">
        <v>177</v>
      </c>
      <c r="M3458" t="s">
        <v>13065</v>
      </c>
      <c r="N3458" t="s">
        <v>13066</v>
      </c>
      <c r="O3458">
        <v>0.42778805555555555</v>
      </c>
      <c r="P3458">
        <v>0</v>
      </c>
      <c r="Q3458">
        <v>58</v>
      </c>
      <c r="R3458">
        <v>0</v>
      </c>
      <c r="S3458">
        <v>0</v>
      </c>
      <c r="T3458">
        <v>0</v>
      </c>
      <c r="U3458">
        <v>3</v>
      </c>
      <c r="V3458">
        <v>0</v>
      </c>
      <c r="W3458">
        <v>0</v>
      </c>
      <c r="X3458">
        <v>0</v>
      </c>
      <c r="Y3458">
        <v>5.8192440000000003</v>
      </c>
      <c r="Z3458">
        <v>0</v>
      </c>
      <c r="AA3458">
        <v>0</v>
      </c>
      <c r="AB3458">
        <v>0</v>
      </c>
      <c r="AC3458">
        <v>1.6889809</v>
      </c>
      <c r="AD3458">
        <v>0</v>
      </c>
      <c r="AE3458">
        <v>0</v>
      </c>
      <c r="AF3458">
        <v>7.5082250000000004</v>
      </c>
    </row>
    <row r="3459" spans="1:32" x14ac:dyDescent="0.3">
      <c r="A3459">
        <v>3017385</v>
      </c>
      <c r="B3459">
        <v>1</v>
      </c>
      <c r="C3459" t="s">
        <v>82</v>
      </c>
      <c r="D3459" t="s">
        <v>88</v>
      </c>
      <c r="E3459" t="s">
        <v>13067</v>
      </c>
      <c r="F3459" t="s">
        <v>13068</v>
      </c>
      <c r="G3459" t="s">
        <v>134</v>
      </c>
      <c r="H3459" t="s">
        <v>147</v>
      </c>
      <c r="I3459" t="s">
        <v>79</v>
      </c>
      <c r="J3459" t="s">
        <v>136</v>
      </c>
      <c r="K3459" t="s">
        <v>22</v>
      </c>
      <c r="L3459" t="s">
        <v>137</v>
      </c>
      <c r="M3459" t="s">
        <v>13069</v>
      </c>
      <c r="N3459" t="s">
        <v>13070</v>
      </c>
      <c r="O3459">
        <v>6.8161111111111108</v>
      </c>
      <c r="P3459">
        <v>0</v>
      </c>
      <c r="Q3459">
        <v>868</v>
      </c>
      <c r="R3459">
        <v>2</v>
      </c>
      <c r="S3459">
        <v>1</v>
      </c>
      <c r="T3459">
        <v>15</v>
      </c>
      <c r="U3459">
        <v>57</v>
      </c>
      <c r="V3459">
        <v>1</v>
      </c>
      <c r="W3459">
        <v>0</v>
      </c>
      <c r="X3459">
        <v>0</v>
      </c>
      <c r="Y3459">
        <v>615.7758</v>
      </c>
      <c r="Z3459">
        <v>1.7538882</v>
      </c>
      <c r="AA3459">
        <v>0.47653770000000001</v>
      </c>
      <c r="AB3459">
        <v>273.49547999999999</v>
      </c>
      <c r="AC3459">
        <v>215.61588</v>
      </c>
      <c r="AD3459">
        <v>367.64715999999999</v>
      </c>
      <c r="AE3459">
        <v>0</v>
      </c>
      <c r="AF3459">
        <v>1474.7647999999999</v>
      </c>
    </row>
    <row r="3460" spans="1:32" x14ac:dyDescent="0.3">
      <c r="A3460">
        <v>3018770</v>
      </c>
      <c r="B3460">
        <v>1</v>
      </c>
      <c r="C3460" t="s">
        <v>82</v>
      </c>
      <c r="D3460" t="s">
        <v>92</v>
      </c>
      <c r="E3460" t="s">
        <v>13071</v>
      </c>
      <c r="F3460" t="s">
        <v>13072</v>
      </c>
      <c r="G3460" t="s">
        <v>134</v>
      </c>
      <c r="H3460" t="s">
        <v>238</v>
      </c>
      <c r="I3460" t="s">
        <v>78</v>
      </c>
      <c r="J3460" t="s">
        <v>136</v>
      </c>
      <c r="K3460" t="s">
        <v>22</v>
      </c>
      <c r="L3460" t="s">
        <v>177</v>
      </c>
      <c r="M3460" t="s">
        <v>13073</v>
      </c>
      <c r="N3460" t="s">
        <v>13074</v>
      </c>
      <c r="O3460">
        <v>2.1924919444444444</v>
      </c>
      <c r="P3460">
        <v>0</v>
      </c>
      <c r="Q3460">
        <v>1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8.2371219999999994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8.2371219999999994</v>
      </c>
    </row>
    <row r="3461" spans="1:32" x14ac:dyDescent="0.3">
      <c r="A3461">
        <v>3018896</v>
      </c>
      <c r="B3461">
        <v>1</v>
      </c>
      <c r="C3461" t="s">
        <v>82</v>
      </c>
      <c r="D3461" t="s">
        <v>92</v>
      </c>
      <c r="E3461" t="s">
        <v>13075</v>
      </c>
      <c r="F3461" t="s">
        <v>13076</v>
      </c>
      <c r="G3461" t="s">
        <v>134</v>
      </c>
      <c r="H3461" t="s">
        <v>367</v>
      </c>
      <c r="I3461" t="s">
        <v>78</v>
      </c>
      <c r="J3461" t="s">
        <v>136</v>
      </c>
      <c r="K3461" t="s">
        <v>22</v>
      </c>
      <c r="L3461" t="s">
        <v>177</v>
      </c>
      <c r="M3461" t="s">
        <v>13077</v>
      </c>
      <c r="N3461" t="s">
        <v>13078</v>
      </c>
      <c r="O3461">
        <v>7.7325466666666669</v>
      </c>
      <c r="P3461">
        <v>0</v>
      </c>
      <c r="Q3461">
        <v>2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32.33081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32.33081</v>
      </c>
    </row>
    <row r="3462" spans="1:32" x14ac:dyDescent="0.3">
      <c r="A3462">
        <v>3013677</v>
      </c>
      <c r="B3462">
        <v>1</v>
      </c>
      <c r="C3462" t="s">
        <v>82</v>
      </c>
      <c r="D3462" t="s">
        <v>113</v>
      </c>
      <c r="E3462" t="s">
        <v>13079</v>
      </c>
      <c r="F3462" t="s">
        <v>13080</v>
      </c>
      <c r="G3462" t="s">
        <v>134</v>
      </c>
      <c r="H3462" t="s">
        <v>367</v>
      </c>
      <c r="I3462" t="s">
        <v>78</v>
      </c>
      <c r="J3462" t="s">
        <v>136</v>
      </c>
      <c r="K3462" t="s">
        <v>22</v>
      </c>
      <c r="L3462" t="s">
        <v>177</v>
      </c>
      <c r="M3462" t="s">
        <v>13081</v>
      </c>
      <c r="N3462" t="s">
        <v>13082</v>
      </c>
      <c r="O3462">
        <v>2.4736311111111111</v>
      </c>
      <c r="P3462">
        <v>0</v>
      </c>
      <c r="Q3462">
        <v>1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0.47019610000000001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0.47019610000000001</v>
      </c>
    </row>
    <row r="3463" spans="1:32" x14ac:dyDescent="0.3">
      <c r="A3463">
        <v>3020107</v>
      </c>
      <c r="B3463">
        <v>1</v>
      </c>
      <c r="C3463" t="s">
        <v>82</v>
      </c>
      <c r="D3463" t="s">
        <v>106</v>
      </c>
      <c r="E3463" t="s">
        <v>13083</v>
      </c>
      <c r="F3463" t="s">
        <v>13084</v>
      </c>
      <c r="G3463" t="s">
        <v>134</v>
      </c>
      <c r="H3463" t="s">
        <v>216</v>
      </c>
      <c r="I3463" t="s">
        <v>78</v>
      </c>
      <c r="J3463" t="s">
        <v>136</v>
      </c>
      <c r="K3463" t="s">
        <v>22</v>
      </c>
      <c r="L3463" t="s">
        <v>177</v>
      </c>
      <c r="M3463" t="s">
        <v>13085</v>
      </c>
      <c r="N3463" t="s">
        <v>13086</v>
      </c>
      <c r="O3463">
        <v>1.4425305555555554</v>
      </c>
      <c r="P3463">
        <v>0</v>
      </c>
      <c r="Q3463">
        <v>2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0.97688735000000004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0.97688735000000004</v>
      </c>
    </row>
    <row r="3464" spans="1:32" x14ac:dyDescent="0.3">
      <c r="A3464">
        <v>3014350</v>
      </c>
      <c r="B3464">
        <v>1</v>
      </c>
      <c r="C3464" t="s">
        <v>83</v>
      </c>
      <c r="D3464" t="s">
        <v>129</v>
      </c>
      <c r="E3464" t="s">
        <v>13087</v>
      </c>
      <c r="F3464" t="s">
        <v>13088</v>
      </c>
      <c r="G3464" t="s">
        <v>134</v>
      </c>
      <c r="H3464" t="s">
        <v>211</v>
      </c>
      <c r="I3464" t="s">
        <v>79</v>
      </c>
      <c r="J3464" t="s">
        <v>136</v>
      </c>
      <c r="K3464" t="s">
        <v>22</v>
      </c>
      <c r="L3464" t="s">
        <v>177</v>
      </c>
      <c r="M3464" t="s">
        <v>13089</v>
      </c>
      <c r="N3464" t="s">
        <v>13090</v>
      </c>
      <c r="O3464">
        <v>0.63944444444444448</v>
      </c>
      <c r="P3464">
        <v>18</v>
      </c>
      <c r="Q3464">
        <v>961</v>
      </c>
      <c r="R3464">
        <v>420</v>
      </c>
      <c r="S3464">
        <v>226</v>
      </c>
      <c r="T3464">
        <v>28</v>
      </c>
      <c r="U3464">
        <v>65</v>
      </c>
      <c r="V3464">
        <v>3</v>
      </c>
      <c r="W3464">
        <v>0</v>
      </c>
      <c r="X3464">
        <v>7.3479530000000004</v>
      </c>
      <c r="Y3464">
        <v>96.219260000000006</v>
      </c>
      <c r="Z3464">
        <v>327.92529999999999</v>
      </c>
      <c r="AA3464">
        <v>50.82864</v>
      </c>
      <c r="AB3464">
        <v>41.234250000000003</v>
      </c>
      <c r="AC3464">
        <v>7.8382940000000003</v>
      </c>
      <c r="AD3464">
        <v>29.212192999999999</v>
      </c>
      <c r="AE3464">
        <v>0</v>
      </c>
      <c r="AF3464">
        <v>560.60590000000002</v>
      </c>
    </row>
    <row r="3465" spans="1:32" x14ac:dyDescent="0.3">
      <c r="A3465">
        <v>3018854</v>
      </c>
      <c r="B3465">
        <v>1</v>
      </c>
      <c r="C3465" t="s">
        <v>82</v>
      </c>
      <c r="D3465" t="s">
        <v>103</v>
      </c>
      <c r="E3465" t="s">
        <v>7830</v>
      </c>
      <c r="F3465" t="s">
        <v>7831</v>
      </c>
      <c r="G3465" t="s">
        <v>134</v>
      </c>
      <c r="H3465" t="s">
        <v>211</v>
      </c>
      <c r="I3465" t="s">
        <v>79</v>
      </c>
      <c r="J3465" t="s">
        <v>136</v>
      </c>
      <c r="K3465" t="s">
        <v>22</v>
      </c>
      <c r="L3465" t="s">
        <v>177</v>
      </c>
      <c r="M3465" t="s">
        <v>13091</v>
      </c>
      <c r="N3465" t="s">
        <v>13092</v>
      </c>
      <c r="O3465">
        <v>0.48638888888888887</v>
      </c>
      <c r="P3465">
        <v>0</v>
      </c>
      <c r="Q3465">
        <v>6</v>
      </c>
      <c r="R3465">
        <v>0</v>
      </c>
      <c r="S3465">
        <v>0</v>
      </c>
      <c r="T3465">
        <v>5</v>
      </c>
      <c r="U3465">
        <v>5</v>
      </c>
      <c r="V3465">
        <v>0</v>
      </c>
      <c r="W3465">
        <v>0</v>
      </c>
      <c r="X3465">
        <v>0</v>
      </c>
      <c r="Y3465">
        <v>0.34452525000000001</v>
      </c>
      <c r="Z3465">
        <v>0</v>
      </c>
      <c r="AA3465">
        <v>0</v>
      </c>
      <c r="AB3465">
        <v>4.7907229999999998</v>
      </c>
      <c r="AC3465">
        <v>10.446884000000001</v>
      </c>
      <c r="AD3465">
        <v>0</v>
      </c>
      <c r="AE3465">
        <v>0</v>
      </c>
      <c r="AF3465">
        <v>15.582132</v>
      </c>
    </row>
    <row r="3466" spans="1:32" x14ac:dyDescent="0.3">
      <c r="A3466">
        <v>3013610</v>
      </c>
      <c r="B3466">
        <v>1</v>
      </c>
      <c r="C3466" t="s">
        <v>83</v>
      </c>
      <c r="D3466" t="s">
        <v>128</v>
      </c>
      <c r="E3466" t="s">
        <v>13093</v>
      </c>
      <c r="F3466" t="s">
        <v>13094</v>
      </c>
      <c r="G3466" t="s">
        <v>134</v>
      </c>
      <c r="H3466" t="s">
        <v>238</v>
      </c>
      <c r="I3466" t="s">
        <v>78</v>
      </c>
      <c r="J3466" t="s">
        <v>136</v>
      </c>
      <c r="K3466" t="s">
        <v>22</v>
      </c>
      <c r="L3466" t="s">
        <v>177</v>
      </c>
      <c r="M3466" t="s">
        <v>13095</v>
      </c>
      <c r="N3466" t="s">
        <v>13096</v>
      </c>
      <c r="O3466">
        <v>2.2541108333333333</v>
      </c>
      <c r="P3466">
        <v>0</v>
      </c>
      <c r="Q3466">
        <v>2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1.2746204999999999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1.2746204999999999</v>
      </c>
    </row>
    <row r="3467" spans="1:32" x14ac:dyDescent="0.3">
      <c r="A3467">
        <v>3015846</v>
      </c>
      <c r="B3467">
        <v>1</v>
      </c>
      <c r="C3467" t="s">
        <v>83</v>
      </c>
      <c r="D3467" t="s">
        <v>125</v>
      </c>
      <c r="E3467" t="s">
        <v>13097</v>
      </c>
      <c r="F3467" t="s">
        <v>13098</v>
      </c>
      <c r="G3467" t="s">
        <v>134</v>
      </c>
      <c r="H3467" t="s">
        <v>318</v>
      </c>
      <c r="I3467" t="s">
        <v>79</v>
      </c>
      <c r="J3467" t="s">
        <v>136</v>
      </c>
      <c r="K3467" t="s">
        <v>22</v>
      </c>
      <c r="L3467" t="s">
        <v>177</v>
      </c>
      <c r="M3467" t="s">
        <v>13099</v>
      </c>
      <c r="N3467" t="s">
        <v>13100</v>
      </c>
      <c r="O3467">
        <v>1.7573961111111112</v>
      </c>
      <c r="P3467">
        <v>1</v>
      </c>
      <c r="Q3467">
        <v>415</v>
      </c>
      <c r="R3467">
        <v>1</v>
      </c>
      <c r="S3467">
        <v>31</v>
      </c>
      <c r="T3467">
        <v>0</v>
      </c>
      <c r="U3467">
        <v>19</v>
      </c>
      <c r="V3467">
        <v>0</v>
      </c>
      <c r="W3467">
        <v>0</v>
      </c>
      <c r="X3467">
        <v>21.141348000000001</v>
      </c>
      <c r="Y3467">
        <v>131.0795</v>
      </c>
      <c r="Z3467">
        <v>2.4558487000000002</v>
      </c>
      <c r="AA3467">
        <v>23.445612000000001</v>
      </c>
      <c r="AB3467">
        <v>0</v>
      </c>
      <c r="AC3467">
        <v>19.111498000000001</v>
      </c>
      <c r="AD3467">
        <v>0</v>
      </c>
      <c r="AE3467">
        <v>0</v>
      </c>
      <c r="AF3467">
        <v>197.23381000000001</v>
      </c>
    </row>
    <row r="3468" spans="1:32" x14ac:dyDescent="0.3">
      <c r="A3468">
        <v>3013301</v>
      </c>
      <c r="B3468">
        <v>1</v>
      </c>
      <c r="C3468" t="s">
        <v>82</v>
      </c>
      <c r="D3468" t="s">
        <v>102</v>
      </c>
      <c r="E3468" t="s">
        <v>13101</v>
      </c>
      <c r="F3468" t="s">
        <v>13102</v>
      </c>
      <c r="G3468" t="s">
        <v>134</v>
      </c>
      <c r="H3468" t="s">
        <v>216</v>
      </c>
      <c r="I3468" t="s">
        <v>78</v>
      </c>
      <c r="J3468" t="s">
        <v>136</v>
      </c>
      <c r="K3468" t="s">
        <v>22</v>
      </c>
      <c r="L3468" t="s">
        <v>177</v>
      </c>
      <c r="M3468" t="s">
        <v>13103</v>
      </c>
      <c r="N3468" t="s">
        <v>13104</v>
      </c>
      <c r="O3468">
        <v>4.4042433333333335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2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0.66755509999999996</v>
      </c>
      <c r="AD3468">
        <v>0</v>
      </c>
      <c r="AE3468">
        <v>0</v>
      </c>
      <c r="AF3468">
        <v>0.66755509999999996</v>
      </c>
    </row>
    <row r="3469" spans="1:32" x14ac:dyDescent="0.3">
      <c r="A3469">
        <v>3015352</v>
      </c>
      <c r="B3469">
        <v>1</v>
      </c>
      <c r="C3469" t="s">
        <v>82</v>
      </c>
      <c r="D3469" t="s">
        <v>98</v>
      </c>
      <c r="E3469" t="s">
        <v>13105</v>
      </c>
      <c r="F3469" t="s">
        <v>13106</v>
      </c>
      <c r="G3469" t="s">
        <v>134</v>
      </c>
      <c r="H3469" t="s">
        <v>147</v>
      </c>
      <c r="I3469" t="s">
        <v>78</v>
      </c>
      <c r="J3469" t="s">
        <v>136</v>
      </c>
      <c r="K3469" t="s">
        <v>22</v>
      </c>
      <c r="L3469" t="s">
        <v>137</v>
      </c>
      <c r="M3469" t="s">
        <v>13107</v>
      </c>
      <c r="N3469" t="s">
        <v>13108</v>
      </c>
      <c r="O3469">
        <v>6.5925000000000002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9.6982549999999996</v>
      </c>
      <c r="AD3469">
        <v>0</v>
      </c>
      <c r="AE3469">
        <v>0</v>
      </c>
      <c r="AF3469">
        <v>9.6982549999999996</v>
      </c>
    </row>
    <row r="3470" spans="1:32" x14ac:dyDescent="0.3">
      <c r="A3470">
        <v>3016298</v>
      </c>
      <c r="B3470">
        <v>1</v>
      </c>
      <c r="C3470" t="s">
        <v>83</v>
      </c>
      <c r="D3470" t="s">
        <v>124</v>
      </c>
      <c r="E3470" t="s">
        <v>13109</v>
      </c>
      <c r="F3470" t="s">
        <v>13110</v>
      </c>
      <c r="G3470" t="s">
        <v>134</v>
      </c>
      <c r="H3470" t="s">
        <v>182</v>
      </c>
      <c r="I3470" t="s">
        <v>79</v>
      </c>
      <c r="J3470" t="s">
        <v>136</v>
      </c>
      <c r="K3470" t="s">
        <v>22</v>
      </c>
      <c r="L3470" t="s">
        <v>177</v>
      </c>
      <c r="M3470" t="s">
        <v>13111</v>
      </c>
      <c r="N3470" t="s">
        <v>13112</v>
      </c>
      <c r="O3470">
        <v>1.9716805555555557</v>
      </c>
      <c r="P3470">
        <v>19</v>
      </c>
      <c r="Q3470">
        <v>10079</v>
      </c>
      <c r="R3470">
        <v>409</v>
      </c>
      <c r="S3470">
        <v>1762</v>
      </c>
      <c r="T3470">
        <v>24</v>
      </c>
      <c r="U3470">
        <v>1335</v>
      </c>
      <c r="V3470">
        <v>1</v>
      </c>
      <c r="W3470">
        <v>0</v>
      </c>
      <c r="X3470">
        <v>297.33965999999998</v>
      </c>
      <c r="Y3470">
        <v>3924.0853999999999</v>
      </c>
      <c r="Z3470">
        <v>379.55752999999999</v>
      </c>
      <c r="AA3470">
        <v>948.60344999999995</v>
      </c>
      <c r="AB3470">
        <v>151.84297000000001</v>
      </c>
      <c r="AC3470">
        <v>1907.1379999999999</v>
      </c>
      <c r="AD3470">
        <v>9.1791850000000004</v>
      </c>
      <c r="AE3470">
        <v>0</v>
      </c>
      <c r="AF3470">
        <v>7617.7460000000001</v>
      </c>
    </row>
    <row r="3471" spans="1:32" x14ac:dyDescent="0.3">
      <c r="A3471">
        <v>3014363</v>
      </c>
      <c r="B3471">
        <v>1</v>
      </c>
      <c r="C3471" t="s">
        <v>83</v>
      </c>
      <c r="D3471" t="s">
        <v>129</v>
      </c>
      <c r="E3471" t="s">
        <v>13113</v>
      </c>
      <c r="F3471" t="s">
        <v>13114</v>
      </c>
      <c r="G3471" t="s">
        <v>134</v>
      </c>
      <c r="H3471" t="s">
        <v>2683</v>
      </c>
      <c r="I3471" t="s">
        <v>79</v>
      </c>
      <c r="J3471" t="s">
        <v>136</v>
      </c>
      <c r="K3471" t="s">
        <v>22</v>
      </c>
      <c r="L3471" t="s">
        <v>177</v>
      </c>
      <c r="M3471" t="s">
        <v>13115</v>
      </c>
      <c r="N3471" t="s">
        <v>13116</v>
      </c>
      <c r="O3471">
        <v>1.5853013888888889</v>
      </c>
      <c r="P3471">
        <v>0</v>
      </c>
      <c r="Q3471">
        <v>2</v>
      </c>
      <c r="R3471">
        <v>0</v>
      </c>
      <c r="S3471">
        <v>10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0.64260640000000002</v>
      </c>
      <c r="Z3471">
        <v>0</v>
      </c>
      <c r="AA3471">
        <v>8.2382969999999993</v>
      </c>
      <c r="AB3471">
        <v>0</v>
      </c>
      <c r="AC3471">
        <v>0</v>
      </c>
      <c r="AD3471">
        <v>0</v>
      </c>
      <c r="AE3471">
        <v>0</v>
      </c>
      <c r="AF3471">
        <v>8.8809039999999992</v>
      </c>
    </row>
    <row r="3472" spans="1:32" x14ac:dyDescent="0.3">
      <c r="A3472">
        <v>3014341</v>
      </c>
      <c r="B3472">
        <v>1</v>
      </c>
      <c r="C3472" t="s">
        <v>82</v>
      </c>
      <c r="D3472" t="s">
        <v>90</v>
      </c>
      <c r="E3472" t="s">
        <v>13117</v>
      </c>
      <c r="F3472" t="s">
        <v>13118</v>
      </c>
      <c r="G3472" t="s">
        <v>134</v>
      </c>
      <c r="H3472" t="s">
        <v>229</v>
      </c>
      <c r="I3472" t="s">
        <v>78</v>
      </c>
      <c r="J3472" t="s">
        <v>136</v>
      </c>
      <c r="K3472" t="s">
        <v>22</v>
      </c>
      <c r="L3472" t="s">
        <v>177</v>
      </c>
      <c r="M3472" t="s">
        <v>13119</v>
      </c>
      <c r="N3472" t="s">
        <v>13120</v>
      </c>
      <c r="O3472">
        <v>3.5918688888888886</v>
      </c>
      <c r="P3472">
        <v>0</v>
      </c>
      <c r="Q3472">
        <v>118</v>
      </c>
      <c r="R3472">
        <v>0</v>
      </c>
      <c r="S3472">
        <v>0</v>
      </c>
      <c r="T3472">
        <v>0</v>
      </c>
      <c r="U3472">
        <v>7</v>
      </c>
      <c r="V3472">
        <v>0</v>
      </c>
      <c r="W3472">
        <v>0</v>
      </c>
      <c r="X3472">
        <v>0</v>
      </c>
      <c r="Y3472">
        <v>87.077969999999993</v>
      </c>
      <c r="Z3472">
        <v>0</v>
      </c>
      <c r="AA3472">
        <v>0</v>
      </c>
      <c r="AB3472">
        <v>0</v>
      </c>
      <c r="AC3472">
        <v>10.217267</v>
      </c>
      <c r="AD3472">
        <v>0</v>
      </c>
      <c r="AE3472">
        <v>0</v>
      </c>
      <c r="AF3472">
        <v>97.295240000000007</v>
      </c>
    </row>
    <row r="3473" spans="1:32" x14ac:dyDescent="0.3">
      <c r="A3473">
        <v>3013577</v>
      </c>
      <c r="B3473">
        <v>1</v>
      </c>
      <c r="C3473" t="s">
        <v>82</v>
      </c>
      <c r="D3473" t="s">
        <v>90</v>
      </c>
      <c r="E3473" t="s">
        <v>13121</v>
      </c>
      <c r="F3473" t="s">
        <v>13122</v>
      </c>
      <c r="G3473" t="s">
        <v>134</v>
      </c>
      <c r="H3473" t="s">
        <v>874</v>
      </c>
      <c r="I3473" t="s">
        <v>78</v>
      </c>
      <c r="J3473" t="s">
        <v>136</v>
      </c>
      <c r="K3473" t="s">
        <v>3</v>
      </c>
      <c r="L3473" t="s">
        <v>177</v>
      </c>
      <c r="M3473" t="s">
        <v>13123</v>
      </c>
      <c r="N3473" t="s">
        <v>13124</v>
      </c>
      <c r="O3473">
        <v>1.6758763888888888</v>
      </c>
      <c r="P3473">
        <v>0</v>
      </c>
      <c r="Q3473">
        <v>24</v>
      </c>
      <c r="R3473">
        <v>0</v>
      </c>
      <c r="S3473">
        <v>0</v>
      </c>
      <c r="T3473">
        <v>0</v>
      </c>
      <c r="U3473">
        <v>2</v>
      </c>
      <c r="V3473">
        <v>0</v>
      </c>
      <c r="W3473">
        <v>0</v>
      </c>
      <c r="X3473">
        <v>0</v>
      </c>
      <c r="Y3473">
        <v>7.8061259999999999</v>
      </c>
      <c r="Z3473">
        <v>0</v>
      </c>
      <c r="AA3473">
        <v>0</v>
      </c>
      <c r="AB3473">
        <v>0</v>
      </c>
      <c r="AC3473">
        <v>3.1566025999999998</v>
      </c>
      <c r="AD3473">
        <v>0</v>
      </c>
      <c r="AE3473">
        <v>0</v>
      </c>
      <c r="AF3473">
        <v>10.962728500000001</v>
      </c>
    </row>
    <row r="3474" spans="1:32" x14ac:dyDescent="0.3">
      <c r="A3474">
        <v>3010271</v>
      </c>
      <c r="B3474">
        <v>1</v>
      </c>
      <c r="C3474" t="s">
        <v>82</v>
      </c>
      <c r="D3474" t="s">
        <v>103</v>
      </c>
      <c r="E3474" t="s">
        <v>13125</v>
      </c>
      <c r="F3474" t="s">
        <v>13126</v>
      </c>
      <c r="G3474" t="s">
        <v>134</v>
      </c>
      <c r="H3474" t="s">
        <v>404</v>
      </c>
      <c r="I3474" t="s">
        <v>79</v>
      </c>
      <c r="J3474" t="s">
        <v>136</v>
      </c>
      <c r="K3474" t="s">
        <v>22</v>
      </c>
      <c r="L3474" t="s">
        <v>177</v>
      </c>
      <c r="M3474" t="s">
        <v>13127</v>
      </c>
      <c r="N3474" t="s">
        <v>13128</v>
      </c>
      <c r="O3474">
        <v>0.79194444444444445</v>
      </c>
      <c r="P3474">
        <v>0</v>
      </c>
      <c r="Q3474">
        <v>2005</v>
      </c>
      <c r="R3474">
        <v>1</v>
      </c>
      <c r="S3474">
        <v>318</v>
      </c>
      <c r="T3474">
        <v>12</v>
      </c>
      <c r="U3474">
        <v>243</v>
      </c>
      <c r="V3474">
        <v>0</v>
      </c>
      <c r="W3474">
        <v>0</v>
      </c>
      <c r="X3474">
        <v>0</v>
      </c>
      <c r="Y3474">
        <v>143.46805000000001</v>
      </c>
      <c r="Z3474">
        <v>18.901029999999999</v>
      </c>
      <c r="AA3474">
        <v>20.013452999999998</v>
      </c>
      <c r="AB3474">
        <v>40.821323</v>
      </c>
      <c r="AC3474">
        <v>49.963234</v>
      </c>
      <c r="AD3474">
        <v>0</v>
      </c>
      <c r="AE3474">
        <v>0</v>
      </c>
      <c r="AF3474">
        <v>273.16708</v>
      </c>
    </row>
    <row r="3475" spans="1:32" x14ac:dyDescent="0.3">
      <c r="A3475">
        <v>3015383</v>
      </c>
      <c r="B3475">
        <v>1</v>
      </c>
      <c r="C3475" t="s">
        <v>82</v>
      </c>
      <c r="D3475" t="s">
        <v>87</v>
      </c>
      <c r="E3475" t="s">
        <v>13129</v>
      </c>
      <c r="F3475" t="s">
        <v>13130</v>
      </c>
      <c r="G3475" t="s">
        <v>134</v>
      </c>
      <c r="H3475" t="s">
        <v>147</v>
      </c>
      <c r="I3475" t="s">
        <v>79</v>
      </c>
      <c r="J3475" t="s">
        <v>136</v>
      </c>
      <c r="K3475" t="s">
        <v>22</v>
      </c>
      <c r="L3475" t="s">
        <v>137</v>
      </c>
      <c r="M3475" t="s">
        <v>13131</v>
      </c>
      <c r="N3475" t="s">
        <v>13132</v>
      </c>
      <c r="O3475">
        <v>4.9897222222222224</v>
      </c>
      <c r="P3475">
        <v>0</v>
      </c>
      <c r="Q3475">
        <v>2314</v>
      </c>
      <c r="R3475">
        <v>0</v>
      </c>
      <c r="S3475">
        <v>0</v>
      </c>
      <c r="T3475">
        <v>0</v>
      </c>
      <c r="U3475">
        <v>223</v>
      </c>
      <c r="V3475">
        <v>0</v>
      </c>
      <c r="W3475">
        <v>1</v>
      </c>
      <c r="X3475">
        <v>0</v>
      </c>
      <c r="Y3475">
        <v>3275.9949999999999</v>
      </c>
      <c r="Z3475">
        <v>0</v>
      </c>
      <c r="AA3475">
        <v>0</v>
      </c>
      <c r="AB3475">
        <v>0</v>
      </c>
      <c r="AC3475">
        <v>1339.3593000000001</v>
      </c>
      <c r="AD3475">
        <v>0</v>
      </c>
      <c r="AE3475">
        <v>92.528239999999997</v>
      </c>
      <c r="AF3475">
        <v>4707.8823000000002</v>
      </c>
    </row>
    <row r="3476" spans="1:32" x14ac:dyDescent="0.3">
      <c r="A3476">
        <v>3008315</v>
      </c>
      <c r="B3476">
        <v>1</v>
      </c>
      <c r="C3476" t="s">
        <v>83</v>
      </c>
      <c r="D3476" t="s">
        <v>123</v>
      </c>
      <c r="E3476" t="s">
        <v>13133</v>
      </c>
      <c r="F3476" t="s">
        <v>13134</v>
      </c>
      <c r="G3476" t="s">
        <v>134</v>
      </c>
      <c r="H3476" t="s">
        <v>336</v>
      </c>
      <c r="I3476" t="s">
        <v>79</v>
      </c>
      <c r="J3476" t="s">
        <v>136</v>
      </c>
      <c r="K3476" t="s">
        <v>22</v>
      </c>
      <c r="L3476" t="s">
        <v>137</v>
      </c>
      <c r="M3476" t="s">
        <v>13135</v>
      </c>
      <c r="N3476" t="s">
        <v>13136</v>
      </c>
      <c r="O3476">
        <v>6.9680555555555559</v>
      </c>
      <c r="P3476">
        <v>1</v>
      </c>
      <c r="Q3476">
        <v>2169</v>
      </c>
      <c r="R3476">
        <v>5</v>
      </c>
      <c r="S3476">
        <v>159</v>
      </c>
      <c r="T3476">
        <v>1</v>
      </c>
      <c r="U3476">
        <v>266</v>
      </c>
      <c r="V3476">
        <v>0</v>
      </c>
      <c r="W3476">
        <v>1</v>
      </c>
      <c r="X3476">
        <v>125.869606</v>
      </c>
      <c r="Y3476">
        <v>3364.4211</v>
      </c>
      <c r="Z3476">
        <v>18.513062999999999</v>
      </c>
      <c r="AA3476">
        <v>125.16731</v>
      </c>
      <c r="AB3476">
        <v>6.9535456</v>
      </c>
      <c r="AC3476">
        <v>827.76166000000001</v>
      </c>
      <c r="AD3476">
        <v>0</v>
      </c>
      <c r="AE3476">
        <v>183.33709999999999</v>
      </c>
      <c r="AF3476">
        <v>4652.0234</v>
      </c>
    </row>
    <row r="3477" spans="1:32" x14ac:dyDescent="0.3">
      <c r="A3477">
        <v>3013291</v>
      </c>
      <c r="B3477">
        <v>1</v>
      </c>
      <c r="C3477" t="s">
        <v>82</v>
      </c>
      <c r="D3477" t="s">
        <v>95</v>
      </c>
      <c r="E3477" t="s">
        <v>13137</v>
      </c>
      <c r="F3477" t="s">
        <v>13138</v>
      </c>
      <c r="G3477" t="s">
        <v>134</v>
      </c>
      <c r="H3477" t="s">
        <v>238</v>
      </c>
      <c r="I3477" t="s">
        <v>78</v>
      </c>
      <c r="J3477" t="s">
        <v>136</v>
      </c>
      <c r="K3477" t="s">
        <v>22</v>
      </c>
      <c r="L3477" t="s">
        <v>177</v>
      </c>
      <c r="M3477" t="s">
        <v>13139</v>
      </c>
      <c r="N3477" t="s">
        <v>13140</v>
      </c>
      <c r="O3477">
        <v>2.8285372222222223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0.53449433999999996</v>
      </c>
      <c r="AD3477">
        <v>0</v>
      </c>
      <c r="AE3477">
        <v>0</v>
      </c>
      <c r="AF3477">
        <v>0.53449433999999996</v>
      </c>
    </row>
    <row r="3478" spans="1:32" x14ac:dyDescent="0.3">
      <c r="A3478">
        <v>3014406</v>
      </c>
      <c r="B3478">
        <v>1</v>
      </c>
      <c r="C3478" t="s">
        <v>82</v>
      </c>
      <c r="D3478" t="s">
        <v>103</v>
      </c>
      <c r="E3478" t="s">
        <v>13141</v>
      </c>
      <c r="F3478" t="s">
        <v>13142</v>
      </c>
      <c r="G3478" t="s">
        <v>134</v>
      </c>
      <c r="H3478" t="s">
        <v>238</v>
      </c>
      <c r="I3478" t="s">
        <v>78</v>
      </c>
      <c r="J3478" t="s">
        <v>136</v>
      </c>
      <c r="K3478" t="s">
        <v>22</v>
      </c>
      <c r="L3478" t="s">
        <v>177</v>
      </c>
      <c r="M3478" t="s">
        <v>13143</v>
      </c>
      <c r="N3478" t="s">
        <v>13144</v>
      </c>
      <c r="O3478">
        <v>1.931533611111111</v>
      </c>
      <c r="P3478">
        <v>0</v>
      </c>
      <c r="Q3478">
        <v>0</v>
      </c>
      <c r="R3478">
        <v>0</v>
      </c>
      <c r="S3478">
        <v>1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8.0061509999999995E-3</v>
      </c>
      <c r="AB3478">
        <v>0</v>
      </c>
      <c r="AC3478">
        <v>0</v>
      </c>
      <c r="AD3478">
        <v>0</v>
      </c>
      <c r="AE3478">
        <v>0</v>
      </c>
      <c r="AF3478">
        <v>8.0061509999999995E-3</v>
      </c>
    </row>
    <row r="3479" spans="1:32" x14ac:dyDescent="0.3">
      <c r="A3479">
        <v>3013669</v>
      </c>
      <c r="B3479">
        <v>1</v>
      </c>
      <c r="C3479" t="s">
        <v>82</v>
      </c>
      <c r="D3479" t="s">
        <v>87</v>
      </c>
      <c r="E3479" t="s">
        <v>13145</v>
      </c>
      <c r="F3479" t="s">
        <v>13146</v>
      </c>
      <c r="G3479" t="s">
        <v>134</v>
      </c>
      <c r="H3479" t="s">
        <v>247</v>
      </c>
      <c r="I3479" t="s">
        <v>78</v>
      </c>
      <c r="J3479" t="s">
        <v>136</v>
      </c>
      <c r="K3479" t="s">
        <v>22</v>
      </c>
      <c r="L3479" t="s">
        <v>177</v>
      </c>
      <c r="M3479" t="s">
        <v>13147</v>
      </c>
      <c r="N3479" t="s">
        <v>13148</v>
      </c>
      <c r="O3479">
        <v>1.3568416666666667</v>
      </c>
      <c r="P3479">
        <v>0</v>
      </c>
      <c r="Q3479">
        <v>139</v>
      </c>
      <c r="R3479">
        <v>0</v>
      </c>
      <c r="S3479">
        <v>0</v>
      </c>
      <c r="T3479">
        <v>0</v>
      </c>
      <c r="U3479">
        <v>3</v>
      </c>
      <c r="V3479">
        <v>0</v>
      </c>
      <c r="W3479">
        <v>0</v>
      </c>
      <c r="X3479">
        <v>0</v>
      </c>
      <c r="Y3479">
        <v>63.57114</v>
      </c>
      <c r="Z3479">
        <v>0</v>
      </c>
      <c r="AA3479">
        <v>0</v>
      </c>
      <c r="AB3479">
        <v>0</v>
      </c>
      <c r="AC3479">
        <v>0.97816544999999999</v>
      </c>
      <c r="AD3479">
        <v>0</v>
      </c>
      <c r="AE3479">
        <v>0</v>
      </c>
      <c r="AF3479">
        <v>64.549310000000006</v>
      </c>
    </row>
    <row r="3480" spans="1:32" x14ac:dyDescent="0.3">
      <c r="A3480">
        <v>3014590</v>
      </c>
      <c r="B3480">
        <v>1</v>
      </c>
      <c r="C3480" t="s">
        <v>83</v>
      </c>
      <c r="D3480" t="s">
        <v>116</v>
      </c>
      <c r="E3480" t="s">
        <v>13149</v>
      </c>
      <c r="F3480" t="s">
        <v>13150</v>
      </c>
      <c r="G3480" t="s">
        <v>134</v>
      </c>
      <c r="H3480" t="s">
        <v>182</v>
      </c>
      <c r="I3480" t="s">
        <v>78</v>
      </c>
      <c r="J3480" t="s">
        <v>136</v>
      </c>
      <c r="K3480" t="s">
        <v>22</v>
      </c>
      <c r="L3480" t="s">
        <v>177</v>
      </c>
      <c r="M3480" t="s">
        <v>13151</v>
      </c>
      <c r="N3480" t="s">
        <v>13152</v>
      </c>
      <c r="O3480">
        <v>0.19144611111111112</v>
      </c>
      <c r="P3480">
        <v>0</v>
      </c>
      <c r="Q3480">
        <v>13</v>
      </c>
      <c r="R3480">
        <v>0</v>
      </c>
      <c r="S3480">
        <v>3</v>
      </c>
      <c r="T3480">
        <v>0</v>
      </c>
      <c r="U3480">
        <v>4</v>
      </c>
      <c r="V3480">
        <v>0</v>
      </c>
      <c r="W3480">
        <v>0</v>
      </c>
      <c r="X3480">
        <v>0</v>
      </c>
      <c r="Y3480">
        <v>0.74516899999999997</v>
      </c>
      <c r="Z3480">
        <v>0</v>
      </c>
      <c r="AA3480">
        <v>1.8321117000000001E-2</v>
      </c>
      <c r="AB3480">
        <v>0</v>
      </c>
      <c r="AC3480">
        <v>0.18693365000000001</v>
      </c>
      <c r="AD3480">
        <v>0</v>
      </c>
      <c r="AE3480">
        <v>0</v>
      </c>
      <c r="AF3480">
        <v>0.95042369999999998</v>
      </c>
    </row>
    <row r="3481" spans="1:32" x14ac:dyDescent="0.3">
      <c r="A3481">
        <v>3006902</v>
      </c>
      <c r="B3481">
        <v>1</v>
      </c>
      <c r="C3481" t="s">
        <v>82</v>
      </c>
      <c r="D3481" t="s">
        <v>98</v>
      </c>
      <c r="E3481" t="s">
        <v>13153</v>
      </c>
      <c r="F3481" t="s">
        <v>13154</v>
      </c>
      <c r="G3481" t="s">
        <v>134</v>
      </c>
      <c r="H3481" t="s">
        <v>247</v>
      </c>
      <c r="I3481" t="s">
        <v>78</v>
      </c>
      <c r="J3481" t="s">
        <v>136</v>
      </c>
      <c r="K3481" t="s">
        <v>22</v>
      </c>
      <c r="L3481" t="s">
        <v>177</v>
      </c>
      <c r="M3481" t="s">
        <v>13155</v>
      </c>
      <c r="N3481" t="s">
        <v>13156</v>
      </c>
      <c r="O3481">
        <v>1.4357641666666667</v>
      </c>
      <c r="P3481">
        <v>0</v>
      </c>
      <c r="Q3481">
        <v>165</v>
      </c>
      <c r="R3481">
        <v>0</v>
      </c>
      <c r="S3481">
        <v>0</v>
      </c>
      <c r="T3481">
        <v>0</v>
      </c>
      <c r="U3481">
        <v>21</v>
      </c>
      <c r="V3481">
        <v>0</v>
      </c>
      <c r="W3481">
        <v>0</v>
      </c>
      <c r="X3481">
        <v>0</v>
      </c>
      <c r="Y3481">
        <v>81.962494000000007</v>
      </c>
      <c r="Z3481">
        <v>0</v>
      </c>
      <c r="AA3481">
        <v>0</v>
      </c>
      <c r="AB3481">
        <v>0</v>
      </c>
      <c r="AC3481">
        <v>10.668035</v>
      </c>
      <c r="AD3481">
        <v>0</v>
      </c>
      <c r="AE3481">
        <v>0</v>
      </c>
      <c r="AF3481">
        <v>92.630529999999993</v>
      </c>
    </row>
    <row r="3482" spans="1:32" x14ac:dyDescent="0.3">
      <c r="A3482">
        <v>3011668</v>
      </c>
      <c r="B3482">
        <v>1</v>
      </c>
      <c r="C3482" t="s">
        <v>82</v>
      </c>
      <c r="D3482" t="s">
        <v>106</v>
      </c>
      <c r="E3482" t="s">
        <v>13157</v>
      </c>
      <c r="F3482" t="s">
        <v>13158</v>
      </c>
      <c r="G3482" t="s">
        <v>134</v>
      </c>
      <c r="H3482" t="s">
        <v>367</v>
      </c>
      <c r="I3482" t="s">
        <v>78</v>
      </c>
      <c r="J3482" t="s">
        <v>136</v>
      </c>
      <c r="K3482" t="s">
        <v>22</v>
      </c>
      <c r="L3482" t="s">
        <v>177</v>
      </c>
      <c r="M3482" t="s">
        <v>13159</v>
      </c>
      <c r="N3482" t="s">
        <v>13160</v>
      </c>
      <c r="O3482">
        <v>2.2122222222222221</v>
      </c>
      <c r="P3482">
        <v>0</v>
      </c>
      <c r="Q3482">
        <v>2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1.0598852999999999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1.0598852999999999</v>
      </c>
    </row>
    <row r="3483" spans="1:32" x14ac:dyDescent="0.3">
      <c r="A3483">
        <v>3018548</v>
      </c>
      <c r="B3483">
        <v>1</v>
      </c>
      <c r="C3483" t="s">
        <v>83</v>
      </c>
      <c r="D3483" t="s">
        <v>115</v>
      </c>
      <c r="E3483" t="s">
        <v>13161</v>
      </c>
      <c r="F3483" t="s">
        <v>13162</v>
      </c>
      <c r="G3483" t="s">
        <v>134</v>
      </c>
      <c r="H3483" t="s">
        <v>327</v>
      </c>
      <c r="I3483" t="s">
        <v>78</v>
      </c>
      <c r="J3483" t="s">
        <v>136</v>
      </c>
      <c r="K3483" t="s">
        <v>22</v>
      </c>
      <c r="L3483" t="s">
        <v>177</v>
      </c>
      <c r="M3483" t="s">
        <v>13163</v>
      </c>
      <c r="N3483" t="s">
        <v>13164</v>
      </c>
      <c r="O3483">
        <v>2.3641666666666667</v>
      </c>
      <c r="P3483">
        <v>0</v>
      </c>
      <c r="Q3483">
        <v>409</v>
      </c>
      <c r="R3483">
        <v>0</v>
      </c>
      <c r="S3483">
        <v>0</v>
      </c>
      <c r="T3483">
        <v>0</v>
      </c>
      <c r="U3483">
        <v>15</v>
      </c>
      <c r="V3483">
        <v>0</v>
      </c>
      <c r="W3483">
        <v>0</v>
      </c>
      <c r="X3483">
        <v>0</v>
      </c>
      <c r="Y3483">
        <v>162.38658000000001</v>
      </c>
      <c r="Z3483">
        <v>0</v>
      </c>
      <c r="AA3483">
        <v>0</v>
      </c>
      <c r="AB3483">
        <v>0</v>
      </c>
      <c r="AC3483">
        <v>7.7425685</v>
      </c>
      <c r="AD3483">
        <v>0</v>
      </c>
      <c r="AE3483">
        <v>0</v>
      </c>
      <c r="AF3483">
        <v>170.12915000000001</v>
      </c>
    </row>
    <row r="3484" spans="1:32" x14ac:dyDescent="0.3">
      <c r="A3484">
        <v>3013571</v>
      </c>
      <c r="B3484">
        <v>1</v>
      </c>
      <c r="C3484" t="s">
        <v>83</v>
      </c>
      <c r="D3484" t="s">
        <v>123</v>
      </c>
      <c r="E3484" t="s">
        <v>13165</v>
      </c>
      <c r="F3484" t="s">
        <v>13166</v>
      </c>
      <c r="G3484" t="s">
        <v>134</v>
      </c>
      <c r="H3484" t="s">
        <v>252</v>
      </c>
      <c r="I3484" t="s">
        <v>79</v>
      </c>
      <c r="J3484" t="s">
        <v>136</v>
      </c>
      <c r="K3484" t="s">
        <v>22</v>
      </c>
      <c r="L3484" t="s">
        <v>177</v>
      </c>
      <c r="M3484" t="s">
        <v>13167</v>
      </c>
      <c r="N3484" t="s">
        <v>13168</v>
      </c>
      <c r="O3484">
        <v>1.5797827777777778</v>
      </c>
      <c r="P3484">
        <v>0</v>
      </c>
      <c r="Q3484">
        <v>0</v>
      </c>
      <c r="R3484">
        <v>1</v>
      </c>
      <c r="S3484">
        <v>4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0.55878525999999995</v>
      </c>
      <c r="AA3484">
        <v>1.2886728999999999</v>
      </c>
      <c r="AB3484">
        <v>0</v>
      </c>
      <c r="AC3484">
        <v>0</v>
      </c>
      <c r="AD3484">
        <v>0</v>
      </c>
      <c r="AE3484">
        <v>0</v>
      </c>
      <c r="AF3484">
        <v>1.8474581999999999</v>
      </c>
    </row>
    <row r="3485" spans="1:32" x14ac:dyDescent="0.3">
      <c r="A3485">
        <v>3019321</v>
      </c>
      <c r="B3485">
        <v>1</v>
      </c>
      <c r="C3485" t="s">
        <v>83</v>
      </c>
      <c r="D3485" t="s">
        <v>114</v>
      </c>
      <c r="E3485" t="s">
        <v>13169</v>
      </c>
      <c r="F3485" t="s">
        <v>13170</v>
      </c>
      <c r="G3485" t="s">
        <v>134</v>
      </c>
      <c r="H3485" t="s">
        <v>211</v>
      </c>
      <c r="I3485" t="s">
        <v>79</v>
      </c>
      <c r="J3485" t="s">
        <v>136</v>
      </c>
      <c r="K3485" t="s">
        <v>22</v>
      </c>
      <c r="L3485" t="s">
        <v>177</v>
      </c>
      <c r="M3485" t="s">
        <v>13171</v>
      </c>
      <c r="N3485" t="s">
        <v>13172</v>
      </c>
      <c r="O3485">
        <v>0.75416666666666665</v>
      </c>
      <c r="P3485">
        <v>6</v>
      </c>
      <c r="Q3485">
        <v>439</v>
      </c>
      <c r="R3485">
        <v>141</v>
      </c>
      <c r="S3485">
        <v>158</v>
      </c>
      <c r="T3485">
        <v>9</v>
      </c>
      <c r="U3485">
        <v>33</v>
      </c>
      <c r="V3485">
        <v>3</v>
      </c>
      <c r="W3485">
        <v>0</v>
      </c>
      <c r="X3485">
        <v>6.6468134000000001</v>
      </c>
      <c r="Y3485">
        <v>59.435574000000003</v>
      </c>
      <c r="Z3485">
        <v>243.76889</v>
      </c>
      <c r="AA3485">
        <v>67.044150000000002</v>
      </c>
      <c r="AB3485">
        <v>5.1512966000000002</v>
      </c>
      <c r="AC3485">
        <v>13.751766999999999</v>
      </c>
      <c r="AD3485">
        <v>151.69649000000001</v>
      </c>
      <c r="AE3485">
        <v>0</v>
      </c>
      <c r="AF3485">
        <v>547.495</v>
      </c>
    </row>
    <row r="3486" spans="1:32" x14ac:dyDescent="0.3">
      <c r="A3486">
        <v>3013370</v>
      </c>
      <c r="B3486">
        <v>1</v>
      </c>
      <c r="C3486" t="s">
        <v>82</v>
      </c>
      <c r="D3486" t="s">
        <v>87</v>
      </c>
      <c r="E3486" t="s">
        <v>13173</v>
      </c>
      <c r="F3486" t="s">
        <v>13174</v>
      </c>
      <c r="G3486" t="s">
        <v>134</v>
      </c>
      <c r="H3486" t="s">
        <v>147</v>
      </c>
      <c r="I3486" t="s">
        <v>79</v>
      </c>
      <c r="J3486" t="s">
        <v>136</v>
      </c>
      <c r="K3486" t="s">
        <v>22</v>
      </c>
      <c r="L3486" t="s">
        <v>137</v>
      </c>
      <c r="M3486" t="s">
        <v>13175</v>
      </c>
      <c r="N3486" t="s">
        <v>13176</v>
      </c>
      <c r="O3486">
        <v>6.5472222222222225</v>
      </c>
      <c r="P3486">
        <v>0</v>
      </c>
      <c r="Q3486">
        <v>5682</v>
      </c>
      <c r="R3486">
        <v>0</v>
      </c>
      <c r="S3486">
        <v>0</v>
      </c>
      <c r="T3486">
        <v>0</v>
      </c>
      <c r="U3486">
        <v>586</v>
      </c>
      <c r="V3486">
        <v>0</v>
      </c>
      <c r="W3486">
        <v>0</v>
      </c>
      <c r="X3486">
        <v>0</v>
      </c>
      <c r="Y3486">
        <v>12521.548000000001</v>
      </c>
      <c r="Z3486">
        <v>0</v>
      </c>
      <c r="AA3486">
        <v>0</v>
      </c>
      <c r="AB3486">
        <v>0</v>
      </c>
      <c r="AC3486">
        <v>4721.1589999999997</v>
      </c>
      <c r="AD3486">
        <v>0</v>
      </c>
      <c r="AE3486">
        <v>0</v>
      </c>
      <c r="AF3486">
        <v>17242.706999999999</v>
      </c>
    </row>
    <row r="3487" spans="1:32" x14ac:dyDescent="0.3">
      <c r="A3487">
        <v>3013636</v>
      </c>
      <c r="B3487">
        <v>1</v>
      </c>
      <c r="C3487" t="s">
        <v>82</v>
      </c>
      <c r="D3487" t="s">
        <v>106</v>
      </c>
      <c r="E3487" t="s">
        <v>12838</v>
      </c>
      <c r="F3487" t="s">
        <v>12839</v>
      </c>
      <c r="G3487" t="s">
        <v>134</v>
      </c>
      <c r="H3487" t="s">
        <v>367</v>
      </c>
      <c r="I3487" t="s">
        <v>78</v>
      </c>
      <c r="J3487" t="s">
        <v>136</v>
      </c>
      <c r="K3487" t="s">
        <v>22</v>
      </c>
      <c r="L3487" t="s">
        <v>177</v>
      </c>
      <c r="M3487" t="s">
        <v>13177</v>
      </c>
      <c r="N3487" t="s">
        <v>13178</v>
      </c>
      <c r="O3487">
        <v>3.1994444444444445</v>
      </c>
      <c r="P3487">
        <v>0</v>
      </c>
      <c r="Q3487">
        <v>1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6.9709554000000007E-2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6.9709554000000007E-2</v>
      </c>
    </row>
    <row r="3488" spans="1:32" x14ac:dyDescent="0.3">
      <c r="A3488">
        <v>3020127</v>
      </c>
      <c r="B3488">
        <v>1</v>
      </c>
      <c r="C3488" t="s">
        <v>83</v>
      </c>
      <c r="D3488" t="s">
        <v>130</v>
      </c>
      <c r="E3488" t="s">
        <v>13179</v>
      </c>
      <c r="F3488" t="s">
        <v>13180</v>
      </c>
      <c r="G3488" t="s">
        <v>134</v>
      </c>
      <c r="H3488" t="s">
        <v>367</v>
      </c>
      <c r="I3488" t="s">
        <v>78</v>
      </c>
      <c r="J3488" t="s">
        <v>136</v>
      </c>
      <c r="K3488" t="s">
        <v>22</v>
      </c>
      <c r="L3488" t="s">
        <v>177</v>
      </c>
      <c r="M3488" t="s">
        <v>13181</v>
      </c>
      <c r="N3488" t="s">
        <v>13182</v>
      </c>
      <c r="O3488">
        <v>0.49169194444444442</v>
      </c>
      <c r="P3488">
        <v>0</v>
      </c>
      <c r="Q3488">
        <v>5</v>
      </c>
      <c r="R3488">
        <v>0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0</v>
      </c>
      <c r="Y3488">
        <v>0.43480459999999999</v>
      </c>
      <c r="Z3488">
        <v>0</v>
      </c>
      <c r="AA3488">
        <v>0</v>
      </c>
      <c r="AB3488">
        <v>0</v>
      </c>
      <c r="AC3488">
        <v>0.26858177999999999</v>
      </c>
      <c r="AD3488">
        <v>0</v>
      </c>
      <c r="AE3488">
        <v>0</v>
      </c>
      <c r="AF3488">
        <v>0.70338637000000004</v>
      </c>
    </row>
    <row r="3489" spans="1:32" x14ac:dyDescent="0.3">
      <c r="A3489">
        <v>3018502</v>
      </c>
      <c r="B3489">
        <v>1</v>
      </c>
      <c r="C3489" t="s">
        <v>82</v>
      </c>
      <c r="D3489" t="s">
        <v>104</v>
      </c>
      <c r="E3489" t="s">
        <v>13183</v>
      </c>
      <c r="F3489" t="s">
        <v>13184</v>
      </c>
      <c r="G3489" t="s">
        <v>134</v>
      </c>
      <c r="H3489" t="s">
        <v>135</v>
      </c>
      <c r="I3489" t="s">
        <v>79</v>
      </c>
      <c r="J3489" t="s">
        <v>136</v>
      </c>
      <c r="K3489" t="s">
        <v>22</v>
      </c>
      <c r="L3489" t="s">
        <v>177</v>
      </c>
      <c r="M3489" t="s">
        <v>13185</v>
      </c>
      <c r="N3489" t="s">
        <v>13186</v>
      </c>
      <c r="O3489">
        <v>0.18527777777777779</v>
      </c>
      <c r="P3489">
        <v>0</v>
      </c>
      <c r="Q3489">
        <v>3941</v>
      </c>
      <c r="R3489">
        <v>0</v>
      </c>
      <c r="S3489">
        <v>0</v>
      </c>
      <c r="T3489">
        <v>6</v>
      </c>
      <c r="U3489">
        <v>3309</v>
      </c>
      <c r="V3489">
        <v>0</v>
      </c>
      <c r="W3489">
        <v>1</v>
      </c>
      <c r="X3489">
        <v>0</v>
      </c>
      <c r="Y3489">
        <v>311.09960000000001</v>
      </c>
      <c r="Z3489">
        <v>0</v>
      </c>
      <c r="AA3489">
        <v>0</v>
      </c>
      <c r="AB3489">
        <v>11.732412</v>
      </c>
      <c r="AC3489">
        <v>358.16289999999998</v>
      </c>
      <c r="AD3489">
        <v>0</v>
      </c>
      <c r="AE3489">
        <v>0.1993402</v>
      </c>
      <c r="AF3489">
        <v>681.1943</v>
      </c>
    </row>
    <row r="3490" spans="1:32" x14ac:dyDescent="0.3">
      <c r="A3490">
        <v>3014401</v>
      </c>
      <c r="B3490">
        <v>1</v>
      </c>
      <c r="C3490" t="s">
        <v>83</v>
      </c>
      <c r="D3490" t="s">
        <v>115</v>
      </c>
      <c r="E3490" t="s">
        <v>13187</v>
      </c>
      <c r="F3490" t="s">
        <v>13188</v>
      </c>
      <c r="G3490" t="s">
        <v>134</v>
      </c>
      <c r="H3490" t="s">
        <v>404</v>
      </c>
      <c r="I3490" t="s">
        <v>78</v>
      </c>
      <c r="J3490" t="s">
        <v>136</v>
      </c>
      <c r="K3490" t="s">
        <v>22</v>
      </c>
      <c r="L3490" t="s">
        <v>177</v>
      </c>
      <c r="M3490" t="s">
        <v>13189</v>
      </c>
      <c r="N3490" t="s">
        <v>13190</v>
      </c>
      <c r="O3490">
        <v>1.4604738888888888</v>
      </c>
      <c r="P3490">
        <v>0</v>
      </c>
      <c r="Q3490">
        <v>271</v>
      </c>
      <c r="R3490">
        <v>0</v>
      </c>
      <c r="S3490">
        <v>0</v>
      </c>
      <c r="T3490">
        <v>0</v>
      </c>
      <c r="U3490">
        <v>11</v>
      </c>
      <c r="V3490">
        <v>0</v>
      </c>
      <c r="W3490">
        <v>0</v>
      </c>
      <c r="X3490">
        <v>0</v>
      </c>
      <c r="Y3490">
        <v>78.022864999999996</v>
      </c>
      <c r="Z3490">
        <v>0</v>
      </c>
      <c r="AA3490">
        <v>0</v>
      </c>
      <c r="AB3490">
        <v>0</v>
      </c>
      <c r="AC3490">
        <v>4.0389175000000002</v>
      </c>
      <c r="AD3490">
        <v>0</v>
      </c>
      <c r="AE3490">
        <v>0</v>
      </c>
      <c r="AF3490">
        <v>82.061779999999999</v>
      </c>
    </row>
    <row r="3491" spans="1:32" x14ac:dyDescent="0.3">
      <c r="A3491">
        <v>3008405</v>
      </c>
      <c r="B3491">
        <v>1</v>
      </c>
      <c r="C3491" t="s">
        <v>82</v>
      </c>
      <c r="D3491" t="s">
        <v>90</v>
      </c>
      <c r="E3491" t="s">
        <v>13191</v>
      </c>
      <c r="F3491" t="s">
        <v>13192</v>
      </c>
      <c r="G3491" t="s">
        <v>134</v>
      </c>
      <c r="H3491" t="s">
        <v>142</v>
      </c>
      <c r="I3491" t="s">
        <v>78</v>
      </c>
      <c r="J3491" t="s">
        <v>136</v>
      </c>
      <c r="K3491" t="s">
        <v>22</v>
      </c>
      <c r="L3491" t="s">
        <v>137</v>
      </c>
      <c r="M3491" t="s">
        <v>13193</v>
      </c>
      <c r="N3491" t="s">
        <v>13194</v>
      </c>
      <c r="O3491">
        <v>7.181111111111111</v>
      </c>
      <c r="P3491">
        <v>0</v>
      </c>
      <c r="Q3491">
        <v>232</v>
      </c>
      <c r="R3491">
        <v>0</v>
      </c>
      <c r="S3491">
        <v>0</v>
      </c>
      <c r="T3491">
        <v>0</v>
      </c>
      <c r="U3491">
        <v>13</v>
      </c>
      <c r="V3491">
        <v>0</v>
      </c>
      <c r="W3491">
        <v>0</v>
      </c>
      <c r="X3491">
        <v>0</v>
      </c>
      <c r="Y3491">
        <v>418.41788000000003</v>
      </c>
      <c r="Z3491">
        <v>0</v>
      </c>
      <c r="AA3491">
        <v>0</v>
      </c>
      <c r="AB3491">
        <v>0</v>
      </c>
      <c r="AC3491">
        <v>37.58408</v>
      </c>
      <c r="AD3491">
        <v>0</v>
      </c>
      <c r="AE3491">
        <v>0</v>
      </c>
      <c r="AF3491">
        <v>456.00195000000002</v>
      </c>
    </row>
    <row r="3492" spans="1:32" x14ac:dyDescent="0.3">
      <c r="A3492">
        <v>3013949</v>
      </c>
      <c r="B3492">
        <v>1</v>
      </c>
      <c r="C3492" t="s">
        <v>83</v>
      </c>
      <c r="D3492" t="s">
        <v>123</v>
      </c>
      <c r="E3492" t="s">
        <v>13195</v>
      </c>
      <c r="F3492" t="s">
        <v>13196</v>
      </c>
      <c r="G3492" t="s">
        <v>134</v>
      </c>
      <c r="H3492" t="s">
        <v>238</v>
      </c>
      <c r="I3492" t="s">
        <v>78</v>
      </c>
      <c r="J3492" t="s">
        <v>136</v>
      </c>
      <c r="K3492" t="s">
        <v>22</v>
      </c>
      <c r="L3492" t="s">
        <v>177</v>
      </c>
      <c r="M3492" t="s">
        <v>13197</v>
      </c>
      <c r="N3492" t="s">
        <v>13198</v>
      </c>
      <c r="O3492">
        <v>2.3051247222222222</v>
      </c>
      <c r="P3492">
        <v>0</v>
      </c>
      <c r="Q3492">
        <v>1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0.14056925000000001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0.14056925000000001</v>
      </c>
    </row>
    <row r="3493" spans="1:32" x14ac:dyDescent="0.3">
      <c r="A3493">
        <v>3013778</v>
      </c>
      <c r="B3493">
        <v>1</v>
      </c>
      <c r="C3493" t="s">
        <v>82</v>
      </c>
      <c r="D3493" t="s">
        <v>98</v>
      </c>
      <c r="E3493" t="s">
        <v>13199</v>
      </c>
      <c r="F3493" t="s">
        <v>13200</v>
      </c>
      <c r="G3493" t="s">
        <v>134</v>
      </c>
      <c r="H3493" t="s">
        <v>367</v>
      </c>
      <c r="I3493" t="s">
        <v>78</v>
      </c>
      <c r="J3493" t="s">
        <v>136</v>
      </c>
      <c r="K3493" t="s">
        <v>22</v>
      </c>
      <c r="L3493" t="s">
        <v>177</v>
      </c>
      <c r="M3493" t="s">
        <v>13201</v>
      </c>
      <c r="N3493" t="s">
        <v>13202</v>
      </c>
      <c r="O3493">
        <v>3.1914927777777775</v>
      </c>
      <c r="P3493">
        <v>0</v>
      </c>
      <c r="Q3493">
        <v>5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2.9587015999999999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2.9587015999999999</v>
      </c>
    </row>
    <row r="3494" spans="1:32" x14ac:dyDescent="0.3">
      <c r="A3494">
        <v>3015404</v>
      </c>
      <c r="B3494">
        <v>1</v>
      </c>
      <c r="C3494" t="s">
        <v>82</v>
      </c>
      <c r="D3494" t="s">
        <v>95</v>
      </c>
      <c r="E3494" t="s">
        <v>13203</v>
      </c>
      <c r="F3494" t="s">
        <v>13204</v>
      </c>
      <c r="G3494" t="s">
        <v>134</v>
      </c>
      <c r="H3494" t="s">
        <v>182</v>
      </c>
      <c r="I3494" t="s">
        <v>79</v>
      </c>
      <c r="J3494" t="s">
        <v>136</v>
      </c>
      <c r="K3494" t="s">
        <v>22</v>
      </c>
      <c r="L3494" t="s">
        <v>177</v>
      </c>
      <c r="M3494" t="s">
        <v>13205</v>
      </c>
      <c r="N3494" t="s">
        <v>13206</v>
      </c>
      <c r="O3494">
        <v>1.6141380555555556</v>
      </c>
      <c r="P3494">
        <v>0</v>
      </c>
      <c r="Q3494">
        <v>255</v>
      </c>
      <c r="R3494">
        <v>0</v>
      </c>
      <c r="S3494">
        <v>1</v>
      </c>
      <c r="T3494">
        <v>0</v>
      </c>
      <c r="U3494">
        <v>78</v>
      </c>
      <c r="V3494">
        <v>0</v>
      </c>
      <c r="W3494">
        <v>0</v>
      </c>
      <c r="X3494">
        <v>0</v>
      </c>
      <c r="Y3494">
        <v>178.89809</v>
      </c>
      <c r="Z3494">
        <v>0</v>
      </c>
      <c r="AA3494">
        <v>0.10404393000000001</v>
      </c>
      <c r="AB3494">
        <v>0</v>
      </c>
      <c r="AC3494">
        <v>63.583030000000001</v>
      </c>
      <c r="AD3494">
        <v>0</v>
      </c>
      <c r="AE3494">
        <v>0</v>
      </c>
      <c r="AF3494">
        <v>242.58516</v>
      </c>
    </row>
    <row r="3495" spans="1:32" x14ac:dyDescent="0.3">
      <c r="A3495">
        <v>3018848</v>
      </c>
      <c r="B3495">
        <v>1</v>
      </c>
      <c r="C3495" t="s">
        <v>83</v>
      </c>
      <c r="D3495" t="s">
        <v>125</v>
      </c>
      <c r="E3495" t="s">
        <v>13207</v>
      </c>
      <c r="F3495" t="s">
        <v>13208</v>
      </c>
      <c r="G3495" t="s">
        <v>134</v>
      </c>
      <c r="H3495" t="s">
        <v>211</v>
      </c>
      <c r="I3495" t="s">
        <v>79</v>
      </c>
      <c r="J3495" t="s">
        <v>136</v>
      </c>
      <c r="K3495" t="s">
        <v>22</v>
      </c>
      <c r="L3495" t="s">
        <v>177</v>
      </c>
      <c r="M3495" t="s">
        <v>13209</v>
      </c>
      <c r="N3495" t="s">
        <v>13210</v>
      </c>
      <c r="O3495">
        <v>0.89277777777777778</v>
      </c>
      <c r="P3495">
        <v>3</v>
      </c>
      <c r="Q3495">
        <v>503</v>
      </c>
      <c r="R3495">
        <v>31</v>
      </c>
      <c r="S3495">
        <v>53</v>
      </c>
      <c r="T3495">
        <v>6</v>
      </c>
      <c r="U3495">
        <v>40</v>
      </c>
      <c r="V3495">
        <v>0</v>
      </c>
      <c r="W3495">
        <v>0</v>
      </c>
      <c r="X3495">
        <v>5.0843280000000002</v>
      </c>
      <c r="Y3495">
        <v>63.055160000000001</v>
      </c>
      <c r="Z3495">
        <v>10.633794</v>
      </c>
      <c r="AA3495">
        <v>6.0607030000000002</v>
      </c>
      <c r="AB3495">
        <v>5.8288126</v>
      </c>
      <c r="AC3495">
        <v>23.426207000000002</v>
      </c>
      <c r="AD3495">
        <v>0</v>
      </c>
      <c r="AE3495">
        <v>0</v>
      </c>
      <c r="AF3495">
        <v>114.089005</v>
      </c>
    </row>
    <row r="3496" spans="1:32" x14ac:dyDescent="0.3">
      <c r="A3496">
        <v>3013634</v>
      </c>
      <c r="B3496">
        <v>1</v>
      </c>
      <c r="C3496" t="s">
        <v>82</v>
      </c>
      <c r="D3496" t="s">
        <v>106</v>
      </c>
      <c r="E3496" t="s">
        <v>10669</v>
      </c>
      <c r="F3496" t="s">
        <v>10670</v>
      </c>
      <c r="G3496" t="s">
        <v>134</v>
      </c>
      <c r="H3496" t="s">
        <v>293</v>
      </c>
      <c r="I3496" t="s">
        <v>79</v>
      </c>
      <c r="J3496" t="s">
        <v>136</v>
      </c>
      <c r="K3496" t="s">
        <v>22</v>
      </c>
      <c r="L3496" t="s">
        <v>177</v>
      </c>
      <c r="M3496" t="s">
        <v>13211</v>
      </c>
      <c r="N3496" t="s">
        <v>13212</v>
      </c>
      <c r="O3496">
        <v>3.4621013888888892</v>
      </c>
      <c r="P3496">
        <v>1</v>
      </c>
      <c r="Q3496">
        <v>1703</v>
      </c>
      <c r="R3496">
        <v>0</v>
      </c>
      <c r="S3496">
        <v>20</v>
      </c>
      <c r="T3496">
        <v>2</v>
      </c>
      <c r="U3496">
        <v>422</v>
      </c>
      <c r="V3496">
        <v>1</v>
      </c>
      <c r="W3496">
        <v>0</v>
      </c>
      <c r="X3496">
        <v>4.8736496000000002</v>
      </c>
      <c r="Y3496">
        <v>1530.5397</v>
      </c>
      <c r="Z3496">
        <v>0</v>
      </c>
      <c r="AA3496">
        <v>8.8094859999999997</v>
      </c>
      <c r="AB3496">
        <v>289.91766000000001</v>
      </c>
      <c r="AC3496">
        <v>1437.2049999999999</v>
      </c>
      <c r="AD3496">
        <v>1578.5778</v>
      </c>
      <c r="AE3496">
        <v>0</v>
      </c>
      <c r="AF3496">
        <v>4849.9233000000004</v>
      </c>
    </row>
    <row r="3497" spans="1:32" x14ac:dyDescent="0.3">
      <c r="A3497">
        <v>3013997</v>
      </c>
      <c r="B3497">
        <v>1</v>
      </c>
      <c r="C3497" t="s">
        <v>82</v>
      </c>
      <c r="D3497" t="s">
        <v>112</v>
      </c>
      <c r="E3497" t="s">
        <v>13213</v>
      </c>
      <c r="F3497" t="s">
        <v>13214</v>
      </c>
      <c r="G3497" t="s">
        <v>134</v>
      </c>
      <c r="H3497" t="s">
        <v>238</v>
      </c>
      <c r="I3497" t="s">
        <v>78</v>
      </c>
      <c r="J3497" t="s">
        <v>136</v>
      </c>
      <c r="K3497" t="s">
        <v>22</v>
      </c>
      <c r="L3497" t="s">
        <v>177</v>
      </c>
      <c r="M3497" t="s">
        <v>13215</v>
      </c>
      <c r="N3497" t="s">
        <v>13216</v>
      </c>
      <c r="O3497">
        <v>1.8064327777777778</v>
      </c>
      <c r="P3497">
        <v>0</v>
      </c>
      <c r="Q3497">
        <v>3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1.8472287999999999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1.8472287999999999</v>
      </c>
    </row>
    <row r="3498" spans="1:32" x14ac:dyDescent="0.3">
      <c r="A3498">
        <v>3016464</v>
      </c>
      <c r="B3498">
        <v>1</v>
      </c>
      <c r="C3498" t="s">
        <v>82</v>
      </c>
      <c r="D3498" t="s">
        <v>84</v>
      </c>
      <c r="E3498" t="s">
        <v>13217</v>
      </c>
      <c r="F3498" t="s">
        <v>13218</v>
      </c>
      <c r="G3498" t="s">
        <v>134</v>
      </c>
      <c r="H3498" t="s">
        <v>182</v>
      </c>
      <c r="I3498" t="s">
        <v>78</v>
      </c>
      <c r="J3498" t="s">
        <v>136</v>
      </c>
      <c r="K3498" t="s">
        <v>22</v>
      </c>
      <c r="L3498" t="s">
        <v>177</v>
      </c>
      <c r="M3498" t="s">
        <v>13219</v>
      </c>
      <c r="N3498" t="s">
        <v>13220</v>
      </c>
      <c r="O3498">
        <v>1.0924199999999999</v>
      </c>
      <c r="P3498">
        <v>0</v>
      </c>
      <c r="Q3498">
        <v>81</v>
      </c>
      <c r="R3498">
        <v>0</v>
      </c>
      <c r="S3498">
        <v>1</v>
      </c>
      <c r="T3498">
        <v>0</v>
      </c>
      <c r="U3498">
        <v>4</v>
      </c>
      <c r="V3498">
        <v>0</v>
      </c>
      <c r="W3498">
        <v>0</v>
      </c>
      <c r="X3498">
        <v>0</v>
      </c>
      <c r="Y3498">
        <v>18.166098000000002</v>
      </c>
      <c r="Z3498">
        <v>0</v>
      </c>
      <c r="AA3498">
        <v>7.0361025000000004E-3</v>
      </c>
      <c r="AB3498">
        <v>0</v>
      </c>
      <c r="AC3498">
        <v>5.0988635999999996</v>
      </c>
      <c r="AD3498">
        <v>0</v>
      </c>
      <c r="AE3498">
        <v>0</v>
      </c>
      <c r="AF3498">
        <v>23.271996999999999</v>
      </c>
    </row>
    <row r="3499" spans="1:32" x14ac:dyDescent="0.3">
      <c r="A3499">
        <v>3015400</v>
      </c>
      <c r="B3499">
        <v>1</v>
      </c>
      <c r="C3499" t="s">
        <v>82</v>
      </c>
      <c r="D3499" t="s">
        <v>105</v>
      </c>
      <c r="E3499" t="s">
        <v>13221</v>
      </c>
      <c r="F3499" t="s">
        <v>13222</v>
      </c>
      <c r="G3499" t="s">
        <v>134</v>
      </c>
      <c r="H3499" t="s">
        <v>247</v>
      </c>
      <c r="I3499" t="s">
        <v>78</v>
      </c>
      <c r="J3499" t="s">
        <v>136</v>
      </c>
      <c r="K3499" t="s">
        <v>22</v>
      </c>
      <c r="L3499" t="s">
        <v>177</v>
      </c>
      <c r="M3499" t="s">
        <v>13223</v>
      </c>
      <c r="N3499" t="s">
        <v>13224</v>
      </c>
      <c r="O3499">
        <v>0.85356805555555548</v>
      </c>
      <c r="P3499">
        <v>0</v>
      </c>
      <c r="Q3499">
        <v>16</v>
      </c>
      <c r="R3499">
        <v>0</v>
      </c>
      <c r="S3499">
        <v>11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2.4431029999999998</v>
      </c>
      <c r="Z3499">
        <v>0</v>
      </c>
      <c r="AA3499">
        <v>1.6098905999999999</v>
      </c>
      <c r="AB3499">
        <v>0</v>
      </c>
      <c r="AC3499">
        <v>0</v>
      </c>
      <c r="AD3499">
        <v>0</v>
      </c>
      <c r="AE3499">
        <v>0</v>
      </c>
      <c r="AF3499">
        <v>4.052994</v>
      </c>
    </row>
    <row r="3500" spans="1:32" x14ac:dyDescent="0.3">
      <c r="A3500">
        <v>3018766</v>
      </c>
      <c r="B3500">
        <v>1</v>
      </c>
      <c r="C3500" t="s">
        <v>82</v>
      </c>
      <c r="D3500" t="s">
        <v>112</v>
      </c>
      <c r="E3500" t="s">
        <v>13225</v>
      </c>
      <c r="F3500" t="s">
        <v>13226</v>
      </c>
      <c r="G3500" t="s">
        <v>134</v>
      </c>
      <c r="H3500" t="s">
        <v>238</v>
      </c>
      <c r="I3500" t="s">
        <v>78</v>
      </c>
      <c r="J3500" t="s">
        <v>136</v>
      </c>
      <c r="K3500" t="s">
        <v>22</v>
      </c>
      <c r="L3500" t="s">
        <v>177</v>
      </c>
      <c r="M3500" t="s">
        <v>13227</v>
      </c>
      <c r="N3500" t="s">
        <v>13228</v>
      </c>
      <c r="O3500">
        <v>1.510265</v>
      </c>
      <c r="P3500">
        <v>0</v>
      </c>
      <c r="Q3500">
        <v>0</v>
      </c>
      <c r="R3500">
        <v>0</v>
      </c>
      <c r="S3500">
        <v>1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1.5758129999999999</v>
      </c>
      <c r="AB3500">
        <v>0</v>
      </c>
      <c r="AC3500">
        <v>0</v>
      </c>
      <c r="AD3500">
        <v>0</v>
      </c>
      <c r="AE3500">
        <v>0</v>
      </c>
      <c r="AF3500">
        <v>1.5758129999999999</v>
      </c>
    </row>
    <row r="3501" spans="1:32" x14ac:dyDescent="0.3">
      <c r="A3501">
        <v>3019318</v>
      </c>
      <c r="B3501">
        <v>1</v>
      </c>
      <c r="C3501" t="s">
        <v>82</v>
      </c>
      <c r="D3501" t="s">
        <v>92</v>
      </c>
      <c r="E3501" t="s">
        <v>13229</v>
      </c>
      <c r="F3501" t="s">
        <v>13230</v>
      </c>
      <c r="G3501" t="s">
        <v>134</v>
      </c>
      <c r="H3501" t="s">
        <v>211</v>
      </c>
      <c r="I3501" t="s">
        <v>79</v>
      </c>
      <c r="J3501" t="s">
        <v>136</v>
      </c>
      <c r="K3501" t="s">
        <v>22</v>
      </c>
      <c r="L3501" t="s">
        <v>177</v>
      </c>
      <c r="M3501" t="s">
        <v>13231</v>
      </c>
      <c r="N3501" t="s">
        <v>13232</v>
      </c>
      <c r="O3501">
        <v>0.38555555555555554</v>
      </c>
      <c r="P3501">
        <v>1</v>
      </c>
      <c r="Q3501">
        <v>17</v>
      </c>
      <c r="R3501">
        <v>2</v>
      </c>
      <c r="S3501">
        <v>17</v>
      </c>
      <c r="T3501">
        <v>6</v>
      </c>
      <c r="U3501">
        <v>13</v>
      </c>
      <c r="V3501">
        <v>1</v>
      </c>
      <c r="W3501">
        <v>0</v>
      </c>
      <c r="X3501">
        <v>0.117130496</v>
      </c>
      <c r="Y3501">
        <v>2.6116350000000002</v>
      </c>
      <c r="Z3501">
        <v>88.672129999999996</v>
      </c>
      <c r="AA3501">
        <v>6.9905514999999996</v>
      </c>
      <c r="AB3501">
        <v>7.8801192999999996</v>
      </c>
      <c r="AC3501">
        <v>25.550062</v>
      </c>
      <c r="AD3501">
        <v>168.38515000000001</v>
      </c>
      <c r="AE3501">
        <v>0</v>
      </c>
      <c r="AF3501">
        <v>300.20679999999999</v>
      </c>
    </row>
    <row r="3502" spans="1:32" x14ac:dyDescent="0.3">
      <c r="A3502">
        <v>3018822</v>
      </c>
      <c r="B3502">
        <v>2</v>
      </c>
      <c r="C3502" t="s">
        <v>83</v>
      </c>
      <c r="D3502" t="s">
        <v>130</v>
      </c>
      <c r="E3502" t="s">
        <v>13233</v>
      </c>
      <c r="F3502" t="s">
        <v>13234</v>
      </c>
      <c r="G3502" t="s">
        <v>134</v>
      </c>
      <c r="H3502" t="s">
        <v>318</v>
      </c>
      <c r="I3502" t="s">
        <v>79</v>
      </c>
      <c r="J3502" t="s">
        <v>136</v>
      </c>
      <c r="K3502" t="s">
        <v>22</v>
      </c>
      <c r="L3502" t="s">
        <v>177</v>
      </c>
      <c r="M3502" t="s">
        <v>13235</v>
      </c>
      <c r="N3502" t="s">
        <v>13236</v>
      </c>
      <c r="O3502">
        <v>1.1117044444444444</v>
      </c>
      <c r="P3502">
        <v>6</v>
      </c>
      <c r="Q3502">
        <v>644</v>
      </c>
      <c r="R3502">
        <v>100</v>
      </c>
      <c r="S3502">
        <v>30</v>
      </c>
      <c r="T3502">
        <v>4</v>
      </c>
      <c r="U3502">
        <v>65</v>
      </c>
      <c r="V3502">
        <v>0</v>
      </c>
      <c r="W3502">
        <v>0</v>
      </c>
      <c r="X3502">
        <v>79.303214999999994</v>
      </c>
      <c r="Y3502">
        <v>132.44846999999999</v>
      </c>
      <c r="Z3502">
        <v>48.663229999999999</v>
      </c>
      <c r="AA3502">
        <v>4.0891995000000003</v>
      </c>
      <c r="AB3502">
        <v>14.650919999999999</v>
      </c>
      <c r="AC3502">
        <v>48.768044000000003</v>
      </c>
      <c r="AD3502">
        <v>0</v>
      </c>
      <c r="AE3502">
        <v>0</v>
      </c>
      <c r="AF3502">
        <v>327.92307</v>
      </c>
    </row>
    <row r="3503" spans="1:32" x14ac:dyDescent="0.3">
      <c r="A3503">
        <v>3014814</v>
      </c>
      <c r="B3503">
        <v>1</v>
      </c>
      <c r="C3503" t="s">
        <v>83</v>
      </c>
      <c r="D3503" t="s">
        <v>125</v>
      </c>
      <c r="E3503" t="s">
        <v>13237</v>
      </c>
      <c r="F3503" t="s">
        <v>13238</v>
      </c>
      <c r="G3503" t="s">
        <v>134</v>
      </c>
      <c r="H3503" t="s">
        <v>147</v>
      </c>
      <c r="I3503" t="s">
        <v>79</v>
      </c>
      <c r="J3503" t="s">
        <v>136</v>
      </c>
      <c r="K3503" t="s">
        <v>22</v>
      </c>
      <c r="L3503" t="s">
        <v>137</v>
      </c>
      <c r="M3503" t="s">
        <v>13239</v>
      </c>
      <c r="N3503" t="s">
        <v>13240</v>
      </c>
      <c r="O3503">
        <v>5.6447222222222226</v>
      </c>
      <c r="P3503">
        <v>1</v>
      </c>
      <c r="Q3503">
        <v>409</v>
      </c>
      <c r="R3503">
        <v>33</v>
      </c>
      <c r="S3503">
        <v>24</v>
      </c>
      <c r="T3503">
        <v>2</v>
      </c>
      <c r="U3503">
        <v>39</v>
      </c>
      <c r="V3503">
        <v>0</v>
      </c>
      <c r="W3503">
        <v>0</v>
      </c>
      <c r="X3503">
        <v>0.41987887000000002</v>
      </c>
      <c r="Y3503">
        <v>433.22913</v>
      </c>
      <c r="Z3503">
        <v>41.147410000000001</v>
      </c>
      <c r="AA3503">
        <v>20.036507</v>
      </c>
      <c r="AB3503">
        <v>46.672688000000001</v>
      </c>
      <c r="AC3503">
        <v>58.891457000000003</v>
      </c>
      <c r="AD3503">
        <v>0</v>
      </c>
      <c r="AE3503">
        <v>0</v>
      </c>
      <c r="AF3503">
        <v>600.39710000000002</v>
      </c>
    </row>
    <row r="3504" spans="1:32" x14ac:dyDescent="0.3">
      <c r="A3504">
        <v>3007123</v>
      </c>
      <c r="B3504">
        <v>1</v>
      </c>
      <c r="C3504" t="s">
        <v>82</v>
      </c>
      <c r="D3504" t="s">
        <v>109</v>
      </c>
      <c r="E3504" t="s">
        <v>13241</v>
      </c>
      <c r="F3504" t="s">
        <v>13242</v>
      </c>
      <c r="G3504" t="s">
        <v>134</v>
      </c>
      <c r="H3504" t="s">
        <v>182</v>
      </c>
      <c r="I3504" t="s">
        <v>78</v>
      </c>
      <c r="J3504" t="s">
        <v>136</v>
      </c>
      <c r="K3504" t="s">
        <v>22</v>
      </c>
      <c r="L3504" t="s">
        <v>177</v>
      </c>
      <c r="M3504" t="s">
        <v>13243</v>
      </c>
      <c r="N3504" t="s">
        <v>13244</v>
      </c>
      <c r="O3504">
        <v>1.8741894444444445</v>
      </c>
      <c r="P3504">
        <v>0</v>
      </c>
      <c r="Q3504">
        <v>15</v>
      </c>
      <c r="R3504">
        <v>0</v>
      </c>
      <c r="S3504">
        <v>1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5.9958897000000002</v>
      </c>
      <c r="Z3504">
        <v>0</v>
      </c>
      <c r="AA3504">
        <v>8.4640740000000006E-2</v>
      </c>
      <c r="AB3504">
        <v>0</v>
      </c>
      <c r="AC3504">
        <v>0</v>
      </c>
      <c r="AD3504">
        <v>0</v>
      </c>
      <c r="AE3504">
        <v>0</v>
      </c>
      <c r="AF3504">
        <v>6.0805300000000004</v>
      </c>
    </row>
    <row r="3505" spans="1:32" x14ac:dyDescent="0.3">
      <c r="A3505">
        <v>3008396</v>
      </c>
      <c r="B3505">
        <v>1</v>
      </c>
      <c r="C3505" t="s">
        <v>82</v>
      </c>
      <c r="D3505" t="s">
        <v>90</v>
      </c>
      <c r="E3505" t="s">
        <v>4272</v>
      </c>
      <c r="F3505" t="s">
        <v>4273</v>
      </c>
      <c r="G3505" t="s">
        <v>134</v>
      </c>
      <c r="H3505" t="s">
        <v>142</v>
      </c>
      <c r="I3505" t="s">
        <v>78</v>
      </c>
      <c r="J3505" t="s">
        <v>136</v>
      </c>
      <c r="K3505" t="s">
        <v>22</v>
      </c>
      <c r="L3505" t="s">
        <v>137</v>
      </c>
      <c r="M3505" t="s">
        <v>13245</v>
      </c>
      <c r="N3505" t="s">
        <v>13246</v>
      </c>
      <c r="O3505">
        <v>7.7594444444444441</v>
      </c>
      <c r="P3505">
        <v>0</v>
      </c>
      <c r="Q3505">
        <v>180</v>
      </c>
      <c r="R3505">
        <v>0</v>
      </c>
      <c r="S3505">
        <v>0</v>
      </c>
      <c r="T3505">
        <v>0</v>
      </c>
      <c r="U3505">
        <v>69</v>
      </c>
      <c r="V3505">
        <v>0</v>
      </c>
      <c r="W3505">
        <v>0</v>
      </c>
      <c r="X3505">
        <v>0</v>
      </c>
      <c r="Y3505">
        <v>304.57983000000002</v>
      </c>
      <c r="Z3505">
        <v>0</v>
      </c>
      <c r="AA3505">
        <v>0</v>
      </c>
      <c r="AB3505">
        <v>0</v>
      </c>
      <c r="AC3505">
        <v>374.46008</v>
      </c>
      <c r="AD3505">
        <v>0</v>
      </c>
      <c r="AE3505">
        <v>0</v>
      </c>
      <c r="AF3505">
        <v>679.03989999999999</v>
      </c>
    </row>
    <row r="3506" spans="1:32" x14ac:dyDescent="0.3">
      <c r="A3506">
        <v>3018787</v>
      </c>
      <c r="B3506">
        <v>1</v>
      </c>
      <c r="C3506" t="s">
        <v>82</v>
      </c>
      <c r="D3506" t="s">
        <v>92</v>
      </c>
      <c r="E3506" t="s">
        <v>13247</v>
      </c>
      <c r="F3506" t="s">
        <v>13248</v>
      </c>
      <c r="G3506" t="s">
        <v>134</v>
      </c>
      <c r="H3506" t="s">
        <v>216</v>
      </c>
      <c r="I3506" t="s">
        <v>78</v>
      </c>
      <c r="J3506" t="s">
        <v>136</v>
      </c>
      <c r="K3506" t="s">
        <v>22</v>
      </c>
      <c r="L3506" t="s">
        <v>177</v>
      </c>
      <c r="M3506" t="s">
        <v>13249</v>
      </c>
      <c r="N3506" t="s">
        <v>13250</v>
      </c>
      <c r="O3506">
        <v>1.3462477777777779</v>
      </c>
      <c r="P3506">
        <v>0</v>
      </c>
      <c r="Q3506">
        <v>1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0.12699345000000001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0.12699345000000001</v>
      </c>
    </row>
    <row r="3507" spans="1:32" x14ac:dyDescent="0.3">
      <c r="A3507">
        <v>3016900</v>
      </c>
      <c r="B3507">
        <v>1</v>
      </c>
      <c r="C3507" t="s">
        <v>82</v>
      </c>
      <c r="D3507" t="s">
        <v>110</v>
      </c>
      <c r="E3507" t="s">
        <v>13251</v>
      </c>
      <c r="F3507" t="s">
        <v>13252</v>
      </c>
      <c r="G3507" t="s">
        <v>134</v>
      </c>
      <c r="H3507" t="s">
        <v>182</v>
      </c>
      <c r="I3507" t="s">
        <v>78</v>
      </c>
      <c r="J3507" t="s">
        <v>136</v>
      </c>
      <c r="K3507" t="s">
        <v>22</v>
      </c>
      <c r="L3507" t="s">
        <v>177</v>
      </c>
      <c r="M3507" t="s">
        <v>13253</v>
      </c>
      <c r="N3507" t="s">
        <v>13254</v>
      </c>
      <c r="O3507">
        <v>4.3985063888888885</v>
      </c>
      <c r="P3507">
        <v>0</v>
      </c>
      <c r="Q3507">
        <v>2</v>
      </c>
      <c r="R3507">
        <v>0</v>
      </c>
      <c r="S3507">
        <v>6</v>
      </c>
      <c r="T3507">
        <v>0</v>
      </c>
      <c r="U3507">
        <v>3</v>
      </c>
      <c r="V3507">
        <v>0</v>
      </c>
      <c r="W3507">
        <v>0</v>
      </c>
      <c r="X3507">
        <v>0</v>
      </c>
      <c r="Y3507">
        <v>1.3252615999999999</v>
      </c>
      <c r="Z3507">
        <v>0</v>
      </c>
      <c r="AA3507">
        <v>2.4342636999999998</v>
      </c>
      <c r="AB3507">
        <v>0</v>
      </c>
      <c r="AC3507">
        <v>21.514132</v>
      </c>
      <c r="AD3507">
        <v>0</v>
      </c>
      <c r="AE3507">
        <v>0</v>
      </c>
      <c r="AF3507">
        <v>25.273657</v>
      </c>
    </row>
    <row r="3508" spans="1:32" x14ac:dyDescent="0.3">
      <c r="A3508">
        <v>3013607</v>
      </c>
      <c r="B3508">
        <v>1</v>
      </c>
      <c r="C3508" t="s">
        <v>82</v>
      </c>
      <c r="D3508" t="s">
        <v>93</v>
      </c>
      <c r="E3508" t="s">
        <v>13255</v>
      </c>
      <c r="F3508" t="s">
        <v>13256</v>
      </c>
      <c r="G3508" t="s">
        <v>134</v>
      </c>
      <c r="H3508" t="s">
        <v>238</v>
      </c>
      <c r="I3508" t="s">
        <v>78</v>
      </c>
      <c r="J3508" t="s">
        <v>136</v>
      </c>
      <c r="K3508" t="s">
        <v>22</v>
      </c>
      <c r="L3508" t="s">
        <v>177</v>
      </c>
      <c r="M3508" t="s">
        <v>13257</v>
      </c>
      <c r="N3508" t="s">
        <v>13258</v>
      </c>
      <c r="O3508">
        <v>2.0802938888888889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0.31796493999999997</v>
      </c>
      <c r="AD3508">
        <v>0</v>
      </c>
      <c r="AE3508">
        <v>0</v>
      </c>
      <c r="AF3508">
        <v>0.31796493999999997</v>
      </c>
    </row>
    <row r="3509" spans="1:32" x14ac:dyDescent="0.3">
      <c r="A3509">
        <v>3018882</v>
      </c>
      <c r="B3509">
        <v>1</v>
      </c>
      <c r="C3509" t="s">
        <v>82</v>
      </c>
      <c r="D3509" t="s">
        <v>88</v>
      </c>
      <c r="E3509" t="s">
        <v>13259</v>
      </c>
      <c r="F3509" t="s">
        <v>13260</v>
      </c>
      <c r="G3509" t="s">
        <v>134</v>
      </c>
      <c r="H3509" t="s">
        <v>182</v>
      </c>
      <c r="I3509" t="s">
        <v>78</v>
      </c>
      <c r="J3509" t="s">
        <v>136</v>
      </c>
      <c r="K3509" t="s">
        <v>22</v>
      </c>
      <c r="L3509" t="s">
        <v>177</v>
      </c>
      <c r="M3509" t="s">
        <v>13261</v>
      </c>
      <c r="N3509" t="s">
        <v>13262</v>
      </c>
      <c r="O3509">
        <v>0.7774416666666667</v>
      </c>
      <c r="P3509">
        <v>0</v>
      </c>
      <c r="Q3509">
        <v>254</v>
      </c>
      <c r="R3509">
        <v>0</v>
      </c>
      <c r="S3509">
        <v>0</v>
      </c>
      <c r="T3509">
        <v>0</v>
      </c>
      <c r="U3509">
        <v>14</v>
      </c>
      <c r="V3509">
        <v>0</v>
      </c>
      <c r="W3509">
        <v>0</v>
      </c>
      <c r="X3509">
        <v>0</v>
      </c>
      <c r="Y3509">
        <v>54.871464000000003</v>
      </c>
      <c r="Z3509">
        <v>0</v>
      </c>
      <c r="AA3509">
        <v>0</v>
      </c>
      <c r="AB3509">
        <v>0</v>
      </c>
      <c r="AC3509">
        <v>14.285765</v>
      </c>
      <c r="AD3509">
        <v>0</v>
      </c>
      <c r="AE3509">
        <v>0</v>
      </c>
      <c r="AF3509">
        <v>69.157229999999998</v>
      </c>
    </row>
    <row r="3510" spans="1:32" x14ac:dyDescent="0.3">
      <c r="A3510">
        <v>3013635</v>
      </c>
      <c r="B3510">
        <v>1</v>
      </c>
      <c r="C3510" t="s">
        <v>82</v>
      </c>
      <c r="D3510" t="s">
        <v>112</v>
      </c>
      <c r="E3510" t="s">
        <v>13263</v>
      </c>
      <c r="F3510" t="s">
        <v>1143</v>
      </c>
      <c r="G3510" t="s">
        <v>134</v>
      </c>
      <c r="H3510" t="s">
        <v>247</v>
      </c>
      <c r="I3510" t="s">
        <v>78</v>
      </c>
      <c r="J3510" t="s">
        <v>136</v>
      </c>
      <c r="K3510" t="s">
        <v>22</v>
      </c>
      <c r="L3510" t="s">
        <v>177</v>
      </c>
      <c r="M3510" t="s">
        <v>13264</v>
      </c>
      <c r="N3510" t="s">
        <v>13265</v>
      </c>
      <c r="O3510">
        <v>4.0000738888888892</v>
      </c>
      <c r="P3510">
        <v>0</v>
      </c>
      <c r="Q3510">
        <v>64</v>
      </c>
      <c r="R3510">
        <v>0</v>
      </c>
      <c r="S3510">
        <v>3</v>
      </c>
      <c r="T3510">
        <v>0</v>
      </c>
      <c r="U3510">
        <v>7</v>
      </c>
      <c r="V3510">
        <v>0</v>
      </c>
      <c r="W3510">
        <v>0</v>
      </c>
      <c r="X3510">
        <v>0</v>
      </c>
      <c r="Y3510">
        <v>33.918166999999997</v>
      </c>
      <c r="Z3510">
        <v>0</v>
      </c>
      <c r="AA3510">
        <v>1.4605919000000001</v>
      </c>
      <c r="AB3510">
        <v>0</v>
      </c>
      <c r="AC3510">
        <v>12.170928999999999</v>
      </c>
      <c r="AD3510">
        <v>0</v>
      </c>
      <c r="AE3510">
        <v>0</v>
      </c>
      <c r="AF3510">
        <v>47.549689999999998</v>
      </c>
    </row>
    <row r="3511" spans="1:32" x14ac:dyDescent="0.3">
      <c r="A3511">
        <v>3013213</v>
      </c>
      <c r="B3511">
        <v>1</v>
      </c>
      <c r="C3511" t="s">
        <v>82</v>
      </c>
      <c r="D3511" t="s">
        <v>109</v>
      </c>
      <c r="E3511" t="s">
        <v>13266</v>
      </c>
      <c r="F3511" t="s">
        <v>13267</v>
      </c>
      <c r="G3511" t="s">
        <v>134</v>
      </c>
      <c r="H3511" t="s">
        <v>147</v>
      </c>
      <c r="I3511" t="s">
        <v>79</v>
      </c>
      <c r="J3511" t="s">
        <v>136</v>
      </c>
      <c r="K3511" t="s">
        <v>22</v>
      </c>
      <c r="L3511" t="s">
        <v>137</v>
      </c>
      <c r="M3511" t="s">
        <v>13268</v>
      </c>
      <c r="N3511" t="s">
        <v>13269</v>
      </c>
      <c r="O3511">
        <v>8.9533333333333331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1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340.05831999999998</v>
      </c>
      <c r="AE3511">
        <v>0</v>
      </c>
      <c r="AF3511">
        <v>340.05831999999998</v>
      </c>
    </row>
    <row r="3512" spans="1:32" x14ac:dyDescent="0.3">
      <c r="A3512">
        <v>3013919</v>
      </c>
      <c r="B3512">
        <v>1</v>
      </c>
      <c r="C3512" t="s">
        <v>82</v>
      </c>
      <c r="D3512" t="s">
        <v>92</v>
      </c>
      <c r="E3512" t="s">
        <v>13270</v>
      </c>
      <c r="F3512" t="s">
        <v>13271</v>
      </c>
      <c r="G3512" t="s">
        <v>134</v>
      </c>
      <c r="H3512" t="s">
        <v>247</v>
      </c>
      <c r="I3512" t="s">
        <v>78</v>
      </c>
      <c r="J3512" t="s">
        <v>136</v>
      </c>
      <c r="K3512" t="s">
        <v>22</v>
      </c>
      <c r="L3512" t="s">
        <v>177</v>
      </c>
      <c r="M3512" t="s">
        <v>13272</v>
      </c>
      <c r="N3512" t="s">
        <v>13273</v>
      </c>
      <c r="O3512">
        <v>1.6311100000000001</v>
      </c>
      <c r="P3512">
        <v>0</v>
      </c>
      <c r="Q3512">
        <v>49</v>
      </c>
      <c r="R3512">
        <v>0</v>
      </c>
      <c r="S3512">
        <v>0</v>
      </c>
      <c r="T3512">
        <v>0</v>
      </c>
      <c r="U3512">
        <v>19</v>
      </c>
      <c r="V3512">
        <v>0</v>
      </c>
      <c r="W3512">
        <v>0</v>
      </c>
      <c r="X3512">
        <v>0</v>
      </c>
      <c r="Y3512">
        <v>38.492843999999998</v>
      </c>
      <c r="Z3512">
        <v>0</v>
      </c>
      <c r="AA3512">
        <v>0</v>
      </c>
      <c r="AB3512">
        <v>0</v>
      </c>
      <c r="AC3512">
        <v>36.092365000000001</v>
      </c>
      <c r="AD3512">
        <v>0</v>
      </c>
      <c r="AE3512">
        <v>0</v>
      </c>
      <c r="AF3512">
        <v>74.585205000000002</v>
      </c>
    </row>
    <row r="3513" spans="1:32" x14ac:dyDescent="0.3">
      <c r="A3513">
        <v>3011305</v>
      </c>
      <c r="B3513">
        <v>1</v>
      </c>
      <c r="C3513" t="s">
        <v>82</v>
      </c>
      <c r="D3513" t="s">
        <v>92</v>
      </c>
      <c r="E3513" t="s">
        <v>13274</v>
      </c>
      <c r="F3513" t="s">
        <v>13275</v>
      </c>
      <c r="G3513" t="s">
        <v>134</v>
      </c>
      <c r="H3513" t="s">
        <v>147</v>
      </c>
      <c r="I3513" t="s">
        <v>79</v>
      </c>
      <c r="J3513" t="s">
        <v>136</v>
      </c>
      <c r="K3513" t="s">
        <v>22</v>
      </c>
      <c r="L3513" t="s">
        <v>137</v>
      </c>
      <c r="M3513" t="s">
        <v>13276</v>
      </c>
      <c r="N3513" t="s">
        <v>13277</v>
      </c>
      <c r="O3513">
        <v>0.50638888888888889</v>
      </c>
      <c r="P3513">
        <v>0</v>
      </c>
      <c r="Q3513">
        <v>154</v>
      </c>
      <c r="R3513">
        <v>0</v>
      </c>
      <c r="S3513">
        <v>0</v>
      </c>
      <c r="T3513">
        <v>0</v>
      </c>
      <c r="U3513">
        <v>7</v>
      </c>
      <c r="V3513">
        <v>0</v>
      </c>
      <c r="W3513">
        <v>0</v>
      </c>
      <c r="X3513">
        <v>0</v>
      </c>
      <c r="Y3513">
        <v>39.594104999999999</v>
      </c>
      <c r="Z3513">
        <v>0</v>
      </c>
      <c r="AA3513">
        <v>0</v>
      </c>
      <c r="AB3513">
        <v>0</v>
      </c>
      <c r="AC3513">
        <v>15.389141</v>
      </c>
      <c r="AD3513">
        <v>0</v>
      </c>
      <c r="AE3513">
        <v>0</v>
      </c>
      <c r="AF3513">
        <v>54.983246000000001</v>
      </c>
    </row>
    <row r="3514" spans="1:32" x14ac:dyDescent="0.3">
      <c r="A3514">
        <v>3018711</v>
      </c>
      <c r="B3514">
        <v>1</v>
      </c>
      <c r="C3514" t="s">
        <v>82</v>
      </c>
      <c r="D3514" t="s">
        <v>86</v>
      </c>
      <c r="E3514" t="s">
        <v>13278</v>
      </c>
      <c r="F3514" t="s">
        <v>13279</v>
      </c>
      <c r="G3514" t="s">
        <v>134</v>
      </c>
      <c r="H3514" t="s">
        <v>238</v>
      </c>
      <c r="I3514" t="s">
        <v>78</v>
      </c>
      <c r="J3514" t="s">
        <v>136</v>
      </c>
      <c r="K3514" t="s">
        <v>22</v>
      </c>
      <c r="L3514" t="s">
        <v>177</v>
      </c>
      <c r="M3514" t="s">
        <v>13280</v>
      </c>
      <c r="N3514" t="s">
        <v>13281</v>
      </c>
      <c r="O3514">
        <v>6.1000344444444448</v>
      </c>
      <c r="P3514">
        <v>0</v>
      </c>
      <c r="Q3514">
        <v>1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0.54880850000000003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0.54880850000000003</v>
      </c>
    </row>
    <row r="3515" spans="1:32" x14ac:dyDescent="0.3">
      <c r="A3515">
        <v>3013963</v>
      </c>
      <c r="B3515">
        <v>1</v>
      </c>
      <c r="C3515" t="s">
        <v>82</v>
      </c>
      <c r="D3515" t="s">
        <v>92</v>
      </c>
      <c r="E3515" t="s">
        <v>13282</v>
      </c>
      <c r="F3515" t="s">
        <v>13283</v>
      </c>
      <c r="G3515" t="s">
        <v>134</v>
      </c>
      <c r="H3515" t="s">
        <v>182</v>
      </c>
      <c r="I3515" t="s">
        <v>79</v>
      </c>
      <c r="J3515" t="s">
        <v>136</v>
      </c>
      <c r="K3515" t="s">
        <v>22</v>
      </c>
      <c r="L3515" t="s">
        <v>177</v>
      </c>
      <c r="M3515" t="s">
        <v>13284</v>
      </c>
      <c r="N3515" t="s">
        <v>13285</v>
      </c>
      <c r="O3515">
        <v>0.74027777777777781</v>
      </c>
      <c r="P3515">
        <v>2</v>
      </c>
      <c r="Q3515">
        <v>2554</v>
      </c>
      <c r="R3515">
        <v>1</v>
      </c>
      <c r="S3515">
        <v>0</v>
      </c>
      <c r="T3515">
        <v>15</v>
      </c>
      <c r="U3515">
        <v>144</v>
      </c>
      <c r="V3515">
        <v>0</v>
      </c>
      <c r="W3515">
        <v>1</v>
      </c>
      <c r="X3515">
        <v>9.2118739999999999</v>
      </c>
      <c r="Y3515">
        <v>435.98336999999998</v>
      </c>
      <c r="Z3515">
        <v>0</v>
      </c>
      <c r="AA3515">
        <v>0</v>
      </c>
      <c r="AB3515">
        <v>128.81800999999999</v>
      </c>
      <c r="AC3515">
        <v>122.28892</v>
      </c>
      <c r="AD3515">
        <v>0</v>
      </c>
      <c r="AE3515">
        <v>1.7997099999999999E-3</v>
      </c>
      <c r="AF3515">
        <v>696.30395999999996</v>
      </c>
    </row>
    <row r="3516" spans="1:32" x14ac:dyDescent="0.3">
      <c r="A3516">
        <v>3013760</v>
      </c>
      <c r="B3516">
        <v>1</v>
      </c>
      <c r="C3516" t="s">
        <v>82</v>
      </c>
      <c r="D3516" t="s">
        <v>90</v>
      </c>
      <c r="E3516" t="s">
        <v>13286</v>
      </c>
      <c r="F3516" t="s">
        <v>13287</v>
      </c>
      <c r="G3516" t="s">
        <v>134</v>
      </c>
      <c r="H3516" t="s">
        <v>216</v>
      </c>
      <c r="I3516" t="s">
        <v>78</v>
      </c>
      <c r="J3516" t="s">
        <v>136</v>
      </c>
      <c r="K3516" t="s">
        <v>22</v>
      </c>
      <c r="L3516" t="s">
        <v>177</v>
      </c>
      <c r="M3516" t="s">
        <v>13288</v>
      </c>
      <c r="N3516" t="s">
        <v>13289</v>
      </c>
      <c r="O3516">
        <v>0.94657333333333338</v>
      </c>
      <c r="P3516">
        <v>0</v>
      </c>
      <c r="Q3516">
        <v>1</v>
      </c>
      <c r="R3516">
        <v>0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0</v>
      </c>
      <c r="Y3516">
        <v>0.55805669999999996</v>
      </c>
      <c r="Z3516">
        <v>0</v>
      </c>
      <c r="AA3516">
        <v>0</v>
      </c>
      <c r="AB3516">
        <v>0</v>
      </c>
      <c r="AC3516">
        <v>1.4854685999999999</v>
      </c>
      <c r="AD3516">
        <v>0</v>
      </c>
      <c r="AE3516">
        <v>0</v>
      </c>
      <c r="AF3516">
        <v>2.0435254999999999</v>
      </c>
    </row>
    <row r="3517" spans="1:32" x14ac:dyDescent="0.3">
      <c r="A3517">
        <v>3002447</v>
      </c>
      <c r="B3517">
        <v>1</v>
      </c>
      <c r="C3517" t="s">
        <v>82</v>
      </c>
      <c r="D3517" t="s">
        <v>112</v>
      </c>
      <c r="E3517" t="s">
        <v>13290</v>
      </c>
      <c r="F3517" t="s">
        <v>13291</v>
      </c>
      <c r="G3517" t="s">
        <v>134</v>
      </c>
      <c r="H3517" t="s">
        <v>238</v>
      </c>
      <c r="I3517" t="s">
        <v>78</v>
      </c>
      <c r="J3517" t="s">
        <v>136</v>
      </c>
      <c r="K3517" t="s">
        <v>22</v>
      </c>
      <c r="L3517" t="s">
        <v>177</v>
      </c>
      <c r="M3517" t="s">
        <v>13292</v>
      </c>
      <c r="N3517" t="s">
        <v>13293</v>
      </c>
      <c r="O3517">
        <v>2.6059102777777778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2.4897363000000001</v>
      </c>
      <c r="AD3517">
        <v>0</v>
      </c>
      <c r="AE3517">
        <v>0</v>
      </c>
      <c r="AF3517">
        <v>2.4897363000000001</v>
      </c>
    </row>
    <row r="3518" spans="1:32" x14ac:dyDescent="0.3">
      <c r="A3518">
        <v>3013720</v>
      </c>
      <c r="B3518">
        <v>1</v>
      </c>
      <c r="C3518" t="s">
        <v>82</v>
      </c>
      <c r="D3518" t="s">
        <v>90</v>
      </c>
      <c r="E3518" t="s">
        <v>13294</v>
      </c>
      <c r="F3518" t="s">
        <v>13295</v>
      </c>
      <c r="G3518" t="s">
        <v>134</v>
      </c>
      <c r="H3518" t="s">
        <v>367</v>
      </c>
      <c r="I3518" t="s">
        <v>78</v>
      </c>
      <c r="J3518" t="s">
        <v>136</v>
      </c>
      <c r="K3518" t="s">
        <v>22</v>
      </c>
      <c r="L3518" t="s">
        <v>177</v>
      </c>
      <c r="M3518" t="s">
        <v>13296</v>
      </c>
      <c r="N3518" t="s">
        <v>13297</v>
      </c>
      <c r="O3518">
        <v>1.2505305555555555</v>
      </c>
      <c r="P3518">
        <v>0</v>
      </c>
      <c r="Q3518">
        <v>8</v>
      </c>
      <c r="R3518">
        <v>0</v>
      </c>
      <c r="S3518">
        <v>0</v>
      </c>
      <c r="T3518">
        <v>0</v>
      </c>
      <c r="U3518">
        <v>2</v>
      </c>
      <c r="V3518">
        <v>0</v>
      </c>
      <c r="W3518">
        <v>0</v>
      </c>
      <c r="X3518">
        <v>0</v>
      </c>
      <c r="Y3518">
        <v>4.3302436000000002</v>
      </c>
      <c r="Z3518">
        <v>0</v>
      </c>
      <c r="AA3518">
        <v>0</v>
      </c>
      <c r="AB3518">
        <v>0</v>
      </c>
      <c r="AC3518">
        <v>1.5679334</v>
      </c>
      <c r="AD3518">
        <v>0</v>
      </c>
      <c r="AE3518">
        <v>0</v>
      </c>
      <c r="AF3518">
        <v>5.8981769999999996</v>
      </c>
    </row>
    <row r="3519" spans="1:32" x14ac:dyDescent="0.3">
      <c r="A3519">
        <v>3006873</v>
      </c>
      <c r="B3519">
        <v>1</v>
      </c>
      <c r="C3519" t="s">
        <v>82</v>
      </c>
      <c r="D3519" t="s">
        <v>90</v>
      </c>
      <c r="E3519" t="s">
        <v>13298</v>
      </c>
      <c r="F3519" t="s">
        <v>13299</v>
      </c>
      <c r="G3519" t="s">
        <v>134</v>
      </c>
      <c r="H3519" t="s">
        <v>182</v>
      </c>
      <c r="I3519" t="s">
        <v>78</v>
      </c>
      <c r="J3519" t="s">
        <v>136</v>
      </c>
      <c r="K3519" t="s">
        <v>22</v>
      </c>
      <c r="L3519" t="s">
        <v>177</v>
      </c>
      <c r="M3519" t="s">
        <v>13300</v>
      </c>
      <c r="N3519" t="s">
        <v>13301</v>
      </c>
      <c r="O3519">
        <v>0.30504638888888885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104</v>
      </c>
      <c r="V3519">
        <v>0</v>
      </c>
      <c r="W3519">
        <v>3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62.184672999999997</v>
      </c>
      <c r="AD3519">
        <v>0</v>
      </c>
      <c r="AE3519">
        <v>31.046682000000001</v>
      </c>
      <c r="AF3519">
        <v>93.231350000000006</v>
      </c>
    </row>
    <row r="3520" spans="1:32" x14ac:dyDescent="0.3">
      <c r="A3520">
        <v>3013943</v>
      </c>
      <c r="B3520">
        <v>1</v>
      </c>
      <c r="C3520" t="s">
        <v>82</v>
      </c>
      <c r="D3520" t="s">
        <v>105</v>
      </c>
      <c r="E3520" t="s">
        <v>13302</v>
      </c>
      <c r="F3520" t="s">
        <v>13303</v>
      </c>
      <c r="G3520" t="s">
        <v>134</v>
      </c>
      <c r="H3520" t="s">
        <v>247</v>
      </c>
      <c r="I3520" t="s">
        <v>78</v>
      </c>
      <c r="J3520" t="s">
        <v>136</v>
      </c>
      <c r="K3520" t="s">
        <v>22</v>
      </c>
      <c r="L3520" t="s">
        <v>177</v>
      </c>
      <c r="M3520" t="s">
        <v>13304</v>
      </c>
      <c r="N3520" t="s">
        <v>13305</v>
      </c>
      <c r="O3520">
        <v>2.9795172222222224</v>
      </c>
      <c r="P3520">
        <v>0</v>
      </c>
      <c r="Q3520">
        <v>2</v>
      </c>
      <c r="R3520">
        <v>0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0</v>
      </c>
      <c r="Y3520">
        <v>5.7761626000000001</v>
      </c>
      <c r="Z3520">
        <v>0</v>
      </c>
      <c r="AA3520">
        <v>0</v>
      </c>
      <c r="AB3520">
        <v>0</v>
      </c>
      <c r="AC3520">
        <v>4.1515455000000001</v>
      </c>
      <c r="AD3520">
        <v>0</v>
      </c>
      <c r="AE3520">
        <v>0</v>
      </c>
      <c r="AF3520">
        <v>9.9277090000000001</v>
      </c>
    </row>
    <row r="3521" spans="1:32" x14ac:dyDescent="0.3">
      <c r="A3521">
        <v>3018495</v>
      </c>
      <c r="B3521">
        <v>1</v>
      </c>
      <c r="C3521" t="s">
        <v>82</v>
      </c>
      <c r="D3521" t="s">
        <v>98</v>
      </c>
      <c r="E3521" t="s">
        <v>13306</v>
      </c>
      <c r="F3521" t="s">
        <v>13307</v>
      </c>
      <c r="G3521" t="s">
        <v>134</v>
      </c>
      <c r="H3521" t="s">
        <v>610</v>
      </c>
      <c r="I3521" t="s">
        <v>78</v>
      </c>
      <c r="J3521" t="s">
        <v>136</v>
      </c>
      <c r="K3521" t="s">
        <v>22</v>
      </c>
      <c r="L3521" t="s">
        <v>177</v>
      </c>
      <c r="M3521" t="s">
        <v>13308</v>
      </c>
      <c r="N3521" t="s">
        <v>13309</v>
      </c>
      <c r="O3521">
        <v>1.7576358333333333</v>
      </c>
      <c r="P3521">
        <v>0</v>
      </c>
      <c r="Q3521">
        <v>124</v>
      </c>
      <c r="R3521">
        <v>0</v>
      </c>
      <c r="S3521">
        <v>0</v>
      </c>
      <c r="T3521">
        <v>0</v>
      </c>
      <c r="U3521">
        <v>2</v>
      </c>
      <c r="V3521">
        <v>0</v>
      </c>
      <c r="W3521">
        <v>0</v>
      </c>
      <c r="X3521">
        <v>0</v>
      </c>
      <c r="Y3521">
        <v>101.49084000000001</v>
      </c>
      <c r="Z3521">
        <v>0</v>
      </c>
      <c r="AA3521">
        <v>0</v>
      </c>
      <c r="AB3521">
        <v>0</v>
      </c>
      <c r="AC3521">
        <v>0.51795374999999999</v>
      </c>
      <c r="AD3521">
        <v>0</v>
      </c>
      <c r="AE3521">
        <v>0</v>
      </c>
      <c r="AF3521">
        <v>102.00879</v>
      </c>
    </row>
    <row r="3522" spans="1:32" x14ac:dyDescent="0.3">
      <c r="A3522">
        <v>3018824</v>
      </c>
      <c r="B3522">
        <v>1</v>
      </c>
      <c r="C3522" t="s">
        <v>82</v>
      </c>
      <c r="D3522" t="s">
        <v>95</v>
      </c>
      <c r="E3522" t="s">
        <v>13310</v>
      </c>
      <c r="F3522" t="s">
        <v>13311</v>
      </c>
      <c r="G3522" t="s">
        <v>134</v>
      </c>
      <c r="H3522" t="s">
        <v>182</v>
      </c>
      <c r="I3522" t="s">
        <v>78</v>
      </c>
      <c r="J3522" t="s">
        <v>136</v>
      </c>
      <c r="K3522" t="s">
        <v>22</v>
      </c>
      <c r="L3522" t="s">
        <v>177</v>
      </c>
      <c r="M3522" t="s">
        <v>13312</v>
      </c>
      <c r="N3522" t="s">
        <v>13313</v>
      </c>
      <c r="O3522">
        <v>0.62722222222222224</v>
      </c>
      <c r="P3522">
        <v>0</v>
      </c>
      <c r="Q3522">
        <v>135</v>
      </c>
      <c r="R3522">
        <v>0</v>
      </c>
      <c r="S3522">
        <v>0</v>
      </c>
      <c r="T3522">
        <v>0</v>
      </c>
      <c r="U3522">
        <v>36</v>
      </c>
      <c r="V3522">
        <v>0</v>
      </c>
      <c r="W3522">
        <v>0</v>
      </c>
      <c r="X3522">
        <v>0</v>
      </c>
      <c r="Y3522">
        <v>47.308819999999997</v>
      </c>
      <c r="Z3522">
        <v>0</v>
      </c>
      <c r="AA3522">
        <v>0</v>
      </c>
      <c r="AB3522">
        <v>0</v>
      </c>
      <c r="AC3522">
        <v>27.893305000000002</v>
      </c>
      <c r="AD3522">
        <v>0</v>
      </c>
      <c r="AE3522">
        <v>0</v>
      </c>
      <c r="AF3522">
        <v>75.202126000000007</v>
      </c>
    </row>
    <row r="3523" spans="1:32" x14ac:dyDescent="0.3">
      <c r="A3523">
        <v>3013851</v>
      </c>
      <c r="B3523">
        <v>1</v>
      </c>
      <c r="C3523" t="s">
        <v>82</v>
      </c>
      <c r="D3523" t="s">
        <v>107</v>
      </c>
      <c r="E3523" t="s">
        <v>13314</v>
      </c>
      <c r="F3523" t="s">
        <v>13315</v>
      </c>
      <c r="G3523" t="s">
        <v>134</v>
      </c>
      <c r="H3523" t="s">
        <v>874</v>
      </c>
      <c r="I3523" t="s">
        <v>79</v>
      </c>
      <c r="J3523" t="s">
        <v>136</v>
      </c>
      <c r="K3523" t="s">
        <v>3</v>
      </c>
      <c r="L3523" t="s">
        <v>177</v>
      </c>
      <c r="M3523" t="s">
        <v>13316</v>
      </c>
      <c r="N3523" t="s">
        <v>13317</v>
      </c>
      <c r="O3523">
        <v>0.95444444444444443</v>
      </c>
      <c r="P3523">
        <v>0</v>
      </c>
      <c r="Q3523">
        <v>666</v>
      </c>
      <c r="R3523">
        <v>0</v>
      </c>
      <c r="S3523">
        <v>0</v>
      </c>
      <c r="T3523">
        <v>1</v>
      </c>
      <c r="U3523">
        <v>222</v>
      </c>
      <c r="V3523">
        <v>0</v>
      </c>
      <c r="W3523">
        <v>1</v>
      </c>
      <c r="X3523">
        <v>0</v>
      </c>
      <c r="Y3523">
        <v>138.51721000000001</v>
      </c>
      <c r="Z3523">
        <v>0</v>
      </c>
      <c r="AA3523">
        <v>0</v>
      </c>
      <c r="AB3523">
        <v>0.96320057000000003</v>
      </c>
      <c r="AC3523">
        <v>165.55340000000001</v>
      </c>
      <c r="AD3523">
        <v>0</v>
      </c>
      <c r="AE3523">
        <v>6.1785589999999999</v>
      </c>
      <c r="AF3523">
        <v>311.21237000000002</v>
      </c>
    </row>
    <row r="3524" spans="1:32" x14ac:dyDescent="0.3">
      <c r="A3524">
        <v>3015436</v>
      </c>
      <c r="B3524">
        <v>1</v>
      </c>
      <c r="C3524" t="s">
        <v>82</v>
      </c>
      <c r="D3524" t="s">
        <v>84</v>
      </c>
      <c r="E3524" t="s">
        <v>13318</v>
      </c>
      <c r="F3524" t="s">
        <v>13319</v>
      </c>
      <c r="G3524" t="s">
        <v>134</v>
      </c>
      <c r="H3524" t="s">
        <v>182</v>
      </c>
      <c r="I3524" t="s">
        <v>78</v>
      </c>
      <c r="J3524" t="s">
        <v>136</v>
      </c>
      <c r="K3524" t="s">
        <v>22</v>
      </c>
      <c r="L3524" t="s">
        <v>177</v>
      </c>
      <c r="M3524" t="s">
        <v>13320</v>
      </c>
      <c r="N3524" t="s">
        <v>13321</v>
      </c>
      <c r="O3524">
        <v>0.76456972222222219</v>
      </c>
      <c r="P3524">
        <v>0</v>
      </c>
      <c r="Q3524">
        <v>15</v>
      </c>
      <c r="R3524">
        <v>0</v>
      </c>
      <c r="S3524">
        <v>0</v>
      </c>
      <c r="T3524">
        <v>0</v>
      </c>
      <c r="U3524">
        <v>2</v>
      </c>
      <c r="V3524">
        <v>0</v>
      </c>
      <c r="W3524">
        <v>0</v>
      </c>
      <c r="X3524">
        <v>0</v>
      </c>
      <c r="Y3524">
        <v>3.2989044000000001</v>
      </c>
      <c r="Z3524">
        <v>0</v>
      </c>
      <c r="AA3524">
        <v>0</v>
      </c>
      <c r="AB3524">
        <v>0</v>
      </c>
      <c r="AC3524">
        <v>0.27828150000000001</v>
      </c>
      <c r="AD3524">
        <v>0</v>
      </c>
      <c r="AE3524">
        <v>0</v>
      </c>
      <c r="AF3524">
        <v>3.5771858999999999</v>
      </c>
    </row>
    <row r="3525" spans="1:32" x14ac:dyDescent="0.3">
      <c r="A3525">
        <v>3020279</v>
      </c>
      <c r="B3525">
        <v>1</v>
      </c>
      <c r="C3525" t="s">
        <v>82</v>
      </c>
      <c r="D3525" t="s">
        <v>109</v>
      </c>
      <c r="E3525" t="s">
        <v>13322</v>
      </c>
      <c r="F3525" t="s">
        <v>13323</v>
      </c>
      <c r="G3525" t="s">
        <v>134</v>
      </c>
      <c r="H3525" t="s">
        <v>238</v>
      </c>
      <c r="I3525" t="s">
        <v>78</v>
      </c>
      <c r="J3525" t="s">
        <v>136</v>
      </c>
      <c r="K3525" t="s">
        <v>22</v>
      </c>
      <c r="L3525" t="s">
        <v>177</v>
      </c>
      <c r="M3525" t="s">
        <v>13324</v>
      </c>
      <c r="N3525" t="s">
        <v>13325</v>
      </c>
      <c r="O3525">
        <v>1.5292094444444446</v>
      </c>
      <c r="P3525">
        <v>0</v>
      </c>
      <c r="Q3525">
        <v>0</v>
      </c>
      <c r="R3525">
        <v>0</v>
      </c>
      <c r="S3525">
        <v>4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1.1073204999999999</v>
      </c>
      <c r="AB3525">
        <v>0</v>
      </c>
      <c r="AC3525">
        <v>0</v>
      </c>
      <c r="AD3525">
        <v>0</v>
      </c>
      <c r="AE3525">
        <v>0</v>
      </c>
      <c r="AF3525">
        <v>1.1073204999999999</v>
      </c>
    </row>
    <row r="3526" spans="1:32" x14ac:dyDescent="0.3">
      <c r="A3526">
        <v>3016186</v>
      </c>
      <c r="B3526">
        <v>1</v>
      </c>
      <c r="C3526" t="s">
        <v>83</v>
      </c>
      <c r="D3526" t="s">
        <v>115</v>
      </c>
      <c r="E3526" t="s">
        <v>13326</v>
      </c>
      <c r="F3526" t="s">
        <v>13327</v>
      </c>
      <c r="G3526" t="s">
        <v>134</v>
      </c>
      <c r="H3526" t="s">
        <v>142</v>
      </c>
      <c r="I3526" t="s">
        <v>79</v>
      </c>
      <c r="J3526" t="s">
        <v>136</v>
      </c>
      <c r="K3526" t="s">
        <v>22</v>
      </c>
      <c r="L3526" t="s">
        <v>137</v>
      </c>
      <c r="M3526" t="s">
        <v>13328</v>
      </c>
      <c r="N3526" t="s">
        <v>13329</v>
      </c>
      <c r="O3526">
        <v>1.7811111111111111</v>
      </c>
      <c r="P3526">
        <v>0</v>
      </c>
      <c r="Q3526">
        <v>23</v>
      </c>
      <c r="R3526">
        <v>0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0</v>
      </c>
      <c r="Y3526">
        <v>2.5554454</v>
      </c>
      <c r="Z3526">
        <v>0</v>
      </c>
      <c r="AA3526">
        <v>0</v>
      </c>
      <c r="AB3526">
        <v>0</v>
      </c>
      <c r="AC3526">
        <v>1.5562704999999999</v>
      </c>
      <c r="AD3526">
        <v>0</v>
      </c>
      <c r="AE3526">
        <v>0</v>
      </c>
      <c r="AF3526">
        <v>4.1117160000000004</v>
      </c>
    </row>
    <row r="3527" spans="1:32" x14ac:dyDescent="0.3">
      <c r="A3527">
        <v>3018518</v>
      </c>
      <c r="B3527">
        <v>1</v>
      </c>
      <c r="C3527" t="s">
        <v>83</v>
      </c>
      <c r="D3527" t="s">
        <v>130</v>
      </c>
      <c r="E3527" t="s">
        <v>7106</v>
      </c>
      <c r="F3527" t="s">
        <v>7107</v>
      </c>
      <c r="G3527" t="s">
        <v>134</v>
      </c>
      <c r="H3527" t="s">
        <v>367</v>
      </c>
      <c r="I3527" t="s">
        <v>78</v>
      </c>
      <c r="J3527" t="s">
        <v>136</v>
      </c>
      <c r="K3527" t="s">
        <v>22</v>
      </c>
      <c r="L3527" t="s">
        <v>177</v>
      </c>
      <c r="M3527" t="s">
        <v>13330</v>
      </c>
      <c r="N3527" t="s">
        <v>13331</v>
      </c>
      <c r="O3527">
        <v>1.4693508333333332</v>
      </c>
      <c r="P3527">
        <v>0</v>
      </c>
      <c r="Q3527">
        <v>8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2.1165349999999998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2.1165349999999998</v>
      </c>
    </row>
    <row r="3528" spans="1:32" x14ac:dyDescent="0.3">
      <c r="A3528">
        <v>3013589</v>
      </c>
      <c r="B3528">
        <v>1</v>
      </c>
      <c r="C3528" t="s">
        <v>82</v>
      </c>
      <c r="D3528" t="s">
        <v>105</v>
      </c>
      <c r="E3528" t="s">
        <v>13332</v>
      </c>
      <c r="F3528" t="s">
        <v>13333</v>
      </c>
      <c r="G3528" t="s">
        <v>134</v>
      </c>
      <c r="H3528" t="s">
        <v>247</v>
      </c>
      <c r="I3528" t="s">
        <v>78</v>
      </c>
      <c r="J3528" t="s">
        <v>136</v>
      </c>
      <c r="K3528" t="s">
        <v>22</v>
      </c>
      <c r="L3528" t="s">
        <v>177</v>
      </c>
      <c r="M3528" t="s">
        <v>13334</v>
      </c>
      <c r="N3528" t="s">
        <v>13335</v>
      </c>
      <c r="O3528">
        <v>1.1081033333333334</v>
      </c>
      <c r="P3528">
        <v>0</v>
      </c>
      <c r="Q3528">
        <v>78</v>
      </c>
      <c r="R3528">
        <v>0</v>
      </c>
      <c r="S3528">
        <v>4</v>
      </c>
      <c r="T3528">
        <v>0</v>
      </c>
      <c r="U3528">
        <v>10</v>
      </c>
      <c r="V3528">
        <v>0</v>
      </c>
      <c r="W3528">
        <v>0</v>
      </c>
      <c r="X3528">
        <v>0</v>
      </c>
      <c r="Y3528">
        <v>22.179780999999998</v>
      </c>
      <c r="Z3528">
        <v>0</v>
      </c>
      <c r="AA3528">
        <v>0.24748000000000001</v>
      </c>
      <c r="AB3528">
        <v>0</v>
      </c>
      <c r="AC3528">
        <v>25.17557</v>
      </c>
      <c r="AD3528">
        <v>0</v>
      </c>
      <c r="AE3528">
        <v>0</v>
      </c>
      <c r="AF3528">
        <v>47.602829999999997</v>
      </c>
    </row>
    <row r="3529" spans="1:32" x14ac:dyDescent="0.3">
      <c r="A3529">
        <v>3013646</v>
      </c>
      <c r="B3529">
        <v>1</v>
      </c>
      <c r="C3529" t="s">
        <v>82</v>
      </c>
      <c r="D3529" t="s">
        <v>113</v>
      </c>
      <c r="E3529" t="s">
        <v>3870</v>
      </c>
      <c r="F3529" t="s">
        <v>3871</v>
      </c>
      <c r="G3529" t="s">
        <v>134</v>
      </c>
      <c r="H3529" t="s">
        <v>327</v>
      </c>
      <c r="I3529" t="s">
        <v>78</v>
      </c>
      <c r="J3529" t="s">
        <v>136</v>
      </c>
      <c r="K3529" t="s">
        <v>22</v>
      </c>
      <c r="L3529" t="s">
        <v>177</v>
      </c>
      <c r="M3529" t="s">
        <v>13336</v>
      </c>
      <c r="N3529" t="s">
        <v>13337</v>
      </c>
      <c r="O3529">
        <v>1.5949627777777777</v>
      </c>
      <c r="P3529">
        <v>0</v>
      </c>
      <c r="Q3529">
        <v>41</v>
      </c>
      <c r="R3529">
        <v>0</v>
      </c>
      <c r="S3529">
        <v>1</v>
      </c>
      <c r="T3529">
        <v>0</v>
      </c>
      <c r="U3529">
        <v>2</v>
      </c>
      <c r="V3529">
        <v>0</v>
      </c>
      <c r="W3529">
        <v>0</v>
      </c>
      <c r="X3529">
        <v>0</v>
      </c>
      <c r="Y3529">
        <v>58.526446999999997</v>
      </c>
      <c r="Z3529">
        <v>0</v>
      </c>
      <c r="AA3529">
        <v>3.5513926000000001E-2</v>
      </c>
      <c r="AB3529">
        <v>0</v>
      </c>
      <c r="AC3529">
        <v>5.7365349999999999</v>
      </c>
      <c r="AD3529">
        <v>0</v>
      </c>
      <c r="AE3529">
        <v>0</v>
      </c>
      <c r="AF3529">
        <v>64.298490000000001</v>
      </c>
    </row>
    <row r="3530" spans="1:32" x14ac:dyDescent="0.3">
      <c r="A3530">
        <v>3019342</v>
      </c>
      <c r="B3530">
        <v>1</v>
      </c>
      <c r="C3530" t="s">
        <v>82</v>
      </c>
      <c r="D3530" t="s">
        <v>94</v>
      </c>
      <c r="E3530" t="s">
        <v>12550</v>
      </c>
      <c r="F3530" t="s">
        <v>12551</v>
      </c>
      <c r="G3530" t="s">
        <v>134</v>
      </c>
      <c r="H3530" t="s">
        <v>367</v>
      </c>
      <c r="I3530" t="s">
        <v>78</v>
      </c>
      <c r="J3530" t="s">
        <v>136</v>
      </c>
      <c r="K3530" t="s">
        <v>22</v>
      </c>
      <c r="L3530" t="s">
        <v>177</v>
      </c>
      <c r="M3530" t="s">
        <v>13338</v>
      </c>
      <c r="N3530" t="s">
        <v>13339</v>
      </c>
      <c r="O3530">
        <v>0.99919805555555552</v>
      </c>
      <c r="P3530">
        <v>0</v>
      </c>
      <c r="Q3530">
        <v>3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4.2895379999999997E-2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4.2895379999999997E-2</v>
      </c>
    </row>
    <row r="3531" spans="1:32" x14ac:dyDescent="0.3">
      <c r="A3531">
        <v>3019327</v>
      </c>
      <c r="B3531">
        <v>1</v>
      </c>
      <c r="C3531" t="s">
        <v>82</v>
      </c>
      <c r="D3531" t="s">
        <v>113</v>
      </c>
      <c r="E3531" t="s">
        <v>8752</v>
      </c>
      <c r="F3531" t="s">
        <v>8753</v>
      </c>
      <c r="G3531" t="s">
        <v>134</v>
      </c>
      <c r="H3531" t="s">
        <v>211</v>
      </c>
      <c r="I3531" t="s">
        <v>79</v>
      </c>
      <c r="J3531" t="s">
        <v>136</v>
      </c>
      <c r="K3531" t="s">
        <v>22</v>
      </c>
      <c r="L3531" t="s">
        <v>177</v>
      </c>
      <c r="M3531" t="s">
        <v>12461</v>
      </c>
      <c r="N3531" t="s">
        <v>13340</v>
      </c>
      <c r="O3531">
        <v>0.37472222222222223</v>
      </c>
      <c r="P3531">
        <v>0</v>
      </c>
      <c r="Q3531">
        <v>113</v>
      </c>
      <c r="R3531">
        <v>0</v>
      </c>
      <c r="S3531">
        <v>6</v>
      </c>
      <c r="T3531">
        <v>3</v>
      </c>
      <c r="U3531">
        <v>11</v>
      </c>
      <c r="V3531">
        <v>0</v>
      </c>
      <c r="W3531">
        <v>0</v>
      </c>
      <c r="X3531">
        <v>0</v>
      </c>
      <c r="Y3531">
        <v>22.999600999999998</v>
      </c>
      <c r="Z3531">
        <v>0</v>
      </c>
      <c r="AA3531">
        <v>2.9415776999999999</v>
      </c>
      <c r="AB3531">
        <v>394.95663000000002</v>
      </c>
      <c r="AC3531">
        <v>5.188428</v>
      </c>
      <c r="AD3531">
        <v>0</v>
      </c>
      <c r="AE3531">
        <v>0</v>
      </c>
      <c r="AF3531">
        <v>426.08623999999998</v>
      </c>
    </row>
    <row r="3532" spans="1:32" x14ac:dyDescent="0.3">
      <c r="A3532">
        <v>3017246</v>
      </c>
      <c r="B3532">
        <v>1</v>
      </c>
      <c r="C3532" t="s">
        <v>82</v>
      </c>
      <c r="D3532" t="s">
        <v>101</v>
      </c>
      <c r="E3532" t="s">
        <v>13341</v>
      </c>
      <c r="F3532" t="s">
        <v>13342</v>
      </c>
      <c r="G3532" t="s">
        <v>134</v>
      </c>
      <c r="H3532" t="s">
        <v>211</v>
      </c>
      <c r="I3532" t="s">
        <v>79</v>
      </c>
      <c r="J3532" t="s">
        <v>136</v>
      </c>
      <c r="K3532" t="s">
        <v>22</v>
      </c>
      <c r="L3532" t="s">
        <v>177</v>
      </c>
      <c r="M3532" t="s">
        <v>13343</v>
      </c>
      <c r="N3532" t="s">
        <v>13344</v>
      </c>
      <c r="O3532">
        <v>0.78027777777777774</v>
      </c>
      <c r="P3532">
        <v>24</v>
      </c>
      <c r="Q3532">
        <v>175</v>
      </c>
      <c r="R3532">
        <v>146</v>
      </c>
      <c r="S3532">
        <v>317</v>
      </c>
      <c r="T3532">
        <v>51</v>
      </c>
      <c r="U3532">
        <v>98</v>
      </c>
      <c r="V3532">
        <v>15</v>
      </c>
      <c r="W3532">
        <v>0</v>
      </c>
      <c r="X3532">
        <v>3.6622984000000001</v>
      </c>
      <c r="Y3532">
        <v>19.174498</v>
      </c>
      <c r="Z3532">
        <v>80.236599999999996</v>
      </c>
      <c r="AA3532">
        <v>52.052382999999999</v>
      </c>
      <c r="AB3532">
        <v>285.07364000000001</v>
      </c>
      <c r="AC3532">
        <v>22.645391</v>
      </c>
      <c r="AD3532">
        <v>376.30993999999998</v>
      </c>
      <c r="AE3532">
        <v>0</v>
      </c>
      <c r="AF3532">
        <v>839.15470000000005</v>
      </c>
    </row>
    <row r="3533" spans="1:32" x14ac:dyDescent="0.3">
      <c r="A3533">
        <v>3015411</v>
      </c>
      <c r="B3533">
        <v>1</v>
      </c>
      <c r="C3533" t="s">
        <v>83</v>
      </c>
      <c r="D3533" t="s">
        <v>114</v>
      </c>
      <c r="E3533" t="s">
        <v>5418</v>
      </c>
      <c r="F3533" t="s">
        <v>5419</v>
      </c>
      <c r="G3533" t="s">
        <v>134</v>
      </c>
      <c r="H3533" t="s">
        <v>211</v>
      </c>
      <c r="I3533" t="s">
        <v>79</v>
      </c>
      <c r="J3533" t="s">
        <v>136</v>
      </c>
      <c r="K3533" t="s">
        <v>22</v>
      </c>
      <c r="L3533" t="s">
        <v>177</v>
      </c>
      <c r="M3533" t="s">
        <v>13345</v>
      </c>
      <c r="N3533" t="s">
        <v>13346</v>
      </c>
      <c r="O3533">
        <v>1.3833333333333333</v>
      </c>
      <c r="P3533">
        <v>6</v>
      </c>
      <c r="Q3533">
        <v>500</v>
      </c>
      <c r="R3533">
        <v>141</v>
      </c>
      <c r="S3533">
        <v>164</v>
      </c>
      <c r="T3533">
        <v>9</v>
      </c>
      <c r="U3533">
        <v>37</v>
      </c>
      <c r="V3533">
        <v>3</v>
      </c>
      <c r="W3533">
        <v>0</v>
      </c>
      <c r="X3533">
        <v>10.0378685</v>
      </c>
      <c r="Y3533">
        <v>104.81366</v>
      </c>
      <c r="Z3533">
        <v>321.36496</v>
      </c>
      <c r="AA3533">
        <v>85.045586</v>
      </c>
      <c r="AB3533">
        <v>4.9006949999999998</v>
      </c>
      <c r="AC3533">
        <v>10.939833999999999</v>
      </c>
      <c r="AD3533">
        <v>85.29992</v>
      </c>
      <c r="AE3533">
        <v>0</v>
      </c>
      <c r="AF3533">
        <v>622.40250000000003</v>
      </c>
    </row>
    <row r="3534" spans="1:32" x14ac:dyDescent="0.3">
      <c r="A3534">
        <v>3013574</v>
      </c>
      <c r="B3534">
        <v>1</v>
      </c>
      <c r="C3534" t="s">
        <v>83</v>
      </c>
      <c r="D3534" t="s">
        <v>130</v>
      </c>
      <c r="E3534" t="s">
        <v>13347</v>
      </c>
      <c r="F3534" t="s">
        <v>13348</v>
      </c>
      <c r="G3534" t="s">
        <v>134</v>
      </c>
      <c r="H3534" t="s">
        <v>182</v>
      </c>
      <c r="I3534" t="s">
        <v>79</v>
      </c>
      <c r="J3534" t="s">
        <v>136</v>
      </c>
      <c r="K3534" t="s">
        <v>22</v>
      </c>
      <c r="L3534" t="s">
        <v>177</v>
      </c>
      <c r="M3534" t="s">
        <v>13349</v>
      </c>
      <c r="N3534" t="s">
        <v>13350</v>
      </c>
      <c r="O3534">
        <v>0.90861111111111115</v>
      </c>
      <c r="P3534">
        <v>0</v>
      </c>
      <c r="Q3534">
        <v>31</v>
      </c>
      <c r="R3534">
        <v>0</v>
      </c>
      <c r="S3534">
        <v>7</v>
      </c>
      <c r="T3534">
        <v>0</v>
      </c>
      <c r="U3534">
        <v>5</v>
      </c>
      <c r="V3534">
        <v>0</v>
      </c>
      <c r="W3534">
        <v>0</v>
      </c>
      <c r="X3534">
        <v>0</v>
      </c>
      <c r="Y3534">
        <v>6.6870383999999996</v>
      </c>
      <c r="Z3534">
        <v>0</v>
      </c>
      <c r="AA3534">
        <v>2.6647183999999999</v>
      </c>
      <c r="AB3534">
        <v>0</v>
      </c>
      <c r="AC3534">
        <v>1.2081001</v>
      </c>
      <c r="AD3534">
        <v>0</v>
      </c>
      <c r="AE3534">
        <v>0</v>
      </c>
      <c r="AF3534">
        <v>10.559856</v>
      </c>
    </row>
    <row r="3535" spans="1:32" x14ac:dyDescent="0.3">
      <c r="A3535">
        <v>3014304</v>
      </c>
      <c r="B3535">
        <v>2</v>
      </c>
      <c r="C3535" t="s">
        <v>83</v>
      </c>
      <c r="D3535" t="s">
        <v>128</v>
      </c>
      <c r="E3535" t="s">
        <v>13351</v>
      </c>
      <c r="F3535" t="s">
        <v>13352</v>
      </c>
      <c r="G3535" t="s">
        <v>134</v>
      </c>
      <c r="H3535" t="s">
        <v>252</v>
      </c>
      <c r="I3535" t="s">
        <v>79</v>
      </c>
      <c r="J3535" t="s">
        <v>136</v>
      </c>
      <c r="K3535" t="s">
        <v>22</v>
      </c>
      <c r="L3535" t="s">
        <v>177</v>
      </c>
      <c r="M3535" t="s">
        <v>13353</v>
      </c>
      <c r="N3535" t="s">
        <v>13354</v>
      </c>
      <c r="O3535">
        <v>1.0911111111111111</v>
      </c>
      <c r="P3535">
        <v>1</v>
      </c>
      <c r="Q3535">
        <v>502</v>
      </c>
      <c r="R3535">
        <v>109</v>
      </c>
      <c r="S3535">
        <v>144</v>
      </c>
      <c r="T3535">
        <v>8</v>
      </c>
      <c r="U3535">
        <v>73</v>
      </c>
      <c r="V3535">
        <v>0</v>
      </c>
      <c r="W3535">
        <v>0</v>
      </c>
      <c r="X3535">
        <v>0.18514338</v>
      </c>
      <c r="Y3535">
        <v>112.24992</v>
      </c>
      <c r="Z3535">
        <v>139.04834</v>
      </c>
      <c r="AA3535">
        <v>68.037660000000002</v>
      </c>
      <c r="AB3535">
        <v>34.104610000000001</v>
      </c>
      <c r="AC3535">
        <v>17.854991999999999</v>
      </c>
      <c r="AD3535">
        <v>0</v>
      </c>
      <c r="AE3535">
        <v>0</v>
      </c>
      <c r="AF3535">
        <v>371.48068000000001</v>
      </c>
    </row>
    <row r="3536" spans="1:32" x14ac:dyDescent="0.3">
      <c r="A3536">
        <v>3014308</v>
      </c>
      <c r="B3536">
        <v>2</v>
      </c>
      <c r="C3536" t="s">
        <v>82</v>
      </c>
      <c r="D3536" t="s">
        <v>104</v>
      </c>
      <c r="E3536" t="s">
        <v>13355</v>
      </c>
      <c r="F3536" t="s">
        <v>13356</v>
      </c>
      <c r="G3536" t="s">
        <v>134</v>
      </c>
      <c r="H3536" t="s">
        <v>404</v>
      </c>
      <c r="I3536" t="s">
        <v>78</v>
      </c>
      <c r="J3536" t="s">
        <v>136</v>
      </c>
      <c r="K3536" t="s">
        <v>22</v>
      </c>
      <c r="L3536" t="s">
        <v>177</v>
      </c>
      <c r="M3536" t="s">
        <v>13357</v>
      </c>
      <c r="N3536" t="s">
        <v>13358</v>
      </c>
      <c r="O3536">
        <v>0.6841666666666667</v>
      </c>
      <c r="P3536">
        <v>0</v>
      </c>
      <c r="Q3536">
        <v>166</v>
      </c>
      <c r="R3536">
        <v>0</v>
      </c>
      <c r="S3536">
        <v>0</v>
      </c>
      <c r="T3536">
        <v>0</v>
      </c>
      <c r="U3536">
        <v>27</v>
      </c>
      <c r="V3536">
        <v>0</v>
      </c>
      <c r="W3536">
        <v>0</v>
      </c>
      <c r="X3536">
        <v>0</v>
      </c>
      <c r="Y3536">
        <v>22.234290999999999</v>
      </c>
      <c r="Z3536">
        <v>0</v>
      </c>
      <c r="AA3536">
        <v>0</v>
      </c>
      <c r="AB3536">
        <v>0</v>
      </c>
      <c r="AC3536">
        <v>9.6527589999999996</v>
      </c>
      <c r="AD3536">
        <v>0</v>
      </c>
      <c r="AE3536">
        <v>0</v>
      </c>
      <c r="AF3536">
        <v>31.887049999999999</v>
      </c>
    </row>
    <row r="3537" spans="1:32" x14ac:dyDescent="0.3">
      <c r="A3537">
        <v>3015399</v>
      </c>
      <c r="B3537">
        <v>1</v>
      </c>
      <c r="C3537" t="s">
        <v>82</v>
      </c>
      <c r="D3537" t="s">
        <v>98</v>
      </c>
      <c r="E3537" t="s">
        <v>13359</v>
      </c>
      <c r="F3537" t="s">
        <v>13360</v>
      </c>
      <c r="G3537" t="s">
        <v>134</v>
      </c>
      <c r="H3537" t="s">
        <v>367</v>
      </c>
      <c r="I3537" t="s">
        <v>78</v>
      </c>
      <c r="J3537" t="s">
        <v>136</v>
      </c>
      <c r="K3537" t="s">
        <v>22</v>
      </c>
      <c r="L3537" t="s">
        <v>177</v>
      </c>
      <c r="M3537" t="s">
        <v>13361</v>
      </c>
      <c r="N3537" t="s">
        <v>13362</v>
      </c>
      <c r="O3537">
        <v>1.6234197222222222</v>
      </c>
      <c r="P3537">
        <v>0</v>
      </c>
      <c r="Q3537">
        <v>349</v>
      </c>
      <c r="R3537">
        <v>0</v>
      </c>
      <c r="S3537">
        <v>0</v>
      </c>
      <c r="T3537">
        <v>0</v>
      </c>
      <c r="U3537">
        <v>234</v>
      </c>
      <c r="V3537">
        <v>0</v>
      </c>
      <c r="W3537">
        <v>1</v>
      </c>
      <c r="X3537">
        <v>0</v>
      </c>
      <c r="Y3537">
        <v>118.81232</v>
      </c>
      <c r="Z3537">
        <v>0</v>
      </c>
      <c r="AA3537">
        <v>0</v>
      </c>
      <c r="AB3537">
        <v>0</v>
      </c>
      <c r="AC3537">
        <v>134.06396000000001</v>
      </c>
      <c r="AD3537">
        <v>0</v>
      </c>
      <c r="AE3537">
        <v>8.2799440000000004</v>
      </c>
      <c r="AF3537">
        <v>261.15622000000002</v>
      </c>
    </row>
    <row r="3538" spans="1:32" x14ac:dyDescent="0.3">
      <c r="A3538">
        <v>3012730</v>
      </c>
      <c r="B3538">
        <v>1</v>
      </c>
      <c r="C3538" t="s">
        <v>83</v>
      </c>
      <c r="D3538" t="s">
        <v>115</v>
      </c>
      <c r="E3538" t="s">
        <v>13363</v>
      </c>
      <c r="F3538" t="s">
        <v>13364</v>
      </c>
      <c r="G3538" t="s">
        <v>134</v>
      </c>
      <c r="H3538" t="s">
        <v>182</v>
      </c>
      <c r="I3538" t="s">
        <v>78</v>
      </c>
      <c r="J3538" t="s">
        <v>136</v>
      </c>
      <c r="K3538" t="s">
        <v>22</v>
      </c>
      <c r="L3538" t="s">
        <v>177</v>
      </c>
      <c r="M3538" t="s">
        <v>1537</v>
      </c>
      <c r="N3538" t="s">
        <v>13365</v>
      </c>
      <c r="O3538">
        <v>0.32916666666666666</v>
      </c>
      <c r="P3538">
        <v>0</v>
      </c>
      <c r="Q3538">
        <v>146</v>
      </c>
      <c r="R3538">
        <v>0</v>
      </c>
      <c r="S3538">
        <v>0</v>
      </c>
      <c r="T3538">
        <v>0</v>
      </c>
      <c r="U3538">
        <v>8</v>
      </c>
      <c r="V3538">
        <v>0</v>
      </c>
      <c r="W3538">
        <v>0</v>
      </c>
      <c r="X3538">
        <v>0</v>
      </c>
      <c r="Y3538">
        <v>5.5195210000000001</v>
      </c>
      <c r="Z3538">
        <v>0</v>
      </c>
      <c r="AA3538">
        <v>0</v>
      </c>
      <c r="AB3538">
        <v>0</v>
      </c>
      <c r="AC3538">
        <v>0.19257762</v>
      </c>
      <c r="AD3538">
        <v>0</v>
      </c>
      <c r="AE3538">
        <v>0</v>
      </c>
      <c r="AF3538">
        <v>5.7120990000000003</v>
      </c>
    </row>
    <row r="3539" spans="1:32" x14ac:dyDescent="0.3">
      <c r="A3539">
        <v>3013191</v>
      </c>
      <c r="B3539">
        <v>2</v>
      </c>
      <c r="C3539" t="s">
        <v>82</v>
      </c>
      <c r="D3539" t="s">
        <v>100</v>
      </c>
      <c r="E3539" t="s">
        <v>13366</v>
      </c>
      <c r="F3539" t="s">
        <v>13367</v>
      </c>
      <c r="G3539" t="s">
        <v>134</v>
      </c>
      <c r="H3539" t="s">
        <v>247</v>
      </c>
      <c r="I3539" t="s">
        <v>78</v>
      </c>
      <c r="J3539" t="s">
        <v>136</v>
      </c>
      <c r="K3539" t="s">
        <v>22</v>
      </c>
      <c r="L3539" t="s">
        <v>177</v>
      </c>
      <c r="M3539" t="s">
        <v>12090</v>
      </c>
      <c r="N3539" t="s">
        <v>13368</v>
      </c>
      <c r="O3539">
        <v>0.42583333333333334</v>
      </c>
      <c r="P3539">
        <v>0</v>
      </c>
      <c r="Q3539">
        <v>600</v>
      </c>
      <c r="R3539">
        <v>0</v>
      </c>
      <c r="S3539">
        <v>0</v>
      </c>
      <c r="T3539">
        <v>0</v>
      </c>
      <c r="U3539">
        <v>23</v>
      </c>
      <c r="V3539">
        <v>0</v>
      </c>
      <c r="W3539">
        <v>0</v>
      </c>
      <c r="X3539">
        <v>0</v>
      </c>
      <c r="Y3539">
        <v>49.243009999999998</v>
      </c>
      <c r="Z3539">
        <v>0</v>
      </c>
      <c r="AA3539">
        <v>0</v>
      </c>
      <c r="AB3539">
        <v>0</v>
      </c>
      <c r="AC3539">
        <v>4.7672970000000001</v>
      </c>
      <c r="AD3539">
        <v>0</v>
      </c>
      <c r="AE3539">
        <v>0</v>
      </c>
      <c r="AF3539">
        <v>54.010306999999997</v>
      </c>
    </row>
    <row r="3540" spans="1:32" x14ac:dyDescent="0.3">
      <c r="A3540">
        <v>3014439</v>
      </c>
      <c r="B3540">
        <v>1</v>
      </c>
      <c r="C3540" t="s">
        <v>83</v>
      </c>
      <c r="D3540" t="s">
        <v>129</v>
      </c>
      <c r="E3540" t="s">
        <v>13369</v>
      </c>
      <c r="F3540" t="s">
        <v>13370</v>
      </c>
      <c r="G3540" t="s">
        <v>134</v>
      </c>
      <c r="H3540" t="s">
        <v>211</v>
      </c>
      <c r="I3540" t="s">
        <v>79</v>
      </c>
      <c r="J3540" t="s">
        <v>136</v>
      </c>
      <c r="K3540" t="s">
        <v>22</v>
      </c>
      <c r="L3540" t="s">
        <v>177</v>
      </c>
      <c r="M3540" t="s">
        <v>13371</v>
      </c>
      <c r="N3540" t="s">
        <v>13372</v>
      </c>
      <c r="O3540">
        <v>0.71138888888888885</v>
      </c>
      <c r="P3540">
        <v>3</v>
      </c>
      <c r="Q3540">
        <v>216</v>
      </c>
      <c r="R3540">
        <v>38</v>
      </c>
      <c r="S3540">
        <v>56</v>
      </c>
      <c r="T3540">
        <v>4</v>
      </c>
      <c r="U3540">
        <v>17</v>
      </c>
      <c r="V3540">
        <v>2</v>
      </c>
      <c r="W3540">
        <v>0</v>
      </c>
      <c r="X3540">
        <v>1.9464705</v>
      </c>
      <c r="Y3540">
        <v>35.00365</v>
      </c>
      <c r="Z3540">
        <v>118.97060399999999</v>
      </c>
      <c r="AA3540">
        <v>13.392875</v>
      </c>
      <c r="AB3540">
        <v>1.0427059000000001</v>
      </c>
      <c r="AC3540">
        <v>4.8503959999999999</v>
      </c>
      <c r="AD3540">
        <v>20.612431999999998</v>
      </c>
      <c r="AE3540">
        <v>0</v>
      </c>
      <c r="AF3540">
        <v>195.81914</v>
      </c>
    </row>
    <row r="3541" spans="1:32" x14ac:dyDescent="0.3">
      <c r="A3541">
        <v>3019301</v>
      </c>
      <c r="B3541">
        <v>1</v>
      </c>
      <c r="C3541" t="s">
        <v>82</v>
      </c>
      <c r="D3541" t="s">
        <v>92</v>
      </c>
      <c r="E3541" t="s">
        <v>13373</v>
      </c>
      <c r="F3541" t="s">
        <v>13374</v>
      </c>
      <c r="G3541" t="s">
        <v>134</v>
      </c>
      <c r="H3541" t="s">
        <v>182</v>
      </c>
      <c r="I3541" t="s">
        <v>78</v>
      </c>
      <c r="J3541" t="s">
        <v>136</v>
      </c>
      <c r="K3541" t="s">
        <v>22</v>
      </c>
      <c r="L3541" t="s">
        <v>177</v>
      </c>
      <c r="M3541" t="s">
        <v>13375</v>
      </c>
      <c r="N3541" t="s">
        <v>13376</v>
      </c>
      <c r="O3541">
        <v>1.3497222222222223</v>
      </c>
      <c r="P3541">
        <v>0</v>
      </c>
      <c r="Q3541">
        <v>66</v>
      </c>
      <c r="R3541">
        <v>0</v>
      </c>
      <c r="S3541">
        <v>1</v>
      </c>
      <c r="T3541">
        <v>0</v>
      </c>
      <c r="U3541">
        <v>5</v>
      </c>
      <c r="V3541">
        <v>0</v>
      </c>
      <c r="W3541">
        <v>0</v>
      </c>
      <c r="X3541">
        <v>0</v>
      </c>
      <c r="Y3541">
        <v>19.900393000000001</v>
      </c>
      <c r="Z3541">
        <v>0</v>
      </c>
      <c r="AA3541">
        <v>1.0109969E-2</v>
      </c>
      <c r="AB3541">
        <v>0</v>
      </c>
      <c r="AC3541">
        <v>0.64841216999999995</v>
      </c>
      <c r="AD3541">
        <v>0</v>
      </c>
      <c r="AE3541">
        <v>0</v>
      </c>
      <c r="AF3541">
        <v>20.558914000000001</v>
      </c>
    </row>
    <row r="3542" spans="1:32" x14ac:dyDescent="0.3">
      <c r="A3542">
        <v>3016263</v>
      </c>
      <c r="B3542">
        <v>1</v>
      </c>
      <c r="C3542" t="s">
        <v>82</v>
      </c>
      <c r="D3542" t="s">
        <v>107</v>
      </c>
      <c r="E3542" t="s">
        <v>13377</v>
      </c>
      <c r="F3542" t="s">
        <v>13378</v>
      </c>
      <c r="G3542" t="s">
        <v>134</v>
      </c>
      <c r="H3542" t="s">
        <v>293</v>
      </c>
      <c r="I3542" t="s">
        <v>78</v>
      </c>
      <c r="J3542" t="s">
        <v>136</v>
      </c>
      <c r="K3542" t="s">
        <v>22</v>
      </c>
      <c r="L3542" t="s">
        <v>177</v>
      </c>
      <c r="M3542" t="s">
        <v>13379</v>
      </c>
      <c r="N3542" t="s">
        <v>13380</v>
      </c>
      <c r="O3542">
        <v>4.4014927777777775</v>
      </c>
      <c r="P3542">
        <v>0</v>
      </c>
      <c r="Q3542">
        <v>45</v>
      </c>
      <c r="R3542">
        <v>0</v>
      </c>
      <c r="S3542">
        <v>0</v>
      </c>
      <c r="T3542">
        <v>0</v>
      </c>
      <c r="U3542">
        <v>11</v>
      </c>
      <c r="V3542">
        <v>0</v>
      </c>
      <c r="W3542">
        <v>0</v>
      </c>
      <c r="X3542">
        <v>0</v>
      </c>
      <c r="Y3542">
        <v>160.22931</v>
      </c>
      <c r="Z3542">
        <v>0</v>
      </c>
      <c r="AA3542">
        <v>0</v>
      </c>
      <c r="AB3542">
        <v>0</v>
      </c>
      <c r="AC3542">
        <v>136.54202000000001</v>
      </c>
      <c r="AD3542">
        <v>0</v>
      </c>
      <c r="AE3542">
        <v>0</v>
      </c>
      <c r="AF3542">
        <v>296.77132999999998</v>
      </c>
    </row>
    <row r="3543" spans="1:32" x14ac:dyDescent="0.3">
      <c r="A3543">
        <v>3018886</v>
      </c>
      <c r="B3543">
        <v>1</v>
      </c>
      <c r="C3543" t="s">
        <v>82</v>
      </c>
      <c r="D3543" t="s">
        <v>88</v>
      </c>
      <c r="E3543" t="s">
        <v>13381</v>
      </c>
      <c r="F3543" t="s">
        <v>13382</v>
      </c>
      <c r="G3543" t="s">
        <v>134</v>
      </c>
      <c r="H3543" t="s">
        <v>247</v>
      </c>
      <c r="I3543" t="s">
        <v>78</v>
      </c>
      <c r="J3543" t="s">
        <v>136</v>
      </c>
      <c r="K3543" t="s">
        <v>22</v>
      </c>
      <c r="L3543" t="s">
        <v>177</v>
      </c>
      <c r="M3543" t="s">
        <v>13383</v>
      </c>
      <c r="N3543" t="s">
        <v>13384</v>
      </c>
      <c r="O3543">
        <v>1.6194147222222222</v>
      </c>
      <c r="P3543">
        <v>0</v>
      </c>
      <c r="Q3543">
        <v>5</v>
      </c>
      <c r="R3543">
        <v>0</v>
      </c>
      <c r="S3543">
        <v>1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1.1499257000000001</v>
      </c>
      <c r="Z3543">
        <v>0</v>
      </c>
      <c r="AA3543">
        <v>3.5817601999999999E-3</v>
      </c>
      <c r="AB3543">
        <v>0</v>
      </c>
      <c r="AC3543">
        <v>0</v>
      </c>
      <c r="AD3543">
        <v>0</v>
      </c>
      <c r="AE3543">
        <v>0</v>
      </c>
      <c r="AF3543">
        <v>1.1535074999999999</v>
      </c>
    </row>
    <row r="3544" spans="1:32" x14ac:dyDescent="0.3">
      <c r="A3544">
        <v>3012663</v>
      </c>
      <c r="B3544">
        <v>1</v>
      </c>
      <c r="C3544" t="s">
        <v>82</v>
      </c>
      <c r="D3544" t="s">
        <v>87</v>
      </c>
      <c r="E3544" t="s">
        <v>227</v>
      </c>
      <c r="F3544" t="s">
        <v>228</v>
      </c>
      <c r="G3544" t="s">
        <v>134</v>
      </c>
      <c r="H3544" t="s">
        <v>182</v>
      </c>
      <c r="I3544" t="s">
        <v>78</v>
      </c>
      <c r="J3544" t="s">
        <v>136</v>
      </c>
      <c r="K3544" t="s">
        <v>22</v>
      </c>
      <c r="L3544" t="s">
        <v>177</v>
      </c>
      <c r="M3544" t="s">
        <v>13385</v>
      </c>
      <c r="N3544" t="s">
        <v>2353</v>
      </c>
      <c r="O3544">
        <v>0.12601555555555555</v>
      </c>
      <c r="P3544">
        <v>0</v>
      </c>
      <c r="Q3544">
        <v>620</v>
      </c>
      <c r="R3544">
        <v>0</v>
      </c>
      <c r="S3544">
        <v>0</v>
      </c>
      <c r="T3544">
        <v>0</v>
      </c>
      <c r="U3544">
        <v>133</v>
      </c>
      <c r="V3544">
        <v>0</v>
      </c>
      <c r="W3544">
        <v>0</v>
      </c>
      <c r="X3544">
        <v>0</v>
      </c>
      <c r="Y3544">
        <v>23.926086000000002</v>
      </c>
      <c r="Z3544">
        <v>0</v>
      </c>
      <c r="AA3544">
        <v>0</v>
      </c>
      <c r="AB3544">
        <v>0</v>
      </c>
      <c r="AC3544">
        <v>7.9951777000000002</v>
      </c>
      <c r="AD3544">
        <v>0</v>
      </c>
      <c r="AE3544">
        <v>0</v>
      </c>
      <c r="AF3544">
        <v>31.921264999999998</v>
      </c>
    </row>
    <row r="3545" spans="1:32" x14ac:dyDescent="0.3">
      <c r="A3545">
        <v>3013739</v>
      </c>
      <c r="B3545">
        <v>1</v>
      </c>
      <c r="C3545" t="s">
        <v>82</v>
      </c>
      <c r="D3545" t="s">
        <v>98</v>
      </c>
      <c r="E3545" t="s">
        <v>472</v>
      </c>
      <c r="F3545" t="s">
        <v>473</v>
      </c>
      <c r="G3545" t="s">
        <v>134</v>
      </c>
      <c r="H3545" t="s">
        <v>327</v>
      </c>
      <c r="I3545" t="s">
        <v>78</v>
      </c>
      <c r="J3545" t="s">
        <v>136</v>
      </c>
      <c r="K3545" t="s">
        <v>22</v>
      </c>
      <c r="L3545" t="s">
        <v>177</v>
      </c>
      <c r="M3545" t="s">
        <v>13386</v>
      </c>
      <c r="N3545" t="s">
        <v>13387</v>
      </c>
      <c r="O3545">
        <v>0.8577622222222222</v>
      </c>
      <c r="P3545">
        <v>0</v>
      </c>
      <c r="Q3545">
        <v>229</v>
      </c>
      <c r="R3545">
        <v>0</v>
      </c>
      <c r="S3545">
        <v>0</v>
      </c>
      <c r="T3545">
        <v>0</v>
      </c>
      <c r="U3545">
        <v>194</v>
      </c>
      <c r="V3545">
        <v>0</v>
      </c>
      <c r="W3545">
        <v>4</v>
      </c>
      <c r="X3545">
        <v>0</v>
      </c>
      <c r="Y3545">
        <v>74.792259999999999</v>
      </c>
      <c r="Z3545">
        <v>0</v>
      </c>
      <c r="AA3545">
        <v>0</v>
      </c>
      <c r="AB3545">
        <v>0</v>
      </c>
      <c r="AC3545">
        <v>187.05663999999999</v>
      </c>
      <c r="AD3545">
        <v>0</v>
      </c>
      <c r="AE3545">
        <v>9.6227269999999994</v>
      </c>
      <c r="AF3545">
        <v>271.47161999999997</v>
      </c>
    </row>
    <row r="3546" spans="1:32" x14ac:dyDescent="0.3">
      <c r="A3546">
        <v>3014442</v>
      </c>
      <c r="B3546">
        <v>1</v>
      </c>
      <c r="C3546" t="s">
        <v>82</v>
      </c>
      <c r="D3546" t="s">
        <v>92</v>
      </c>
      <c r="E3546" t="s">
        <v>13388</v>
      </c>
      <c r="F3546" t="s">
        <v>13389</v>
      </c>
      <c r="G3546" t="s">
        <v>134</v>
      </c>
      <c r="H3546" t="s">
        <v>874</v>
      </c>
      <c r="I3546" t="s">
        <v>78</v>
      </c>
      <c r="J3546" t="s">
        <v>136</v>
      </c>
      <c r="K3546" t="s">
        <v>3</v>
      </c>
      <c r="L3546" t="s">
        <v>177</v>
      </c>
      <c r="M3546" t="s">
        <v>13390</v>
      </c>
      <c r="N3546" t="s">
        <v>13391</v>
      </c>
      <c r="O3546">
        <v>1.0559205555555555</v>
      </c>
      <c r="P3546">
        <v>0</v>
      </c>
      <c r="Q3546">
        <v>77</v>
      </c>
      <c r="R3546">
        <v>0</v>
      </c>
      <c r="S3546">
        <v>0</v>
      </c>
      <c r="T3546">
        <v>0</v>
      </c>
      <c r="U3546">
        <v>11</v>
      </c>
      <c r="V3546">
        <v>0</v>
      </c>
      <c r="W3546">
        <v>0</v>
      </c>
      <c r="X3546">
        <v>0</v>
      </c>
      <c r="Y3546">
        <v>32.121864000000002</v>
      </c>
      <c r="Z3546">
        <v>0</v>
      </c>
      <c r="AA3546">
        <v>0</v>
      </c>
      <c r="AB3546">
        <v>0</v>
      </c>
      <c r="AC3546">
        <v>1.1215657000000001</v>
      </c>
      <c r="AD3546">
        <v>0</v>
      </c>
      <c r="AE3546">
        <v>0</v>
      </c>
      <c r="AF3546">
        <v>33.243426999999997</v>
      </c>
    </row>
    <row r="3547" spans="1:32" x14ac:dyDescent="0.3">
      <c r="A3547">
        <v>3016864</v>
      </c>
      <c r="B3547">
        <v>1</v>
      </c>
      <c r="C3547" t="s">
        <v>83</v>
      </c>
      <c r="D3547" t="s">
        <v>116</v>
      </c>
      <c r="E3547" t="s">
        <v>13392</v>
      </c>
      <c r="F3547" t="s">
        <v>13393</v>
      </c>
      <c r="G3547" t="s">
        <v>134</v>
      </c>
      <c r="H3547" t="s">
        <v>147</v>
      </c>
      <c r="I3547" t="s">
        <v>79</v>
      </c>
      <c r="J3547" t="s">
        <v>136</v>
      </c>
      <c r="K3547" t="s">
        <v>22</v>
      </c>
      <c r="L3547" t="s">
        <v>137</v>
      </c>
      <c r="M3547" t="s">
        <v>13394</v>
      </c>
      <c r="N3547" t="s">
        <v>13395</v>
      </c>
      <c r="O3547">
        <v>2.5194444444444444</v>
      </c>
      <c r="P3547">
        <v>0</v>
      </c>
      <c r="Q3547">
        <v>449</v>
      </c>
      <c r="R3547">
        <v>0</v>
      </c>
      <c r="S3547">
        <v>31</v>
      </c>
      <c r="T3547">
        <v>4</v>
      </c>
      <c r="U3547">
        <v>41</v>
      </c>
      <c r="V3547">
        <v>2</v>
      </c>
      <c r="W3547">
        <v>0</v>
      </c>
      <c r="X3547">
        <v>0</v>
      </c>
      <c r="Y3547">
        <v>299.51873999999998</v>
      </c>
      <c r="Z3547">
        <v>0</v>
      </c>
      <c r="AA3547">
        <v>11.230738000000001</v>
      </c>
      <c r="AB3547">
        <v>16.2925</v>
      </c>
      <c r="AC3547">
        <v>70.636154000000005</v>
      </c>
      <c r="AD3547">
        <v>124.01863</v>
      </c>
      <c r="AE3547">
        <v>0</v>
      </c>
      <c r="AF3547">
        <v>521.69669999999996</v>
      </c>
    </row>
    <row r="3548" spans="1:32" x14ac:dyDescent="0.3">
      <c r="A3548">
        <v>3014351</v>
      </c>
      <c r="B3548">
        <v>1</v>
      </c>
      <c r="C3548" t="s">
        <v>83</v>
      </c>
      <c r="D3548" t="s">
        <v>123</v>
      </c>
      <c r="E3548" t="s">
        <v>13396</v>
      </c>
      <c r="F3548" t="s">
        <v>13397</v>
      </c>
      <c r="G3548" t="s">
        <v>134</v>
      </c>
      <c r="H3548" t="s">
        <v>318</v>
      </c>
      <c r="I3548" t="s">
        <v>79</v>
      </c>
      <c r="J3548" t="s">
        <v>136</v>
      </c>
      <c r="K3548" t="s">
        <v>22</v>
      </c>
      <c r="L3548" t="s">
        <v>177</v>
      </c>
      <c r="M3548" t="s">
        <v>13398</v>
      </c>
      <c r="N3548" t="s">
        <v>13399</v>
      </c>
      <c r="O3548">
        <v>3.8094958333333331</v>
      </c>
      <c r="P3548">
        <v>0</v>
      </c>
      <c r="Q3548">
        <v>9</v>
      </c>
      <c r="R3548">
        <v>13</v>
      </c>
      <c r="S3548">
        <v>1</v>
      </c>
      <c r="T3548">
        <v>1</v>
      </c>
      <c r="U3548">
        <v>1</v>
      </c>
      <c r="V3548">
        <v>0</v>
      </c>
      <c r="W3548">
        <v>0</v>
      </c>
      <c r="X3548">
        <v>0</v>
      </c>
      <c r="Y3548">
        <v>1.5180933000000001</v>
      </c>
      <c r="Z3548">
        <v>18.467977999999999</v>
      </c>
      <c r="AA3548">
        <v>8.9414680000000002E-4</v>
      </c>
      <c r="AB3548">
        <v>3.7788818000000002</v>
      </c>
      <c r="AC3548">
        <v>5.0801609999999997E-2</v>
      </c>
      <c r="AD3548">
        <v>0</v>
      </c>
      <c r="AE3548">
        <v>0</v>
      </c>
      <c r="AF3548">
        <v>23.816648000000001</v>
      </c>
    </row>
    <row r="3549" spans="1:32" x14ac:dyDescent="0.3">
      <c r="A3549">
        <v>3019322</v>
      </c>
      <c r="B3549">
        <v>1</v>
      </c>
      <c r="C3549" t="s">
        <v>82</v>
      </c>
      <c r="D3549" t="s">
        <v>113</v>
      </c>
      <c r="E3549" t="s">
        <v>13400</v>
      </c>
      <c r="F3549" t="s">
        <v>13401</v>
      </c>
      <c r="G3549" t="s">
        <v>134</v>
      </c>
      <c r="H3549" t="s">
        <v>367</v>
      </c>
      <c r="I3549" t="s">
        <v>78</v>
      </c>
      <c r="J3549" t="s">
        <v>136</v>
      </c>
      <c r="K3549" t="s">
        <v>22</v>
      </c>
      <c r="L3549" t="s">
        <v>177</v>
      </c>
      <c r="M3549" t="s">
        <v>13402</v>
      </c>
      <c r="N3549" t="s">
        <v>13403</v>
      </c>
      <c r="O3549">
        <v>3.5369116666666667</v>
      </c>
      <c r="P3549">
        <v>0</v>
      </c>
      <c r="Q3549">
        <v>0</v>
      </c>
      <c r="R3549">
        <v>0</v>
      </c>
      <c r="S3549">
        <v>1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13.87941</v>
      </c>
      <c r="AB3549">
        <v>0</v>
      </c>
      <c r="AC3549">
        <v>0</v>
      </c>
      <c r="AD3549">
        <v>0</v>
      </c>
      <c r="AE3549">
        <v>0</v>
      </c>
      <c r="AF3549">
        <v>13.87941</v>
      </c>
    </row>
    <row r="3550" spans="1:32" x14ac:dyDescent="0.3">
      <c r="A3550">
        <v>3014359</v>
      </c>
      <c r="B3550">
        <v>1</v>
      </c>
      <c r="C3550" t="s">
        <v>82</v>
      </c>
      <c r="D3550" t="s">
        <v>103</v>
      </c>
      <c r="E3550" t="s">
        <v>6592</v>
      </c>
      <c r="F3550" t="s">
        <v>6593</v>
      </c>
      <c r="G3550" t="s">
        <v>134</v>
      </c>
      <c r="H3550" t="s">
        <v>4875</v>
      </c>
      <c r="I3550" t="s">
        <v>78</v>
      </c>
      <c r="J3550" t="s">
        <v>136</v>
      </c>
      <c r="K3550" t="s">
        <v>22</v>
      </c>
      <c r="L3550" t="s">
        <v>177</v>
      </c>
      <c r="M3550" t="s">
        <v>13404</v>
      </c>
      <c r="N3550" t="s">
        <v>13405</v>
      </c>
      <c r="O3550">
        <v>2.9491308333333333</v>
      </c>
      <c r="P3550">
        <v>0</v>
      </c>
      <c r="Q3550">
        <v>37</v>
      </c>
      <c r="R3550">
        <v>0</v>
      </c>
      <c r="S3550">
        <v>6</v>
      </c>
      <c r="T3550">
        <v>0</v>
      </c>
      <c r="U3550">
        <v>2</v>
      </c>
      <c r="V3550">
        <v>0</v>
      </c>
      <c r="W3550">
        <v>0</v>
      </c>
      <c r="X3550">
        <v>0</v>
      </c>
      <c r="Y3550">
        <v>16.868649999999999</v>
      </c>
      <c r="Z3550">
        <v>0</v>
      </c>
      <c r="AA3550">
        <v>3.2631511999999998</v>
      </c>
      <c r="AB3550">
        <v>0</v>
      </c>
      <c r="AC3550">
        <v>0.42148980000000003</v>
      </c>
      <c r="AD3550">
        <v>0</v>
      </c>
      <c r="AE3550">
        <v>0</v>
      </c>
      <c r="AF3550">
        <v>20.553291000000002</v>
      </c>
    </row>
    <row r="3551" spans="1:32" x14ac:dyDescent="0.3">
      <c r="A3551">
        <v>3014380</v>
      </c>
      <c r="B3551">
        <v>1</v>
      </c>
      <c r="C3551" t="s">
        <v>82</v>
      </c>
      <c r="D3551" t="s">
        <v>97</v>
      </c>
      <c r="E3551" t="s">
        <v>13406</v>
      </c>
      <c r="F3551" t="s">
        <v>13407</v>
      </c>
      <c r="G3551" t="s">
        <v>134</v>
      </c>
      <c r="H3551" t="s">
        <v>216</v>
      </c>
      <c r="I3551" t="s">
        <v>78</v>
      </c>
      <c r="J3551" t="s">
        <v>136</v>
      </c>
      <c r="K3551" t="s">
        <v>22</v>
      </c>
      <c r="L3551" t="s">
        <v>177</v>
      </c>
      <c r="M3551" t="s">
        <v>13408</v>
      </c>
      <c r="N3551" t="s">
        <v>13409</v>
      </c>
      <c r="O3551">
        <v>3.0266188888888887</v>
      </c>
      <c r="P3551">
        <v>0</v>
      </c>
      <c r="Q3551">
        <v>1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2.0404255E-2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2.0404255E-2</v>
      </c>
    </row>
    <row r="3552" spans="1:32" x14ac:dyDescent="0.3">
      <c r="A3552">
        <v>3016384</v>
      </c>
      <c r="B3552">
        <v>1</v>
      </c>
      <c r="C3552" t="s">
        <v>82</v>
      </c>
      <c r="D3552" t="s">
        <v>104</v>
      </c>
      <c r="E3552" t="s">
        <v>7645</v>
      </c>
      <c r="F3552" t="s">
        <v>7646</v>
      </c>
      <c r="G3552" t="s">
        <v>134</v>
      </c>
      <c r="H3552" t="s">
        <v>478</v>
      </c>
      <c r="I3552" t="s">
        <v>78</v>
      </c>
      <c r="J3552" t="s">
        <v>136</v>
      </c>
      <c r="K3552" t="s">
        <v>22</v>
      </c>
      <c r="L3552" t="s">
        <v>177</v>
      </c>
      <c r="M3552" t="s">
        <v>13410</v>
      </c>
      <c r="N3552" t="s">
        <v>13411</v>
      </c>
      <c r="O3552">
        <v>1.7628263888888889</v>
      </c>
      <c r="P3552">
        <v>0</v>
      </c>
      <c r="Q3552">
        <v>245</v>
      </c>
      <c r="R3552">
        <v>0</v>
      </c>
      <c r="S3552">
        <v>0</v>
      </c>
      <c r="T3552">
        <v>0</v>
      </c>
      <c r="U3552">
        <v>33</v>
      </c>
      <c r="V3552">
        <v>0</v>
      </c>
      <c r="W3552">
        <v>0</v>
      </c>
      <c r="X3552">
        <v>0</v>
      </c>
      <c r="Y3552">
        <v>147.52314999999999</v>
      </c>
      <c r="Z3552">
        <v>0</v>
      </c>
      <c r="AA3552">
        <v>0</v>
      </c>
      <c r="AB3552">
        <v>0</v>
      </c>
      <c r="AC3552">
        <v>48.257440000000003</v>
      </c>
      <c r="AD3552">
        <v>0</v>
      </c>
      <c r="AE3552">
        <v>0</v>
      </c>
      <c r="AF3552">
        <v>195.78057999999999</v>
      </c>
    </row>
    <row r="3553" spans="1:32" x14ac:dyDescent="0.3">
      <c r="A3553">
        <v>3018864</v>
      </c>
      <c r="B3553">
        <v>1</v>
      </c>
      <c r="C3553" t="s">
        <v>82</v>
      </c>
      <c r="D3553" t="s">
        <v>112</v>
      </c>
      <c r="E3553" t="s">
        <v>13412</v>
      </c>
      <c r="F3553" t="s">
        <v>13413</v>
      </c>
      <c r="G3553" t="s">
        <v>134</v>
      </c>
      <c r="H3553" t="s">
        <v>238</v>
      </c>
      <c r="I3553" t="s">
        <v>78</v>
      </c>
      <c r="J3553" t="s">
        <v>136</v>
      </c>
      <c r="K3553" t="s">
        <v>22</v>
      </c>
      <c r="L3553" t="s">
        <v>177</v>
      </c>
      <c r="M3553" t="s">
        <v>13414</v>
      </c>
      <c r="N3553" t="s">
        <v>13415</v>
      </c>
      <c r="O3553">
        <v>3.0418569444444441</v>
      </c>
      <c r="P3553">
        <v>0</v>
      </c>
      <c r="Q3553">
        <v>0</v>
      </c>
      <c r="R3553">
        <v>0</v>
      </c>
      <c r="S3553">
        <v>2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3.8472514999999999E-2</v>
      </c>
      <c r="AB3553">
        <v>0</v>
      </c>
      <c r="AC3553">
        <v>0</v>
      </c>
      <c r="AD3553">
        <v>0</v>
      </c>
      <c r="AE3553">
        <v>0</v>
      </c>
      <c r="AF3553">
        <v>3.8472514999999999E-2</v>
      </c>
    </row>
    <row r="3554" spans="1:32" x14ac:dyDescent="0.3">
      <c r="A3554">
        <v>3015445</v>
      </c>
      <c r="B3554">
        <v>1</v>
      </c>
      <c r="C3554" t="s">
        <v>82</v>
      </c>
      <c r="D3554" t="s">
        <v>87</v>
      </c>
      <c r="E3554" t="s">
        <v>13416</v>
      </c>
      <c r="F3554" t="s">
        <v>13417</v>
      </c>
      <c r="G3554" t="s">
        <v>134</v>
      </c>
      <c r="H3554" t="s">
        <v>216</v>
      </c>
      <c r="I3554" t="s">
        <v>78</v>
      </c>
      <c r="J3554" t="s">
        <v>136</v>
      </c>
      <c r="K3554" t="s">
        <v>22</v>
      </c>
      <c r="L3554" t="s">
        <v>177</v>
      </c>
      <c r="M3554" t="s">
        <v>13418</v>
      </c>
      <c r="N3554" t="s">
        <v>13419</v>
      </c>
      <c r="O3554">
        <v>0.58687583333333337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0.49494165000000001</v>
      </c>
      <c r="AD3554">
        <v>0</v>
      </c>
      <c r="AE3554">
        <v>0</v>
      </c>
      <c r="AF3554">
        <v>0.49494165000000001</v>
      </c>
    </row>
    <row r="3555" spans="1:32" x14ac:dyDescent="0.3">
      <c r="A3555">
        <v>3020241</v>
      </c>
      <c r="B3555">
        <v>2</v>
      </c>
      <c r="C3555" t="s">
        <v>83</v>
      </c>
      <c r="D3555" t="s">
        <v>124</v>
      </c>
      <c r="E3555" t="s">
        <v>13420</v>
      </c>
      <c r="F3555" t="s">
        <v>13421</v>
      </c>
      <c r="G3555" t="s">
        <v>134</v>
      </c>
      <c r="H3555" t="s">
        <v>404</v>
      </c>
      <c r="I3555" t="s">
        <v>78</v>
      </c>
      <c r="J3555" t="s">
        <v>136</v>
      </c>
      <c r="K3555" t="s">
        <v>22</v>
      </c>
      <c r="L3555" t="s">
        <v>177</v>
      </c>
      <c r="M3555" t="s">
        <v>13422</v>
      </c>
      <c r="N3555" t="s">
        <v>13423</v>
      </c>
      <c r="O3555">
        <v>0.4127777777777778</v>
      </c>
      <c r="P3555">
        <v>0</v>
      </c>
      <c r="Q3555">
        <v>53</v>
      </c>
      <c r="R3555">
        <v>0</v>
      </c>
      <c r="S3555">
        <v>2</v>
      </c>
      <c r="T3555">
        <v>0</v>
      </c>
      <c r="U3555">
        <v>4</v>
      </c>
      <c r="V3555">
        <v>0</v>
      </c>
      <c r="W3555">
        <v>0</v>
      </c>
      <c r="X3555">
        <v>0</v>
      </c>
      <c r="Y3555">
        <v>1.3531728000000001</v>
      </c>
      <c r="Z3555">
        <v>0</v>
      </c>
      <c r="AA3555">
        <v>3.3279423000000002E-2</v>
      </c>
      <c r="AB3555">
        <v>0</v>
      </c>
      <c r="AC3555">
        <v>0.39859623</v>
      </c>
      <c r="AD3555">
        <v>0</v>
      </c>
      <c r="AE3555">
        <v>0</v>
      </c>
      <c r="AF3555">
        <v>1.7850484</v>
      </c>
    </row>
    <row r="3556" spans="1:32" x14ac:dyDescent="0.3">
      <c r="A3556">
        <v>3014748</v>
      </c>
      <c r="B3556">
        <v>1</v>
      </c>
      <c r="C3556" t="s">
        <v>82</v>
      </c>
      <c r="D3556" t="s">
        <v>112</v>
      </c>
      <c r="E3556" t="s">
        <v>13424</v>
      </c>
      <c r="F3556" t="s">
        <v>13425</v>
      </c>
      <c r="G3556" t="s">
        <v>134</v>
      </c>
      <c r="H3556" t="s">
        <v>238</v>
      </c>
      <c r="I3556" t="s">
        <v>78</v>
      </c>
      <c r="J3556" t="s">
        <v>136</v>
      </c>
      <c r="K3556" t="s">
        <v>22</v>
      </c>
      <c r="L3556" t="s">
        <v>177</v>
      </c>
      <c r="M3556" t="s">
        <v>13426</v>
      </c>
      <c r="N3556" t="s">
        <v>13427</v>
      </c>
      <c r="O3556">
        <v>1.0216588888888889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5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2.4696433999999998</v>
      </c>
      <c r="AD3556">
        <v>0</v>
      </c>
      <c r="AE3556">
        <v>0</v>
      </c>
      <c r="AF3556">
        <v>2.4696433999999998</v>
      </c>
    </row>
    <row r="3557" spans="1:32" x14ac:dyDescent="0.3">
      <c r="A3557">
        <v>3018970</v>
      </c>
      <c r="B3557">
        <v>1</v>
      </c>
      <c r="C3557" t="s">
        <v>83</v>
      </c>
      <c r="D3557" t="s">
        <v>130</v>
      </c>
      <c r="E3557" t="s">
        <v>13428</v>
      </c>
      <c r="F3557" t="s">
        <v>13429</v>
      </c>
      <c r="G3557" t="s">
        <v>134</v>
      </c>
      <c r="H3557" t="s">
        <v>216</v>
      </c>
      <c r="I3557" t="s">
        <v>78</v>
      </c>
      <c r="J3557" t="s">
        <v>136</v>
      </c>
      <c r="K3557" t="s">
        <v>22</v>
      </c>
      <c r="L3557" t="s">
        <v>177</v>
      </c>
      <c r="M3557" t="s">
        <v>13430</v>
      </c>
      <c r="N3557" t="s">
        <v>13431</v>
      </c>
      <c r="O3557">
        <v>2.0604444444444447</v>
      </c>
      <c r="P3557">
        <v>0</v>
      </c>
      <c r="Q3557">
        <v>16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5.7172584999999998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5.7172584999999998</v>
      </c>
    </row>
    <row r="3558" spans="1:32" x14ac:dyDescent="0.3">
      <c r="A3558">
        <v>3013580</v>
      </c>
      <c r="B3558">
        <v>1</v>
      </c>
      <c r="C3558" t="s">
        <v>82</v>
      </c>
      <c r="D3558" t="s">
        <v>106</v>
      </c>
      <c r="E3558" t="s">
        <v>10616</v>
      </c>
      <c r="F3558" t="s">
        <v>10617</v>
      </c>
      <c r="G3558" t="s">
        <v>134</v>
      </c>
      <c r="H3558" t="s">
        <v>211</v>
      </c>
      <c r="I3558" t="s">
        <v>79</v>
      </c>
      <c r="J3558" t="s">
        <v>136</v>
      </c>
      <c r="K3558" t="s">
        <v>22</v>
      </c>
      <c r="L3558" t="s">
        <v>177</v>
      </c>
      <c r="M3558" t="s">
        <v>13432</v>
      </c>
      <c r="N3558" t="s">
        <v>13433</v>
      </c>
      <c r="O3558">
        <v>1.4566666666666668</v>
      </c>
      <c r="P3558">
        <v>1</v>
      </c>
      <c r="Q3558">
        <v>5588</v>
      </c>
      <c r="R3558">
        <v>0</v>
      </c>
      <c r="S3558">
        <v>20</v>
      </c>
      <c r="T3558">
        <v>4</v>
      </c>
      <c r="U3558">
        <v>1386</v>
      </c>
      <c r="V3558">
        <v>1</v>
      </c>
      <c r="W3558">
        <v>2</v>
      </c>
      <c r="X3558">
        <v>2.2013780000000001</v>
      </c>
      <c r="Y3558">
        <v>2163.8074000000001</v>
      </c>
      <c r="Z3558">
        <v>0</v>
      </c>
      <c r="AA3558">
        <v>3.8731952000000001</v>
      </c>
      <c r="AB3558">
        <v>304.21172999999999</v>
      </c>
      <c r="AC3558">
        <v>2614.9229</v>
      </c>
      <c r="AD3558">
        <v>639.90857000000005</v>
      </c>
      <c r="AE3558">
        <v>21.656466999999999</v>
      </c>
      <c r="AF3558">
        <v>5750.5815000000002</v>
      </c>
    </row>
    <row r="3559" spans="1:32" x14ac:dyDescent="0.3">
      <c r="A3559">
        <v>3019334</v>
      </c>
      <c r="B3559">
        <v>1</v>
      </c>
      <c r="C3559" t="s">
        <v>83</v>
      </c>
      <c r="D3559" t="s">
        <v>130</v>
      </c>
      <c r="E3559" t="s">
        <v>13434</v>
      </c>
      <c r="F3559" t="s">
        <v>13435</v>
      </c>
      <c r="G3559" t="s">
        <v>134</v>
      </c>
      <c r="H3559" t="s">
        <v>182</v>
      </c>
      <c r="I3559" t="s">
        <v>78</v>
      </c>
      <c r="J3559" t="s">
        <v>136</v>
      </c>
      <c r="K3559" t="s">
        <v>22</v>
      </c>
      <c r="L3559" t="s">
        <v>177</v>
      </c>
      <c r="M3559" t="s">
        <v>13436</v>
      </c>
      <c r="N3559" t="s">
        <v>13437</v>
      </c>
      <c r="O3559">
        <v>0.45548083333333333</v>
      </c>
      <c r="P3559">
        <v>0</v>
      </c>
      <c r="Q3559">
        <v>206</v>
      </c>
      <c r="R3559">
        <v>0</v>
      </c>
      <c r="S3559">
        <v>1</v>
      </c>
      <c r="T3559">
        <v>0</v>
      </c>
      <c r="U3559">
        <v>6</v>
      </c>
      <c r="V3559">
        <v>0</v>
      </c>
      <c r="W3559">
        <v>0</v>
      </c>
      <c r="X3559">
        <v>0</v>
      </c>
      <c r="Y3559">
        <v>25.990599</v>
      </c>
      <c r="Z3559">
        <v>0</v>
      </c>
      <c r="AA3559">
        <v>0.40727276000000001</v>
      </c>
      <c r="AB3559">
        <v>0</v>
      </c>
      <c r="AC3559">
        <v>1.6704127</v>
      </c>
      <c r="AD3559">
        <v>0</v>
      </c>
      <c r="AE3559">
        <v>0</v>
      </c>
      <c r="AF3559">
        <v>28.068284999999999</v>
      </c>
    </row>
    <row r="3560" spans="1:32" x14ac:dyDescent="0.3">
      <c r="A3560">
        <v>3013620</v>
      </c>
      <c r="B3560">
        <v>1</v>
      </c>
      <c r="C3560" t="s">
        <v>82</v>
      </c>
      <c r="D3560" t="s">
        <v>84</v>
      </c>
      <c r="E3560" t="s">
        <v>13438</v>
      </c>
      <c r="F3560" t="s">
        <v>13439</v>
      </c>
      <c r="G3560" t="s">
        <v>134</v>
      </c>
      <c r="H3560" t="s">
        <v>182</v>
      </c>
      <c r="I3560" t="s">
        <v>78</v>
      </c>
      <c r="J3560" t="s">
        <v>136</v>
      </c>
      <c r="K3560" t="s">
        <v>22</v>
      </c>
      <c r="L3560" t="s">
        <v>177</v>
      </c>
      <c r="M3560" t="s">
        <v>13440</v>
      </c>
      <c r="N3560" t="s">
        <v>13441</v>
      </c>
      <c r="O3560">
        <v>1.2302158333333333</v>
      </c>
      <c r="P3560">
        <v>0</v>
      </c>
      <c r="Q3560">
        <v>55</v>
      </c>
      <c r="R3560">
        <v>0</v>
      </c>
      <c r="S3560">
        <v>1</v>
      </c>
      <c r="T3560">
        <v>0</v>
      </c>
      <c r="U3560">
        <v>4</v>
      </c>
      <c r="V3560">
        <v>0</v>
      </c>
      <c r="W3560">
        <v>0</v>
      </c>
      <c r="X3560">
        <v>0</v>
      </c>
      <c r="Y3560">
        <v>15.080747000000001</v>
      </c>
      <c r="Z3560">
        <v>0</v>
      </c>
      <c r="AA3560">
        <v>1.0124654E-2</v>
      </c>
      <c r="AB3560">
        <v>0</v>
      </c>
      <c r="AC3560">
        <v>5.2743545000000003</v>
      </c>
      <c r="AD3560">
        <v>0</v>
      </c>
      <c r="AE3560">
        <v>0</v>
      </c>
      <c r="AF3560">
        <v>20.365227000000001</v>
      </c>
    </row>
    <row r="3561" spans="1:32" x14ac:dyDescent="0.3">
      <c r="A3561">
        <v>3018857</v>
      </c>
      <c r="B3561">
        <v>2</v>
      </c>
      <c r="C3561" t="s">
        <v>82</v>
      </c>
      <c r="D3561" t="s">
        <v>87</v>
      </c>
      <c r="E3561" t="s">
        <v>13442</v>
      </c>
      <c r="F3561" t="s">
        <v>13443</v>
      </c>
      <c r="G3561" t="s">
        <v>134</v>
      </c>
      <c r="H3561" t="s">
        <v>216</v>
      </c>
      <c r="I3561" t="s">
        <v>78</v>
      </c>
      <c r="J3561" t="s">
        <v>136</v>
      </c>
      <c r="K3561" t="s">
        <v>22</v>
      </c>
      <c r="L3561" t="s">
        <v>177</v>
      </c>
      <c r="M3561" t="s">
        <v>13444</v>
      </c>
      <c r="N3561" t="s">
        <v>13445</v>
      </c>
      <c r="O3561">
        <v>0.45215111111111111</v>
      </c>
      <c r="P3561">
        <v>0</v>
      </c>
      <c r="Q3561">
        <v>78</v>
      </c>
      <c r="R3561">
        <v>0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0</v>
      </c>
      <c r="Y3561">
        <v>8.4102779999999999</v>
      </c>
      <c r="Z3561">
        <v>0</v>
      </c>
      <c r="AA3561">
        <v>0</v>
      </c>
      <c r="AB3561">
        <v>0</v>
      </c>
      <c r="AC3561">
        <v>0.59476340000000005</v>
      </c>
      <c r="AD3561">
        <v>0</v>
      </c>
      <c r="AE3561">
        <v>0</v>
      </c>
      <c r="AF3561">
        <v>9.0050410000000003</v>
      </c>
    </row>
    <row r="3562" spans="1:32" x14ac:dyDescent="0.3">
      <c r="A3562">
        <v>3013904</v>
      </c>
      <c r="B3562">
        <v>1</v>
      </c>
      <c r="C3562" t="s">
        <v>82</v>
      </c>
      <c r="D3562" t="s">
        <v>105</v>
      </c>
      <c r="E3562" t="s">
        <v>13446</v>
      </c>
      <c r="F3562" t="s">
        <v>13447</v>
      </c>
      <c r="G3562" t="s">
        <v>134</v>
      </c>
      <c r="H3562" t="s">
        <v>216</v>
      </c>
      <c r="I3562" t="s">
        <v>78</v>
      </c>
      <c r="J3562" t="s">
        <v>136</v>
      </c>
      <c r="K3562" t="s">
        <v>22</v>
      </c>
      <c r="L3562" t="s">
        <v>177</v>
      </c>
      <c r="M3562" t="s">
        <v>13448</v>
      </c>
      <c r="N3562" t="s">
        <v>13449</v>
      </c>
      <c r="O3562">
        <v>1.3484497222222223</v>
      </c>
      <c r="P3562">
        <v>0</v>
      </c>
      <c r="Q3562">
        <v>9</v>
      </c>
      <c r="R3562">
        <v>0</v>
      </c>
      <c r="S3562">
        <v>0</v>
      </c>
      <c r="T3562">
        <v>0</v>
      </c>
      <c r="U3562">
        <v>2</v>
      </c>
      <c r="V3562">
        <v>0</v>
      </c>
      <c r="W3562">
        <v>0</v>
      </c>
      <c r="X3562">
        <v>0</v>
      </c>
      <c r="Y3562">
        <v>3.4630345999999999</v>
      </c>
      <c r="Z3562">
        <v>0</v>
      </c>
      <c r="AA3562">
        <v>0</v>
      </c>
      <c r="AB3562">
        <v>0</v>
      </c>
      <c r="AC3562">
        <v>2.2791163999999999</v>
      </c>
      <c r="AD3562">
        <v>0</v>
      </c>
      <c r="AE3562">
        <v>0</v>
      </c>
      <c r="AF3562">
        <v>5.7421512999999997</v>
      </c>
    </row>
    <row r="3563" spans="1:32" x14ac:dyDescent="0.3">
      <c r="A3563">
        <v>3013295</v>
      </c>
      <c r="B3563">
        <v>1</v>
      </c>
      <c r="C3563" t="s">
        <v>82</v>
      </c>
      <c r="D3563" t="s">
        <v>93</v>
      </c>
      <c r="E3563" t="s">
        <v>13450</v>
      </c>
      <c r="F3563" t="s">
        <v>13451</v>
      </c>
      <c r="G3563" t="s">
        <v>134</v>
      </c>
      <c r="H3563" t="s">
        <v>211</v>
      </c>
      <c r="I3563" t="s">
        <v>79</v>
      </c>
      <c r="J3563" t="s">
        <v>136</v>
      </c>
      <c r="K3563" t="s">
        <v>22</v>
      </c>
      <c r="L3563" t="s">
        <v>177</v>
      </c>
      <c r="M3563" t="s">
        <v>13452</v>
      </c>
      <c r="N3563" t="s">
        <v>13453</v>
      </c>
      <c r="O3563">
        <v>0.87722222222222224</v>
      </c>
      <c r="P3563">
        <v>0</v>
      </c>
      <c r="Q3563">
        <v>0</v>
      </c>
      <c r="R3563">
        <v>0</v>
      </c>
      <c r="S3563">
        <v>0</v>
      </c>
      <c r="T3563">
        <v>2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16.721533000000001</v>
      </c>
      <c r="AC3563">
        <v>0</v>
      </c>
      <c r="AD3563">
        <v>0</v>
      </c>
      <c r="AE3563">
        <v>0</v>
      </c>
      <c r="AF3563">
        <v>16.721533000000001</v>
      </c>
    </row>
    <row r="3564" spans="1:32" x14ac:dyDescent="0.3">
      <c r="A3564">
        <v>3012066</v>
      </c>
      <c r="B3564">
        <v>1</v>
      </c>
      <c r="C3564" t="s">
        <v>82</v>
      </c>
      <c r="D3564" t="s">
        <v>91</v>
      </c>
      <c r="E3564" t="s">
        <v>13454</v>
      </c>
      <c r="F3564" t="s">
        <v>13455</v>
      </c>
      <c r="G3564" t="s">
        <v>134</v>
      </c>
      <c r="H3564" t="s">
        <v>147</v>
      </c>
      <c r="I3564" t="s">
        <v>79</v>
      </c>
      <c r="J3564" t="s">
        <v>136</v>
      </c>
      <c r="K3564" t="s">
        <v>22</v>
      </c>
      <c r="L3564" t="s">
        <v>137</v>
      </c>
      <c r="M3564" t="s">
        <v>13456</v>
      </c>
      <c r="N3564" t="s">
        <v>13457</v>
      </c>
      <c r="O3564">
        <v>2.3030555555555554</v>
      </c>
      <c r="P3564">
        <v>0</v>
      </c>
      <c r="Q3564">
        <v>4459</v>
      </c>
      <c r="R3564">
        <v>0</v>
      </c>
      <c r="S3564">
        <v>0</v>
      </c>
      <c r="T3564">
        <v>0</v>
      </c>
      <c r="U3564">
        <v>207</v>
      </c>
      <c r="V3564">
        <v>0</v>
      </c>
      <c r="W3564">
        <v>0</v>
      </c>
      <c r="X3564">
        <v>0</v>
      </c>
      <c r="Y3564">
        <v>2319.5005000000001</v>
      </c>
      <c r="Z3564">
        <v>0</v>
      </c>
      <c r="AA3564">
        <v>0</v>
      </c>
      <c r="AB3564">
        <v>0</v>
      </c>
      <c r="AC3564">
        <v>331.87725999999998</v>
      </c>
      <c r="AD3564">
        <v>0</v>
      </c>
      <c r="AE3564">
        <v>0</v>
      </c>
      <c r="AF3564">
        <v>2651.3780000000002</v>
      </c>
    </row>
    <row r="3565" spans="1:32" x14ac:dyDescent="0.3">
      <c r="A3565">
        <v>3018641</v>
      </c>
      <c r="B3565">
        <v>1</v>
      </c>
      <c r="C3565" t="s">
        <v>82</v>
      </c>
      <c r="D3565" t="s">
        <v>98</v>
      </c>
      <c r="E3565" t="s">
        <v>13458</v>
      </c>
      <c r="F3565" t="s">
        <v>13459</v>
      </c>
      <c r="G3565" t="s">
        <v>134</v>
      </c>
      <c r="H3565" t="s">
        <v>367</v>
      </c>
      <c r="I3565" t="s">
        <v>78</v>
      </c>
      <c r="J3565" t="s">
        <v>136</v>
      </c>
      <c r="K3565" t="s">
        <v>22</v>
      </c>
      <c r="L3565" t="s">
        <v>177</v>
      </c>
      <c r="M3565" t="s">
        <v>13460</v>
      </c>
      <c r="N3565" t="s">
        <v>13461</v>
      </c>
      <c r="O3565">
        <v>7.4401666666666664</v>
      </c>
      <c r="P3565">
        <v>0</v>
      </c>
      <c r="Q3565">
        <v>10</v>
      </c>
      <c r="R3565">
        <v>0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0</v>
      </c>
      <c r="Y3565">
        <v>25.883372999999999</v>
      </c>
      <c r="Z3565">
        <v>0</v>
      </c>
      <c r="AA3565">
        <v>0</v>
      </c>
      <c r="AB3565">
        <v>0</v>
      </c>
      <c r="AC3565">
        <v>68.911090000000002</v>
      </c>
      <c r="AD3565">
        <v>0</v>
      </c>
      <c r="AE3565">
        <v>0</v>
      </c>
      <c r="AF3565">
        <v>94.794460000000001</v>
      </c>
    </row>
    <row r="3566" spans="1:32" x14ac:dyDescent="0.3">
      <c r="A3566">
        <v>3016449</v>
      </c>
      <c r="B3566">
        <v>1</v>
      </c>
      <c r="C3566" t="s">
        <v>82</v>
      </c>
      <c r="D3566" t="s">
        <v>106</v>
      </c>
      <c r="E3566" t="s">
        <v>12329</v>
      </c>
      <c r="F3566" t="s">
        <v>12330</v>
      </c>
      <c r="G3566" t="s">
        <v>134</v>
      </c>
      <c r="H3566" t="s">
        <v>182</v>
      </c>
      <c r="I3566" t="s">
        <v>78</v>
      </c>
      <c r="J3566" t="s">
        <v>136</v>
      </c>
      <c r="K3566" t="s">
        <v>22</v>
      </c>
      <c r="L3566" t="s">
        <v>177</v>
      </c>
      <c r="M3566" t="s">
        <v>13462</v>
      </c>
      <c r="N3566" t="s">
        <v>13463</v>
      </c>
      <c r="O3566">
        <v>0.16048499999999999</v>
      </c>
      <c r="P3566">
        <v>0</v>
      </c>
      <c r="Q3566">
        <v>207</v>
      </c>
      <c r="R3566">
        <v>0</v>
      </c>
      <c r="S3566">
        <v>12</v>
      </c>
      <c r="T3566">
        <v>0</v>
      </c>
      <c r="U3566">
        <v>8</v>
      </c>
      <c r="V3566">
        <v>0</v>
      </c>
      <c r="W3566">
        <v>0</v>
      </c>
      <c r="X3566">
        <v>0</v>
      </c>
      <c r="Y3566">
        <v>7.5392010000000003</v>
      </c>
      <c r="Z3566">
        <v>0</v>
      </c>
      <c r="AA3566">
        <v>8.8124179999999996E-2</v>
      </c>
      <c r="AB3566">
        <v>0</v>
      </c>
      <c r="AC3566">
        <v>0.84393585000000004</v>
      </c>
      <c r="AD3566">
        <v>0</v>
      </c>
      <c r="AE3566">
        <v>0</v>
      </c>
      <c r="AF3566">
        <v>8.4712610000000002</v>
      </c>
    </row>
    <row r="3567" spans="1:32" x14ac:dyDescent="0.3">
      <c r="A3567">
        <v>3014389</v>
      </c>
      <c r="B3567">
        <v>1</v>
      </c>
      <c r="C3567" t="s">
        <v>82</v>
      </c>
      <c r="D3567" t="s">
        <v>106</v>
      </c>
      <c r="E3567" t="s">
        <v>13464</v>
      </c>
      <c r="F3567" t="s">
        <v>13465</v>
      </c>
      <c r="G3567" t="s">
        <v>134</v>
      </c>
      <c r="H3567" t="s">
        <v>216</v>
      </c>
      <c r="I3567" t="s">
        <v>78</v>
      </c>
      <c r="J3567" t="s">
        <v>136</v>
      </c>
      <c r="K3567" t="s">
        <v>22</v>
      </c>
      <c r="L3567" t="s">
        <v>177</v>
      </c>
      <c r="M3567" t="s">
        <v>13466</v>
      </c>
      <c r="N3567" t="s">
        <v>13467</v>
      </c>
      <c r="O3567">
        <v>0.42903472222222222</v>
      </c>
      <c r="P3567">
        <v>0</v>
      </c>
      <c r="Q3567">
        <v>9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0.65600610000000004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0.65600610000000004</v>
      </c>
    </row>
    <row r="3568" spans="1:32" x14ac:dyDescent="0.3">
      <c r="A3568">
        <v>3016362</v>
      </c>
      <c r="B3568">
        <v>1</v>
      </c>
      <c r="C3568" t="s">
        <v>82</v>
      </c>
      <c r="D3568" t="s">
        <v>93</v>
      </c>
      <c r="E3568" t="s">
        <v>12546</v>
      </c>
      <c r="F3568" t="s">
        <v>12547</v>
      </c>
      <c r="G3568" t="s">
        <v>134</v>
      </c>
      <c r="H3568" t="s">
        <v>216</v>
      </c>
      <c r="I3568" t="s">
        <v>78</v>
      </c>
      <c r="J3568" t="s">
        <v>136</v>
      </c>
      <c r="K3568" t="s">
        <v>22</v>
      </c>
      <c r="L3568" t="s">
        <v>177</v>
      </c>
      <c r="M3568" t="s">
        <v>13468</v>
      </c>
      <c r="N3568" t="s">
        <v>13469</v>
      </c>
      <c r="O3568">
        <v>2.4147916666666664</v>
      </c>
      <c r="P3568">
        <v>0</v>
      </c>
      <c r="Q3568">
        <v>6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6.4886569999999999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6.4886569999999999</v>
      </c>
    </row>
    <row r="3569" spans="1:32" x14ac:dyDescent="0.3">
      <c r="A3569">
        <v>3013652</v>
      </c>
      <c r="B3569">
        <v>1</v>
      </c>
      <c r="C3569" t="s">
        <v>83</v>
      </c>
      <c r="D3569" t="s">
        <v>129</v>
      </c>
      <c r="E3569" t="s">
        <v>13470</v>
      </c>
      <c r="F3569" t="s">
        <v>13471</v>
      </c>
      <c r="G3569" t="s">
        <v>134</v>
      </c>
      <c r="H3569" t="s">
        <v>874</v>
      </c>
      <c r="I3569" t="s">
        <v>79</v>
      </c>
      <c r="J3569" t="s">
        <v>136</v>
      </c>
      <c r="K3569" t="s">
        <v>3</v>
      </c>
      <c r="L3569" t="s">
        <v>177</v>
      </c>
      <c r="M3569" t="s">
        <v>13472</v>
      </c>
      <c r="N3569" t="s">
        <v>13473</v>
      </c>
      <c r="O3569">
        <v>1.6525000000000001</v>
      </c>
      <c r="P3569">
        <v>0</v>
      </c>
      <c r="Q3569">
        <v>0</v>
      </c>
      <c r="R3569">
        <v>0</v>
      </c>
      <c r="S3569">
        <v>0</v>
      </c>
      <c r="T3569">
        <v>1</v>
      </c>
      <c r="U3569">
        <v>1</v>
      </c>
      <c r="V3569">
        <v>2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1257.8689999999999</v>
      </c>
      <c r="AC3569">
        <v>1.114881</v>
      </c>
      <c r="AD3569">
        <v>1163.2152000000001</v>
      </c>
      <c r="AE3569">
        <v>0</v>
      </c>
      <c r="AF3569">
        <v>2422.1990000000001</v>
      </c>
    </row>
    <row r="3570" spans="1:32" x14ac:dyDescent="0.3">
      <c r="A3570">
        <v>3012770</v>
      </c>
      <c r="B3570">
        <v>1</v>
      </c>
      <c r="C3570" t="s">
        <v>82</v>
      </c>
      <c r="D3570" t="s">
        <v>95</v>
      </c>
      <c r="E3570" t="s">
        <v>13474</v>
      </c>
      <c r="F3570" t="s">
        <v>13475</v>
      </c>
      <c r="G3570" t="s">
        <v>134</v>
      </c>
      <c r="H3570" t="s">
        <v>367</v>
      </c>
      <c r="I3570" t="s">
        <v>78</v>
      </c>
      <c r="J3570" t="s">
        <v>136</v>
      </c>
      <c r="K3570" t="s">
        <v>22</v>
      </c>
      <c r="L3570" t="s">
        <v>177</v>
      </c>
      <c r="M3570" t="s">
        <v>13476</v>
      </c>
      <c r="N3570" t="s">
        <v>13477</v>
      </c>
      <c r="O3570">
        <v>3.3894372222222224</v>
      </c>
      <c r="P3570">
        <v>0</v>
      </c>
      <c r="Q3570">
        <v>2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0.99900230000000001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0.99900230000000001</v>
      </c>
    </row>
    <row r="3571" spans="1:32" x14ac:dyDescent="0.3">
      <c r="A3571">
        <v>3013743</v>
      </c>
      <c r="B3571">
        <v>1</v>
      </c>
      <c r="C3571" t="s">
        <v>82</v>
      </c>
      <c r="D3571" t="s">
        <v>90</v>
      </c>
      <c r="E3571" t="s">
        <v>13478</v>
      </c>
      <c r="F3571" t="s">
        <v>13479</v>
      </c>
      <c r="G3571" t="s">
        <v>134</v>
      </c>
      <c r="H3571" t="s">
        <v>216</v>
      </c>
      <c r="I3571" t="s">
        <v>78</v>
      </c>
      <c r="J3571" t="s">
        <v>136</v>
      </c>
      <c r="K3571" t="s">
        <v>22</v>
      </c>
      <c r="L3571" t="s">
        <v>177</v>
      </c>
      <c r="M3571" t="s">
        <v>13480</v>
      </c>
      <c r="N3571" t="s">
        <v>13481</v>
      </c>
      <c r="O3571">
        <v>1.1455472222222223</v>
      </c>
      <c r="P3571">
        <v>0</v>
      </c>
      <c r="Q3571">
        <v>1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</row>
    <row r="3572" spans="1:32" x14ac:dyDescent="0.3">
      <c r="A3572">
        <v>3013600</v>
      </c>
      <c r="B3572">
        <v>1</v>
      </c>
      <c r="C3572" t="s">
        <v>83</v>
      </c>
      <c r="D3572" t="s">
        <v>115</v>
      </c>
      <c r="E3572" t="s">
        <v>13482</v>
      </c>
      <c r="F3572" t="s">
        <v>13483</v>
      </c>
      <c r="G3572" t="s">
        <v>134</v>
      </c>
      <c r="H3572" t="s">
        <v>478</v>
      </c>
      <c r="I3572" t="s">
        <v>78</v>
      </c>
      <c r="J3572" t="s">
        <v>136</v>
      </c>
      <c r="K3572" t="s">
        <v>22</v>
      </c>
      <c r="L3572" t="s">
        <v>177</v>
      </c>
      <c r="M3572" t="s">
        <v>13484</v>
      </c>
      <c r="N3572" t="s">
        <v>13485</v>
      </c>
      <c r="O3572">
        <v>2.0569322222222222</v>
      </c>
      <c r="P3572">
        <v>0</v>
      </c>
      <c r="Q3572">
        <v>22</v>
      </c>
      <c r="R3572">
        <v>0</v>
      </c>
      <c r="S3572">
        <v>0</v>
      </c>
      <c r="T3572">
        <v>0</v>
      </c>
      <c r="U3572">
        <v>9</v>
      </c>
      <c r="V3572">
        <v>0</v>
      </c>
      <c r="W3572">
        <v>0</v>
      </c>
      <c r="X3572">
        <v>0</v>
      </c>
      <c r="Y3572">
        <v>13.512219</v>
      </c>
      <c r="Z3572">
        <v>0</v>
      </c>
      <c r="AA3572">
        <v>0</v>
      </c>
      <c r="AB3572">
        <v>0</v>
      </c>
      <c r="AC3572">
        <v>7.5275429999999997</v>
      </c>
      <c r="AD3572">
        <v>0</v>
      </c>
      <c r="AE3572">
        <v>0</v>
      </c>
      <c r="AF3572">
        <v>21.039762</v>
      </c>
    </row>
    <row r="3573" spans="1:32" x14ac:dyDescent="0.3">
      <c r="A3573">
        <v>3019275</v>
      </c>
      <c r="B3573">
        <v>1</v>
      </c>
      <c r="C3573" t="s">
        <v>83</v>
      </c>
      <c r="D3573" t="s">
        <v>116</v>
      </c>
      <c r="E3573" t="s">
        <v>13486</v>
      </c>
      <c r="F3573" t="s">
        <v>13487</v>
      </c>
      <c r="G3573" t="s">
        <v>134</v>
      </c>
      <c r="H3573" t="s">
        <v>252</v>
      </c>
      <c r="I3573" t="s">
        <v>79</v>
      </c>
      <c r="J3573" t="s">
        <v>136</v>
      </c>
      <c r="K3573" t="s">
        <v>22</v>
      </c>
      <c r="L3573" t="s">
        <v>177</v>
      </c>
      <c r="M3573" t="s">
        <v>13488</v>
      </c>
      <c r="N3573" t="s">
        <v>13489</v>
      </c>
      <c r="O3573">
        <v>2.0509347222222223</v>
      </c>
      <c r="P3573">
        <v>0</v>
      </c>
      <c r="Q3573">
        <v>63</v>
      </c>
      <c r="R3573">
        <v>1</v>
      </c>
      <c r="S3573">
        <v>25</v>
      </c>
      <c r="T3573">
        <v>0</v>
      </c>
      <c r="U3573">
        <v>2</v>
      </c>
      <c r="V3573">
        <v>0</v>
      </c>
      <c r="W3573">
        <v>0</v>
      </c>
      <c r="X3573">
        <v>0</v>
      </c>
      <c r="Y3573">
        <v>16.44378</v>
      </c>
      <c r="Z3573">
        <v>0.88858174999999995</v>
      </c>
      <c r="AA3573">
        <v>45.509655000000002</v>
      </c>
      <c r="AB3573">
        <v>0</v>
      </c>
      <c r="AC3573">
        <v>0.87520290000000001</v>
      </c>
      <c r="AD3573">
        <v>0</v>
      </c>
      <c r="AE3573">
        <v>0</v>
      </c>
      <c r="AF3573">
        <v>63.717219999999998</v>
      </c>
    </row>
    <row r="3574" spans="1:32" x14ac:dyDescent="0.3">
      <c r="A3574">
        <v>3015400</v>
      </c>
      <c r="B3574">
        <v>2</v>
      </c>
      <c r="C3574" t="s">
        <v>82</v>
      </c>
      <c r="D3574" t="s">
        <v>105</v>
      </c>
      <c r="E3574" t="s">
        <v>13490</v>
      </c>
      <c r="F3574" t="s">
        <v>13491</v>
      </c>
      <c r="G3574" t="s">
        <v>134</v>
      </c>
      <c r="H3574" t="s">
        <v>247</v>
      </c>
      <c r="I3574" t="s">
        <v>78</v>
      </c>
      <c r="J3574" t="s">
        <v>136</v>
      </c>
      <c r="K3574" t="s">
        <v>22</v>
      </c>
      <c r="L3574" t="s">
        <v>177</v>
      </c>
      <c r="M3574" t="s">
        <v>13224</v>
      </c>
      <c r="N3574" t="s">
        <v>13492</v>
      </c>
      <c r="O3574">
        <v>0.48166666666666669</v>
      </c>
      <c r="P3574">
        <v>0</v>
      </c>
      <c r="Q3574">
        <v>61</v>
      </c>
      <c r="R3574">
        <v>0</v>
      </c>
      <c r="S3574">
        <v>39</v>
      </c>
      <c r="T3574">
        <v>0</v>
      </c>
      <c r="U3574">
        <v>6</v>
      </c>
      <c r="V3574">
        <v>0</v>
      </c>
      <c r="W3574">
        <v>0</v>
      </c>
      <c r="X3574">
        <v>0</v>
      </c>
      <c r="Y3574">
        <v>4.1117616000000003</v>
      </c>
      <c r="Z3574">
        <v>0</v>
      </c>
      <c r="AA3574">
        <v>5.6420817000000003</v>
      </c>
      <c r="AB3574">
        <v>0</v>
      </c>
      <c r="AC3574">
        <v>0.54488647000000001</v>
      </c>
      <c r="AD3574">
        <v>0</v>
      </c>
      <c r="AE3574">
        <v>0</v>
      </c>
      <c r="AF3574">
        <v>10.298730000000001</v>
      </c>
    </row>
    <row r="3575" spans="1:32" x14ac:dyDescent="0.3">
      <c r="A3575">
        <v>3001341</v>
      </c>
      <c r="B3575">
        <v>1</v>
      </c>
      <c r="C3575" t="s">
        <v>82</v>
      </c>
      <c r="D3575" t="s">
        <v>90</v>
      </c>
      <c r="E3575" t="s">
        <v>13493</v>
      </c>
      <c r="F3575" t="s">
        <v>13494</v>
      </c>
      <c r="G3575" t="s">
        <v>134</v>
      </c>
      <c r="H3575" t="s">
        <v>182</v>
      </c>
      <c r="I3575" t="s">
        <v>78</v>
      </c>
      <c r="J3575" t="s">
        <v>136</v>
      </c>
      <c r="K3575" t="s">
        <v>22</v>
      </c>
      <c r="L3575" t="s">
        <v>177</v>
      </c>
      <c r="M3575" t="s">
        <v>13495</v>
      </c>
      <c r="N3575" t="s">
        <v>13496</v>
      </c>
      <c r="O3575">
        <v>6.571233888888889</v>
      </c>
      <c r="P3575">
        <v>0</v>
      </c>
      <c r="Q3575">
        <v>7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16.406995999999999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16.406995999999999</v>
      </c>
    </row>
    <row r="3576" spans="1:32" x14ac:dyDescent="0.3">
      <c r="A3576">
        <v>3018841</v>
      </c>
      <c r="B3576">
        <v>1</v>
      </c>
      <c r="C3576" t="s">
        <v>83</v>
      </c>
      <c r="D3576" t="s">
        <v>123</v>
      </c>
      <c r="E3576" t="s">
        <v>13497</v>
      </c>
      <c r="F3576" t="s">
        <v>13498</v>
      </c>
      <c r="G3576" t="s">
        <v>134</v>
      </c>
      <c r="H3576" t="s">
        <v>211</v>
      </c>
      <c r="I3576" t="s">
        <v>79</v>
      </c>
      <c r="J3576" t="s">
        <v>136</v>
      </c>
      <c r="K3576" t="s">
        <v>22</v>
      </c>
      <c r="L3576" t="s">
        <v>177</v>
      </c>
      <c r="M3576" t="s">
        <v>13499</v>
      </c>
      <c r="N3576" t="s">
        <v>13500</v>
      </c>
      <c r="O3576">
        <v>1.2966666666666666</v>
      </c>
      <c r="P3576">
        <v>2</v>
      </c>
      <c r="Q3576">
        <v>170</v>
      </c>
      <c r="R3576">
        <v>88</v>
      </c>
      <c r="S3576">
        <v>39</v>
      </c>
      <c r="T3576">
        <v>5</v>
      </c>
      <c r="U3576">
        <v>9</v>
      </c>
      <c r="V3576">
        <v>0</v>
      </c>
      <c r="W3576">
        <v>0</v>
      </c>
      <c r="X3576">
        <v>4.7650585000000003</v>
      </c>
      <c r="Y3576">
        <v>37.267924999999998</v>
      </c>
      <c r="Z3576">
        <v>47.868220000000001</v>
      </c>
      <c r="AA3576">
        <v>20.682827</v>
      </c>
      <c r="AB3576">
        <v>14.964323</v>
      </c>
      <c r="AC3576">
        <v>1.9329529999999999</v>
      </c>
      <c r="AD3576">
        <v>0</v>
      </c>
      <c r="AE3576">
        <v>0</v>
      </c>
      <c r="AF3576">
        <v>127.48130999999999</v>
      </c>
    </row>
    <row r="3577" spans="1:32" x14ac:dyDescent="0.3">
      <c r="A3577">
        <v>3016674</v>
      </c>
      <c r="B3577">
        <v>1</v>
      </c>
      <c r="C3577" t="s">
        <v>82</v>
      </c>
      <c r="D3577" t="s">
        <v>84</v>
      </c>
      <c r="E3577" t="s">
        <v>13501</v>
      </c>
      <c r="F3577" t="s">
        <v>13502</v>
      </c>
      <c r="G3577" t="s">
        <v>134</v>
      </c>
      <c r="H3577" t="s">
        <v>211</v>
      </c>
      <c r="I3577" t="s">
        <v>79</v>
      </c>
      <c r="J3577" t="s">
        <v>136</v>
      </c>
      <c r="K3577" t="s">
        <v>22</v>
      </c>
      <c r="L3577" t="s">
        <v>177</v>
      </c>
      <c r="M3577" t="s">
        <v>13503</v>
      </c>
      <c r="N3577" t="s">
        <v>13504</v>
      </c>
      <c r="O3577">
        <v>0.88694444444444442</v>
      </c>
      <c r="P3577">
        <v>0</v>
      </c>
      <c r="Q3577">
        <v>0</v>
      </c>
      <c r="R3577">
        <v>0</v>
      </c>
      <c r="S3577">
        <v>0</v>
      </c>
      <c r="T3577">
        <v>16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81.175514000000007</v>
      </c>
      <c r="AC3577">
        <v>0</v>
      </c>
      <c r="AD3577">
        <v>0</v>
      </c>
      <c r="AE3577">
        <v>0</v>
      </c>
      <c r="AF3577">
        <v>81.175514000000007</v>
      </c>
    </row>
    <row r="3578" spans="1:32" x14ac:dyDescent="0.3">
      <c r="A3578">
        <v>3008322</v>
      </c>
      <c r="B3578">
        <v>1</v>
      </c>
      <c r="C3578" t="s">
        <v>83</v>
      </c>
      <c r="D3578" t="s">
        <v>123</v>
      </c>
      <c r="E3578" t="s">
        <v>13505</v>
      </c>
      <c r="F3578" t="s">
        <v>13506</v>
      </c>
      <c r="G3578" t="s">
        <v>134</v>
      </c>
      <c r="H3578" t="s">
        <v>147</v>
      </c>
      <c r="I3578" t="s">
        <v>79</v>
      </c>
      <c r="J3578" t="s">
        <v>136</v>
      </c>
      <c r="K3578" t="s">
        <v>22</v>
      </c>
      <c r="L3578" t="s">
        <v>137</v>
      </c>
      <c r="M3578" t="s">
        <v>13507</v>
      </c>
      <c r="N3578" t="s">
        <v>13508</v>
      </c>
      <c r="O3578">
        <v>7.1463888888888887</v>
      </c>
      <c r="P3578">
        <v>5</v>
      </c>
      <c r="Q3578">
        <v>1634</v>
      </c>
      <c r="R3578">
        <v>229</v>
      </c>
      <c r="S3578">
        <v>163</v>
      </c>
      <c r="T3578">
        <v>33</v>
      </c>
      <c r="U3578">
        <v>167</v>
      </c>
      <c r="V3578">
        <v>1</v>
      </c>
      <c r="W3578">
        <v>0</v>
      </c>
      <c r="X3578">
        <v>114.19871500000001</v>
      </c>
      <c r="Y3578">
        <v>2688.1199000000001</v>
      </c>
      <c r="Z3578">
        <v>2420.9706999999999</v>
      </c>
      <c r="AA3578">
        <v>326.26781999999997</v>
      </c>
      <c r="AB3578">
        <v>3125.48</v>
      </c>
      <c r="AC3578">
        <v>463.40902999999997</v>
      </c>
      <c r="AD3578">
        <v>16.223423</v>
      </c>
      <c r="AE3578">
        <v>0</v>
      </c>
      <c r="AF3578">
        <v>9154.67</v>
      </c>
    </row>
    <row r="3579" spans="1:32" x14ac:dyDescent="0.3">
      <c r="A3579">
        <v>3016043</v>
      </c>
      <c r="B3579">
        <v>1</v>
      </c>
      <c r="C3579" t="s">
        <v>82</v>
      </c>
      <c r="D3579" t="s">
        <v>87</v>
      </c>
      <c r="E3579" t="s">
        <v>13509</v>
      </c>
      <c r="F3579" t="s">
        <v>13510</v>
      </c>
      <c r="G3579" t="s">
        <v>134</v>
      </c>
      <c r="H3579" t="s">
        <v>367</v>
      </c>
      <c r="I3579" t="s">
        <v>78</v>
      </c>
      <c r="J3579" t="s">
        <v>136</v>
      </c>
      <c r="K3579" t="s">
        <v>22</v>
      </c>
      <c r="L3579" t="s">
        <v>177</v>
      </c>
      <c r="M3579" t="s">
        <v>13511</v>
      </c>
      <c r="N3579" t="s">
        <v>13512</v>
      </c>
      <c r="O3579">
        <v>3.1591694444444447</v>
      </c>
      <c r="P3579">
        <v>0</v>
      </c>
      <c r="Q3579">
        <v>8</v>
      </c>
      <c r="R3579">
        <v>0</v>
      </c>
      <c r="S3579">
        <v>0</v>
      </c>
      <c r="T3579">
        <v>0</v>
      </c>
      <c r="U3579">
        <v>2</v>
      </c>
      <c r="V3579">
        <v>0</v>
      </c>
      <c r="W3579">
        <v>0</v>
      </c>
      <c r="X3579">
        <v>0</v>
      </c>
      <c r="Y3579">
        <v>8.0527990000000003</v>
      </c>
      <c r="Z3579">
        <v>0</v>
      </c>
      <c r="AA3579">
        <v>0</v>
      </c>
      <c r="AB3579">
        <v>0</v>
      </c>
      <c r="AC3579">
        <v>3.0440114</v>
      </c>
      <c r="AD3579">
        <v>0</v>
      </c>
      <c r="AE3579">
        <v>0</v>
      </c>
      <c r="AF3579">
        <v>11.09681</v>
      </c>
    </row>
    <row r="3580" spans="1:32" x14ac:dyDescent="0.3">
      <c r="A3580">
        <v>3019203</v>
      </c>
      <c r="B3580">
        <v>1</v>
      </c>
      <c r="C3580" t="s">
        <v>83</v>
      </c>
      <c r="D3580" t="s">
        <v>123</v>
      </c>
      <c r="E3580" t="s">
        <v>13513</v>
      </c>
      <c r="F3580" t="s">
        <v>13514</v>
      </c>
      <c r="G3580" t="s">
        <v>134</v>
      </c>
      <c r="H3580" t="s">
        <v>238</v>
      </c>
      <c r="I3580" t="s">
        <v>78</v>
      </c>
      <c r="J3580" t="s">
        <v>136</v>
      </c>
      <c r="K3580" t="s">
        <v>22</v>
      </c>
      <c r="L3580" t="s">
        <v>177</v>
      </c>
      <c r="M3580" t="s">
        <v>13515</v>
      </c>
      <c r="N3580" t="s">
        <v>13516</v>
      </c>
      <c r="O3580">
        <v>3.989188611111111</v>
      </c>
      <c r="P3580">
        <v>0</v>
      </c>
      <c r="Q3580">
        <v>2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3.2838368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3.2838368</v>
      </c>
    </row>
    <row r="3581" spans="1:32" x14ac:dyDescent="0.3">
      <c r="A3581">
        <v>3013856</v>
      </c>
      <c r="B3581">
        <v>1</v>
      </c>
      <c r="C3581" t="s">
        <v>82</v>
      </c>
      <c r="D3581" t="s">
        <v>108</v>
      </c>
      <c r="E3581" t="s">
        <v>13517</v>
      </c>
      <c r="F3581" t="s">
        <v>13518</v>
      </c>
      <c r="G3581" t="s">
        <v>134</v>
      </c>
      <c r="H3581" t="s">
        <v>182</v>
      </c>
      <c r="I3581" t="s">
        <v>78</v>
      </c>
      <c r="J3581" t="s">
        <v>136</v>
      </c>
      <c r="K3581" t="s">
        <v>22</v>
      </c>
      <c r="L3581" t="s">
        <v>177</v>
      </c>
      <c r="M3581" t="s">
        <v>13519</v>
      </c>
      <c r="N3581" t="s">
        <v>13520</v>
      </c>
      <c r="O3581">
        <v>5.3128577777777783</v>
      </c>
      <c r="P3581">
        <v>0</v>
      </c>
      <c r="Q3581">
        <v>4</v>
      </c>
      <c r="R3581">
        <v>0</v>
      </c>
      <c r="S3581">
        <v>5</v>
      </c>
      <c r="T3581">
        <v>0</v>
      </c>
      <c r="U3581">
        <v>2</v>
      </c>
      <c r="V3581">
        <v>0</v>
      </c>
      <c r="W3581">
        <v>0</v>
      </c>
      <c r="X3581">
        <v>0</v>
      </c>
      <c r="Y3581">
        <v>3.9692183000000001</v>
      </c>
      <c r="Z3581">
        <v>0</v>
      </c>
      <c r="AA3581">
        <v>0.26299188000000001</v>
      </c>
      <c r="AB3581">
        <v>0</v>
      </c>
      <c r="AC3581">
        <v>0.22967926999999999</v>
      </c>
      <c r="AD3581">
        <v>0</v>
      </c>
      <c r="AE3581">
        <v>0</v>
      </c>
      <c r="AF3581">
        <v>4.4618893000000002</v>
      </c>
    </row>
    <row r="3582" spans="1:32" x14ac:dyDescent="0.3">
      <c r="A3582">
        <v>3004803</v>
      </c>
      <c r="B3582">
        <v>1</v>
      </c>
      <c r="C3582" t="s">
        <v>83</v>
      </c>
      <c r="D3582" t="s">
        <v>128</v>
      </c>
      <c r="E3582" t="s">
        <v>13521</v>
      </c>
      <c r="F3582" t="s">
        <v>13522</v>
      </c>
      <c r="G3582" t="s">
        <v>134</v>
      </c>
      <c r="H3582" t="s">
        <v>367</v>
      </c>
      <c r="I3582" t="s">
        <v>78</v>
      </c>
      <c r="J3582" t="s">
        <v>136</v>
      </c>
      <c r="K3582" t="s">
        <v>22</v>
      </c>
      <c r="L3582" t="s">
        <v>177</v>
      </c>
      <c r="M3582" t="s">
        <v>13523</v>
      </c>
      <c r="N3582" t="s">
        <v>13524</v>
      </c>
      <c r="O3582">
        <v>8.2784533333333332</v>
      </c>
      <c r="P3582">
        <v>0</v>
      </c>
      <c r="Q3582">
        <v>1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</row>
    <row r="3583" spans="1:32" x14ac:dyDescent="0.3">
      <c r="A3583">
        <v>3013310</v>
      </c>
      <c r="B3583">
        <v>1</v>
      </c>
      <c r="C3583" t="s">
        <v>82</v>
      </c>
      <c r="D3583" t="s">
        <v>99</v>
      </c>
      <c r="E3583" t="s">
        <v>13525</v>
      </c>
      <c r="F3583" t="s">
        <v>13526</v>
      </c>
      <c r="G3583" t="s">
        <v>134</v>
      </c>
      <c r="H3583" t="s">
        <v>135</v>
      </c>
      <c r="I3583" t="s">
        <v>79</v>
      </c>
      <c r="J3583" t="s">
        <v>136</v>
      </c>
      <c r="K3583" t="s">
        <v>22</v>
      </c>
      <c r="L3583" t="s">
        <v>137</v>
      </c>
      <c r="M3583" t="s">
        <v>13527</v>
      </c>
      <c r="N3583" t="s">
        <v>13528</v>
      </c>
      <c r="O3583">
        <v>0.83083333333333331</v>
      </c>
      <c r="P3583">
        <v>4</v>
      </c>
      <c r="Q3583">
        <v>7549</v>
      </c>
      <c r="R3583">
        <v>1</v>
      </c>
      <c r="S3583">
        <v>121</v>
      </c>
      <c r="T3583">
        <v>22</v>
      </c>
      <c r="U3583">
        <v>821</v>
      </c>
      <c r="V3583">
        <v>1</v>
      </c>
      <c r="W3583">
        <v>4</v>
      </c>
      <c r="X3583">
        <v>12.674312</v>
      </c>
      <c r="Y3583">
        <v>1597.5808999999999</v>
      </c>
      <c r="Z3583">
        <v>0.45175852999999999</v>
      </c>
      <c r="AA3583">
        <v>18.495425999999998</v>
      </c>
      <c r="AB3583">
        <v>240.58348000000001</v>
      </c>
      <c r="AC3583">
        <v>422.30135999999999</v>
      </c>
      <c r="AD3583">
        <v>44.949759999999998</v>
      </c>
      <c r="AE3583">
        <v>1.2816741</v>
      </c>
      <c r="AF3583">
        <v>2338.3186000000001</v>
      </c>
    </row>
    <row r="3584" spans="1:32" x14ac:dyDescent="0.3">
      <c r="A3584">
        <v>3018576</v>
      </c>
      <c r="B3584">
        <v>1</v>
      </c>
      <c r="C3584" t="s">
        <v>82</v>
      </c>
      <c r="D3584" t="s">
        <v>93</v>
      </c>
      <c r="E3584" t="s">
        <v>13529</v>
      </c>
      <c r="F3584" t="s">
        <v>13530</v>
      </c>
      <c r="G3584" t="s">
        <v>134</v>
      </c>
      <c r="H3584" t="s">
        <v>478</v>
      </c>
      <c r="I3584" t="s">
        <v>78</v>
      </c>
      <c r="J3584" t="s">
        <v>136</v>
      </c>
      <c r="K3584" t="s">
        <v>22</v>
      </c>
      <c r="L3584" t="s">
        <v>177</v>
      </c>
      <c r="M3584" t="s">
        <v>13531</v>
      </c>
      <c r="N3584" t="s">
        <v>13532</v>
      </c>
      <c r="O3584">
        <v>2.4051400000000003</v>
      </c>
      <c r="P3584">
        <v>0</v>
      </c>
      <c r="Q3584">
        <v>105</v>
      </c>
      <c r="R3584">
        <v>0</v>
      </c>
      <c r="S3584">
        <v>0</v>
      </c>
      <c r="T3584">
        <v>0</v>
      </c>
      <c r="U3584">
        <v>3</v>
      </c>
      <c r="V3584">
        <v>0</v>
      </c>
      <c r="W3584">
        <v>0</v>
      </c>
      <c r="X3584">
        <v>0</v>
      </c>
      <c r="Y3584">
        <v>41.032265000000002</v>
      </c>
      <c r="Z3584">
        <v>0</v>
      </c>
      <c r="AA3584">
        <v>0</v>
      </c>
      <c r="AB3584">
        <v>0</v>
      </c>
      <c r="AC3584">
        <v>2.5070062000000002</v>
      </c>
      <c r="AD3584">
        <v>0</v>
      </c>
      <c r="AE3584">
        <v>0</v>
      </c>
      <c r="AF3584">
        <v>43.539271999999997</v>
      </c>
    </row>
    <row r="3585" spans="1:32" x14ac:dyDescent="0.3">
      <c r="A3585">
        <v>3014391</v>
      </c>
      <c r="B3585">
        <v>1</v>
      </c>
      <c r="C3585" t="s">
        <v>83</v>
      </c>
      <c r="D3585" t="s">
        <v>127</v>
      </c>
      <c r="E3585" t="s">
        <v>13533</v>
      </c>
      <c r="F3585" t="s">
        <v>13534</v>
      </c>
      <c r="G3585" t="s">
        <v>134</v>
      </c>
      <c r="H3585" t="s">
        <v>211</v>
      </c>
      <c r="I3585" t="s">
        <v>79</v>
      </c>
      <c r="J3585" t="s">
        <v>136</v>
      </c>
      <c r="K3585" t="s">
        <v>22</v>
      </c>
      <c r="L3585" t="s">
        <v>177</v>
      </c>
      <c r="M3585" t="s">
        <v>13535</v>
      </c>
      <c r="N3585" t="s">
        <v>13536</v>
      </c>
      <c r="O3585">
        <v>0.47</v>
      </c>
      <c r="P3585">
        <v>0</v>
      </c>
      <c r="Q3585">
        <v>0</v>
      </c>
      <c r="R3585">
        <v>0</v>
      </c>
      <c r="S3585">
        <v>0</v>
      </c>
      <c r="T3585">
        <v>3</v>
      </c>
      <c r="U3585">
        <v>0</v>
      </c>
      <c r="V3585">
        <v>4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59.392325999999997</v>
      </c>
      <c r="AC3585">
        <v>0</v>
      </c>
      <c r="AD3585">
        <v>322.97293000000002</v>
      </c>
      <c r="AE3585">
        <v>0</v>
      </c>
      <c r="AF3585">
        <v>382.36523</v>
      </c>
    </row>
    <row r="3586" spans="1:32" x14ac:dyDescent="0.3">
      <c r="A3586">
        <v>3018532</v>
      </c>
      <c r="B3586">
        <v>1</v>
      </c>
      <c r="C3586" t="s">
        <v>82</v>
      </c>
      <c r="D3586" t="s">
        <v>86</v>
      </c>
      <c r="E3586" t="s">
        <v>13537</v>
      </c>
      <c r="F3586" t="s">
        <v>13538</v>
      </c>
      <c r="G3586" t="s">
        <v>134</v>
      </c>
      <c r="H3586" t="s">
        <v>211</v>
      </c>
      <c r="I3586" t="s">
        <v>79</v>
      </c>
      <c r="J3586" t="s">
        <v>136</v>
      </c>
      <c r="K3586" t="s">
        <v>22</v>
      </c>
      <c r="L3586" t="s">
        <v>177</v>
      </c>
      <c r="M3586" t="s">
        <v>13539</v>
      </c>
      <c r="N3586" t="s">
        <v>13540</v>
      </c>
      <c r="O3586">
        <v>2.098117777777778</v>
      </c>
      <c r="P3586">
        <v>0</v>
      </c>
      <c r="Q3586">
        <v>0</v>
      </c>
      <c r="R3586">
        <v>15</v>
      </c>
      <c r="S3586">
        <v>39</v>
      </c>
      <c r="T3586">
        <v>4</v>
      </c>
      <c r="U3586">
        <v>30</v>
      </c>
      <c r="V3586">
        <v>0</v>
      </c>
      <c r="W3586">
        <v>0</v>
      </c>
      <c r="X3586">
        <v>0</v>
      </c>
      <c r="Y3586">
        <v>0</v>
      </c>
      <c r="Z3586">
        <v>57.171497000000002</v>
      </c>
      <c r="AA3586">
        <v>35.478836000000001</v>
      </c>
      <c r="AB3586">
        <v>3.5018275000000001</v>
      </c>
      <c r="AC3586">
        <v>14.226402</v>
      </c>
      <c r="AD3586">
        <v>0</v>
      </c>
      <c r="AE3586">
        <v>0</v>
      </c>
      <c r="AF3586">
        <v>110.37855999999999</v>
      </c>
    </row>
    <row r="3587" spans="1:32" x14ac:dyDescent="0.3">
      <c r="A3587">
        <v>3018845</v>
      </c>
      <c r="B3587">
        <v>1</v>
      </c>
      <c r="C3587" t="s">
        <v>82</v>
      </c>
      <c r="D3587" t="s">
        <v>94</v>
      </c>
      <c r="E3587" t="s">
        <v>13541</v>
      </c>
      <c r="F3587" t="s">
        <v>13542</v>
      </c>
      <c r="G3587" t="s">
        <v>134</v>
      </c>
      <c r="H3587" t="s">
        <v>367</v>
      </c>
      <c r="I3587" t="s">
        <v>78</v>
      </c>
      <c r="J3587" t="s">
        <v>136</v>
      </c>
      <c r="K3587" t="s">
        <v>22</v>
      </c>
      <c r="L3587" t="s">
        <v>177</v>
      </c>
      <c r="M3587" t="s">
        <v>13543</v>
      </c>
      <c r="N3587" t="s">
        <v>13544</v>
      </c>
      <c r="O3587">
        <v>2.0146386111111112</v>
      </c>
      <c r="P3587">
        <v>0</v>
      </c>
      <c r="Q3587">
        <v>2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1.8095903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1.8095903</v>
      </c>
    </row>
    <row r="3588" spans="1:32" x14ac:dyDescent="0.3">
      <c r="A3588">
        <v>3018596</v>
      </c>
      <c r="B3588">
        <v>1</v>
      </c>
      <c r="C3588" t="s">
        <v>82</v>
      </c>
      <c r="D3588" t="s">
        <v>88</v>
      </c>
      <c r="E3588" t="s">
        <v>13545</v>
      </c>
      <c r="F3588" t="s">
        <v>13546</v>
      </c>
      <c r="G3588" t="s">
        <v>134</v>
      </c>
      <c r="H3588" t="s">
        <v>318</v>
      </c>
      <c r="I3588" t="s">
        <v>79</v>
      </c>
      <c r="J3588" t="s">
        <v>136</v>
      </c>
      <c r="K3588" t="s">
        <v>22</v>
      </c>
      <c r="L3588" t="s">
        <v>177</v>
      </c>
      <c r="M3588" t="s">
        <v>13547</v>
      </c>
      <c r="N3588" t="s">
        <v>13548</v>
      </c>
      <c r="O3588">
        <v>1.2985030555555555</v>
      </c>
      <c r="P3588">
        <v>0</v>
      </c>
      <c r="Q3588">
        <v>0</v>
      </c>
      <c r="R3588">
        <v>0</v>
      </c>
      <c r="S3588">
        <v>31</v>
      </c>
      <c r="T3588">
        <v>0</v>
      </c>
      <c r="U3588">
        <v>6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19.538836</v>
      </c>
      <c r="AB3588">
        <v>0</v>
      </c>
      <c r="AC3588">
        <v>2.2853062</v>
      </c>
      <c r="AD3588">
        <v>0</v>
      </c>
      <c r="AE3588">
        <v>0</v>
      </c>
      <c r="AF3588">
        <v>21.824141999999998</v>
      </c>
    </row>
    <row r="3589" spans="1:32" x14ac:dyDescent="0.3">
      <c r="A3589">
        <v>3013681</v>
      </c>
      <c r="B3589">
        <v>1</v>
      </c>
      <c r="C3589" t="s">
        <v>82</v>
      </c>
      <c r="D3589" t="s">
        <v>105</v>
      </c>
      <c r="E3589" t="s">
        <v>13549</v>
      </c>
      <c r="F3589" t="s">
        <v>13550</v>
      </c>
      <c r="G3589" t="s">
        <v>134</v>
      </c>
      <c r="H3589" t="s">
        <v>216</v>
      </c>
      <c r="I3589" t="s">
        <v>78</v>
      </c>
      <c r="J3589" t="s">
        <v>136</v>
      </c>
      <c r="K3589" t="s">
        <v>22</v>
      </c>
      <c r="L3589" t="s">
        <v>177</v>
      </c>
      <c r="M3589" t="s">
        <v>13551</v>
      </c>
      <c r="N3589" t="s">
        <v>13552</v>
      </c>
      <c r="O3589">
        <v>0.60114444444444437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8.8533959999999995E-2</v>
      </c>
      <c r="AD3589">
        <v>0</v>
      </c>
      <c r="AE3589">
        <v>0</v>
      </c>
      <c r="AF3589">
        <v>8.8533959999999995E-2</v>
      </c>
    </row>
    <row r="3590" spans="1:32" x14ac:dyDescent="0.3">
      <c r="A3590">
        <v>3019367</v>
      </c>
      <c r="B3590">
        <v>1</v>
      </c>
      <c r="C3590" t="s">
        <v>82</v>
      </c>
      <c r="D3590" t="s">
        <v>109</v>
      </c>
      <c r="E3590" t="s">
        <v>13553</v>
      </c>
      <c r="F3590" t="s">
        <v>13554</v>
      </c>
      <c r="G3590" t="s">
        <v>134</v>
      </c>
      <c r="H3590" t="s">
        <v>2683</v>
      </c>
      <c r="I3590" t="s">
        <v>79</v>
      </c>
      <c r="J3590" t="s">
        <v>136</v>
      </c>
      <c r="K3590" t="s">
        <v>22</v>
      </c>
      <c r="L3590" t="s">
        <v>177</v>
      </c>
      <c r="M3590" t="s">
        <v>13555</v>
      </c>
      <c r="N3590" t="s">
        <v>13556</v>
      </c>
      <c r="O3590">
        <v>0.35922305555555556</v>
      </c>
      <c r="P3590">
        <v>0</v>
      </c>
      <c r="Q3590">
        <v>222</v>
      </c>
      <c r="R3590">
        <v>0</v>
      </c>
      <c r="S3590">
        <v>0</v>
      </c>
      <c r="T3590">
        <v>0</v>
      </c>
      <c r="U3590">
        <v>10</v>
      </c>
      <c r="V3590">
        <v>0</v>
      </c>
      <c r="W3590">
        <v>0</v>
      </c>
      <c r="X3590">
        <v>0</v>
      </c>
      <c r="Y3590">
        <v>18.290230000000001</v>
      </c>
      <c r="Z3590">
        <v>0</v>
      </c>
      <c r="AA3590">
        <v>0</v>
      </c>
      <c r="AB3590">
        <v>0</v>
      </c>
      <c r="AC3590">
        <v>3.9100009999999998</v>
      </c>
      <c r="AD3590">
        <v>0</v>
      </c>
      <c r="AE3590">
        <v>0</v>
      </c>
      <c r="AF3590">
        <v>22.200232</v>
      </c>
    </row>
    <row r="3591" spans="1:32" x14ac:dyDescent="0.3">
      <c r="A3591">
        <v>3007294</v>
      </c>
      <c r="B3591">
        <v>1</v>
      </c>
      <c r="C3591" t="s">
        <v>82</v>
      </c>
      <c r="D3591" t="s">
        <v>90</v>
      </c>
      <c r="E3591" t="s">
        <v>13557</v>
      </c>
      <c r="F3591" t="s">
        <v>13558</v>
      </c>
      <c r="G3591" t="s">
        <v>134</v>
      </c>
      <c r="H3591" t="s">
        <v>238</v>
      </c>
      <c r="I3591" t="s">
        <v>78</v>
      </c>
      <c r="J3591" t="s">
        <v>136</v>
      </c>
      <c r="K3591" t="s">
        <v>22</v>
      </c>
      <c r="L3591" t="s">
        <v>177</v>
      </c>
      <c r="M3591" t="s">
        <v>13559</v>
      </c>
      <c r="N3591" t="s">
        <v>13560</v>
      </c>
      <c r="O3591">
        <v>3.5198358333333331</v>
      </c>
      <c r="P3591">
        <v>0</v>
      </c>
      <c r="Q3591">
        <v>1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0.40544173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0.40544173</v>
      </c>
    </row>
    <row r="3592" spans="1:32" x14ac:dyDescent="0.3">
      <c r="A3592">
        <v>3013661</v>
      </c>
      <c r="B3592">
        <v>1</v>
      </c>
      <c r="C3592" t="s">
        <v>83</v>
      </c>
      <c r="D3592" t="s">
        <v>123</v>
      </c>
      <c r="E3592" t="s">
        <v>13561</v>
      </c>
      <c r="F3592" t="s">
        <v>13562</v>
      </c>
      <c r="G3592" t="s">
        <v>134</v>
      </c>
      <c r="H3592" t="s">
        <v>182</v>
      </c>
      <c r="I3592" t="s">
        <v>78</v>
      </c>
      <c r="J3592" t="s">
        <v>136</v>
      </c>
      <c r="K3592" t="s">
        <v>22</v>
      </c>
      <c r="L3592" t="s">
        <v>177</v>
      </c>
      <c r="M3592" t="s">
        <v>13563</v>
      </c>
      <c r="N3592" t="s">
        <v>13564</v>
      </c>
      <c r="O3592">
        <v>0.47833333333333333</v>
      </c>
      <c r="P3592">
        <v>0</v>
      </c>
      <c r="Q3592">
        <v>149</v>
      </c>
      <c r="R3592">
        <v>0</v>
      </c>
      <c r="S3592">
        <v>0</v>
      </c>
      <c r="T3592">
        <v>0</v>
      </c>
      <c r="U3592">
        <v>7</v>
      </c>
      <c r="V3592">
        <v>0</v>
      </c>
      <c r="W3592">
        <v>0</v>
      </c>
      <c r="X3592">
        <v>0</v>
      </c>
      <c r="Y3592">
        <v>18.278126</v>
      </c>
      <c r="Z3592">
        <v>0</v>
      </c>
      <c r="AA3592">
        <v>0</v>
      </c>
      <c r="AB3592">
        <v>0</v>
      </c>
      <c r="AC3592">
        <v>0.26821652000000001</v>
      </c>
      <c r="AD3592">
        <v>0</v>
      </c>
      <c r="AE3592">
        <v>0</v>
      </c>
      <c r="AF3592">
        <v>18.546343</v>
      </c>
    </row>
    <row r="3593" spans="1:32" x14ac:dyDescent="0.3">
      <c r="A3593">
        <v>3014115</v>
      </c>
      <c r="B3593">
        <v>1</v>
      </c>
      <c r="C3593" t="s">
        <v>82</v>
      </c>
      <c r="D3593" t="s">
        <v>94</v>
      </c>
      <c r="E3593" t="s">
        <v>13565</v>
      </c>
      <c r="F3593" t="s">
        <v>13566</v>
      </c>
      <c r="G3593" t="s">
        <v>134</v>
      </c>
      <c r="H3593" t="s">
        <v>182</v>
      </c>
      <c r="I3593" t="s">
        <v>78</v>
      </c>
      <c r="J3593" t="s">
        <v>136</v>
      </c>
      <c r="K3593" t="s">
        <v>22</v>
      </c>
      <c r="L3593" t="s">
        <v>177</v>
      </c>
      <c r="M3593" t="s">
        <v>13567</v>
      </c>
      <c r="N3593" t="s">
        <v>13568</v>
      </c>
      <c r="O3593">
        <v>0.13399944444444445</v>
      </c>
      <c r="P3593">
        <v>0</v>
      </c>
      <c r="Q3593">
        <v>102</v>
      </c>
      <c r="R3593">
        <v>0</v>
      </c>
      <c r="S3593">
        <v>0</v>
      </c>
      <c r="T3593">
        <v>0</v>
      </c>
      <c r="U3593">
        <v>2</v>
      </c>
      <c r="V3593">
        <v>0</v>
      </c>
      <c r="W3593">
        <v>0</v>
      </c>
      <c r="X3593">
        <v>0</v>
      </c>
      <c r="Y3593">
        <v>0.69490750000000001</v>
      </c>
      <c r="Z3593">
        <v>0</v>
      </c>
      <c r="AA3593">
        <v>0</v>
      </c>
      <c r="AB3593">
        <v>0</v>
      </c>
      <c r="AC3593">
        <v>0.36167073</v>
      </c>
      <c r="AD3593">
        <v>0</v>
      </c>
      <c r="AE3593">
        <v>0</v>
      </c>
      <c r="AF3593">
        <v>1.0565783</v>
      </c>
    </row>
    <row r="3594" spans="1:32" x14ac:dyDescent="0.3">
      <c r="A3594">
        <v>3019373</v>
      </c>
      <c r="B3594">
        <v>1</v>
      </c>
      <c r="C3594" t="s">
        <v>82</v>
      </c>
      <c r="D3594" t="s">
        <v>88</v>
      </c>
      <c r="E3594" t="s">
        <v>13569</v>
      </c>
      <c r="F3594" t="s">
        <v>13570</v>
      </c>
      <c r="G3594" t="s">
        <v>134</v>
      </c>
      <c r="H3594" t="s">
        <v>211</v>
      </c>
      <c r="I3594" t="s">
        <v>79</v>
      </c>
      <c r="J3594" t="s">
        <v>136</v>
      </c>
      <c r="K3594" t="s">
        <v>22</v>
      </c>
      <c r="L3594" t="s">
        <v>177</v>
      </c>
      <c r="M3594" t="s">
        <v>13571</v>
      </c>
      <c r="N3594" t="s">
        <v>13572</v>
      </c>
      <c r="O3594">
        <v>0.34722222222222221</v>
      </c>
      <c r="P3594">
        <v>0</v>
      </c>
      <c r="Q3594">
        <v>991</v>
      </c>
      <c r="R3594">
        <v>1</v>
      </c>
      <c r="S3594">
        <v>162</v>
      </c>
      <c r="T3594">
        <v>6</v>
      </c>
      <c r="U3594">
        <v>316</v>
      </c>
      <c r="V3594">
        <v>1</v>
      </c>
      <c r="W3594">
        <v>4</v>
      </c>
      <c r="X3594">
        <v>0</v>
      </c>
      <c r="Y3594">
        <v>94.033249999999995</v>
      </c>
      <c r="Z3594">
        <v>3.2054662999999999</v>
      </c>
      <c r="AA3594">
        <v>16.439433999999999</v>
      </c>
      <c r="AB3594">
        <v>105.61248000000001</v>
      </c>
      <c r="AC3594">
        <v>180.82384999999999</v>
      </c>
      <c r="AD3594">
        <v>39.506270000000001</v>
      </c>
      <c r="AE3594">
        <v>18.036705000000001</v>
      </c>
      <c r="AF3594">
        <v>457.65746999999999</v>
      </c>
    </row>
    <row r="3595" spans="1:32" x14ac:dyDescent="0.3">
      <c r="A3595">
        <v>3016680</v>
      </c>
      <c r="B3595">
        <v>1</v>
      </c>
      <c r="C3595" t="s">
        <v>82</v>
      </c>
      <c r="D3595" t="s">
        <v>113</v>
      </c>
      <c r="E3595" t="s">
        <v>13573</v>
      </c>
      <c r="F3595" t="s">
        <v>13574</v>
      </c>
      <c r="G3595" t="s">
        <v>134</v>
      </c>
      <c r="H3595" t="s">
        <v>327</v>
      </c>
      <c r="I3595" t="s">
        <v>78</v>
      </c>
      <c r="J3595" t="s">
        <v>136</v>
      </c>
      <c r="K3595" t="s">
        <v>22</v>
      </c>
      <c r="L3595" t="s">
        <v>177</v>
      </c>
      <c r="M3595" t="s">
        <v>13575</v>
      </c>
      <c r="N3595" t="s">
        <v>13576</v>
      </c>
      <c r="O3595">
        <v>0.63788388888888892</v>
      </c>
      <c r="P3595">
        <v>0</v>
      </c>
      <c r="Q3595">
        <v>35</v>
      </c>
      <c r="R3595">
        <v>0</v>
      </c>
      <c r="S3595">
        <v>37</v>
      </c>
      <c r="T3595">
        <v>0</v>
      </c>
      <c r="U3595">
        <v>16</v>
      </c>
      <c r="V3595">
        <v>0</v>
      </c>
      <c r="W3595">
        <v>0</v>
      </c>
      <c r="X3595">
        <v>0</v>
      </c>
      <c r="Y3595">
        <v>12.982100000000001</v>
      </c>
      <c r="Z3595">
        <v>0</v>
      </c>
      <c r="AA3595">
        <v>6.2784110000000002</v>
      </c>
      <c r="AB3595">
        <v>0</v>
      </c>
      <c r="AC3595">
        <v>5.2749332999999998</v>
      </c>
      <c r="AD3595">
        <v>0</v>
      </c>
      <c r="AE3595">
        <v>0</v>
      </c>
      <c r="AF3595">
        <v>24.535443999999998</v>
      </c>
    </row>
    <row r="3596" spans="1:32" x14ac:dyDescent="0.3">
      <c r="A3596">
        <v>3015409</v>
      </c>
      <c r="B3596">
        <v>1</v>
      </c>
      <c r="C3596" t="s">
        <v>82</v>
      </c>
      <c r="D3596" t="s">
        <v>108</v>
      </c>
      <c r="E3596" t="s">
        <v>13577</v>
      </c>
      <c r="F3596" t="s">
        <v>13578</v>
      </c>
      <c r="G3596" t="s">
        <v>134</v>
      </c>
      <c r="H3596" t="s">
        <v>211</v>
      </c>
      <c r="I3596" t="s">
        <v>79</v>
      </c>
      <c r="J3596" t="s">
        <v>136</v>
      </c>
      <c r="K3596" t="s">
        <v>22</v>
      </c>
      <c r="L3596" t="s">
        <v>177</v>
      </c>
      <c r="M3596" t="s">
        <v>13579</v>
      </c>
      <c r="N3596" t="s">
        <v>13580</v>
      </c>
      <c r="O3596">
        <v>1.4019444444444444</v>
      </c>
      <c r="P3596">
        <v>0</v>
      </c>
      <c r="Q3596">
        <v>7</v>
      </c>
      <c r="R3596">
        <v>13</v>
      </c>
      <c r="S3596">
        <v>17</v>
      </c>
      <c r="T3596">
        <v>9</v>
      </c>
      <c r="U3596">
        <v>47</v>
      </c>
      <c r="V3596">
        <v>2</v>
      </c>
      <c r="W3596">
        <v>0</v>
      </c>
      <c r="X3596">
        <v>0</v>
      </c>
      <c r="Y3596">
        <v>5.9995399999999997</v>
      </c>
      <c r="Z3596">
        <v>40.375323999999999</v>
      </c>
      <c r="AA3596">
        <v>12.122203000000001</v>
      </c>
      <c r="AB3596">
        <v>255.26485</v>
      </c>
      <c r="AC3596">
        <v>53.403564000000003</v>
      </c>
      <c r="AD3596">
        <v>436.82578000000001</v>
      </c>
      <c r="AE3596">
        <v>0</v>
      </c>
      <c r="AF3596">
        <v>803.99130000000002</v>
      </c>
    </row>
    <row r="3597" spans="1:32" x14ac:dyDescent="0.3">
      <c r="A3597">
        <v>3020203</v>
      </c>
      <c r="B3597">
        <v>1</v>
      </c>
      <c r="C3597" t="s">
        <v>82</v>
      </c>
      <c r="D3597" t="s">
        <v>104</v>
      </c>
      <c r="E3597" t="s">
        <v>13581</v>
      </c>
      <c r="F3597" t="s">
        <v>13582</v>
      </c>
      <c r="G3597" t="s">
        <v>134</v>
      </c>
      <c r="H3597" t="s">
        <v>216</v>
      </c>
      <c r="I3597" t="s">
        <v>78</v>
      </c>
      <c r="J3597" t="s">
        <v>136</v>
      </c>
      <c r="K3597" t="s">
        <v>22</v>
      </c>
      <c r="L3597" t="s">
        <v>177</v>
      </c>
      <c r="M3597" t="s">
        <v>13583</v>
      </c>
      <c r="N3597" t="s">
        <v>12952</v>
      </c>
      <c r="O3597">
        <v>1.767206111111111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19</v>
      </c>
      <c r="V3597">
        <v>0</v>
      </c>
      <c r="W3597">
        <v>1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28.641731</v>
      </c>
      <c r="AD3597">
        <v>0</v>
      </c>
      <c r="AE3597">
        <v>24.688960999999999</v>
      </c>
      <c r="AF3597">
        <v>53.330691999999999</v>
      </c>
    </row>
    <row r="3598" spans="1:32" x14ac:dyDescent="0.3">
      <c r="A3598">
        <v>3018574</v>
      </c>
      <c r="B3598">
        <v>1</v>
      </c>
      <c r="C3598" t="s">
        <v>82</v>
      </c>
      <c r="D3598" t="s">
        <v>105</v>
      </c>
      <c r="E3598" t="s">
        <v>13584</v>
      </c>
      <c r="F3598" t="s">
        <v>13585</v>
      </c>
      <c r="G3598" t="s">
        <v>134</v>
      </c>
      <c r="H3598" t="s">
        <v>4437</v>
      </c>
      <c r="I3598" t="s">
        <v>79</v>
      </c>
      <c r="J3598" t="s">
        <v>136</v>
      </c>
      <c r="K3598" t="s">
        <v>22</v>
      </c>
      <c r="L3598" t="s">
        <v>177</v>
      </c>
      <c r="M3598" t="s">
        <v>13586</v>
      </c>
      <c r="N3598" t="s">
        <v>13587</v>
      </c>
      <c r="O3598">
        <v>2.193584722222222</v>
      </c>
      <c r="P3598">
        <v>0</v>
      </c>
      <c r="Q3598">
        <v>143</v>
      </c>
      <c r="R3598">
        <v>0</v>
      </c>
      <c r="S3598">
        <v>16</v>
      </c>
      <c r="T3598">
        <v>0</v>
      </c>
      <c r="U3598">
        <v>13</v>
      </c>
      <c r="V3598">
        <v>0</v>
      </c>
      <c r="W3598">
        <v>0</v>
      </c>
      <c r="X3598">
        <v>0</v>
      </c>
      <c r="Y3598">
        <v>76.687129999999996</v>
      </c>
      <c r="Z3598">
        <v>0</v>
      </c>
      <c r="AA3598">
        <v>5.5769070000000003</v>
      </c>
      <c r="AB3598">
        <v>0</v>
      </c>
      <c r="AC3598">
        <v>8.5277329999999996</v>
      </c>
      <c r="AD3598">
        <v>0</v>
      </c>
      <c r="AE3598">
        <v>0</v>
      </c>
      <c r="AF3598">
        <v>90.79177</v>
      </c>
    </row>
    <row r="3599" spans="1:32" x14ac:dyDescent="0.3">
      <c r="A3599">
        <v>3018861</v>
      </c>
      <c r="B3599">
        <v>1</v>
      </c>
      <c r="C3599" t="s">
        <v>82</v>
      </c>
      <c r="D3599" t="s">
        <v>100</v>
      </c>
      <c r="E3599" t="s">
        <v>13588</v>
      </c>
      <c r="F3599" t="s">
        <v>13589</v>
      </c>
      <c r="G3599" t="s">
        <v>134</v>
      </c>
      <c r="H3599" t="s">
        <v>247</v>
      </c>
      <c r="I3599" t="s">
        <v>78</v>
      </c>
      <c r="J3599" t="s">
        <v>136</v>
      </c>
      <c r="K3599" t="s">
        <v>22</v>
      </c>
      <c r="L3599" t="s">
        <v>177</v>
      </c>
      <c r="M3599" t="s">
        <v>13590</v>
      </c>
      <c r="N3599" t="s">
        <v>13591</v>
      </c>
      <c r="O3599">
        <v>0.95455000000000001</v>
      </c>
      <c r="P3599">
        <v>0</v>
      </c>
      <c r="Q3599">
        <v>89</v>
      </c>
      <c r="R3599">
        <v>0</v>
      </c>
      <c r="S3599">
        <v>0</v>
      </c>
      <c r="T3599">
        <v>0</v>
      </c>
      <c r="U3599">
        <v>4</v>
      </c>
      <c r="V3599">
        <v>0</v>
      </c>
      <c r="W3599">
        <v>0</v>
      </c>
      <c r="X3599">
        <v>0</v>
      </c>
      <c r="Y3599">
        <v>26.40568</v>
      </c>
      <c r="Z3599">
        <v>0</v>
      </c>
      <c r="AA3599">
        <v>0</v>
      </c>
      <c r="AB3599">
        <v>0</v>
      </c>
      <c r="AC3599">
        <v>6.1063900000000002</v>
      </c>
      <c r="AD3599">
        <v>0</v>
      </c>
      <c r="AE3599">
        <v>0</v>
      </c>
      <c r="AF3599">
        <v>32.512070000000001</v>
      </c>
    </row>
    <row r="3600" spans="1:32" x14ac:dyDescent="0.3">
      <c r="A3600">
        <v>3013964</v>
      </c>
      <c r="B3600">
        <v>1</v>
      </c>
      <c r="C3600" t="s">
        <v>82</v>
      </c>
      <c r="D3600" t="s">
        <v>86</v>
      </c>
      <c r="E3600" t="s">
        <v>13592</v>
      </c>
      <c r="F3600" t="s">
        <v>13593</v>
      </c>
      <c r="G3600" t="s">
        <v>134</v>
      </c>
      <c r="H3600" t="s">
        <v>238</v>
      </c>
      <c r="I3600" t="s">
        <v>78</v>
      </c>
      <c r="J3600" t="s">
        <v>136</v>
      </c>
      <c r="K3600" t="s">
        <v>22</v>
      </c>
      <c r="L3600" t="s">
        <v>177</v>
      </c>
      <c r="M3600" t="s">
        <v>13594</v>
      </c>
      <c r="N3600" t="s">
        <v>13595</v>
      </c>
      <c r="O3600">
        <v>2.7801541666666667</v>
      </c>
      <c r="P3600">
        <v>0</v>
      </c>
      <c r="Q3600">
        <v>1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0.48752862000000002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0.48752862000000002</v>
      </c>
    </row>
    <row r="3601" spans="1:32" x14ac:dyDescent="0.3">
      <c r="A3601">
        <v>3012765</v>
      </c>
      <c r="B3601">
        <v>1</v>
      </c>
      <c r="C3601" t="s">
        <v>83</v>
      </c>
      <c r="D3601" t="s">
        <v>123</v>
      </c>
      <c r="E3601" t="s">
        <v>13596</v>
      </c>
      <c r="F3601" t="s">
        <v>13597</v>
      </c>
      <c r="G3601" t="s">
        <v>134</v>
      </c>
      <c r="H3601" t="s">
        <v>252</v>
      </c>
      <c r="I3601" t="s">
        <v>79</v>
      </c>
      <c r="J3601" t="s">
        <v>136</v>
      </c>
      <c r="K3601" t="s">
        <v>22</v>
      </c>
      <c r="L3601" t="s">
        <v>177</v>
      </c>
      <c r="M3601" t="s">
        <v>13598</v>
      </c>
      <c r="N3601" t="s">
        <v>824</v>
      </c>
      <c r="O3601">
        <v>1.0854605555555554</v>
      </c>
      <c r="P3601">
        <v>0</v>
      </c>
      <c r="Q3601">
        <v>0</v>
      </c>
      <c r="R3601">
        <v>0</v>
      </c>
      <c r="S3601">
        <v>0</v>
      </c>
      <c r="T3601">
        <v>1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18.840123999999999</v>
      </c>
      <c r="AC3601">
        <v>0</v>
      </c>
      <c r="AD3601">
        <v>0</v>
      </c>
      <c r="AE3601">
        <v>0</v>
      </c>
      <c r="AF3601">
        <v>18.840123999999999</v>
      </c>
    </row>
    <row r="3602" spans="1:32" x14ac:dyDescent="0.3">
      <c r="A3602">
        <v>3013876</v>
      </c>
      <c r="B3602">
        <v>1</v>
      </c>
      <c r="C3602" t="s">
        <v>83</v>
      </c>
      <c r="D3602" t="s">
        <v>127</v>
      </c>
      <c r="E3602" t="s">
        <v>13599</v>
      </c>
      <c r="F3602" t="s">
        <v>13600</v>
      </c>
      <c r="G3602" t="s">
        <v>134</v>
      </c>
      <c r="H3602" t="s">
        <v>211</v>
      </c>
      <c r="I3602" t="s">
        <v>79</v>
      </c>
      <c r="J3602" t="s">
        <v>136</v>
      </c>
      <c r="K3602" t="s">
        <v>22</v>
      </c>
      <c r="L3602" t="s">
        <v>177</v>
      </c>
      <c r="M3602" t="s">
        <v>13601</v>
      </c>
      <c r="N3602" t="s">
        <v>13602</v>
      </c>
      <c r="O3602">
        <v>0.76744638888888883</v>
      </c>
      <c r="P3602">
        <v>1</v>
      </c>
      <c r="Q3602">
        <v>46</v>
      </c>
      <c r="R3602">
        <v>0</v>
      </c>
      <c r="S3602">
        <v>0</v>
      </c>
      <c r="T3602">
        <v>7</v>
      </c>
      <c r="U3602">
        <v>0</v>
      </c>
      <c r="V3602">
        <v>4</v>
      </c>
      <c r="W3602">
        <v>0</v>
      </c>
      <c r="X3602">
        <v>0.18433057999999999</v>
      </c>
      <c r="Y3602">
        <v>8.0943249999999995</v>
      </c>
      <c r="Z3602">
        <v>0</v>
      </c>
      <c r="AA3602">
        <v>0</v>
      </c>
      <c r="AB3602">
        <v>104.564705</v>
      </c>
      <c r="AC3602">
        <v>0</v>
      </c>
      <c r="AD3602">
        <v>690.00559999999996</v>
      </c>
      <c r="AE3602">
        <v>0</v>
      </c>
      <c r="AF3602">
        <v>802.84900000000005</v>
      </c>
    </row>
    <row r="3603" spans="1:32" x14ac:dyDescent="0.3">
      <c r="A3603">
        <v>3018850</v>
      </c>
      <c r="B3603">
        <v>1</v>
      </c>
      <c r="C3603" t="s">
        <v>82</v>
      </c>
      <c r="D3603" t="s">
        <v>112</v>
      </c>
      <c r="E3603" t="s">
        <v>13603</v>
      </c>
      <c r="F3603" t="s">
        <v>13604</v>
      </c>
      <c r="G3603" t="s">
        <v>134</v>
      </c>
      <c r="H3603" t="s">
        <v>238</v>
      </c>
      <c r="I3603" t="s">
        <v>78</v>
      </c>
      <c r="J3603" t="s">
        <v>136</v>
      </c>
      <c r="K3603" t="s">
        <v>22</v>
      </c>
      <c r="L3603" t="s">
        <v>177</v>
      </c>
      <c r="M3603" t="s">
        <v>13605</v>
      </c>
      <c r="N3603" t="s">
        <v>13606</v>
      </c>
      <c r="O3603">
        <v>2.7418772222222221</v>
      </c>
      <c r="P3603">
        <v>0</v>
      </c>
      <c r="Q3603">
        <v>2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1.4080461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1.4080461</v>
      </c>
    </row>
    <row r="3604" spans="1:32" x14ac:dyDescent="0.3">
      <c r="A3604">
        <v>3019345</v>
      </c>
      <c r="B3604">
        <v>1</v>
      </c>
      <c r="C3604" t="s">
        <v>83</v>
      </c>
      <c r="D3604" t="s">
        <v>126</v>
      </c>
      <c r="E3604" t="s">
        <v>13607</v>
      </c>
      <c r="F3604" t="s">
        <v>13608</v>
      </c>
      <c r="G3604" t="s">
        <v>134</v>
      </c>
      <c r="H3604" t="s">
        <v>211</v>
      </c>
      <c r="I3604" t="s">
        <v>79</v>
      </c>
      <c r="J3604" t="s">
        <v>136</v>
      </c>
      <c r="K3604" t="s">
        <v>22</v>
      </c>
      <c r="L3604" t="s">
        <v>177</v>
      </c>
      <c r="M3604" t="s">
        <v>13609</v>
      </c>
      <c r="N3604" t="s">
        <v>13610</v>
      </c>
      <c r="O3604">
        <v>0.43138888888888888</v>
      </c>
      <c r="P3604">
        <v>8</v>
      </c>
      <c r="Q3604">
        <v>1330</v>
      </c>
      <c r="R3604">
        <v>4</v>
      </c>
      <c r="S3604">
        <v>111</v>
      </c>
      <c r="T3604">
        <v>5</v>
      </c>
      <c r="U3604">
        <v>93</v>
      </c>
      <c r="V3604">
        <v>0</v>
      </c>
      <c r="W3604">
        <v>0</v>
      </c>
      <c r="X3604">
        <v>17.535226999999999</v>
      </c>
      <c r="Y3604">
        <v>58.142353</v>
      </c>
      <c r="Z3604">
        <v>1.5592005</v>
      </c>
      <c r="AA3604">
        <v>8.9523720000000004</v>
      </c>
      <c r="AB3604">
        <v>10.534751999999999</v>
      </c>
      <c r="AC3604">
        <v>17.499131999999999</v>
      </c>
      <c r="AD3604">
        <v>0</v>
      </c>
      <c r="AE3604">
        <v>0</v>
      </c>
      <c r="AF3604">
        <v>114.22304</v>
      </c>
    </row>
    <row r="3605" spans="1:32" x14ac:dyDescent="0.3">
      <c r="A3605">
        <v>3013854</v>
      </c>
      <c r="B3605">
        <v>1</v>
      </c>
      <c r="C3605" t="s">
        <v>82</v>
      </c>
      <c r="D3605" t="s">
        <v>104</v>
      </c>
      <c r="E3605" t="s">
        <v>13611</v>
      </c>
      <c r="F3605" t="s">
        <v>13612</v>
      </c>
      <c r="G3605" t="s">
        <v>134</v>
      </c>
      <c r="H3605" t="s">
        <v>182</v>
      </c>
      <c r="I3605" t="s">
        <v>78</v>
      </c>
      <c r="J3605" t="s">
        <v>136</v>
      </c>
      <c r="K3605" t="s">
        <v>22</v>
      </c>
      <c r="L3605" t="s">
        <v>177</v>
      </c>
      <c r="M3605" t="s">
        <v>13613</v>
      </c>
      <c r="N3605" t="s">
        <v>13614</v>
      </c>
      <c r="O3605">
        <v>0.5157086111111111</v>
      </c>
      <c r="P3605">
        <v>0</v>
      </c>
      <c r="Q3605">
        <v>97</v>
      </c>
      <c r="R3605">
        <v>0</v>
      </c>
      <c r="S3605">
        <v>0</v>
      </c>
      <c r="T3605">
        <v>0</v>
      </c>
      <c r="U3605">
        <v>5</v>
      </c>
      <c r="V3605">
        <v>0</v>
      </c>
      <c r="W3605">
        <v>0</v>
      </c>
      <c r="X3605">
        <v>0</v>
      </c>
      <c r="Y3605">
        <v>11.485623</v>
      </c>
      <c r="Z3605">
        <v>0</v>
      </c>
      <c r="AA3605">
        <v>0</v>
      </c>
      <c r="AB3605">
        <v>0</v>
      </c>
      <c r="AC3605">
        <v>2.9506763999999999</v>
      </c>
      <c r="AD3605">
        <v>0</v>
      </c>
      <c r="AE3605">
        <v>0</v>
      </c>
      <c r="AF3605">
        <v>14.436299999999999</v>
      </c>
    </row>
    <row r="3606" spans="1:32" x14ac:dyDescent="0.3">
      <c r="A3606">
        <v>3013645</v>
      </c>
      <c r="B3606">
        <v>1</v>
      </c>
      <c r="C3606" t="s">
        <v>82</v>
      </c>
      <c r="D3606" t="s">
        <v>104</v>
      </c>
      <c r="E3606" t="s">
        <v>13615</v>
      </c>
      <c r="F3606" t="s">
        <v>13616</v>
      </c>
      <c r="G3606" t="s">
        <v>134</v>
      </c>
      <c r="H3606" t="s">
        <v>318</v>
      </c>
      <c r="I3606" t="s">
        <v>79</v>
      </c>
      <c r="J3606" t="s">
        <v>136</v>
      </c>
      <c r="K3606" t="s">
        <v>22</v>
      </c>
      <c r="L3606" t="s">
        <v>177</v>
      </c>
      <c r="M3606" t="s">
        <v>13617</v>
      </c>
      <c r="N3606" t="s">
        <v>13618</v>
      </c>
      <c r="O3606">
        <v>2.6381036111111111</v>
      </c>
      <c r="P3606">
        <v>0</v>
      </c>
      <c r="Q3606">
        <v>368</v>
      </c>
      <c r="R3606">
        <v>0</v>
      </c>
      <c r="S3606">
        <v>0</v>
      </c>
      <c r="T3606">
        <v>0</v>
      </c>
      <c r="U3606">
        <v>17</v>
      </c>
      <c r="V3606">
        <v>0</v>
      </c>
      <c r="W3606">
        <v>0</v>
      </c>
      <c r="X3606">
        <v>0</v>
      </c>
      <c r="Y3606">
        <v>328.45100000000002</v>
      </c>
      <c r="Z3606">
        <v>0</v>
      </c>
      <c r="AA3606">
        <v>0</v>
      </c>
      <c r="AB3606">
        <v>0</v>
      </c>
      <c r="AC3606">
        <v>21.032858000000001</v>
      </c>
      <c r="AD3606">
        <v>0</v>
      </c>
      <c r="AE3606">
        <v>0</v>
      </c>
      <c r="AF3606">
        <v>349.48383000000001</v>
      </c>
    </row>
    <row r="3607" spans="1:32" x14ac:dyDescent="0.3">
      <c r="A3607">
        <v>3013853</v>
      </c>
      <c r="B3607">
        <v>1</v>
      </c>
      <c r="C3607" t="s">
        <v>82</v>
      </c>
      <c r="D3607" t="s">
        <v>103</v>
      </c>
      <c r="E3607" t="s">
        <v>13619</v>
      </c>
      <c r="F3607" t="s">
        <v>13620</v>
      </c>
      <c r="G3607" t="s">
        <v>134</v>
      </c>
      <c r="H3607" t="s">
        <v>211</v>
      </c>
      <c r="I3607" t="s">
        <v>79</v>
      </c>
      <c r="J3607" t="s">
        <v>136</v>
      </c>
      <c r="K3607" t="s">
        <v>22</v>
      </c>
      <c r="L3607" t="s">
        <v>177</v>
      </c>
      <c r="M3607" t="s">
        <v>13621</v>
      </c>
      <c r="N3607" t="s">
        <v>13622</v>
      </c>
      <c r="O3607">
        <v>0.12416666666666666</v>
      </c>
      <c r="P3607">
        <v>0</v>
      </c>
      <c r="Q3607">
        <v>83</v>
      </c>
      <c r="R3607">
        <v>0</v>
      </c>
      <c r="S3607">
        <v>65</v>
      </c>
      <c r="T3607">
        <v>0</v>
      </c>
      <c r="U3607">
        <v>25</v>
      </c>
      <c r="V3607">
        <v>0</v>
      </c>
      <c r="W3607">
        <v>0</v>
      </c>
      <c r="X3607">
        <v>0</v>
      </c>
      <c r="Y3607">
        <v>1.9878210000000001</v>
      </c>
      <c r="Z3607">
        <v>0</v>
      </c>
      <c r="AA3607">
        <v>2.1017187000000002</v>
      </c>
      <c r="AB3607">
        <v>0</v>
      </c>
      <c r="AC3607">
        <v>0.65237224000000005</v>
      </c>
      <c r="AD3607">
        <v>0</v>
      </c>
      <c r="AE3607">
        <v>0</v>
      </c>
      <c r="AF3607">
        <v>4.7419120000000001</v>
      </c>
    </row>
    <row r="3608" spans="1:32" x14ac:dyDescent="0.3">
      <c r="A3608">
        <v>3014365</v>
      </c>
      <c r="B3608">
        <v>1</v>
      </c>
      <c r="C3608" t="s">
        <v>82</v>
      </c>
      <c r="D3608" t="s">
        <v>105</v>
      </c>
      <c r="E3608" t="s">
        <v>13623</v>
      </c>
      <c r="F3608" t="s">
        <v>13624</v>
      </c>
      <c r="G3608" t="s">
        <v>134</v>
      </c>
      <c r="H3608" t="s">
        <v>327</v>
      </c>
      <c r="I3608" t="s">
        <v>78</v>
      </c>
      <c r="J3608" t="s">
        <v>136</v>
      </c>
      <c r="K3608" t="s">
        <v>22</v>
      </c>
      <c r="L3608" t="s">
        <v>177</v>
      </c>
      <c r="M3608" t="s">
        <v>13625</v>
      </c>
      <c r="N3608" t="s">
        <v>13626</v>
      </c>
      <c r="O3608">
        <v>2.588033888888889</v>
      </c>
      <c r="P3608">
        <v>0</v>
      </c>
      <c r="Q3608">
        <v>286</v>
      </c>
      <c r="R3608">
        <v>0</v>
      </c>
      <c r="S3608">
        <v>4</v>
      </c>
      <c r="T3608">
        <v>0</v>
      </c>
      <c r="U3608">
        <v>11</v>
      </c>
      <c r="V3608">
        <v>0</v>
      </c>
      <c r="W3608">
        <v>0</v>
      </c>
      <c r="X3608">
        <v>0</v>
      </c>
      <c r="Y3608">
        <v>250.64758</v>
      </c>
      <c r="Z3608">
        <v>0</v>
      </c>
      <c r="AA3608">
        <v>0.17715396999999999</v>
      </c>
      <c r="AB3608">
        <v>0</v>
      </c>
      <c r="AC3608">
        <v>7.3637414000000003</v>
      </c>
      <c r="AD3608">
        <v>0</v>
      </c>
      <c r="AE3608">
        <v>0</v>
      </c>
      <c r="AF3608">
        <v>258.18848000000003</v>
      </c>
    </row>
    <row r="3609" spans="1:32" x14ac:dyDescent="0.3">
      <c r="A3609">
        <v>3009309</v>
      </c>
      <c r="B3609">
        <v>1</v>
      </c>
      <c r="C3609" t="s">
        <v>82</v>
      </c>
      <c r="D3609" t="s">
        <v>104</v>
      </c>
      <c r="E3609" t="s">
        <v>13627</v>
      </c>
      <c r="F3609" t="s">
        <v>13628</v>
      </c>
      <c r="G3609" t="s">
        <v>134</v>
      </c>
      <c r="H3609" t="s">
        <v>874</v>
      </c>
      <c r="I3609" t="s">
        <v>78</v>
      </c>
      <c r="J3609" t="s">
        <v>136</v>
      </c>
      <c r="K3609" t="s">
        <v>3</v>
      </c>
      <c r="L3609" t="s">
        <v>177</v>
      </c>
      <c r="M3609" t="s">
        <v>13629</v>
      </c>
      <c r="N3609" t="s">
        <v>13630</v>
      </c>
      <c r="O3609">
        <v>2.8246302777777776</v>
      </c>
      <c r="P3609">
        <v>0</v>
      </c>
      <c r="Q3609">
        <v>3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4.2218255999999998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4.2218255999999998</v>
      </c>
    </row>
    <row r="3610" spans="1:32" x14ac:dyDescent="0.3">
      <c r="A3610">
        <v>3014408</v>
      </c>
      <c r="B3610">
        <v>1</v>
      </c>
      <c r="C3610" t="s">
        <v>82</v>
      </c>
      <c r="D3610" t="s">
        <v>98</v>
      </c>
      <c r="E3610" t="s">
        <v>13631</v>
      </c>
      <c r="F3610" t="s">
        <v>13632</v>
      </c>
      <c r="G3610" t="s">
        <v>134</v>
      </c>
      <c r="H3610" t="s">
        <v>247</v>
      </c>
      <c r="I3610" t="s">
        <v>78</v>
      </c>
      <c r="J3610" t="s">
        <v>136</v>
      </c>
      <c r="K3610" t="s">
        <v>22</v>
      </c>
      <c r="L3610" t="s">
        <v>177</v>
      </c>
      <c r="M3610" t="s">
        <v>13633</v>
      </c>
      <c r="N3610" t="s">
        <v>13634</v>
      </c>
      <c r="O3610">
        <v>2.5525041666666666</v>
      </c>
      <c r="P3610">
        <v>0</v>
      </c>
      <c r="Q3610">
        <v>100</v>
      </c>
      <c r="R3610">
        <v>0</v>
      </c>
      <c r="S3610">
        <v>0</v>
      </c>
      <c r="T3610">
        <v>0</v>
      </c>
      <c r="U3610">
        <v>16</v>
      </c>
      <c r="V3610">
        <v>0</v>
      </c>
      <c r="W3610">
        <v>0</v>
      </c>
      <c r="X3610">
        <v>0</v>
      </c>
      <c r="Y3610">
        <v>87.344729999999998</v>
      </c>
      <c r="Z3610">
        <v>0</v>
      </c>
      <c r="AA3610">
        <v>0</v>
      </c>
      <c r="AB3610">
        <v>0</v>
      </c>
      <c r="AC3610">
        <v>24.249485</v>
      </c>
      <c r="AD3610">
        <v>0</v>
      </c>
      <c r="AE3610">
        <v>0</v>
      </c>
      <c r="AF3610">
        <v>111.59421500000001</v>
      </c>
    </row>
    <row r="3611" spans="1:32" x14ac:dyDescent="0.3">
      <c r="A3611">
        <v>3002400</v>
      </c>
      <c r="B3611">
        <v>1</v>
      </c>
      <c r="C3611" t="s">
        <v>82</v>
      </c>
      <c r="D3611" t="s">
        <v>90</v>
      </c>
      <c r="E3611" t="s">
        <v>13635</v>
      </c>
      <c r="F3611" t="s">
        <v>13636</v>
      </c>
      <c r="G3611" t="s">
        <v>134</v>
      </c>
      <c r="H3611" t="s">
        <v>247</v>
      </c>
      <c r="I3611" t="s">
        <v>78</v>
      </c>
      <c r="J3611" t="s">
        <v>136</v>
      </c>
      <c r="K3611" t="s">
        <v>22</v>
      </c>
      <c r="L3611" t="s">
        <v>177</v>
      </c>
      <c r="M3611" t="s">
        <v>13637</v>
      </c>
      <c r="N3611" t="s">
        <v>13638</v>
      </c>
      <c r="O3611">
        <v>2.7716805555555553</v>
      </c>
      <c r="P3611">
        <v>0</v>
      </c>
      <c r="Q3611">
        <v>197</v>
      </c>
      <c r="R3611">
        <v>0</v>
      </c>
      <c r="S3611">
        <v>0</v>
      </c>
      <c r="T3611">
        <v>0</v>
      </c>
      <c r="U3611">
        <v>10</v>
      </c>
      <c r="V3611">
        <v>0</v>
      </c>
      <c r="W3611">
        <v>0</v>
      </c>
      <c r="X3611">
        <v>0</v>
      </c>
      <c r="Y3611">
        <v>181.00461000000001</v>
      </c>
      <c r="Z3611">
        <v>0</v>
      </c>
      <c r="AA3611">
        <v>0</v>
      </c>
      <c r="AB3611">
        <v>0</v>
      </c>
      <c r="AC3611">
        <v>19.183212000000001</v>
      </c>
      <c r="AD3611">
        <v>0</v>
      </c>
      <c r="AE3611">
        <v>0</v>
      </c>
      <c r="AF3611">
        <v>200.18781999999999</v>
      </c>
    </row>
    <row r="3612" spans="1:32" x14ac:dyDescent="0.3">
      <c r="A3612">
        <v>3018523</v>
      </c>
      <c r="B3612">
        <v>1</v>
      </c>
      <c r="C3612" t="s">
        <v>82</v>
      </c>
      <c r="D3612" t="s">
        <v>89</v>
      </c>
      <c r="E3612" t="s">
        <v>13639</v>
      </c>
      <c r="F3612" t="s">
        <v>13640</v>
      </c>
      <c r="G3612" t="s">
        <v>134</v>
      </c>
      <c r="H3612" t="s">
        <v>247</v>
      </c>
      <c r="I3612" t="s">
        <v>78</v>
      </c>
      <c r="J3612" t="s">
        <v>136</v>
      </c>
      <c r="K3612" t="s">
        <v>22</v>
      </c>
      <c r="L3612" t="s">
        <v>177</v>
      </c>
      <c r="M3612" t="s">
        <v>13641</v>
      </c>
      <c r="N3612" t="s">
        <v>13642</v>
      </c>
      <c r="O3612">
        <v>1.5105613888888889</v>
      </c>
      <c r="P3612">
        <v>0</v>
      </c>
      <c r="Q3612">
        <v>0</v>
      </c>
      <c r="R3612">
        <v>0</v>
      </c>
      <c r="S3612">
        <v>1</v>
      </c>
      <c r="T3612">
        <v>0</v>
      </c>
      <c r="U3612">
        <v>3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9.1258149999999996E-2</v>
      </c>
      <c r="AB3612">
        <v>0</v>
      </c>
      <c r="AC3612">
        <v>2.1627361999999999</v>
      </c>
      <c r="AD3612">
        <v>0</v>
      </c>
      <c r="AE3612">
        <v>0</v>
      </c>
      <c r="AF3612">
        <v>2.2539945000000001</v>
      </c>
    </row>
    <row r="3613" spans="1:32" x14ac:dyDescent="0.3">
      <c r="A3613">
        <v>3019331</v>
      </c>
      <c r="B3613">
        <v>1</v>
      </c>
      <c r="C3613" t="s">
        <v>82</v>
      </c>
      <c r="D3613" t="s">
        <v>100</v>
      </c>
      <c r="E3613" t="s">
        <v>11604</v>
      </c>
      <c r="F3613" t="s">
        <v>11605</v>
      </c>
      <c r="G3613" t="s">
        <v>134</v>
      </c>
      <c r="H3613" t="s">
        <v>1087</v>
      </c>
      <c r="I3613" t="s">
        <v>79</v>
      </c>
      <c r="J3613" t="s">
        <v>136</v>
      </c>
      <c r="K3613" t="s">
        <v>22</v>
      </c>
      <c r="L3613" t="s">
        <v>177</v>
      </c>
      <c r="M3613" t="s">
        <v>13643</v>
      </c>
      <c r="N3613" t="s">
        <v>13644</v>
      </c>
      <c r="O3613">
        <v>2.0545147222222222</v>
      </c>
      <c r="P3613">
        <v>0</v>
      </c>
      <c r="Q3613">
        <v>181</v>
      </c>
      <c r="R3613">
        <v>0</v>
      </c>
      <c r="S3613">
        <v>0</v>
      </c>
      <c r="T3613">
        <v>0</v>
      </c>
      <c r="U3613">
        <v>3</v>
      </c>
      <c r="V3613">
        <v>0</v>
      </c>
      <c r="W3613">
        <v>0</v>
      </c>
      <c r="X3613">
        <v>0</v>
      </c>
      <c r="Y3613">
        <v>116.49091</v>
      </c>
      <c r="Z3613">
        <v>0</v>
      </c>
      <c r="AA3613">
        <v>0</v>
      </c>
      <c r="AB3613">
        <v>0</v>
      </c>
      <c r="AC3613">
        <v>43.898353999999998</v>
      </c>
      <c r="AD3613">
        <v>0</v>
      </c>
      <c r="AE3613">
        <v>0</v>
      </c>
      <c r="AF3613">
        <v>160.38927000000001</v>
      </c>
    </row>
    <row r="3614" spans="1:32" x14ac:dyDescent="0.3">
      <c r="A3614">
        <v>3013896</v>
      </c>
      <c r="B3614">
        <v>1</v>
      </c>
      <c r="C3614" t="s">
        <v>82</v>
      </c>
      <c r="D3614" t="s">
        <v>90</v>
      </c>
      <c r="E3614" t="s">
        <v>13645</v>
      </c>
      <c r="F3614" t="s">
        <v>13646</v>
      </c>
      <c r="G3614" t="s">
        <v>134</v>
      </c>
      <c r="H3614" t="s">
        <v>247</v>
      </c>
      <c r="I3614" t="s">
        <v>78</v>
      </c>
      <c r="J3614" t="s">
        <v>136</v>
      </c>
      <c r="K3614" t="s">
        <v>22</v>
      </c>
      <c r="L3614" t="s">
        <v>177</v>
      </c>
      <c r="M3614" t="s">
        <v>13647</v>
      </c>
      <c r="N3614" t="s">
        <v>13648</v>
      </c>
      <c r="O3614">
        <v>0.91674888888888884</v>
      </c>
      <c r="P3614">
        <v>0</v>
      </c>
      <c r="Q3614">
        <v>172</v>
      </c>
      <c r="R3614">
        <v>0</v>
      </c>
      <c r="S3614">
        <v>0</v>
      </c>
      <c r="T3614">
        <v>0</v>
      </c>
      <c r="U3614">
        <v>7</v>
      </c>
      <c r="V3614">
        <v>0</v>
      </c>
      <c r="W3614">
        <v>0</v>
      </c>
      <c r="X3614">
        <v>0</v>
      </c>
      <c r="Y3614">
        <v>40.238537000000001</v>
      </c>
      <c r="Z3614">
        <v>0</v>
      </c>
      <c r="AA3614">
        <v>0</v>
      </c>
      <c r="AB3614">
        <v>0</v>
      </c>
      <c r="AC3614">
        <v>3.6440964</v>
      </c>
      <c r="AD3614">
        <v>0</v>
      </c>
      <c r="AE3614">
        <v>0</v>
      </c>
      <c r="AF3614">
        <v>43.882632999999998</v>
      </c>
    </row>
    <row r="3615" spans="1:32" x14ac:dyDescent="0.3">
      <c r="A3615">
        <v>3014402</v>
      </c>
      <c r="B3615">
        <v>1</v>
      </c>
      <c r="C3615" t="s">
        <v>82</v>
      </c>
      <c r="D3615" t="s">
        <v>88</v>
      </c>
      <c r="E3615" t="s">
        <v>13649</v>
      </c>
      <c r="F3615" t="s">
        <v>13650</v>
      </c>
      <c r="G3615" t="s">
        <v>134</v>
      </c>
      <c r="H3615" t="s">
        <v>229</v>
      </c>
      <c r="I3615" t="s">
        <v>78</v>
      </c>
      <c r="J3615" t="s">
        <v>136</v>
      </c>
      <c r="K3615" t="s">
        <v>22</v>
      </c>
      <c r="L3615" t="s">
        <v>177</v>
      </c>
      <c r="M3615" t="s">
        <v>13651</v>
      </c>
      <c r="N3615" t="s">
        <v>13652</v>
      </c>
      <c r="O3615">
        <v>3.8089713888888892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199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235.92975999999999</v>
      </c>
      <c r="AD3615">
        <v>0</v>
      </c>
      <c r="AE3615">
        <v>0</v>
      </c>
      <c r="AF3615">
        <v>235.92975999999999</v>
      </c>
    </row>
    <row r="3616" spans="1:32" x14ac:dyDescent="0.3">
      <c r="A3616">
        <v>3018536</v>
      </c>
      <c r="B3616">
        <v>1</v>
      </c>
      <c r="C3616" t="s">
        <v>83</v>
      </c>
      <c r="D3616" t="s">
        <v>130</v>
      </c>
      <c r="E3616" t="s">
        <v>13653</v>
      </c>
      <c r="F3616" t="s">
        <v>13654</v>
      </c>
      <c r="G3616" t="s">
        <v>134</v>
      </c>
      <c r="H3616" t="s">
        <v>216</v>
      </c>
      <c r="I3616" t="s">
        <v>78</v>
      </c>
      <c r="J3616" t="s">
        <v>136</v>
      </c>
      <c r="K3616" t="s">
        <v>22</v>
      </c>
      <c r="L3616" t="s">
        <v>177</v>
      </c>
      <c r="M3616" t="s">
        <v>13655</v>
      </c>
      <c r="N3616" t="s">
        <v>13656</v>
      </c>
      <c r="O3616">
        <v>1.1984538888888889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3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5.0812920000000004</v>
      </c>
      <c r="AD3616">
        <v>0</v>
      </c>
      <c r="AE3616">
        <v>0</v>
      </c>
      <c r="AF3616">
        <v>5.0812920000000004</v>
      </c>
    </row>
    <row r="3617" spans="1:32" x14ac:dyDescent="0.3">
      <c r="A3617">
        <v>3013282</v>
      </c>
      <c r="B3617">
        <v>1</v>
      </c>
      <c r="C3617" t="s">
        <v>82</v>
      </c>
      <c r="D3617" t="s">
        <v>100</v>
      </c>
      <c r="E3617" t="s">
        <v>929</v>
      </c>
      <c r="F3617" t="s">
        <v>930</v>
      </c>
      <c r="G3617" t="s">
        <v>134</v>
      </c>
      <c r="H3617" t="s">
        <v>216</v>
      </c>
      <c r="I3617" t="s">
        <v>78</v>
      </c>
      <c r="J3617" t="s">
        <v>136</v>
      </c>
      <c r="K3617" t="s">
        <v>22</v>
      </c>
      <c r="L3617" t="s">
        <v>177</v>
      </c>
      <c r="M3617" t="s">
        <v>13657</v>
      </c>
      <c r="N3617" t="s">
        <v>13658</v>
      </c>
      <c r="O3617">
        <v>0.90461999999999998</v>
      </c>
      <c r="P3617">
        <v>0</v>
      </c>
      <c r="Q3617">
        <v>2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0.91275969999999995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0.91275969999999995</v>
      </c>
    </row>
    <row r="3618" spans="1:32" x14ac:dyDescent="0.3">
      <c r="A3618">
        <v>3010835</v>
      </c>
      <c r="B3618">
        <v>1</v>
      </c>
      <c r="C3618" t="s">
        <v>82</v>
      </c>
      <c r="D3618" t="s">
        <v>90</v>
      </c>
      <c r="E3618" t="s">
        <v>13659</v>
      </c>
      <c r="F3618" t="s">
        <v>13660</v>
      </c>
      <c r="G3618" t="s">
        <v>134</v>
      </c>
      <c r="H3618" t="s">
        <v>318</v>
      </c>
      <c r="I3618" t="s">
        <v>79</v>
      </c>
      <c r="J3618" t="s">
        <v>136</v>
      </c>
      <c r="K3618" t="s">
        <v>22</v>
      </c>
      <c r="L3618" t="s">
        <v>177</v>
      </c>
      <c r="M3618" t="s">
        <v>13661</v>
      </c>
      <c r="N3618" t="s">
        <v>13662</v>
      </c>
      <c r="O3618">
        <v>2.8948836111111111</v>
      </c>
      <c r="P3618">
        <v>0</v>
      </c>
      <c r="Q3618">
        <v>8</v>
      </c>
      <c r="R3618">
        <v>0</v>
      </c>
      <c r="S3618">
        <v>21</v>
      </c>
      <c r="T3618">
        <v>0</v>
      </c>
      <c r="U3618">
        <v>11</v>
      </c>
      <c r="V3618">
        <v>0</v>
      </c>
      <c r="W3618">
        <v>0</v>
      </c>
      <c r="X3618">
        <v>0</v>
      </c>
      <c r="Y3618">
        <v>5.4547252999999998</v>
      </c>
      <c r="Z3618">
        <v>0</v>
      </c>
      <c r="AA3618">
        <v>35.083970000000001</v>
      </c>
      <c r="AB3618">
        <v>0</v>
      </c>
      <c r="AC3618">
        <v>99.421270000000007</v>
      </c>
      <c r="AD3618">
        <v>0</v>
      </c>
      <c r="AE3618">
        <v>0</v>
      </c>
      <c r="AF3618">
        <v>139.95996</v>
      </c>
    </row>
    <row r="3619" spans="1:32" x14ac:dyDescent="0.3">
      <c r="A3619">
        <v>3017239</v>
      </c>
      <c r="B3619">
        <v>1</v>
      </c>
      <c r="C3619" t="s">
        <v>82</v>
      </c>
      <c r="D3619" t="s">
        <v>105</v>
      </c>
      <c r="E3619" t="s">
        <v>13663</v>
      </c>
      <c r="F3619" t="s">
        <v>13664</v>
      </c>
      <c r="G3619" t="s">
        <v>134</v>
      </c>
      <c r="H3619" t="s">
        <v>478</v>
      </c>
      <c r="I3619" t="s">
        <v>78</v>
      </c>
      <c r="J3619" t="s">
        <v>136</v>
      </c>
      <c r="K3619" t="s">
        <v>22</v>
      </c>
      <c r="L3619" t="s">
        <v>177</v>
      </c>
      <c r="M3619" t="s">
        <v>13665</v>
      </c>
      <c r="N3619" t="s">
        <v>13666</v>
      </c>
      <c r="O3619">
        <v>0.81483638888888887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2</v>
      </c>
      <c r="V3619">
        <v>0</v>
      </c>
      <c r="W3619">
        <v>1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0.66787419999999997</v>
      </c>
      <c r="AD3619">
        <v>0</v>
      </c>
      <c r="AE3619">
        <v>0.7055399</v>
      </c>
      <c r="AF3619">
        <v>1.3734142</v>
      </c>
    </row>
    <row r="3620" spans="1:32" x14ac:dyDescent="0.3">
      <c r="A3620">
        <v>3018904</v>
      </c>
      <c r="B3620">
        <v>1</v>
      </c>
      <c r="C3620" t="s">
        <v>83</v>
      </c>
      <c r="D3620" t="s">
        <v>122</v>
      </c>
      <c r="E3620" t="s">
        <v>13667</v>
      </c>
      <c r="F3620" t="s">
        <v>13668</v>
      </c>
      <c r="G3620" t="s">
        <v>134</v>
      </c>
      <c r="H3620" t="s">
        <v>318</v>
      </c>
      <c r="I3620" t="s">
        <v>79</v>
      </c>
      <c r="J3620" t="s">
        <v>136</v>
      </c>
      <c r="K3620" t="s">
        <v>22</v>
      </c>
      <c r="L3620" t="s">
        <v>177</v>
      </c>
      <c r="M3620" t="s">
        <v>13669</v>
      </c>
      <c r="N3620" t="s">
        <v>12475</v>
      </c>
      <c r="O3620">
        <v>1.1184002777777777</v>
      </c>
      <c r="P3620">
        <v>1</v>
      </c>
      <c r="Q3620">
        <v>217</v>
      </c>
      <c r="R3620">
        <v>25</v>
      </c>
      <c r="S3620">
        <v>48</v>
      </c>
      <c r="T3620">
        <v>0</v>
      </c>
      <c r="U3620">
        <v>6</v>
      </c>
      <c r="V3620">
        <v>1</v>
      </c>
      <c r="W3620">
        <v>0</v>
      </c>
      <c r="X3620">
        <v>6.8648180000000003E-2</v>
      </c>
      <c r="Y3620">
        <v>26.735427999999999</v>
      </c>
      <c r="Z3620">
        <v>83.484930000000006</v>
      </c>
      <c r="AA3620">
        <v>6.0797143</v>
      </c>
      <c r="AB3620">
        <v>0</v>
      </c>
      <c r="AC3620">
        <v>1.3996316</v>
      </c>
      <c r="AD3620">
        <v>7.7253889999999998</v>
      </c>
      <c r="AE3620">
        <v>0</v>
      </c>
      <c r="AF3620">
        <v>125.49374400000001</v>
      </c>
    </row>
    <row r="3621" spans="1:32" x14ac:dyDescent="0.3">
      <c r="A3621">
        <v>3013693</v>
      </c>
      <c r="B3621">
        <v>1</v>
      </c>
      <c r="C3621" t="s">
        <v>82</v>
      </c>
      <c r="D3621" t="s">
        <v>113</v>
      </c>
      <c r="E3621" t="s">
        <v>13670</v>
      </c>
      <c r="F3621" t="s">
        <v>13671</v>
      </c>
      <c r="G3621" t="s">
        <v>134</v>
      </c>
      <c r="H3621" t="s">
        <v>367</v>
      </c>
      <c r="I3621" t="s">
        <v>78</v>
      </c>
      <c r="J3621" t="s">
        <v>136</v>
      </c>
      <c r="K3621" t="s">
        <v>22</v>
      </c>
      <c r="L3621" t="s">
        <v>177</v>
      </c>
      <c r="M3621" t="s">
        <v>13672</v>
      </c>
      <c r="N3621" t="s">
        <v>13673</v>
      </c>
      <c r="O3621">
        <v>1.7647372222222222</v>
      </c>
      <c r="P3621">
        <v>0</v>
      </c>
      <c r="Q3621">
        <v>1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8.9944449999999995E-2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8.9944449999999995E-2</v>
      </c>
    </row>
    <row r="3622" spans="1:32" x14ac:dyDescent="0.3">
      <c r="A3622">
        <v>3016375</v>
      </c>
      <c r="B3622">
        <v>1</v>
      </c>
      <c r="C3622" t="s">
        <v>82</v>
      </c>
      <c r="D3622" t="s">
        <v>109</v>
      </c>
      <c r="E3622" t="s">
        <v>13674</v>
      </c>
      <c r="F3622" t="s">
        <v>13675</v>
      </c>
      <c r="G3622" t="s">
        <v>134</v>
      </c>
      <c r="H3622" t="s">
        <v>874</v>
      </c>
      <c r="I3622" t="s">
        <v>79</v>
      </c>
      <c r="J3622" t="s">
        <v>136</v>
      </c>
      <c r="K3622" t="s">
        <v>3</v>
      </c>
      <c r="L3622" t="s">
        <v>177</v>
      </c>
      <c r="M3622" t="s">
        <v>13676</v>
      </c>
      <c r="N3622" t="s">
        <v>13677</v>
      </c>
      <c r="O3622">
        <v>1.5577777777777777</v>
      </c>
      <c r="P3622">
        <v>0</v>
      </c>
      <c r="Q3622">
        <v>485</v>
      </c>
      <c r="R3622">
        <v>0</v>
      </c>
      <c r="S3622">
        <v>0</v>
      </c>
      <c r="T3622">
        <v>0</v>
      </c>
      <c r="U3622">
        <v>58</v>
      </c>
      <c r="V3622">
        <v>0</v>
      </c>
      <c r="W3622">
        <v>0</v>
      </c>
      <c r="X3622">
        <v>0</v>
      </c>
      <c r="Y3622">
        <v>144.20419999999999</v>
      </c>
      <c r="Z3622">
        <v>0</v>
      </c>
      <c r="AA3622">
        <v>0</v>
      </c>
      <c r="AB3622">
        <v>0</v>
      </c>
      <c r="AC3622">
        <v>121.07494</v>
      </c>
      <c r="AD3622">
        <v>0</v>
      </c>
      <c r="AE3622">
        <v>0</v>
      </c>
      <c r="AF3622">
        <v>265.27913999999998</v>
      </c>
    </row>
    <row r="3623" spans="1:32" x14ac:dyDescent="0.3">
      <c r="A3623">
        <v>3014336</v>
      </c>
      <c r="B3623">
        <v>1</v>
      </c>
      <c r="C3623" t="s">
        <v>82</v>
      </c>
      <c r="D3623" t="s">
        <v>100</v>
      </c>
      <c r="E3623" t="s">
        <v>4360</v>
      </c>
      <c r="F3623" t="s">
        <v>4361</v>
      </c>
      <c r="G3623" t="s">
        <v>134</v>
      </c>
      <c r="H3623" t="s">
        <v>247</v>
      </c>
      <c r="I3623" t="s">
        <v>78</v>
      </c>
      <c r="J3623" t="s">
        <v>136</v>
      </c>
      <c r="K3623" t="s">
        <v>22</v>
      </c>
      <c r="L3623" t="s">
        <v>177</v>
      </c>
      <c r="M3623" t="s">
        <v>13678</v>
      </c>
      <c r="N3623" t="s">
        <v>13679</v>
      </c>
      <c r="O3623">
        <v>1.8564924999999999</v>
      </c>
      <c r="P3623">
        <v>0</v>
      </c>
      <c r="Q3623">
        <v>88</v>
      </c>
      <c r="R3623">
        <v>0</v>
      </c>
      <c r="S3623">
        <v>0</v>
      </c>
      <c r="T3623">
        <v>0</v>
      </c>
      <c r="U3623">
        <v>23</v>
      </c>
      <c r="V3623">
        <v>0</v>
      </c>
      <c r="W3623">
        <v>0</v>
      </c>
      <c r="X3623">
        <v>0</v>
      </c>
      <c r="Y3623">
        <v>55.987110000000001</v>
      </c>
      <c r="Z3623">
        <v>0</v>
      </c>
      <c r="AA3623">
        <v>0</v>
      </c>
      <c r="AB3623">
        <v>0</v>
      </c>
      <c r="AC3623">
        <v>78.076849999999993</v>
      </c>
      <c r="AD3623">
        <v>0</v>
      </c>
      <c r="AE3623">
        <v>0</v>
      </c>
      <c r="AF3623">
        <v>134.06396000000001</v>
      </c>
    </row>
    <row r="3624" spans="1:32" x14ac:dyDescent="0.3">
      <c r="A3624">
        <v>3016752</v>
      </c>
      <c r="B3624">
        <v>1</v>
      </c>
      <c r="C3624" t="s">
        <v>82</v>
      </c>
      <c r="D3624" t="s">
        <v>100</v>
      </c>
      <c r="E3624" t="s">
        <v>13680</v>
      </c>
      <c r="F3624" t="s">
        <v>13681</v>
      </c>
      <c r="G3624" t="s">
        <v>134</v>
      </c>
      <c r="H3624" t="s">
        <v>874</v>
      </c>
      <c r="I3624" t="s">
        <v>78</v>
      </c>
      <c r="J3624" t="s">
        <v>136</v>
      </c>
      <c r="K3624" t="s">
        <v>3</v>
      </c>
      <c r="L3624" t="s">
        <v>177</v>
      </c>
      <c r="M3624" t="s">
        <v>13682</v>
      </c>
      <c r="N3624" t="s">
        <v>13683</v>
      </c>
      <c r="O3624">
        <v>1.873323888888889</v>
      </c>
      <c r="P3624">
        <v>0</v>
      </c>
      <c r="Q3624">
        <v>1076</v>
      </c>
      <c r="R3624">
        <v>0</v>
      </c>
      <c r="S3624">
        <v>0</v>
      </c>
      <c r="T3624">
        <v>0</v>
      </c>
      <c r="U3624">
        <v>67</v>
      </c>
      <c r="V3624">
        <v>0</v>
      </c>
      <c r="W3624">
        <v>0</v>
      </c>
      <c r="X3624">
        <v>0</v>
      </c>
      <c r="Y3624">
        <v>474.75029999999998</v>
      </c>
      <c r="Z3624">
        <v>0</v>
      </c>
      <c r="AA3624">
        <v>0</v>
      </c>
      <c r="AB3624">
        <v>0</v>
      </c>
      <c r="AC3624">
        <v>35.118965000000003</v>
      </c>
      <c r="AD3624">
        <v>0</v>
      </c>
      <c r="AE3624">
        <v>0</v>
      </c>
      <c r="AF3624">
        <v>509.86926</v>
      </c>
    </row>
    <row r="3625" spans="1:32" x14ac:dyDescent="0.3">
      <c r="A3625">
        <v>3018575</v>
      </c>
      <c r="B3625">
        <v>1</v>
      </c>
      <c r="C3625" t="s">
        <v>83</v>
      </c>
      <c r="D3625" t="s">
        <v>126</v>
      </c>
      <c r="E3625" t="s">
        <v>13684</v>
      </c>
      <c r="F3625" t="s">
        <v>13685</v>
      </c>
      <c r="G3625" t="s">
        <v>134</v>
      </c>
      <c r="H3625" t="s">
        <v>404</v>
      </c>
      <c r="I3625" t="s">
        <v>78</v>
      </c>
      <c r="J3625" t="s">
        <v>136</v>
      </c>
      <c r="K3625" t="s">
        <v>22</v>
      </c>
      <c r="L3625" t="s">
        <v>177</v>
      </c>
      <c r="M3625" t="s">
        <v>13686</v>
      </c>
      <c r="N3625" t="s">
        <v>13687</v>
      </c>
      <c r="O3625">
        <v>2.4648474999999999</v>
      </c>
      <c r="P3625">
        <v>0</v>
      </c>
      <c r="Q3625">
        <v>7</v>
      </c>
      <c r="R3625">
        <v>0</v>
      </c>
      <c r="S3625">
        <v>14</v>
      </c>
      <c r="T3625">
        <v>0</v>
      </c>
      <c r="U3625">
        <v>1</v>
      </c>
      <c r="V3625">
        <v>0</v>
      </c>
      <c r="W3625">
        <v>0</v>
      </c>
      <c r="X3625">
        <v>0</v>
      </c>
      <c r="Y3625">
        <v>1.6412180000000001</v>
      </c>
      <c r="Z3625">
        <v>0</v>
      </c>
      <c r="AA3625">
        <v>3.2878425</v>
      </c>
      <c r="AB3625">
        <v>0</v>
      </c>
      <c r="AC3625">
        <v>2.0973554000000001</v>
      </c>
      <c r="AD3625">
        <v>0</v>
      </c>
      <c r="AE3625">
        <v>0</v>
      </c>
      <c r="AF3625">
        <v>7.0264160000000002</v>
      </c>
    </row>
    <row r="3626" spans="1:32" x14ac:dyDescent="0.3">
      <c r="A3626">
        <v>3020241</v>
      </c>
      <c r="B3626">
        <v>1</v>
      </c>
      <c r="C3626" t="s">
        <v>83</v>
      </c>
      <c r="D3626" t="s">
        <v>124</v>
      </c>
      <c r="E3626" t="s">
        <v>13688</v>
      </c>
      <c r="F3626" t="s">
        <v>13689</v>
      </c>
      <c r="G3626" t="s">
        <v>134</v>
      </c>
      <c r="H3626" t="s">
        <v>404</v>
      </c>
      <c r="I3626" t="s">
        <v>78</v>
      </c>
      <c r="J3626" t="s">
        <v>136</v>
      </c>
      <c r="K3626" t="s">
        <v>22</v>
      </c>
      <c r="L3626" t="s">
        <v>177</v>
      </c>
      <c r="M3626" t="s">
        <v>13690</v>
      </c>
      <c r="N3626" t="s">
        <v>13422</v>
      </c>
      <c r="O3626">
        <v>1.9970188888888889</v>
      </c>
      <c r="P3626">
        <v>0</v>
      </c>
      <c r="Q3626">
        <v>5</v>
      </c>
      <c r="R3626">
        <v>0</v>
      </c>
      <c r="S3626">
        <v>0</v>
      </c>
      <c r="T3626">
        <v>0</v>
      </c>
      <c r="U3626">
        <v>2</v>
      </c>
      <c r="V3626">
        <v>0</v>
      </c>
      <c r="W3626">
        <v>0</v>
      </c>
      <c r="X3626">
        <v>0</v>
      </c>
      <c r="Y3626">
        <v>0.69633763999999998</v>
      </c>
      <c r="Z3626">
        <v>0</v>
      </c>
      <c r="AA3626">
        <v>0</v>
      </c>
      <c r="AB3626">
        <v>0</v>
      </c>
      <c r="AC3626">
        <v>4.9272139999999999E-2</v>
      </c>
      <c r="AD3626">
        <v>0</v>
      </c>
      <c r="AE3626">
        <v>0</v>
      </c>
      <c r="AF3626">
        <v>0.74560976000000001</v>
      </c>
    </row>
    <row r="3627" spans="1:32" x14ac:dyDescent="0.3">
      <c r="A3627">
        <v>3018521</v>
      </c>
      <c r="B3627">
        <v>1</v>
      </c>
      <c r="C3627" t="s">
        <v>83</v>
      </c>
      <c r="D3627" t="s">
        <v>128</v>
      </c>
      <c r="E3627" t="s">
        <v>1185</v>
      </c>
      <c r="F3627" t="s">
        <v>1186</v>
      </c>
      <c r="G3627" t="s">
        <v>134</v>
      </c>
      <c r="H3627" t="s">
        <v>211</v>
      </c>
      <c r="I3627" t="s">
        <v>79</v>
      </c>
      <c r="J3627" t="s">
        <v>136</v>
      </c>
      <c r="K3627" t="s">
        <v>22</v>
      </c>
      <c r="L3627" t="s">
        <v>177</v>
      </c>
      <c r="M3627" t="s">
        <v>13691</v>
      </c>
      <c r="N3627" t="s">
        <v>13692</v>
      </c>
      <c r="O3627">
        <v>0.6052777777777778</v>
      </c>
      <c r="P3627">
        <v>4</v>
      </c>
      <c r="Q3627">
        <v>86</v>
      </c>
      <c r="R3627">
        <v>100</v>
      </c>
      <c r="S3627">
        <v>101</v>
      </c>
      <c r="T3627">
        <v>2</v>
      </c>
      <c r="U3627">
        <v>9</v>
      </c>
      <c r="V3627">
        <v>0</v>
      </c>
      <c r="W3627">
        <v>0</v>
      </c>
      <c r="X3627">
        <v>0.3745424</v>
      </c>
      <c r="Y3627">
        <v>7.4505629999999998</v>
      </c>
      <c r="Z3627">
        <v>8.7703220000000002</v>
      </c>
      <c r="AA3627">
        <v>8.0388599999999997</v>
      </c>
      <c r="AB3627">
        <v>3.6686918999999998</v>
      </c>
      <c r="AC3627">
        <v>1.598705</v>
      </c>
      <c r="AD3627">
        <v>0</v>
      </c>
      <c r="AE3627">
        <v>0</v>
      </c>
      <c r="AF3627">
        <v>29.901683999999999</v>
      </c>
    </row>
    <row r="3628" spans="1:32" x14ac:dyDescent="0.3">
      <c r="A3628">
        <v>3013594</v>
      </c>
      <c r="B3628">
        <v>1</v>
      </c>
      <c r="C3628" t="s">
        <v>83</v>
      </c>
      <c r="D3628" t="s">
        <v>125</v>
      </c>
      <c r="E3628" t="s">
        <v>13693</v>
      </c>
      <c r="F3628" t="s">
        <v>13694</v>
      </c>
      <c r="G3628" t="s">
        <v>134</v>
      </c>
      <c r="H3628" t="s">
        <v>211</v>
      </c>
      <c r="I3628" t="s">
        <v>79</v>
      </c>
      <c r="J3628" t="s">
        <v>136</v>
      </c>
      <c r="K3628" t="s">
        <v>22</v>
      </c>
      <c r="L3628" t="s">
        <v>177</v>
      </c>
      <c r="M3628" t="s">
        <v>13695</v>
      </c>
      <c r="N3628" t="s">
        <v>13696</v>
      </c>
      <c r="O3628">
        <v>0.87066499999999991</v>
      </c>
      <c r="P3628">
        <v>2</v>
      </c>
      <c r="Q3628">
        <v>95</v>
      </c>
      <c r="R3628">
        <v>84</v>
      </c>
      <c r="S3628">
        <v>3</v>
      </c>
      <c r="T3628">
        <v>11</v>
      </c>
      <c r="U3628">
        <v>7</v>
      </c>
      <c r="V3628">
        <v>0</v>
      </c>
      <c r="W3628">
        <v>0</v>
      </c>
      <c r="X3628">
        <v>0.44677593999999998</v>
      </c>
      <c r="Y3628">
        <v>24.482855000000001</v>
      </c>
      <c r="Z3628">
        <v>32.423126000000003</v>
      </c>
      <c r="AA3628">
        <v>0.48815997999999999</v>
      </c>
      <c r="AB3628">
        <v>83.209045000000003</v>
      </c>
      <c r="AC3628">
        <v>6.1898020000000002</v>
      </c>
      <c r="AD3628">
        <v>0</v>
      </c>
      <c r="AE3628">
        <v>0</v>
      </c>
      <c r="AF3628">
        <v>147.23978</v>
      </c>
    </row>
    <row r="3629" spans="1:32" x14ac:dyDescent="0.3">
      <c r="A3629">
        <v>3013625</v>
      </c>
      <c r="B3629">
        <v>1</v>
      </c>
      <c r="C3629" t="s">
        <v>83</v>
      </c>
      <c r="D3629" t="s">
        <v>129</v>
      </c>
      <c r="E3629" t="s">
        <v>13697</v>
      </c>
      <c r="F3629" t="s">
        <v>13698</v>
      </c>
      <c r="G3629" t="s">
        <v>134</v>
      </c>
      <c r="H3629" t="s">
        <v>216</v>
      </c>
      <c r="I3629" t="s">
        <v>78</v>
      </c>
      <c r="J3629" t="s">
        <v>136</v>
      </c>
      <c r="K3629" t="s">
        <v>22</v>
      </c>
      <c r="L3629" t="s">
        <v>177</v>
      </c>
      <c r="M3629" t="s">
        <v>13699</v>
      </c>
      <c r="N3629" t="s">
        <v>13700</v>
      </c>
      <c r="O3629">
        <v>2.1521675</v>
      </c>
      <c r="P3629">
        <v>0</v>
      </c>
      <c r="Q3629">
        <v>1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0.40919417000000002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0.40919417000000002</v>
      </c>
    </row>
    <row r="3630" spans="1:32" x14ac:dyDescent="0.3">
      <c r="A3630">
        <v>3018899</v>
      </c>
      <c r="B3630">
        <v>1</v>
      </c>
      <c r="C3630" t="s">
        <v>82</v>
      </c>
      <c r="D3630" t="s">
        <v>91</v>
      </c>
      <c r="E3630" t="s">
        <v>13701</v>
      </c>
      <c r="F3630" t="s">
        <v>13702</v>
      </c>
      <c r="G3630" t="s">
        <v>134</v>
      </c>
      <c r="H3630" t="s">
        <v>216</v>
      </c>
      <c r="I3630" t="s">
        <v>78</v>
      </c>
      <c r="J3630" t="s">
        <v>136</v>
      </c>
      <c r="K3630" t="s">
        <v>22</v>
      </c>
      <c r="L3630" t="s">
        <v>177</v>
      </c>
      <c r="M3630" t="s">
        <v>13703</v>
      </c>
      <c r="N3630" t="s">
        <v>13704</v>
      </c>
      <c r="O3630">
        <v>2.6118255555555554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0.55154513999999999</v>
      </c>
      <c r="AD3630">
        <v>0</v>
      </c>
      <c r="AE3630">
        <v>0</v>
      </c>
      <c r="AF3630">
        <v>0.55154513999999999</v>
      </c>
    </row>
    <row r="3631" spans="1:32" x14ac:dyDescent="0.3">
      <c r="A3631">
        <v>3018839</v>
      </c>
      <c r="B3631">
        <v>1</v>
      </c>
      <c r="C3631" t="s">
        <v>83</v>
      </c>
      <c r="D3631" t="s">
        <v>125</v>
      </c>
      <c r="E3631" t="s">
        <v>13705</v>
      </c>
      <c r="F3631" t="s">
        <v>13706</v>
      </c>
      <c r="G3631" t="s">
        <v>134</v>
      </c>
      <c r="H3631" t="s">
        <v>211</v>
      </c>
      <c r="I3631" t="s">
        <v>79</v>
      </c>
      <c r="J3631" t="s">
        <v>136</v>
      </c>
      <c r="K3631" t="s">
        <v>22</v>
      </c>
      <c r="L3631" t="s">
        <v>177</v>
      </c>
      <c r="M3631" t="s">
        <v>13707</v>
      </c>
      <c r="N3631" t="s">
        <v>13708</v>
      </c>
      <c r="O3631">
        <v>1.6642358333333334</v>
      </c>
      <c r="P3631">
        <v>0</v>
      </c>
      <c r="Q3631">
        <v>1189</v>
      </c>
      <c r="R3631">
        <v>0</v>
      </c>
      <c r="S3631">
        <v>20</v>
      </c>
      <c r="T3631">
        <v>2</v>
      </c>
      <c r="U3631">
        <v>129</v>
      </c>
      <c r="V3631">
        <v>2</v>
      </c>
      <c r="W3631">
        <v>1</v>
      </c>
      <c r="X3631">
        <v>0</v>
      </c>
      <c r="Y3631">
        <v>492.38033999999999</v>
      </c>
      <c r="Z3631">
        <v>0</v>
      </c>
      <c r="AA3631">
        <v>25.273453</v>
      </c>
      <c r="AB3631">
        <v>28.732567</v>
      </c>
      <c r="AC3631">
        <v>133.25888</v>
      </c>
      <c r="AD3631">
        <v>240.20857000000001</v>
      </c>
      <c r="AE3631">
        <v>5.1417522</v>
      </c>
      <c r="AF3631">
        <v>924.99554000000001</v>
      </c>
    </row>
    <row r="3632" spans="1:32" x14ac:dyDescent="0.3">
      <c r="A3632">
        <v>3013568</v>
      </c>
      <c r="B3632">
        <v>1</v>
      </c>
      <c r="C3632" t="s">
        <v>82</v>
      </c>
      <c r="D3632" t="s">
        <v>105</v>
      </c>
      <c r="E3632" t="s">
        <v>13709</v>
      </c>
      <c r="F3632" t="s">
        <v>13710</v>
      </c>
      <c r="G3632" t="s">
        <v>134</v>
      </c>
      <c r="H3632" t="s">
        <v>478</v>
      </c>
      <c r="I3632" t="s">
        <v>78</v>
      </c>
      <c r="J3632" t="s">
        <v>136</v>
      </c>
      <c r="K3632" t="s">
        <v>22</v>
      </c>
      <c r="L3632" t="s">
        <v>177</v>
      </c>
      <c r="M3632" t="s">
        <v>13711</v>
      </c>
      <c r="N3632" t="s">
        <v>13712</v>
      </c>
      <c r="O3632">
        <v>2.6468186111111112</v>
      </c>
      <c r="P3632">
        <v>0</v>
      </c>
      <c r="Q3632">
        <v>8</v>
      </c>
      <c r="R3632">
        <v>0</v>
      </c>
      <c r="S3632">
        <v>0</v>
      </c>
      <c r="T3632">
        <v>0</v>
      </c>
      <c r="U3632">
        <v>9</v>
      </c>
      <c r="V3632">
        <v>0</v>
      </c>
      <c r="W3632">
        <v>0</v>
      </c>
      <c r="X3632">
        <v>0</v>
      </c>
      <c r="Y3632">
        <v>11.926359</v>
      </c>
      <c r="Z3632">
        <v>0</v>
      </c>
      <c r="AA3632">
        <v>0</v>
      </c>
      <c r="AB3632">
        <v>0</v>
      </c>
      <c r="AC3632">
        <v>12.265734</v>
      </c>
      <c r="AD3632">
        <v>0</v>
      </c>
      <c r="AE3632">
        <v>0</v>
      </c>
      <c r="AF3632">
        <v>24.192093</v>
      </c>
    </row>
    <row r="3633" spans="1:32" x14ac:dyDescent="0.3">
      <c r="A3633">
        <v>3013541</v>
      </c>
      <c r="B3633">
        <v>2</v>
      </c>
      <c r="C3633" t="s">
        <v>82</v>
      </c>
      <c r="D3633" t="s">
        <v>100</v>
      </c>
      <c r="E3633" t="s">
        <v>13713</v>
      </c>
      <c r="F3633" t="s">
        <v>13714</v>
      </c>
      <c r="G3633" t="s">
        <v>134</v>
      </c>
      <c r="H3633" t="s">
        <v>238</v>
      </c>
      <c r="I3633" t="s">
        <v>78</v>
      </c>
      <c r="J3633" t="s">
        <v>136</v>
      </c>
      <c r="K3633" t="s">
        <v>22</v>
      </c>
      <c r="L3633" t="s">
        <v>177</v>
      </c>
      <c r="M3633" t="s">
        <v>13030</v>
      </c>
      <c r="N3633" t="s">
        <v>13715</v>
      </c>
      <c r="O3633">
        <v>0.71833333333333338</v>
      </c>
      <c r="P3633">
        <v>0</v>
      </c>
      <c r="Q3633">
        <v>795</v>
      </c>
      <c r="R3633">
        <v>0</v>
      </c>
      <c r="S3633">
        <v>0</v>
      </c>
      <c r="T3633">
        <v>0</v>
      </c>
      <c r="U3633">
        <v>33</v>
      </c>
      <c r="V3633">
        <v>0</v>
      </c>
      <c r="W3633">
        <v>0</v>
      </c>
      <c r="X3633">
        <v>0</v>
      </c>
      <c r="Y3633">
        <v>143.88739000000001</v>
      </c>
      <c r="Z3633">
        <v>0</v>
      </c>
      <c r="AA3633">
        <v>0</v>
      </c>
      <c r="AB3633">
        <v>0</v>
      </c>
      <c r="AC3633">
        <v>20.070340000000002</v>
      </c>
      <c r="AD3633">
        <v>0</v>
      </c>
      <c r="AE3633">
        <v>0</v>
      </c>
      <c r="AF3633">
        <v>163.95773</v>
      </c>
    </row>
    <row r="3634" spans="1:32" x14ac:dyDescent="0.3">
      <c r="A3634">
        <v>3014405</v>
      </c>
      <c r="B3634">
        <v>1</v>
      </c>
      <c r="C3634" t="s">
        <v>82</v>
      </c>
      <c r="D3634" t="s">
        <v>100</v>
      </c>
      <c r="E3634" t="s">
        <v>12056</v>
      </c>
      <c r="F3634" t="s">
        <v>12057</v>
      </c>
      <c r="G3634" t="s">
        <v>134</v>
      </c>
      <c r="H3634" t="s">
        <v>182</v>
      </c>
      <c r="I3634" t="s">
        <v>78</v>
      </c>
      <c r="J3634" t="s">
        <v>136</v>
      </c>
      <c r="K3634" t="s">
        <v>22</v>
      </c>
      <c r="L3634" t="s">
        <v>177</v>
      </c>
      <c r="M3634" t="s">
        <v>13716</v>
      </c>
      <c r="N3634" t="s">
        <v>13717</v>
      </c>
      <c r="O3634">
        <v>0.39527777777777778</v>
      </c>
      <c r="P3634">
        <v>0</v>
      </c>
      <c r="Q3634">
        <v>202</v>
      </c>
      <c r="R3634">
        <v>0</v>
      </c>
      <c r="S3634">
        <v>0</v>
      </c>
      <c r="T3634">
        <v>0</v>
      </c>
      <c r="U3634">
        <v>38</v>
      </c>
      <c r="V3634">
        <v>0</v>
      </c>
      <c r="W3634">
        <v>0</v>
      </c>
      <c r="X3634">
        <v>0</v>
      </c>
      <c r="Y3634">
        <v>18.342718000000001</v>
      </c>
      <c r="Z3634">
        <v>0</v>
      </c>
      <c r="AA3634">
        <v>0</v>
      </c>
      <c r="AB3634">
        <v>0</v>
      </c>
      <c r="AC3634">
        <v>5.9649963000000001</v>
      </c>
      <c r="AD3634">
        <v>0</v>
      </c>
      <c r="AE3634">
        <v>0</v>
      </c>
      <c r="AF3634">
        <v>24.307714000000001</v>
      </c>
    </row>
    <row r="3635" spans="1:32" x14ac:dyDescent="0.3">
      <c r="A3635">
        <v>3018890</v>
      </c>
      <c r="B3635">
        <v>1</v>
      </c>
      <c r="C3635" t="s">
        <v>82</v>
      </c>
      <c r="D3635" t="s">
        <v>93</v>
      </c>
      <c r="E3635" t="s">
        <v>13718</v>
      </c>
      <c r="F3635" t="s">
        <v>13719</v>
      </c>
      <c r="G3635" t="s">
        <v>134</v>
      </c>
      <c r="H3635" t="s">
        <v>216</v>
      </c>
      <c r="I3635" t="s">
        <v>78</v>
      </c>
      <c r="J3635" t="s">
        <v>136</v>
      </c>
      <c r="K3635" t="s">
        <v>22</v>
      </c>
      <c r="L3635" t="s">
        <v>177</v>
      </c>
      <c r="M3635" t="s">
        <v>13720</v>
      </c>
      <c r="N3635" t="s">
        <v>13721</v>
      </c>
      <c r="O3635">
        <v>1.6413472222222223</v>
      </c>
      <c r="P3635">
        <v>0</v>
      </c>
      <c r="Q3635">
        <v>7</v>
      </c>
      <c r="R3635">
        <v>0</v>
      </c>
      <c r="S3635">
        <v>0</v>
      </c>
      <c r="T3635">
        <v>0</v>
      </c>
      <c r="U3635">
        <v>4</v>
      </c>
      <c r="V3635">
        <v>0</v>
      </c>
      <c r="W3635">
        <v>0</v>
      </c>
      <c r="X3635">
        <v>0</v>
      </c>
      <c r="Y3635">
        <v>2.1472223000000001</v>
      </c>
      <c r="Z3635">
        <v>0</v>
      </c>
      <c r="AA3635">
        <v>0</v>
      </c>
      <c r="AB3635">
        <v>0</v>
      </c>
      <c r="AC3635">
        <v>11.080101000000001</v>
      </c>
      <c r="AD3635">
        <v>0</v>
      </c>
      <c r="AE3635">
        <v>0</v>
      </c>
      <c r="AF3635">
        <v>13.227323999999999</v>
      </c>
    </row>
    <row r="3636" spans="1:32" x14ac:dyDescent="0.3">
      <c r="A3636">
        <v>3016897</v>
      </c>
      <c r="B3636">
        <v>1</v>
      </c>
      <c r="C3636" t="s">
        <v>82</v>
      </c>
      <c r="D3636" t="s">
        <v>90</v>
      </c>
      <c r="E3636" t="s">
        <v>13722</v>
      </c>
      <c r="F3636" t="s">
        <v>13723</v>
      </c>
      <c r="G3636" t="s">
        <v>134</v>
      </c>
      <c r="H3636" t="s">
        <v>336</v>
      </c>
      <c r="I3636" t="s">
        <v>78</v>
      </c>
      <c r="J3636" t="s">
        <v>136</v>
      </c>
      <c r="K3636" t="s">
        <v>22</v>
      </c>
      <c r="L3636" t="s">
        <v>137</v>
      </c>
      <c r="M3636" t="s">
        <v>13724</v>
      </c>
      <c r="N3636" t="s">
        <v>13725</v>
      </c>
      <c r="O3636">
        <v>0.54555555555555557</v>
      </c>
      <c r="P3636">
        <v>0</v>
      </c>
      <c r="Q3636">
        <v>246</v>
      </c>
      <c r="R3636">
        <v>0</v>
      </c>
      <c r="S3636">
        <v>0</v>
      </c>
      <c r="T3636">
        <v>0</v>
      </c>
      <c r="U3636">
        <v>8</v>
      </c>
      <c r="V3636">
        <v>0</v>
      </c>
      <c r="W3636">
        <v>0</v>
      </c>
      <c r="X3636">
        <v>0</v>
      </c>
      <c r="Y3636">
        <v>31.543755999999998</v>
      </c>
      <c r="Z3636">
        <v>0</v>
      </c>
      <c r="AA3636">
        <v>0</v>
      </c>
      <c r="AB3636">
        <v>0</v>
      </c>
      <c r="AC3636">
        <v>3.3487140000000002</v>
      </c>
      <c r="AD3636">
        <v>0</v>
      </c>
      <c r="AE3636">
        <v>0</v>
      </c>
      <c r="AF3636">
        <v>34.892470000000003</v>
      </c>
    </row>
    <row r="3637" spans="1:32" x14ac:dyDescent="0.3">
      <c r="A3637">
        <v>3013861</v>
      </c>
      <c r="B3637">
        <v>1</v>
      </c>
      <c r="C3637" t="s">
        <v>82</v>
      </c>
      <c r="D3637" t="s">
        <v>86</v>
      </c>
      <c r="E3637" t="s">
        <v>13726</v>
      </c>
      <c r="F3637" t="s">
        <v>13727</v>
      </c>
      <c r="G3637" t="s">
        <v>134</v>
      </c>
      <c r="H3637" t="s">
        <v>238</v>
      </c>
      <c r="I3637" t="s">
        <v>78</v>
      </c>
      <c r="J3637" t="s">
        <v>136</v>
      </c>
      <c r="K3637" t="s">
        <v>22</v>
      </c>
      <c r="L3637" t="s">
        <v>177</v>
      </c>
      <c r="M3637" t="s">
        <v>13728</v>
      </c>
      <c r="N3637" t="s">
        <v>13729</v>
      </c>
      <c r="O3637">
        <v>3.0199794444444441</v>
      </c>
      <c r="P3637">
        <v>0</v>
      </c>
      <c r="Q3637">
        <v>1</v>
      </c>
      <c r="R3637">
        <v>0</v>
      </c>
      <c r="S3637">
        <v>1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4.5956830000000002</v>
      </c>
      <c r="Z3637">
        <v>0</v>
      </c>
      <c r="AA3637">
        <v>20.319658</v>
      </c>
      <c r="AB3637">
        <v>0</v>
      </c>
      <c r="AC3637">
        <v>0</v>
      </c>
      <c r="AD3637">
        <v>0</v>
      </c>
      <c r="AE3637">
        <v>0</v>
      </c>
      <c r="AF3637">
        <v>24.915341999999999</v>
      </c>
    </row>
    <row r="3638" spans="1:32" x14ac:dyDescent="0.3">
      <c r="A3638">
        <v>3013910</v>
      </c>
      <c r="B3638">
        <v>1</v>
      </c>
      <c r="C3638" t="s">
        <v>82</v>
      </c>
      <c r="D3638" t="s">
        <v>105</v>
      </c>
      <c r="E3638" t="s">
        <v>13730</v>
      </c>
      <c r="F3638" t="s">
        <v>13731</v>
      </c>
      <c r="G3638" t="s">
        <v>134</v>
      </c>
      <c r="H3638" t="s">
        <v>247</v>
      </c>
      <c r="I3638" t="s">
        <v>78</v>
      </c>
      <c r="J3638" t="s">
        <v>136</v>
      </c>
      <c r="K3638" t="s">
        <v>22</v>
      </c>
      <c r="L3638" t="s">
        <v>177</v>
      </c>
      <c r="M3638" t="s">
        <v>13732</v>
      </c>
      <c r="N3638" t="s">
        <v>13733</v>
      </c>
      <c r="O3638">
        <v>3.8502622222222223</v>
      </c>
      <c r="P3638">
        <v>0</v>
      </c>
      <c r="Q3638">
        <v>111</v>
      </c>
      <c r="R3638">
        <v>0</v>
      </c>
      <c r="S3638">
        <v>1</v>
      </c>
      <c r="T3638">
        <v>0</v>
      </c>
      <c r="U3638">
        <v>5</v>
      </c>
      <c r="V3638">
        <v>0</v>
      </c>
      <c r="W3638">
        <v>0</v>
      </c>
      <c r="X3638">
        <v>0</v>
      </c>
      <c r="Y3638">
        <v>44.389893000000001</v>
      </c>
      <c r="Z3638">
        <v>0</v>
      </c>
      <c r="AA3638">
        <v>0.15812492</v>
      </c>
      <c r="AB3638">
        <v>0</v>
      </c>
      <c r="AC3638">
        <v>1.3021336999999999</v>
      </c>
      <c r="AD3638">
        <v>0</v>
      </c>
      <c r="AE3638">
        <v>0</v>
      </c>
      <c r="AF3638">
        <v>45.850149999999999</v>
      </c>
    </row>
    <row r="3639" spans="1:32" x14ac:dyDescent="0.3">
      <c r="A3639">
        <v>3013569</v>
      </c>
      <c r="B3639">
        <v>1</v>
      </c>
      <c r="C3639" t="s">
        <v>82</v>
      </c>
      <c r="D3639" t="s">
        <v>104</v>
      </c>
      <c r="E3639" t="s">
        <v>925</v>
      </c>
      <c r="F3639" t="s">
        <v>926</v>
      </c>
      <c r="G3639" t="s">
        <v>134</v>
      </c>
      <c r="H3639" t="s">
        <v>367</v>
      </c>
      <c r="I3639" t="s">
        <v>78</v>
      </c>
      <c r="J3639" t="s">
        <v>136</v>
      </c>
      <c r="K3639" t="s">
        <v>22</v>
      </c>
      <c r="L3639" t="s">
        <v>177</v>
      </c>
      <c r="M3639" t="s">
        <v>13734</v>
      </c>
      <c r="N3639" t="s">
        <v>13735</v>
      </c>
      <c r="O3639">
        <v>4.064886111111111</v>
      </c>
      <c r="P3639">
        <v>0</v>
      </c>
      <c r="Q3639">
        <v>7</v>
      </c>
      <c r="R3639">
        <v>0</v>
      </c>
      <c r="S3639">
        <v>0</v>
      </c>
      <c r="T3639">
        <v>0</v>
      </c>
      <c r="U3639">
        <v>5</v>
      </c>
      <c r="V3639">
        <v>0</v>
      </c>
      <c r="W3639">
        <v>0</v>
      </c>
      <c r="X3639">
        <v>0</v>
      </c>
      <c r="Y3639">
        <v>6.3956356000000003</v>
      </c>
      <c r="Z3639">
        <v>0</v>
      </c>
      <c r="AA3639">
        <v>0</v>
      </c>
      <c r="AB3639">
        <v>0</v>
      </c>
      <c r="AC3639">
        <v>8.8651909999999994</v>
      </c>
      <c r="AD3639">
        <v>0</v>
      </c>
      <c r="AE3639">
        <v>0</v>
      </c>
      <c r="AF3639">
        <v>15.260827000000001</v>
      </c>
    </row>
    <row r="3640" spans="1:32" x14ac:dyDescent="0.3">
      <c r="A3640">
        <v>3015435</v>
      </c>
      <c r="B3640">
        <v>1</v>
      </c>
      <c r="C3640" t="s">
        <v>82</v>
      </c>
      <c r="D3640" t="s">
        <v>108</v>
      </c>
      <c r="E3640" t="s">
        <v>13736</v>
      </c>
      <c r="F3640" t="s">
        <v>13737</v>
      </c>
      <c r="G3640" t="s">
        <v>134</v>
      </c>
      <c r="H3640" t="s">
        <v>211</v>
      </c>
      <c r="I3640" t="s">
        <v>79</v>
      </c>
      <c r="J3640" t="s">
        <v>136</v>
      </c>
      <c r="K3640" t="s">
        <v>22</v>
      </c>
      <c r="L3640" t="s">
        <v>177</v>
      </c>
      <c r="M3640" t="s">
        <v>13579</v>
      </c>
      <c r="N3640" t="s">
        <v>13738</v>
      </c>
      <c r="O3640">
        <v>1.6441666666666668</v>
      </c>
      <c r="P3640">
        <v>0</v>
      </c>
      <c r="Q3640">
        <v>2513</v>
      </c>
      <c r="R3640">
        <v>0</v>
      </c>
      <c r="S3640">
        <v>86</v>
      </c>
      <c r="T3640">
        <v>5</v>
      </c>
      <c r="U3640">
        <v>220</v>
      </c>
      <c r="V3640">
        <v>0</v>
      </c>
      <c r="W3640">
        <v>3</v>
      </c>
      <c r="X3640">
        <v>0</v>
      </c>
      <c r="Y3640">
        <v>797.66863999999998</v>
      </c>
      <c r="Z3640">
        <v>0</v>
      </c>
      <c r="AA3640">
        <v>113.56826</v>
      </c>
      <c r="AB3640">
        <v>8.1384209999999992</v>
      </c>
      <c r="AC3640">
        <v>145.43198000000001</v>
      </c>
      <c r="AD3640">
        <v>0</v>
      </c>
      <c r="AE3640">
        <v>35.309337999999997</v>
      </c>
      <c r="AF3640">
        <v>1100.1167</v>
      </c>
    </row>
    <row r="3641" spans="1:32" x14ac:dyDescent="0.3">
      <c r="A3641">
        <v>3018827</v>
      </c>
      <c r="B3641">
        <v>1</v>
      </c>
      <c r="C3641" t="s">
        <v>82</v>
      </c>
      <c r="D3641" t="s">
        <v>111</v>
      </c>
      <c r="E3641" t="s">
        <v>13739</v>
      </c>
      <c r="F3641" t="s">
        <v>13740</v>
      </c>
      <c r="G3641" t="s">
        <v>134</v>
      </c>
      <c r="H3641" t="s">
        <v>216</v>
      </c>
      <c r="I3641" t="s">
        <v>78</v>
      </c>
      <c r="J3641" t="s">
        <v>136</v>
      </c>
      <c r="K3641" t="s">
        <v>22</v>
      </c>
      <c r="L3641" t="s">
        <v>177</v>
      </c>
      <c r="M3641" t="s">
        <v>13741</v>
      </c>
      <c r="N3641" t="s">
        <v>13742</v>
      </c>
      <c r="O3641">
        <v>1.9325672222222223</v>
      </c>
      <c r="P3641">
        <v>0</v>
      </c>
      <c r="Q3641">
        <v>9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4.3068679999999997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4.3068679999999997</v>
      </c>
    </row>
    <row r="3642" spans="1:32" x14ac:dyDescent="0.3">
      <c r="A3642">
        <v>3016059</v>
      </c>
      <c r="B3642">
        <v>1</v>
      </c>
      <c r="C3642" t="s">
        <v>82</v>
      </c>
      <c r="D3642" t="s">
        <v>87</v>
      </c>
      <c r="E3642" t="s">
        <v>13743</v>
      </c>
      <c r="F3642" t="s">
        <v>13744</v>
      </c>
      <c r="G3642" t="s">
        <v>134</v>
      </c>
      <c r="H3642" t="s">
        <v>1087</v>
      </c>
      <c r="I3642" t="s">
        <v>79</v>
      </c>
      <c r="J3642" t="s">
        <v>136</v>
      </c>
      <c r="K3642" t="s">
        <v>22</v>
      </c>
      <c r="L3642" t="s">
        <v>177</v>
      </c>
      <c r="M3642" t="s">
        <v>13745</v>
      </c>
      <c r="N3642" t="s">
        <v>13746</v>
      </c>
      <c r="O3642">
        <v>1.5631066666666666</v>
      </c>
      <c r="P3642">
        <v>0</v>
      </c>
      <c r="Q3642">
        <v>0</v>
      </c>
      <c r="R3642">
        <v>0</v>
      </c>
      <c r="S3642">
        <v>0</v>
      </c>
      <c r="T3642">
        <v>1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1.6578453</v>
      </c>
      <c r="AC3642">
        <v>0</v>
      </c>
      <c r="AD3642">
        <v>0</v>
      </c>
      <c r="AE3642">
        <v>0</v>
      </c>
      <c r="AF3642">
        <v>1.6578453</v>
      </c>
    </row>
    <row r="3643" spans="1:32" x14ac:dyDescent="0.3">
      <c r="A3643">
        <v>3013682</v>
      </c>
      <c r="B3643">
        <v>1</v>
      </c>
      <c r="C3643" t="s">
        <v>82</v>
      </c>
      <c r="D3643" t="s">
        <v>111</v>
      </c>
      <c r="E3643" t="s">
        <v>13747</v>
      </c>
      <c r="F3643" t="s">
        <v>13748</v>
      </c>
      <c r="G3643" t="s">
        <v>134</v>
      </c>
      <c r="H3643" t="s">
        <v>211</v>
      </c>
      <c r="I3643" t="s">
        <v>79</v>
      </c>
      <c r="J3643" t="s">
        <v>136</v>
      </c>
      <c r="K3643" t="s">
        <v>22</v>
      </c>
      <c r="L3643" t="s">
        <v>177</v>
      </c>
      <c r="M3643" t="s">
        <v>13749</v>
      </c>
      <c r="N3643" t="s">
        <v>13750</v>
      </c>
      <c r="O3643">
        <v>0.24805555555555556</v>
      </c>
      <c r="P3643">
        <v>2</v>
      </c>
      <c r="Q3643">
        <v>516</v>
      </c>
      <c r="R3643">
        <v>87</v>
      </c>
      <c r="S3643">
        <v>124</v>
      </c>
      <c r="T3643">
        <v>10</v>
      </c>
      <c r="U3643">
        <v>85</v>
      </c>
      <c r="V3643">
        <v>0</v>
      </c>
      <c r="W3643">
        <v>0</v>
      </c>
      <c r="X3643">
        <v>8.2627500000000006E-2</v>
      </c>
      <c r="Y3643">
        <v>23.163924999999999</v>
      </c>
      <c r="Z3643">
        <v>18.5913</v>
      </c>
      <c r="AA3643">
        <v>20.261648000000001</v>
      </c>
      <c r="AB3643">
        <v>6.7234670000000003</v>
      </c>
      <c r="AC3643">
        <v>18.469753000000001</v>
      </c>
      <c r="AD3643">
        <v>0</v>
      </c>
      <c r="AE3643">
        <v>0</v>
      </c>
      <c r="AF3643">
        <v>87.292725000000004</v>
      </c>
    </row>
    <row r="3644" spans="1:32" x14ac:dyDescent="0.3">
      <c r="A3644">
        <v>3013283</v>
      </c>
      <c r="B3644">
        <v>1</v>
      </c>
      <c r="C3644" t="s">
        <v>82</v>
      </c>
      <c r="D3644" t="s">
        <v>113</v>
      </c>
      <c r="E3644" t="s">
        <v>13751</v>
      </c>
      <c r="F3644" t="s">
        <v>13752</v>
      </c>
      <c r="G3644" t="s">
        <v>134</v>
      </c>
      <c r="H3644" t="s">
        <v>182</v>
      </c>
      <c r="I3644" t="s">
        <v>78</v>
      </c>
      <c r="J3644" t="s">
        <v>136</v>
      </c>
      <c r="K3644" t="s">
        <v>22</v>
      </c>
      <c r="L3644" t="s">
        <v>177</v>
      </c>
      <c r="M3644" t="s">
        <v>13753</v>
      </c>
      <c r="N3644" t="s">
        <v>13754</v>
      </c>
      <c r="O3644">
        <v>7.9132544444444441</v>
      </c>
      <c r="P3644">
        <v>0</v>
      </c>
      <c r="Q3644">
        <v>209</v>
      </c>
      <c r="R3644">
        <v>0</v>
      </c>
      <c r="S3644">
        <v>2</v>
      </c>
      <c r="T3644">
        <v>0</v>
      </c>
      <c r="U3644">
        <v>15</v>
      </c>
      <c r="V3644">
        <v>0</v>
      </c>
      <c r="W3644">
        <v>0</v>
      </c>
      <c r="X3644">
        <v>0</v>
      </c>
      <c r="Y3644">
        <v>548.43439999999998</v>
      </c>
      <c r="Z3644">
        <v>0</v>
      </c>
      <c r="AA3644">
        <v>1.3575841E-2</v>
      </c>
      <c r="AB3644">
        <v>0</v>
      </c>
      <c r="AC3644">
        <v>61.923243999999997</v>
      </c>
      <c r="AD3644">
        <v>0</v>
      </c>
      <c r="AE3644">
        <v>0</v>
      </c>
      <c r="AF3644">
        <v>610.37120000000004</v>
      </c>
    </row>
    <row r="3645" spans="1:32" x14ac:dyDescent="0.3">
      <c r="A3645">
        <v>3013548</v>
      </c>
      <c r="B3645">
        <v>1</v>
      </c>
      <c r="C3645" t="s">
        <v>82</v>
      </c>
      <c r="D3645" t="s">
        <v>105</v>
      </c>
      <c r="E3645" t="s">
        <v>13755</v>
      </c>
      <c r="F3645" t="s">
        <v>13756</v>
      </c>
      <c r="G3645" t="s">
        <v>134</v>
      </c>
      <c r="H3645" t="s">
        <v>216</v>
      </c>
      <c r="I3645" t="s">
        <v>78</v>
      </c>
      <c r="J3645" t="s">
        <v>136</v>
      </c>
      <c r="K3645" t="s">
        <v>22</v>
      </c>
      <c r="L3645" t="s">
        <v>177</v>
      </c>
      <c r="M3645" t="s">
        <v>13757</v>
      </c>
      <c r="N3645" t="s">
        <v>13758</v>
      </c>
      <c r="O3645">
        <v>0.91855888888888881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0.73156489999999996</v>
      </c>
      <c r="AD3645">
        <v>0</v>
      </c>
      <c r="AE3645">
        <v>0</v>
      </c>
      <c r="AF3645">
        <v>0.73156489999999996</v>
      </c>
    </row>
    <row r="3646" spans="1:32" x14ac:dyDescent="0.3">
      <c r="A3646">
        <v>3014364</v>
      </c>
      <c r="B3646">
        <v>1</v>
      </c>
      <c r="C3646" t="s">
        <v>82</v>
      </c>
      <c r="D3646" t="s">
        <v>112</v>
      </c>
      <c r="E3646" t="s">
        <v>13759</v>
      </c>
      <c r="F3646" t="s">
        <v>13760</v>
      </c>
      <c r="G3646" t="s">
        <v>134</v>
      </c>
      <c r="H3646" t="s">
        <v>247</v>
      </c>
      <c r="I3646" t="s">
        <v>78</v>
      </c>
      <c r="J3646" t="s">
        <v>136</v>
      </c>
      <c r="K3646" t="s">
        <v>22</v>
      </c>
      <c r="L3646" t="s">
        <v>177</v>
      </c>
      <c r="M3646" t="s">
        <v>13761</v>
      </c>
      <c r="N3646" t="s">
        <v>13762</v>
      </c>
      <c r="O3646">
        <v>0.74819472222222227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19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5.3032975000000002</v>
      </c>
      <c r="AD3646">
        <v>0</v>
      </c>
      <c r="AE3646">
        <v>0</v>
      </c>
      <c r="AF3646">
        <v>5.3032975000000002</v>
      </c>
    </row>
    <row r="3647" spans="1:32" x14ac:dyDescent="0.3">
      <c r="A3647">
        <v>3017249</v>
      </c>
      <c r="B3647">
        <v>1</v>
      </c>
      <c r="C3647" t="s">
        <v>82</v>
      </c>
      <c r="D3647" t="s">
        <v>106</v>
      </c>
      <c r="E3647" t="s">
        <v>13763</v>
      </c>
      <c r="F3647" t="s">
        <v>13764</v>
      </c>
      <c r="G3647" t="s">
        <v>134</v>
      </c>
      <c r="H3647" t="s">
        <v>367</v>
      </c>
      <c r="I3647" t="s">
        <v>78</v>
      </c>
      <c r="J3647" t="s">
        <v>136</v>
      </c>
      <c r="K3647" t="s">
        <v>22</v>
      </c>
      <c r="L3647" t="s">
        <v>177</v>
      </c>
      <c r="M3647" t="s">
        <v>13765</v>
      </c>
      <c r="N3647" t="s">
        <v>13766</v>
      </c>
      <c r="O3647">
        <v>1.4937008333333335</v>
      </c>
      <c r="P3647">
        <v>0</v>
      </c>
      <c r="Q3647">
        <v>2</v>
      </c>
      <c r="R3647">
        <v>0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0</v>
      </c>
      <c r="Y3647">
        <v>0.26472141999999999</v>
      </c>
      <c r="Z3647">
        <v>0</v>
      </c>
      <c r="AA3647">
        <v>0</v>
      </c>
      <c r="AB3647">
        <v>0</v>
      </c>
      <c r="AC3647">
        <v>0.11421897</v>
      </c>
      <c r="AD3647">
        <v>0</v>
      </c>
      <c r="AE3647">
        <v>0</v>
      </c>
      <c r="AF3647">
        <v>0.37894040000000001</v>
      </c>
    </row>
    <row r="3648" spans="1:32" x14ac:dyDescent="0.3">
      <c r="A3648">
        <v>3013916</v>
      </c>
      <c r="B3648">
        <v>1</v>
      </c>
      <c r="C3648" t="s">
        <v>82</v>
      </c>
      <c r="D3648" t="s">
        <v>88</v>
      </c>
      <c r="E3648" t="s">
        <v>13767</v>
      </c>
      <c r="F3648" t="s">
        <v>13768</v>
      </c>
      <c r="G3648" t="s">
        <v>134</v>
      </c>
      <c r="H3648" t="s">
        <v>327</v>
      </c>
      <c r="I3648" t="s">
        <v>78</v>
      </c>
      <c r="J3648" t="s">
        <v>136</v>
      </c>
      <c r="K3648" t="s">
        <v>22</v>
      </c>
      <c r="L3648" t="s">
        <v>177</v>
      </c>
      <c r="M3648" t="s">
        <v>13769</v>
      </c>
      <c r="N3648" t="s">
        <v>13770</v>
      </c>
      <c r="O3648">
        <v>2.9003994444444445</v>
      </c>
      <c r="P3648">
        <v>0</v>
      </c>
      <c r="Q3648">
        <v>71</v>
      </c>
      <c r="R3648">
        <v>0</v>
      </c>
      <c r="S3648">
        <v>0</v>
      </c>
      <c r="T3648">
        <v>0</v>
      </c>
      <c r="U3648">
        <v>6</v>
      </c>
      <c r="V3648">
        <v>0</v>
      </c>
      <c r="W3648">
        <v>0</v>
      </c>
      <c r="X3648">
        <v>0</v>
      </c>
      <c r="Y3648">
        <v>9.3108660000000008</v>
      </c>
      <c r="Z3648">
        <v>0</v>
      </c>
      <c r="AA3648">
        <v>0</v>
      </c>
      <c r="AB3648">
        <v>0</v>
      </c>
      <c r="AC3648">
        <v>0.30038786000000001</v>
      </c>
      <c r="AD3648">
        <v>0</v>
      </c>
      <c r="AE3648">
        <v>0</v>
      </c>
      <c r="AF3648">
        <v>9.6112540000000006</v>
      </c>
    </row>
    <row r="3649" spans="1:32" x14ac:dyDescent="0.3">
      <c r="A3649">
        <v>3014390</v>
      </c>
      <c r="B3649">
        <v>1</v>
      </c>
      <c r="C3649" t="s">
        <v>82</v>
      </c>
      <c r="D3649" t="s">
        <v>99</v>
      </c>
      <c r="E3649" t="s">
        <v>13771</v>
      </c>
      <c r="F3649" t="s">
        <v>13772</v>
      </c>
      <c r="G3649" t="s">
        <v>134</v>
      </c>
      <c r="H3649" t="s">
        <v>247</v>
      </c>
      <c r="I3649" t="s">
        <v>78</v>
      </c>
      <c r="J3649" t="s">
        <v>136</v>
      </c>
      <c r="K3649" t="s">
        <v>22</v>
      </c>
      <c r="L3649" t="s">
        <v>177</v>
      </c>
      <c r="M3649" t="s">
        <v>13773</v>
      </c>
      <c r="N3649" t="s">
        <v>13774</v>
      </c>
      <c r="O3649">
        <v>6.8264755555555556</v>
      </c>
      <c r="P3649">
        <v>0</v>
      </c>
      <c r="Q3649">
        <v>7</v>
      </c>
      <c r="R3649">
        <v>0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0</v>
      </c>
      <c r="Y3649">
        <v>3.6655926999999999</v>
      </c>
      <c r="Z3649">
        <v>0</v>
      </c>
      <c r="AA3649">
        <v>0</v>
      </c>
      <c r="AB3649">
        <v>0</v>
      </c>
      <c r="AC3649">
        <v>8.0617350000000005</v>
      </c>
      <c r="AD3649">
        <v>0</v>
      </c>
      <c r="AE3649">
        <v>0</v>
      </c>
      <c r="AF3649">
        <v>11.727327000000001</v>
      </c>
    </row>
    <row r="3650" spans="1:32" x14ac:dyDescent="0.3">
      <c r="A3650">
        <v>3011507</v>
      </c>
      <c r="B3650">
        <v>1</v>
      </c>
      <c r="C3650" t="s">
        <v>83</v>
      </c>
      <c r="D3650" t="s">
        <v>122</v>
      </c>
      <c r="E3650" t="s">
        <v>13775</v>
      </c>
      <c r="F3650" t="s">
        <v>13776</v>
      </c>
      <c r="G3650" t="s">
        <v>134</v>
      </c>
      <c r="H3650" t="s">
        <v>142</v>
      </c>
      <c r="I3650" t="s">
        <v>79</v>
      </c>
      <c r="J3650" t="s">
        <v>136</v>
      </c>
      <c r="K3650" t="s">
        <v>22</v>
      </c>
      <c r="L3650" t="s">
        <v>137</v>
      </c>
      <c r="M3650" t="s">
        <v>13777</v>
      </c>
      <c r="N3650" t="s">
        <v>13778</v>
      </c>
      <c r="O3650">
        <v>7.4336605555555559</v>
      </c>
      <c r="P3650">
        <v>0</v>
      </c>
      <c r="Q3650">
        <v>647</v>
      </c>
      <c r="R3650">
        <v>0</v>
      </c>
      <c r="S3650">
        <v>0</v>
      </c>
      <c r="T3650">
        <v>1</v>
      </c>
      <c r="U3650">
        <v>17</v>
      </c>
      <c r="V3650">
        <v>0</v>
      </c>
      <c r="W3650">
        <v>0</v>
      </c>
      <c r="X3650">
        <v>0</v>
      </c>
      <c r="Y3650">
        <v>867.85469999999998</v>
      </c>
      <c r="Z3650">
        <v>0</v>
      </c>
      <c r="AA3650">
        <v>0</v>
      </c>
      <c r="AB3650">
        <v>92.980339999999998</v>
      </c>
      <c r="AC3650">
        <v>109.65479999999999</v>
      </c>
      <c r="AD3650">
        <v>0</v>
      </c>
      <c r="AE3650">
        <v>0</v>
      </c>
      <c r="AF3650">
        <v>1070.4899</v>
      </c>
    </row>
    <row r="3651" spans="1:32" x14ac:dyDescent="0.3">
      <c r="A3651">
        <v>3013567</v>
      </c>
      <c r="B3651">
        <v>1</v>
      </c>
      <c r="C3651" t="s">
        <v>82</v>
      </c>
      <c r="D3651" t="s">
        <v>88</v>
      </c>
      <c r="E3651" t="s">
        <v>13779</v>
      </c>
      <c r="F3651" t="s">
        <v>13780</v>
      </c>
      <c r="G3651" t="s">
        <v>134</v>
      </c>
      <c r="H3651" t="s">
        <v>182</v>
      </c>
      <c r="I3651" t="s">
        <v>78</v>
      </c>
      <c r="J3651" t="s">
        <v>136</v>
      </c>
      <c r="K3651" t="s">
        <v>22</v>
      </c>
      <c r="L3651" t="s">
        <v>177</v>
      </c>
      <c r="M3651" t="s">
        <v>13781</v>
      </c>
      <c r="N3651" t="s">
        <v>13782</v>
      </c>
      <c r="O3651">
        <v>0.94486305555555561</v>
      </c>
      <c r="P3651">
        <v>0</v>
      </c>
      <c r="Q3651">
        <v>8</v>
      </c>
      <c r="R3651">
        <v>0</v>
      </c>
      <c r="S3651">
        <v>4</v>
      </c>
      <c r="T3651">
        <v>0</v>
      </c>
      <c r="U3651">
        <v>4</v>
      </c>
      <c r="V3651">
        <v>0</v>
      </c>
      <c r="W3651">
        <v>0</v>
      </c>
      <c r="X3651">
        <v>0</v>
      </c>
      <c r="Y3651">
        <v>1.2969725000000001</v>
      </c>
      <c r="Z3651">
        <v>0</v>
      </c>
      <c r="AA3651">
        <v>0.71503985000000003</v>
      </c>
      <c r="AB3651">
        <v>0</v>
      </c>
      <c r="AC3651">
        <v>10.023740999999999</v>
      </c>
      <c r="AD3651">
        <v>0</v>
      </c>
      <c r="AE3651">
        <v>0</v>
      </c>
      <c r="AF3651">
        <v>12.035753</v>
      </c>
    </row>
    <row r="3652" spans="1:32" x14ac:dyDescent="0.3">
      <c r="A3652">
        <v>3008330</v>
      </c>
      <c r="B3652">
        <v>1</v>
      </c>
      <c r="C3652" t="s">
        <v>83</v>
      </c>
      <c r="D3652" t="s">
        <v>123</v>
      </c>
      <c r="E3652" t="s">
        <v>13783</v>
      </c>
      <c r="F3652" t="s">
        <v>13784</v>
      </c>
      <c r="G3652" t="s">
        <v>134</v>
      </c>
      <c r="H3652" t="s">
        <v>142</v>
      </c>
      <c r="I3652" t="s">
        <v>79</v>
      </c>
      <c r="J3652" t="s">
        <v>136</v>
      </c>
      <c r="K3652" t="s">
        <v>22</v>
      </c>
      <c r="L3652" t="s">
        <v>137</v>
      </c>
      <c r="M3652" t="s">
        <v>13785</v>
      </c>
      <c r="N3652" t="s">
        <v>13786</v>
      </c>
      <c r="O3652">
        <v>5.0930555555555559</v>
      </c>
      <c r="P3652">
        <v>17</v>
      </c>
      <c r="Q3652">
        <v>291</v>
      </c>
      <c r="R3652">
        <v>76</v>
      </c>
      <c r="S3652">
        <v>12</v>
      </c>
      <c r="T3652">
        <v>23</v>
      </c>
      <c r="U3652">
        <v>14</v>
      </c>
      <c r="V3652">
        <v>6</v>
      </c>
      <c r="W3652">
        <v>0</v>
      </c>
      <c r="X3652">
        <v>24.967293000000002</v>
      </c>
      <c r="Y3652">
        <v>323.09219999999999</v>
      </c>
      <c r="Z3652">
        <v>397.49950000000001</v>
      </c>
      <c r="AA3652">
        <v>15.560366999999999</v>
      </c>
      <c r="AB3652">
        <v>316.88781999999998</v>
      </c>
      <c r="AC3652">
        <v>63.093426000000001</v>
      </c>
      <c r="AD3652">
        <v>1017.2179599999999</v>
      </c>
      <c r="AE3652">
        <v>0</v>
      </c>
      <c r="AF3652">
        <v>2158.3186000000001</v>
      </c>
    </row>
    <row r="3653" spans="1:32" x14ac:dyDescent="0.3">
      <c r="A3653">
        <v>3018947</v>
      </c>
      <c r="B3653">
        <v>1</v>
      </c>
      <c r="C3653" t="s">
        <v>82</v>
      </c>
      <c r="D3653" t="s">
        <v>106</v>
      </c>
      <c r="E3653" t="s">
        <v>13787</v>
      </c>
      <c r="F3653" t="s">
        <v>13788</v>
      </c>
      <c r="G3653" t="s">
        <v>134</v>
      </c>
      <c r="H3653" t="s">
        <v>247</v>
      </c>
      <c r="I3653" t="s">
        <v>78</v>
      </c>
      <c r="J3653" t="s">
        <v>136</v>
      </c>
      <c r="K3653" t="s">
        <v>22</v>
      </c>
      <c r="L3653" t="s">
        <v>177</v>
      </c>
      <c r="M3653" t="s">
        <v>13789</v>
      </c>
      <c r="N3653" t="s">
        <v>13790</v>
      </c>
      <c r="O3653">
        <v>0.84469000000000005</v>
      </c>
      <c r="P3653">
        <v>0</v>
      </c>
      <c r="Q3653">
        <v>253</v>
      </c>
      <c r="R3653">
        <v>0</v>
      </c>
      <c r="S3653">
        <v>0</v>
      </c>
      <c r="T3653">
        <v>0</v>
      </c>
      <c r="U3653">
        <v>21</v>
      </c>
      <c r="V3653">
        <v>0</v>
      </c>
      <c r="W3653">
        <v>0</v>
      </c>
      <c r="X3653">
        <v>0</v>
      </c>
      <c r="Y3653">
        <v>59.423912000000001</v>
      </c>
      <c r="Z3653">
        <v>0</v>
      </c>
      <c r="AA3653">
        <v>0</v>
      </c>
      <c r="AB3653">
        <v>0</v>
      </c>
      <c r="AC3653">
        <v>7.4735035999999999</v>
      </c>
      <c r="AD3653">
        <v>0</v>
      </c>
      <c r="AE3653">
        <v>0</v>
      </c>
      <c r="AF3653">
        <v>66.897414999999995</v>
      </c>
    </row>
    <row r="3654" spans="1:32" x14ac:dyDescent="0.3">
      <c r="A3654">
        <v>3013708</v>
      </c>
      <c r="B3654">
        <v>1</v>
      </c>
      <c r="C3654" t="s">
        <v>83</v>
      </c>
      <c r="D3654" t="s">
        <v>130</v>
      </c>
      <c r="E3654" t="s">
        <v>13791</v>
      </c>
      <c r="F3654" t="s">
        <v>13792</v>
      </c>
      <c r="G3654" t="s">
        <v>134</v>
      </c>
      <c r="H3654" t="s">
        <v>238</v>
      </c>
      <c r="I3654" t="s">
        <v>78</v>
      </c>
      <c r="J3654" t="s">
        <v>136</v>
      </c>
      <c r="K3654" t="s">
        <v>22</v>
      </c>
      <c r="L3654" t="s">
        <v>177</v>
      </c>
      <c r="M3654" t="s">
        <v>13793</v>
      </c>
      <c r="N3654" t="s">
        <v>13794</v>
      </c>
      <c r="O3654">
        <v>1.4732191666666667</v>
      </c>
      <c r="P3654">
        <v>0</v>
      </c>
      <c r="Q3654">
        <v>1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0.46219209999999999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0.46219209999999999</v>
      </c>
    </row>
    <row r="3655" spans="1:32" x14ac:dyDescent="0.3">
      <c r="A3655">
        <v>3013559</v>
      </c>
      <c r="B3655">
        <v>1</v>
      </c>
      <c r="C3655" t="s">
        <v>82</v>
      </c>
      <c r="D3655" t="s">
        <v>103</v>
      </c>
      <c r="E3655" t="s">
        <v>13795</v>
      </c>
      <c r="F3655" t="s">
        <v>13796</v>
      </c>
      <c r="G3655" t="s">
        <v>134</v>
      </c>
      <c r="H3655" t="s">
        <v>182</v>
      </c>
      <c r="I3655" t="s">
        <v>78</v>
      </c>
      <c r="J3655" t="s">
        <v>136</v>
      </c>
      <c r="K3655" t="s">
        <v>22</v>
      </c>
      <c r="L3655" t="s">
        <v>177</v>
      </c>
      <c r="M3655" t="s">
        <v>13797</v>
      </c>
      <c r="N3655" t="s">
        <v>13798</v>
      </c>
      <c r="O3655">
        <v>0.28166666666666668</v>
      </c>
      <c r="P3655">
        <v>0</v>
      </c>
      <c r="Q3655">
        <v>72</v>
      </c>
      <c r="R3655">
        <v>0</v>
      </c>
      <c r="S3655">
        <v>5</v>
      </c>
      <c r="T3655">
        <v>0</v>
      </c>
      <c r="U3655">
        <v>8</v>
      </c>
      <c r="V3655">
        <v>0</v>
      </c>
      <c r="W3655">
        <v>0</v>
      </c>
      <c r="X3655">
        <v>0</v>
      </c>
      <c r="Y3655">
        <v>4.8043649999999998</v>
      </c>
      <c r="Z3655">
        <v>0</v>
      </c>
      <c r="AA3655">
        <v>0.56521030000000005</v>
      </c>
      <c r="AB3655">
        <v>0</v>
      </c>
      <c r="AC3655">
        <v>0.40995759999999998</v>
      </c>
      <c r="AD3655">
        <v>0</v>
      </c>
      <c r="AE3655">
        <v>0</v>
      </c>
      <c r="AF3655">
        <v>5.7795329999999998</v>
      </c>
    </row>
    <row r="3656" spans="1:32" x14ac:dyDescent="0.3">
      <c r="A3656">
        <v>3018868</v>
      </c>
      <c r="B3656">
        <v>1</v>
      </c>
      <c r="C3656" t="s">
        <v>83</v>
      </c>
      <c r="D3656" t="s">
        <v>119</v>
      </c>
      <c r="E3656" t="s">
        <v>13799</v>
      </c>
      <c r="F3656" t="s">
        <v>13800</v>
      </c>
      <c r="G3656" t="s">
        <v>134</v>
      </c>
      <c r="H3656" t="s">
        <v>318</v>
      </c>
      <c r="I3656" t="s">
        <v>79</v>
      </c>
      <c r="J3656" t="s">
        <v>136</v>
      </c>
      <c r="K3656" t="s">
        <v>22</v>
      </c>
      <c r="L3656" t="s">
        <v>177</v>
      </c>
      <c r="M3656" t="s">
        <v>13801</v>
      </c>
      <c r="N3656" t="s">
        <v>13802</v>
      </c>
      <c r="O3656">
        <v>1.2795466666666668</v>
      </c>
      <c r="P3656">
        <v>0</v>
      </c>
      <c r="Q3656">
        <v>34</v>
      </c>
      <c r="R3656">
        <v>0</v>
      </c>
      <c r="S3656">
        <v>2</v>
      </c>
      <c r="T3656">
        <v>0</v>
      </c>
      <c r="U3656">
        <v>1</v>
      </c>
      <c r="V3656">
        <v>0</v>
      </c>
      <c r="W3656">
        <v>0</v>
      </c>
      <c r="X3656">
        <v>0</v>
      </c>
      <c r="Y3656">
        <v>2.3631687000000001</v>
      </c>
      <c r="Z3656">
        <v>0</v>
      </c>
      <c r="AA3656">
        <v>0.13155338</v>
      </c>
      <c r="AB3656">
        <v>0</v>
      </c>
      <c r="AC3656">
        <v>4.8646727000000002E-3</v>
      </c>
      <c r="AD3656">
        <v>0</v>
      </c>
      <c r="AE3656">
        <v>0</v>
      </c>
      <c r="AF3656">
        <v>2.4995867999999999</v>
      </c>
    </row>
    <row r="3657" spans="1:32" x14ac:dyDescent="0.3">
      <c r="A3657">
        <v>3017728</v>
      </c>
      <c r="B3657">
        <v>1</v>
      </c>
      <c r="C3657" t="s">
        <v>83</v>
      </c>
      <c r="D3657" t="s">
        <v>126</v>
      </c>
      <c r="E3657" t="s">
        <v>13803</v>
      </c>
      <c r="F3657" t="s">
        <v>13804</v>
      </c>
      <c r="G3657" t="s">
        <v>134</v>
      </c>
      <c r="H3657" t="s">
        <v>252</v>
      </c>
      <c r="I3657" t="s">
        <v>79</v>
      </c>
      <c r="J3657" t="s">
        <v>136</v>
      </c>
      <c r="K3657" t="s">
        <v>22</v>
      </c>
      <c r="L3657" t="s">
        <v>177</v>
      </c>
      <c r="M3657" t="s">
        <v>13805</v>
      </c>
      <c r="N3657" t="s">
        <v>13806</v>
      </c>
      <c r="O3657">
        <v>0.56248194444444444</v>
      </c>
      <c r="P3657">
        <v>0</v>
      </c>
      <c r="Q3657">
        <v>52</v>
      </c>
      <c r="R3657">
        <v>0</v>
      </c>
      <c r="S3657">
        <v>4</v>
      </c>
      <c r="T3657">
        <v>1</v>
      </c>
      <c r="U3657">
        <v>0</v>
      </c>
      <c r="V3657">
        <v>0</v>
      </c>
      <c r="W3657">
        <v>0</v>
      </c>
      <c r="X3657">
        <v>0</v>
      </c>
      <c r="Y3657">
        <v>3.677683</v>
      </c>
      <c r="Z3657">
        <v>0</v>
      </c>
      <c r="AA3657">
        <v>0.60188143999999999</v>
      </c>
      <c r="AB3657">
        <v>1.8281467</v>
      </c>
      <c r="AC3657">
        <v>0</v>
      </c>
      <c r="AD3657">
        <v>0</v>
      </c>
      <c r="AE3657">
        <v>0</v>
      </c>
      <c r="AF3657">
        <v>6.1077113000000001</v>
      </c>
    </row>
    <row r="3658" spans="1:32" x14ac:dyDescent="0.3">
      <c r="A3658">
        <v>3017533</v>
      </c>
      <c r="B3658">
        <v>1</v>
      </c>
      <c r="C3658" t="s">
        <v>83</v>
      </c>
      <c r="D3658" t="s">
        <v>120</v>
      </c>
      <c r="E3658" t="s">
        <v>13807</v>
      </c>
      <c r="F3658" t="s">
        <v>13808</v>
      </c>
      <c r="G3658" t="s">
        <v>134</v>
      </c>
      <c r="H3658" t="s">
        <v>182</v>
      </c>
      <c r="I3658" t="s">
        <v>78</v>
      </c>
      <c r="J3658" t="s">
        <v>136</v>
      </c>
      <c r="K3658" t="s">
        <v>22</v>
      </c>
      <c r="L3658" t="s">
        <v>177</v>
      </c>
      <c r="M3658" t="s">
        <v>13809</v>
      </c>
      <c r="N3658" t="s">
        <v>13810</v>
      </c>
      <c r="O3658">
        <v>0.93265944444444449</v>
      </c>
      <c r="P3658">
        <v>0</v>
      </c>
      <c r="Q3658">
        <v>33</v>
      </c>
      <c r="R3658">
        <v>0</v>
      </c>
      <c r="S3658">
        <v>6</v>
      </c>
      <c r="T3658">
        <v>0</v>
      </c>
      <c r="U3658">
        <v>1</v>
      </c>
      <c r="V3658">
        <v>0</v>
      </c>
      <c r="W3658">
        <v>0</v>
      </c>
      <c r="X3658">
        <v>0</v>
      </c>
      <c r="Y3658">
        <v>7.4800610000000001</v>
      </c>
      <c r="Z3658">
        <v>0</v>
      </c>
      <c r="AA3658">
        <v>3.2502160000000002E-2</v>
      </c>
      <c r="AB3658">
        <v>0</v>
      </c>
      <c r="AC3658">
        <v>1.9618335999999998E-3</v>
      </c>
      <c r="AD3658">
        <v>0</v>
      </c>
      <c r="AE3658">
        <v>0</v>
      </c>
      <c r="AF3658">
        <v>7.5145254000000001</v>
      </c>
    </row>
    <row r="3659" spans="1:32" x14ac:dyDescent="0.3">
      <c r="A3659">
        <v>3018562</v>
      </c>
      <c r="B3659">
        <v>1</v>
      </c>
      <c r="C3659" t="s">
        <v>82</v>
      </c>
      <c r="D3659" t="s">
        <v>112</v>
      </c>
      <c r="E3659" t="s">
        <v>13811</v>
      </c>
      <c r="F3659" t="s">
        <v>13812</v>
      </c>
      <c r="G3659" t="s">
        <v>134</v>
      </c>
      <c r="H3659" t="s">
        <v>182</v>
      </c>
      <c r="I3659" t="s">
        <v>78</v>
      </c>
      <c r="J3659" t="s">
        <v>136</v>
      </c>
      <c r="K3659" t="s">
        <v>22</v>
      </c>
      <c r="L3659" t="s">
        <v>177</v>
      </c>
      <c r="M3659" t="s">
        <v>13813</v>
      </c>
      <c r="N3659" t="s">
        <v>13814</v>
      </c>
      <c r="O3659">
        <v>1.1075994444444446</v>
      </c>
      <c r="P3659">
        <v>0</v>
      </c>
      <c r="Q3659">
        <v>78</v>
      </c>
      <c r="R3659">
        <v>0</v>
      </c>
      <c r="S3659">
        <v>0</v>
      </c>
      <c r="T3659">
        <v>0</v>
      </c>
      <c r="U3659">
        <v>12</v>
      </c>
      <c r="V3659">
        <v>0</v>
      </c>
      <c r="W3659">
        <v>0</v>
      </c>
      <c r="X3659">
        <v>0</v>
      </c>
      <c r="Y3659">
        <v>15.161865000000001</v>
      </c>
      <c r="Z3659">
        <v>0</v>
      </c>
      <c r="AA3659">
        <v>0</v>
      </c>
      <c r="AB3659">
        <v>0</v>
      </c>
      <c r="AC3659">
        <v>4.1976686000000001</v>
      </c>
      <c r="AD3659">
        <v>0</v>
      </c>
      <c r="AE3659">
        <v>0</v>
      </c>
      <c r="AF3659">
        <v>19.359532999999999</v>
      </c>
    </row>
    <row r="3660" spans="1:32" x14ac:dyDescent="0.3">
      <c r="A3660">
        <v>3013689</v>
      </c>
      <c r="B3660">
        <v>1</v>
      </c>
      <c r="C3660" t="s">
        <v>83</v>
      </c>
      <c r="D3660" t="s">
        <v>117</v>
      </c>
      <c r="E3660" t="s">
        <v>13815</v>
      </c>
      <c r="F3660" t="s">
        <v>13816</v>
      </c>
      <c r="G3660" t="s">
        <v>134</v>
      </c>
      <c r="H3660" t="s">
        <v>1131</v>
      </c>
      <c r="I3660" t="s">
        <v>79</v>
      </c>
      <c r="J3660" t="s">
        <v>136</v>
      </c>
      <c r="K3660" t="s">
        <v>22</v>
      </c>
      <c r="L3660" t="s">
        <v>177</v>
      </c>
      <c r="M3660" t="s">
        <v>13817</v>
      </c>
      <c r="N3660" t="s">
        <v>13818</v>
      </c>
      <c r="O3660">
        <v>4.1287052777777777</v>
      </c>
      <c r="P3660">
        <v>0</v>
      </c>
      <c r="Q3660">
        <v>33</v>
      </c>
      <c r="R3660">
        <v>0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0</v>
      </c>
      <c r="Y3660">
        <v>5.7035656000000001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5.7035656000000001</v>
      </c>
    </row>
    <row r="3661" spans="1:32" x14ac:dyDescent="0.3">
      <c r="A3661">
        <v>3019313</v>
      </c>
      <c r="B3661">
        <v>1</v>
      </c>
      <c r="C3661" t="s">
        <v>83</v>
      </c>
      <c r="D3661" t="s">
        <v>125</v>
      </c>
      <c r="E3661" t="s">
        <v>13819</v>
      </c>
      <c r="F3661" t="s">
        <v>13820</v>
      </c>
      <c r="G3661" t="s">
        <v>134</v>
      </c>
      <c r="H3661" t="s">
        <v>247</v>
      </c>
      <c r="I3661" t="s">
        <v>78</v>
      </c>
      <c r="J3661" t="s">
        <v>136</v>
      </c>
      <c r="K3661" t="s">
        <v>22</v>
      </c>
      <c r="L3661" t="s">
        <v>177</v>
      </c>
      <c r="M3661" t="s">
        <v>13821</v>
      </c>
      <c r="N3661" t="s">
        <v>13822</v>
      </c>
      <c r="O3661">
        <v>0.98693472222222223</v>
      </c>
      <c r="P3661">
        <v>0</v>
      </c>
      <c r="Q3661">
        <v>12</v>
      </c>
      <c r="R3661">
        <v>0</v>
      </c>
      <c r="S3661">
        <v>0</v>
      </c>
      <c r="T3661">
        <v>0</v>
      </c>
      <c r="U3661">
        <v>2</v>
      </c>
      <c r="V3661">
        <v>0</v>
      </c>
      <c r="W3661">
        <v>0</v>
      </c>
      <c r="X3661">
        <v>0</v>
      </c>
      <c r="Y3661">
        <v>1.788276</v>
      </c>
      <c r="Z3661">
        <v>0</v>
      </c>
      <c r="AA3661">
        <v>0</v>
      </c>
      <c r="AB3661">
        <v>0</v>
      </c>
      <c r="AC3661">
        <v>0.18553069999999999</v>
      </c>
      <c r="AD3661">
        <v>0</v>
      </c>
      <c r="AE3661">
        <v>0</v>
      </c>
      <c r="AF3661">
        <v>1.9738066999999999</v>
      </c>
    </row>
    <row r="3662" spans="1:32" x14ac:dyDescent="0.3">
      <c r="A3662">
        <v>3018557</v>
      </c>
      <c r="B3662">
        <v>1</v>
      </c>
      <c r="C3662" t="s">
        <v>83</v>
      </c>
      <c r="D3662" t="s">
        <v>129</v>
      </c>
      <c r="E3662" t="s">
        <v>13823</v>
      </c>
      <c r="F3662" t="s">
        <v>13824</v>
      </c>
      <c r="G3662" t="s">
        <v>134</v>
      </c>
      <c r="H3662" t="s">
        <v>211</v>
      </c>
      <c r="I3662" t="s">
        <v>79</v>
      </c>
      <c r="J3662" t="s">
        <v>136</v>
      </c>
      <c r="K3662" t="s">
        <v>22</v>
      </c>
      <c r="L3662" t="s">
        <v>177</v>
      </c>
      <c r="M3662" t="s">
        <v>13825</v>
      </c>
      <c r="N3662" t="s">
        <v>13826</v>
      </c>
      <c r="O3662">
        <v>1.1300786111111112</v>
      </c>
      <c r="P3662">
        <v>7</v>
      </c>
      <c r="Q3662">
        <v>404</v>
      </c>
      <c r="R3662">
        <v>306</v>
      </c>
      <c r="S3662">
        <v>510</v>
      </c>
      <c r="T3662">
        <v>26</v>
      </c>
      <c r="U3662">
        <v>74</v>
      </c>
      <c r="V3662">
        <v>1</v>
      </c>
      <c r="W3662">
        <v>0</v>
      </c>
      <c r="X3662">
        <v>4.6207000000000003</v>
      </c>
      <c r="Y3662">
        <v>50.825000000000003</v>
      </c>
      <c r="Z3662">
        <v>130.08179999999999</v>
      </c>
      <c r="AA3662">
        <v>143.84522999999999</v>
      </c>
      <c r="AB3662">
        <v>13.077812</v>
      </c>
      <c r="AC3662">
        <v>14.905643</v>
      </c>
      <c r="AD3662">
        <v>158.10921999999999</v>
      </c>
      <c r="AE3662">
        <v>0</v>
      </c>
      <c r="AF3662">
        <v>515.46540000000005</v>
      </c>
    </row>
    <row r="3663" spans="1:32" x14ac:dyDescent="0.3">
      <c r="A3663">
        <v>3013650</v>
      </c>
      <c r="B3663">
        <v>1</v>
      </c>
      <c r="C3663" t="s">
        <v>83</v>
      </c>
      <c r="D3663" t="s">
        <v>128</v>
      </c>
      <c r="E3663" t="s">
        <v>13827</v>
      </c>
      <c r="F3663" t="s">
        <v>13828</v>
      </c>
      <c r="G3663" t="s">
        <v>134</v>
      </c>
      <c r="H3663" t="s">
        <v>182</v>
      </c>
      <c r="I3663" t="s">
        <v>78</v>
      </c>
      <c r="J3663" t="s">
        <v>136</v>
      </c>
      <c r="K3663" t="s">
        <v>22</v>
      </c>
      <c r="L3663" t="s">
        <v>177</v>
      </c>
      <c r="M3663" t="s">
        <v>13829</v>
      </c>
      <c r="N3663" t="s">
        <v>13830</v>
      </c>
      <c r="O3663">
        <v>1.1766666666666667</v>
      </c>
      <c r="P3663">
        <v>0</v>
      </c>
      <c r="Q3663">
        <v>88</v>
      </c>
      <c r="R3663">
        <v>0</v>
      </c>
      <c r="S3663">
        <v>1</v>
      </c>
      <c r="T3663">
        <v>0</v>
      </c>
      <c r="U3663">
        <v>11</v>
      </c>
      <c r="V3663">
        <v>0</v>
      </c>
      <c r="W3663">
        <v>0</v>
      </c>
      <c r="X3663">
        <v>0</v>
      </c>
      <c r="Y3663">
        <v>21.508009000000001</v>
      </c>
      <c r="Z3663">
        <v>0</v>
      </c>
      <c r="AA3663">
        <v>4.1589684</v>
      </c>
      <c r="AB3663">
        <v>0</v>
      </c>
      <c r="AC3663">
        <v>11.654584</v>
      </c>
      <c r="AD3663">
        <v>0</v>
      </c>
      <c r="AE3663">
        <v>0</v>
      </c>
      <c r="AF3663">
        <v>37.321564000000002</v>
      </c>
    </row>
    <row r="3664" spans="1:32" x14ac:dyDescent="0.3">
      <c r="A3664">
        <v>3015447</v>
      </c>
      <c r="B3664">
        <v>1</v>
      </c>
      <c r="C3664" t="s">
        <v>82</v>
      </c>
      <c r="D3664" t="s">
        <v>104</v>
      </c>
      <c r="E3664" t="s">
        <v>12978</v>
      </c>
      <c r="F3664" t="s">
        <v>12979</v>
      </c>
      <c r="G3664" t="s">
        <v>134</v>
      </c>
      <c r="H3664" t="s">
        <v>247</v>
      </c>
      <c r="I3664" t="s">
        <v>78</v>
      </c>
      <c r="J3664" t="s">
        <v>136</v>
      </c>
      <c r="K3664" t="s">
        <v>22</v>
      </c>
      <c r="L3664" t="s">
        <v>177</v>
      </c>
      <c r="M3664" t="s">
        <v>13831</v>
      </c>
      <c r="N3664" t="s">
        <v>13832</v>
      </c>
      <c r="O3664">
        <v>0.75379277777777776</v>
      </c>
      <c r="P3664">
        <v>0</v>
      </c>
      <c r="Q3664">
        <v>81</v>
      </c>
      <c r="R3664">
        <v>0</v>
      </c>
      <c r="S3664">
        <v>0</v>
      </c>
      <c r="T3664">
        <v>0</v>
      </c>
      <c r="U3664">
        <v>8</v>
      </c>
      <c r="V3664">
        <v>0</v>
      </c>
      <c r="W3664">
        <v>0</v>
      </c>
      <c r="X3664">
        <v>0</v>
      </c>
      <c r="Y3664">
        <v>15.126611</v>
      </c>
      <c r="Z3664">
        <v>0</v>
      </c>
      <c r="AA3664">
        <v>0</v>
      </c>
      <c r="AB3664">
        <v>0</v>
      </c>
      <c r="AC3664">
        <v>3.2222721999999999</v>
      </c>
      <c r="AD3664">
        <v>0</v>
      </c>
      <c r="AE3664">
        <v>0</v>
      </c>
      <c r="AF3664">
        <v>18.348883000000001</v>
      </c>
    </row>
    <row r="3665" spans="1:32" x14ac:dyDescent="0.3">
      <c r="A3665">
        <v>3012888</v>
      </c>
      <c r="B3665">
        <v>1</v>
      </c>
      <c r="C3665" t="s">
        <v>82</v>
      </c>
      <c r="D3665" t="s">
        <v>106</v>
      </c>
      <c r="E3665" t="s">
        <v>13833</v>
      </c>
      <c r="F3665" t="s">
        <v>13834</v>
      </c>
      <c r="G3665" t="s">
        <v>134</v>
      </c>
      <c r="H3665" t="s">
        <v>142</v>
      </c>
      <c r="I3665" t="s">
        <v>79</v>
      </c>
      <c r="J3665" t="s">
        <v>136</v>
      </c>
      <c r="K3665" t="s">
        <v>22</v>
      </c>
      <c r="L3665" t="s">
        <v>137</v>
      </c>
      <c r="M3665" t="s">
        <v>13835</v>
      </c>
      <c r="N3665" t="s">
        <v>13836</v>
      </c>
      <c r="O3665">
        <v>7.7886111111111109</v>
      </c>
      <c r="P3665">
        <v>0</v>
      </c>
      <c r="Q3665">
        <v>537</v>
      </c>
      <c r="R3665">
        <v>0</v>
      </c>
      <c r="S3665">
        <v>0</v>
      </c>
      <c r="T3665">
        <v>0</v>
      </c>
      <c r="U3665">
        <v>9</v>
      </c>
      <c r="V3665">
        <v>0</v>
      </c>
      <c r="W3665">
        <v>0</v>
      </c>
      <c r="X3665">
        <v>0</v>
      </c>
      <c r="Y3665">
        <v>1215.6228000000001</v>
      </c>
      <c r="Z3665">
        <v>0</v>
      </c>
      <c r="AA3665">
        <v>0</v>
      </c>
      <c r="AB3665">
        <v>0</v>
      </c>
      <c r="AC3665">
        <v>28.280242999999999</v>
      </c>
      <c r="AD3665">
        <v>0</v>
      </c>
      <c r="AE3665">
        <v>0</v>
      </c>
      <c r="AF3665">
        <v>1243.903</v>
      </c>
    </row>
    <row r="3666" spans="1:32" x14ac:dyDescent="0.3">
      <c r="A3666">
        <v>3018932</v>
      </c>
      <c r="B3666">
        <v>1</v>
      </c>
      <c r="C3666" t="s">
        <v>83</v>
      </c>
      <c r="D3666" t="s">
        <v>120</v>
      </c>
      <c r="E3666" t="s">
        <v>13837</v>
      </c>
      <c r="F3666" t="s">
        <v>13838</v>
      </c>
      <c r="G3666" t="s">
        <v>134</v>
      </c>
      <c r="H3666" t="s">
        <v>247</v>
      </c>
      <c r="I3666" t="s">
        <v>78</v>
      </c>
      <c r="J3666" t="s">
        <v>136</v>
      </c>
      <c r="K3666" t="s">
        <v>22</v>
      </c>
      <c r="L3666" t="s">
        <v>177</v>
      </c>
      <c r="M3666" t="s">
        <v>13839</v>
      </c>
      <c r="N3666" t="s">
        <v>13840</v>
      </c>
      <c r="O3666">
        <v>1.5671730555555556</v>
      </c>
      <c r="P3666">
        <v>0</v>
      </c>
      <c r="Q3666">
        <v>6</v>
      </c>
      <c r="R3666">
        <v>0</v>
      </c>
      <c r="S3666">
        <v>0</v>
      </c>
      <c r="T3666">
        <v>0</v>
      </c>
      <c r="U3666">
        <v>3</v>
      </c>
      <c r="V3666">
        <v>0</v>
      </c>
      <c r="W3666">
        <v>0</v>
      </c>
      <c r="X3666">
        <v>0</v>
      </c>
      <c r="Y3666">
        <v>2.0139174</v>
      </c>
      <c r="Z3666">
        <v>0</v>
      </c>
      <c r="AA3666">
        <v>0</v>
      </c>
      <c r="AB3666">
        <v>0</v>
      </c>
      <c r="AC3666">
        <v>3.1515586</v>
      </c>
      <c r="AD3666">
        <v>0</v>
      </c>
      <c r="AE3666">
        <v>0</v>
      </c>
      <c r="AF3666">
        <v>5.1654762999999999</v>
      </c>
    </row>
    <row r="3667" spans="1:32" x14ac:dyDescent="0.3">
      <c r="A3667">
        <v>3008199</v>
      </c>
      <c r="B3667">
        <v>1</v>
      </c>
      <c r="C3667" t="s">
        <v>82</v>
      </c>
      <c r="D3667" t="s">
        <v>108</v>
      </c>
      <c r="E3667" t="s">
        <v>13841</v>
      </c>
      <c r="F3667" t="s">
        <v>13842</v>
      </c>
      <c r="G3667" t="s">
        <v>134</v>
      </c>
      <c r="H3667" t="s">
        <v>327</v>
      </c>
      <c r="I3667" t="s">
        <v>78</v>
      </c>
      <c r="J3667" t="s">
        <v>136</v>
      </c>
      <c r="K3667" t="s">
        <v>22</v>
      </c>
      <c r="L3667" t="s">
        <v>177</v>
      </c>
      <c r="M3667" t="s">
        <v>13843</v>
      </c>
      <c r="N3667" t="s">
        <v>13844</v>
      </c>
      <c r="O3667">
        <v>1.1463888888888889</v>
      </c>
      <c r="P3667">
        <v>0</v>
      </c>
      <c r="Q3667">
        <v>17</v>
      </c>
      <c r="R3667">
        <v>0</v>
      </c>
      <c r="S3667">
        <v>0</v>
      </c>
      <c r="T3667">
        <v>0</v>
      </c>
      <c r="U3667">
        <v>4</v>
      </c>
      <c r="V3667">
        <v>0</v>
      </c>
      <c r="W3667">
        <v>0</v>
      </c>
      <c r="X3667">
        <v>0</v>
      </c>
      <c r="Y3667">
        <v>3.5299938000000002</v>
      </c>
      <c r="Z3667">
        <v>0</v>
      </c>
      <c r="AA3667">
        <v>0</v>
      </c>
      <c r="AB3667">
        <v>0</v>
      </c>
      <c r="AC3667">
        <v>4.8439120000000004</v>
      </c>
      <c r="AD3667">
        <v>0</v>
      </c>
      <c r="AE3667">
        <v>0</v>
      </c>
      <c r="AF3667">
        <v>8.3739059999999998</v>
      </c>
    </row>
    <row r="3668" spans="1:32" x14ac:dyDescent="0.3">
      <c r="A3668">
        <v>3009724</v>
      </c>
      <c r="B3668">
        <v>1</v>
      </c>
      <c r="C3668" t="s">
        <v>82</v>
      </c>
      <c r="D3668" t="s">
        <v>101</v>
      </c>
      <c r="E3668" t="s">
        <v>11180</v>
      </c>
      <c r="F3668" t="s">
        <v>11181</v>
      </c>
      <c r="G3668" t="s">
        <v>134</v>
      </c>
      <c r="H3668" t="s">
        <v>404</v>
      </c>
      <c r="I3668" t="s">
        <v>78</v>
      </c>
      <c r="J3668" t="s">
        <v>136</v>
      </c>
      <c r="K3668" t="s">
        <v>22</v>
      </c>
      <c r="L3668" t="s">
        <v>177</v>
      </c>
      <c r="M3668" t="s">
        <v>13845</v>
      </c>
      <c r="N3668" t="s">
        <v>13846</v>
      </c>
      <c r="O3668">
        <v>5.2508333333333335</v>
      </c>
      <c r="P3668">
        <v>0</v>
      </c>
      <c r="Q3668">
        <v>112</v>
      </c>
      <c r="R3668">
        <v>0</v>
      </c>
      <c r="S3668">
        <v>5</v>
      </c>
      <c r="T3668">
        <v>0</v>
      </c>
      <c r="U3668">
        <v>23</v>
      </c>
      <c r="V3668">
        <v>0</v>
      </c>
      <c r="W3668">
        <v>0</v>
      </c>
      <c r="X3668">
        <v>0</v>
      </c>
      <c r="Y3668">
        <v>203.46799999999999</v>
      </c>
      <c r="Z3668">
        <v>0</v>
      </c>
      <c r="AA3668">
        <v>5.0680943000000003</v>
      </c>
      <c r="AB3668">
        <v>0</v>
      </c>
      <c r="AC3668">
        <v>95.038480000000007</v>
      </c>
      <c r="AD3668">
        <v>0</v>
      </c>
      <c r="AE3668">
        <v>0</v>
      </c>
      <c r="AF3668">
        <v>303.57459999999998</v>
      </c>
    </row>
    <row r="3669" spans="1:32" x14ac:dyDescent="0.3">
      <c r="A3669">
        <v>3018857</v>
      </c>
      <c r="B3669">
        <v>1</v>
      </c>
      <c r="C3669" t="s">
        <v>82</v>
      </c>
      <c r="D3669" t="s">
        <v>87</v>
      </c>
      <c r="E3669" t="s">
        <v>13847</v>
      </c>
      <c r="F3669" t="s">
        <v>13848</v>
      </c>
      <c r="G3669" t="s">
        <v>134</v>
      </c>
      <c r="H3669" t="s">
        <v>216</v>
      </c>
      <c r="I3669" t="s">
        <v>78</v>
      </c>
      <c r="J3669" t="s">
        <v>136</v>
      </c>
      <c r="K3669" t="s">
        <v>22</v>
      </c>
      <c r="L3669" t="s">
        <v>177</v>
      </c>
      <c r="M3669" t="s">
        <v>13849</v>
      </c>
      <c r="N3669" t="s">
        <v>13444</v>
      </c>
      <c r="O3669">
        <v>0.71297250000000001</v>
      </c>
      <c r="P3669">
        <v>0</v>
      </c>
      <c r="Q3669">
        <v>21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2.9769583000000002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2.9769583000000002</v>
      </c>
    </row>
    <row r="3670" spans="1:32" x14ac:dyDescent="0.3">
      <c r="A3670">
        <v>3018919</v>
      </c>
      <c r="B3670">
        <v>1</v>
      </c>
      <c r="C3670" t="s">
        <v>83</v>
      </c>
      <c r="D3670" t="s">
        <v>119</v>
      </c>
      <c r="E3670" t="s">
        <v>13850</v>
      </c>
      <c r="F3670" t="s">
        <v>13851</v>
      </c>
      <c r="G3670" t="s">
        <v>134</v>
      </c>
      <c r="H3670" t="s">
        <v>211</v>
      </c>
      <c r="I3670" t="s">
        <v>79</v>
      </c>
      <c r="J3670" t="s">
        <v>136</v>
      </c>
      <c r="K3670" t="s">
        <v>22</v>
      </c>
      <c r="L3670" t="s">
        <v>177</v>
      </c>
      <c r="M3670" t="s">
        <v>13852</v>
      </c>
      <c r="N3670" t="s">
        <v>13853</v>
      </c>
      <c r="O3670">
        <v>0.47388888888888892</v>
      </c>
      <c r="P3670">
        <v>3</v>
      </c>
      <c r="Q3670">
        <v>490</v>
      </c>
      <c r="R3670">
        <v>4</v>
      </c>
      <c r="S3670">
        <v>21</v>
      </c>
      <c r="T3670">
        <v>1</v>
      </c>
      <c r="U3670">
        <v>30</v>
      </c>
      <c r="V3670">
        <v>0</v>
      </c>
      <c r="W3670">
        <v>0</v>
      </c>
      <c r="X3670">
        <v>5.1056824000000001</v>
      </c>
      <c r="Y3670">
        <v>16.559270000000001</v>
      </c>
      <c r="Z3670">
        <v>0.42747822000000002</v>
      </c>
      <c r="AA3670">
        <v>1.5160705000000001</v>
      </c>
      <c r="AB3670">
        <v>0.51392280000000001</v>
      </c>
      <c r="AC3670">
        <v>2.4984663</v>
      </c>
      <c r="AD3670">
        <v>0</v>
      </c>
      <c r="AE3670">
        <v>0</v>
      </c>
      <c r="AF3670">
        <v>26.620889999999999</v>
      </c>
    </row>
    <row r="3671" spans="1:32" x14ac:dyDescent="0.3">
      <c r="A3671">
        <v>3018726</v>
      </c>
      <c r="B3671">
        <v>1</v>
      </c>
      <c r="C3671" t="s">
        <v>82</v>
      </c>
      <c r="D3671" t="s">
        <v>106</v>
      </c>
      <c r="E3671" t="s">
        <v>13854</v>
      </c>
      <c r="F3671" t="s">
        <v>13855</v>
      </c>
      <c r="G3671" t="s">
        <v>134</v>
      </c>
      <c r="H3671" t="s">
        <v>238</v>
      </c>
      <c r="I3671" t="s">
        <v>78</v>
      </c>
      <c r="J3671" t="s">
        <v>136</v>
      </c>
      <c r="K3671" t="s">
        <v>22</v>
      </c>
      <c r="L3671" t="s">
        <v>177</v>
      </c>
      <c r="M3671" t="s">
        <v>13856</v>
      </c>
      <c r="N3671" t="s">
        <v>13591</v>
      </c>
      <c r="O3671">
        <v>4.0609144444444443</v>
      </c>
      <c r="P3671">
        <v>0</v>
      </c>
      <c r="Q3671">
        <v>1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0.28102988000000001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0.28102988000000001</v>
      </c>
    </row>
    <row r="3672" spans="1:32" x14ac:dyDescent="0.3">
      <c r="A3672">
        <v>3018922</v>
      </c>
      <c r="B3672">
        <v>1</v>
      </c>
      <c r="C3672" t="s">
        <v>83</v>
      </c>
      <c r="D3672" t="s">
        <v>119</v>
      </c>
      <c r="E3672" t="s">
        <v>13857</v>
      </c>
      <c r="F3672" t="s">
        <v>13858</v>
      </c>
      <c r="G3672" t="s">
        <v>134</v>
      </c>
      <c r="H3672" t="s">
        <v>211</v>
      </c>
      <c r="I3672" t="s">
        <v>79</v>
      </c>
      <c r="J3672" t="s">
        <v>136</v>
      </c>
      <c r="K3672" t="s">
        <v>22</v>
      </c>
      <c r="L3672" t="s">
        <v>177</v>
      </c>
      <c r="M3672" t="s">
        <v>13859</v>
      </c>
      <c r="N3672" t="s">
        <v>13860</v>
      </c>
      <c r="O3672">
        <v>0.91472222222222221</v>
      </c>
      <c r="P3672">
        <v>3</v>
      </c>
      <c r="Q3672">
        <v>1215</v>
      </c>
      <c r="R3672">
        <v>3</v>
      </c>
      <c r="S3672">
        <v>147</v>
      </c>
      <c r="T3672">
        <v>3</v>
      </c>
      <c r="U3672">
        <v>72</v>
      </c>
      <c r="V3672">
        <v>0</v>
      </c>
      <c r="W3672">
        <v>0</v>
      </c>
      <c r="X3672">
        <v>4.0875744999999997</v>
      </c>
      <c r="Y3672">
        <v>89.024879999999996</v>
      </c>
      <c r="Z3672">
        <v>0.59604484000000002</v>
      </c>
      <c r="AA3672">
        <v>11.435404999999999</v>
      </c>
      <c r="AB3672">
        <v>7.5543941999999999</v>
      </c>
      <c r="AC3672">
        <v>21.216843000000001</v>
      </c>
      <c r="AD3672">
        <v>0</v>
      </c>
      <c r="AE3672">
        <v>0</v>
      </c>
      <c r="AF3672">
        <v>133.91513</v>
      </c>
    </row>
    <row r="3673" spans="1:32" x14ac:dyDescent="0.3">
      <c r="A3673">
        <v>3013699</v>
      </c>
      <c r="B3673">
        <v>1</v>
      </c>
      <c r="C3673" t="s">
        <v>82</v>
      </c>
      <c r="D3673" t="s">
        <v>93</v>
      </c>
      <c r="E3673" t="s">
        <v>13861</v>
      </c>
      <c r="F3673" t="s">
        <v>13862</v>
      </c>
      <c r="G3673" t="s">
        <v>134</v>
      </c>
      <c r="H3673" t="s">
        <v>367</v>
      </c>
      <c r="I3673" t="s">
        <v>78</v>
      </c>
      <c r="J3673" t="s">
        <v>136</v>
      </c>
      <c r="K3673" t="s">
        <v>22</v>
      </c>
      <c r="L3673" t="s">
        <v>177</v>
      </c>
      <c r="M3673" t="s">
        <v>13863</v>
      </c>
      <c r="N3673" t="s">
        <v>13864</v>
      </c>
      <c r="O3673">
        <v>3.923478055555556</v>
      </c>
      <c r="P3673">
        <v>0</v>
      </c>
      <c r="Q3673">
        <v>17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11.376227999999999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11.376227999999999</v>
      </c>
    </row>
    <row r="3674" spans="1:32" x14ac:dyDescent="0.3">
      <c r="A3674">
        <v>3004577</v>
      </c>
      <c r="B3674">
        <v>1</v>
      </c>
      <c r="C3674" t="s">
        <v>82</v>
      </c>
      <c r="D3674" t="s">
        <v>95</v>
      </c>
      <c r="E3674" t="s">
        <v>13865</v>
      </c>
      <c r="F3674" t="s">
        <v>13866</v>
      </c>
      <c r="G3674" t="s">
        <v>134</v>
      </c>
      <c r="H3674" t="s">
        <v>367</v>
      </c>
      <c r="I3674" t="s">
        <v>78</v>
      </c>
      <c r="J3674" t="s">
        <v>136</v>
      </c>
      <c r="K3674" t="s">
        <v>22</v>
      </c>
      <c r="L3674" t="s">
        <v>177</v>
      </c>
      <c r="M3674" t="s">
        <v>13867</v>
      </c>
      <c r="N3674" t="s">
        <v>13868</v>
      </c>
      <c r="O3674">
        <v>1.0758272222222223</v>
      </c>
      <c r="P3674">
        <v>0</v>
      </c>
      <c r="Q3674">
        <v>1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1.4886497000000001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1.4886497000000001</v>
      </c>
    </row>
    <row r="3675" spans="1:32" x14ac:dyDescent="0.3">
      <c r="A3675">
        <v>3018573</v>
      </c>
      <c r="B3675">
        <v>1</v>
      </c>
      <c r="C3675" t="s">
        <v>82</v>
      </c>
      <c r="D3675" t="s">
        <v>109</v>
      </c>
      <c r="E3675" t="s">
        <v>13869</v>
      </c>
      <c r="F3675" t="s">
        <v>13870</v>
      </c>
      <c r="G3675" t="s">
        <v>134</v>
      </c>
      <c r="H3675" t="s">
        <v>367</v>
      </c>
      <c r="I3675" t="s">
        <v>78</v>
      </c>
      <c r="J3675" t="s">
        <v>136</v>
      </c>
      <c r="K3675" t="s">
        <v>22</v>
      </c>
      <c r="L3675" t="s">
        <v>177</v>
      </c>
      <c r="M3675" t="s">
        <v>13871</v>
      </c>
      <c r="N3675" t="s">
        <v>13872</v>
      </c>
      <c r="O3675">
        <v>3.133493333333333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2.9103012000000001</v>
      </c>
      <c r="AD3675">
        <v>0</v>
      </c>
      <c r="AE3675">
        <v>0</v>
      </c>
      <c r="AF3675">
        <v>2.9103012000000001</v>
      </c>
    </row>
    <row r="3676" spans="1:32" x14ac:dyDescent="0.3">
      <c r="A3676">
        <v>3013631</v>
      </c>
      <c r="B3676">
        <v>1</v>
      </c>
      <c r="C3676" t="s">
        <v>82</v>
      </c>
      <c r="D3676" t="s">
        <v>111</v>
      </c>
      <c r="E3676" t="s">
        <v>13873</v>
      </c>
      <c r="F3676" t="s">
        <v>13874</v>
      </c>
      <c r="G3676" t="s">
        <v>134</v>
      </c>
      <c r="H3676" t="s">
        <v>252</v>
      </c>
      <c r="I3676" t="s">
        <v>79</v>
      </c>
      <c r="J3676" t="s">
        <v>136</v>
      </c>
      <c r="K3676" t="s">
        <v>22</v>
      </c>
      <c r="L3676" t="s">
        <v>177</v>
      </c>
      <c r="M3676" t="s">
        <v>13875</v>
      </c>
      <c r="N3676" t="s">
        <v>13876</v>
      </c>
      <c r="O3676">
        <v>2.4619444444444443</v>
      </c>
      <c r="P3676">
        <v>0</v>
      </c>
      <c r="Q3676">
        <v>236</v>
      </c>
      <c r="R3676">
        <v>0</v>
      </c>
      <c r="S3676">
        <v>15</v>
      </c>
      <c r="T3676">
        <v>0</v>
      </c>
      <c r="U3676">
        <v>31</v>
      </c>
      <c r="V3676">
        <v>0</v>
      </c>
      <c r="W3676">
        <v>0</v>
      </c>
      <c r="X3676">
        <v>0</v>
      </c>
      <c r="Y3676">
        <v>113.61960000000001</v>
      </c>
      <c r="Z3676">
        <v>0</v>
      </c>
      <c r="AA3676">
        <v>3.4607929999999998</v>
      </c>
      <c r="AB3676">
        <v>0</v>
      </c>
      <c r="AC3676">
        <v>38.115326000000003</v>
      </c>
      <c r="AD3676">
        <v>0</v>
      </c>
      <c r="AE3676">
        <v>0</v>
      </c>
      <c r="AF3676">
        <v>155.19571999999999</v>
      </c>
    </row>
    <row r="3677" spans="1:32" x14ac:dyDescent="0.3">
      <c r="A3677">
        <v>3011368</v>
      </c>
      <c r="B3677">
        <v>1</v>
      </c>
      <c r="C3677" t="s">
        <v>82</v>
      </c>
      <c r="D3677" t="s">
        <v>90</v>
      </c>
      <c r="E3677" t="s">
        <v>13877</v>
      </c>
      <c r="F3677" t="s">
        <v>13878</v>
      </c>
      <c r="G3677" t="s">
        <v>134</v>
      </c>
      <c r="H3677" t="s">
        <v>147</v>
      </c>
      <c r="I3677" t="s">
        <v>78</v>
      </c>
      <c r="J3677" t="s">
        <v>136</v>
      </c>
      <c r="K3677" t="s">
        <v>22</v>
      </c>
      <c r="L3677" t="s">
        <v>137</v>
      </c>
      <c r="M3677" t="s">
        <v>13879</v>
      </c>
      <c r="N3677" t="s">
        <v>13880</v>
      </c>
      <c r="O3677">
        <v>4.4465266666666663</v>
      </c>
      <c r="P3677">
        <v>0</v>
      </c>
      <c r="Q3677">
        <v>161</v>
      </c>
      <c r="R3677">
        <v>0</v>
      </c>
      <c r="S3677">
        <v>0</v>
      </c>
      <c r="T3677">
        <v>0</v>
      </c>
      <c r="U3677">
        <v>17</v>
      </c>
      <c r="V3677">
        <v>0</v>
      </c>
      <c r="W3677">
        <v>0</v>
      </c>
      <c r="X3677">
        <v>0</v>
      </c>
      <c r="Y3677">
        <v>178.00545</v>
      </c>
      <c r="Z3677">
        <v>0</v>
      </c>
      <c r="AA3677">
        <v>0</v>
      </c>
      <c r="AB3677">
        <v>0</v>
      </c>
      <c r="AC3677">
        <v>51.114486999999997</v>
      </c>
      <c r="AD3677">
        <v>0</v>
      </c>
      <c r="AE3677">
        <v>0</v>
      </c>
      <c r="AF3677">
        <v>229.11993000000001</v>
      </c>
    </row>
    <row r="3678" spans="1:32" x14ac:dyDescent="0.3">
      <c r="A3678">
        <v>3013601</v>
      </c>
      <c r="B3678">
        <v>1</v>
      </c>
      <c r="C3678" t="s">
        <v>82</v>
      </c>
      <c r="D3678" t="s">
        <v>95</v>
      </c>
      <c r="E3678" t="s">
        <v>13881</v>
      </c>
      <c r="F3678" t="s">
        <v>13882</v>
      </c>
      <c r="G3678" t="s">
        <v>134</v>
      </c>
      <c r="H3678" t="s">
        <v>182</v>
      </c>
      <c r="I3678" t="s">
        <v>78</v>
      </c>
      <c r="J3678" t="s">
        <v>136</v>
      </c>
      <c r="K3678" t="s">
        <v>22</v>
      </c>
      <c r="L3678" t="s">
        <v>177</v>
      </c>
      <c r="M3678" t="s">
        <v>13883</v>
      </c>
      <c r="N3678" t="s">
        <v>13884</v>
      </c>
      <c r="O3678">
        <v>0.73403944444444447</v>
      </c>
      <c r="P3678">
        <v>0</v>
      </c>
      <c r="Q3678">
        <v>109</v>
      </c>
      <c r="R3678">
        <v>0</v>
      </c>
      <c r="S3678">
        <v>2</v>
      </c>
      <c r="T3678">
        <v>0</v>
      </c>
      <c r="U3678">
        <v>7</v>
      </c>
      <c r="V3678">
        <v>0</v>
      </c>
      <c r="W3678">
        <v>0</v>
      </c>
      <c r="X3678">
        <v>0</v>
      </c>
      <c r="Y3678">
        <v>27.177140999999999</v>
      </c>
      <c r="Z3678">
        <v>0</v>
      </c>
      <c r="AA3678">
        <v>0</v>
      </c>
      <c r="AB3678">
        <v>0</v>
      </c>
      <c r="AC3678">
        <v>5.2615485</v>
      </c>
      <c r="AD3678">
        <v>0</v>
      </c>
      <c r="AE3678">
        <v>0</v>
      </c>
      <c r="AF3678">
        <v>32.438690000000001</v>
      </c>
    </row>
    <row r="3679" spans="1:32" x14ac:dyDescent="0.3">
      <c r="A3679">
        <v>3013638</v>
      </c>
      <c r="B3679">
        <v>1</v>
      </c>
      <c r="C3679" t="s">
        <v>82</v>
      </c>
      <c r="D3679" t="s">
        <v>104</v>
      </c>
      <c r="E3679" t="s">
        <v>12800</v>
      </c>
      <c r="F3679" t="s">
        <v>12801</v>
      </c>
      <c r="G3679" t="s">
        <v>134</v>
      </c>
      <c r="H3679" t="s">
        <v>2058</v>
      </c>
      <c r="I3679" t="s">
        <v>78</v>
      </c>
      <c r="J3679" t="s">
        <v>136</v>
      </c>
      <c r="K3679" t="s">
        <v>22</v>
      </c>
      <c r="L3679" t="s">
        <v>177</v>
      </c>
      <c r="M3679" t="s">
        <v>13885</v>
      </c>
      <c r="N3679" t="s">
        <v>13886</v>
      </c>
      <c r="O3679">
        <v>1.4362316666666668</v>
      </c>
      <c r="P3679">
        <v>0</v>
      </c>
      <c r="Q3679">
        <v>163</v>
      </c>
      <c r="R3679">
        <v>0</v>
      </c>
      <c r="S3679">
        <v>0</v>
      </c>
      <c r="T3679">
        <v>0</v>
      </c>
      <c r="U3679">
        <v>21</v>
      </c>
      <c r="V3679">
        <v>0</v>
      </c>
      <c r="W3679">
        <v>0</v>
      </c>
      <c r="X3679">
        <v>0</v>
      </c>
      <c r="Y3679">
        <v>73.293790000000001</v>
      </c>
      <c r="Z3679">
        <v>0</v>
      </c>
      <c r="AA3679">
        <v>0</v>
      </c>
      <c r="AB3679">
        <v>0</v>
      </c>
      <c r="AC3679">
        <v>11.048952999999999</v>
      </c>
      <c r="AD3679">
        <v>0</v>
      </c>
      <c r="AE3679">
        <v>0</v>
      </c>
      <c r="AF3679">
        <v>84.342740000000006</v>
      </c>
    </row>
    <row r="3680" spans="1:32" x14ac:dyDescent="0.3">
      <c r="A3680">
        <v>3018901</v>
      </c>
      <c r="B3680">
        <v>1</v>
      </c>
      <c r="C3680" t="s">
        <v>83</v>
      </c>
      <c r="D3680" t="s">
        <v>116</v>
      </c>
      <c r="E3680" t="s">
        <v>13887</v>
      </c>
      <c r="F3680" t="s">
        <v>13888</v>
      </c>
      <c r="G3680" t="s">
        <v>134</v>
      </c>
      <c r="H3680" t="s">
        <v>211</v>
      </c>
      <c r="I3680" t="s">
        <v>79</v>
      </c>
      <c r="J3680" t="s">
        <v>136</v>
      </c>
      <c r="K3680" t="s">
        <v>22</v>
      </c>
      <c r="L3680" t="s">
        <v>177</v>
      </c>
      <c r="M3680" t="s">
        <v>13889</v>
      </c>
      <c r="N3680" t="s">
        <v>13890</v>
      </c>
      <c r="O3680">
        <v>0.57194444444444448</v>
      </c>
      <c r="P3680">
        <v>2</v>
      </c>
      <c r="Q3680">
        <v>246</v>
      </c>
      <c r="R3680">
        <v>93</v>
      </c>
      <c r="S3680">
        <v>191</v>
      </c>
      <c r="T3680">
        <v>6</v>
      </c>
      <c r="U3680">
        <v>12</v>
      </c>
      <c r="V3680">
        <v>0</v>
      </c>
      <c r="W3680">
        <v>0</v>
      </c>
      <c r="X3680">
        <v>9.8990869999999995E-2</v>
      </c>
      <c r="Y3680">
        <v>18.665384</v>
      </c>
      <c r="Z3680">
        <v>42.203921999999999</v>
      </c>
      <c r="AA3680">
        <v>71.760599999999997</v>
      </c>
      <c r="AB3680">
        <v>23.999300000000002</v>
      </c>
      <c r="AC3680">
        <v>7.1475759999999999</v>
      </c>
      <c r="AD3680">
        <v>0</v>
      </c>
      <c r="AE3680">
        <v>0</v>
      </c>
      <c r="AF3680">
        <v>163.87577999999999</v>
      </c>
    </row>
    <row r="3681" spans="1:32" x14ac:dyDescent="0.3">
      <c r="A3681">
        <v>3016423</v>
      </c>
      <c r="B3681">
        <v>1</v>
      </c>
      <c r="C3681" t="s">
        <v>82</v>
      </c>
      <c r="D3681" t="s">
        <v>87</v>
      </c>
      <c r="E3681" t="s">
        <v>13891</v>
      </c>
      <c r="F3681" t="s">
        <v>13892</v>
      </c>
      <c r="G3681" t="s">
        <v>134</v>
      </c>
      <c r="H3681" t="s">
        <v>238</v>
      </c>
      <c r="I3681" t="s">
        <v>78</v>
      </c>
      <c r="J3681" t="s">
        <v>136</v>
      </c>
      <c r="K3681" t="s">
        <v>22</v>
      </c>
      <c r="L3681" t="s">
        <v>177</v>
      </c>
      <c r="M3681" t="s">
        <v>13893</v>
      </c>
      <c r="N3681" t="s">
        <v>13894</v>
      </c>
      <c r="O3681">
        <v>1.9104861111111111</v>
      </c>
      <c r="P3681">
        <v>0</v>
      </c>
      <c r="Q3681">
        <v>2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1.5804373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1.5804373</v>
      </c>
    </row>
    <row r="3682" spans="1:32" x14ac:dyDescent="0.3">
      <c r="A3682">
        <v>3011285</v>
      </c>
      <c r="B3682">
        <v>1</v>
      </c>
      <c r="C3682" t="s">
        <v>83</v>
      </c>
      <c r="D3682" t="s">
        <v>129</v>
      </c>
      <c r="E3682" t="s">
        <v>13895</v>
      </c>
      <c r="F3682" t="s">
        <v>13896</v>
      </c>
      <c r="G3682" t="s">
        <v>134</v>
      </c>
      <c r="H3682" t="s">
        <v>147</v>
      </c>
      <c r="I3682" t="s">
        <v>79</v>
      </c>
      <c r="J3682" t="s">
        <v>136</v>
      </c>
      <c r="K3682" t="s">
        <v>22</v>
      </c>
      <c r="L3682" t="s">
        <v>137</v>
      </c>
      <c r="M3682" t="s">
        <v>13897</v>
      </c>
      <c r="N3682" t="s">
        <v>13898</v>
      </c>
      <c r="O3682">
        <v>4.1361111111111111</v>
      </c>
      <c r="P3682">
        <v>0</v>
      </c>
      <c r="Q3682">
        <v>735</v>
      </c>
      <c r="R3682">
        <v>0</v>
      </c>
      <c r="S3682">
        <v>0</v>
      </c>
      <c r="T3682">
        <v>0</v>
      </c>
      <c r="U3682">
        <v>62</v>
      </c>
      <c r="V3682">
        <v>0</v>
      </c>
      <c r="W3682">
        <v>0</v>
      </c>
      <c r="X3682">
        <v>0</v>
      </c>
      <c r="Y3682">
        <v>662.52729999999997</v>
      </c>
      <c r="Z3682">
        <v>0</v>
      </c>
      <c r="AA3682">
        <v>0</v>
      </c>
      <c r="AB3682">
        <v>0</v>
      </c>
      <c r="AC3682">
        <v>475.74527</v>
      </c>
      <c r="AD3682">
        <v>0</v>
      </c>
      <c r="AE3682">
        <v>0</v>
      </c>
      <c r="AF3682">
        <v>1138.2726</v>
      </c>
    </row>
    <row r="3683" spans="1:32" x14ac:dyDescent="0.3">
      <c r="A3683">
        <v>3002924</v>
      </c>
      <c r="B3683">
        <v>1</v>
      </c>
      <c r="C3683" t="s">
        <v>83</v>
      </c>
      <c r="D3683" t="s">
        <v>129</v>
      </c>
      <c r="E3683" t="s">
        <v>13899</v>
      </c>
      <c r="F3683" t="s">
        <v>13900</v>
      </c>
      <c r="G3683" t="s">
        <v>134</v>
      </c>
      <c r="H3683" t="s">
        <v>247</v>
      </c>
      <c r="I3683" t="s">
        <v>78</v>
      </c>
      <c r="J3683" t="s">
        <v>136</v>
      </c>
      <c r="K3683" t="s">
        <v>22</v>
      </c>
      <c r="L3683" t="s">
        <v>177</v>
      </c>
      <c r="M3683" t="s">
        <v>13901</v>
      </c>
      <c r="N3683" t="s">
        <v>13902</v>
      </c>
      <c r="O3683">
        <v>0.57358527777777779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14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3.4147653999999998</v>
      </c>
      <c r="AD3683">
        <v>0</v>
      </c>
      <c r="AE3683">
        <v>0</v>
      </c>
      <c r="AF3683">
        <v>3.4147653999999998</v>
      </c>
    </row>
    <row r="3684" spans="1:32" x14ac:dyDescent="0.3">
      <c r="A3684">
        <v>3013813</v>
      </c>
      <c r="B3684">
        <v>2</v>
      </c>
      <c r="C3684" t="s">
        <v>83</v>
      </c>
      <c r="D3684" t="s">
        <v>130</v>
      </c>
      <c r="E3684" t="s">
        <v>13903</v>
      </c>
      <c r="F3684" t="s">
        <v>13904</v>
      </c>
      <c r="G3684" t="s">
        <v>134</v>
      </c>
      <c r="H3684" t="s">
        <v>367</v>
      </c>
      <c r="I3684" t="s">
        <v>78</v>
      </c>
      <c r="J3684" t="s">
        <v>136</v>
      </c>
      <c r="K3684" t="s">
        <v>22</v>
      </c>
      <c r="L3684" t="s">
        <v>177</v>
      </c>
      <c r="M3684" t="s">
        <v>13905</v>
      </c>
      <c r="N3684" t="s">
        <v>13906</v>
      </c>
      <c r="O3684">
        <v>0.38497666666666663</v>
      </c>
      <c r="P3684">
        <v>0</v>
      </c>
      <c r="Q3684">
        <v>78</v>
      </c>
      <c r="R3684">
        <v>0</v>
      </c>
      <c r="S3684">
        <v>0</v>
      </c>
      <c r="T3684">
        <v>0</v>
      </c>
      <c r="U3684">
        <v>12</v>
      </c>
      <c r="V3684">
        <v>0</v>
      </c>
      <c r="W3684">
        <v>0</v>
      </c>
      <c r="X3684">
        <v>0</v>
      </c>
      <c r="Y3684">
        <v>6.3514295000000001</v>
      </c>
      <c r="Z3684">
        <v>0</v>
      </c>
      <c r="AA3684">
        <v>0</v>
      </c>
      <c r="AB3684">
        <v>0</v>
      </c>
      <c r="AC3684">
        <v>5.2820581999999998</v>
      </c>
      <c r="AD3684">
        <v>0</v>
      </c>
      <c r="AE3684">
        <v>0</v>
      </c>
      <c r="AF3684">
        <v>11.633488</v>
      </c>
    </row>
    <row r="3685" spans="1:32" x14ac:dyDescent="0.3">
      <c r="A3685">
        <v>3016408</v>
      </c>
      <c r="B3685">
        <v>1</v>
      </c>
      <c r="C3685" t="s">
        <v>82</v>
      </c>
      <c r="D3685" t="s">
        <v>98</v>
      </c>
      <c r="E3685" t="s">
        <v>13907</v>
      </c>
      <c r="F3685" t="s">
        <v>13908</v>
      </c>
      <c r="G3685" t="s">
        <v>134</v>
      </c>
      <c r="H3685" t="s">
        <v>610</v>
      </c>
      <c r="I3685" t="s">
        <v>78</v>
      </c>
      <c r="J3685" t="s">
        <v>136</v>
      </c>
      <c r="K3685" t="s">
        <v>22</v>
      </c>
      <c r="L3685" t="s">
        <v>177</v>
      </c>
      <c r="M3685" t="s">
        <v>13909</v>
      </c>
      <c r="N3685" t="s">
        <v>13910</v>
      </c>
      <c r="O3685">
        <v>1.5277497222222223</v>
      </c>
      <c r="P3685">
        <v>0</v>
      </c>
      <c r="Q3685">
        <v>18</v>
      </c>
      <c r="R3685">
        <v>0</v>
      </c>
      <c r="S3685">
        <v>0</v>
      </c>
      <c r="T3685">
        <v>0</v>
      </c>
      <c r="U3685">
        <v>35</v>
      </c>
      <c r="V3685">
        <v>0</v>
      </c>
      <c r="W3685">
        <v>1</v>
      </c>
      <c r="X3685">
        <v>0</v>
      </c>
      <c r="Y3685">
        <v>11.708907999999999</v>
      </c>
      <c r="Z3685">
        <v>0</v>
      </c>
      <c r="AA3685">
        <v>0</v>
      </c>
      <c r="AB3685">
        <v>0</v>
      </c>
      <c r="AC3685">
        <v>38.063777999999999</v>
      </c>
      <c r="AD3685">
        <v>0</v>
      </c>
      <c r="AE3685">
        <v>130.07318000000001</v>
      </c>
      <c r="AF3685">
        <v>179.84586999999999</v>
      </c>
    </row>
    <row r="3686" spans="1:32" x14ac:dyDescent="0.3">
      <c r="A3686">
        <v>3013665</v>
      </c>
      <c r="B3686">
        <v>1</v>
      </c>
      <c r="C3686" t="s">
        <v>82</v>
      </c>
      <c r="D3686" t="s">
        <v>104</v>
      </c>
      <c r="E3686" t="s">
        <v>13911</v>
      </c>
      <c r="F3686" t="s">
        <v>13912</v>
      </c>
      <c r="G3686" t="s">
        <v>134</v>
      </c>
      <c r="H3686" t="s">
        <v>247</v>
      </c>
      <c r="I3686" t="s">
        <v>78</v>
      </c>
      <c r="J3686" t="s">
        <v>136</v>
      </c>
      <c r="K3686" t="s">
        <v>22</v>
      </c>
      <c r="L3686" t="s">
        <v>177</v>
      </c>
      <c r="M3686" t="s">
        <v>13913</v>
      </c>
      <c r="N3686" t="s">
        <v>13914</v>
      </c>
      <c r="O3686">
        <v>0.61988611111111114</v>
      </c>
      <c r="P3686">
        <v>0</v>
      </c>
      <c r="Q3686">
        <v>175</v>
      </c>
      <c r="R3686">
        <v>0</v>
      </c>
      <c r="S3686">
        <v>0</v>
      </c>
      <c r="T3686">
        <v>0</v>
      </c>
      <c r="U3686">
        <v>2</v>
      </c>
      <c r="V3686">
        <v>0</v>
      </c>
      <c r="W3686">
        <v>0</v>
      </c>
      <c r="X3686">
        <v>0</v>
      </c>
      <c r="Y3686">
        <v>30.27628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30.27628</v>
      </c>
    </row>
    <row r="3687" spans="1:32" x14ac:dyDescent="0.3">
      <c r="A3687">
        <v>3013710</v>
      </c>
      <c r="B3687">
        <v>1</v>
      </c>
      <c r="C3687" t="s">
        <v>82</v>
      </c>
      <c r="D3687" t="s">
        <v>104</v>
      </c>
      <c r="E3687" t="s">
        <v>13915</v>
      </c>
      <c r="F3687" t="s">
        <v>13916</v>
      </c>
      <c r="G3687" t="s">
        <v>134</v>
      </c>
      <c r="H3687" t="s">
        <v>238</v>
      </c>
      <c r="I3687" t="s">
        <v>78</v>
      </c>
      <c r="J3687" t="s">
        <v>136</v>
      </c>
      <c r="K3687" t="s">
        <v>22</v>
      </c>
      <c r="L3687" t="s">
        <v>177</v>
      </c>
      <c r="M3687" t="s">
        <v>13917</v>
      </c>
      <c r="N3687" t="s">
        <v>13918</v>
      </c>
      <c r="O3687">
        <v>3.0124183333333332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4.2737819999999997</v>
      </c>
      <c r="AD3687">
        <v>0</v>
      </c>
      <c r="AE3687">
        <v>0</v>
      </c>
      <c r="AF3687">
        <v>4.2737819999999997</v>
      </c>
    </row>
    <row r="3688" spans="1:32" x14ac:dyDescent="0.3">
      <c r="A3688">
        <v>3013697</v>
      </c>
      <c r="B3688">
        <v>1</v>
      </c>
      <c r="C3688" t="s">
        <v>82</v>
      </c>
      <c r="D3688" t="s">
        <v>92</v>
      </c>
      <c r="E3688" t="s">
        <v>339</v>
      </c>
      <c r="F3688" t="s">
        <v>340</v>
      </c>
      <c r="G3688" t="s">
        <v>134</v>
      </c>
      <c r="H3688" t="s">
        <v>182</v>
      </c>
      <c r="I3688" t="s">
        <v>79</v>
      </c>
      <c r="J3688" t="s">
        <v>136</v>
      </c>
      <c r="K3688" t="s">
        <v>22</v>
      </c>
      <c r="L3688" t="s">
        <v>177</v>
      </c>
      <c r="M3688" t="s">
        <v>13919</v>
      </c>
      <c r="N3688" t="s">
        <v>13920</v>
      </c>
      <c r="O3688">
        <v>0.25472222222222224</v>
      </c>
      <c r="P3688">
        <v>4</v>
      </c>
      <c r="Q3688">
        <v>142</v>
      </c>
      <c r="R3688">
        <v>0</v>
      </c>
      <c r="S3688">
        <v>0</v>
      </c>
      <c r="T3688">
        <v>7</v>
      </c>
      <c r="U3688">
        <v>1</v>
      </c>
      <c r="V3688">
        <v>0</v>
      </c>
      <c r="W3688">
        <v>0</v>
      </c>
      <c r="X3688">
        <v>1.6461566999999999</v>
      </c>
      <c r="Y3688">
        <v>4.4095483</v>
      </c>
      <c r="Z3688">
        <v>0</v>
      </c>
      <c r="AA3688">
        <v>0</v>
      </c>
      <c r="AB3688">
        <v>4.9494800000000003</v>
      </c>
      <c r="AC3688">
        <v>1.4081171999999999E-2</v>
      </c>
      <c r="AD3688">
        <v>0</v>
      </c>
      <c r="AE3688">
        <v>0</v>
      </c>
      <c r="AF3688">
        <v>11.019266</v>
      </c>
    </row>
    <row r="3689" spans="1:32" x14ac:dyDescent="0.3">
      <c r="A3689">
        <v>3015403</v>
      </c>
      <c r="B3689">
        <v>1</v>
      </c>
      <c r="C3689" t="s">
        <v>83</v>
      </c>
      <c r="D3689" t="s">
        <v>129</v>
      </c>
      <c r="E3689" t="s">
        <v>13921</v>
      </c>
      <c r="F3689" t="s">
        <v>13922</v>
      </c>
      <c r="G3689" t="s">
        <v>134</v>
      </c>
      <c r="H3689" t="s">
        <v>238</v>
      </c>
      <c r="I3689" t="s">
        <v>78</v>
      </c>
      <c r="J3689" t="s">
        <v>136</v>
      </c>
      <c r="K3689" t="s">
        <v>22</v>
      </c>
      <c r="L3689" t="s">
        <v>177</v>
      </c>
      <c r="M3689" t="s">
        <v>13923</v>
      </c>
      <c r="N3689" t="s">
        <v>13924</v>
      </c>
      <c r="O3689">
        <v>4.5457211111111109</v>
      </c>
      <c r="P3689">
        <v>0</v>
      </c>
      <c r="Q3689">
        <v>0</v>
      </c>
      <c r="R3689">
        <v>0</v>
      </c>
      <c r="S3689">
        <v>1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1.404679</v>
      </c>
      <c r="AB3689">
        <v>0</v>
      </c>
      <c r="AC3689">
        <v>0</v>
      </c>
      <c r="AD3689">
        <v>0</v>
      </c>
      <c r="AE3689">
        <v>0</v>
      </c>
      <c r="AF3689">
        <v>1.404679</v>
      </c>
    </row>
    <row r="3690" spans="1:32" x14ac:dyDescent="0.3">
      <c r="A3690">
        <v>3012885</v>
      </c>
      <c r="B3690">
        <v>1</v>
      </c>
      <c r="C3690" t="s">
        <v>82</v>
      </c>
      <c r="D3690" t="s">
        <v>106</v>
      </c>
      <c r="E3690" t="s">
        <v>13925</v>
      </c>
      <c r="F3690" t="s">
        <v>13926</v>
      </c>
      <c r="G3690" t="s">
        <v>134</v>
      </c>
      <c r="H3690" t="s">
        <v>142</v>
      </c>
      <c r="I3690" t="s">
        <v>79</v>
      </c>
      <c r="J3690" t="s">
        <v>136</v>
      </c>
      <c r="K3690" t="s">
        <v>22</v>
      </c>
      <c r="L3690" t="s">
        <v>137</v>
      </c>
      <c r="M3690" t="s">
        <v>13927</v>
      </c>
      <c r="N3690" t="s">
        <v>13928</v>
      </c>
      <c r="O3690">
        <v>7.2577777777777781</v>
      </c>
      <c r="P3690">
        <v>0</v>
      </c>
      <c r="Q3690">
        <v>383</v>
      </c>
      <c r="R3690">
        <v>0</v>
      </c>
      <c r="S3690">
        <v>0</v>
      </c>
      <c r="T3690">
        <v>0</v>
      </c>
      <c r="U3690">
        <v>32</v>
      </c>
      <c r="V3690">
        <v>0</v>
      </c>
      <c r="W3690">
        <v>0</v>
      </c>
      <c r="X3690">
        <v>0</v>
      </c>
      <c r="Y3690">
        <v>794.34784000000002</v>
      </c>
      <c r="Z3690">
        <v>0</v>
      </c>
      <c r="AA3690">
        <v>0</v>
      </c>
      <c r="AB3690">
        <v>0</v>
      </c>
      <c r="AC3690">
        <v>125.526405</v>
      </c>
      <c r="AD3690">
        <v>0</v>
      </c>
      <c r="AE3690">
        <v>0</v>
      </c>
      <c r="AF3690">
        <v>919.87419999999997</v>
      </c>
    </row>
    <row r="3691" spans="1:32" x14ac:dyDescent="0.3">
      <c r="A3691">
        <v>3013970</v>
      </c>
      <c r="B3691">
        <v>1</v>
      </c>
      <c r="C3691" t="s">
        <v>82</v>
      </c>
      <c r="D3691" t="s">
        <v>104</v>
      </c>
      <c r="E3691" t="s">
        <v>13929</v>
      </c>
      <c r="F3691" t="s">
        <v>13930</v>
      </c>
      <c r="G3691" t="s">
        <v>134</v>
      </c>
      <c r="H3691" t="s">
        <v>216</v>
      </c>
      <c r="I3691" t="s">
        <v>78</v>
      </c>
      <c r="J3691" t="s">
        <v>136</v>
      </c>
      <c r="K3691" t="s">
        <v>22</v>
      </c>
      <c r="L3691" t="s">
        <v>177</v>
      </c>
      <c r="M3691" t="s">
        <v>13931</v>
      </c>
      <c r="N3691" t="s">
        <v>13932</v>
      </c>
      <c r="O3691">
        <v>3.419783888888889</v>
      </c>
      <c r="P3691">
        <v>0</v>
      </c>
      <c r="Q3691">
        <v>1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1.0052620999999999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1.0052620999999999</v>
      </c>
    </row>
    <row r="3692" spans="1:32" x14ac:dyDescent="0.3">
      <c r="A3692">
        <v>3013704</v>
      </c>
      <c r="B3692">
        <v>1</v>
      </c>
      <c r="C3692" t="s">
        <v>82</v>
      </c>
      <c r="D3692" t="s">
        <v>95</v>
      </c>
      <c r="E3692" t="s">
        <v>13933</v>
      </c>
      <c r="F3692" t="s">
        <v>13934</v>
      </c>
      <c r="G3692" t="s">
        <v>134</v>
      </c>
      <c r="H3692" t="s">
        <v>182</v>
      </c>
      <c r="I3692" t="s">
        <v>78</v>
      </c>
      <c r="J3692" t="s">
        <v>136</v>
      </c>
      <c r="K3692" t="s">
        <v>22</v>
      </c>
      <c r="L3692" t="s">
        <v>177</v>
      </c>
      <c r="M3692" t="s">
        <v>13935</v>
      </c>
      <c r="N3692" t="s">
        <v>13936</v>
      </c>
      <c r="O3692">
        <v>0.96606388888888883</v>
      </c>
      <c r="P3692">
        <v>0</v>
      </c>
      <c r="Q3692">
        <v>105</v>
      </c>
      <c r="R3692">
        <v>0</v>
      </c>
      <c r="S3692">
        <v>3</v>
      </c>
      <c r="T3692">
        <v>0</v>
      </c>
      <c r="U3692">
        <v>7</v>
      </c>
      <c r="V3692">
        <v>0</v>
      </c>
      <c r="W3692">
        <v>0</v>
      </c>
      <c r="X3692">
        <v>0</v>
      </c>
      <c r="Y3692">
        <v>34.767290000000003</v>
      </c>
      <c r="Z3692">
        <v>0</v>
      </c>
      <c r="AA3692">
        <v>1.354719</v>
      </c>
      <c r="AB3692">
        <v>0</v>
      </c>
      <c r="AC3692">
        <v>10.219223</v>
      </c>
      <c r="AD3692">
        <v>0</v>
      </c>
      <c r="AE3692">
        <v>0</v>
      </c>
      <c r="AF3692">
        <v>46.341230000000003</v>
      </c>
    </row>
    <row r="3693" spans="1:32" x14ac:dyDescent="0.3">
      <c r="A3693">
        <v>3015940</v>
      </c>
      <c r="B3693">
        <v>1</v>
      </c>
      <c r="C3693" t="s">
        <v>82</v>
      </c>
      <c r="D3693" t="s">
        <v>112</v>
      </c>
      <c r="E3693" t="s">
        <v>12449</v>
      </c>
      <c r="F3693" t="s">
        <v>12450</v>
      </c>
      <c r="G3693" t="s">
        <v>134</v>
      </c>
      <c r="H3693" t="s">
        <v>247</v>
      </c>
      <c r="I3693" t="s">
        <v>78</v>
      </c>
      <c r="J3693" t="s">
        <v>136</v>
      </c>
      <c r="K3693" t="s">
        <v>22</v>
      </c>
      <c r="L3693" t="s">
        <v>177</v>
      </c>
      <c r="M3693" t="s">
        <v>13937</v>
      </c>
      <c r="N3693" t="s">
        <v>13938</v>
      </c>
      <c r="O3693">
        <v>0.87427972222222228</v>
      </c>
      <c r="P3693">
        <v>0</v>
      </c>
      <c r="Q3693">
        <v>94</v>
      </c>
      <c r="R3693">
        <v>0</v>
      </c>
      <c r="S3693">
        <v>0</v>
      </c>
      <c r="T3693">
        <v>0</v>
      </c>
      <c r="U3693">
        <v>4</v>
      </c>
      <c r="V3693">
        <v>0</v>
      </c>
      <c r="W3693">
        <v>0</v>
      </c>
      <c r="X3693">
        <v>0</v>
      </c>
      <c r="Y3693">
        <v>23.80808</v>
      </c>
      <c r="Z3693">
        <v>0</v>
      </c>
      <c r="AA3693">
        <v>0</v>
      </c>
      <c r="AB3693">
        <v>0</v>
      </c>
      <c r="AC3693">
        <v>3.8060204999999998</v>
      </c>
      <c r="AD3693">
        <v>0</v>
      </c>
      <c r="AE3693">
        <v>0</v>
      </c>
      <c r="AF3693">
        <v>27.614101000000002</v>
      </c>
    </row>
    <row r="3694" spans="1:32" x14ac:dyDescent="0.3">
      <c r="A3694">
        <v>3013320</v>
      </c>
      <c r="B3694">
        <v>1</v>
      </c>
      <c r="C3694" t="s">
        <v>82</v>
      </c>
      <c r="D3694" t="s">
        <v>101</v>
      </c>
      <c r="E3694" t="s">
        <v>13939</v>
      </c>
      <c r="F3694" t="s">
        <v>13940</v>
      </c>
      <c r="G3694" t="s">
        <v>134</v>
      </c>
      <c r="H3694" t="s">
        <v>211</v>
      </c>
      <c r="I3694" t="s">
        <v>79</v>
      </c>
      <c r="J3694" t="s">
        <v>136</v>
      </c>
      <c r="K3694" t="s">
        <v>22</v>
      </c>
      <c r="L3694" t="s">
        <v>177</v>
      </c>
      <c r="M3694" t="s">
        <v>13941</v>
      </c>
      <c r="N3694" t="s">
        <v>13942</v>
      </c>
      <c r="O3694">
        <v>0.7961111111111111</v>
      </c>
      <c r="P3694">
        <v>0</v>
      </c>
      <c r="Q3694">
        <v>383</v>
      </c>
      <c r="R3694">
        <v>1</v>
      </c>
      <c r="S3694">
        <v>1</v>
      </c>
      <c r="T3694">
        <v>4</v>
      </c>
      <c r="U3694">
        <v>37</v>
      </c>
      <c r="V3694">
        <v>2</v>
      </c>
      <c r="W3694">
        <v>0</v>
      </c>
      <c r="X3694">
        <v>0</v>
      </c>
      <c r="Y3694">
        <v>74.199730000000002</v>
      </c>
      <c r="Z3694">
        <v>10.645657</v>
      </c>
      <c r="AA3694">
        <v>7.3395983999999996E-4</v>
      </c>
      <c r="AB3694">
        <v>14.850345000000001</v>
      </c>
      <c r="AC3694">
        <v>8.1412890000000004</v>
      </c>
      <c r="AD3694">
        <v>74.556880000000007</v>
      </c>
      <c r="AE3694">
        <v>0</v>
      </c>
      <c r="AF3694">
        <v>182.39464000000001</v>
      </c>
    </row>
    <row r="3695" spans="1:32" x14ac:dyDescent="0.3">
      <c r="A3695">
        <v>3013672</v>
      </c>
      <c r="B3695">
        <v>1</v>
      </c>
      <c r="C3695" t="s">
        <v>83</v>
      </c>
      <c r="D3695" t="s">
        <v>116</v>
      </c>
      <c r="E3695" t="s">
        <v>13943</v>
      </c>
      <c r="F3695" t="s">
        <v>13944</v>
      </c>
      <c r="G3695" t="s">
        <v>134</v>
      </c>
      <c r="H3695" t="s">
        <v>252</v>
      </c>
      <c r="I3695" t="s">
        <v>79</v>
      </c>
      <c r="J3695" t="s">
        <v>136</v>
      </c>
      <c r="K3695" t="s">
        <v>22</v>
      </c>
      <c r="L3695" t="s">
        <v>177</v>
      </c>
      <c r="M3695" t="s">
        <v>13945</v>
      </c>
      <c r="N3695" t="s">
        <v>13946</v>
      </c>
      <c r="O3695">
        <v>1.22506</v>
      </c>
      <c r="P3695">
        <v>0</v>
      </c>
      <c r="Q3695">
        <v>40</v>
      </c>
      <c r="R3695">
        <v>0</v>
      </c>
      <c r="S3695">
        <v>6</v>
      </c>
      <c r="T3695">
        <v>0</v>
      </c>
      <c r="U3695">
        <v>1</v>
      </c>
      <c r="V3695">
        <v>0</v>
      </c>
      <c r="W3695">
        <v>0</v>
      </c>
      <c r="X3695">
        <v>0</v>
      </c>
      <c r="Y3695">
        <v>4.9097977000000004</v>
      </c>
      <c r="Z3695">
        <v>0</v>
      </c>
      <c r="AA3695">
        <v>0.68355489999999997</v>
      </c>
      <c r="AB3695">
        <v>0</v>
      </c>
      <c r="AC3695">
        <v>0.88452019999999998</v>
      </c>
      <c r="AD3695">
        <v>0</v>
      </c>
      <c r="AE3695">
        <v>0</v>
      </c>
      <c r="AF3695">
        <v>6.4778723999999999</v>
      </c>
    </row>
    <row r="3696" spans="1:32" x14ac:dyDescent="0.3">
      <c r="A3696">
        <v>3013716</v>
      </c>
      <c r="B3696">
        <v>1</v>
      </c>
      <c r="C3696" t="s">
        <v>83</v>
      </c>
      <c r="D3696" t="s">
        <v>116</v>
      </c>
      <c r="E3696" t="s">
        <v>13947</v>
      </c>
      <c r="F3696" t="s">
        <v>13948</v>
      </c>
      <c r="G3696" t="s">
        <v>134</v>
      </c>
      <c r="H3696" t="s">
        <v>211</v>
      </c>
      <c r="I3696" t="s">
        <v>79</v>
      </c>
      <c r="J3696" t="s">
        <v>136</v>
      </c>
      <c r="K3696" t="s">
        <v>22</v>
      </c>
      <c r="L3696" t="s">
        <v>177</v>
      </c>
      <c r="M3696" t="s">
        <v>13949</v>
      </c>
      <c r="N3696" t="s">
        <v>13950</v>
      </c>
      <c r="O3696">
        <v>0.97388888888888892</v>
      </c>
      <c r="P3696">
        <v>3</v>
      </c>
      <c r="Q3696">
        <v>694</v>
      </c>
      <c r="R3696">
        <v>50</v>
      </c>
      <c r="S3696">
        <v>263</v>
      </c>
      <c r="T3696">
        <v>8</v>
      </c>
      <c r="U3696">
        <v>41</v>
      </c>
      <c r="V3696">
        <v>0</v>
      </c>
      <c r="W3696">
        <v>0</v>
      </c>
      <c r="X3696">
        <v>11.378556</v>
      </c>
      <c r="Y3696">
        <v>136.29683</v>
      </c>
      <c r="Z3696">
        <v>14.034387000000001</v>
      </c>
      <c r="AA3696">
        <v>142.51096999999999</v>
      </c>
      <c r="AB3696">
        <v>16.576166000000001</v>
      </c>
      <c r="AC3696">
        <v>15.700834</v>
      </c>
      <c r="AD3696">
        <v>0</v>
      </c>
      <c r="AE3696">
        <v>0</v>
      </c>
      <c r="AF3696">
        <v>336.49774000000002</v>
      </c>
    </row>
    <row r="3697" spans="1:32" x14ac:dyDescent="0.3">
      <c r="A3697">
        <v>3013745</v>
      </c>
      <c r="B3697">
        <v>1</v>
      </c>
      <c r="C3697" t="s">
        <v>82</v>
      </c>
      <c r="D3697" t="s">
        <v>90</v>
      </c>
      <c r="E3697" t="s">
        <v>13951</v>
      </c>
      <c r="F3697" t="s">
        <v>13952</v>
      </c>
      <c r="G3697" t="s">
        <v>134</v>
      </c>
      <c r="H3697" t="s">
        <v>318</v>
      </c>
      <c r="I3697" t="s">
        <v>79</v>
      </c>
      <c r="J3697" t="s">
        <v>136</v>
      </c>
      <c r="K3697" t="s">
        <v>22</v>
      </c>
      <c r="L3697" t="s">
        <v>177</v>
      </c>
      <c r="M3697" t="s">
        <v>13953</v>
      </c>
      <c r="N3697" t="s">
        <v>13954</v>
      </c>
      <c r="O3697">
        <v>0.52475305555555563</v>
      </c>
      <c r="P3697">
        <v>0</v>
      </c>
      <c r="Q3697">
        <v>20</v>
      </c>
      <c r="R3697">
        <v>1</v>
      </c>
      <c r="S3697">
        <v>4</v>
      </c>
      <c r="T3697">
        <v>2</v>
      </c>
      <c r="U3697">
        <v>0</v>
      </c>
      <c r="V3697">
        <v>0</v>
      </c>
      <c r="W3697">
        <v>0</v>
      </c>
      <c r="X3697">
        <v>0</v>
      </c>
      <c r="Y3697">
        <v>0.93675310000000001</v>
      </c>
      <c r="Z3697">
        <v>0.28539199999999998</v>
      </c>
      <c r="AA3697">
        <v>5.7796508000000003E-2</v>
      </c>
      <c r="AB3697">
        <v>1.1448370999999999</v>
      </c>
      <c r="AC3697">
        <v>0</v>
      </c>
      <c r="AD3697">
        <v>0</v>
      </c>
      <c r="AE3697">
        <v>0</v>
      </c>
      <c r="AF3697">
        <v>2.4247787000000001</v>
      </c>
    </row>
    <row r="3698" spans="1:32" x14ac:dyDescent="0.3">
      <c r="A3698">
        <v>3001636</v>
      </c>
      <c r="B3698">
        <v>1</v>
      </c>
      <c r="C3698" t="s">
        <v>82</v>
      </c>
      <c r="D3698" t="s">
        <v>112</v>
      </c>
      <c r="E3698" t="s">
        <v>13955</v>
      </c>
      <c r="F3698" t="s">
        <v>13956</v>
      </c>
      <c r="G3698" t="s">
        <v>134</v>
      </c>
      <c r="H3698" t="s">
        <v>182</v>
      </c>
      <c r="I3698" t="s">
        <v>78</v>
      </c>
      <c r="J3698" t="s">
        <v>136</v>
      </c>
      <c r="K3698" t="s">
        <v>22</v>
      </c>
      <c r="L3698" t="s">
        <v>177</v>
      </c>
      <c r="M3698" t="s">
        <v>13957</v>
      </c>
      <c r="N3698" t="s">
        <v>13958</v>
      </c>
      <c r="O3698">
        <v>8.1944444444444445E-2</v>
      </c>
      <c r="P3698">
        <v>0</v>
      </c>
      <c r="Q3698">
        <v>349</v>
      </c>
      <c r="R3698">
        <v>0</v>
      </c>
      <c r="S3698">
        <v>1</v>
      </c>
      <c r="T3698">
        <v>0</v>
      </c>
      <c r="U3698">
        <v>18</v>
      </c>
      <c r="V3698">
        <v>0</v>
      </c>
      <c r="W3698">
        <v>0</v>
      </c>
      <c r="X3698">
        <v>0</v>
      </c>
      <c r="Y3698">
        <v>7.5132519999999996</v>
      </c>
      <c r="Z3698">
        <v>0</v>
      </c>
      <c r="AA3698">
        <v>2.0819339999999999E-2</v>
      </c>
      <c r="AB3698">
        <v>0</v>
      </c>
      <c r="AC3698">
        <v>1.3347507000000001</v>
      </c>
      <c r="AD3698">
        <v>0</v>
      </c>
      <c r="AE3698">
        <v>0</v>
      </c>
      <c r="AF3698">
        <v>8.8688219999999998</v>
      </c>
    </row>
    <row r="3699" spans="1:32" x14ac:dyDescent="0.3">
      <c r="A3699">
        <v>3018889</v>
      </c>
      <c r="B3699">
        <v>1</v>
      </c>
      <c r="C3699" t="s">
        <v>82</v>
      </c>
      <c r="D3699" t="s">
        <v>104</v>
      </c>
      <c r="E3699" t="s">
        <v>13959</v>
      </c>
      <c r="F3699" t="s">
        <v>13960</v>
      </c>
      <c r="G3699" t="s">
        <v>134</v>
      </c>
      <c r="H3699" t="s">
        <v>367</v>
      </c>
      <c r="I3699" t="s">
        <v>78</v>
      </c>
      <c r="J3699" t="s">
        <v>136</v>
      </c>
      <c r="K3699" t="s">
        <v>22</v>
      </c>
      <c r="L3699" t="s">
        <v>177</v>
      </c>
      <c r="M3699" t="s">
        <v>13961</v>
      </c>
      <c r="N3699" t="s">
        <v>13962</v>
      </c>
      <c r="O3699">
        <v>2.9311186111111112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15.540084999999999</v>
      </c>
      <c r="AD3699">
        <v>0</v>
      </c>
      <c r="AE3699">
        <v>0</v>
      </c>
      <c r="AF3699">
        <v>15.540084999999999</v>
      </c>
    </row>
    <row r="3700" spans="1:32" x14ac:dyDescent="0.3">
      <c r="A3700">
        <v>3018817</v>
      </c>
      <c r="B3700">
        <v>1</v>
      </c>
      <c r="C3700" t="s">
        <v>83</v>
      </c>
      <c r="D3700" t="s">
        <v>124</v>
      </c>
      <c r="E3700" t="s">
        <v>13963</v>
      </c>
      <c r="F3700" t="s">
        <v>13964</v>
      </c>
      <c r="G3700" t="s">
        <v>134</v>
      </c>
      <c r="H3700" t="s">
        <v>318</v>
      </c>
      <c r="I3700" t="s">
        <v>79</v>
      </c>
      <c r="J3700" t="s">
        <v>136</v>
      </c>
      <c r="K3700" t="s">
        <v>22</v>
      </c>
      <c r="L3700" t="s">
        <v>177</v>
      </c>
      <c r="M3700" t="s">
        <v>13965</v>
      </c>
      <c r="N3700" t="s">
        <v>13966</v>
      </c>
      <c r="O3700">
        <v>2.3996336111111112</v>
      </c>
      <c r="P3700">
        <v>1</v>
      </c>
      <c r="Q3700">
        <v>405</v>
      </c>
      <c r="R3700">
        <v>8</v>
      </c>
      <c r="S3700">
        <v>33</v>
      </c>
      <c r="T3700">
        <v>0</v>
      </c>
      <c r="U3700">
        <v>18</v>
      </c>
      <c r="V3700">
        <v>0</v>
      </c>
      <c r="W3700">
        <v>0</v>
      </c>
      <c r="X3700">
        <v>2.8354783000000001</v>
      </c>
      <c r="Y3700">
        <v>112.77424999999999</v>
      </c>
      <c r="Z3700">
        <v>14.567857999999999</v>
      </c>
      <c r="AA3700">
        <v>9.8414160000000006</v>
      </c>
      <c r="AB3700">
        <v>0</v>
      </c>
      <c r="AC3700">
        <v>18.022269999999999</v>
      </c>
      <c r="AD3700">
        <v>0</v>
      </c>
      <c r="AE3700">
        <v>0</v>
      </c>
      <c r="AF3700">
        <v>158.04128</v>
      </c>
    </row>
    <row r="3701" spans="1:32" x14ac:dyDescent="0.3">
      <c r="A3701">
        <v>3013952</v>
      </c>
      <c r="B3701">
        <v>1</v>
      </c>
      <c r="C3701" t="s">
        <v>82</v>
      </c>
      <c r="D3701" t="s">
        <v>104</v>
      </c>
      <c r="E3701" t="s">
        <v>6053</v>
      </c>
      <c r="F3701" t="s">
        <v>6054</v>
      </c>
      <c r="G3701" t="s">
        <v>134</v>
      </c>
      <c r="H3701" t="s">
        <v>247</v>
      </c>
      <c r="I3701" t="s">
        <v>78</v>
      </c>
      <c r="J3701" t="s">
        <v>136</v>
      </c>
      <c r="K3701" t="s">
        <v>22</v>
      </c>
      <c r="L3701" t="s">
        <v>177</v>
      </c>
      <c r="M3701" t="s">
        <v>13967</v>
      </c>
      <c r="N3701" t="s">
        <v>13968</v>
      </c>
      <c r="O3701">
        <v>3.1430866666666666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25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102.33571999999999</v>
      </c>
      <c r="AD3701">
        <v>0</v>
      </c>
      <c r="AE3701">
        <v>0</v>
      </c>
      <c r="AF3701">
        <v>102.33571999999999</v>
      </c>
    </row>
    <row r="3702" spans="1:32" x14ac:dyDescent="0.3">
      <c r="A3702">
        <v>3013984</v>
      </c>
      <c r="B3702">
        <v>1</v>
      </c>
      <c r="C3702" t="s">
        <v>82</v>
      </c>
      <c r="D3702" t="s">
        <v>103</v>
      </c>
      <c r="E3702" t="s">
        <v>13969</v>
      </c>
      <c r="F3702" t="s">
        <v>13970</v>
      </c>
      <c r="G3702" t="s">
        <v>134</v>
      </c>
      <c r="H3702" t="s">
        <v>247</v>
      </c>
      <c r="I3702" t="s">
        <v>78</v>
      </c>
      <c r="J3702" t="s">
        <v>136</v>
      </c>
      <c r="K3702" t="s">
        <v>22</v>
      </c>
      <c r="L3702" t="s">
        <v>177</v>
      </c>
      <c r="M3702" t="s">
        <v>13971</v>
      </c>
      <c r="N3702" t="s">
        <v>13972</v>
      </c>
      <c r="O3702">
        <v>2.5918874999999999</v>
      </c>
      <c r="P3702">
        <v>0</v>
      </c>
      <c r="Q3702">
        <v>3</v>
      </c>
      <c r="R3702">
        <v>0</v>
      </c>
      <c r="S3702">
        <v>6</v>
      </c>
      <c r="T3702">
        <v>0</v>
      </c>
      <c r="U3702">
        <v>1</v>
      </c>
      <c r="V3702">
        <v>0</v>
      </c>
      <c r="W3702">
        <v>0</v>
      </c>
      <c r="X3702">
        <v>0</v>
      </c>
      <c r="Y3702">
        <v>2.2329816999999998</v>
      </c>
      <c r="Z3702">
        <v>0</v>
      </c>
      <c r="AA3702">
        <v>9.9116820000000008</v>
      </c>
      <c r="AB3702">
        <v>0</v>
      </c>
      <c r="AC3702">
        <v>4.3038109999999996</v>
      </c>
      <c r="AD3702">
        <v>0</v>
      </c>
      <c r="AE3702">
        <v>0</v>
      </c>
      <c r="AF3702">
        <v>16.448474999999998</v>
      </c>
    </row>
    <row r="3703" spans="1:32" x14ac:dyDescent="0.3">
      <c r="A3703">
        <v>3014301</v>
      </c>
      <c r="B3703">
        <v>1</v>
      </c>
      <c r="C3703" t="s">
        <v>82</v>
      </c>
      <c r="D3703" t="s">
        <v>92</v>
      </c>
      <c r="E3703" t="s">
        <v>13973</v>
      </c>
      <c r="F3703" t="s">
        <v>13974</v>
      </c>
      <c r="G3703" t="s">
        <v>134</v>
      </c>
      <c r="H3703" t="s">
        <v>367</v>
      </c>
      <c r="I3703" t="s">
        <v>78</v>
      </c>
      <c r="J3703" t="s">
        <v>136</v>
      </c>
      <c r="K3703" t="s">
        <v>22</v>
      </c>
      <c r="L3703" t="s">
        <v>177</v>
      </c>
      <c r="M3703" t="s">
        <v>13975</v>
      </c>
      <c r="N3703" t="s">
        <v>13976</v>
      </c>
      <c r="O3703">
        <v>2.2530877777777776</v>
      </c>
      <c r="P3703">
        <v>0</v>
      </c>
      <c r="Q3703">
        <v>1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4.8796890000000002E-2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4.8796890000000002E-2</v>
      </c>
    </row>
    <row r="3704" spans="1:32" x14ac:dyDescent="0.3">
      <c r="A3704">
        <v>3020216</v>
      </c>
      <c r="B3704">
        <v>1</v>
      </c>
      <c r="C3704" t="s">
        <v>83</v>
      </c>
      <c r="D3704" t="s">
        <v>123</v>
      </c>
      <c r="E3704" t="s">
        <v>13977</v>
      </c>
      <c r="F3704" t="s">
        <v>13978</v>
      </c>
      <c r="G3704" t="s">
        <v>134</v>
      </c>
      <c r="H3704" t="s">
        <v>211</v>
      </c>
      <c r="I3704" t="s">
        <v>79</v>
      </c>
      <c r="J3704" t="s">
        <v>136</v>
      </c>
      <c r="K3704" t="s">
        <v>22</v>
      </c>
      <c r="L3704" t="s">
        <v>177</v>
      </c>
      <c r="M3704" t="s">
        <v>13979</v>
      </c>
      <c r="N3704" t="s">
        <v>13980</v>
      </c>
      <c r="O3704">
        <v>1.3163888888888888</v>
      </c>
      <c r="P3704">
        <v>3</v>
      </c>
      <c r="Q3704">
        <v>329</v>
      </c>
      <c r="R3704">
        <v>18</v>
      </c>
      <c r="S3704">
        <v>69</v>
      </c>
      <c r="T3704">
        <v>3</v>
      </c>
      <c r="U3704">
        <v>32</v>
      </c>
      <c r="V3704">
        <v>0</v>
      </c>
      <c r="W3704">
        <v>0</v>
      </c>
      <c r="X3704">
        <v>13.476231</v>
      </c>
      <c r="Y3704">
        <v>41.275779999999997</v>
      </c>
      <c r="Z3704">
        <v>12.487366</v>
      </c>
      <c r="AA3704">
        <v>9.7540940000000003</v>
      </c>
      <c r="AB3704">
        <v>4.2536535000000004</v>
      </c>
      <c r="AC3704">
        <v>8.4270899999999997</v>
      </c>
      <c r="AD3704">
        <v>0</v>
      </c>
      <c r="AE3704">
        <v>0</v>
      </c>
      <c r="AF3704">
        <v>89.674210000000002</v>
      </c>
    </row>
    <row r="3705" spans="1:32" x14ac:dyDescent="0.3">
      <c r="A3705">
        <v>3013722</v>
      </c>
      <c r="B3705">
        <v>1</v>
      </c>
      <c r="C3705" t="s">
        <v>82</v>
      </c>
      <c r="D3705" t="s">
        <v>106</v>
      </c>
      <c r="E3705" t="s">
        <v>13981</v>
      </c>
      <c r="F3705" t="s">
        <v>13982</v>
      </c>
      <c r="G3705" t="s">
        <v>134</v>
      </c>
      <c r="H3705" t="s">
        <v>247</v>
      </c>
      <c r="I3705" t="s">
        <v>78</v>
      </c>
      <c r="J3705" t="s">
        <v>136</v>
      </c>
      <c r="K3705" t="s">
        <v>22</v>
      </c>
      <c r="L3705" t="s">
        <v>177</v>
      </c>
      <c r="M3705" t="s">
        <v>13983</v>
      </c>
      <c r="N3705" t="s">
        <v>13984</v>
      </c>
      <c r="O3705">
        <v>3.3801774999999998</v>
      </c>
      <c r="P3705">
        <v>0</v>
      </c>
      <c r="Q3705">
        <v>45</v>
      </c>
      <c r="R3705">
        <v>0</v>
      </c>
      <c r="S3705">
        <v>10</v>
      </c>
      <c r="T3705">
        <v>0</v>
      </c>
      <c r="U3705">
        <v>15</v>
      </c>
      <c r="V3705">
        <v>0</v>
      </c>
      <c r="W3705">
        <v>0</v>
      </c>
      <c r="X3705">
        <v>0</v>
      </c>
      <c r="Y3705">
        <v>52.701659999999997</v>
      </c>
      <c r="Z3705">
        <v>0</v>
      </c>
      <c r="AA3705">
        <v>3.4437009999999999</v>
      </c>
      <c r="AB3705">
        <v>0</v>
      </c>
      <c r="AC3705">
        <v>22.331458999999999</v>
      </c>
      <c r="AD3705">
        <v>0</v>
      </c>
      <c r="AE3705">
        <v>0</v>
      </c>
      <c r="AF3705">
        <v>78.476820000000004</v>
      </c>
    </row>
    <row r="3706" spans="1:32" x14ac:dyDescent="0.3">
      <c r="A3706">
        <v>3001610</v>
      </c>
      <c r="B3706">
        <v>1</v>
      </c>
      <c r="C3706" t="s">
        <v>82</v>
      </c>
      <c r="D3706" t="s">
        <v>92</v>
      </c>
      <c r="E3706" t="s">
        <v>13985</v>
      </c>
      <c r="F3706" t="s">
        <v>13986</v>
      </c>
      <c r="G3706" t="s">
        <v>134</v>
      </c>
      <c r="H3706" t="s">
        <v>238</v>
      </c>
      <c r="I3706" t="s">
        <v>78</v>
      </c>
      <c r="J3706" t="s">
        <v>136</v>
      </c>
      <c r="K3706" t="s">
        <v>22</v>
      </c>
      <c r="L3706" t="s">
        <v>177</v>
      </c>
      <c r="M3706" t="s">
        <v>13987</v>
      </c>
      <c r="N3706" t="s">
        <v>13988</v>
      </c>
      <c r="O3706">
        <v>1.0850891666666667</v>
      </c>
      <c r="P3706">
        <v>0</v>
      </c>
      <c r="Q3706">
        <v>0</v>
      </c>
      <c r="R3706">
        <v>0</v>
      </c>
      <c r="S3706">
        <v>1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0.13500698</v>
      </c>
      <c r="AB3706">
        <v>0</v>
      </c>
      <c r="AC3706">
        <v>0</v>
      </c>
      <c r="AD3706">
        <v>0</v>
      </c>
      <c r="AE3706">
        <v>0</v>
      </c>
      <c r="AF3706">
        <v>0.13500698</v>
      </c>
    </row>
    <row r="3707" spans="1:32" x14ac:dyDescent="0.3">
      <c r="A3707">
        <v>3013955</v>
      </c>
      <c r="B3707">
        <v>1</v>
      </c>
      <c r="C3707" t="s">
        <v>82</v>
      </c>
      <c r="D3707" t="s">
        <v>87</v>
      </c>
      <c r="E3707" t="s">
        <v>13989</v>
      </c>
      <c r="F3707" t="s">
        <v>13990</v>
      </c>
      <c r="G3707" t="s">
        <v>134</v>
      </c>
      <c r="H3707" t="s">
        <v>2683</v>
      </c>
      <c r="I3707" t="s">
        <v>79</v>
      </c>
      <c r="J3707" t="s">
        <v>136</v>
      </c>
      <c r="K3707" t="s">
        <v>22</v>
      </c>
      <c r="L3707" t="s">
        <v>177</v>
      </c>
      <c r="M3707" t="s">
        <v>13991</v>
      </c>
      <c r="N3707" t="s">
        <v>13992</v>
      </c>
      <c r="O3707">
        <v>0.51602722222222219</v>
      </c>
      <c r="P3707">
        <v>0</v>
      </c>
      <c r="Q3707">
        <v>184</v>
      </c>
      <c r="R3707">
        <v>0</v>
      </c>
      <c r="S3707">
        <v>0</v>
      </c>
      <c r="T3707">
        <v>0</v>
      </c>
      <c r="U3707">
        <v>16</v>
      </c>
      <c r="V3707">
        <v>0</v>
      </c>
      <c r="W3707">
        <v>0</v>
      </c>
      <c r="X3707">
        <v>0</v>
      </c>
      <c r="Y3707">
        <v>27.379850000000001</v>
      </c>
      <c r="Z3707">
        <v>0</v>
      </c>
      <c r="AA3707">
        <v>0</v>
      </c>
      <c r="AB3707">
        <v>0</v>
      </c>
      <c r="AC3707">
        <v>14.035385</v>
      </c>
      <c r="AD3707">
        <v>0</v>
      </c>
      <c r="AE3707">
        <v>0</v>
      </c>
      <c r="AF3707">
        <v>41.415233999999998</v>
      </c>
    </row>
    <row r="3708" spans="1:32" x14ac:dyDescent="0.3">
      <c r="A3708">
        <v>3014300</v>
      </c>
      <c r="B3708">
        <v>1</v>
      </c>
      <c r="C3708" t="s">
        <v>82</v>
      </c>
      <c r="D3708" t="s">
        <v>106</v>
      </c>
      <c r="E3708" t="s">
        <v>13993</v>
      </c>
      <c r="F3708" t="s">
        <v>13994</v>
      </c>
      <c r="G3708" t="s">
        <v>134</v>
      </c>
      <c r="H3708" t="s">
        <v>247</v>
      </c>
      <c r="I3708" t="s">
        <v>78</v>
      </c>
      <c r="J3708" t="s">
        <v>136</v>
      </c>
      <c r="K3708" t="s">
        <v>22</v>
      </c>
      <c r="L3708" t="s">
        <v>177</v>
      </c>
      <c r="M3708" t="s">
        <v>13995</v>
      </c>
      <c r="N3708" t="s">
        <v>13996</v>
      </c>
      <c r="O3708">
        <v>0.82316</v>
      </c>
      <c r="P3708">
        <v>0</v>
      </c>
      <c r="Q3708">
        <v>47</v>
      </c>
      <c r="R3708">
        <v>0</v>
      </c>
      <c r="S3708">
        <v>0</v>
      </c>
      <c r="T3708">
        <v>0</v>
      </c>
      <c r="U3708">
        <v>10</v>
      </c>
      <c r="V3708">
        <v>0</v>
      </c>
      <c r="W3708">
        <v>0</v>
      </c>
      <c r="X3708">
        <v>0</v>
      </c>
      <c r="Y3708">
        <v>7.043234</v>
      </c>
      <c r="Z3708">
        <v>0</v>
      </c>
      <c r="AA3708">
        <v>0</v>
      </c>
      <c r="AB3708">
        <v>0</v>
      </c>
      <c r="AC3708">
        <v>5.8765745000000003</v>
      </c>
      <c r="AD3708">
        <v>0</v>
      </c>
      <c r="AE3708">
        <v>0</v>
      </c>
      <c r="AF3708">
        <v>12.919808</v>
      </c>
    </row>
    <row r="3709" spans="1:32" x14ac:dyDescent="0.3">
      <c r="A3709">
        <v>3013714</v>
      </c>
      <c r="B3709">
        <v>1</v>
      </c>
      <c r="C3709" t="s">
        <v>82</v>
      </c>
      <c r="D3709" t="s">
        <v>84</v>
      </c>
      <c r="E3709" t="s">
        <v>1554</v>
      </c>
      <c r="F3709" t="s">
        <v>1555</v>
      </c>
      <c r="G3709" t="s">
        <v>134</v>
      </c>
      <c r="H3709" t="s">
        <v>367</v>
      </c>
      <c r="I3709" t="s">
        <v>78</v>
      </c>
      <c r="J3709" t="s">
        <v>136</v>
      </c>
      <c r="K3709" t="s">
        <v>22</v>
      </c>
      <c r="L3709" t="s">
        <v>177</v>
      </c>
      <c r="M3709" t="s">
        <v>13997</v>
      </c>
      <c r="N3709" t="s">
        <v>13998</v>
      </c>
      <c r="O3709">
        <v>3.6664374999999998</v>
      </c>
      <c r="P3709">
        <v>0</v>
      </c>
      <c r="Q3709">
        <v>4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1.7073879000000001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1.7073879000000001</v>
      </c>
    </row>
    <row r="3710" spans="1:32" x14ac:dyDescent="0.3">
      <c r="A3710">
        <v>3018964</v>
      </c>
      <c r="B3710">
        <v>1</v>
      </c>
      <c r="C3710" t="s">
        <v>83</v>
      </c>
      <c r="D3710" t="s">
        <v>119</v>
      </c>
      <c r="E3710" t="s">
        <v>13999</v>
      </c>
      <c r="F3710" t="s">
        <v>14000</v>
      </c>
      <c r="G3710" t="s">
        <v>134</v>
      </c>
      <c r="H3710" t="s">
        <v>252</v>
      </c>
      <c r="I3710" t="s">
        <v>79</v>
      </c>
      <c r="J3710" t="s">
        <v>136</v>
      </c>
      <c r="K3710" t="s">
        <v>22</v>
      </c>
      <c r="L3710" t="s">
        <v>177</v>
      </c>
      <c r="M3710" t="s">
        <v>14001</v>
      </c>
      <c r="N3710" t="s">
        <v>14002</v>
      </c>
      <c r="O3710">
        <v>5.1472577777777779</v>
      </c>
      <c r="P3710">
        <v>0</v>
      </c>
      <c r="Q3710">
        <v>34</v>
      </c>
      <c r="R3710">
        <v>0</v>
      </c>
      <c r="S3710">
        <v>6</v>
      </c>
      <c r="T3710">
        <v>0</v>
      </c>
      <c r="U3710">
        <v>1</v>
      </c>
      <c r="V3710">
        <v>0</v>
      </c>
      <c r="W3710">
        <v>0</v>
      </c>
      <c r="X3710">
        <v>0</v>
      </c>
      <c r="Y3710">
        <v>9.2429240000000004</v>
      </c>
      <c r="Z3710">
        <v>0</v>
      </c>
      <c r="AA3710">
        <v>1.4889893999999999</v>
      </c>
      <c r="AB3710">
        <v>0</v>
      </c>
      <c r="AC3710">
        <v>1.620487E-2</v>
      </c>
      <c r="AD3710">
        <v>0</v>
      </c>
      <c r="AE3710">
        <v>0</v>
      </c>
      <c r="AF3710">
        <v>10.748118</v>
      </c>
    </row>
    <row r="3711" spans="1:32" x14ac:dyDescent="0.3">
      <c r="A3711">
        <v>3013985</v>
      </c>
      <c r="B3711">
        <v>1</v>
      </c>
      <c r="C3711" t="s">
        <v>82</v>
      </c>
      <c r="D3711" t="s">
        <v>100</v>
      </c>
      <c r="E3711" t="s">
        <v>14003</v>
      </c>
      <c r="F3711" t="s">
        <v>14004</v>
      </c>
      <c r="G3711" t="s">
        <v>134</v>
      </c>
      <c r="H3711" t="s">
        <v>247</v>
      </c>
      <c r="I3711" t="s">
        <v>78</v>
      </c>
      <c r="J3711" t="s">
        <v>136</v>
      </c>
      <c r="K3711" t="s">
        <v>22</v>
      </c>
      <c r="L3711" t="s">
        <v>177</v>
      </c>
      <c r="M3711" t="s">
        <v>14005</v>
      </c>
      <c r="N3711" t="s">
        <v>14006</v>
      </c>
      <c r="O3711">
        <v>1.5668249999999999</v>
      </c>
      <c r="P3711">
        <v>0</v>
      </c>
      <c r="Q3711">
        <v>214</v>
      </c>
      <c r="R3711">
        <v>0</v>
      </c>
      <c r="S3711">
        <v>0</v>
      </c>
      <c r="T3711">
        <v>0</v>
      </c>
      <c r="U3711">
        <v>3</v>
      </c>
      <c r="V3711">
        <v>0</v>
      </c>
      <c r="W3711">
        <v>0</v>
      </c>
      <c r="X3711">
        <v>0</v>
      </c>
      <c r="Y3711">
        <v>96.424933999999993</v>
      </c>
      <c r="Z3711">
        <v>0</v>
      </c>
      <c r="AA3711">
        <v>0</v>
      </c>
      <c r="AB3711">
        <v>0</v>
      </c>
      <c r="AC3711">
        <v>4.5155683</v>
      </c>
      <c r="AD3711">
        <v>0</v>
      </c>
      <c r="AE3711">
        <v>0</v>
      </c>
      <c r="AF3711">
        <v>100.940506</v>
      </c>
    </row>
    <row r="3712" spans="1:32" x14ac:dyDescent="0.3">
      <c r="A3712">
        <v>3014304</v>
      </c>
      <c r="B3712">
        <v>1</v>
      </c>
      <c r="C3712" t="s">
        <v>83</v>
      </c>
      <c r="D3712" t="s">
        <v>128</v>
      </c>
      <c r="E3712" t="s">
        <v>14007</v>
      </c>
      <c r="F3712" t="s">
        <v>14008</v>
      </c>
      <c r="G3712" t="s">
        <v>134</v>
      </c>
      <c r="H3712" t="s">
        <v>252</v>
      </c>
      <c r="I3712" t="s">
        <v>79</v>
      </c>
      <c r="J3712" t="s">
        <v>136</v>
      </c>
      <c r="K3712" t="s">
        <v>22</v>
      </c>
      <c r="L3712" t="s">
        <v>177</v>
      </c>
      <c r="M3712" t="s">
        <v>14009</v>
      </c>
      <c r="N3712" t="s">
        <v>13353</v>
      </c>
      <c r="O3712">
        <v>1.2872638888888888</v>
      </c>
      <c r="P3712">
        <v>0</v>
      </c>
      <c r="Q3712">
        <v>0</v>
      </c>
      <c r="R3712">
        <v>0</v>
      </c>
      <c r="S3712">
        <v>2</v>
      </c>
      <c r="T3712">
        <v>0</v>
      </c>
      <c r="U3712">
        <v>1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6.5880894999999997</v>
      </c>
      <c r="AB3712">
        <v>0</v>
      </c>
      <c r="AC3712">
        <v>0.97744010000000003</v>
      </c>
      <c r="AD3712">
        <v>0</v>
      </c>
      <c r="AE3712">
        <v>0</v>
      </c>
      <c r="AF3712">
        <v>7.5655299999999999</v>
      </c>
    </row>
    <row r="3713" spans="1:32" x14ac:dyDescent="0.3">
      <c r="A3713">
        <v>3004784</v>
      </c>
      <c r="B3713">
        <v>2</v>
      </c>
      <c r="C3713" t="s">
        <v>82</v>
      </c>
      <c r="D3713" t="s">
        <v>98</v>
      </c>
      <c r="E3713" t="s">
        <v>14010</v>
      </c>
      <c r="F3713" t="s">
        <v>14011</v>
      </c>
      <c r="G3713" t="s">
        <v>134</v>
      </c>
      <c r="H3713" t="s">
        <v>238</v>
      </c>
      <c r="I3713" t="s">
        <v>78</v>
      </c>
      <c r="J3713" t="s">
        <v>136</v>
      </c>
      <c r="K3713" t="s">
        <v>22</v>
      </c>
      <c r="L3713" t="s">
        <v>177</v>
      </c>
      <c r="M3713" t="s">
        <v>14012</v>
      </c>
      <c r="N3713" t="s">
        <v>14013</v>
      </c>
      <c r="O3713">
        <v>0.76253833333333332</v>
      </c>
      <c r="P3713">
        <v>0</v>
      </c>
      <c r="Q3713">
        <v>13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2.1163002999999998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2.1163002999999998</v>
      </c>
    </row>
    <row r="3714" spans="1:32" x14ac:dyDescent="0.3">
      <c r="A3714">
        <v>3014726</v>
      </c>
      <c r="B3714">
        <v>1</v>
      </c>
      <c r="C3714" t="s">
        <v>82</v>
      </c>
      <c r="D3714" t="s">
        <v>90</v>
      </c>
      <c r="E3714" t="s">
        <v>14014</v>
      </c>
      <c r="F3714" t="s">
        <v>14015</v>
      </c>
      <c r="G3714" t="s">
        <v>134</v>
      </c>
      <c r="H3714" t="s">
        <v>247</v>
      </c>
      <c r="I3714" t="s">
        <v>78</v>
      </c>
      <c r="J3714" t="s">
        <v>136</v>
      </c>
      <c r="K3714" t="s">
        <v>22</v>
      </c>
      <c r="L3714" t="s">
        <v>177</v>
      </c>
      <c r="M3714" t="s">
        <v>14016</v>
      </c>
      <c r="N3714" t="s">
        <v>14017</v>
      </c>
      <c r="O3714">
        <v>1.7869636111111111</v>
      </c>
      <c r="P3714">
        <v>0</v>
      </c>
      <c r="Q3714">
        <v>80</v>
      </c>
      <c r="R3714">
        <v>0</v>
      </c>
      <c r="S3714">
        <v>0</v>
      </c>
      <c r="T3714">
        <v>0</v>
      </c>
      <c r="U3714">
        <v>2</v>
      </c>
      <c r="V3714">
        <v>0</v>
      </c>
      <c r="W3714">
        <v>0</v>
      </c>
      <c r="X3714">
        <v>0</v>
      </c>
      <c r="Y3714">
        <v>27.443619000000002</v>
      </c>
      <c r="Z3714">
        <v>0</v>
      </c>
      <c r="AA3714">
        <v>0</v>
      </c>
      <c r="AB3714">
        <v>0</v>
      </c>
      <c r="AC3714">
        <v>1.4573894000000001</v>
      </c>
      <c r="AD3714">
        <v>0</v>
      </c>
      <c r="AE3714">
        <v>0</v>
      </c>
      <c r="AF3714">
        <v>28.901008999999998</v>
      </c>
    </row>
    <row r="3715" spans="1:32" x14ac:dyDescent="0.3">
      <c r="A3715">
        <v>3015459</v>
      </c>
      <c r="B3715">
        <v>1</v>
      </c>
      <c r="C3715" t="s">
        <v>82</v>
      </c>
      <c r="D3715" t="s">
        <v>91</v>
      </c>
      <c r="E3715" t="s">
        <v>14018</v>
      </c>
      <c r="F3715" t="s">
        <v>14019</v>
      </c>
      <c r="G3715" t="s">
        <v>134</v>
      </c>
      <c r="H3715" t="s">
        <v>247</v>
      </c>
      <c r="I3715" t="s">
        <v>78</v>
      </c>
      <c r="J3715" t="s">
        <v>136</v>
      </c>
      <c r="K3715" t="s">
        <v>22</v>
      </c>
      <c r="L3715" t="s">
        <v>177</v>
      </c>
      <c r="M3715" t="s">
        <v>14020</v>
      </c>
      <c r="N3715" t="s">
        <v>14021</v>
      </c>
      <c r="O3715">
        <v>2.6550041666666666</v>
      </c>
      <c r="P3715">
        <v>0</v>
      </c>
      <c r="Q3715">
        <v>15</v>
      </c>
      <c r="R3715">
        <v>0</v>
      </c>
      <c r="S3715">
        <v>0</v>
      </c>
      <c r="T3715">
        <v>0</v>
      </c>
      <c r="U3715">
        <v>20</v>
      </c>
      <c r="V3715">
        <v>0</v>
      </c>
      <c r="W3715">
        <v>0</v>
      </c>
      <c r="X3715">
        <v>0</v>
      </c>
      <c r="Y3715">
        <v>14.034734</v>
      </c>
      <c r="Z3715">
        <v>0</v>
      </c>
      <c r="AA3715">
        <v>0</v>
      </c>
      <c r="AB3715">
        <v>0</v>
      </c>
      <c r="AC3715">
        <v>54.007860000000001</v>
      </c>
      <c r="AD3715">
        <v>0</v>
      </c>
      <c r="AE3715">
        <v>0</v>
      </c>
      <c r="AF3715">
        <v>68.042595000000006</v>
      </c>
    </row>
    <row r="3716" spans="1:32" x14ac:dyDescent="0.3">
      <c r="A3716">
        <v>3019371</v>
      </c>
      <c r="B3716">
        <v>1</v>
      </c>
      <c r="C3716" t="s">
        <v>82</v>
      </c>
      <c r="D3716" t="s">
        <v>112</v>
      </c>
      <c r="E3716" t="s">
        <v>14022</v>
      </c>
      <c r="F3716" t="s">
        <v>14023</v>
      </c>
      <c r="G3716" t="s">
        <v>134</v>
      </c>
      <c r="H3716" t="s">
        <v>216</v>
      </c>
      <c r="I3716" t="s">
        <v>78</v>
      </c>
      <c r="J3716" t="s">
        <v>136</v>
      </c>
      <c r="K3716" t="s">
        <v>22</v>
      </c>
      <c r="L3716" t="s">
        <v>177</v>
      </c>
      <c r="M3716" t="s">
        <v>14024</v>
      </c>
      <c r="N3716" t="s">
        <v>14025</v>
      </c>
      <c r="O3716">
        <v>0.73960361111111106</v>
      </c>
      <c r="P3716">
        <v>0</v>
      </c>
      <c r="Q3716">
        <v>42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9.4454510000000003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9.4454510000000003</v>
      </c>
    </row>
    <row r="3717" spans="1:32" x14ac:dyDescent="0.3">
      <c r="A3717">
        <v>3016390</v>
      </c>
      <c r="B3717">
        <v>2</v>
      </c>
      <c r="C3717" t="s">
        <v>82</v>
      </c>
      <c r="D3717" t="s">
        <v>112</v>
      </c>
      <c r="E3717" t="s">
        <v>1233</v>
      </c>
      <c r="F3717" t="s">
        <v>1234</v>
      </c>
      <c r="G3717" t="s">
        <v>134</v>
      </c>
      <c r="H3717" t="s">
        <v>404</v>
      </c>
      <c r="I3717" t="s">
        <v>78</v>
      </c>
      <c r="J3717" t="s">
        <v>136</v>
      </c>
      <c r="K3717" t="s">
        <v>22</v>
      </c>
      <c r="L3717" t="s">
        <v>177</v>
      </c>
      <c r="M3717" t="s">
        <v>14026</v>
      </c>
      <c r="N3717" t="s">
        <v>14027</v>
      </c>
      <c r="O3717">
        <v>1.2661111111111112</v>
      </c>
      <c r="P3717">
        <v>0</v>
      </c>
      <c r="Q3717">
        <v>36</v>
      </c>
      <c r="R3717">
        <v>0</v>
      </c>
      <c r="S3717">
        <v>7</v>
      </c>
      <c r="T3717">
        <v>0</v>
      </c>
      <c r="U3717">
        <v>24</v>
      </c>
      <c r="V3717">
        <v>0</v>
      </c>
      <c r="W3717">
        <v>0</v>
      </c>
      <c r="X3717">
        <v>0</v>
      </c>
      <c r="Y3717">
        <v>12.576561</v>
      </c>
      <c r="Z3717">
        <v>0</v>
      </c>
      <c r="AA3717">
        <v>17.301051999999999</v>
      </c>
      <c r="AB3717">
        <v>0</v>
      </c>
      <c r="AC3717">
        <v>60.782024</v>
      </c>
      <c r="AD3717">
        <v>0</v>
      </c>
      <c r="AE3717">
        <v>0</v>
      </c>
      <c r="AF3717">
        <v>90.659639999999996</v>
      </c>
    </row>
    <row r="3718" spans="1:32" x14ac:dyDescent="0.3">
      <c r="A3718">
        <v>3008393</v>
      </c>
      <c r="B3718">
        <v>1</v>
      </c>
      <c r="C3718" t="s">
        <v>82</v>
      </c>
      <c r="D3718" t="s">
        <v>90</v>
      </c>
      <c r="E3718" t="s">
        <v>4044</v>
      </c>
      <c r="F3718" t="s">
        <v>4045</v>
      </c>
      <c r="G3718" t="s">
        <v>134</v>
      </c>
      <c r="H3718" t="s">
        <v>142</v>
      </c>
      <c r="I3718" t="s">
        <v>78</v>
      </c>
      <c r="J3718" t="s">
        <v>136</v>
      </c>
      <c r="K3718" t="s">
        <v>22</v>
      </c>
      <c r="L3718" t="s">
        <v>137</v>
      </c>
      <c r="M3718" t="s">
        <v>14028</v>
      </c>
      <c r="N3718" t="s">
        <v>14029</v>
      </c>
      <c r="O3718">
        <v>7.358567777777778</v>
      </c>
      <c r="P3718">
        <v>0</v>
      </c>
      <c r="Q3718">
        <v>29</v>
      </c>
      <c r="R3718">
        <v>0</v>
      </c>
      <c r="S3718">
        <v>0</v>
      </c>
      <c r="T3718">
        <v>0</v>
      </c>
      <c r="U3718">
        <v>9</v>
      </c>
      <c r="V3718">
        <v>0</v>
      </c>
      <c r="W3718">
        <v>1</v>
      </c>
      <c r="X3718">
        <v>0</v>
      </c>
      <c r="Y3718">
        <v>70.080985999999996</v>
      </c>
      <c r="Z3718">
        <v>0</v>
      </c>
      <c r="AA3718">
        <v>0</v>
      </c>
      <c r="AB3718">
        <v>0</v>
      </c>
      <c r="AC3718">
        <v>145.50973999999999</v>
      </c>
      <c r="AD3718">
        <v>0</v>
      </c>
      <c r="AE3718">
        <v>137.72275999999999</v>
      </c>
      <c r="AF3718">
        <v>353.31349999999998</v>
      </c>
    </row>
    <row r="3719" spans="1:32" x14ac:dyDescent="0.3">
      <c r="A3719">
        <v>3013968</v>
      </c>
      <c r="B3719">
        <v>1</v>
      </c>
      <c r="C3719" t="s">
        <v>82</v>
      </c>
      <c r="D3719" t="s">
        <v>113</v>
      </c>
      <c r="E3719" t="s">
        <v>14030</v>
      </c>
      <c r="F3719" t="s">
        <v>14031</v>
      </c>
      <c r="G3719" t="s">
        <v>134</v>
      </c>
      <c r="H3719" t="s">
        <v>247</v>
      </c>
      <c r="I3719" t="s">
        <v>78</v>
      </c>
      <c r="J3719" t="s">
        <v>136</v>
      </c>
      <c r="K3719" t="s">
        <v>22</v>
      </c>
      <c r="L3719" t="s">
        <v>177</v>
      </c>
      <c r="M3719" t="s">
        <v>14032</v>
      </c>
      <c r="N3719" t="s">
        <v>14033</v>
      </c>
      <c r="O3719">
        <v>4.0807302777777776</v>
      </c>
      <c r="P3719">
        <v>0</v>
      </c>
      <c r="Q3719">
        <v>11</v>
      </c>
      <c r="R3719">
        <v>0</v>
      </c>
      <c r="S3719">
        <v>18</v>
      </c>
      <c r="T3719">
        <v>0</v>
      </c>
      <c r="U3719">
        <v>1</v>
      </c>
      <c r="V3719">
        <v>0</v>
      </c>
      <c r="W3719">
        <v>0</v>
      </c>
      <c r="X3719">
        <v>0</v>
      </c>
      <c r="Y3719">
        <v>42.589126999999998</v>
      </c>
      <c r="Z3719">
        <v>0</v>
      </c>
      <c r="AA3719">
        <v>25.188406000000001</v>
      </c>
      <c r="AB3719">
        <v>0</v>
      </c>
      <c r="AC3719">
        <v>2.0840485000000002</v>
      </c>
      <c r="AD3719">
        <v>0</v>
      </c>
      <c r="AE3719">
        <v>0</v>
      </c>
      <c r="AF3719">
        <v>69.861580000000004</v>
      </c>
    </row>
    <row r="3720" spans="1:32" x14ac:dyDescent="0.3">
      <c r="A3720">
        <v>3013976</v>
      </c>
      <c r="B3720">
        <v>1</v>
      </c>
      <c r="C3720" t="s">
        <v>83</v>
      </c>
      <c r="D3720" t="s">
        <v>119</v>
      </c>
      <c r="E3720" t="s">
        <v>14034</v>
      </c>
      <c r="F3720" t="s">
        <v>14035</v>
      </c>
      <c r="G3720" t="s">
        <v>134</v>
      </c>
      <c r="H3720" t="s">
        <v>247</v>
      </c>
      <c r="I3720" t="s">
        <v>78</v>
      </c>
      <c r="J3720" t="s">
        <v>136</v>
      </c>
      <c r="K3720" t="s">
        <v>22</v>
      </c>
      <c r="L3720" t="s">
        <v>177</v>
      </c>
      <c r="M3720" t="s">
        <v>14036</v>
      </c>
      <c r="N3720" t="s">
        <v>14037</v>
      </c>
      <c r="O3720">
        <v>4.8807400000000003</v>
      </c>
      <c r="P3720">
        <v>0</v>
      </c>
      <c r="Q3720">
        <v>4</v>
      </c>
      <c r="R3720">
        <v>0</v>
      </c>
      <c r="S3720">
        <v>2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0.10112317999999999</v>
      </c>
      <c r="Z3720">
        <v>0</v>
      </c>
      <c r="AA3720">
        <v>1.1141350999999999</v>
      </c>
      <c r="AB3720">
        <v>0</v>
      </c>
      <c r="AC3720">
        <v>0</v>
      </c>
      <c r="AD3720">
        <v>0</v>
      </c>
      <c r="AE3720">
        <v>0</v>
      </c>
      <c r="AF3720">
        <v>1.2152584</v>
      </c>
    </row>
    <row r="3721" spans="1:32" x14ac:dyDescent="0.3">
      <c r="A3721">
        <v>3003853</v>
      </c>
      <c r="B3721">
        <v>1</v>
      </c>
      <c r="C3721" t="s">
        <v>82</v>
      </c>
      <c r="D3721" t="s">
        <v>91</v>
      </c>
      <c r="E3721" t="s">
        <v>14038</v>
      </c>
      <c r="F3721" t="s">
        <v>14039</v>
      </c>
      <c r="G3721" t="s">
        <v>134</v>
      </c>
      <c r="H3721" t="s">
        <v>216</v>
      </c>
      <c r="I3721" t="s">
        <v>78</v>
      </c>
      <c r="J3721" t="s">
        <v>136</v>
      </c>
      <c r="K3721" t="s">
        <v>22</v>
      </c>
      <c r="L3721" t="s">
        <v>177</v>
      </c>
      <c r="M3721" t="s">
        <v>14040</v>
      </c>
      <c r="N3721" t="s">
        <v>14041</v>
      </c>
      <c r="O3721">
        <v>1.8395219444444446</v>
      </c>
      <c r="P3721">
        <v>0</v>
      </c>
      <c r="Q3721">
        <v>8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3.6317518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3.6317518</v>
      </c>
    </row>
    <row r="3722" spans="1:32" x14ac:dyDescent="0.3">
      <c r="A3722">
        <v>3013280</v>
      </c>
      <c r="B3722">
        <v>1</v>
      </c>
      <c r="C3722" t="s">
        <v>82</v>
      </c>
      <c r="D3722" t="s">
        <v>90</v>
      </c>
      <c r="E3722" t="s">
        <v>14042</v>
      </c>
      <c r="F3722" t="s">
        <v>14043</v>
      </c>
      <c r="G3722" t="s">
        <v>134</v>
      </c>
      <c r="H3722" t="s">
        <v>229</v>
      </c>
      <c r="I3722" t="s">
        <v>78</v>
      </c>
      <c r="J3722" t="s">
        <v>136</v>
      </c>
      <c r="K3722" t="s">
        <v>22</v>
      </c>
      <c r="L3722" t="s">
        <v>177</v>
      </c>
      <c r="M3722" t="s">
        <v>14044</v>
      </c>
      <c r="N3722" t="s">
        <v>14045</v>
      </c>
      <c r="O3722">
        <v>0.90666888888888886</v>
      </c>
      <c r="P3722">
        <v>0</v>
      </c>
      <c r="Q3722">
        <v>221</v>
      </c>
      <c r="R3722">
        <v>0</v>
      </c>
      <c r="S3722">
        <v>0</v>
      </c>
      <c r="T3722">
        <v>0</v>
      </c>
      <c r="U3722">
        <v>54</v>
      </c>
      <c r="V3722">
        <v>0</v>
      </c>
      <c r="W3722">
        <v>0</v>
      </c>
      <c r="X3722">
        <v>0</v>
      </c>
      <c r="Y3722">
        <v>43.161858000000002</v>
      </c>
      <c r="Z3722">
        <v>0</v>
      </c>
      <c r="AA3722">
        <v>0</v>
      </c>
      <c r="AB3722">
        <v>0</v>
      </c>
      <c r="AC3722">
        <v>17.145443</v>
      </c>
      <c r="AD3722">
        <v>0</v>
      </c>
      <c r="AE3722">
        <v>0</v>
      </c>
      <c r="AF3722">
        <v>60.307299999999998</v>
      </c>
    </row>
    <row r="3723" spans="1:32" x14ac:dyDescent="0.3">
      <c r="A3723">
        <v>3017734</v>
      </c>
      <c r="B3723">
        <v>1</v>
      </c>
      <c r="C3723" t="s">
        <v>82</v>
      </c>
      <c r="D3723" t="s">
        <v>88</v>
      </c>
      <c r="E3723" t="s">
        <v>14046</v>
      </c>
      <c r="F3723" t="s">
        <v>14047</v>
      </c>
      <c r="G3723" t="s">
        <v>134</v>
      </c>
      <c r="H3723" t="s">
        <v>367</v>
      </c>
      <c r="I3723" t="s">
        <v>78</v>
      </c>
      <c r="J3723" t="s">
        <v>136</v>
      </c>
      <c r="K3723" t="s">
        <v>22</v>
      </c>
      <c r="L3723" t="s">
        <v>177</v>
      </c>
      <c r="M3723" t="s">
        <v>14048</v>
      </c>
      <c r="N3723" t="s">
        <v>14049</v>
      </c>
      <c r="O3723">
        <v>1.6732358333333335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5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2.9009040000000001</v>
      </c>
      <c r="AD3723">
        <v>0</v>
      </c>
      <c r="AE3723">
        <v>0</v>
      </c>
      <c r="AF3723">
        <v>2.9009040000000001</v>
      </c>
    </row>
    <row r="3724" spans="1:32" x14ac:dyDescent="0.3">
      <c r="A3724">
        <v>3013683</v>
      </c>
      <c r="B3724">
        <v>1</v>
      </c>
      <c r="C3724" t="s">
        <v>82</v>
      </c>
      <c r="D3724" t="s">
        <v>101</v>
      </c>
      <c r="E3724" t="s">
        <v>14050</v>
      </c>
      <c r="F3724" t="s">
        <v>14051</v>
      </c>
      <c r="G3724" t="s">
        <v>134</v>
      </c>
      <c r="H3724" t="s">
        <v>247</v>
      </c>
      <c r="I3724" t="s">
        <v>78</v>
      </c>
      <c r="J3724" t="s">
        <v>136</v>
      </c>
      <c r="K3724" t="s">
        <v>22</v>
      </c>
      <c r="L3724" t="s">
        <v>177</v>
      </c>
      <c r="M3724" t="s">
        <v>14052</v>
      </c>
      <c r="N3724" t="s">
        <v>14053</v>
      </c>
      <c r="O3724">
        <v>2.8128225000000002</v>
      </c>
      <c r="P3724">
        <v>0</v>
      </c>
      <c r="Q3724">
        <v>79</v>
      </c>
      <c r="R3724">
        <v>0</v>
      </c>
      <c r="S3724">
        <v>1</v>
      </c>
      <c r="T3724">
        <v>0</v>
      </c>
      <c r="U3724">
        <v>9</v>
      </c>
      <c r="V3724">
        <v>0</v>
      </c>
      <c r="W3724">
        <v>0</v>
      </c>
      <c r="X3724">
        <v>0</v>
      </c>
      <c r="Y3724">
        <v>59.509815000000003</v>
      </c>
      <c r="Z3724">
        <v>0</v>
      </c>
      <c r="AA3724">
        <v>0.28182963</v>
      </c>
      <c r="AB3724">
        <v>0</v>
      </c>
      <c r="AC3724">
        <v>33.751260000000002</v>
      </c>
      <c r="AD3724">
        <v>0</v>
      </c>
      <c r="AE3724">
        <v>0</v>
      </c>
      <c r="AF3724">
        <v>93.542910000000006</v>
      </c>
    </row>
    <row r="3725" spans="1:32" x14ac:dyDescent="0.3">
      <c r="A3725">
        <v>3013741</v>
      </c>
      <c r="B3725">
        <v>1</v>
      </c>
      <c r="C3725" t="s">
        <v>82</v>
      </c>
      <c r="D3725" t="s">
        <v>108</v>
      </c>
      <c r="E3725" t="s">
        <v>14054</v>
      </c>
      <c r="F3725" t="s">
        <v>14055</v>
      </c>
      <c r="G3725" t="s">
        <v>134</v>
      </c>
      <c r="H3725" t="s">
        <v>211</v>
      </c>
      <c r="I3725" t="s">
        <v>79</v>
      </c>
      <c r="J3725" t="s">
        <v>136</v>
      </c>
      <c r="K3725" t="s">
        <v>22</v>
      </c>
      <c r="L3725" t="s">
        <v>177</v>
      </c>
      <c r="M3725" t="s">
        <v>14056</v>
      </c>
      <c r="N3725" t="s">
        <v>14057</v>
      </c>
      <c r="O3725">
        <v>2.5716666666666668</v>
      </c>
      <c r="P3725">
        <v>0</v>
      </c>
      <c r="Q3725">
        <v>4</v>
      </c>
      <c r="R3725">
        <v>3</v>
      </c>
      <c r="S3725">
        <v>263</v>
      </c>
      <c r="T3725">
        <v>8</v>
      </c>
      <c r="U3725">
        <v>65</v>
      </c>
      <c r="V3725">
        <v>1</v>
      </c>
      <c r="W3725">
        <v>0</v>
      </c>
      <c r="X3725">
        <v>0</v>
      </c>
      <c r="Y3725">
        <v>0.36624657999999999</v>
      </c>
      <c r="Z3725">
        <v>0</v>
      </c>
      <c r="AA3725">
        <v>75.382940000000005</v>
      </c>
      <c r="AB3725">
        <v>22.274683</v>
      </c>
      <c r="AC3725">
        <v>30.549109000000001</v>
      </c>
      <c r="AD3725">
        <v>141.1172</v>
      </c>
      <c r="AE3725">
        <v>0</v>
      </c>
      <c r="AF3725">
        <v>269.6902</v>
      </c>
    </row>
    <row r="3726" spans="1:32" x14ac:dyDescent="0.3">
      <c r="A3726">
        <v>3014318</v>
      </c>
      <c r="B3726">
        <v>1</v>
      </c>
      <c r="C3726" t="s">
        <v>83</v>
      </c>
      <c r="D3726" t="s">
        <v>125</v>
      </c>
      <c r="E3726" t="s">
        <v>13693</v>
      </c>
      <c r="F3726" t="s">
        <v>13694</v>
      </c>
      <c r="G3726" t="s">
        <v>134</v>
      </c>
      <c r="H3726" t="s">
        <v>211</v>
      </c>
      <c r="I3726" t="s">
        <v>79</v>
      </c>
      <c r="J3726" t="s">
        <v>136</v>
      </c>
      <c r="K3726" t="s">
        <v>22</v>
      </c>
      <c r="L3726" t="s">
        <v>177</v>
      </c>
      <c r="M3726" t="s">
        <v>14058</v>
      </c>
      <c r="N3726" t="s">
        <v>14059</v>
      </c>
      <c r="O3726">
        <v>1.9888888888888889</v>
      </c>
      <c r="P3726">
        <v>2</v>
      </c>
      <c r="Q3726">
        <v>95</v>
      </c>
      <c r="R3726">
        <v>84</v>
      </c>
      <c r="S3726">
        <v>3</v>
      </c>
      <c r="T3726">
        <v>11</v>
      </c>
      <c r="U3726">
        <v>7</v>
      </c>
      <c r="V3726">
        <v>0</v>
      </c>
      <c r="W3726">
        <v>0</v>
      </c>
      <c r="X3726">
        <v>0.89459829999999996</v>
      </c>
      <c r="Y3726">
        <v>48.522747000000003</v>
      </c>
      <c r="Z3726">
        <v>71.399150000000006</v>
      </c>
      <c r="AA3726">
        <v>1.0314314</v>
      </c>
      <c r="AB3726">
        <v>104.67328000000001</v>
      </c>
      <c r="AC3726">
        <v>6.143885</v>
      </c>
      <c r="AD3726">
        <v>0</v>
      </c>
      <c r="AE3726">
        <v>0</v>
      </c>
      <c r="AF3726">
        <v>232.6651</v>
      </c>
    </row>
    <row r="3727" spans="1:32" x14ac:dyDescent="0.3">
      <c r="A3727">
        <v>3016518</v>
      </c>
      <c r="B3727">
        <v>1</v>
      </c>
      <c r="C3727" t="s">
        <v>82</v>
      </c>
      <c r="D3727" t="s">
        <v>98</v>
      </c>
      <c r="E3727" t="s">
        <v>14060</v>
      </c>
      <c r="F3727" t="s">
        <v>14061</v>
      </c>
      <c r="G3727" t="s">
        <v>134</v>
      </c>
      <c r="H3727" t="s">
        <v>238</v>
      </c>
      <c r="I3727" t="s">
        <v>78</v>
      </c>
      <c r="J3727" t="s">
        <v>136</v>
      </c>
      <c r="K3727" t="s">
        <v>22</v>
      </c>
      <c r="L3727" t="s">
        <v>177</v>
      </c>
      <c r="M3727" t="s">
        <v>14062</v>
      </c>
      <c r="N3727" t="s">
        <v>14063</v>
      </c>
      <c r="O3727">
        <v>2.5145811111111112</v>
      </c>
      <c r="P3727">
        <v>0</v>
      </c>
      <c r="Q3727">
        <v>1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1.547714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1.547714</v>
      </c>
    </row>
    <row r="3728" spans="1:32" x14ac:dyDescent="0.3">
      <c r="A3728">
        <v>3018822</v>
      </c>
      <c r="B3728">
        <v>1</v>
      </c>
      <c r="C3728" t="s">
        <v>83</v>
      </c>
      <c r="D3728" t="s">
        <v>130</v>
      </c>
      <c r="E3728" t="s">
        <v>14064</v>
      </c>
      <c r="F3728" t="s">
        <v>14065</v>
      </c>
      <c r="G3728" t="s">
        <v>134</v>
      </c>
      <c r="H3728" t="s">
        <v>318</v>
      </c>
      <c r="I3728" t="s">
        <v>79</v>
      </c>
      <c r="J3728" t="s">
        <v>136</v>
      </c>
      <c r="K3728" t="s">
        <v>22</v>
      </c>
      <c r="L3728" t="s">
        <v>177</v>
      </c>
      <c r="M3728" t="s">
        <v>14066</v>
      </c>
      <c r="N3728" t="s">
        <v>13235</v>
      </c>
      <c r="O3728">
        <v>2.5883516666666671</v>
      </c>
      <c r="P3728">
        <v>0</v>
      </c>
      <c r="Q3728">
        <v>116</v>
      </c>
      <c r="R3728">
        <v>0</v>
      </c>
      <c r="S3728">
        <v>0</v>
      </c>
      <c r="T3728">
        <v>0</v>
      </c>
      <c r="U3728">
        <v>10</v>
      </c>
      <c r="V3728">
        <v>0</v>
      </c>
      <c r="W3728">
        <v>0</v>
      </c>
      <c r="X3728">
        <v>0</v>
      </c>
      <c r="Y3728">
        <v>63.528300000000002</v>
      </c>
      <c r="Z3728">
        <v>0</v>
      </c>
      <c r="AA3728">
        <v>0</v>
      </c>
      <c r="AB3728">
        <v>0</v>
      </c>
      <c r="AC3728">
        <v>21.369330000000001</v>
      </c>
      <c r="AD3728">
        <v>0</v>
      </c>
      <c r="AE3728">
        <v>0</v>
      </c>
      <c r="AF3728">
        <v>84.897630000000007</v>
      </c>
    </row>
    <row r="3729" spans="1:32" x14ac:dyDescent="0.3">
      <c r="A3729">
        <v>3014315</v>
      </c>
      <c r="B3729">
        <v>1</v>
      </c>
      <c r="C3729" t="s">
        <v>82</v>
      </c>
      <c r="D3729" t="s">
        <v>98</v>
      </c>
      <c r="E3729" t="s">
        <v>8395</v>
      </c>
      <c r="F3729" t="s">
        <v>8396</v>
      </c>
      <c r="G3729" t="s">
        <v>134</v>
      </c>
      <c r="H3729" t="s">
        <v>6976</v>
      </c>
      <c r="I3729" t="s">
        <v>78</v>
      </c>
      <c r="J3729" t="s">
        <v>136</v>
      </c>
      <c r="K3729" t="s">
        <v>22</v>
      </c>
      <c r="L3729" t="s">
        <v>177</v>
      </c>
      <c r="M3729" t="s">
        <v>14067</v>
      </c>
      <c r="N3729" t="s">
        <v>14068</v>
      </c>
      <c r="O3729">
        <v>2.5542708333333333</v>
      </c>
      <c r="P3729">
        <v>0</v>
      </c>
      <c r="Q3729">
        <v>421</v>
      </c>
      <c r="R3729">
        <v>0</v>
      </c>
      <c r="S3729">
        <v>0</v>
      </c>
      <c r="T3729">
        <v>0</v>
      </c>
      <c r="U3729">
        <v>39</v>
      </c>
      <c r="V3729">
        <v>0</v>
      </c>
      <c r="W3729">
        <v>0</v>
      </c>
      <c r="X3729">
        <v>0</v>
      </c>
      <c r="Y3729">
        <v>347.50348000000002</v>
      </c>
      <c r="Z3729">
        <v>0</v>
      </c>
      <c r="AA3729">
        <v>0</v>
      </c>
      <c r="AB3729">
        <v>0</v>
      </c>
      <c r="AC3729">
        <v>49.10134</v>
      </c>
      <c r="AD3729">
        <v>0</v>
      </c>
      <c r="AE3729">
        <v>0</v>
      </c>
      <c r="AF3729">
        <v>396.60482999999999</v>
      </c>
    </row>
    <row r="3730" spans="1:32" x14ac:dyDescent="0.3">
      <c r="A3730">
        <v>3016046</v>
      </c>
      <c r="B3730">
        <v>1</v>
      </c>
      <c r="C3730" t="s">
        <v>82</v>
      </c>
      <c r="D3730" t="s">
        <v>86</v>
      </c>
      <c r="E3730" t="s">
        <v>14069</v>
      </c>
      <c r="F3730" t="s">
        <v>14070</v>
      </c>
      <c r="G3730" t="s">
        <v>134</v>
      </c>
      <c r="H3730" t="s">
        <v>142</v>
      </c>
      <c r="I3730" t="s">
        <v>78</v>
      </c>
      <c r="J3730" t="s">
        <v>136</v>
      </c>
      <c r="K3730" t="s">
        <v>22</v>
      </c>
      <c r="L3730" t="s">
        <v>137</v>
      </c>
      <c r="M3730" t="s">
        <v>14071</v>
      </c>
      <c r="N3730" t="s">
        <v>14072</v>
      </c>
      <c r="O3730">
        <v>6.8044444444444441</v>
      </c>
      <c r="P3730">
        <v>0</v>
      </c>
      <c r="Q3730">
        <v>12</v>
      </c>
      <c r="R3730">
        <v>0</v>
      </c>
      <c r="S3730">
        <v>15</v>
      </c>
      <c r="T3730">
        <v>0</v>
      </c>
      <c r="U3730">
        <v>12</v>
      </c>
      <c r="V3730">
        <v>0</v>
      </c>
      <c r="W3730">
        <v>0</v>
      </c>
      <c r="X3730">
        <v>0</v>
      </c>
      <c r="Y3730">
        <v>9.0138909999999992</v>
      </c>
      <c r="Z3730">
        <v>0</v>
      </c>
      <c r="AA3730">
        <v>12.473497999999999</v>
      </c>
      <c r="AB3730">
        <v>0</v>
      </c>
      <c r="AC3730">
        <v>87.813999999999993</v>
      </c>
      <c r="AD3730">
        <v>0</v>
      </c>
      <c r="AE3730">
        <v>0</v>
      </c>
      <c r="AF3730">
        <v>109.30139</v>
      </c>
    </row>
    <row r="3731" spans="1:32" x14ac:dyDescent="0.3">
      <c r="A3731">
        <v>3013941</v>
      </c>
      <c r="B3731">
        <v>1</v>
      </c>
      <c r="C3731" t="s">
        <v>82</v>
      </c>
      <c r="D3731" t="s">
        <v>112</v>
      </c>
      <c r="E3731" t="s">
        <v>14073</v>
      </c>
      <c r="F3731" t="s">
        <v>14074</v>
      </c>
      <c r="G3731" t="s">
        <v>134</v>
      </c>
      <c r="H3731" t="s">
        <v>211</v>
      </c>
      <c r="I3731" t="s">
        <v>79</v>
      </c>
      <c r="J3731" t="s">
        <v>136</v>
      </c>
      <c r="K3731" t="s">
        <v>22</v>
      </c>
      <c r="L3731" t="s">
        <v>177</v>
      </c>
      <c r="M3731" t="s">
        <v>14075</v>
      </c>
      <c r="N3731" t="s">
        <v>14076</v>
      </c>
      <c r="O3731">
        <v>0.32861111111111113</v>
      </c>
      <c r="P3731">
        <v>0</v>
      </c>
      <c r="Q3731">
        <v>3</v>
      </c>
      <c r="R3731">
        <v>9</v>
      </c>
      <c r="S3731">
        <v>52</v>
      </c>
      <c r="T3731">
        <v>9</v>
      </c>
      <c r="U3731">
        <v>7</v>
      </c>
      <c r="V3731">
        <v>0</v>
      </c>
      <c r="W3731">
        <v>0</v>
      </c>
      <c r="X3731">
        <v>0</v>
      </c>
      <c r="Y3731">
        <v>0.17843679000000001</v>
      </c>
      <c r="Z3731">
        <v>2.9103319999999999</v>
      </c>
      <c r="AA3731">
        <v>9.9744620000000008</v>
      </c>
      <c r="AB3731">
        <v>1.1537310000000001</v>
      </c>
      <c r="AC3731">
        <v>0.4194601</v>
      </c>
      <c r="AD3731">
        <v>0</v>
      </c>
      <c r="AE3731">
        <v>0</v>
      </c>
      <c r="AF3731">
        <v>14.636421</v>
      </c>
    </row>
    <row r="3732" spans="1:32" x14ac:dyDescent="0.3">
      <c r="A3732">
        <v>3013408</v>
      </c>
      <c r="B3732">
        <v>1</v>
      </c>
      <c r="C3732" t="s">
        <v>82</v>
      </c>
      <c r="D3732" t="s">
        <v>92</v>
      </c>
      <c r="E3732" t="s">
        <v>12758</v>
      </c>
      <c r="F3732" t="s">
        <v>12759</v>
      </c>
      <c r="G3732" t="s">
        <v>134</v>
      </c>
      <c r="H3732" t="s">
        <v>211</v>
      </c>
      <c r="I3732" t="s">
        <v>79</v>
      </c>
      <c r="J3732" t="s">
        <v>136</v>
      </c>
      <c r="K3732" t="s">
        <v>22</v>
      </c>
      <c r="L3732" t="s">
        <v>177</v>
      </c>
      <c r="M3732" t="s">
        <v>14077</v>
      </c>
      <c r="N3732" t="s">
        <v>14078</v>
      </c>
      <c r="O3732">
        <v>0.95083333333333331</v>
      </c>
      <c r="P3732">
        <v>2</v>
      </c>
      <c r="Q3732">
        <v>1064</v>
      </c>
      <c r="R3732">
        <v>5</v>
      </c>
      <c r="S3732">
        <v>7</v>
      </c>
      <c r="T3732">
        <v>8</v>
      </c>
      <c r="U3732">
        <v>166</v>
      </c>
      <c r="V3732">
        <v>0</v>
      </c>
      <c r="W3732">
        <v>0</v>
      </c>
      <c r="X3732">
        <v>2.5619651999999999</v>
      </c>
      <c r="Y3732">
        <v>528.69569999999999</v>
      </c>
      <c r="Z3732">
        <v>2.938339</v>
      </c>
      <c r="AA3732">
        <v>3.0015993000000001</v>
      </c>
      <c r="AB3732">
        <v>104.60004000000001</v>
      </c>
      <c r="AC3732">
        <v>184.97653</v>
      </c>
      <c r="AD3732">
        <v>0</v>
      </c>
      <c r="AE3732">
        <v>0</v>
      </c>
      <c r="AF3732">
        <v>826.77419999999995</v>
      </c>
    </row>
    <row r="3733" spans="1:32" x14ac:dyDescent="0.3">
      <c r="A3733">
        <v>3016260</v>
      </c>
      <c r="B3733">
        <v>1</v>
      </c>
      <c r="C3733" t="s">
        <v>82</v>
      </c>
      <c r="D3733" t="s">
        <v>92</v>
      </c>
      <c r="E3733" t="s">
        <v>14079</v>
      </c>
      <c r="F3733" t="s">
        <v>14080</v>
      </c>
      <c r="G3733" t="s">
        <v>134</v>
      </c>
      <c r="H3733" t="s">
        <v>367</v>
      </c>
      <c r="I3733" t="s">
        <v>78</v>
      </c>
      <c r="J3733" t="s">
        <v>136</v>
      </c>
      <c r="K3733" t="s">
        <v>22</v>
      </c>
      <c r="L3733" t="s">
        <v>177</v>
      </c>
      <c r="M3733" t="s">
        <v>14081</v>
      </c>
      <c r="N3733" t="s">
        <v>14082</v>
      </c>
      <c r="O3733">
        <v>6.8441305555555552</v>
      </c>
      <c r="P3733">
        <v>0</v>
      </c>
      <c r="Q3733">
        <v>1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2.9912972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2.9912972</v>
      </c>
    </row>
    <row r="3734" spans="1:32" x14ac:dyDescent="0.3">
      <c r="A3734">
        <v>3013420</v>
      </c>
      <c r="B3734">
        <v>1</v>
      </c>
      <c r="C3734" t="s">
        <v>82</v>
      </c>
      <c r="D3734" t="s">
        <v>106</v>
      </c>
      <c r="E3734" t="s">
        <v>14083</v>
      </c>
      <c r="F3734" t="s">
        <v>14084</v>
      </c>
      <c r="G3734" t="s">
        <v>134</v>
      </c>
      <c r="H3734" t="s">
        <v>874</v>
      </c>
      <c r="I3734" t="s">
        <v>78</v>
      </c>
      <c r="J3734" t="s">
        <v>136</v>
      </c>
      <c r="K3734" t="s">
        <v>22</v>
      </c>
      <c r="L3734" t="s">
        <v>177</v>
      </c>
      <c r="M3734" t="s">
        <v>14085</v>
      </c>
      <c r="N3734" t="s">
        <v>14086</v>
      </c>
      <c r="O3734">
        <v>0.9067022222222223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10.934143000000001</v>
      </c>
      <c r="AD3734">
        <v>0</v>
      </c>
      <c r="AE3734">
        <v>0</v>
      </c>
      <c r="AF3734">
        <v>10.934143000000001</v>
      </c>
    </row>
    <row r="3735" spans="1:32" x14ac:dyDescent="0.3">
      <c r="A3735">
        <v>3014695</v>
      </c>
      <c r="B3735">
        <v>1</v>
      </c>
      <c r="C3735" t="s">
        <v>83</v>
      </c>
      <c r="D3735" t="s">
        <v>128</v>
      </c>
      <c r="E3735" t="s">
        <v>14087</v>
      </c>
      <c r="F3735" t="s">
        <v>14088</v>
      </c>
      <c r="G3735" t="s">
        <v>134</v>
      </c>
      <c r="H3735" t="s">
        <v>247</v>
      </c>
      <c r="I3735" t="s">
        <v>78</v>
      </c>
      <c r="J3735" t="s">
        <v>136</v>
      </c>
      <c r="K3735" t="s">
        <v>22</v>
      </c>
      <c r="L3735" t="s">
        <v>177</v>
      </c>
      <c r="M3735" t="s">
        <v>14089</v>
      </c>
      <c r="N3735" t="s">
        <v>14090</v>
      </c>
      <c r="O3735">
        <v>1.7051241666666668</v>
      </c>
      <c r="P3735">
        <v>0</v>
      </c>
      <c r="Q3735">
        <v>122</v>
      </c>
      <c r="R3735">
        <v>0</v>
      </c>
      <c r="S3735">
        <v>2</v>
      </c>
      <c r="T3735">
        <v>0</v>
      </c>
      <c r="U3735">
        <v>4</v>
      </c>
      <c r="V3735">
        <v>0</v>
      </c>
      <c r="W3735">
        <v>0</v>
      </c>
      <c r="X3735">
        <v>0</v>
      </c>
      <c r="Y3735">
        <v>56.561950000000003</v>
      </c>
      <c r="Z3735">
        <v>0</v>
      </c>
      <c r="AA3735">
        <v>0.36334749999999999</v>
      </c>
      <c r="AB3735">
        <v>0</v>
      </c>
      <c r="AC3735">
        <v>2.5579293000000001</v>
      </c>
      <c r="AD3735">
        <v>0</v>
      </c>
      <c r="AE3735">
        <v>0</v>
      </c>
      <c r="AF3735">
        <v>59.483226999999999</v>
      </c>
    </row>
    <row r="3736" spans="1:32" x14ac:dyDescent="0.3">
      <c r="A3736">
        <v>3012647</v>
      </c>
      <c r="B3736">
        <v>1</v>
      </c>
      <c r="C3736" t="s">
        <v>82</v>
      </c>
      <c r="D3736" t="s">
        <v>99</v>
      </c>
      <c r="E3736" t="s">
        <v>5588</v>
      </c>
      <c r="F3736" t="s">
        <v>5589</v>
      </c>
      <c r="G3736" t="s">
        <v>134</v>
      </c>
      <c r="H3736" t="s">
        <v>147</v>
      </c>
      <c r="I3736" t="s">
        <v>79</v>
      </c>
      <c r="J3736" t="s">
        <v>136</v>
      </c>
      <c r="K3736" t="s">
        <v>22</v>
      </c>
      <c r="L3736" t="s">
        <v>137</v>
      </c>
      <c r="M3736" t="s">
        <v>14091</v>
      </c>
      <c r="N3736" t="s">
        <v>14092</v>
      </c>
      <c r="O3736">
        <v>7.1844444444444449</v>
      </c>
      <c r="P3736">
        <v>2</v>
      </c>
      <c r="Q3736">
        <v>957</v>
      </c>
      <c r="R3736">
        <v>1</v>
      </c>
      <c r="S3736">
        <v>24</v>
      </c>
      <c r="T3736">
        <v>5</v>
      </c>
      <c r="U3736">
        <v>110</v>
      </c>
      <c r="V3736">
        <v>0</v>
      </c>
      <c r="W3736">
        <v>1</v>
      </c>
      <c r="X3736">
        <v>11.106629999999999</v>
      </c>
      <c r="Y3736">
        <v>1181.7335</v>
      </c>
      <c r="Z3736">
        <v>1.7393357</v>
      </c>
      <c r="AA3736">
        <v>31.434232999999999</v>
      </c>
      <c r="AB3736">
        <v>99.542940000000002</v>
      </c>
      <c r="AC3736">
        <v>512.54769999999996</v>
      </c>
      <c r="AD3736">
        <v>0</v>
      </c>
      <c r="AE3736">
        <v>820.41639999999995</v>
      </c>
      <c r="AF3736">
        <v>2658.5207999999998</v>
      </c>
    </row>
    <row r="3737" spans="1:32" x14ac:dyDescent="0.3">
      <c r="A3737">
        <v>3018973</v>
      </c>
      <c r="B3737">
        <v>1</v>
      </c>
      <c r="C3737" t="s">
        <v>82</v>
      </c>
      <c r="D3737" t="s">
        <v>106</v>
      </c>
      <c r="E3737" t="s">
        <v>14093</v>
      </c>
      <c r="F3737" t="s">
        <v>14094</v>
      </c>
      <c r="G3737" t="s">
        <v>134</v>
      </c>
      <c r="H3737" t="s">
        <v>216</v>
      </c>
      <c r="I3737" t="s">
        <v>78</v>
      </c>
      <c r="J3737" t="s">
        <v>136</v>
      </c>
      <c r="K3737" t="s">
        <v>22</v>
      </c>
      <c r="L3737" t="s">
        <v>177</v>
      </c>
      <c r="M3737" t="s">
        <v>14095</v>
      </c>
      <c r="N3737" t="s">
        <v>14096</v>
      </c>
      <c r="O3737">
        <v>2.5249449999999998</v>
      </c>
      <c r="P3737">
        <v>0</v>
      </c>
      <c r="Q3737">
        <v>2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1.5315099999999999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1.5315099999999999</v>
      </c>
    </row>
    <row r="3738" spans="1:32" x14ac:dyDescent="0.3">
      <c r="A3738">
        <v>3014713</v>
      </c>
      <c r="B3738">
        <v>1</v>
      </c>
      <c r="C3738" t="s">
        <v>83</v>
      </c>
      <c r="D3738" t="s">
        <v>127</v>
      </c>
      <c r="E3738" t="s">
        <v>14097</v>
      </c>
      <c r="F3738" t="s">
        <v>14098</v>
      </c>
      <c r="G3738" t="s">
        <v>134</v>
      </c>
      <c r="H3738" t="s">
        <v>367</v>
      </c>
      <c r="I3738" t="s">
        <v>78</v>
      </c>
      <c r="J3738" t="s">
        <v>136</v>
      </c>
      <c r="K3738" t="s">
        <v>22</v>
      </c>
      <c r="L3738" t="s">
        <v>177</v>
      </c>
      <c r="M3738" t="s">
        <v>14099</v>
      </c>
      <c r="N3738" t="s">
        <v>14100</v>
      </c>
      <c r="O3738">
        <v>3.6477238888888892</v>
      </c>
      <c r="P3738">
        <v>0</v>
      </c>
      <c r="Q3738">
        <v>2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1.6059564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1.6059564</v>
      </c>
    </row>
    <row r="3739" spans="1:32" x14ac:dyDescent="0.3">
      <c r="A3739">
        <v>3014702</v>
      </c>
      <c r="B3739">
        <v>1</v>
      </c>
      <c r="C3739" t="s">
        <v>82</v>
      </c>
      <c r="D3739" t="s">
        <v>108</v>
      </c>
      <c r="E3739" t="s">
        <v>14101</v>
      </c>
      <c r="F3739" t="s">
        <v>14102</v>
      </c>
      <c r="G3739" t="s">
        <v>134</v>
      </c>
      <c r="H3739" t="s">
        <v>211</v>
      </c>
      <c r="I3739" t="s">
        <v>79</v>
      </c>
      <c r="J3739" t="s">
        <v>136</v>
      </c>
      <c r="K3739" t="s">
        <v>22</v>
      </c>
      <c r="L3739" t="s">
        <v>177</v>
      </c>
      <c r="M3739" t="s">
        <v>14103</v>
      </c>
      <c r="N3739" t="s">
        <v>14104</v>
      </c>
      <c r="O3739">
        <v>4.4550000000000001</v>
      </c>
      <c r="P3739">
        <v>0</v>
      </c>
      <c r="Q3739">
        <v>73</v>
      </c>
      <c r="R3739">
        <v>60</v>
      </c>
      <c r="S3739">
        <v>174</v>
      </c>
      <c r="T3739">
        <v>6</v>
      </c>
      <c r="U3739">
        <v>71</v>
      </c>
      <c r="V3739">
        <v>0</v>
      </c>
      <c r="W3739">
        <v>0</v>
      </c>
      <c r="X3739">
        <v>0</v>
      </c>
      <c r="Y3739">
        <v>66.581509999999994</v>
      </c>
      <c r="Z3739">
        <v>476.94639999999998</v>
      </c>
      <c r="AA3739">
        <v>374.04807</v>
      </c>
      <c r="AB3739">
        <v>117.56309</v>
      </c>
      <c r="AC3739">
        <v>131.68343999999999</v>
      </c>
      <c r="AD3739">
        <v>0</v>
      </c>
      <c r="AE3739">
        <v>0</v>
      </c>
      <c r="AF3739">
        <v>1166.8225</v>
      </c>
    </row>
    <row r="3740" spans="1:32" x14ac:dyDescent="0.3">
      <c r="A3740">
        <v>3013054</v>
      </c>
      <c r="B3740">
        <v>1</v>
      </c>
      <c r="C3740" t="s">
        <v>82</v>
      </c>
      <c r="D3740" t="s">
        <v>93</v>
      </c>
      <c r="E3740" t="s">
        <v>14105</v>
      </c>
      <c r="F3740" t="s">
        <v>14106</v>
      </c>
      <c r="G3740" t="s">
        <v>134</v>
      </c>
      <c r="H3740" t="s">
        <v>182</v>
      </c>
      <c r="I3740" t="s">
        <v>78</v>
      </c>
      <c r="J3740" t="s">
        <v>136</v>
      </c>
      <c r="K3740" t="s">
        <v>22</v>
      </c>
      <c r="L3740" t="s">
        <v>177</v>
      </c>
      <c r="M3740" t="s">
        <v>14107</v>
      </c>
      <c r="N3740" t="s">
        <v>14108</v>
      </c>
      <c r="O3740">
        <v>1.2057019444444446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3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84.169150000000002</v>
      </c>
      <c r="AD3740">
        <v>0</v>
      </c>
      <c r="AE3740">
        <v>0</v>
      </c>
      <c r="AF3740">
        <v>84.169150000000002</v>
      </c>
    </row>
    <row r="3741" spans="1:32" x14ac:dyDescent="0.3">
      <c r="A3741">
        <v>3013031</v>
      </c>
      <c r="B3741">
        <v>1</v>
      </c>
      <c r="C3741" t="s">
        <v>82</v>
      </c>
      <c r="D3741" t="s">
        <v>107</v>
      </c>
      <c r="E3741" t="s">
        <v>14109</v>
      </c>
      <c r="F3741" t="s">
        <v>14110</v>
      </c>
      <c r="G3741" t="s">
        <v>134</v>
      </c>
      <c r="H3741" t="s">
        <v>367</v>
      </c>
      <c r="I3741" t="s">
        <v>78</v>
      </c>
      <c r="J3741" t="s">
        <v>136</v>
      </c>
      <c r="K3741" t="s">
        <v>22</v>
      </c>
      <c r="L3741" t="s">
        <v>177</v>
      </c>
      <c r="M3741" t="s">
        <v>14111</v>
      </c>
      <c r="N3741" t="s">
        <v>14112</v>
      </c>
      <c r="O3741">
        <v>4.0601922222222218</v>
      </c>
      <c r="P3741">
        <v>0</v>
      </c>
      <c r="Q3741">
        <v>1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11.494991000000001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11.494991000000001</v>
      </c>
    </row>
    <row r="3742" spans="1:32" x14ac:dyDescent="0.3">
      <c r="A3742">
        <v>3010941</v>
      </c>
      <c r="B3742">
        <v>1</v>
      </c>
      <c r="C3742" t="s">
        <v>83</v>
      </c>
      <c r="D3742" t="s">
        <v>123</v>
      </c>
      <c r="E3742" t="s">
        <v>14113</v>
      </c>
      <c r="F3742" t="s">
        <v>14114</v>
      </c>
      <c r="G3742" t="s">
        <v>134</v>
      </c>
      <c r="H3742" t="s">
        <v>211</v>
      </c>
      <c r="I3742" t="s">
        <v>79</v>
      </c>
      <c r="J3742" t="s">
        <v>136</v>
      </c>
      <c r="K3742" t="s">
        <v>22</v>
      </c>
      <c r="L3742" t="s">
        <v>177</v>
      </c>
      <c r="M3742" t="s">
        <v>14115</v>
      </c>
      <c r="N3742" t="s">
        <v>14116</v>
      </c>
      <c r="O3742">
        <v>0.31944444444444442</v>
      </c>
      <c r="P3742">
        <v>22</v>
      </c>
      <c r="Q3742">
        <v>672</v>
      </c>
      <c r="R3742">
        <v>262</v>
      </c>
      <c r="S3742">
        <v>352</v>
      </c>
      <c r="T3742">
        <v>28</v>
      </c>
      <c r="U3742">
        <v>69</v>
      </c>
      <c r="V3742">
        <v>1</v>
      </c>
      <c r="W3742">
        <v>0</v>
      </c>
      <c r="X3742">
        <v>5.9819820000000004</v>
      </c>
      <c r="Y3742">
        <v>34.96387</v>
      </c>
      <c r="Z3742">
        <v>57.650089999999999</v>
      </c>
      <c r="AA3742">
        <v>62.860683000000002</v>
      </c>
      <c r="AB3742">
        <v>31.440546000000001</v>
      </c>
      <c r="AC3742">
        <v>6.9541009999999996</v>
      </c>
      <c r="AD3742">
        <v>79.714470000000006</v>
      </c>
      <c r="AE3742">
        <v>0</v>
      </c>
      <c r="AF3742">
        <v>279.56572999999997</v>
      </c>
    </row>
    <row r="3743" spans="1:32" x14ac:dyDescent="0.3">
      <c r="A3743">
        <v>3020331</v>
      </c>
      <c r="B3743">
        <v>1</v>
      </c>
      <c r="C3743" t="s">
        <v>83</v>
      </c>
      <c r="D3743" t="s">
        <v>130</v>
      </c>
      <c r="E3743" t="s">
        <v>14117</v>
      </c>
      <c r="F3743" t="s">
        <v>14118</v>
      </c>
      <c r="G3743" t="s">
        <v>134</v>
      </c>
      <c r="H3743" t="s">
        <v>182</v>
      </c>
      <c r="I3743" t="s">
        <v>78</v>
      </c>
      <c r="J3743" t="s">
        <v>136</v>
      </c>
      <c r="K3743" t="s">
        <v>22</v>
      </c>
      <c r="L3743" t="s">
        <v>177</v>
      </c>
      <c r="M3743" t="s">
        <v>14119</v>
      </c>
      <c r="N3743" t="s">
        <v>14120</v>
      </c>
      <c r="O3743">
        <v>1.6147033333333334</v>
      </c>
      <c r="P3743">
        <v>0</v>
      </c>
      <c r="Q3743">
        <v>87</v>
      </c>
      <c r="R3743">
        <v>0</v>
      </c>
      <c r="S3743">
        <v>2</v>
      </c>
      <c r="T3743">
        <v>0</v>
      </c>
      <c r="U3743">
        <v>6</v>
      </c>
      <c r="V3743">
        <v>0</v>
      </c>
      <c r="W3743">
        <v>0</v>
      </c>
      <c r="X3743">
        <v>0</v>
      </c>
      <c r="Y3743">
        <v>20.026931999999999</v>
      </c>
      <c r="Z3743">
        <v>0</v>
      </c>
      <c r="AA3743">
        <v>4.2714941999999999E-2</v>
      </c>
      <c r="AB3743">
        <v>0</v>
      </c>
      <c r="AC3743">
        <v>3.6690290000000001</v>
      </c>
      <c r="AD3743">
        <v>0</v>
      </c>
      <c r="AE3743">
        <v>0</v>
      </c>
      <c r="AF3743">
        <v>23.738676000000002</v>
      </c>
    </row>
    <row r="3744" spans="1:32" x14ac:dyDescent="0.3">
      <c r="A3744">
        <v>3019386</v>
      </c>
      <c r="B3744">
        <v>1</v>
      </c>
      <c r="C3744" t="s">
        <v>82</v>
      </c>
      <c r="D3744" t="s">
        <v>107</v>
      </c>
      <c r="E3744" t="s">
        <v>14121</v>
      </c>
      <c r="F3744" t="s">
        <v>14122</v>
      </c>
      <c r="G3744" t="s">
        <v>134</v>
      </c>
      <c r="H3744" t="s">
        <v>367</v>
      </c>
      <c r="I3744" t="s">
        <v>78</v>
      </c>
      <c r="J3744" t="s">
        <v>136</v>
      </c>
      <c r="K3744" t="s">
        <v>22</v>
      </c>
      <c r="L3744" t="s">
        <v>177</v>
      </c>
      <c r="M3744" t="s">
        <v>14123</v>
      </c>
      <c r="N3744" t="s">
        <v>14124</v>
      </c>
      <c r="O3744">
        <v>2.8291466666666665</v>
      </c>
      <c r="P3744">
        <v>0</v>
      </c>
      <c r="Q3744">
        <v>4</v>
      </c>
      <c r="R3744">
        <v>0</v>
      </c>
      <c r="S3744">
        <v>0</v>
      </c>
      <c r="T3744">
        <v>0</v>
      </c>
      <c r="U3744">
        <v>2</v>
      </c>
      <c r="V3744">
        <v>0</v>
      </c>
      <c r="W3744">
        <v>0</v>
      </c>
      <c r="X3744">
        <v>0</v>
      </c>
      <c r="Y3744">
        <v>3.0400548000000001</v>
      </c>
      <c r="Z3744">
        <v>0</v>
      </c>
      <c r="AA3744">
        <v>0</v>
      </c>
      <c r="AB3744">
        <v>0</v>
      </c>
      <c r="AC3744">
        <v>9.4741579999999992</v>
      </c>
      <c r="AD3744">
        <v>0</v>
      </c>
      <c r="AE3744">
        <v>0</v>
      </c>
      <c r="AF3744">
        <v>12.514213</v>
      </c>
    </row>
    <row r="3745" spans="1:32" x14ac:dyDescent="0.3">
      <c r="A3745">
        <v>3017310</v>
      </c>
      <c r="B3745">
        <v>1</v>
      </c>
      <c r="C3745" t="s">
        <v>83</v>
      </c>
      <c r="D3745" t="s">
        <v>130</v>
      </c>
      <c r="E3745" t="s">
        <v>14125</v>
      </c>
      <c r="F3745" t="s">
        <v>14126</v>
      </c>
      <c r="G3745" t="s">
        <v>134</v>
      </c>
      <c r="H3745" t="s">
        <v>238</v>
      </c>
      <c r="I3745" t="s">
        <v>78</v>
      </c>
      <c r="J3745" t="s">
        <v>136</v>
      </c>
      <c r="K3745" t="s">
        <v>22</v>
      </c>
      <c r="L3745" t="s">
        <v>177</v>
      </c>
      <c r="M3745" t="s">
        <v>14127</v>
      </c>
      <c r="N3745" t="s">
        <v>14128</v>
      </c>
      <c r="O3745">
        <v>3.3998216666666665</v>
      </c>
      <c r="P3745">
        <v>0</v>
      </c>
      <c r="Q3745">
        <v>10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6.2176447000000001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6.2176447000000001</v>
      </c>
    </row>
    <row r="3746" spans="1:32" x14ac:dyDescent="0.3">
      <c r="A3746">
        <v>3017557</v>
      </c>
      <c r="B3746">
        <v>1</v>
      </c>
      <c r="C3746" t="s">
        <v>82</v>
      </c>
      <c r="D3746" t="s">
        <v>92</v>
      </c>
      <c r="E3746" t="s">
        <v>14129</v>
      </c>
      <c r="F3746" t="s">
        <v>14130</v>
      </c>
      <c r="G3746" t="s">
        <v>134</v>
      </c>
      <c r="H3746" t="s">
        <v>216</v>
      </c>
      <c r="I3746" t="s">
        <v>78</v>
      </c>
      <c r="J3746" t="s">
        <v>136</v>
      </c>
      <c r="K3746" t="s">
        <v>22</v>
      </c>
      <c r="L3746" t="s">
        <v>177</v>
      </c>
      <c r="M3746" t="s">
        <v>14131</v>
      </c>
      <c r="N3746" t="s">
        <v>14132</v>
      </c>
      <c r="O3746">
        <v>1.9807455555555555</v>
      </c>
      <c r="P3746">
        <v>0</v>
      </c>
      <c r="Q3746">
        <v>1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0.16008599000000001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0.16008599000000001</v>
      </c>
    </row>
    <row r="3747" spans="1:32" x14ac:dyDescent="0.3">
      <c r="A3747">
        <v>3013345</v>
      </c>
      <c r="B3747">
        <v>1</v>
      </c>
      <c r="C3747" t="s">
        <v>82</v>
      </c>
      <c r="D3747" t="s">
        <v>88</v>
      </c>
      <c r="E3747" t="s">
        <v>14133</v>
      </c>
      <c r="F3747" t="s">
        <v>14134</v>
      </c>
      <c r="G3747" t="s">
        <v>134</v>
      </c>
      <c r="H3747" t="s">
        <v>211</v>
      </c>
      <c r="I3747" t="s">
        <v>79</v>
      </c>
      <c r="J3747" t="s">
        <v>136</v>
      </c>
      <c r="K3747" t="s">
        <v>22</v>
      </c>
      <c r="L3747" t="s">
        <v>177</v>
      </c>
      <c r="M3747" t="s">
        <v>14135</v>
      </c>
      <c r="N3747" t="s">
        <v>14136</v>
      </c>
      <c r="O3747">
        <v>1.881388888888889</v>
      </c>
      <c r="P3747">
        <v>0</v>
      </c>
      <c r="Q3747">
        <v>375</v>
      </c>
      <c r="R3747">
        <v>0</v>
      </c>
      <c r="S3747">
        <v>0</v>
      </c>
      <c r="T3747">
        <v>0</v>
      </c>
      <c r="U3747">
        <v>6</v>
      </c>
      <c r="V3747">
        <v>0</v>
      </c>
      <c r="W3747">
        <v>0</v>
      </c>
      <c r="X3747">
        <v>0</v>
      </c>
      <c r="Y3747">
        <v>181.92403999999999</v>
      </c>
      <c r="Z3747">
        <v>0</v>
      </c>
      <c r="AA3747">
        <v>0</v>
      </c>
      <c r="AB3747">
        <v>0</v>
      </c>
      <c r="AC3747">
        <v>5.2919790000000004</v>
      </c>
      <c r="AD3747">
        <v>0</v>
      </c>
      <c r="AE3747">
        <v>0</v>
      </c>
      <c r="AF3747">
        <v>187.21602999999999</v>
      </c>
    </row>
    <row r="3748" spans="1:32" x14ac:dyDescent="0.3">
      <c r="A3748">
        <v>3020099</v>
      </c>
      <c r="B3748">
        <v>1</v>
      </c>
      <c r="C3748" t="s">
        <v>82</v>
      </c>
      <c r="D3748" t="s">
        <v>96</v>
      </c>
      <c r="E3748" t="s">
        <v>14137</v>
      </c>
      <c r="F3748" t="s">
        <v>14138</v>
      </c>
      <c r="G3748" t="s">
        <v>134</v>
      </c>
      <c r="H3748" t="s">
        <v>610</v>
      </c>
      <c r="I3748" t="s">
        <v>78</v>
      </c>
      <c r="J3748" t="s">
        <v>136</v>
      </c>
      <c r="K3748" t="s">
        <v>22</v>
      </c>
      <c r="L3748" t="s">
        <v>177</v>
      </c>
      <c r="M3748" t="s">
        <v>14139</v>
      </c>
      <c r="N3748" t="s">
        <v>14140</v>
      </c>
      <c r="O3748">
        <v>3.1604958333333335</v>
      </c>
      <c r="P3748">
        <v>0</v>
      </c>
      <c r="Q3748">
        <v>11</v>
      </c>
      <c r="R3748">
        <v>0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0</v>
      </c>
      <c r="Y3748">
        <v>65.605440000000002</v>
      </c>
      <c r="Z3748">
        <v>0</v>
      </c>
      <c r="AA3748">
        <v>0</v>
      </c>
      <c r="AB3748">
        <v>0</v>
      </c>
      <c r="AC3748">
        <v>65.611335999999994</v>
      </c>
      <c r="AD3748">
        <v>0</v>
      </c>
      <c r="AE3748">
        <v>0</v>
      </c>
      <c r="AF3748">
        <v>131.21677</v>
      </c>
    </row>
    <row r="3749" spans="1:32" x14ac:dyDescent="0.3">
      <c r="A3749">
        <v>3014700</v>
      </c>
      <c r="B3749">
        <v>1</v>
      </c>
      <c r="C3749" t="s">
        <v>83</v>
      </c>
      <c r="D3749" t="s">
        <v>114</v>
      </c>
      <c r="E3749" t="s">
        <v>14141</v>
      </c>
      <c r="F3749" t="s">
        <v>14142</v>
      </c>
      <c r="G3749" t="s">
        <v>134</v>
      </c>
      <c r="H3749" t="s">
        <v>211</v>
      </c>
      <c r="I3749" t="s">
        <v>79</v>
      </c>
      <c r="J3749" t="s">
        <v>136</v>
      </c>
      <c r="K3749" t="s">
        <v>22</v>
      </c>
      <c r="L3749" t="s">
        <v>177</v>
      </c>
      <c r="M3749" t="s">
        <v>14143</v>
      </c>
      <c r="N3749" t="s">
        <v>14144</v>
      </c>
      <c r="O3749">
        <v>0.97972222222222227</v>
      </c>
      <c r="P3749">
        <v>6</v>
      </c>
      <c r="Q3749">
        <v>2</v>
      </c>
      <c r="R3749">
        <v>102</v>
      </c>
      <c r="S3749">
        <v>17</v>
      </c>
      <c r="T3749">
        <v>2</v>
      </c>
      <c r="U3749">
        <v>0</v>
      </c>
      <c r="V3749">
        <v>0</v>
      </c>
      <c r="W3749">
        <v>0</v>
      </c>
      <c r="X3749">
        <v>1.150752</v>
      </c>
      <c r="Y3749">
        <v>0.1845289</v>
      </c>
      <c r="Z3749">
        <v>32.656292000000001</v>
      </c>
      <c r="AA3749">
        <v>3.7956750000000001</v>
      </c>
      <c r="AB3749">
        <v>0.13637460000000001</v>
      </c>
      <c r="AC3749">
        <v>0</v>
      </c>
      <c r="AD3749">
        <v>0</v>
      </c>
      <c r="AE3749">
        <v>0</v>
      </c>
      <c r="AF3749">
        <v>37.923622000000002</v>
      </c>
    </row>
    <row r="3750" spans="1:32" x14ac:dyDescent="0.3">
      <c r="A3750">
        <v>3017360</v>
      </c>
      <c r="B3750">
        <v>1</v>
      </c>
      <c r="C3750" t="s">
        <v>82</v>
      </c>
      <c r="D3750" t="s">
        <v>97</v>
      </c>
      <c r="E3750" t="s">
        <v>14145</v>
      </c>
      <c r="F3750" t="s">
        <v>14146</v>
      </c>
      <c r="G3750" t="s">
        <v>134</v>
      </c>
      <c r="H3750" t="s">
        <v>238</v>
      </c>
      <c r="I3750" t="s">
        <v>78</v>
      </c>
      <c r="J3750" t="s">
        <v>136</v>
      </c>
      <c r="K3750" t="s">
        <v>22</v>
      </c>
      <c r="L3750" t="s">
        <v>177</v>
      </c>
      <c r="M3750" t="s">
        <v>14147</v>
      </c>
      <c r="N3750" t="s">
        <v>14148</v>
      </c>
      <c r="O3750">
        <v>2.1494766666666667</v>
      </c>
      <c r="P3750">
        <v>0</v>
      </c>
      <c r="Q3750">
        <v>1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1.1041768999999999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1.1041768999999999</v>
      </c>
    </row>
    <row r="3751" spans="1:32" x14ac:dyDescent="0.3">
      <c r="A3751">
        <v>3018952</v>
      </c>
      <c r="B3751">
        <v>1</v>
      </c>
      <c r="C3751" t="s">
        <v>83</v>
      </c>
      <c r="D3751" t="s">
        <v>123</v>
      </c>
      <c r="E3751" t="s">
        <v>14149</v>
      </c>
      <c r="F3751" t="s">
        <v>14150</v>
      </c>
      <c r="G3751" t="s">
        <v>134</v>
      </c>
      <c r="H3751" t="s">
        <v>247</v>
      </c>
      <c r="I3751" t="s">
        <v>78</v>
      </c>
      <c r="J3751" t="s">
        <v>136</v>
      </c>
      <c r="K3751" t="s">
        <v>22</v>
      </c>
      <c r="L3751" t="s">
        <v>177</v>
      </c>
      <c r="M3751" t="s">
        <v>14151</v>
      </c>
      <c r="N3751" t="s">
        <v>14152</v>
      </c>
      <c r="O3751">
        <v>1.7828652777777776</v>
      </c>
      <c r="P3751">
        <v>0</v>
      </c>
      <c r="Q3751">
        <v>16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3.0519270000000001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3.0519270000000001</v>
      </c>
    </row>
    <row r="3752" spans="1:32" x14ac:dyDescent="0.3">
      <c r="A3752">
        <v>3013432</v>
      </c>
      <c r="B3752">
        <v>1</v>
      </c>
      <c r="C3752" t="s">
        <v>82</v>
      </c>
      <c r="D3752" t="s">
        <v>92</v>
      </c>
      <c r="E3752" t="s">
        <v>14153</v>
      </c>
      <c r="F3752" t="s">
        <v>14154</v>
      </c>
      <c r="G3752" t="s">
        <v>134</v>
      </c>
      <c r="H3752" t="s">
        <v>367</v>
      </c>
      <c r="I3752" t="s">
        <v>78</v>
      </c>
      <c r="J3752" t="s">
        <v>136</v>
      </c>
      <c r="K3752" t="s">
        <v>22</v>
      </c>
      <c r="L3752" t="s">
        <v>177</v>
      </c>
      <c r="M3752" t="s">
        <v>14155</v>
      </c>
      <c r="N3752" t="s">
        <v>14156</v>
      </c>
      <c r="O3752">
        <v>4.8259661111111107</v>
      </c>
      <c r="P3752">
        <v>0</v>
      </c>
      <c r="Q3752">
        <v>1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1.1962851000000001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1.1962851000000001</v>
      </c>
    </row>
    <row r="3753" spans="1:32" x14ac:dyDescent="0.3">
      <c r="A3753">
        <v>3010991</v>
      </c>
      <c r="B3753">
        <v>1</v>
      </c>
      <c r="C3753" t="s">
        <v>82</v>
      </c>
      <c r="D3753" t="s">
        <v>109</v>
      </c>
      <c r="E3753" t="s">
        <v>14157</v>
      </c>
      <c r="F3753" t="s">
        <v>14158</v>
      </c>
      <c r="G3753" t="s">
        <v>134</v>
      </c>
      <c r="H3753" t="s">
        <v>247</v>
      </c>
      <c r="I3753" t="s">
        <v>78</v>
      </c>
      <c r="J3753" t="s">
        <v>136</v>
      </c>
      <c r="K3753" t="s">
        <v>22</v>
      </c>
      <c r="L3753" t="s">
        <v>177</v>
      </c>
      <c r="M3753" t="s">
        <v>14159</v>
      </c>
      <c r="N3753" t="s">
        <v>14160</v>
      </c>
      <c r="O3753">
        <v>1.7672922222222223</v>
      </c>
      <c r="P3753">
        <v>0</v>
      </c>
      <c r="Q3753">
        <v>11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16.276202999999999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16.276202999999999</v>
      </c>
    </row>
    <row r="3754" spans="1:32" x14ac:dyDescent="0.3">
      <c r="A3754">
        <v>3016885</v>
      </c>
      <c r="B3754">
        <v>1</v>
      </c>
      <c r="C3754" t="s">
        <v>83</v>
      </c>
      <c r="D3754" t="s">
        <v>128</v>
      </c>
      <c r="E3754" t="s">
        <v>14161</v>
      </c>
      <c r="F3754" t="s">
        <v>14162</v>
      </c>
      <c r="G3754" t="s">
        <v>134</v>
      </c>
      <c r="H3754" t="s">
        <v>216</v>
      </c>
      <c r="I3754" t="s">
        <v>78</v>
      </c>
      <c r="J3754" t="s">
        <v>136</v>
      </c>
      <c r="K3754" t="s">
        <v>22</v>
      </c>
      <c r="L3754" t="s">
        <v>177</v>
      </c>
      <c r="M3754" t="s">
        <v>14163</v>
      </c>
      <c r="N3754" t="s">
        <v>14164</v>
      </c>
      <c r="O3754">
        <v>2.782739166666667</v>
      </c>
      <c r="P3754">
        <v>0</v>
      </c>
      <c r="Q3754">
        <v>11</v>
      </c>
      <c r="R3754">
        <v>0</v>
      </c>
      <c r="S3754">
        <v>0</v>
      </c>
      <c r="T3754">
        <v>0</v>
      </c>
      <c r="U3754">
        <v>3</v>
      </c>
      <c r="V3754">
        <v>0</v>
      </c>
      <c r="W3754">
        <v>0</v>
      </c>
      <c r="X3754">
        <v>0</v>
      </c>
      <c r="Y3754">
        <v>8.5776850000000007</v>
      </c>
      <c r="Z3754">
        <v>0</v>
      </c>
      <c r="AA3754">
        <v>0</v>
      </c>
      <c r="AB3754">
        <v>0</v>
      </c>
      <c r="AC3754">
        <v>3.8471484</v>
      </c>
      <c r="AD3754">
        <v>0</v>
      </c>
      <c r="AE3754">
        <v>0</v>
      </c>
      <c r="AF3754">
        <v>12.424834000000001</v>
      </c>
    </row>
    <row r="3755" spans="1:32" x14ac:dyDescent="0.3">
      <c r="A3755">
        <v>3019896</v>
      </c>
      <c r="B3755">
        <v>1</v>
      </c>
      <c r="C3755" t="s">
        <v>83</v>
      </c>
      <c r="D3755" t="s">
        <v>130</v>
      </c>
      <c r="E3755" t="s">
        <v>14165</v>
      </c>
      <c r="F3755" t="s">
        <v>14166</v>
      </c>
      <c r="G3755" t="s">
        <v>134</v>
      </c>
      <c r="H3755" t="s">
        <v>182</v>
      </c>
      <c r="I3755" t="s">
        <v>79</v>
      </c>
      <c r="J3755" t="s">
        <v>136</v>
      </c>
      <c r="K3755" t="s">
        <v>22</v>
      </c>
      <c r="L3755" t="s">
        <v>177</v>
      </c>
      <c r="M3755" t="s">
        <v>14167</v>
      </c>
      <c r="N3755" t="s">
        <v>14168</v>
      </c>
      <c r="O3755">
        <v>0.93188777777777776</v>
      </c>
      <c r="P3755">
        <v>5</v>
      </c>
      <c r="Q3755">
        <v>1286</v>
      </c>
      <c r="R3755">
        <v>1</v>
      </c>
      <c r="S3755">
        <v>6</v>
      </c>
      <c r="T3755">
        <v>2</v>
      </c>
      <c r="U3755">
        <v>82</v>
      </c>
      <c r="V3755">
        <v>0</v>
      </c>
      <c r="W3755">
        <v>0</v>
      </c>
      <c r="X3755">
        <v>12.785024</v>
      </c>
      <c r="Y3755">
        <v>128.0943</v>
      </c>
      <c r="Z3755">
        <v>0.25888362999999998</v>
      </c>
      <c r="AA3755">
        <v>2.4497583000000001</v>
      </c>
      <c r="AB3755">
        <v>20.234801999999998</v>
      </c>
      <c r="AC3755">
        <v>25.040866999999999</v>
      </c>
      <c r="AD3755">
        <v>0</v>
      </c>
      <c r="AE3755">
        <v>0</v>
      </c>
      <c r="AF3755">
        <v>188.86363</v>
      </c>
    </row>
    <row r="3756" spans="1:32" x14ac:dyDescent="0.3">
      <c r="A3756">
        <v>3019395</v>
      </c>
      <c r="B3756">
        <v>1</v>
      </c>
      <c r="C3756" t="s">
        <v>83</v>
      </c>
      <c r="D3756" t="s">
        <v>128</v>
      </c>
      <c r="E3756" t="s">
        <v>14169</v>
      </c>
      <c r="F3756" t="s">
        <v>14170</v>
      </c>
      <c r="G3756" t="s">
        <v>134</v>
      </c>
      <c r="H3756" t="s">
        <v>211</v>
      </c>
      <c r="I3756" t="s">
        <v>79</v>
      </c>
      <c r="J3756" t="s">
        <v>136</v>
      </c>
      <c r="K3756" t="s">
        <v>22</v>
      </c>
      <c r="L3756" t="s">
        <v>177</v>
      </c>
      <c r="M3756" t="s">
        <v>14171</v>
      </c>
      <c r="N3756" t="s">
        <v>14172</v>
      </c>
      <c r="O3756">
        <v>1.2002777777777778</v>
      </c>
      <c r="P3756">
        <v>1</v>
      </c>
      <c r="Q3756">
        <v>502</v>
      </c>
      <c r="R3756">
        <v>109</v>
      </c>
      <c r="S3756">
        <v>145</v>
      </c>
      <c r="T3756">
        <v>8</v>
      </c>
      <c r="U3756">
        <v>73</v>
      </c>
      <c r="V3756">
        <v>0</v>
      </c>
      <c r="W3756">
        <v>0</v>
      </c>
      <c r="X3756">
        <v>0.22697829999999999</v>
      </c>
      <c r="Y3756">
        <v>137.39624000000001</v>
      </c>
      <c r="Z3756">
        <v>183.35069999999999</v>
      </c>
      <c r="AA3756">
        <v>98.114099999999993</v>
      </c>
      <c r="AB3756">
        <v>76.555229999999995</v>
      </c>
      <c r="AC3756">
        <v>48.215313000000002</v>
      </c>
      <c r="AD3756">
        <v>0</v>
      </c>
      <c r="AE3756">
        <v>0</v>
      </c>
      <c r="AF3756">
        <v>543.85860000000002</v>
      </c>
    </row>
    <row r="3757" spans="1:32" x14ac:dyDescent="0.3">
      <c r="A3757">
        <v>3013190</v>
      </c>
      <c r="B3757">
        <v>2</v>
      </c>
      <c r="C3757" t="s">
        <v>82</v>
      </c>
      <c r="D3757" t="s">
        <v>112</v>
      </c>
      <c r="E3757" t="s">
        <v>14173</v>
      </c>
      <c r="F3757" t="s">
        <v>14174</v>
      </c>
      <c r="G3757" t="s">
        <v>134</v>
      </c>
      <c r="H3757" t="s">
        <v>610</v>
      </c>
      <c r="I3757" t="s">
        <v>78</v>
      </c>
      <c r="J3757" t="s">
        <v>136</v>
      </c>
      <c r="K3757" t="s">
        <v>22</v>
      </c>
      <c r="L3757" t="s">
        <v>177</v>
      </c>
      <c r="M3757" t="s">
        <v>11872</v>
      </c>
      <c r="N3757" t="s">
        <v>14175</v>
      </c>
      <c r="O3757">
        <v>0.44666666666666666</v>
      </c>
      <c r="P3757">
        <v>0</v>
      </c>
      <c r="Q3757">
        <v>32</v>
      </c>
      <c r="R3757">
        <v>0</v>
      </c>
      <c r="S3757">
        <v>10</v>
      </c>
      <c r="T3757">
        <v>0</v>
      </c>
      <c r="U3757">
        <v>48</v>
      </c>
      <c r="V3757">
        <v>0</v>
      </c>
      <c r="W3757">
        <v>0</v>
      </c>
      <c r="X3757">
        <v>0</v>
      </c>
      <c r="Y3757">
        <v>2.2156074000000001</v>
      </c>
      <c r="Z3757">
        <v>0</v>
      </c>
      <c r="AA3757">
        <v>4.2536709999999998</v>
      </c>
      <c r="AB3757">
        <v>0</v>
      </c>
      <c r="AC3757">
        <v>4.7531860000000004</v>
      </c>
      <c r="AD3757">
        <v>0</v>
      </c>
      <c r="AE3757">
        <v>0</v>
      </c>
      <c r="AF3757">
        <v>11.222465</v>
      </c>
    </row>
    <row r="3758" spans="1:32" x14ac:dyDescent="0.3">
      <c r="A3758">
        <v>3014636</v>
      </c>
      <c r="B3758">
        <v>1</v>
      </c>
      <c r="C3758" t="s">
        <v>82</v>
      </c>
      <c r="D3758" t="s">
        <v>91</v>
      </c>
      <c r="E3758" t="s">
        <v>14176</v>
      </c>
      <c r="F3758" t="s">
        <v>14177</v>
      </c>
      <c r="G3758" t="s">
        <v>134</v>
      </c>
      <c r="H3758" t="s">
        <v>238</v>
      </c>
      <c r="I3758" t="s">
        <v>78</v>
      </c>
      <c r="J3758" t="s">
        <v>136</v>
      </c>
      <c r="K3758" t="s">
        <v>22</v>
      </c>
      <c r="L3758" t="s">
        <v>177</v>
      </c>
      <c r="M3758" t="s">
        <v>14178</v>
      </c>
      <c r="N3758" t="s">
        <v>14179</v>
      </c>
      <c r="O3758">
        <v>1.1945783333333333</v>
      </c>
      <c r="P3758">
        <v>0</v>
      </c>
      <c r="Q3758">
        <v>1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0.15193810999999999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0.15193810999999999</v>
      </c>
    </row>
    <row r="3759" spans="1:32" x14ac:dyDescent="0.3">
      <c r="A3759">
        <v>3012227</v>
      </c>
      <c r="B3759">
        <v>1</v>
      </c>
      <c r="C3759" t="s">
        <v>82</v>
      </c>
      <c r="D3759" t="s">
        <v>112</v>
      </c>
      <c r="E3759" t="s">
        <v>14180</v>
      </c>
      <c r="F3759" t="s">
        <v>14181</v>
      </c>
      <c r="G3759" t="s">
        <v>134</v>
      </c>
      <c r="H3759" t="s">
        <v>182</v>
      </c>
      <c r="I3759" t="s">
        <v>78</v>
      </c>
      <c r="J3759" t="s">
        <v>136</v>
      </c>
      <c r="K3759" t="s">
        <v>22</v>
      </c>
      <c r="L3759" t="s">
        <v>177</v>
      </c>
      <c r="M3759" t="s">
        <v>14182</v>
      </c>
      <c r="N3759" t="s">
        <v>14183</v>
      </c>
      <c r="O3759">
        <v>0.60359138888888886</v>
      </c>
      <c r="P3759">
        <v>0</v>
      </c>
      <c r="Q3759">
        <v>88</v>
      </c>
      <c r="R3759">
        <v>0</v>
      </c>
      <c r="S3759">
        <v>0</v>
      </c>
      <c r="T3759">
        <v>0</v>
      </c>
      <c r="U3759">
        <v>9</v>
      </c>
      <c r="V3759">
        <v>0</v>
      </c>
      <c r="W3759">
        <v>0</v>
      </c>
      <c r="X3759">
        <v>0</v>
      </c>
      <c r="Y3759">
        <v>11.892450999999999</v>
      </c>
      <c r="Z3759">
        <v>0</v>
      </c>
      <c r="AA3759">
        <v>0</v>
      </c>
      <c r="AB3759">
        <v>0</v>
      </c>
      <c r="AC3759">
        <v>12.799343</v>
      </c>
      <c r="AD3759">
        <v>0</v>
      </c>
      <c r="AE3759">
        <v>0</v>
      </c>
      <c r="AF3759">
        <v>24.691794999999999</v>
      </c>
    </row>
    <row r="3760" spans="1:32" x14ac:dyDescent="0.3">
      <c r="A3760">
        <v>3014654</v>
      </c>
      <c r="B3760">
        <v>1</v>
      </c>
      <c r="C3760" t="s">
        <v>82</v>
      </c>
      <c r="D3760" t="s">
        <v>100</v>
      </c>
      <c r="E3760" t="s">
        <v>14184</v>
      </c>
      <c r="F3760" t="s">
        <v>14185</v>
      </c>
      <c r="G3760" t="s">
        <v>134</v>
      </c>
      <c r="H3760" t="s">
        <v>247</v>
      </c>
      <c r="I3760" t="s">
        <v>78</v>
      </c>
      <c r="J3760" t="s">
        <v>136</v>
      </c>
      <c r="K3760" t="s">
        <v>22</v>
      </c>
      <c r="L3760" t="s">
        <v>177</v>
      </c>
      <c r="M3760" t="s">
        <v>14186</v>
      </c>
      <c r="N3760" t="s">
        <v>14187</v>
      </c>
      <c r="O3760">
        <v>1.9586019444444442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1.4281817999999999</v>
      </c>
      <c r="AD3760">
        <v>0</v>
      </c>
      <c r="AE3760">
        <v>0</v>
      </c>
      <c r="AF3760">
        <v>1.4281817999999999</v>
      </c>
    </row>
    <row r="3761" spans="1:32" x14ac:dyDescent="0.3">
      <c r="A3761">
        <v>3017797</v>
      </c>
      <c r="B3761">
        <v>1</v>
      </c>
      <c r="C3761" t="s">
        <v>82</v>
      </c>
      <c r="D3761" t="s">
        <v>105</v>
      </c>
      <c r="E3761" t="s">
        <v>10511</v>
      </c>
      <c r="F3761" t="s">
        <v>10512</v>
      </c>
      <c r="G3761" t="s">
        <v>134</v>
      </c>
      <c r="H3761" t="s">
        <v>211</v>
      </c>
      <c r="I3761" t="s">
        <v>79</v>
      </c>
      <c r="J3761" t="s">
        <v>136</v>
      </c>
      <c r="K3761" t="s">
        <v>22</v>
      </c>
      <c r="L3761" t="s">
        <v>177</v>
      </c>
      <c r="M3761" t="s">
        <v>14188</v>
      </c>
      <c r="N3761" t="s">
        <v>14189</v>
      </c>
      <c r="O3761">
        <v>0.96940111111111116</v>
      </c>
      <c r="P3761">
        <v>0</v>
      </c>
      <c r="Q3761">
        <v>1</v>
      </c>
      <c r="R3761">
        <v>58</v>
      </c>
      <c r="S3761">
        <v>38</v>
      </c>
      <c r="T3761">
        <v>3</v>
      </c>
      <c r="U3761">
        <v>2</v>
      </c>
      <c r="V3761">
        <v>0</v>
      </c>
      <c r="W3761">
        <v>0</v>
      </c>
      <c r="X3761">
        <v>0</v>
      </c>
      <c r="Y3761">
        <v>3.8481303000000001E-2</v>
      </c>
      <c r="Z3761">
        <v>29.796251000000002</v>
      </c>
      <c r="AA3761">
        <v>104.24917600000001</v>
      </c>
      <c r="AB3761">
        <v>57.221831999999999</v>
      </c>
      <c r="AC3761">
        <v>0.44293442</v>
      </c>
      <c r="AD3761">
        <v>0</v>
      </c>
      <c r="AE3761">
        <v>0</v>
      </c>
      <c r="AF3761">
        <v>191.74867</v>
      </c>
    </row>
    <row r="3762" spans="1:32" x14ac:dyDescent="0.3">
      <c r="A3762">
        <v>3013736</v>
      </c>
      <c r="B3762">
        <v>1</v>
      </c>
      <c r="C3762" t="s">
        <v>82</v>
      </c>
      <c r="D3762" t="s">
        <v>90</v>
      </c>
      <c r="E3762" t="s">
        <v>11476</v>
      </c>
      <c r="F3762" t="s">
        <v>11477</v>
      </c>
      <c r="G3762" t="s">
        <v>134</v>
      </c>
      <c r="H3762" t="s">
        <v>318</v>
      </c>
      <c r="I3762" t="s">
        <v>79</v>
      </c>
      <c r="J3762" t="s">
        <v>136</v>
      </c>
      <c r="K3762" t="s">
        <v>22</v>
      </c>
      <c r="L3762" t="s">
        <v>177</v>
      </c>
      <c r="M3762" t="s">
        <v>14190</v>
      </c>
      <c r="N3762" t="s">
        <v>14191</v>
      </c>
      <c r="O3762">
        <v>4.2858333333333336</v>
      </c>
      <c r="P3762">
        <v>12</v>
      </c>
      <c r="Q3762">
        <v>820</v>
      </c>
      <c r="R3762">
        <v>14</v>
      </c>
      <c r="S3762">
        <v>55</v>
      </c>
      <c r="T3762">
        <v>31</v>
      </c>
      <c r="U3762">
        <v>69</v>
      </c>
      <c r="V3762">
        <v>1</v>
      </c>
      <c r="W3762">
        <v>0</v>
      </c>
      <c r="X3762">
        <v>120.94893999999999</v>
      </c>
      <c r="Y3762">
        <v>1719.2809999999999</v>
      </c>
      <c r="Z3762">
        <v>39.971710000000002</v>
      </c>
      <c r="AA3762">
        <v>71.49194</v>
      </c>
      <c r="AB3762">
        <v>1276.7297000000001</v>
      </c>
      <c r="AC3762">
        <v>145.81754000000001</v>
      </c>
      <c r="AD3762">
        <v>58.226635000000002</v>
      </c>
      <c r="AE3762">
        <v>0</v>
      </c>
      <c r="AF3762">
        <v>3432.4675000000002</v>
      </c>
    </row>
    <row r="3763" spans="1:32" x14ac:dyDescent="0.3">
      <c r="A3763">
        <v>3011470</v>
      </c>
      <c r="B3763">
        <v>1</v>
      </c>
      <c r="C3763" t="s">
        <v>83</v>
      </c>
      <c r="D3763" t="s">
        <v>121</v>
      </c>
      <c r="E3763" t="s">
        <v>14192</v>
      </c>
      <c r="F3763" t="s">
        <v>14193</v>
      </c>
      <c r="G3763" t="s">
        <v>134</v>
      </c>
      <c r="H3763" t="s">
        <v>147</v>
      </c>
      <c r="I3763" t="s">
        <v>79</v>
      </c>
      <c r="J3763" t="s">
        <v>136</v>
      </c>
      <c r="K3763" t="s">
        <v>22</v>
      </c>
      <c r="L3763" t="s">
        <v>137</v>
      </c>
      <c r="M3763" t="s">
        <v>14194</v>
      </c>
      <c r="N3763" t="s">
        <v>14195</v>
      </c>
      <c r="O3763">
        <v>4.3980555555555556</v>
      </c>
      <c r="P3763">
        <v>3</v>
      </c>
      <c r="Q3763">
        <v>260</v>
      </c>
      <c r="R3763">
        <v>11</v>
      </c>
      <c r="S3763">
        <v>91</v>
      </c>
      <c r="T3763">
        <v>3</v>
      </c>
      <c r="U3763">
        <v>16</v>
      </c>
      <c r="V3763">
        <v>0</v>
      </c>
      <c r="W3763">
        <v>0</v>
      </c>
      <c r="X3763">
        <v>37.430019999999999</v>
      </c>
      <c r="Y3763">
        <v>87.378456</v>
      </c>
      <c r="Z3763">
        <v>118.175804</v>
      </c>
      <c r="AA3763">
        <v>23.759134</v>
      </c>
      <c r="AB3763">
        <v>18.246141000000001</v>
      </c>
      <c r="AC3763">
        <v>7.0482326000000004</v>
      </c>
      <c r="AD3763">
        <v>0</v>
      </c>
      <c r="AE3763">
        <v>0</v>
      </c>
      <c r="AF3763">
        <v>292.03778</v>
      </c>
    </row>
    <row r="3764" spans="1:32" x14ac:dyDescent="0.3">
      <c r="A3764">
        <v>3015578</v>
      </c>
      <c r="B3764">
        <v>1</v>
      </c>
      <c r="C3764" t="s">
        <v>83</v>
      </c>
      <c r="D3764" t="s">
        <v>120</v>
      </c>
      <c r="E3764" t="s">
        <v>14196</v>
      </c>
      <c r="F3764" t="s">
        <v>14197</v>
      </c>
      <c r="G3764" t="s">
        <v>134</v>
      </c>
      <c r="H3764" t="s">
        <v>404</v>
      </c>
      <c r="I3764" t="s">
        <v>78</v>
      </c>
      <c r="J3764" t="s">
        <v>136</v>
      </c>
      <c r="K3764" t="s">
        <v>22</v>
      </c>
      <c r="L3764" t="s">
        <v>177</v>
      </c>
      <c r="M3764" t="s">
        <v>14198</v>
      </c>
      <c r="N3764" t="s">
        <v>14199</v>
      </c>
      <c r="O3764">
        <v>0.93495833333333334</v>
      </c>
      <c r="P3764">
        <v>0</v>
      </c>
      <c r="Q3764">
        <v>40</v>
      </c>
      <c r="R3764">
        <v>0</v>
      </c>
      <c r="S3764">
        <v>1</v>
      </c>
      <c r="T3764">
        <v>0</v>
      </c>
      <c r="U3764">
        <v>3</v>
      </c>
      <c r="V3764">
        <v>0</v>
      </c>
      <c r="W3764">
        <v>0</v>
      </c>
      <c r="X3764">
        <v>0</v>
      </c>
      <c r="Y3764">
        <v>2.5882809999999998</v>
      </c>
      <c r="Z3764">
        <v>0</v>
      </c>
      <c r="AA3764">
        <v>0.57603760000000004</v>
      </c>
      <c r="AB3764">
        <v>0</v>
      </c>
      <c r="AC3764">
        <v>1.2691603</v>
      </c>
      <c r="AD3764">
        <v>0</v>
      </c>
      <c r="AE3764">
        <v>0</v>
      </c>
      <c r="AF3764">
        <v>4.4334790000000002</v>
      </c>
    </row>
    <row r="3765" spans="1:32" x14ac:dyDescent="0.3">
      <c r="A3765">
        <v>3017185</v>
      </c>
      <c r="B3765">
        <v>1</v>
      </c>
      <c r="C3765" t="s">
        <v>82</v>
      </c>
      <c r="D3765" t="s">
        <v>98</v>
      </c>
      <c r="E3765" t="s">
        <v>14200</v>
      </c>
      <c r="F3765" t="s">
        <v>14201</v>
      </c>
      <c r="G3765" t="s">
        <v>134</v>
      </c>
      <c r="H3765" t="s">
        <v>142</v>
      </c>
      <c r="I3765" t="s">
        <v>78</v>
      </c>
      <c r="J3765" t="s">
        <v>136</v>
      </c>
      <c r="K3765" t="s">
        <v>22</v>
      </c>
      <c r="L3765" t="s">
        <v>137</v>
      </c>
      <c r="M3765" t="s">
        <v>14202</v>
      </c>
      <c r="N3765" t="s">
        <v>14203</v>
      </c>
      <c r="O3765">
        <v>3.2088888888888887</v>
      </c>
      <c r="P3765">
        <v>0</v>
      </c>
      <c r="Q3765">
        <v>787</v>
      </c>
      <c r="R3765">
        <v>0</v>
      </c>
      <c r="S3765">
        <v>0</v>
      </c>
      <c r="T3765">
        <v>0</v>
      </c>
      <c r="U3765">
        <v>71</v>
      </c>
      <c r="V3765">
        <v>0</v>
      </c>
      <c r="W3765">
        <v>0</v>
      </c>
      <c r="X3765">
        <v>0</v>
      </c>
      <c r="Y3765">
        <v>651.47437000000002</v>
      </c>
      <c r="Z3765">
        <v>0</v>
      </c>
      <c r="AA3765">
        <v>0</v>
      </c>
      <c r="AB3765">
        <v>0</v>
      </c>
      <c r="AC3765">
        <v>99.324020000000004</v>
      </c>
      <c r="AD3765">
        <v>0</v>
      </c>
      <c r="AE3765">
        <v>0</v>
      </c>
      <c r="AF3765">
        <v>750.79840000000002</v>
      </c>
    </row>
    <row r="3766" spans="1:32" x14ac:dyDescent="0.3">
      <c r="A3766">
        <v>3016546</v>
      </c>
      <c r="B3766">
        <v>1</v>
      </c>
      <c r="C3766" t="s">
        <v>82</v>
      </c>
      <c r="D3766" t="s">
        <v>94</v>
      </c>
      <c r="E3766" t="s">
        <v>14204</v>
      </c>
      <c r="F3766" t="s">
        <v>14205</v>
      </c>
      <c r="G3766" t="s">
        <v>134</v>
      </c>
      <c r="H3766" t="s">
        <v>216</v>
      </c>
      <c r="I3766" t="s">
        <v>78</v>
      </c>
      <c r="J3766" t="s">
        <v>136</v>
      </c>
      <c r="K3766" t="s">
        <v>22</v>
      </c>
      <c r="L3766" t="s">
        <v>177</v>
      </c>
      <c r="M3766" t="s">
        <v>14206</v>
      </c>
      <c r="N3766" t="s">
        <v>14207</v>
      </c>
      <c r="O3766">
        <v>0.79256111111111105</v>
      </c>
      <c r="P3766">
        <v>0</v>
      </c>
      <c r="Q3766">
        <v>10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2.5827996999999998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2.5827996999999998</v>
      </c>
    </row>
    <row r="3767" spans="1:32" x14ac:dyDescent="0.3">
      <c r="A3767">
        <v>3020407</v>
      </c>
      <c r="B3767">
        <v>1</v>
      </c>
      <c r="C3767" t="s">
        <v>83</v>
      </c>
      <c r="D3767" t="s">
        <v>119</v>
      </c>
      <c r="E3767" t="s">
        <v>14208</v>
      </c>
      <c r="F3767" t="s">
        <v>14209</v>
      </c>
      <c r="G3767" t="s">
        <v>134</v>
      </c>
      <c r="H3767" t="s">
        <v>4437</v>
      </c>
      <c r="I3767" t="s">
        <v>78</v>
      </c>
      <c r="J3767" t="s">
        <v>136</v>
      </c>
      <c r="K3767" t="s">
        <v>22</v>
      </c>
      <c r="L3767" t="s">
        <v>177</v>
      </c>
      <c r="M3767" t="s">
        <v>14210</v>
      </c>
      <c r="N3767" t="s">
        <v>14211</v>
      </c>
      <c r="O3767">
        <v>0.29444444444444445</v>
      </c>
      <c r="P3767">
        <v>0</v>
      </c>
      <c r="Q3767">
        <v>425</v>
      </c>
      <c r="R3767">
        <v>0</v>
      </c>
      <c r="S3767">
        <v>0</v>
      </c>
      <c r="T3767">
        <v>0</v>
      </c>
      <c r="U3767">
        <v>303</v>
      </c>
      <c r="V3767">
        <v>0</v>
      </c>
      <c r="W3767">
        <v>1</v>
      </c>
      <c r="X3767">
        <v>0</v>
      </c>
      <c r="Y3767">
        <v>17.90465</v>
      </c>
      <c r="Z3767">
        <v>0</v>
      </c>
      <c r="AA3767">
        <v>0</v>
      </c>
      <c r="AB3767">
        <v>0</v>
      </c>
      <c r="AC3767">
        <v>44.807613000000003</v>
      </c>
      <c r="AD3767">
        <v>0</v>
      </c>
      <c r="AE3767">
        <v>0.6377256</v>
      </c>
      <c r="AF3767">
        <v>63.349986999999999</v>
      </c>
    </row>
    <row r="3768" spans="1:32" x14ac:dyDescent="0.3">
      <c r="A3768">
        <v>3019887</v>
      </c>
      <c r="B3768">
        <v>1</v>
      </c>
      <c r="C3768" t="s">
        <v>82</v>
      </c>
      <c r="D3768" t="s">
        <v>101</v>
      </c>
      <c r="E3768" t="s">
        <v>14212</v>
      </c>
      <c r="F3768" t="s">
        <v>14213</v>
      </c>
      <c r="G3768" t="s">
        <v>134</v>
      </c>
      <c r="H3768" t="s">
        <v>367</v>
      </c>
      <c r="I3768" t="s">
        <v>78</v>
      </c>
      <c r="J3768" t="s">
        <v>136</v>
      </c>
      <c r="K3768" t="s">
        <v>22</v>
      </c>
      <c r="L3768" t="s">
        <v>177</v>
      </c>
      <c r="M3768" t="s">
        <v>14214</v>
      </c>
      <c r="N3768" t="s">
        <v>14215</v>
      </c>
      <c r="O3768">
        <v>1.7416580555555556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20.373284999999999</v>
      </c>
      <c r="AD3768">
        <v>0</v>
      </c>
      <c r="AE3768">
        <v>0</v>
      </c>
      <c r="AF3768">
        <v>20.373284999999999</v>
      </c>
    </row>
    <row r="3769" spans="1:32" x14ac:dyDescent="0.3">
      <c r="A3769">
        <v>3016748</v>
      </c>
      <c r="B3769">
        <v>1</v>
      </c>
      <c r="C3769" t="s">
        <v>83</v>
      </c>
      <c r="D3769" t="s">
        <v>129</v>
      </c>
      <c r="E3769" t="s">
        <v>14216</v>
      </c>
      <c r="F3769" t="s">
        <v>14217</v>
      </c>
      <c r="G3769" t="s">
        <v>134</v>
      </c>
      <c r="H3769" t="s">
        <v>211</v>
      </c>
      <c r="I3769" t="s">
        <v>79</v>
      </c>
      <c r="J3769" t="s">
        <v>136</v>
      </c>
      <c r="K3769" t="s">
        <v>22</v>
      </c>
      <c r="L3769" t="s">
        <v>177</v>
      </c>
      <c r="M3769" t="s">
        <v>14218</v>
      </c>
      <c r="N3769" t="s">
        <v>14219</v>
      </c>
      <c r="O3769">
        <v>1.2294444444444443</v>
      </c>
      <c r="P3769">
        <v>13</v>
      </c>
      <c r="Q3769">
        <v>20</v>
      </c>
      <c r="R3769">
        <v>207</v>
      </c>
      <c r="S3769">
        <v>172</v>
      </c>
      <c r="T3769">
        <v>39</v>
      </c>
      <c r="U3769">
        <v>19</v>
      </c>
      <c r="V3769">
        <v>0</v>
      </c>
      <c r="W3769">
        <v>0</v>
      </c>
      <c r="X3769">
        <v>284.77154999999999</v>
      </c>
      <c r="Y3769">
        <v>9.8474170000000001</v>
      </c>
      <c r="Z3769">
        <v>65.901439999999994</v>
      </c>
      <c r="AA3769">
        <v>41.531787999999999</v>
      </c>
      <c r="AB3769">
        <v>10.498645</v>
      </c>
      <c r="AC3769">
        <v>40.093834000000001</v>
      </c>
      <c r="AD3769">
        <v>0</v>
      </c>
      <c r="AE3769">
        <v>0</v>
      </c>
      <c r="AF3769">
        <v>452.64467999999999</v>
      </c>
    </row>
    <row r="3770" spans="1:32" x14ac:dyDescent="0.3">
      <c r="A3770">
        <v>3017353</v>
      </c>
      <c r="B3770">
        <v>1</v>
      </c>
      <c r="C3770" t="s">
        <v>82</v>
      </c>
      <c r="D3770" t="s">
        <v>93</v>
      </c>
      <c r="E3770" t="s">
        <v>14220</v>
      </c>
      <c r="F3770" t="s">
        <v>14221</v>
      </c>
      <c r="G3770" t="s">
        <v>134</v>
      </c>
      <c r="H3770" t="s">
        <v>247</v>
      </c>
      <c r="I3770" t="s">
        <v>78</v>
      </c>
      <c r="J3770" t="s">
        <v>136</v>
      </c>
      <c r="K3770" t="s">
        <v>22</v>
      </c>
      <c r="L3770" t="s">
        <v>177</v>
      </c>
      <c r="M3770" t="s">
        <v>14222</v>
      </c>
      <c r="N3770" t="s">
        <v>14223</v>
      </c>
      <c r="O3770">
        <v>0.97863722222222227</v>
      </c>
      <c r="P3770">
        <v>0</v>
      </c>
      <c r="Q3770">
        <v>36</v>
      </c>
      <c r="R3770">
        <v>0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0</v>
      </c>
      <c r="Y3770">
        <v>8.7122759999999992</v>
      </c>
      <c r="Z3770">
        <v>0</v>
      </c>
      <c r="AA3770">
        <v>0</v>
      </c>
      <c r="AB3770">
        <v>0</v>
      </c>
      <c r="AC3770">
        <v>1.6143847</v>
      </c>
      <c r="AD3770">
        <v>0</v>
      </c>
      <c r="AE3770">
        <v>0</v>
      </c>
      <c r="AF3770">
        <v>10.326661</v>
      </c>
    </row>
    <row r="3771" spans="1:32" x14ac:dyDescent="0.3">
      <c r="A3771">
        <v>3015621</v>
      </c>
      <c r="B3771">
        <v>1</v>
      </c>
      <c r="C3771" t="s">
        <v>83</v>
      </c>
      <c r="D3771" t="s">
        <v>123</v>
      </c>
      <c r="E3771" t="s">
        <v>14224</v>
      </c>
      <c r="F3771" t="s">
        <v>14225</v>
      </c>
      <c r="G3771" t="s">
        <v>134</v>
      </c>
      <c r="H3771" t="s">
        <v>182</v>
      </c>
      <c r="I3771" t="s">
        <v>78</v>
      </c>
      <c r="J3771" t="s">
        <v>136</v>
      </c>
      <c r="K3771" t="s">
        <v>22</v>
      </c>
      <c r="L3771" t="s">
        <v>177</v>
      </c>
      <c r="M3771" t="s">
        <v>14226</v>
      </c>
      <c r="N3771" t="s">
        <v>14227</v>
      </c>
      <c r="O3771">
        <v>0.52264777777777771</v>
      </c>
      <c r="P3771">
        <v>0</v>
      </c>
      <c r="Q3771">
        <v>175</v>
      </c>
      <c r="R3771">
        <v>0</v>
      </c>
      <c r="S3771">
        <v>0</v>
      </c>
      <c r="T3771">
        <v>0</v>
      </c>
      <c r="U3771">
        <v>3</v>
      </c>
      <c r="V3771">
        <v>0</v>
      </c>
      <c r="W3771">
        <v>0</v>
      </c>
      <c r="X3771">
        <v>0</v>
      </c>
      <c r="Y3771">
        <v>26.029876999999999</v>
      </c>
      <c r="Z3771">
        <v>0</v>
      </c>
      <c r="AA3771">
        <v>0</v>
      </c>
      <c r="AB3771">
        <v>0</v>
      </c>
      <c r="AC3771">
        <v>0.26649414999999999</v>
      </c>
      <c r="AD3771">
        <v>0</v>
      </c>
      <c r="AE3771">
        <v>0</v>
      </c>
      <c r="AF3771">
        <v>26.296371000000001</v>
      </c>
    </row>
    <row r="3772" spans="1:32" x14ac:dyDescent="0.3">
      <c r="A3772">
        <v>3016091</v>
      </c>
      <c r="B3772">
        <v>1</v>
      </c>
      <c r="C3772" t="s">
        <v>83</v>
      </c>
      <c r="D3772" t="s">
        <v>123</v>
      </c>
      <c r="E3772" t="s">
        <v>14228</v>
      </c>
      <c r="F3772" t="s">
        <v>14229</v>
      </c>
      <c r="G3772" t="s">
        <v>134</v>
      </c>
      <c r="H3772" t="s">
        <v>318</v>
      </c>
      <c r="I3772" t="s">
        <v>79</v>
      </c>
      <c r="J3772" t="s">
        <v>136</v>
      </c>
      <c r="K3772" t="s">
        <v>22</v>
      </c>
      <c r="L3772" t="s">
        <v>177</v>
      </c>
      <c r="M3772" t="s">
        <v>14230</v>
      </c>
      <c r="N3772" t="s">
        <v>14231</v>
      </c>
      <c r="O3772">
        <v>1.7545880555555555</v>
      </c>
      <c r="P3772">
        <v>0</v>
      </c>
      <c r="Q3772">
        <v>0</v>
      </c>
      <c r="R3772">
        <v>0</v>
      </c>
      <c r="S3772">
        <v>7</v>
      </c>
      <c r="T3772">
        <v>1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19.299054999999999</v>
      </c>
      <c r="AB3772">
        <v>0.200575</v>
      </c>
      <c r="AC3772">
        <v>0</v>
      </c>
      <c r="AD3772">
        <v>0</v>
      </c>
      <c r="AE3772">
        <v>0</v>
      </c>
      <c r="AF3772">
        <v>19.49963</v>
      </c>
    </row>
    <row r="3773" spans="1:32" x14ac:dyDescent="0.3">
      <c r="A3773">
        <v>3013873</v>
      </c>
      <c r="B3773">
        <v>1</v>
      </c>
      <c r="C3773" t="s">
        <v>83</v>
      </c>
      <c r="D3773" t="s">
        <v>129</v>
      </c>
      <c r="E3773" t="s">
        <v>14232</v>
      </c>
      <c r="F3773" t="s">
        <v>14233</v>
      </c>
      <c r="G3773" t="s">
        <v>134</v>
      </c>
      <c r="H3773" t="s">
        <v>247</v>
      </c>
      <c r="I3773" t="s">
        <v>78</v>
      </c>
      <c r="J3773" t="s">
        <v>136</v>
      </c>
      <c r="K3773" t="s">
        <v>22</v>
      </c>
      <c r="L3773" t="s">
        <v>177</v>
      </c>
      <c r="M3773" t="s">
        <v>14234</v>
      </c>
      <c r="N3773" t="s">
        <v>14235</v>
      </c>
      <c r="O3773">
        <v>5.0142322222222226</v>
      </c>
      <c r="P3773">
        <v>0</v>
      </c>
      <c r="Q3773">
        <v>1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8.5732610000000005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8.5732610000000005</v>
      </c>
    </row>
    <row r="3774" spans="1:32" x14ac:dyDescent="0.3">
      <c r="A3774">
        <v>3001376</v>
      </c>
      <c r="B3774">
        <v>1</v>
      </c>
      <c r="C3774" t="s">
        <v>82</v>
      </c>
      <c r="D3774" t="s">
        <v>98</v>
      </c>
      <c r="E3774" t="s">
        <v>14236</v>
      </c>
      <c r="F3774" t="s">
        <v>14237</v>
      </c>
      <c r="G3774" t="s">
        <v>134</v>
      </c>
      <c r="H3774" t="s">
        <v>147</v>
      </c>
      <c r="I3774" t="s">
        <v>79</v>
      </c>
      <c r="J3774" t="s">
        <v>136</v>
      </c>
      <c r="K3774" t="s">
        <v>22</v>
      </c>
      <c r="L3774" t="s">
        <v>137</v>
      </c>
      <c r="M3774" t="s">
        <v>14238</v>
      </c>
      <c r="N3774" t="s">
        <v>14239</v>
      </c>
      <c r="O3774">
        <v>1.91</v>
      </c>
      <c r="P3774">
        <v>0</v>
      </c>
      <c r="Q3774">
        <v>505</v>
      </c>
      <c r="R3774">
        <v>0</v>
      </c>
      <c r="S3774">
        <v>0</v>
      </c>
      <c r="T3774">
        <v>0</v>
      </c>
      <c r="U3774">
        <v>14</v>
      </c>
      <c r="V3774">
        <v>0</v>
      </c>
      <c r="W3774">
        <v>0</v>
      </c>
      <c r="X3774">
        <v>0</v>
      </c>
      <c r="Y3774">
        <v>178.96896000000001</v>
      </c>
      <c r="Z3774">
        <v>0</v>
      </c>
      <c r="AA3774">
        <v>0</v>
      </c>
      <c r="AB3774">
        <v>0</v>
      </c>
      <c r="AC3774">
        <v>15.547995</v>
      </c>
      <c r="AD3774">
        <v>0</v>
      </c>
      <c r="AE3774">
        <v>0</v>
      </c>
      <c r="AF3774">
        <v>194.51696999999999</v>
      </c>
    </row>
    <row r="3775" spans="1:32" x14ac:dyDescent="0.3">
      <c r="A3775">
        <v>3016160</v>
      </c>
      <c r="B3775">
        <v>1</v>
      </c>
      <c r="C3775" t="s">
        <v>83</v>
      </c>
      <c r="D3775" t="s">
        <v>121</v>
      </c>
      <c r="E3775" t="s">
        <v>798</v>
      </c>
      <c r="F3775" t="s">
        <v>799</v>
      </c>
      <c r="G3775" t="s">
        <v>134</v>
      </c>
      <c r="H3775" t="s">
        <v>211</v>
      </c>
      <c r="I3775" t="s">
        <v>79</v>
      </c>
      <c r="J3775" t="s">
        <v>136</v>
      </c>
      <c r="K3775" t="s">
        <v>22</v>
      </c>
      <c r="L3775" t="s">
        <v>177</v>
      </c>
      <c r="M3775" t="s">
        <v>14240</v>
      </c>
      <c r="N3775" t="s">
        <v>14241</v>
      </c>
      <c r="O3775">
        <v>0.53722222222222227</v>
      </c>
      <c r="P3775">
        <v>7</v>
      </c>
      <c r="Q3775">
        <v>922</v>
      </c>
      <c r="R3775">
        <v>51</v>
      </c>
      <c r="S3775">
        <v>131</v>
      </c>
      <c r="T3775">
        <v>3</v>
      </c>
      <c r="U3775">
        <v>56</v>
      </c>
      <c r="V3775">
        <v>1</v>
      </c>
      <c r="W3775">
        <v>0</v>
      </c>
      <c r="X3775">
        <v>15.920166999999999</v>
      </c>
      <c r="Y3775">
        <v>40.060997</v>
      </c>
      <c r="Z3775">
        <v>41.369410000000002</v>
      </c>
      <c r="AA3775">
        <v>4.8752956000000003</v>
      </c>
      <c r="AB3775">
        <v>7.5473394000000003</v>
      </c>
      <c r="AC3775">
        <v>6.1104183000000001</v>
      </c>
      <c r="AD3775">
        <v>32.822597999999999</v>
      </c>
      <c r="AE3775">
        <v>0</v>
      </c>
      <c r="AF3775">
        <v>148.70622</v>
      </c>
    </row>
    <row r="3776" spans="1:32" x14ac:dyDescent="0.3">
      <c r="A3776">
        <v>3014596</v>
      </c>
      <c r="B3776">
        <v>1</v>
      </c>
      <c r="C3776" t="s">
        <v>83</v>
      </c>
      <c r="D3776" t="s">
        <v>123</v>
      </c>
      <c r="E3776" t="s">
        <v>14242</v>
      </c>
      <c r="F3776" t="s">
        <v>14243</v>
      </c>
      <c r="G3776" t="s">
        <v>134</v>
      </c>
      <c r="H3776" t="s">
        <v>247</v>
      </c>
      <c r="I3776" t="s">
        <v>78</v>
      </c>
      <c r="J3776" t="s">
        <v>136</v>
      </c>
      <c r="K3776" t="s">
        <v>22</v>
      </c>
      <c r="L3776" t="s">
        <v>177</v>
      </c>
      <c r="M3776" t="s">
        <v>14244</v>
      </c>
      <c r="N3776" t="s">
        <v>14245</v>
      </c>
      <c r="O3776">
        <v>3.4855836111111111</v>
      </c>
      <c r="P3776">
        <v>0</v>
      </c>
      <c r="Q3776">
        <v>243</v>
      </c>
      <c r="R3776">
        <v>0</v>
      </c>
      <c r="S3776">
        <v>4</v>
      </c>
      <c r="T3776">
        <v>0</v>
      </c>
      <c r="U3776">
        <v>27</v>
      </c>
      <c r="V3776">
        <v>0</v>
      </c>
      <c r="W3776">
        <v>0</v>
      </c>
      <c r="X3776">
        <v>0</v>
      </c>
      <c r="Y3776">
        <v>97.783320000000003</v>
      </c>
      <c r="Z3776">
        <v>0</v>
      </c>
      <c r="AA3776">
        <v>1.4379455000000001</v>
      </c>
      <c r="AB3776">
        <v>0</v>
      </c>
      <c r="AC3776">
        <v>13.829319</v>
      </c>
      <c r="AD3776">
        <v>0</v>
      </c>
      <c r="AE3776">
        <v>0</v>
      </c>
      <c r="AF3776">
        <v>113.05058</v>
      </c>
    </row>
    <row r="3777" spans="1:32" x14ac:dyDescent="0.3">
      <c r="A3777">
        <v>3015445</v>
      </c>
      <c r="B3777">
        <v>2</v>
      </c>
      <c r="C3777" t="s">
        <v>82</v>
      </c>
      <c r="D3777" t="s">
        <v>87</v>
      </c>
      <c r="E3777" t="s">
        <v>14246</v>
      </c>
      <c r="F3777" t="s">
        <v>14247</v>
      </c>
      <c r="G3777" t="s">
        <v>134</v>
      </c>
      <c r="H3777" t="s">
        <v>14248</v>
      </c>
      <c r="I3777" t="s">
        <v>78</v>
      </c>
      <c r="J3777" t="s">
        <v>136</v>
      </c>
      <c r="K3777" t="s">
        <v>22</v>
      </c>
      <c r="L3777" t="s">
        <v>177</v>
      </c>
      <c r="M3777" t="s">
        <v>13419</v>
      </c>
      <c r="N3777" t="s">
        <v>14249</v>
      </c>
      <c r="O3777">
        <v>0.35429777777777777</v>
      </c>
      <c r="P3777">
        <v>0</v>
      </c>
      <c r="Q3777">
        <v>182</v>
      </c>
      <c r="R3777">
        <v>0</v>
      </c>
      <c r="S3777">
        <v>0</v>
      </c>
      <c r="T3777">
        <v>0</v>
      </c>
      <c r="U3777">
        <v>26</v>
      </c>
      <c r="V3777">
        <v>0</v>
      </c>
      <c r="W3777">
        <v>0</v>
      </c>
      <c r="X3777">
        <v>0</v>
      </c>
      <c r="Y3777">
        <v>15.736727999999999</v>
      </c>
      <c r="Z3777">
        <v>0</v>
      </c>
      <c r="AA3777">
        <v>0</v>
      </c>
      <c r="AB3777">
        <v>0</v>
      </c>
      <c r="AC3777">
        <v>7.8379560000000001</v>
      </c>
      <c r="AD3777">
        <v>0</v>
      </c>
      <c r="AE3777">
        <v>0</v>
      </c>
      <c r="AF3777">
        <v>23.574684000000001</v>
      </c>
    </row>
    <row r="3778" spans="1:32" x14ac:dyDescent="0.3">
      <c r="A3778">
        <v>3016585</v>
      </c>
      <c r="B3778">
        <v>1</v>
      </c>
      <c r="C3778" t="s">
        <v>82</v>
      </c>
      <c r="D3778" t="s">
        <v>108</v>
      </c>
      <c r="E3778" t="s">
        <v>14250</v>
      </c>
      <c r="F3778" t="s">
        <v>14251</v>
      </c>
      <c r="G3778" t="s">
        <v>134</v>
      </c>
      <c r="H3778" t="s">
        <v>216</v>
      </c>
      <c r="I3778" t="s">
        <v>78</v>
      </c>
      <c r="J3778" t="s">
        <v>136</v>
      </c>
      <c r="K3778" t="s">
        <v>22</v>
      </c>
      <c r="L3778" t="s">
        <v>177</v>
      </c>
      <c r="M3778" t="s">
        <v>14252</v>
      </c>
      <c r="N3778" t="s">
        <v>14253</v>
      </c>
      <c r="O3778">
        <v>1.9072127777777779</v>
      </c>
      <c r="P3778">
        <v>0</v>
      </c>
      <c r="Q3778">
        <v>8</v>
      </c>
      <c r="R3778">
        <v>0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0</v>
      </c>
      <c r="Y3778">
        <v>3.3787205</v>
      </c>
      <c r="Z3778">
        <v>0</v>
      </c>
      <c r="AA3778">
        <v>0</v>
      </c>
      <c r="AB3778">
        <v>0</v>
      </c>
      <c r="AC3778">
        <v>0.58962170000000003</v>
      </c>
      <c r="AD3778">
        <v>0</v>
      </c>
      <c r="AE3778">
        <v>0</v>
      </c>
      <c r="AF3778">
        <v>3.9683423000000002</v>
      </c>
    </row>
    <row r="3779" spans="1:32" x14ac:dyDescent="0.3">
      <c r="A3779">
        <v>3020402</v>
      </c>
      <c r="B3779">
        <v>1</v>
      </c>
      <c r="C3779" t="s">
        <v>82</v>
      </c>
      <c r="D3779" t="s">
        <v>108</v>
      </c>
      <c r="E3779" t="s">
        <v>14254</v>
      </c>
      <c r="F3779" t="s">
        <v>14255</v>
      </c>
      <c r="G3779" t="s">
        <v>134</v>
      </c>
      <c r="H3779" t="s">
        <v>229</v>
      </c>
      <c r="I3779" t="s">
        <v>78</v>
      </c>
      <c r="J3779" t="s">
        <v>136</v>
      </c>
      <c r="K3779" t="s">
        <v>22</v>
      </c>
      <c r="L3779" t="s">
        <v>177</v>
      </c>
      <c r="M3779" t="s">
        <v>14256</v>
      </c>
      <c r="N3779" t="s">
        <v>14257</v>
      </c>
      <c r="O3779">
        <v>7.0505433333333327</v>
      </c>
      <c r="P3779">
        <v>0</v>
      </c>
      <c r="Q3779">
        <v>1</v>
      </c>
      <c r="R3779">
        <v>0</v>
      </c>
      <c r="S3779">
        <v>9</v>
      </c>
      <c r="T3779">
        <v>0</v>
      </c>
      <c r="U3779">
        <v>5</v>
      </c>
      <c r="V3779">
        <v>0</v>
      </c>
      <c r="W3779">
        <v>0</v>
      </c>
      <c r="X3779">
        <v>0</v>
      </c>
      <c r="Y3779">
        <v>6.3241410000000001E-4</v>
      </c>
      <c r="Z3779">
        <v>0</v>
      </c>
      <c r="AA3779">
        <v>54.085354000000002</v>
      </c>
      <c r="AB3779">
        <v>0</v>
      </c>
      <c r="AC3779">
        <v>26.489850000000001</v>
      </c>
      <c r="AD3779">
        <v>0</v>
      </c>
      <c r="AE3779">
        <v>0</v>
      </c>
      <c r="AF3779">
        <v>80.575835999999995</v>
      </c>
    </row>
    <row r="3780" spans="1:32" x14ac:dyDescent="0.3">
      <c r="A3780">
        <v>3015574</v>
      </c>
      <c r="B3780">
        <v>1</v>
      </c>
      <c r="C3780" t="s">
        <v>82</v>
      </c>
      <c r="D3780" t="s">
        <v>87</v>
      </c>
      <c r="E3780" t="s">
        <v>14258</v>
      </c>
      <c r="F3780" t="s">
        <v>14259</v>
      </c>
      <c r="G3780" t="s">
        <v>134</v>
      </c>
      <c r="H3780" t="s">
        <v>238</v>
      </c>
      <c r="I3780" t="s">
        <v>78</v>
      </c>
      <c r="J3780" t="s">
        <v>136</v>
      </c>
      <c r="K3780" t="s">
        <v>22</v>
      </c>
      <c r="L3780" t="s">
        <v>177</v>
      </c>
      <c r="M3780" t="s">
        <v>14260</v>
      </c>
      <c r="N3780" t="s">
        <v>14261</v>
      </c>
      <c r="O3780">
        <v>1.694173611111111</v>
      </c>
      <c r="P3780">
        <v>0</v>
      </c>
      <c r="Q3780">
        <v>4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1.5679997000000001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1.5679997000000001</v>
      </c>
    </row>
    <row r="3781" spans="1:32" x14ac:dyDescent="0.3">
      <c r="A3781">
        <v>3020403</v>
      </c>
      <c r="B3781">
        <v>1</v>
      </c>
      <c r="C3781" t="s">
        <v>83</v>
      </c>
      <c r="D3781" t="s">
        <v>128</v>
      </c>
      <c r="E3781" t="s">
        <v>14262</v>
      </c>
      <c r="F3781" t="s">
        <v>14263</v>
      </c>
      <c r="G3781" t="s">
        <v>134</v>
      </c>
      <c r="H3781" t="s">
        <v>182</v>
      </c>
      <c r="I3781" t="s">
        <v>79</v>
      </c>
      <c r="J3781" t="s">
        <v>136</v>
      </c>
      <c r="K3781" t="s">
        <v>22</v>
      </c>
      <c r="L3781" t="s">
        <v>177</v>
      </c>
      <c r="M3781" t="s">
        <v>14264</v>
      </c>
      <c r="N3781" t="s">
        <v>14265</v>
      </c>
      <c r="O3781">
        <v>3.637593888888889</v>
      </c>
      <c r="P3781">
        <v>0</v>
      </c>
      <c r="Q3781">
        <v>0</v>
      </c>
      <c r="R3781">
        <v>0</v>
      </c>
      <c r="S3781">
        <v>14</v>
      </c>
      <c r="T3781">
        <v>0</v>
      </c>
      <c r="U3781">
        <v>1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4.9929851999999997</v>
      </c>
      <c r="AB3781">
        <v>0</v>
      </c>
      <c r="AC3781">
        <v>2.0075899999999999E-5</v>
      </c>
      <c r="AD3781">
        <v>0</v>
      </c>
      <c r="AE3781">
        <v>0</v>
      </c>
      <c r="AF3781">
        <v>4.9930053000000001</v>
      </c>
    </row>
    <row r="3782" spans="1:32" x14ac:dyDescent="0.3">
      <c r="A3782">
        <v>3016737</v>
      </c>
      <c r="B3782">
        <v>1</v>
      </c>
      <c r="C3782" t="s">
        <v>82</v>
      </c>
      <c r="D3782" t="s">
        <v>92</v>
      </c>
      <c r="E3782" t="s">
        <v>6418</v>
      </c>
      <c r="F3782" t="s">
        <v>6419</v>
      </c>
      <c r="G3782" t="s">
        <v>134</v>
      </c>
      <c r="H3782" t="s">
        <v>211</v>
      </c>
      <c r="I3782" t="s">
        <v>79</v>
      </c>
      <c r="J3782" t="s">
        <v>346</v>
      </c>
      <c r="K3782" t="s">
        <v>22</v>
      </c>
      <c r="L3782" t="s">
        <v>177</v>
      </c>
      <c r="M3782" t="s">
        <v>14266</v>
      </c>
      <c r="N3782" t="s">
        <v>14267</v>
      </c>
      <c r="O3782">
        <v>4.2135833333333331E-2</v>
      </c>
      <c r="P3782">
        <v>0</v>
      </c>
      <c r="Q3782">
        <v>297</v>
      </c>
      <c r="R3782">
        <v>11</v>
      </c>
      <c r="S3782">
        <v>36</v>
      </c>
      <c r="T3782">
        <v>12</v>
      </c>
      <c r="U3782">
        <v>70</v>
      </c>
      <c r="V3782">
        <v>2</v>
      </c>
      <c r="W3782">
        <v>0</v>
      </c>
      <c r="X3782">
        <v>0</v>
      </c>
      <c r="Y3782">
        <v>5.2384490000000001</v>
      </c>
      <c r="Z3782">
        <v>2.4775464999999999</v>
      </c>
      <c r="AA3782">
        <v>0.93324680000000004</v>
      </c>
      <c r="AB3782">
        <v>1.7881621000000001</v>
      </c>
      <c r="AC3782">
        <v>1.559455</v>
      </c>
      <c r="AD3782">
        <v>9.6916910000000005</v>
      </c>
      <c r="AE3782">
        <v>0</v>
      </c>
      <c r="AF3782">
        <v>21.688549999999999</v>
      </c>
    </row>
    <row r="3783" spans="1:32" x14ac:dyDescent="0.3">
      <c r="A3783">
        <v>3015467</v>
      </c>
      <c r="B3783">
        <v>1</v>
      </c>
      <c r="C3783" t="s">
        <v>82</v>
      </c>
      <c r="D3783" t="s">
        <v>88</v>
      </c>
      <c r="E3783" t="s">
        <v>14268</v>
      </c>
      <c r="F3783" t="s">
        <v>14269</v>
      </c>
      <c r="G3783" t="s">
        <v>134</v>
      </c>
      <c r="H3783" t="s">
        <v>182</v>
      </c>
      <c r="I3783" t="s">
        <v>78</v>
      </c>
      <c r="J3783" t="s">
        <v>136</v>
      </c>
      <c r="K3783" t="s">
        <v>22</v>
      </c>
      <c r="L3783" t="s">
        <v>177</v>
      </c>
      <c r="M3783" t="s">
        <v>14270</v>
      </c>
      <c r="N3783" t="s">
        <v>14271</v>
      </c>
      <c r="O3783">
        <v>1.6492427777777778</v>
      </c>
      <c r="P3783">
        <v>0</v>
      </c>
      <c r="Q3783">
        <v>34</v>
      </c>
      <c r="R3783">
        <v>0</v>
      </c>
      <c r="S3783">
        <v>0</v>
      </c>
      <c r="T3783">
        <v>0</v>
      </c>
      <c r="U3783">
        <v>14</v>
      </c>
      <c r="V3783">
        <v>0</v>
      </c>
      <c r="W3783">
        <v>0</v>
      </c>
      <c r="X3783">
        <v>0</v>
      </c>
      <c r="Y3783">
        <v>23.420233</v>
      </c>
      <c r="Z3783">
        <v>0</v>
      </c>
      <c r="AA3783">
        <v>0</v>
      </c>
      <c r="AB3783">
        <v>0</v>
      </c>
      <c r="AC3783">
        <v>9.7950350000000004</v>
      </c>
      <c r="AD3783">
        <v>0</v>
      </c>
      <c r="AE3783">
        <v>0</v>
      </c>
      <c r="AF3783">
        <v>33.215266999999997</v>
      </c>
    </row>
    <row r="3784" spans="1:32" x14ac:dyDescent="0.3">
      <c r="A3784">
        <v>3011906</v>
      </c>
      <c r="B3784">
        <v>1</v>
      </c>
      <c r="C3784" t="s">
        <v>82</v>
      </c>
      <c r="D3784" t="s">
        <v>102</v>
      </c>
      <c r="E3784" t="s">
        <v>2267</v>
      </c>
      <c r="F3784" t="s">
        <v>2268</v>
      </c>
      <c r="G3784" t="s">
        <v>134</v>
      </c>
      <c r="H3784" t="s">
        <v>318</v>
      </c>
      <c r="I3784" t="s">
        <v>79</v>
      </c>
      <c r="J3784" t="s">
        <v>136</v>
      </c>
      <c r="K3784" t="s">
        <v>22</v>
      </c>
      <c r="L3784" t="s">
        <v>177</v>
      </c>
      <c r="M3784" t="s">
        <v>14272</v>
      </c>
      <c r="N3784" t="s">
        <v>14273</v>
      </c>
      <c r="O3784">
        <v>1.9132525</v>
      </c>
      <c r="P3784">
        <v>1</v>
      </c>
      <c r="Q3784">
        <v>828</v>
      </c>
      <c r="R3784">
        <v>1</v>
      </c>
      <c r="S3784">
        <v>13</v>
      </c>
      <c r="T3784">
        <v>2</v>
      </c>
      <c r="U3784">
        <v>66</v>
      </c>
      <c r="V3784">
        <v>0</v>
      </c>
      <c r="W3784">
        <v>0</v>
      </c>
      <c r="X3784">
        <v>2.8409211999999999</v>
      </c>
      <c r="Y3784">
        <v>168.79875000000001</v>
      </c>
      <c r="Z3784">
        <v>0.39796334999999999</v>
      </c>
      <c r="AA3784">
        <v>0.78690740000000003</v>
      </c>
      <c r="AB3784">
        <v>15.241313</v>
      </c>
      <c r="AC3784">
        <v>50.84319</v>
      </c>
      <c r="AD3784">
        <v>0</v>
      </c>
      <c r="AE3784">
        <v>0</v>
      </c>
      <c r="AF3784">
        <v>238.90904</v>
      </c>
    </row>
    <row r="3785" spans="1:32" x14ac:dyDescent="0.3">
      <c r="A3785">
        <v>3014662</v>
      </c>
      <c r="B3785">
        <v>1</v>
      </c>
      <c r="C3785" t="s">
        <v>82</v>
      </c>
      <c r="D3785" t="s">
        <v>104</v>
      </c>
      <c r="E3785" t="s">
        <v>14274</v>
      </c>
      <c r="F3785" t="s">
        <v>14275</v>
      </c>
      <c r="G3785" t="s">
        <v>134</v>
      </c>
      <c r="H3785" t="s">
        <v>293</v>
      </c>
      <c r="I3785" t="s">
        <v>78</v>
      </c>
      <c r="J3785" t="s">
        <v>136</v>
      </c>
      <c r="K3785" t="s">
        <v>22</v>
      </c>
      <c r="L3785" t="s">
        <v>177</v>
      </c>
      <c r="M3785" t="s">
        <v>14276</v>
      </c>
      <c r="N3785" t="s">
        <v>14277</v>
      </c>
      <c r="O3785">
        <v>2.7724608333333336</v>
      </c>
      <c r="P3785">
        <v>0</v>
      </c>
      <c r="Q3785">
        <v>25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16.416236999999999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16.416236999999999</v>
      </c>
    </row>
    <row r="3786" spans="1:32" x14ac:dyDescent="0.3">
      <c r="A3786">
        <v>3014679</v>
      </c>
      <c r="B3786">
        <v>1</v>
      </c>
      <c r="C3786" t="s">
        <v>82</v>
      </c>
      <c r="D3786" t="s">
        <v>93</v>
      </c>
      <c r="E3786" t="s">
        <v>14278</v>
      </c>
      <c r="F3786" t="s">
        <v>14279</v>
      </c>
      <c r="G3786" t="s">
        <v>134</v>
      </c>
      <c r="H3786" t="s">
        <v>211</v>
      </c>
      <c r="I3786" t="s">
        <v>79</v>
      </c>
      <c r="J3786" t="s">
        <v>136</v>
      </c>
      <c r="K3786" t="s">
        <v>22</v>
      </c>
      <c r="L3786" t="s">
        <v>177</v>
      </c>
      <c r="M3786" t="s">
        <v>14280</v>
      </c>
      <c r="N3786" t="s">
        <v>14281</v>
      </c>
      <c r="O3786">
        <v>2.9394577777777782</v>
      </c>
      <c r="P3786">
        <v>0</v>
      </c>
      <c r="Q3786">
        <v>2251</v>
      </c>
      <c r="R3786">
        <v>0</v>
      </c>
      <c r="S3786">
        <v>0</v>
      </c>
      <c r="T3786">
        <v>1</v>
      </c>
      <c r="U3786">
        <v>488</v>
      </c>
      <c r="V3786">
        <v>0</v>
      </c>
      <c r="W3786">
        <v>0</v>
      </c>
      <c r="X3786">
        <v>0</v>
      </c>
      <c r="Y3786">
        <v>2407.3604</v>
      </c>
      <c r="Z3786">
        <v>0</v>
      </c>
      <c r="AA3786">
        <v>0</v>
      </c>
      <c r="AB3786">
        <v>121.05517999999999</v>
      </c>
      <c r="AC3786">
        <v>1674.6958</v>
      </c>
      <c r="AD3786">
        <v>0</v>
      </c>
      <c r="AE3786">
        <v>0</v>
      </c>
      <c r="AF3786">
        <v>4203.1112999999996</v>
      </c>
    </row>
    <row r="3787" spans="1:32" x14ac:dyDescent="0.3">
      <c r="A3787">
        <v>3012806</v>
      </c>
      <c r="B3787">
        <v>1</v>
      </c>
      <c r="C3787" t="s">
        <v>82</v>
      </c>
      <c r="D3787" t="s">
        <v>84</v>
      </c>
      <c r="E3787" t="s">
        <v>14282</v>
      </c>
      <c r="F3787" t="s">
        <v>14283</v>
      </c>
      <c r="G3787" t="s">
        <v>134</v>
      </c>
      <c r="H3787" t="s">
        <v>336</v>
      </c>
      <c r="I3787" t="s">
        <v>79</v>
      </c>
      <c r="J3787" t="s">
        <v>136</v>
      </c>
      <c r="K3787" t="s">
        <v>22</v>
      </c>
      <c r="L3787" t="s">
        <v>137</v>
      </c>
      <c r="M3787" t="s">
        <v>14284</v>
      </c>
      <c r="N3787" t="s">
        <v>14285</v>
      </c>
      <c r="O3787">
        <v>3.3513888888888888</v>
      </c>
      <c r="P3787">
        <v>0</v>
      </c>
      <c r="Q3787">
        <v>595</v>
      </c>
      <c r="R3787">
        <v>0</v>
      </c>
      <c r="S3787">
        <v>0</v>
      </c>
      <c r="T3787">
        <v>4</v>
      </c>
      <c r="U3787">
        <v>36</v>
      </c>
      <c r="V3787">
        <v>1</v>
      </c>
      <c r="W3787">
        <v>0</v>
      </c>
      <c r="X3787">
        <v>0</v>
      </c>
      <c r="Y3787">
        <v>345.46233999999998</v>
      </c>
      <c r="Z3787">
        <v>0</v>
      </c>
      <c r="AA3787">
        <v>0</v>
      </c>
      <c r="AB3787">
        <v>21.703465000000001</v>
      </c>
      <c r="AC3787">
        <v>55.153880000000001</v>
      </c>
      <c r="AD3787">
        <v>20.980803000000002</v>
      </c>
      <c r="AE3787">
        <v>0</v>
      </c>
      <c r="AF3787">
        <v>443.30047999999999</v>
      </c>
    </row>
    <row r="3788" spans="1:32" x14ac:dyDescent="0.3">
      <c r="A3788">
        <v>3015493</v>
      </c>
      <c r="B3788">
        <v>1</v>
      </c>
      <c r="C3788" t="s">
        <v>82</v>
      </c>
      <c r="D3788" t="s">
        <v>88</v>
      </c>
      <c r="E3788" t="s">
        <v>14286</v>
      </c>
      <c r="F3788" t="s">
        <v>14287</v>
      </c>
      <c r="G3788" t="s">
        <v>134</v>
      </c>
      <c r="H3788" t="s">
        <v>182</v>
      </c>
      <c r="I3788" t="s">
        <v>78</v>
      </c>
      <c r="J3788" t="s">
        <v>136</v>
      </c>
      <c r="K3788" t="s">
        <v>22</v>
      </c>
      <c r="L3788" t="s">
        <v>177</v>
      </c>
      <c r="M3788" t="s">
        <v>14288</v>
      </c>
      <c r="N3788" t="s">
        <v>14289</v>
      </c>
      <c r="O3788">
        <v>0.97420166666666674</v>
      </c>
      <c r="P3788">
        <v>0</v>
      </c>
      <c r="Q3788">
        <v>26</v>
      </c>
      <c r="R3788">
        <v>0</v>
      </c>
      <c r="S3788">
        <v>5</v>
      </c>
      <c r="T3788">
        <v>0</v>
      </c>
      <c r="U3788">
        <v>3</v>
      </c>
      <c r="V3788">
        <v>0</v>
      </c>
      <c r="W3788">
        <v>0</v>
      </c>
      <c r="X3788">
        <v>0</v>
      </c>
      <c r="Y3788">
        <v>4.3523965000000002</v>
      </c>
      <c r="Z3788">
        <v>0</v>
      </c>
      <c r="AA3788">
        <v>3.3256838000000002</v>
      </c>
      <c r="AB3788">
        <v>0</v>
      </c>
      <c r="AC3788">
        <v>0.51067554999999998</v>
      </c>
      <c r="AD3788">
        <v>0</v>
      </c>
      <c r="AE3788">
        <v>0</v>
      </c>
      <c r="AF3788">
        <v>8.1887559999999997</v>
      </c>
    </row>
    <row r="3789" spans="1:32" x14ac:dyDescent="0.3">
      <c r="A3789">
        <v>3014125</v>
      </c>
      <c r="B3789">
        <v>1</v>
      </c>
      <c r="C3789" t="s">
        <v>83</v>
      </c>
      <c r="D3789" t="s">
        <v>123</v>
      </c>
      <c r="E3789" t="s">
        <v>14290</v>
      </c>
      <c r="F3789" t="s">
        <v>14291</v>
      </c>
      <c r="G3789" t="s">
        <v>134</v>
      </c>
      <c r="H3789" t="s">
        <v>318</v>
      </c>
      <c r="I3789" t="s">
        <v>79</v>
      </c>
      <c r="J3789" t="s">
        <v>136</v>
      </c>
      <c r="K3789" t="s">
        <v>22</v>
      </c>
      <c r="L3789" t="s">
        <v>177</v>
      </c>
      <c r="M3789" t="s">
        <v>14292</v>
      </c>
      <c r="N3789" t="s">
        <v>14293</v>
      </c>
      <c r="O3789">
        <v>0.87186611111111112</v>
      </c>
      <c r="P3789">
        <v>0</v>
      </c>
      <c r="Q3789">
        <v>6</v>
      </c>
      <c r="R3789">
        <v>0</v>
      </c>
      <c r="S3789">
        <v>1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2.3741135999999998</v>
      </c>
      <c r="Z3789">
        <v>0</v>
      </c>
      <c r="AA3789">
        <v>6.7380090000000004E-2</v>
      </c>
      <c r="AB3789">
        <v>0</v>
      </c>
      <c r="AC3789">
        <v>0</v>
      </c>
      <c r="AD3789">
        <v>0</v>
      </c>
      <c r="AE3789">
        <v>0</v>
      </c>
      <c r="AF3789">
        <v>2.4414937000000001</v>
      </c>
    </row>
    <row r="3790" spans="1:32" x14ac:dyDescent="0.3">
      <c r="A3790">
        <v>3013214</v>
      </c>
      <c r="B3790">
        <v>1</v>
      </c>
      <c r="C3790" t="s">
        <v>82</v>
      </c>
      <c r="D3790" t="s">
        <v>109</v>
      </c>
      <c r="E3790" t="s">
        <v>14294</v>
      </c>
      <c r="F3790" t="s">
        <v>14295</v>
      </c>
      <c r="G3790" t="s">
        <v>134</v>
      </c>
      <c r="H3790" t="s">
        <v>147</v>
      </c>
      <c r="I3790" t="s">
        <v>79</v>
      </c>
      <c r="J3790" t="s">
        <v>136</v>
      </c>
      <c r="K3790" t="s">
        <v>22</v>
      </c>
      <c r="L3790" t="s">
        <v>137</v>
      </c>
      <c r="M3790" t="s">
        <v>14296</v>
      </c>
      <c r="N3790" t="s">
        <v>14297</v>
      </c>
      <c r="O3790">
        <v>8.9563888888888883</v>
      </c>
      <c r="P3790">
        <v>0</v>
      </c>
      <c r="Q3790">
        <v>1129</v>
      </c>
      <c r="R3790">
        <v>9</v>
      </c>
      <c r="S3790">
        <v>366</v>
      </c>
      <c r="T3790">
        <v>14</v>
      </c>
      <c r="U3790">
        <v>113</v>
      </c>
      <c r="V3790">
        <v>0</v>
      </c>
      <c r="W3790">
        <v>0</v>
      </c>
      <c r="X3790">
        <v>0</v>
      </c>
      <c r="Y3790">
        <v>2274.0302999999999</v>
      </c>
      <c r="Z3790">
        <v>279.72426999999999</v>
      </c>
      <c r="AA3790">
        <v>441.73820000000001</v>
      </c>
      <c r="AB3790">
        <v>1486.1261999999999</v>
      </c>
      <c r="AC3790">
        <v>1002.9603</v>
      </c>
      <c r="AD3790">
        <v>0</v>
      </c>
      <c r="AE3790">
        <v>0</v>
      </c>
      <c r="AF3790">
        <v>5484.5789999999997</v>
      </c>
    </row>
    <row r="3791" spans="1:32" x14ac:dyDescent="0.3">
      <c r="A3791">
        <v>3019671</v>
      </c>
      <c r="B3791">
        <v>1</v>
      </c>
      <c r="C3791" t="s">
        <v>83</v>
      </c>
      <c r="D3791" t="s">
        <v>115</v>
      </c>
      <c r="E3791" t="s">
        <v>12741</v>
      </c>
      <c r="F3791" t="s">
        <v>12742</v>
      </c>
      <c r="G3791" t="s">
        <v>134</v>
      </c>
      <c r="H3791" t="s">
        <v>211</v>
      </c>
      <c r="I3791" t="s">
        <v>79</v>
      </c>
      <c r="J3791" t="s">
        <v>136</v>
      </c>
      <c r="K3791" t="s">
        <v>22</v>
      </c>
      <c r="L3791" t="s">
        <v>177</v>
      </c>
      <c r="M3791" t="s">
        <v>14298</v>
      </c>
      <c r="N3791" t="s">
        <v>14299</v>
      </c>
      <c r="O3791">
        <v>0.25666666666666665</v>
      </c>
      <c r="P3791">
        <v>1</v>
      </c>
      <c r="Q3791">
        <v>868</v>
      </c>
      <c r="R3791">
        <v>102</v>
      </c>
      <c r="S3791">
        <v>152</v>
      </c>
      <c r="T3791">
        <v>10</v>
      </c>
      <c r="U3791">
        <v>105</v>
      </c>
      <c r="V3791">
        <v>0</v>
      </c>
      <c r="W3791">
        <v>0</v>
      </c>
      <c r="X3791">
        <v>0</v>
      </c>
      <c r="Y3791">
        <v>47.487976000000003</v>
      </c>
      <c r="Z3791">
        <v>18.166618</v>
      </c>
      <c r="AA3791">
        <v>17.528784000000002</v>
      </c>
      <c r="AB3791">
        <v>7.0980460000000001</v>
      </c>
      <c r="AC3791">
        <v>7.6214643000000004</v>
      </c>
      <c r="AD3791">
        <v>0</v>
      </c>
      <c r="AE3791">
        <v>0</v>
      </c>
      <c r="AF3791">
        <v>97.902889999999999</v>
      </c>
    </row>
    <row r="3792" spans="1:32" x14ac:dyDescent="0.3">
      <c r="A3792">
        <v>3016146</v>
      </c>
      <c r="B3792">
        <v>1</v>
      </c>
      <c r="C3792" t="s">
        <v>82</v>
      </c>
      <c r="D3792" t="s">
        <v>111</v>
      </c>
      <c r="E3792" t="s">
        <v>14300</v>
      </c>
      <c r="F3792" t="s">
        <v>14301</v>
      </c>
      <c r="G3792" t="s">
        <v>134</v>
      </c>
      <c r="H3792" t="s">
        <v>147</v>
      </c>
      <c r="I3792" t="s">
        <v>79</v>
      </c>
      <c r="J3792" t="s">
        <v>136</v>
      </c>
      <c r="K3792" t="s">
        <v>22</v>
      </c>
      <c r="L3792" t="s">
        <v>137</v>
      </c>
      <c r="M3792" t="s">
        <v>14302</v>
      </c>
      <c r="N3792" t="s">
        <v>14303</v>
      </c>
      <c r="O3792">
        <v>2.4527777777777779</v>
      </c>
      <c r="P3792">
        <v>0</v>
      </c>
      <c r="Q3792">
        <v>4773</v>
      </c>
      <c r="R3792">
        <v>0</v>
      </c>
      <c r="S3792">
        <v>14</v>
      </c>
      <c r="T3792">
        <v>1</v>
      </c>
      <c r="U3792">
        <v>724</v>
      </c>
      <c r="V3792">
        <v>0</v>
      </c>
      <c r="W3792">
        <v>7</v>
      </c>
      <c r="X3792">
        <v>0</v>
      </c>
      <c r="Y3792">
        <v>2166.6120000000001</v>
      </c>
      <c r="Z3792">
        <v>0</v>
      </c>
      <c r="AA3792">
        <v>2.8555964999999999</v>
      </c>
      <c r="AB3792">
        <v>6.0050564</v>
      </c>
      <c r="AC3792">
        <v>635.36440000000005</v>
      </c>
      <c r="AD3792">
        <v>0</v>
      </c>
      <c r="AE3792">
        <v>123.63573</v>
      </c>
      <c r="AF3792">
        <v>2934.473</v>
      </c>
    </row>
    <row r="3793" spans="1:32" x14ac:dyDescent="0.3">
      <c r="A3793">
        <v>3016144</v>
      </c>
      <c r="B3793">
        <v>1</v>
      </c>
      <c r="C3793" t="s">
        <v>82</v>
      </c>
      <c r="D3793" t="s">
        <v>92</v>
      </c>
      <c r="E3793" t="s">
        <v>14304</v>
      </c>
      <c r="F3793" t="s">
        <v>14305</v>
      </c>
      <c r="G3793" t="s">
        <v>134</v>
      </c>
      <c r="H3793" t="s">
        <v>874</v>
      </c>
      <c r="I3793" t="s">
        <v>78</v>
      </c>
      <c r="J3793" t="s">
        <v>136</v>
      </c>
      <c r="K3793" t="s">
        <v>3</v>
      </c>
      <c r="L3793" t="s">
        <v>177</v>
      </c>
      <c r="M3793" t="s">
        <v>14306</v>
      </c>
      <c r="N3793" t="s">
        <v>14307</v>
      </c>
      <c r="O3793">
        <v>4.3655663888888894</v>
      </c>
      <c r="P3793">
        <v>0</v>
      </c>
      <c r="Q3793">
        <v>15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8.3908830000000005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8.3908830000000005</v>
      </c>
    </row>
    <row r="3794" spans="1:32" x14ac:dyDescent="0.3">
      <c r="A3794">
        <v>3016592</v>
      </c>
      <c r="B3794">
        <v>1</v>
      </c>
      <c r="C3794" t="s">
        <v>82</v>
      </c>
      <c r="D3794" t="s">
        <v>92</v>
      </c>
      <c r="E3794" t="s">
        <v>14308</v>
      </c>
      <c r="F3794" t="s">
        <v>14309</v>
      </c>
      <c r="G3794" t="s">
        <v>134</v>
      </c>
      <c r="H3794" t="s">
        <v>367</v>
      </c>
      <c r="I3794" t="s">
        <v>78</v>
      </c>
      <c r="J3794" t="s">
        <v>136</v>
      </c>
      <c r="K3794" t="s">
        <v>22</v>
      </c>
      <c r="L3794" t="s">
        <v>177</v>
      </c>
      <c r="M3794" t="s">
        <v>14310</v>
      </c>
      <c r="N3794" t="s">
        <v>14311</v>
      </c>
      <c r="O3794">
        <v>3.439775833333333</v>
      </c>
      <c r="P3794">
        <v>0</v>
      </c>
      <c r="Q3794">
        <v>2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4.5526010000000001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4.5526010000000001</v>
      </c>
    </row>
    <row r="3795" spans="1:32" x14ac:dyDescent="0.3">
      <c r="A3795">
        <v>3016582</v>
      </c>
      <c r="B3795">
        <v>1</v>
      </c>
      <c r="C3795" t="s">
        <v>82</v>
      </c>
      <c r="D3795" t="s">
        <v>93</v>
      </c>
      <c r="E3795" t="s">
        <v>14312</v>
      </c>
      <c r="F3795" t="s">
        <v>14313</v>
      </c>
      <c r="G3795" t="s">
        <v>134</v>
      </c>
      <c r="H3795" t="s">
        <v>1734</v>
      </c>
      <c r="I3795" t="s">
        <v>78</v>
      </c>
      <c r="J3795" t="s">
        <v>136</v>
      </c>
      <c r="K3795" t="s">
        <v>22</v>
      </c>
      <c r="L3795" t="s">
        <v>177</v>
      </c>
      <c r="M3795" t="s">
        <v>14314</v>
      </c>
      <c r="N3795" t="s">
        <v>14315</v>
      </c>
      <c r="O3795">
        <v>1.3478591666666666</v>
      </c>
      <c r="P3795">
        <v>0</v>
      </c>
      <c r="Q3795">
        <v>22</v>
      </c>
      <c r="R3795">
        <v>0</v>
      </c>
      <c r="S3795">
        <v>0</v>
      </c>
      <c r="T3795">
        <v>0</v>
      </c>
      <c r="U3795">
        <v>23</v>
      </c>
      <c r="V3795">
        <v>0</v>
      </c>
      <c r="W3795">
        <v>0</v>
      </c>
      <c r="X3795">
        <v>0</v>
      </c>
      <c r="Y3795">
        <v>7.3170055999999999</v>
      </c>
      <c r="Z3795">
        <v>0</v>
      </c>
      <c r="AA3795">
        <v>0</v>
      </c>
      <c r="AB3795">
        <v>0</v>
      </c>
      <c r="AC3795">
        <v>35.204566999999997</v>
      </c>
      <c r="AD3795">
        <v>0</v>
      </c>
      <c r="AE3795">
        <v>0</v>
      </c>
      <c r="AF3795">
        <v>42.521571999999999</v>
      </c>
    </row>
    <row r="3796" spans="1:32" x14ac:dyDescent="0.3">
      <c r="A3796">
        <v>3014854</v>
      </c>
      <c r="B3796">
        <v>1</v>
      </c>
      <c r="C3796" t="s">
        <v>83</v>
      </c>
      <c r="D3796" t="s">
        <v>130</v>
      </c>
      <c r="E3796" t="s">
        <v>275</v>
      </c>
      <c r="F3796" t="s">
        <v>276</v>
      </c>
      <c r="G3796" t="s">
        <v>134</v>
      </c>
      <c r="H3796" t="s">
        <v>147</v>
      </c>
      <c r="I3796" t="s">
        <v>78</v>
      </c>
      <c r="J3796" t="s">
        <v>136</v>
      </c>
      <c r="K3796" t="s">
        <v>22</v>
      </c>
      <c r="L3796" t="s">
        <v>137</v>
      </c>
      <c r="M3796" t="s">
        <v>14316</v>
      </c>
      <c r="N3796" t="s">
        <v>14317</v>
      </c>
      <c r="O3796">
        <v>6.6547222222222224</v>
      </c>
      <c r="P3796">
        <v>0</v>
      </c>
      <c r="Q3796">
        <v>103</v>
      </c>
      <c r="R3796">
        <v>0</v>
      </c>
      <c r="S3796">
        <v>9</v>
      </c>
      <c r="T3796">
        <v>0</v>
      </c>
      <c r="U3796">
        <v>5</v>
      </c>
      <c r="V3796">
        <v>0</v>
      </c>
      <c r="W3796">
        <v>0</v>
      </c>
      <c r="X3796">
        <v>0</v>
      </c>
      <c r="Y3796">
        <v>83.566100000000006</v>
      </c>
      <c r="Z3796">
        <v>0</v>
      </c>
      <c r="AA3796">
        <v>10.38</v>
      </c>
      <c r="AB3796">
        <v>0</v>
      </c>
      <c r="AC3796">
        <v>22.492118999999999</v>
      </c>
      <c r="AD3796">
        <v>0</v>
      </c>
      <c r="AE3796">
        <v>0</v>
      </c>
      <c r="AF3796">
        <v>116.438225</v>
      </c>
    </row>
    <row r="3797" spans="1:32" x14ac:dyDescent="0.3">
      <c r="A3797">
        <v>3017695</v>
      </c>
      <c r="B3797">
        <v>2</v>
      </c>
      <c r="C3797" t="s">
        <v>83</v>
      </c>
      <c r="D3797" t="s">
        <v>130</v>
      </c>
      <c r="E3797" t="s">
        <v>14318</v>
      </c>
      <c r="F3797" t="s">
        <v>14319</v>
      </c>
      <c r="G3797" t="s">
        <v>134</v>
      </c>
      <c r="H3797" t="s">
        <v>318</v>
      </c>
      <c r="I3797" t="s">
        <v>79</v>
      </c>
      <c r="J3797" t="s">
        <v>136</v>
      </c>
      <c r="K3797" t="s">
        <v>22</v>
      </c>
      <c r="L3797" t="s">
        <v>177</v>
      </c>
      <c r="M3797" t="s">
        <v>14320</v>
      </c>
      <c r="N3797" t="s">
        <v>14321</v>
      </c>
      <c r="O3797">
        <v>1.1601605555555556</v>
      </c>
      <c r="P3797">
        <v>5</v>
      </c>
      <c r="Q3797">
        <v>598</v>
      </c>
      <c r="R3797">
        <v>4</v>
      </c>
      <c r="S3797">
        <v>10</v>
      </c>
      <c r="T3797">
        <v>16</v>
      </c>
      <c r="U3797">
        <v>54</v>
      </c>
      <c r="V3797">
        <v>3</v>
      </c>
      <c r="W3797">
        <v>0</v>
      </c>
      <c r="X3797">
        <v>709.08452999999997</v>
      </c>
      <c r="Y3797">
        <v>145.13416000000001</v>
      </c>
      <c r="Z3797">
        <v>8.4588389999999993</v>
      </c>
      <c r="AA3797">
        <v>8.9850770000000004</v>
      </c>
      <c r="AB3797">
        <v>228.43613999999999</v>
      </c>
      <c r="AC3797">
        <v>40.111545999999997</v>
      </c>
      <c r="AD3797">
        <v>375.45407</v>
      </c>
      <c r="AE3797">
        <v>0</v>
      </c>
      <c r="AF3797">
        <v>1515.6643999999999</v>
      </c>
    </row>
    <row r="3798" spans="1:32" x14ac:dyDescent="0.3">
      <c r="A3798">
        <v>3017907</v>
      </c>
      <c r="B3798">
        <v>1</v>
      </c>
      <c r="C3798" t="s">
        <v>82</v>
      </c>
      <c r="D3798" t="s">
        <v>98</v>
      </c>
      <c r="E3798" t="s">
        <v>11918</v>
      </c>
      <c r="F3798" t="s">
        <v>1582</v>
      </c>
      <c r="G3798" t="s">
        <v>134</v>
      </c>
      <c r="H3798" t="s">
        <v>247</v>
      </c>
      <c r="I3798" t="s">
        <v>78</v>
      </c>
      <c r="J3798" t="s">
        <v>136</v>
      </c>
      <c r="K3798" t="s">
        <v>22</v>
      </c>
      <c r="L3798" t="s">
        <v>177</v>
      </c>
      <c r="M3798" t="s">
        <v>14322</v>
      </c>
      <c r="N3798" t="s">
        <v>14323</v>
      </c>
      <c r="O3798">
        <v>1.1102830555555554</v>
      </c>
      <c r="P3798">
        <v>0</v>
      </c>
      <c r="Q3798">
        <v>235</v>
      </c>
      <c r="R3798">
        <v>0</v>
      </c>
      <c r="S3798">
        <v>0</v>
      </c>
      <c r="T3798">
        <v>0</v>
      </c>
      <c r="U3798">
        <v>18</v>
      </c>
      <c r="V3798">
        <v>0</v>
      </c>
      <c r="W3798">
        <v>0</v>
      </c>
      <c r="X3798">
        <v>0</v>
      </c>
      <c r="Y3798">
        <v>80.809740000000005</v>
      </c>
      <c r="Z3798">
        <v>0</v>
      </c>
      <c r="AA3798">
        <v>0</v>
      </c>
      <c r="AB3798">
        <v>0</v>
      </c>
      <c r="AC3798">
        <v>7.9715885999999996</v>
      </c>
      <c r="AD3798">
        <v>0</v>
      </c>
      <c r="AE3798">
        <v>0</v>
      </c>
      <c r="AF3798">
        <v>88.781334000000001</v>
      </c>
    </row>
    <row r="3799" spans="1:32" x14ac:dyDescent="0.3">
      <c r="A3799">
        <v>3016178</v>
      </c>
      <c r="B3799">
        <v>1</v>
      </c>
      <c r="C3799" t="s">
        <v>83</v>
      </c>
      <c r="D3799" t="s">
        <v>115</v>
      </c>
      <c r="E3799" t="s">
        <v>14324</v>
      </c>
      <c r="F3799" t="s">
        <v>14325</v>
      </c>
      <c r="G3799" t="s">
        <v>134</v>
      </c>
      <c r="H3799" t="s">
        <v>142</v>
      </c>
      <c r="I3799" t="s">
        <v>79</v>
      </c>
      <c r="J3799" t="s">
        <v>136</v>
      </c>
      <c r="K3799" t="s">
        <v>22</v>
      </c>
      <c r="L3799" t="s">
        <v>137</v>
      </c>
      <c r="M3799" t="s">
        <v>14326</v>
      </c>
      <c r="N3799" t="s">
        <v>14327</v>
      </c>
      <c r="O3799">
        <v>7.8383333333333329</v>
      </c>
      <c r="P3799">
        <v>3</v>
      </c>
      <c r="Q3799">
        <v>0</v>
      </c>
      <c r="R3799">
        <v>18</v>
      </c>
      <c r="S3799">
        <v>0</v>
      </c>
      <c r="T3799">
        <v>1</v>
      </c>
      <c r="U3799">
        <v>0</v>
      </c>
      <c r="V3799">
        <v>1</v>
      </c>
      <c r="W3799">
        <v>0</v>
      </c>
      <c r="X3799">
        <v>140.87352000000001</v>
      </c>
      <c r="Y3799">
        <v>0</v>
      </c>
      <c r="Z3799">
        <v>74.281930000000003</v>
      </c>
      <c r="AA3799">
        <v>0</v>
      </c>
      <c r="AB3799">
        <v>0.19980903</v>
      </c>
      <c r="AC3799">
        <v>0</v>
      </c>
      <c r="AD3799">
        <v>56.929127000000001</v>
      </c>
      <c r="AE3799">
        <v>0</v>
      </c>
      <c r="AF3799">
        <v>272.28440000000001</v>
      </c>
    </row>
    <row r="3800" spans="1:32" x14ac:dyDescent="0.3">
      <c r="A3800">
        <v>3017321</v>
      </c>
      <c r="B3800">
        <v>1</v>
      </c>
      <c r="C3800" t="s">
        <v>83</v>
      </c>
      <c r="D3800" t="s">
        <v>128</v>
      </c>
      <c r="E3800" t="s">
        <v>8018</v>
      </c>
      <c r="F3800" t="s">
        <v>8019</v>
      </c>
      <c r="G3800" t="s">
        <v>134</v>
      </c>
      <c r="H3800" t="s">
        <v>211</v>
      </c>
      <c r="I3800" t="s">
        <v>79</v>
      </c>
      <c r="J3800" t="s">
        <v>136</v>
      </c>
      <c r="K3800" t="s">
        <v>22</v>
      </c>
      <c r="L3800" t="s">
        <v>177</v>
      </c>
      <c r="M3800" t="s">
        <v>14328</v>
      </c>
      <c r="N3800" t="s">
        <v>14329</v>
      </c>
      <c r="O3800">
        <v>1.6952777777777779</v>
      </c>
      <c r="P3800">
        <v>0</v>
      </c>
      <c r="Q3800">
        <v>0</v>
      </c>
      <c r="R3800">
        <v>0</v>
      </c>
      <c r="S3800">
        <v>0</v>
      </c>
      <c r="T3800">
        <v>2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2748.7944000000002</v>
      </c>
      <c r="AC3800">
        <v>0</v>
      </c>
      <c r="AD3800">
        <v>0</v>
      </c>
      <c r="AE3800">
        <v>0</v>
      </c>
      <c r="AF3800">
        <v>2748.7944000000002</v>
      </c>
    </row>
    <row r="3801" spans="1:32" x14ac:dyDescent="0.3">
      <c r="A3801">
        <v>3015583</v>
      </c>
      <c r="B3801">
        <v>1</v>
      </c>
      <c r="C3801" t="s">
        <v>83</v>
      </c>
      <c r="D3801" t="s">
        <v>130</v>
      </c>
      <c r="E3801" t="s">
        <v>2496</v>
      </c>
      <c r="F3801" t="s">
        <v>2497</v>
      </c>
      <c r="G3801" t="s">
        <v>134</v>
      </c>
      <c r="H3801" t="s">
        <v>211</v>
      </c>
      <c r="I3801" t="s">
        <v>79</v>
      </c>
      <c r="J3801" t="s">
        <v>136</v>
      </c>
      <c r="K3801" t="s">
        <v>22</v>
      </c>
      <c r="L3801" t="s">
        <v>177</v>
      </c>
      <c r="M3801" t="s">
        <v>12893</v>
      </c>
      <c r="N3801" t="s">
        <v>14330</v>
      </c>
      <c r="O3801">
        <v>0.44361111111111112</v>
      </c>
      <c r="P3801">
        <v>0</v>
      </c>
      <c r="Q3801">
        <v>0</v>
      </c>
      <c r="R3801">
        <v>0</v>
      </c>
      <c r="S3801">
        <v>0</v>
      </c>
      <c r="T3801">
        <v>15</v>
      </c>
      <c r="U3801">
        <v>0</v>
      </c>
      <c r="V3801">
        <v>23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42.517116999999999</v>
      </c>
      <c r="AC3801">
        <v>0</v>
      </c>
      <c r="AD3801">
        <v>855.19939999999997</v>
      </c>
      <c r="AE3801">
        <v>0</v>
      </c>
      <c r="AF3801">
        <v>897.7165</v>
      </c>
    </row>
    <row r="3802" spans="1:32" x14ac:dyDescent="0.3">
      <c r="A3802">
        <v>3015464</v>
      </c>
      <c r="B3802">
        <v>1</v>
      </c>
      <c r="C3802" t="s">
        <v>82</v>
      </c>
      <c r="D3802" t="s">
        <v>87</v>
      </c>
      <c r="E3802" t="s">
        <v>14331</v>
      </c>
      <c r="F3802" t="s">
        <v>14332</v>
      </c>
      <c r="G3802" t="s">
        <v>134</v>
      </c>
      <c r="H3802" t="s">
        <v>367</v>
      </c>
      <c r="I3802" t="s">
        <v>78</v>
      </c>
      <c r="J3802" t="s">
        <v>136</v>
      </c>
      <c r="K3802" t="s">
        <v>22</v>
      </c>
      <c r="L3802" t="s">
        <v>177</v>
      </c>
      <c r="M3802" t="s">
        <v>14333</v>
      </c>
      <c r="N3802" t="s">
        <v>14334</v>
      </c>
      <c r="O3802">
        <v>1.9713399999999999</v>
      </c>
      <c r="P3802">
        <v>0</v>
      </c>
      <c r="Q3802">
        <v>3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2.9698831999999999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2.9698831999999999</v>
      </c>
    </row>
    <row r="3803" spans="1:32" x14ac:dyDescent="0.3">
      <c r="A3803">
        <v>3017793</v>
      </c>
      <c r="B3803">
        <v>1</v>
      </c>
      <c r="C3803" t="s">
        <v>82</v>
      </c>
      <c r="D3803" t="s">
        <v>109</v>
      </c>
      <c r="E3803" t="s">
        <v>14335</v>
      </c>
      <c r="F3803" t="s">
        <v>14336</v>
      </c>
      <c r="G3803" t="s">
        <v>134</v>
      </c>
      <c r="H3803" t="s">
        <v>367</v>
      </c>
      <c r="I3803" t="s">
        <v>78</v>
      </c>
      <c r="J3803" t="s">
        <v>136</v>
      </c>
      <c r="K3803" t="s">
        <v>22</v>
      </c>
      <c r="L3803" t="s">
        <v>177</v>
      </c>
      <c r="M3803" t="s">
        <v>14337</v>
      </c>
      <c r="N3803" t="s">
        <v>14338</v>
      </c>
      <c r="O3803">
        <v>6.7355900000000002</v>
      </c>
      <c r="P3803">
        <v>0</v>
      </c>
      <c r="Q3803">
        <v>1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1.4625493000000001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1.4625493000000001</v>
      </c>
    </row>
    <row r="3804" spans="1:32" x14ac:dyDescent="0.3">
      <c r="A3804">
        <v>3011402</v>
      </c>
      <c r="B3804">
        <v>1</v>
      </c>
      <c r="C3804" t="s">
        <v>82</v>
      </c>
      <c r="D3804" t="s">
        <v>94</v>
      </c>
      <c r="E3804" t="s">
        <v>14339</v>
      </c>
      <c r="F3804" t="s">
        <v>14340</v>
      </c>
      <c r="G3804" t="s">
        <v>134</v>
      </c>
      <c r="H3804" t="s">
        <v>142</v>
      </c>
      <c r="I3804" t="s">
        <v>79</v>
      </c>
      <c r="J3804" t="s">
        <v>136</v>
      </c>
      <c r="K3804" t="s">
        <v>22</v>
      </c>
      <c r="L3804" t="s">
        <v>137</v>
      </c>
      <c r="M3804" t="s">
        <v>14341</v>
      </c>
      <c r="N3804" t="s">
        <v>14342</v>
      </c>
      <c r="O3804">
        <v>2.2275</v>
      </c>
      <c r="P3804">
        <v>2</v>
      </c>
      <c r="Q3804">
        <v>1960</v>
      </c>
      <c r="R3804">
        <v>5</v>
      </c>
      <c r="S3804">
        <v>15</v>
      </c>
      <c r="T3804">
        <v>11</v>
      </c>
      <c r="U3804">
        <v>277</v>
      </c>
      <c r="V3804">
        <v>0</v>
      </c>
      <c r="W3804">
        <v>1</v>
      </c>
      <c r="X3804">
        <v>1.5776190000000001</v>
      </c>
      <c r="Y3804">
        <v>552.16485999999998</v>
      </c>
      <c r="Z3804">
        <v>1829.5388</v>
      </c>
      <c r="AA3804">
        <v>5.5630325999999997</v>
      </c>
      <c r="AB3804">
        <v>227.50386</v>
      </c>
      <c r="AC3804">
        <v>169.76149000000001</v>
      </c>
      <c r="AD3804">
        <v>0</v>
      </c>
      <c r="AE3804">
        <v>3.7598574</v>
      </c>
      <c r="AF3804">
        <v>2789.8696</v>
      </c>
    </row>
    <row r="3805" spans="1:32" x14ac:dyDescent="0.3">
      <c r="A3805">
        <v>3016143</v>
      </c>
      <c r="B3805">
        <v>1</v>
      </c>
      <c r="C3805" t="s">
        <v>82</v>
      </c>
      <c r="D3805" t="s">
        <v>108</v>
      </c>
      <c r="E3805" t="s">
        <v>14343</v>
      </c>
      <c r="F3805" t="s">
        <v>14344</v>
      </c>
      <c r="G3805" t="s">
        <v>134</v>
      </c>
      <c r="H3805" t="s">
        <v>211</v>
      </c>
      <c r="I3805" t="s">
        <v>79</v>
      </c>
      <c r="J3805" t="s">
        <v>136</v>
      </c>
      <c r="K3805" t="s">
        <v>22</v>
      </c>
      <c r="L3805" t="s">
        <v>177</v>
      </c>
      <c r="M3805" t="s">
        <v>14345</v>
      </c>
      <c r="N3805" t="s">
        <v>14346</v>
      </c>
      <c r="O3805">
        <v>0.28888888888888886</v>
      </c>
      <c r="P3805">
        <v>0</v>
      </c>
      <c r="Q3805">
        <v>52</v>
      </c>
      <c r="R3805">
        <v>52</v>
      </c>
      <c r="S3805">
        <v>157</v>
      </c>
      <c r="T3805">
        <v>3</v>
      </c>
      <c r="U3805">
        <v>55</v>
      </c>
      <c r="V3805">
        <v>1</v>
      </c>
      <c r="W3805">
        <v>0</v>
      </c>
      <c r="X3805">
        <v>0</v>
      </c>
      <c r="Y3805">
        <v>4.2807345000000003</v>
      </c>
      <c r="Z3805">
        <v>37.503410000000002</v>
      </c>
      <c r="AA3805">
        <v>35.673203000000001</v>
      </c>
      <c r="AB3805">
        <v>2.6744788000000002</v>
      </c>
      <c r="AC3805">
        <v>8.2699040000000004</v>
      </c>
      <c r="AD3805">
        <v>64.704669999999993</v>
      </c>
      <c r="AE3805">
        <v>0</v>
      </c>
      <c r="AF3805">
        <v>153.10640000000001</v>
      </c>
    </row>
    <row r="3806" spans="1:32" x14ac:dyDescent="0.3">
      <c r="A3806">
        <v>3016566</v>
      </c>
      <c r="B3806">
        <v>1</v>
      </c>
      <c r="C3806" t="s">
        <v>83</v>
      </c>
      <c r="D3806" t="s">
        <v>116</v>
      </c>
      <c r="E3806" t="s">
        <v>14347</v>
      </c>
      <c r="F3806" t="s">
        <v>14348</v>
      </c>
      <c r="G3806" t="s">
        <v>134</v>
      </c>
      <c r="H3806" t="s">
        <v>238</v>
      </c>
      <c r="I3806" t="s">
        <v>78</v>
      </c>
      <c r="J3806" t="s">
        <v>136</v>
      </c>
      <c r="K3806" t="s">
        <v>22</v>
      </c>
      <c r="L3806" t="s">
        <v>177</v>
      </c>
      <c r="M3806" t="s">
        <v>14349</v>
      </c>
      <c r="N3806" t="s">
        <v>14350</v>
      </c>
      <c r="O3806">
        <v>1.7722625000000001</v>
      </c>
      <c r="P3806">
        <v>0</v>
      </c>
      <c r="Q3806">
        <v>2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0.22880015000000001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0.22880015000000001</v>
      </c>
    </row>
    <row r="3807" spans="1:32" x14ac:dyDescent="0.3">
      <c r="A3807">
        <v>3012333</v>
      </c>
      <c r="B3807">
        <v>1</v>
      </c>
      <c r="C3807" t="s">
        <v>83</v>
      </c>
      <c r="D3807" t="s">
        <v>116</v>
      </c>
      <c r="E3807" t="s">
        <v>14351</v>
      </c>
      <c r="F3807" t="s">
        <v>14352</v>
      </c>
      <c r="G3807" t="s">
        <v>134</v>
      </c>
      <c r="H3807" t="s">
        <v>247</v>
      </c>
      <c r="I3807" t="s">
        <v>78</v>
      </c>
      <c r="J3807" t="s">
        <v>136</v>
      </c>
      <c r="K3807" t="s">
        <v>22</v>
      </c>
      <c r="L3807" t="s">
        <v>177</v>
      </c>
      <c r="M3807" t="s">
        <v>14353</v>
      </c>
      <c r="N3807" t="s">
        <v>14354</v>
      </c>
      <c r="O3807">
        <v>2.6526330555555555</v>
      </c>
      <c r="P3807">
        <v>0</v>
      </c>
      <c r="Q3807">
        <v>5</v>
      </c>
      <c r="R3807">
        <v>0</v>
      </c>
      <c r="S3807">
        <v>1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0.55610835999999997</v>
      </c>
      <c r="Z3807">
        <v>0</v>
      </c>
      <c r="AA3807">
        <v>6.5082710000000002E-2</v>
      </c>
      <c r="AB3807">
        <v>0</v>
      </c>
      <c r="AC3807">
        <v>0</v>
      </c>
      <c r="AD3807">
        <v>0</v>
      </c>
      <c r="AE3807">
        <v>0</v>
      </c>
      <c r="AF3807">
        <v>0.62119100000000005</v>
      </c>
    </row>
    <row r="3808" spans="1:32" x14ac:dyDescent="0.3">
      <c r="A3808">
        <v>3015616</v>
      </c>
      <c r="B3808">
        <v>1</v>
      </c>
      <c r="C3808" t="s">
        <v>82</v>
      </c>
      <c r="D3808" t="s">
        <v>109</v>
      </c>
      <c r="E3808" t="s">
        <v>14355</v>
      </c>
      <c r="F3808" t="s">
        <v>14356</v>
      </c>
      <c r="G3808" t="s">
        <v>134</v>
      </c>
      <c r="H3808" t="s">
        <v>327</v>
      </c>
      <c r="I3808" t="s">
        <v>78</v>
      </c>
      <c r="J3808" t="s">
        <v>136</v>
      </c>
      <c r="K3808" t="s">
        <v>22</v>
      </c>
      <c r="L3808" t="s">
        <v>177</v>
      </c>
      <c r="M3808" t="s">
        <v>14357</v>
      </c>
      <c r="N3808" t="s">
        <v>14358</v>
      </c>
      <c r="O3808">
        <v>0.95897277777777779</v>
      </c>
      <c r="P3808">
        <v>0</v>
      </c>
      <c r="Q3808">
        <v>87</v>
      </c>
      <c r="R3808">
        <v>0</v>
      </c>
      <c r="S3808">
        <v>3</v>
      </c>
      <c r="T3808">
        <v>0</v>
      </c>
      <c r="U3808">
        <v>16</v>
      </c>
      <c r="V3808">
        <v>0</v>
      </c>
      <c r="W3808">
        <v>0</v>
      </c>
      <c r="X3808">
        <v>0</v>
      </c>
      <c r="Y3808">
        <v>29.676373999999999</v>
      </c>
      <c r="Z3808">
        <v>0</v>
      </c>
      <c r="AA3808">
        <v>1.0037381999999999</v>
      </c>
      <c r="AB3808">
        <v>0</v>
      </c>
      <c r="AC3808">
        <v>23.965969999999999</v>
      </c>
      <c r="AD3808">
        <v>0</v>
      </c>
      <c r="AE3808">
        <v>0</v>
      </c>
      <c r="AF3808">
        <v>54.646084000000002</v>
      </c>
    </row>
    <row r="3809" spans="1:32" x14ac:dyDescent="0.3">
      <c r="A3809">
        <v>3017295</v>
      </c>
      <c r="B3809">
        <v>1</v>
      </c>
      <c r="C3809" t="s">
        <v>82</v>
      </c>
      <c r="D3809" t="s">
        <v>101</v>
      </c>
      <c r="E3809" t="s">
        <v>14359</v>
      </c>
      <c r="F3809" t="s">
        <v>14360</v>
      </c>
      <c r="G3809" t="s">
        <v>134</v>
      </c>
      <c r="H3809" t="s">
        <v>404</v>
      </c>
      <c r="I3809" t="s">
        <v>78</v>
      </c>
      <c r="J3809" t="s">
        <v>136</v>
      </c>
      <c r="K3809" t="s">
        <v>22</v>
      </c>
      <c r="L3809" t="s">
        <v>177</v>
      </c>
      <c r="M3809" t="s">
        <v>14361</v>
      </c>
      <c r="N3809" t="s">
        <v>14362</v>
      </c>
      <c r="O3809">
        <v>1.5507905555555554</v>
      </c>
      <c r="P3809">
        <v>0</v>
      </c>
      <c r="Q3809">
        <v>118</v>
      </c>
      <c r="R3809">
        <v>0</v>
      </c>
      <c r="S3809">
        <v>0</v>
      </c>
      <c r="T3809">
        <v>0</v>
      </c>
      <c r="U3809">
        <v>13</v>
      </c>
      <c r="V3809">
        <v>0</v>
      </c>
      <c r="W3809">
        <v>0</v>
      </c>
      <c r="X3809">
        <v>0</v>
      </c>
      <c r="Y3809">
        <v>45.682560000000002</v>
      </c>
      <c r="Z3809">
        <v>0</v>
      </c>
      <c r="AA3809">
        <v>0</v>
      </c>
      <c r="AB3809">
        <v>0</v>
      </c>
      <c r="AC3809">
        <v>11.992089999999999</v>
      </c>
      <c r="AD3809">
        <v>0</v>
      </c>
      <c r="AE3809">
        <v>0</v>
      </c>
      <c r="AF3809">
        <v>57.67465</v>
      </c>
    </row>
    <row r="3810" spans="1:32" x14ac:dyDescent="0.3">
      <c r="A3810">
        <v>3016201</v>
      </c>
      <c r="B3810">
        <v>1</v>
      </c>
      <c r="C3810" t="s">
        <v>82</v>
      </c>
      <c r="D3810" t="s">
        <v>113</v>
      </c>
      <c r="E3810" t="s">
        <v>14363</v>
      </c>
      <c r="F3810" t="s">
        <v>14364</v>
      </c>
      <c r="G3810" t="s">
        <v>134</v>
      </c>
      <c r="H3810" t="s">
        <v>367</v>
      </c>
      <c r="I3810" t="s">
        <v>78</v>
      </c>
      <c r="J3810" t="s">
        <v>136</v>
      </c>
      <c r="K3810" t="s">
        <v>22</v>
      </c>
      <c r="L3810" t="s">
        <v>177</v>
      </c>
      <c r="M3810" t="s">
        <v>14365</v>
      </c>
      <c r="N3810" t="s">
        <v>14366</v>
      </c>
      <c r="O3810">
        <v>8.2554705555555561</v>
      </c>
      <c r="P3810">
        <v>0</v>
      </c>
      <c r="Q3810">
        <v>1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12.871467000000001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12.871467000000001</v>
      </c>
    </row>
    <row r="3811" spans="1:32" x14ac:dyDescent="0.3">
      <c r="A3811">
        <v>3016714</v>
      </c>
      <c r="B3811">
        <v>1</v>
      </c>
      <c r="C3811" t="s">
        <v>82</v>
      </c>
      <c r="D3811" t="s">
        <v>106</v>
      </c>
      <c r="E3811" t="s">
        <v>14367</v>
      </c>
      <c r="F3811" t="s">
        <v>14368</v>
      </c>
      <c r="G3811" t="s">
        <v>134</v>
      </c>
      <c r="H3811" t="s">
        <v>182</v>
      </c>
      <c r="I3811" t="s">
        <v>78</v>
      </c>
      <c r="J3811" t="s">
        <v>136</v>
      </c>
      <c r="K3811" t="s">
        <v>22</v>
      </c>
      <c r="L3811" t="s">
        <v>177</v>
      </c>
      <c r="M3811" t="s">
        <v>14369</v>
      </c>
      <c r="N3811" t="s">
        <v>14370</v>
      </c>
      <c r="O3811">
        <v>0.8106416666666667</v>
      </c>
      <c r="P3811">
        <v>0</v>
      </c>
      <c r="Q3811">
        <v>22</v>
      </c>
      <c r="R3811">
        <v>0</v>
      </c>
      <c r="S3811">
        <v>1</v>
      </c>
      <c r="T3811">
        <v>0</v>
      </c>
      <c r="U3811">
        <v>4</v>
      </c>
      <c r="V3811">
        <v>0</v>
      </c>
      <c r="W3811">
        <v>0</v>
      </c>
      <c r="X3811">
        <v>0</v>
      </c>
      <c r="Y3811">
        <v>3.0401454000000001</v>
      </c>
      <c r="Z3811">
        <v>0</v>
      </c>
      <c r="AA3811">
        <v>1.0884550999999999E-3</v>
      </c>
      <c r="AB3811">
        <v>0</v>
      </c>
      <c r="AC3811">
        <v>0.24099651</v>
      </c>
      <c r="AD3811">
        <v>0</v>
      </c>
      <c r="AE3811">
        <v>0</v>
      </c>
      <c r="AF3811">
        <v>3.2822304</v>
      </c>
    </row>
    <row r="3812" spans="1:32" x14ac:dyDescent="0.3">
      <c r="A3812">
        <v>3018263</v>
      </c>
      <c r="B3812">
        <v>1</v>
      </c>
      <c r="C3812" t="s">
        <v>83</v>
      </c>
      <c r="D3812" t="s">
        <v>123</v>
      </c>
      <c r="E3812" t="s">
        <v>14371</v>
      </c>
      <c r="F3812" t="s">
        <v>14372</v>
      </c>
      <c r="G3812" t="s">
        <v>134</v>
      </c>
      <c r="H3812" t="s">
        <v>318</v>
      </c>
      <c r="I3812" t="s">
        <v>79</v>
      </c>
      <c r="J3812" t="s">
        <v>136</v>
      </c>
      <c r="K3812" t="s">
        <v>22</v>
      </c>
      <c r="L3812" t="s">
        <v>177</v>
      </c>
      <c r="M3812" t="s">
        <v>14373</v>
      </c>
      <c r="N3812" t="s">
        <v>14374</v>
      </c>
      <c r="O3812">
        <v>1.3530555555555555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46.444347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46.444347</v>
      </c>
    </row>
    <row r="3813" spans="1:32" x14ac:dyDescent="0.3">
      <c r="A3813">
        <v>3014857</v>
      </c>
      <c r="B3813">
        <v>1</v>
      </c>
      <c r="C3813" t="s">
        <v>83</v>
      </c>
      <c r="D3813" t="s">
        <v>130</v>
      </c>
      <c r="E3813" t="s">
        <v>275</v>
      </c>
      <c r="F3813" t="s">
        <v>276</v>
      </c>
      <c r="G3813" t="s">
        <v>134</v>
      </c>
      <c r="H3813" t="s">
        <v>147</v>
      </c>
      <c r="I3813" t="s">
        <v>78</v>
      </c>
      <c r="J3813" t="s">
        <v>136</v>
      </c>
      <c r="K3813" t="s">
        <v>22</v>
      </c>
      <c r="L3813" t="s">
        <v>137</v>
      </c>
      <c r="M3813" t="s">
        <v>14375</v>
      </c>
      <c r="N3813" t="s">
        <v>14376</v>
      </c>
      <c r="O3813">
        <v>7.2461111111111114</v>
      </c>
      <c r="P3813">
        <v>0</v>
      </c>
      <c r="Q3813">
        <v>103</v>
      </c>
      <c r="R3813">
        <v>0</v>
      </c>
      <c r="S3813">
        <v>9</v>
      </c>
      <c r="T3813">
        <v>0</v>
      </c>
      <c r="U3813">
        <v>5</v>
      </c>
      <c r="V3813">
        <v>0</v>
      </c>
      <c r="W3813">
        <v>0</v>
      </c>
      <c r="X3813">
        <v>0</v>
      </c>
      <c r="Y3813">
        <v>89.658630000000002</v>
      </c>
      <c r="Z3813">
        <v>0</v>
      </c>
      <c r="AA3813">
        <v>11.097986000000001</v>
      </c>
      <c r="AB3813">
        <v>0</v>
      </c>
      <c r="AC3813">
        <v>16.416525</v>
      </c>
      <c r="AD3813">
        <v>0</v>
      </c>
      <c r="AE3813">
        <v>0</v>
      </c>
      <c r="AF3813">
        <v>117.17314</v>
      </c>
    </row>
    <row r="3814" spans="1:32" x14ac:dyDescent="0.3">
      <c r="A3814">
        <v>3010425</v>
      </c>
      <c r="B3814">
        <v>1</v>
      </c>
      <c r="C3814" t="s">
        <v>82</v>
      </c>
      <c r="D3814" t="s">
        <v>98</v>
      </c>
      <c r="E3814" t="s">
        <v>14377</v>
      </c>
      <c r="F3814" t="s">
        <v>14378</v>
      </c>
      <c r="G3814" t="s">
        <v>134</v>
      </c>
      <c r="H3814" t="s">
        <v>404</v>
      </c>
      <c r="I3814" t="s">
        <v>78</v>
      </c>
      <c r="J3814" t="s">
        <v>136</v>
      </c>
      <c r="K3814" t="s">
        <v>22</v>
      </c>
      <c r="L3814" t="s">
        <v>177</v>
      </c>
      <c r="M3814" t="s">
        <v>14379</v>
      </c>
      <c r="N3814" t="s">
        <v>14380</v>
      </c>
      <c r="O3814">
        <v>5.7376494444444441</v>
      </c>
      <c r="P3814">
        <v>0</v>
      </c>
      <c r="Q3814">
        <v>74</v>
      </c>
      <c r="R3814">
        <v>0</v>
      </c>
      <c r="S3814">
        <v>0</v>
      </c>
      <c r="T3814">
        <v>0</v>
      </c>
      <c r="U3814">
        <v>18</v>
      </c>
      <c r="V3814">
        <v>0</v>
      </c>
      <c r="W3814">
        <v>0</v>
      </c>
      <c r="X3814">
        <v>0</v>
      </c>
      <c r="Y3814">
        <v>161.49077</v>
      </c>
      <c r="Z3814">
        <v>0</v>
      </c>
      <c r="AA3814">
        <v>0</v>
      </c>
      <c r="AB3814">
        <v>0</v>
      </c>
      <c r="AC3814">
        <v>359.29919999999998</v>
      </c>
      <c r="AD3814">
        <v>0</v>
      </c>
      <c r="AE3814">
        <v>0</v>
      </c>
      <c r="AF3814">
        <v>520.79</v>
      </c>
    </row>
    <row r="3815" spans="1:32" x14ac:dyDescent="0.3">
      <c r="A3815">
        <v>3014707</v>
      </c>
      <c r="B3815">
        <v>1</v>
      </c>
      <c r="C3815" t="s">
        <v>82</v>
      </c>
      <c r="D3815" t="s">
        <v>105</v>
      </c>
      <c r="E3815" t="s">
        <v>13623</v>
      </c>
      <c r="F3815" t="s">
        <v>13624</v>
      </c>
      <c r="G3815" t="s">
        <v>134</v>
      </c>
      <c r="H3815" t="s">
        <v>327</v>
      </c>
      <c r="I3815" t="s">
        <v>78</v>
      </c>
      <c r="J3815" t="s">
        <v>136</v>
      </c>
      <c r="K3815" t="s">
        <v>22</v>
      </c>
      <c r="L3815" t="s">
        <v>177</v>
      </c>
      <c r="M3815" t="s">
        <v>14381</v>
      </c>
      <c r="N3815" t="s">
        <v>14382</v>
      </c>
      <c r="O3815">
        <v>0.89276861111111117</v>
      </c>
      <c r="P3815">
        <v>0</v>
      </c>
      <c r="Q3815">
        <v>286</v>
      </c>
      <c r="R3815">
        <v>0</v>
      </c>
      <c r="S3815">
        <v>4</v>
      </c>
      <c r="T3815">
        <v>0</v>
      </c>
      <c r="U3815">
        <v>11</v>
      </c>
      <c r="V3815">
        <v>0</v>
      </c>
      <c r="W3815">
        <v>0</v>
      </c>
      <c r="X3815">
        <v>0</v>
      </c>
      <c r="Y3815">
        <v>80.374769999999998</v>
      </c>
      <c r="Z3815">
        <v>0</v>
      </c>
      <c r="AA3815">
        <v>4.4266548000000003E-2</v>
      </c>
      <c r="AB3815">
        <v>0</v>
      </c>
      <c r="AC3815">
        <v>2.1868340000000002</v>
      </c>
      <c r="AD3815">
        <v>0</v>
      </c>
      <c r="AE3815">
        <v>0</v>
      </c>
      <c r="AF3815">
        <v>82.605864999999994</v>
      </c>
    </row>
    <row r="3816" spans="1:32" x14ac:dyDescent="0.3">
      <c r="A3816">
        <v>3015608</v>
      </c>
      <c r="B3816">
        <v>1</v>
      </c>
      <c r="C3816" t="s">
        <v>83</v>
      </c>
      <c r="D3816" t="s">
        <v>116</v>
      </c>
      <c r="E3816" t="s">
        <v>14383</v>
      </c>
      <c r="F3816" t="s">
        <v>14384</v>
      </c>
      <c r="G3816" t="s">
        <v>134</v>
      </c>
      <c r="H3816" t="s">
        <v>247</v>
      </c>
      <c r="I3816" t="s">
        <v>78</v>
      </c>
      <c r="J3816" t="s">
        <v>136</v>
      </c>
      <c r="K3816" t="s">
        <v>22</v>
      </c>
      <c r="L3816" t="s">
        <v>177</v>
      </c>
      <c r="M3816" t="s">
        <v>14385</v>
      </c>
      <c r="N3816" t="s">
        <v>14386</v>
      </c>
      <c r="O3816">
        <v>1.5160322222222222</v>
      </c>
      <c r="P3816">
        <v>0</v>
      </c>
      <c r="Q3816">
        <v>2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0.32458287000000002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0.32458287000000002</v>
      </c>
    </row>
    <row r="3817" spans="1:32" x14ac:dyDescent="0.3">
      <c r="A3817">
        <v>3016147</v>
      </c>
      <c r="B3817">
        <v>1</v>
      </c>
      <c r="C3817" t="s">
        <v>82</v>
      </c>
      <c r="D3817" t="s">
        <v>111</v>
      </c>
      <c r="E3817" t="s">
        <v>14387</v>
      </c>
      <c r="F3817" t="s">
        <v>14388</v>
      </c>
      <c r="G3817" t="s">
        <v>134</v>
      </c>
      <c r="H3817" t="s">
        <v>147</v>
      </c>
      <c r="I3817" t="s">
        <v>79</v>
      </c>
      <c r="J3817" t="s">
        <v>136</v>
      </c>
      <c r="K3817" t="s">
        <v>22</v>
      </c>
      <c r="L3817" t="s">
        <v>137</v>
      </c>
      <c r="M3817" t="s">
        <v>14389</v>
      </c>
      <c r="N3817" t="s">
        <v>14390</v>
      </c>
      <c r="O3817">
        <v>2.2780555555555555</v>
      </c>
      <c r="P3817">
        <v>0</v>
      </c>
      <c r="Q3817">
        <v>619</v>
      </c>
      <c r="R3817">
        <v>26</v>
      </c>
      <c r="S3817">
        <v>187</v>
      </c>
      <c r="T3817">
        <v>12</v>
      </c>
      <c r="U3817">
        <v>143</v>
      </c>
      <c r="V3817">
        <v>0</v>
      </c>
      <c r="W3817">
        <v>0</v>
      </c>
      <c r="X3817">
        <v>0</v>
      </c>
      <c r="Y3817">
        <v>253.80534</v>
      </c>
      <c r="Z3817">
        <v>57.096786000000002</v>
      </c>
      <c r="AA3817">
        <v>172.25536</v>
      </c>
      <c r="AB3817">
        <v>26.951847000000001</v>
      </c>
      <c r="AC3817">
        <v>104.24963</v>
      </c>
      <c r="AD3817">
        <v>0</v>
      </c>
      <c r="AE3817">
        <v>0</v>
      </c>
      <c r="AF3817">
        <v>614.35895000000005</v>
      </c>
    </row>
    <row r="3818" spans="1:32" x14ac:dyDescent="0.3">
      <c r="A3818">
        <v>3016808</v>
      </c>
      <c r="B3818">
        <v>1</v>
      </c>
      <c r="C3818" t="s">
        <v>82</v>
      </c>
      <c r="D3818" t="s">
        <v>103</v>
      </c>
      <c r="E3818" t="s">
        <v>14391</v>
      </c>
      <c r="F3818" t="s">
        <v>14392</v>
      </c>
      <c r="G3818" t="s">
        <v>134</v>
      </c>
      <c r="H3818" t="s">
        <v>211</v>
      </c>
      <c r="I3818" t="s">
        <v>79</v>
      </c>
      <c r="J3818" t="s">
        <v>346</v>
      </c>
      <c r="K3818" t="s">
        <v>22</v>
      </c>
      <c r="L3818" t="s">
        <v>177</v>
      </c>
      <c r="M3818" t="s">
        <v>14393</v>
      </c>
      <c r="N3818" t="s">
        <v>14394</v>
      </c>
      <c r="O3818">
        <v>4.8611111111111112E-2</v>
      </c>
      <c r="P3818">
        <v>0</v>
      </c>
      <c r="Q3818">
        <v>530</v>
      </c>
      <c r="R3818">
        <v>2</v>
      </c>
      <c r="S3818">
        <v>223</v>
      </c>
      <c r="T3818">
        <v>3</v>
      </c>
      <c r="U3818">
        <v>111</v>
      </c>
      <c r="V3818">
        <v>0</v>
      </c>
      <c r="W3818">
        <v>0</v>
      </c>
      <c r="X3818">
        <v>0</v>
      </c>
      <c r="Y3818">
        <v>5.7434450000000004</v>
      </c>
      <c r="Z3818">
        <v>0.69693433999999999</v>
      </c>
      <c r="AA3818">
        <v>4.5426086999999997</v>
      </c>
      <c r="AB3818">
        <v>0.48100071999999999</v>
      </c>
      <c r="AC3818">
        <v>4.2277535999999998</v>
      </c>
      <c r="AD3818">
        <v>0</v>
      </c>
      <c r="AE3818">
        <v>0</v>
      </c>
      <c r="AF3818">
        <v>15.691742</v>
      </c>
    </row>
    <row r="3819" spans="1:32" x14ac:dyDescent="0.3">
      <c r="A3819">
        <v>3020229</v>
      </c>
      <c r="B3819">
        <v>1</v>
      </c>
      <c r="C3819" t="s">
        <v>83</v>
      </c>
      <c r="D3819" t="s">
        <v>123</v>
      </c>
      <c r="E3819" t="s">
        <v>14395</v>
      </c>
      <c r="F3819" t="s">
        <v>14396</v>
      </c>
      <c r="G3819" t="s">
        <v>134</v>
      </c>
      <c r="H3819" t="s">
        <v>211</v>
      </c>
      <c r="I3819" t="s">
        <v>79</v>
      </c>
      <c r="J3819" t="s">
        <v>136</v>
      </c>
      <c r="K3819" t="s">
        <v>22</v>
      </c>
      <c r="L3819" t="s">
        <v>177</v>
      </c>
      <c r="M3819" t="s">
        <v>14397</v>
      </c>
      <c r="N3819" t="s">
        <v>14398</v>
      </c>
      <c r="O3819">
        <v>4.4182838888888893</v>
      </c>
      <c r="P3819">
        <v>0</v>
      </c>
      <c r="Q3819">
        <v>1</v>
      </c>
      <c r="R3819">
        <v>0</v>
      </c>
      <c r="S3819">
        <v>88</v>
      </c>
      <c r="T3819">
        <v>0</v>
      </c>
      <c r="U3819">
        <v>5</v>
      </c>
      <c r="V3819">
        <v>0</v>
      </c>
      <c r="W3819">
        <v>0</v>
      </c>
      <c r="X3819">
        <v>0</v>
      </c>
      <c r="Y3819">
        <v>0.31408012000000002</v>
      </c>
      <c r="Z3819">
        <v>0</v>
      </c>
      <c r="AA3819">
        <v>273.05477999999999</v>
      </c>
      <c r="AB3819">
        <v>0</v>
      </c>
      <c r="AC3819">
        <v>2.0521128000000002</v>
      </c>
      <c r="AD3819">
        <v>0</v>
      </c>
      <c r="AE3819">
        <v>0</v>
      </c>
      <c r="AF3819">
        <v>275.42095999999998</v>
      </c>
    </row>
    <row r="3820" spans="1:32" x14ac:dyDescent="0.3">
      <c r="A3820">
        <v>3016906</v>
      </c>
      <c r="B3820">
        <v>1</v>
      </c>
      <c r="C3820" t="s">
        <v>82</v>
      </c>
      <c r="D3820" t="s">
        <v>90</v>
      </c>
      <c r="E3820" t="s">
        <v>14399</v>
      </c>
      <c r="F3820" t="s">
        <v>14400</v>
      </c>
      <c r="G3820" t="s">
        <v>134</v>
      </c>
      <c r="H3820" t="s">
        <v>1286</v>
      </c>
      <c r="I3820" t="s">
        <v>78</v>
      </c>
      <c r="J3820" t="s">
        <v>136</v>
      </c>
      <c r="K3820" t="s">
        <v>3</v>
      </c>
      <c r="L3820" t="s">
        <v>177</v>
      </c>
      <c r="M3820" t="s">
        <v>14401</v>
      </c>
      <c r="N3820" t="s">
        <v>14402</v>
      </c>
      <c r="O3820">
        <v>1.7849999999999999</v>
      </c>
      <c r="P3820">
        <v>0</v>
      </c>
      <c r="Q3820">
        <v>903</v>
      </c>
      <c r="R3820">
        <v>0</v>
      </c>
      <c r="S3820">
        <v>0</v>
      </c>
      <c r="T3820">
        <v>0</v>
      </c>
      <c r="U3820">
        <v>79</v>
      </c>
      <c r="V3820">
        <v>0</v>
      </c>
      <c r="W3820">
        <v>0</v>
      </c>
      <c r="X3820">
        <v>0</v>
      </c>
      <c r="Y3820">
        <v>475.05313000000001</v>
      </c>
      <c r="Z3820">
        <v>0</v>
      </c>
      <c r="AA3820">
        <v>0</v>
      </c>
      <c r="AB3820">
        <v>0</v>
      </c>
      <c r="AC3820">
        <v>104.48849</v>
      </c>
      <c r="AD3820">
        <v>0</v>
      </c>
      <c r="AE3820">
        <v>0</v>
      </c>
      <c r="AF3820">
        <v>579.54160000000002</v>
      </c>
    </row>
    <row r="3821" spans="1:32" x14ac:dyDescent="0.3">
      <c r="A3821">
        <v>3013761</v>
      </c>
      <c r="B3821">
        <v>1</v>
      </c>
      <c r="C3821" t="s">
        <v>82</v>
      </c>
      <c r="D3821" t="s">
        <v>100</v>
      </c>
      <c r="E3821" t="s">
        <v>13588</v>
      </c>
      <c r="F3821" t="s">
        <v>13589</v>
      </c>
      <c r="G3821" t="s">
        <v>134</v>
      </c>
      <c r="H3821" t="s">
        <v>478</v>
      </c>
      <c r="I3821" t="s">
        <v>78</v>
      </c>
      <c r="J3821" t="s">
        <v>136</v>
      </c>
      <c r="K3821" t="s">
        <v>22</v>
      </c>
      <c r="L3821" t="s">
        <v>177</v>
      </c>
      <c r="M3821" t="s">
        <v>14403</v>
      </c>
      <c r="N3821" t="s">
        <v>14404</v>
      </c>
      <c r="O3821">
        <v>3.6703561111111109</v>
      </c>
      <c r="P3821">
        <v>0</v>
      </c>
      <c r="Q3821">
        <v>89</v>
      </c>
      <c r="R3821">
        <v>0</v>
      </c>
      <c r="S3821">
        <v>0</v>
      </c>
      <c r="T3821">
        <v>0</v>
      </c>
      <c r="U3821">
        <v>4</v>
      </c>
      <c r="V3821">
        <v>0</v>
      </c>
      <c r="W3821">
        <v>0</v>
      </c>
      <c r="X3821">
        <v>0</v>
      </c>
      <c r="Y3821">
        <v>96.759444999999999</v>
      </c>
      <c r="Z3821">
        <v>0</v>
      </c>
      <c r="AA3821">
        <v>0</v>
      </c>
      <c r="AB3821">
        <v>0</v>
      </c>
      <c r="AC3821">
        <v>9.5368469999999999</v>
      </c>
      <c r="AD3821">
        <v>0</v>
      </c>
      <c r="AE3821">
        <v>0</v>
      </c>
      <c r="AF3821">
        <v>106.296295</v>
      </c>
    </row>
    <row r="3822" spans="1:32" x14ac:dyDescent="0.3">
      <c r="A3822">
        <v>3020410</v>
      </c>
      <c r="B3822">
        <v>1</v>
      </c>
      <c r="C3822" t="s">
        <v>82</v>
      </c>
      <c r="D3822" t="s">
        <v>95</v>
      </c>
      <c r="E3822" t="s">
        <v>14405</v>
      </c>
      <c r="F3822" t="s">
        <v>14406</v>
      </c>
      <c r="G3822" t="s">
        <v>134</v>
      </c>
      <c r="H3822" t="s">
        <v>318</v>
      </c>
      <c r="I3822" t="s">
        <v>79</v>
      </c>
      <c r="J3822" t="s">
        <v>136</v>
      </c>
      <c r="K3822" t="s">
        <v>22</v>
      </c>
      <c r="L3822" t="s">
        <v>177</v>
      </c>
      <c r="M3822" t="s">
        <v>14407</v>
      </c>
      <c r="N3822" t="s">
        <v>14408</v>
      </c>
      <c r="O3822">
        <v>2.017365277777778</v>
      </c>
      <c r="P3822">
        <v>0</v>
      </c>
      <c r="Q3822">
        <v>0</v>
      </c>
      <c r="R3822">
        <v>0</v>
      </c>
      <c r="S3822">
        <v>0</v>
      </c>
      <c r="T3822">
        <v>1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22.983201999999999</v>
      </c>
      <c r="AC3822">
        <v>0</v>
      </c>
      <c r="AD3822">
        <v>0</v>
      </c>
      <c r="AE3822">
        <v>0</v>
      </c>
      <c r="AF3822">
        <v>22.983201999999999</v>
      </c>
    </row>
    <row r="3823" spans="1:32" x14ac:dyDescent="0.3">
      <c r="A3823">
        <v>3016578</v>
      </c>
      <c r="B3823">
        <v>1</v>
      </c>
      <c r="C3823" t="s">
        <v>83</v>
      </c>
      <c r="D3823" t="s">
        <v>128</v>
      </c>
      <c r="E3823" t="s">
        <v>14409</v>
      </c>
      <c r="F3823" t="s">
        <v>14410</v>
      </c>
      <c r="G3823" t="s">
        <v>134</v>
      </c>
      <c r="H3823" t="s">
        <v>487</v>
      </c>
      <c r="I3823" t="s">
        <v>78</v>
      </c>
      <c r="J3823" t="s">
        <v>136</v>
      </c>
      <c r="K3823" t="s">
        <v>22</v>
      </c>
      <c r="L3823" t="s">
        <v>177</v>
      </c>
      <c r="M3823" t="s">
        <v>14411</v>
      </c>
      <c r="N3823" t="s">
        <v>14412</v>
      </c>
      <c r="O3823">
        <v>1.3783730555555556</v>
      </c>
      <c r="P3823">
        <v>0</v>
      </c>
      <c r="Q3823">
        <v>88</v>
      </c>
      <c r="R3823">
        <v>0</v>
      </c>
      <c r="S3823">
        <v>0</v>
      </c>
      <c r="T3823">
        <v>0</v>
      </c>
      <c r="U3823">
        <v>3</v>
      </c>
      <c r="V3823">
        <v>0</v>
      </c>
      <c r="W3823">
        <v>0</v>
      </c>
      <c r="X3823">
        <v>0</v>
      </c>
      <c r="Y3823">
        <v>28.382154</v>
      </c>
      <c r="Z3823">
        <v>0</v>
      </c>
      <c r="AA3823">
        <v>0</v>
      </c>
      <c r="AB3823">
        <v>0</v>
      </c>
      <c r="AC3823">
        <v>3.5990633999999999</v>
      </c>
      <c r="AD3823">
        <v>0</v>
      </c>
      <c r="AE3823">
        <v>0</v>
      </c>
      <c r="AF3823">
        <v>31.981217999999998</v>
      </c>
    </row>
    <row r="3824" spans="1:32" x14ac:dyDescent="0.3">
      <c r="A3824">
        <v>3008540</v>
      </c>
      <c r="B3824">
        <v>1</v>
      </c>
      <c r="C3824" t="s">
        <v>82</v>
      </c>
      <c r="D3824" t="s">
        <v>90</v>
      </c>
      <c r="E3824" t="s">
        <v>14413</v>
      </c>
      <c r="F3824" t="s">
        <v>14414</v>
      </c>
      <c r="G3824" t="s">
        <v>134</v>
      </c>
      <c r="H3824" t="s">
        <v>216</v>
      </c>
      <c r="I3824" t="s">
        <v>78</v>
      </c>
      <c r="J3824" t="s">
        <v>136</v>
      </c>
      <c r="K3824" t="s">
        <v>22</v>
      </c>
      <c r="L3824" t="s">
        <v>177</v>
      </c>
      <c r="M3824" t="s">
        <v>14415</v>
      </c>
      <c r="N3824" t="s">
        <v>14416</v>
      </c>
      <c r="O3824">
        <v>0.92235333333333336</v>
      </c>
      <c r="P3824">
        <v>0</v>
      </c>
      <c r="Q3824">
        <v>1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0.40160897000000001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0.40160897000000001</v>
      </c>
    </row>
    <row r="3825" spans="1:32" x14ac:dyDescent="0.3">
      <c r="A3825">
        <v>3016859</v>
      </c>
      <c r="B3825">
        <v>1</v>
      </c>
      <c r="C3825" t="s">
        <v>82</v>
      </c>
      <c r="D3825" t="s">
        <v>109</v>
      </c>
      <c r="E3825" t="s">
        <v>14417</v>
      </c>
      <c r="F3825" t="s">
        <v>14418</v>
      </c>
      <c r="G3825" t="s">
        <v>134</v>
      </c>
      <c r="H3825" t="s">
        <v>367</v>
      </c>
      <c r="I3825" t="s">
        <v>78</v>
      </c>
      <c r="J3825" t="s">
        <v>136</v>
      </c>
      <c r="K3825" t="s">
        <v>22</v>
      </c>
      <c r="L3825" t="s">
        <v>177</v>
      </c>
      <c r="M3825" t="s">
        <v>14419</v>
      </c>
      <c r="N3825" t="s">
        <v>14420</v>
      </c>
      <c r="O3825">
        <v>1.8564408333333333</v>
      </c>
      <c r="P3825">
        <v>0</v>
      </c>
      <c r="Q3825">
        <v>69</v>
      </c>
      <c r="R3825">
        <v>0</v>
      </c>
      <c r="S3825">
        <v>3</v>
      </c>
      <c r="T3825">
        <v>0</v>
      </c>
      <c r="U3825">
        <v>15</v>
      </c>
      <c r="V3825">
        <v>0</v>
      </c>
      <c r="W3825">
        <v>0</v>
      </c>
      <c r="X3825">
        <v>0</v>
      </c>
      <c r="Y3825">
        <v>59.827446000000002</v>
      </c>
      <c r="Z3825">
        <v>0</v>
      </c>
      <c r="AA3825">
        <v>4.0781684000000002E-3</v>
      </c>
      <c r="AB3825">
        <v>0</v>
      </c>
      <c r="AC3825">
        <v>15.114347</v>
      </c>
      <c r="AD3825">
        <v>0</v>
      </c>
      <c r="AE3825">
        <v>0</v>
      </c>
      <c r="AF3825">
        <v>74.945869999999999</v>
      </c>
    </row>
    <row r="3826" spans="1:32" x14ac:dyDescent="0.3">
      <c r="A3826">
        <v>3016241</v>
      </c>
      <c r="B3826">
        <v>1</v>
      </c>
      <c r="C3826" t="s">
        <v>82</v>
      </c>
      <c r="D3826" t="s">
        <v>106</v>
      </c>
      <c r="E3826" t="s">
        <v>14421</v>
      </c>
      <c r="F3826" t="s">
        <v>14422</v>
      </c>
      <c r="G3826" t="s">
        <v>134</v>
      </c>
      <c r="H3826" t="s">
        <v>293</v>
      </c>
      <c r="I3826" t="s">
        <v>78</v>
      </c>
      <c r="J3826" t="s">
        <v>136</v>
      </c>
      <c r="K3826" t="s">
        <v>22</v>
      </c>
      <c r="L3826" t="s">
        <v>177</v>
      </c>
      <c r="M3826" t="s">
        <v>14423</v>
      </c>
      <c r="N3826" t="s">
        <v>14424</v>
      </c>
      <c r="O3826">
        <v>2.2925219444444442</v>
      </c>
      <c r="P3826">
        <v>0</v>
      </c>
      <c r="Q3826">
        <v>59</v>
      </c>
      <c r="R3826">
        <v>0</v>
      </c>
      <c r="S3826">
        <v>0</v>
      </c>
      <c r="T3826">
        <v>0</v>
      </c>
      <c r="U3826">
        <v>14</v>
      </c>
      <c r="V3826">
        <v>0</v>
      </c>
      <c r="W3826">
        <v>0</v>
      </c>
      <c r="X3826">
        <v>0</v>
      </c>
      <c r="Y3826">
        <v>49.926468</v>
      </c>
      <c r="Z3826">
        <v>0</v>
      </c>
      <c r="AA3826">
        <v>0</v>
      </c>
      <c r="AB3826">
        <v>0</v>
      </c>
      <c r="AC3826">
        <v>16.885601000000001</v>
      </c>
      <c r="AD3826">
        <v>0</v>
      </c>
      <c r="AE3826">
        <v>0</v>
      </c>
      <c r="AF3826">
        <v>66.812065000000004</v>
      </c>
    </row>
    <row r="3827" spans="1:32" x14ac:dyDescent="0.3">
      <c r="A3827">
        <v>3016508</v>
      </c>
      <c r="B3827">
        <v>1</v>
      </c>
      <c r="C3827" t="s">
        <v>82</v>
      </c>
      <c r="D3827" t="s">
        <v>92</v>
      </c>
      <c r="E3827" t="s">
        <v>11254</v>
      </c>
      <c r="F3827" t="s">
        <v>11255</v>
      </c>
      <c r="G3827" t="s">
        <v>134</v>
      </c>
      <c r="H3827" t="s">
        <v>874</v>
      </c>
      <c r="I3827" t="s">
        <v>78</v>
      </c>
      <c r="J3827" t="s">
        <v>136</v>
      </c>
      <c r="K3827" t="s">
        <v>22</v>
      </c>
      <c r="L3827" t="s">
        <v>177</v>
      </c>
      <c r="M3827" t="s">
        <v>14425</v>
      </c>
      <c r="N3827" t="s">
        <v>14426</v>
      </c>
      <c r="O3827">
        <v>3.159556666666667</v>
      </c>
      <c r="P3827">
        <v>0</v>
      </c>
      <c r="Q3827">
        <v>1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0.76501799999999998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0.76501799999999998</v>
      </c>
    </row>
    <row r="3828" spans="1:32" x14ac:dyDescent="0.3">
      <c r="A3828">
        <v>3017346</v>
      </c>
      <c r="B3828">
        <v>1</v>
      </c>
      <c r="C3828" t="s">
        <v>83</v>
      </c>
      <c r="D3828" t="s">
        <v>116</v>
      </c>
      <c r="E3828" t="s">
        <v>14427</v>
      </c>
      <c r="F3828" t="s">
        <v>14428</v>
      </c>
      <c r="G3828" t="s">
        <v>134</v>
      </c>
      <c r="H3828" t="s">
        <v>318</v>
      </c>
      <c r="I3828" t="s">
        <v>79</v>
      </c>
      <c r="J3828" t="s">
        <v>136</v>
      </c>
      <c r="K3828" t="s">
        <v>22</v>
      </c>
      <c r="L3828" t="s">
        <v>177</v>
      </c>
      <c r="M3828" t="s">
        <v>14429</v>
      </c>
      <c r="N3828" t="s">
        <v>14430</v>
      </c>
      <c r="O3828">
        <v>2.0808277777777775</v>
      </c>
      <c r="P3828">
        <v>0</v>
      </c>
      <c r="Q3828">
        <v>46</v>
      </c>
      <c r="R3828">
        <v>0</v>
      </c>
      <c r="S3828">
        <v>6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8.3916500000000003</v>
      </c>
      <c r="Z3828">
        <v>0</v>
      </c>
      <c r="AA3828">
        <v>1.7689950000000001</v>
      </c>
      <c r="AB3828">
        <v>0</v>
      </c>
      <c r="AC3828">
        <v>0</v>
      </c>
      <c r="AD3828">
        <v>0</v>
      </c>
      <c r="AE3828">
        <v>0</v>
      </c>
      <c r="AF3828">
        <v>10.160645499999999</v>
      </c>
    </row>
    <row r="3829" spans="1:32" x14ac:dyDescent="0.3">
      <c r="A3829">
        <v>3016507</v>
      </c>
      <c r="B3829">
        <v>1</v>
      </c>
      <c r="C3829" t="s">
        <v>82</v>
      </c>
      <c r="D3829" t="s">
        <v>106</v>
      </c>
      <c r="E3829" t="s">
        <v>14431</v>
      </c>
      <c r="F3829" t="s">
        <v>14432</v>
      </c>
      <c r="G3829" t="s">
        <v>134</v>
      </c>
      <c r="H3829" t="s">
        <v>238</v>
      </c>
      <c r="I3829" t="s">
        <v>78</v>
      </c>
      <c r="J3829" t="s">
        <v>136</v>
      </c>
      <c r="K3829" t="s">
        <v>22</v>
      </c>
      <c r="L3829" t="s">
        <v>177</v>
      </c>
      <c r="M3829" t="s">
        <v>14433</v>
      </c>
      <c r="N3829" t="s">
        <v>14434</v>
      </c>
      <c r="O3829">
        <v>3.4672047222222222</v>
      </c>
      <c r="P3829">
        <v>0</v>
      </c>
      <c r="Q3829">
        <v>4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1.7972402999999999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1.7972402999999999</v>
      </c>
    </row>
    <row r="3830" spans="1:32" x14ac:dyDescent="0.3">
      <c r="A3830">
        <v>3002122</v>
      </c>
      <c r="B3830">
        <v>1</v>
      </c>
      <c r="C3830" t="s">
        <v>82</v>
      </c>
      <c r="D3830" t="s">
        <v>90</v>
      </c>
      <c r="E3830" t="s">
        <v>14435</v>
      </c>
      <c r="F3830" t="s">
        <v>14436</v>
      </c>
      <c r="G3830" t="s">
        <v>134</v>
      </c>
      <c r="H3830" t="s">
        <v>211</v>
      </c>
      <c r="I3830" t="s">
        <v>79</v>
      </c>
      <c r="J3830" t="s">
        <v>136</v>
      </c>
      <c r="K3830" t="s">
        <v>22</v>
      </c>
      <c r="L3830" t="s">
        <v>177</v>
      </c>
      <c r="M3830" t="s">
        <v>14437</v>
      </c>
      <c r="N3830" t="s">
        <v>14438</v>
      </c>
      <c r="O3830">
        <v>0.22222222222222221</v>
      </c>
      <c r="P3830">
        <v>24</v>
      </c>
      <c r="Q3830">
        <v>2861</v>
      </c>
      <c r="R3830">
        <v>16</v>
      </c>
      <c r="S3830">
        <v>351</v>
      </c>
      <c r="T3830">
        <v>54</v>
      </c>
      <c r="U3830">
        <v>447</v>
      </c>
      <c r="V3830">
        <v>3</v>
      </c>
      <c r="W3830">
        <v>1</v>
      </c>
      <c r="X3830">
        <v>1.946817</v>
      </c>
      <c r="Y3830">
        <v>119.02267999999999</v>
      </c>
      <c r="Z3830">
        <v>4.9686750000000002</v>
      </c>
      <c r="AA3830">
        <v>22.497187</v>
      </c>
      <c r="AB3830">
        <v>55.958649999999999</v>
      </c>
      <c r="AC3830">
        <v>46.807785000000003</v>
      </c>
      <c r="AD3830">
        <v>16.169792000000001</v>
      </c>
      <c r="AE3830">
        <v>0.56958133</v>
      </c>
      <c r="AF3830">
        <v>267.94116000000002</v>
      </c>
    </row>
    <row r="3831" spans="1:32" x14ac:dyDescent="0.3">
      <c r="A3831">
        <v>3013341</v>
      </c>
      <c r="B3831">
        <v>1</v>
      </c>
      <c r="C3831" t="s">
        <v>83</v>
      </c>
      <c r="D3831" t="s">
        <v>130</v>
      </c>
      <c r="E3831" t="s">
        <v>14439</v>
      </c>
      <c r="F3831" t="s">
        <v>14440</v>
      </c>
      <c r="G3831" t="s">
        <v>134</v>
      </c>
      <c r="H3831" t="s">
        <v>874</v>
      </c>
      <c r="I3831" t="s">
        <v>78</v>
      </c>
      <c r="J3831" t="s">
        <v>136</v>
      </c>
      <c r="K3831" t="s">
        <v>22</v>
      </c>
      <c r="L3831" t="s">
        <v>177</v>
      </c>
      <c r="M3831" t="s">
        <v>14441</v>
      </c>
      <c r="N3831" t="s">
        <v>14442</v>
      </c>
      <c r="O3831">
        <v>1.3805733333333334</v>
      </c>
      <c r="P3831">
        <v>0</v>
      </c>
      <c r="Q3831">
        <v>6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1.5224295000000001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1.5224295000000001</v>
      </c>
    </row>
    <row r="3832" spans="1:32" x14ac:dyDescent="0.3">
      <c r="A3832">
        <v>3019370</v>
      </c>
      <c r="B3832">
        <v>2</v>
      </c>
      <c r="C3832" t="s">
        <v>83</v>
      </c>
      <c r="D3832" t="s">
        <v>130</v>
      </c>
      <c r="E3832" t="s">
        <v>14443</v>
      </c>
      <c r="F3832" t="s">
        <v>14444</v>
      </c>
      <c r="G3832" t="s">
        <v>134</v>
      </c>
      <c r="H3832" t="s">
        <v>247</v>
      </c>
      <c r="I3832" t="s">
        <v>78</v>
      </c>
      <c r="J3832" t="s">
        <v>136</v>
      </c>
      <c r="K3832" t="s">
        <v>22</v>
      </c>
      <c r="L3832" t="s">
        <v>177</v>
      </c>
      <c r="M3832" t="s">
        <v>13046</v>
      </c>
      <c r="N3832" t="s">
        <v>14445</v>
      </c>
      <c r="O3832">
        <v>0.60416666666666663</v>
      </c>
      <c r="P3832">
        <v>0</v>
      </c>
      <c r="Q3832">
        <v>109</v>
      </c>
      <c r="R3832">
        <v>0</v>
      </c>
      <c r="S3832">
        <v>0</v>
      </c>
      <c r="T3832">
        <v>0</v>
      </c>
      <c r="U3832">
        <v>5</v>
      </c>
      <c r="V3832">
        <v>0</v>
      </c>
      <c r="W3832">
        <v>0</v>
      </c>
      <c r="X3832">
        <v>0</v>
      </c>
      <c r="Y3832">
        <v>5.5660869999999996</v>
      </c>
      <c r="Z3832">
        <v>0</v>
      </c>
      <c r="AA3832">
        <v>0</v>
      </c>
      <c r="AB3832">
        <v>0</v>
      </c>
      <c r="AC3832">
        <v>2.0086789999999999</v>
      </c>
      <c r="AD3832">
        <v>0</v>
      </c>
      <c r="AE3832">
        <v>0</v>
      </c>
      <c r="AF3832">
        <v>7.5747657000000004</v>
      </c>
    </row>
    <row r="3833" spans="1:32" x14ac:dyDescent="0.3">
      <c r="A3833">
        <v>3012670</v>
      </c>
      <c r="B3833">
        <v>1</v>
      </c>
      <c r="C3833" t="s">
        <v>83</v>
      </c>
      <c r="D3833" t="s">
        <v>123</v>
      </c>
      <c r="E3833" t="s">
        <v>1399</v>
      </c>
      <c r="F3833" t="s">
        <v>1400</v>
      </c>
      <c r="G3833" t="s">
        <v>134</v>
      </c>
      <c r="H3833" t="s">
        <v>147</v>
      </c>
      <c r="I3833" t="s">
        <v>79</v>
      </c>
      <c r="J3833" t="s">
        <v>136</v>
      </c>
      <c r="K3833" t="s">
        <v>22</v>
      </c>
      <c r="L3833" t="s">
        <v>137</v>
      </c>
      <c r="M3833" t="s">
        <v>14446</v>
      </c>
      <c r="N3833" t="s">
        <v>14447</v>
      </c>
      <c r="O3833">
        <v>4.0055555555555555</v>
      </c>
      <c r="P3833">
        <v>1</v>
      </c>
      <c r="Q3833">
        <v>37</v>
      </c>
      <c r="R3833">
        <v>14</v>
      </c>
      <c r="S3833">
        <v>6</v>
      </c>
      <c r="T3833">
        <v>8</v>
      </c>
      <c r="U3833">
        <v>27</v>
      </c>
      <c r="V3833">
        <v>3</v>
      </c>
      <c r="W3833">
        <v>0</v>
      </c>
      <c r="X3833">
        <v>4.1971759999999998</v>
      </c>
      <c r="Y3833">
        <v>28.058325</v>
      </c>
      <c r="Z3833">
        <v>19.239930999999999</v>
      </c>
      <c r="AA3833">
        <v>11.935758</v>
      </c>
      <c r="AB3833">
        <v>514.29987000000006</v>
      </c>
      <c r="AC3833">
        <v>32.665970000000002</v>
      </c>
      <c r="AD3833">
        <v>1250.5679</v>
      </c>
      <c r="AE3833">
        <v>0</v>
      </c>
      <c r="AF3833">
        <v>1860.9649999999999</v>
      </c>
    </row>
    <row r="3834" spans="1:32" x14ac:dyDescent="0.3">
      <c r="A3834">
        <v>3014216</v>
      </c>
      <c r="B3834">
        <v>1</v>
      </c>
      <c r="C3834" t="s">
        <v>83</v>
      </c>
      <c r="D3834" t="s">
        <v>127</v>
      </c>
      <c r="E3834" t="s">
        <v>14448</v>
      </c>
      <c r="F3834" t="s">
        <v>14449</v>
      </c>
      <c r="G3834" t="s">
        <v>134</v>
      </c>
      <c r="H3834" t="s">
        <v>318</v>
      </c>
      <c r="I3834" t="s">
        <v>79</v>
      </c>
      <c r="J3834" t="s">
        <v>136</v>
      </c>
      <c r="K3834" t="s">
        <v>22</v>
      </c>
      <c r="L3834" t="s">
        <v>177</v>
      </c>
      <c r="M3834" t="s">
        <v>14450</v>
      </c>
      <c r="N3834" t="s">
        <v>14451</v>
      </c>
      <c r="O3834">
        <v>4.0044444444444443</v>
      </c>
      <c r="P3834">
        <v>0</v>
      </c>
      <c r="Q3834">
        <v>114</v>
      </c>
      <c r="R3834">
        <v>0</v>
      </c>
      <c r="S3834">
        <v>0</v>
      </c>
      <c r="T3834">
        <v>0</v>
      </c>
      <c r="U3834">
        <v>3</v>
      </c>
      <c r="V3834">
        <v>0</v>
      </c>
      <c r="W3834">
        <v>0</v>
      </c>
      <c r="X3834">
        <v>0</v>
      </c>
      <c r="Y3834">
        <v>39.674706</v>
      </c>
      <c r="Z3834">
        <v>0</v>
      </c>
      <c r="AA3834">
        <v>0</v>
      </c>
      <c r="AB3834">
        <v>0</v>
      </c>
      <c r="AC3834">
        <v>0.70679550000000002</v>
      </c>
      <c r="AD3834">
        <v>0</v>
      </c>
      <c r="AE3834">
        <v>0</v>
      </c>
      <c r="AF3834">
        <v>40.381500000000003</v>
      </c>
    </row>
    <row r="3835" spans="1:32" x14ac:dyDescent="0.3">
      <c r="A3835">
        <v>3012080</v>
      </c>
      <c r="B3835">
        <v>1</v>
      </c>
      <c r="C3835" t="s">
        <v>82</v>
      </c>
      <c r="D3835" t="s">
        <v>98</v>
      </c>
      <c r="E3835" t="s">
        <v>14452</v>
      </c>
      <c r="F3835" t="s">
        <v>14453</v>
      </c>
      <c r="G3835" t="s">
        <v>134</v>
      </c>
      <c r="H3835" t="s">
        <v>216</v>
      </c>
      <c r="I3835" t="s">
        <v>78</v>
      </c>
      <c r="J3835" t="s">
        <v>136</v>
      </c>
      <c r="K3835" t="s">
        <v>22</v>
      </c>
      <c r="L3835" t="s">
        <v>177</v>
      </c>
      <c r="M3835" t="s">
        <v>14454</v>
      </c>
      <c r="N3835" t="s">
        <v>14455</v>
      </c>
      <c r="O3835">
        <v>3.0437544444444442</v>
      </c>
      <c r="P3835">
        <v>0</v>
      </c>
      <c r="Q3835">
        <v>18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12.029866999999999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12.029866999999999</v>
      </c>
    </row>
    <row r="3836" spans="1:32" x14ac:dyDescent="0.3">
      <c r="A3836">
        <v>3017489</v>
      </c>
      <c r="B3836">
        <v>1</v>
      </c>
      <c r="C3836" t="s">
        <v>82</v>
      </c>
      <c r="D3836" t="s">
        <v>92</v>
      </c>
      <c r="E3836" t="s">
        <v>14456</v>
      </c>
      <c r="F3836" t="s">
        <v>14457</v>
      </c>
      <c r="G3836" t="s">
        <v>134</v>
      </c>
      <c r="H3836" t="s">
        <v>238</v>
      </c>
      <c r="I3836" t="s">
        <v>78</v>
      </c>
      <c r="J3836" t="s">
        <v>136</v>
      </c>
      <c r="K3836" t="s">
        <v>22</v>
      </c>
      <c r="L3836" t="s">
        <v>177</v>
      </c>
      <c r="M3836" t="s">
        <v>14458</v>
      </c>
      <c r="N3836" t="s">
        <v>14459</v>
      </c>
      <c r="O3836">
        <v>3.0685000000000002</v>
      </c>
      <c r="P3836">
        <v>0</v>
      </c>
      <c r="Q3836">
        <v>2</v>
      </c>
      <c r="R3836">
        <v>0</v>
      </c>
      <c r="S3836">
        <v>0</v>
      </c>
      <c r="T3836">
        <v>0</v>
      </c>
      <c r="U3836">
        <v>3</v>
      </c>
      <c r="V3836">
        <v>0</v>
      </c>
      <c r="W3836">
        <v>0</v>
      </c>
      <c r="X3836">
        <v>0</v>
      </c>
      <c r="Y3836">
        <v>3.2039840000000002</v>
      </c>
      <c r="Z3836">
        <v>0</v>
      </c>
      <c r="AA3836">
        <v>0</v>
      </c>
      <c r="AB3836">
        <v>0</v>
      </c>
      <c r="AC3836">
        <v>10.045344</v>
      </c>
      <c r="AD3836">
        <v>0</v>
      </c>
      <c r="AE3836">
        <v>0</v>
      </c>
      <c r="AF3836">
        <v>13.249328</v>
      </c>
    </row>
    <row r="3837" spans="1:32" x14ac:dyDescent="0.3">
      <c r="A3837">
        <v>3014091</v>
      </c>
      <c r="B3837">
        <v>1</v>
      </c>
      <c r="C3837" t="s">
        <v>82</v>
      </c>
      <c r="D3837" t="s">
        <v>108</v>
      </c>
      <c r="E3837" t="s">
        <v>14460</v>
      </c>
      <c r="F3837" t="s">
        <v>14461</v>
      </c>
      <c r="G3837" t="s">
        <v>134</v>
      </c>
      <c r="H3837" t="s">
        <v>327</v>
      </c>
      <c r="I3837" t="s">
        <v>78</v>
      </c>
      <c r="J3837" t="s">
        <v>136</v>
      </c>
      <c r="K3837" t="s">
        <v>22</v>
      </c>
      <c r="L3837" t="s">
        <v>177</v>
      </c>
      <c r="M3837" t="s">
        <v>14462</v>
      </c>
      <c r="N3837" t="s">
        <v>14463</v>
      </c>
      <c r="O3837">
        <v>4.2711844444444438</v>
      </c>
      <c r="P3837">
        <v>0</v>
      </c>
      <c r="Q3837">
        <v>0</v>
      </c>
      <c r="R3837">
        <v>0</v>
      </c>
      <c r="S3837">
        <v>15</v>
      </c>
      <c r="T3837">
        <v>0</v>
      </c>
      <c r="U3837">
        <v>6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52.574714999999998</v>
      </c>
      <c r="AB3837">
        <v>0</v>
      </c>
      <c r="AC3837">
        <v>43.788330000000002</v>
      </c>
      <c r="AD3837">
        <v>0</v>
      </c>
      <c r="AE3837">
        <v>0</v>
      </c>
      <c r="AF3837">
        <v>96.363045</v>
      </c>
    </row>
    <row r="3838" spans="1:32" x14ac:dyDescent="0.3">
      <c r="A3838">
        <v>3003651</v>
      </c>
      <c r="B3838">
        <v>1</v>
      </c>
      <c r="C3838" t="s">
        <v>82</v>
      </c>
      <c r="D3838" t="s">
        <v>93</v>
      </c>
      <c r="E3838" t="s">
        <v>14464</v>
      </c>
      <c r="F3838" t="s">
        <v>14465</v>
      </c>
      <c r="G3838" t="s">
        <v>134</v>
      </c>
      <c r="H3838" t="s">
        <v>211</v>
      </c>
      <c r="I3838" t="s">
        <v>79</v>
      </c>
      <c r="J3838" t="s">
        <v>136</v>
      </c>
      <c r="K3838" t="s">
        <v>22</v>
      </c>
      <c r="L3838" t="s">
        <v>177</v>
      </c>
      <c r="M3838" t="s">
        <v>14466</v>
      </c>
      <c r="N3838" t="s">
        <v>7477</v>
      </c>
      <c r="O3838">
        <v>1.7350880555555555</v>
      </c>
      <c r="P3838">
        <v>0</v>
      </c>
      <c r="Q3838">
        <v>2272</v>
      </c>
      <c r="R3838">
        <v>0</v>
      </c>
      <c r="S3838">
        <v>0</v>
      </c>
      <c r="T3838">
        <v>2</v>
      </c>
      <c r="U3838">
        <v>342</v>
      </c>
      <c r="V3838">
        <v>0</v>
      </c>
      <c r="W3838">
        <v>1</v>
      </c>
      <c r="X3838">
        <v>0</v>
      </c>
      <c r="Y3838">
        <v>890.07320000000004</v>
      </c>
      <c r="Z3838">
        <v>0</v>
      </c>
      <c r="AA3838">
        <v>0</v>
      </c>
      <c r="AB3838">
        <v>1222.2393999999999</v>
      </c>
      <c r="AC3838">
        <v>360.99509999999998</v>
      </c>
      <c r="AD3838">
        <v>0</v>
      </c>
      <c r="AE3838">
        <v>8.7496910000000003</v>
      </c>
      <c r="AF3838">
        <v>2482.0574000000001</v>
      </c>
    </row>
    <row r="3839" spans="1:32" x14ac:dyDescent="0.3">
      <c r="A3839">
        <v>3016163</v>
      </c>
      <c r="B3839">
        <v>1</v>
      </c>
      <c r="C3839" t="s">
        <v>82</v>
      </c>
      <c r="D3839" t="s">
        <v>91</v>
      </c>
      <c r="E3839" t="s">
        <v>14467</v>
      </c>
      <c r="F3839" t="s">
        <v>14468</v>
      </c>
      <c r="G3839" t="s">
        <v>134</v>
      </c>
      <c r="H3839" t="s">
        <v>147</v>
      </c>
      <c r="I3839" t="s">
        <v>79</v>
      </c>
      <c r="J3839" t="s">
        <v>136</v>
      </c>
      <c r="K3839" t="s">
        <v>22</v>
      </c>
      <c r="L3839" t="s">
        <v>137</v>
      </c>
      <c r="M3839" t="s">
        <v>14469</v>
      </c>
      <c r="N3839" t="s">
        <v>14470</v>
      </c>
      <c r="O3839">
        <v>0.7944444444444444</v>
      </c>
      <c r="P3839">
        <v>0</v>
      </c>
      <c r="Q3839">
        <v>9852</v>
      </c>
      <c r="R3839">
        <v>0</v>
      </c>
      <c r="S3839">
        <v>0</v>
      </c>
      <c r="T3839">
        <v>1</v>
      </c>
      <c r="U3839">
        <v>2751</v>
      </c>
      <c r="V3839">
        <v>0</v>
      </c>
      <c r="W3839">
        <v>22</v>
      </c>
      <c r="X3839">
        <v>0</v>
      </c>
      <c r="Y3839">
        <v>2037.0225</v>
      </c>
      <c r="Z3839">
        <v>0</v>
      </c>
      <c r="AA3839">
        <v>0</v>
      </c>
      <c r="AB3839">
        <v>1.0395101</v>
      </c>
      <c r="AC3839">
        <v>1409.105</v>
      </c>
      <c r="AD3839">
        <v>0</v>
      </c>
      <c r="AE3839">
        <v>261.26069999999999</v>
      </c>
      <c r="AF3839">
        <v>3708.4274999999998</v>
      </c>
    </row>
    <row r="3840" spans="1:32" x14ac:dyDescent="0.3">
      <c r="A3840">
        <v>3012115</v>
      </c>
      <c r="B3840">
        <v>1</v>
      </c>
      <c r="C3840" t="s">
        <v>82</v>
      </c>
      <c r="D3840" t="s">
        <v>93</v>
      </c>
      <c r="E3840" t="s">
        <v>14471</v>
      </c>
      <c r="F3840" t="s">
        <v>14472</v>
      </c>
      <c r="G3840" t="s">
        <v>134</v>
      </c>
      <c r="H3840" t="s">
        <v>147</v>
      </c>
      <c r="I3840" t="s">
        <v>79</v>
      </c>
      <c r="J3840" t="s">
        <v>136</v>
      </c>
      <c r="K3840" t="s">
        <v>22</v>
      </c>
      <c r="L3840" t="s">
        <v>137</v>
      </c>
      <c r="M3840" t="s">
        <v>14473</v>
      </c>
      <c r="N3840" t="s">
        <v>14474</v>
      </c>
      <c r="O3840">
        <v>0.76444444444444448</v>
      </c>
      <c r="P3840">
        <v>0</v>
      </c>
      <c r="Q3840">
        <v>0</v>
      </c>
      <c r="R3840">
        <v>0</v>
      </c>
      <c r="S3840">
        <v>0</v>
      </c>
      <c r="T3840">
        <v>2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890.44100000000003</v>
      </c>
      <c r="AC3840">
        <v>0</v>
      </c>
      <c r="AD3840">
        <v>0</v>
      </c>
      <c r="AE3840">
        <v>0</v>
      </c>
      <c r="AF3840">
        <v>890.44100000000003</v>
      </c>
    </row>
    <row r="3841" spans="1:32" x14ac:dyDescent="0.3">
      <c r="A3841">
        <v>3003615</v>
      </c>
      <c r="B3841">
        <v>1</v>
      </c>
      <c r="C3841" t="s">
        <v>82</v>
      </c>
      <c r="D3841" t="s">
        <v>100</v>
      </c>
      <c r="E3841" t="s">
        <v>14475</v>
      </c>
      <c r="F3841" t="s">
        <v>14476</v>
      </c>
      <c r="G3841" t="s">
        <v>134</v>
      </c>
      <c r="H3841" t="s">
        <v>1087</v>
      </c>
      <c r="I3841" t="s">
        <v>79</v>
      </c>
      <c r="J3841" t="s">
        <v>136</v>
      </c>
      <c r="K3841" t="s">
        <v>22</v>
      </c>
      <c r="L3841" t="s">
        <v>177</v>
      </c>
      <c r="M3841" t="s">
        <v>14477</v>
      </c>
      <c r="N3841" t="s">
        <v>14478</v>
      </c>
      <c r="O3841">
        <v>1.5666666666666667</v>
      </c>
      <c r="P3841">
        <v>0</v>
      </c>
      <c r="Q3841">
        <v>1123</v>
      </c>
      <c r="R3841">
        <v>0</v>
      </c>
      <c r="S3841">
        <v>0</v>
      </c>
      <c r="T3841">
        <v>0</v>
      </c>
      <c r="U3841">
        <v>67</v>
      </c>
      <c r="V3841">
        <v>0</v>
      </c>
      <c r="W3841">
        <v>0</v>
      </c>
      <c r="X3841">
        <v>0</v>
      </c>
      <c r="Y3841">
        <v>437.30790000000002</v>
      </c>
      <c r="Z3841">
        <v>0</v>
      </c>
      <c r="AA3841">
        <v>0</v>
      </c>
      <c r="AB3841">
        <v>0</v>
      </c>
      <c r="AC3841">
        <v>61.597496</v>
      </c>
      <c r="AD3841">
        <v>0</v>
      </c>
      <c r="AE3841">
        <v>0</v>
      </c>
      <c r="AF3841">
        <v>498.90539999999999</v>
      </c>
    </row>
    <row r="3842" spans="1:32" x14ac:dyDescent="0.3">
      <c r="A3842">
        <v>3014394</v>
      </c>
      <c r="B3842">
        <v>1</v>
      </c>
      <c r="C3842" t="s">
        <v>83</v>
      </c>
      <c r="D3842" t="s">
        <v>130</v>
      </c>
      <c r="E3842" t="s">
        <v>14479</v>
      </c>
      <c r="F3842" t="s">
        <v>14480</v>
      </c>
      <c r="G3842" t="s">
        <v>134</v>
      </c>
      <c r="H3842" t="s">
        <v>216</v>
      </c>
      <c r="I3842" t="s">
        <v>78</v>
      </c>
      <c r="J3842" t="s">
        <v>136</v>
      </c>
      <c r="K3842" t="s">
        <v>22</v>
      </c>
      <c r="L3842" t="s">
        <v>177</v>
      </c>
      <c r="M3842" t="s">
        <v>14481</v>
      </c>
      <c r="N3842" t="s">
        <v>14482</v>
      </c>
      <c r="O3842">
        <v>4.074793333333333</v>
      </c>
      <c r="P3842">
        <v>0</v>
      </c>
      <c r="Q3842">
        <v>10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4.9631333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4.9631333</v>
      </c>
    </row>
    <row r="3843" spans="1:32" x14ac:dyDescent="0.3">
      <c r="A3843">
        <v>3019420</v>
      </c>
      <c r="B3843">
        <v>1</v>
      </c>
      <c r="C3843" t="s">
        <v>83</v>
      </c>
      <c r="D3843" t="s">
        <v>115</v>
      </c>
      <c r="E3843" t="s">
        <v>14483</v>
      </c>
      <c r="F3843" t="s">
        <v>14484</v>
      </c>
      <c r="G3843" t="s">
        <v>134</v>
      </c>
      <c r="H3843" t="s">
        <v>238</v>
      </c>
      <c r="I3843" t="s">
        <v>78</v>
      </c>
      <c r="J3843" t="s">
        <v>136</v>
      </c>
      <c r="K3843" t="s">
        <v>22</v>
      </c>
      <c r="L3843" t="s">
        <v>177</v>
      </c>
      <c r="M3843" t="s">
        <v>14485</v>
      </c>
      <c r="N3843" t="s">
        <v>14486</v>
      </c>
      <c r="O3843">
        <v>1.7357188888888888</v>
      </c>
      <c r="P3843">
        <v>0</v>
      </c>
      <c r="Q3843">
        <v>1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1.846231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1.846231</v>
      </c>
    </row>
    <row r="3844" spans="1:32" x14ac:dyDescent="0.3">
      <c r="A3844">
        <v>3014414</v>
      </c>
      <c r="B3844">
        <v>1</v>
      </c>
      <c r="C3844" t="s">
        <v>83</v>
      </c>
      <c r="D3844" t="s">
        <v>128</v>
      </c>
      <c r="E3844" t="s">
        <v>2596</v>
      </c>
      <c r="F3844" t="s">
        <v>2597</v>
      </c>
      <c r="G3844" t="s">
        <v>134</v>
      </c>
      <c r="H3844" t="s">
        <v>211</v>
      </c>
      <c r="I3844" t="s">
        <v>79</v>
      </c>
      <c r="J3844" t="s">
        <v>136</v>
      </c>
      <c r="K3844" t="s">
        <v>22</v>
      </c>
      <c r="L3844" t="s">
        <v>177</v>
      </c>
      <c r="M3844" t="s">
        <v>14487</v>
      </c>
      <c r="N3844" t="s">
        <v>14488</v>
      </c>
      <c r="O3844">
        <v>2.5019444444444443</v>
      </c>
      <c r="P3844">
        <v>12</v>
      </c>
      <c r="Q3844">
        <v>3</v>
      </c>
      <c r="R3844">
        <v>287</v>
      </c>
      <c r="S3844">
        <v>42</v>
      </c>
      <c r="T3844">
        <v>17</v>
      </c>
      <c r="U3844">
        <v>2</v>
      </c>
      <c r="V3844">
        <v>0</v>
      </c>
      <c r="W3844">
        <v>0</v>
      </c>
      <c r="X3844">
        <v>8.4389540000000007</v>
      </c>
      <c r="Y3844">
        <v>3.8605809999999998</v>
      </c>
      <c r="Z3844">
        <v>406.74838</v>
      </c>
      <c r="AA3844">
        <v>97.532936000000007</v>
      </c>
      <c r="AB3844">
        <v>21.451996000000001</v>
      </c>
      <c r="AC3844">
        <v>2.0621052</v>
      </c>
      <c r="AD3844">
        <v>0</v>
      </c>
      <c r="AE3844">
        <v>0</v>
      </c>
      <c r="AF3844">
        <v>540.09500000000003</v>
      </c>
    </row>
    <row r="3845" spans="1:32" x14ac:dyDescent="0.3">
      <c r="A3845">
        <v>3015526</v>
      </c>
      <c r="B3845">
        <v>1</v>
      </c>
      <c r="C3845" t="s">
        <v>82</v>
      </c>
      <c r="D3845" t="s">
        <v>112</v>
      </c>
      <c r="E3845" t="s">
        <v>14489</v>
      </c>
      <c r="F3845" t="s">
        <v>14490</v>
      </c>
      <c r="G3845" t="s">
        <v>134</v>
      </c>
      <c r="H3845" t="s">
        <v>238</v>
      </c>
      <c r="I3845" t="s">
        <v>78</v>
      </c>
      <c r="J3845" t="s">
        <v>136</v>
      </c>
      <c r="K3845" t="s">
        <v>22</v>
      </c>
      <c r="L3845" t="s">
        <v>177</v>
      </c>
      <c r="M3845" t="s">
        <v>14491</v>
      </c>
      <c r="N3845" t="s">
        <v>14492</v>
      </c>
      <c r="O3845">
        <v>4.6996327777777775</v>
      </c>
      <c r="P3845">
        <v>0</v>
      </c>
      <c r="Q3845">
        <v>2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0.54534700000000003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0.54534700000000003</v>
      </c>
    </row>
    <row r="3846" spans="1:32" x14ac:dyDescent="0.3">
      <c r="A3846">
        <v>3014724</v>
      </c>
      <c r="B3846">
        <v>1</v>
      </c>
      <c r="C3846" t="s">
        <v>82</v>
      </c>
      <c r="D3846" t="s">
        <v>105</v>
      </c>
      <c r="E3846" t="s">
        <v>14493</v>
      </c>
      <c r="F3846" t="s">
        <v>14494</v>
      </c>
      <c r="G3846" t="s">
        <v>134</v>
      </c>
      <c r="H3846" t="s">
        <v>216</v>
      </c>
      <c r="I3846" t="s">
        <v>78</v>
      </c>
      <c r="J3846" t="s">
        <v>136</v>
      </c>
      <c r="K3846" t="s">
        <v>22</v>
      </c>
      <c r="L3846" t="s">
        <v>177</v>
      </c>
      <c r="M3846" t="s">
        <v>14495</v>
      </c>
      <c r="N3846" t="s">
        <v>14496</v>
      </c>
      <c r="O3846">
        <v>1.9720058333333332</v>
      </c>
      <c r="P3846">
        <v>0</v>
      </c>
      <c r="Q3846">
        <v>1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0.39310738000000001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0.39310738000000001</v>
      </c>
    </row>
    <row r="3847" spans="1:32" x14ac:dyDescent="0.3">
      <c r="A3847">
        <v>3014200</v>
      </c>
      <c r="B3847">
        <v>1</v>
      </c>
      <c r="C3847" t="s">
        <v>82</v>
      </c>
      <c r="D3847" t="s">
        <v>108</v>
      </c>
      <c r="E3847" t="s">
        <v>1384</v>
      </c>
      <c r="F3847" t="s">
        <v>1385</v>
      </c>
      <c r="G3847" t="s">
        <v>134</v>
      </c>
      <c r="H3847" t="s">
        <v>211</v>
      </c>
      <c r="I3847" t="s">
        <v>79</v>
      </c>
      <c r="J3847" t="s">
        <v>136</v>
      </c>
      <c r="K3847" t="s">
        <v>22</v>
      </c>
      <c r="L3847" t="s">
        <v>177</v>
      </c>
      <c r="M3847" t="s">
        <v>14497</v>
      </c>
      <c r="N3847" t="s">
        <v>14498</v>
      </c>
      <c r="O3847">
        <v>0.37416666666666665</v>
      </c>
      <c r="P3847">
        <v>3</v>
      </c>
      <c r="Q3847">
        <v>13</v>
      </c>
      <c r="R3847">
        <v>41</v>
      </c>
      <c r="S3847">
        <v>197</v>
      </c>
      <c r="T3847">
        <v>11</v>
      </c>
      <c r="U3847">
        <v>47</v>
      </c>
      <c r="V3847">
        <v>0</v>
      </c>
      <c r="W3847">
        <v>0</v>
      </c>
      <c r="X3847">
        <v>3.9189105</v>
      </c>
      <c r="Y3847">
        <v>3.2530222000000002</v>
      </c>
      <c r="Z3847">
        <v>13.827294999999999</v>
      </c>
      <c r="AA3847">
        <v>36.462097</v>
      </c>
      <c r="AB3847">
        <v>5.5462910000000001</v>
      </c>
      <c r="AC3847">
        <v>18.799825999999999</v>
      </c>
      <c r="AD3847">
        <v>0</v>
      </c>
      <c r="AE3847">
        <v>0</v>
      </c>
      <c r="AF3847">
        <v>81.80744</v>
      </c>
    </row>
    <row r="3848" spans="1:32" x14ac:dyDescent="0.3">
      <c r="A3848">
        <v>3011437</v>
      </c>
      <c r="B3848">
        <v>1</v>
      </c>
      <c r="C3848" t="s">
        <v>82</v>
      </c>
      <c r="D3848" t="s">
        <v>106</v>
      </c>
      <c r="E3848" t="s">
        <v>14499</v>
      </c>
      <c r="F3848" t="s">
        <v>14500</v>
      </c>
      <c r="G3848" t="s">
        <v>134</v>
      </c>
      <c r="H3848" t="s">
        <v>147</v>
      </c>
      <c r="I3848" t="s">
        <v>78</v>
      </c>
      <c r="J3848" t="s">
        <v>136</v>
      </c>
      <c r="K3848" t="s">
        <v>22</v>
      </c>
      <c r="L3848" t="s">
        <v>137</v>
      </c>
      <c r="M3848" t="s">
        <v>14501</v>
      </c>
      <c r="N3848" t="s">
        <v>14502</v>
      </c>
      <c r="O3848">
        <v>7.9375</v>
      </c>
      <c r="P3848">
        <v>0</v>
      </c>
      <c r="Q3848">
        <v>219</v>
      </c>
      <c r="R3848">
        <v>0</v>
      </c>
      <c r="S3848">
        <v>11</v>
      </c>
      <c r="T3848">
        <v>0</v>
      </c>
      <c r="U3848">
        <v>29</v>
      </c>
      <c r="V3848">
        <v>0</v>
      </c>
      <c r="W3848">
        <v>0</v>
      </c>
      <c r="X3848">
        <v>0</v>
      </c>
      <c r="Y3848">
        <v>430.10275000000001</v>
      </c>
      <c r="Z3848">
        <v>0</v>
      </c>
      <c r="AA3848">
        <v>10.404322000000001</v>
      </c>
      <c r="AB3848">
        <v>0</v>
      </c>
      <c r="AC3848">
        <v>108.58505</v>
      </c>
      <c r="AD3848">
        <v>0</v>
      </c>
      <c r="AE3848">
        <v>0</v>
      </c>
      <c r="AF3848">
        <v>549.09209999999996</v>
      </c>
    </row>
    <row r="3849" spans="1:32" x14ac:dyDescent="0.3">
      <c r="A3849">
        <v>3011444</v>
      </c>
      <c r="B3849">
        <v>1</v>
      </c>
      <c r="C3849" t="s">
        <v>82</v>
      </c>
      <c r="D3849" t="s">
        <v>100</v>
      </c>
      <c r="E3849" t="s">
        <v>14503</v>
      </c>
      <c r="F3849" t="s">
        <v>14504</v>
      </c>
      <c r="G3849" t="s">
        <v>134</v>
      </c>
      <c r="H3849" t="s">
        <v>336</v>
      </c>
      <c r="I3849" t="s">
        <v>78</v>
      </c>
      <c r="J3849" t="s">
        <v>136</v>
      </c>
      <c r="K3849" t="s">
        <v>22</v>
      </c>
      <c r="L3849" t="s">
        <v>137</v>
      </c>
      <c r="M3849" t="s">
        <v>14505</v>
      </c>
      <c r="N3849" t="s">
        <v>14506</v>
      </c>
      <c r="O3849">
        <v>2.9911111111111111</v>
      </c>
      <c r="P3849">
        <v>0</v>
      </c>
      <c r="Q3849">
        <v>41</v>
      </c>
      <c r="R3849">
        <v>0</v>
      </c>
      <c r="S3849">
        <v>0</v>
      </c>
      <c r="T3849">
        <v>0</v>
      </c>
      <c r="U3849">
        <v>9</v>
      </c>
      <c r="V3849">
        <v>0</v>
      </c>
      <c r="W3849">
        <v>0</v>
      </c>
      <c r="X3849">
        <v>0</v>
      </c>
      <c r="Y3849">
        <v>31.342946999999999</v>
      </c>
      <c r="Z3849">
        <v>0</v>
      </c>
      <c r="AA3849">
        <v>0</v>
      </c>
      <c r="AB3849">
        <v>0</v>
      </c>
      <c r="AC3849">
        <v>10.854193</v>
      </c>
      <c r="AD3849">
        <v>0</v>
      </c>
      <c r="AE3849">
        <v>0</v>
      </c>
      <c r="AF3849">
        <v>42.197139999999997</v>
      </c>
    </row>
    <row r="3850" spans="1:32" x14ac:dyDescent="0.3">
      <c r="A3850">
        <v>3019645</v>
      </c>
      <c r="B3850">
        <v>1</v>
      </c>
      <c r="C3850" t="s">
        <v>82</v>
      </c>
      <c r="D3850" t="s">
        <v>88</v>
      </c>
      <c r="E3850" t="s">
        <v>14507</v>
      </c>
      <c r="F3850" t="s">
        <v>14508</v>
      </c>
      <c r="G3850" t="s">
        <v>134</v>
      </c>
      <c r="H3850" t="s">
        <v>182</v>
      </c>
      <c r="I3850" t="s">
        <v>78</v>
      </c>
      <c r="J3850" t="s">
        <v>136</v>
      </c>
      <c r="K3850" t="s">
        <v>22</v>
      </c>
      <c r="L3850" t="s">
        <v>177</v>
      </c>
      <c r="M3850" t="s">
        <v>14509</v>
      </c>
      <c r="N3850" t="s">
        <v>14510</v>
      </c>
      <c r="O3850">
        <v>0.85032305555555554</v>
      </c>
      <c r="P3850">
        <v>0</v>
      </c>
      <c r="Q3850">
        <v>27</v>
      </c>
      <c r="R3850">
        <v>0</v>
      </c>
      <c r="S3850">
        <v>0</v>
      </c>
      <c r="T3850">
        <v>0</v>
      </c>
      <c r="U3850">
        <v>6</v>
      </c>
      <c r="V3850">
        <v>0</v>
      </c>
      <c r="W3850">
        <v>0</v>
      </c>
      <c r="X3850">
        <v>0</v>
      </c>
      <c r="Y3850">
        <v>4.6442027000000001</v>
      </c>
      <c r="Z3850">
        <v>0</v>
      </c>
      <c r="AA3850">
        <v>0</v>
      </c>
      <c r="AB3850">
        <v>0</v>
      </c>
      <c r="AC3850">
        <v>0.85815275000000002</v>
      </c>
      <c r="AD3850">
        <v>0</v>
      </c>
      <c r="AE3850">
        <v>0</v>
      </c>
      <c r="AF3850">
        <v>5.5023555999999996</v>
      </c>
    </row>
    <row r="3851" spans="1:32" x14ac:dyDescent="0.3">
      <c r="A3851">
        <v>3019372</v>
      </c>
      <c r="B3851">
        <v>1</v>
      </c>
      <c r="C3851" t="s">
        <v>83</v>
      </c>
      <c r="D3851" t="s">
        <v>123</v>
      </c>
      <c r="E3851" t="s">
        <v>14511</v>
      </c>
      <c r="F3851" t="s">
        <v>14512</v>
      </c>
      <c r="G3851" t="s">
        <v>134</v>
      </c>
      <c r="H3851" t="s">
        <v>211</v>
      </c>
      <c r="I3851" t="s">
        <v>79</v>
      </c>
      <c r="J3851" t="s">
        <v>136</v>
      </c>
      <c r="K3851" t="s">
        <v>22</v>
      </c>
      <c r="L3851" t="s">
        <v>177</v>
      </c>
      <c r="M3851" t="s">
        <v>14513</v>
      </c>
      <c r="N3851" t="s">
        <v>14514</v>
      </c>
      <c r="O3851">
        <v>0.24078555555555556</v>
      </c>
      <c r="P3851">
        <v>1</v>
      </c>
      <c r="Q3851">
        <v>121</v>
      </c>
      <c r="R3851">
        <v>38</v>
      </c>
      <c r="S3851">
        <v>81</v>
      </c>
      <c r="T3851">
        <v>8</v>
      </c>
      <c r="U3851">
        <v>19</v>
      </c>
      <c r="V3851">
        <v>0</v>
      </c>
      <c r="W3851">
        <v>0</v>
      </c>
      <c r="X3851">
        <v>0.23821127</v>
      </c>
      <c r="Y3851">
        <v>5.3529476999999996</v>
      </c>
      <c r="Z3851">
        <v>3.6216797999999999</v>
      </c>
      <c r="AA3851">
        <v>10.370851</v>
      </c>
      <c r="AB3851">
        <v>42.641033</v>
      </c>
      <c r="AC3851">
        <v>2.6390549999999999</v>
      </c>
      <c r="AD3851">
        <v>0</v>
      </c>
      <c r="AE3851">
        <v>0</v>
      </c>
      <c r="AF3851">
        <v>64.863780000000006</v>
      </c>
    </row>
    <row r="3852" spans="1:32" x14ac:dyDescent="0.3">
      <c r="A3852">
        <v>3016786</v>
      </c>
      <c r="B3852">
        <v>1</v>
      </c>
      <c r="C3852" t="s">
        <v>83</v>
      </c>
      <c r="D3852" t="s">
        <v>127</v>
      </c>
      <c r="E3852" t="s">
        <v>8553</v>
      </c>
      <c r="F3852" t="s">
        <v>8554</v>
      </c>
      <c r="G3852" t="s">
        <v>134</v>
      </c>
      <c r="H3852" t="s">
        <v>147</v>
      </c>
      <c r="I3852" t="s">
        <v>79</v>
      </c>
      <c r="J3852" t="s">
        <v>136</v>
      </c>
      <c r="K3852" t="s">
        <v>22</v>
      </c>
      <c r="L3852" t="s">
        <v>137</v>
      </c>
      <c r="M3852" t="s">
        <v>14515</v>
      </c>
      <c r="N3852" t="s">
        <v>14516</v>
      </c>
      <c r="O3852">
        <v>1.8113888888888889</v>
      </c>
      <c r="P3852">
        <v>0</v>
      </c>
      <c r="Q3852">
        <v>4084</v>
      </c>
      <c r="R3852">
        <v>0</v>
      </c>
      <c r="S3852">
        <v>37</v>
      </c>
      <c r="T3852">
        <v>2</v>
      </c>
      <c r="U3852">
        <v>162</v>
      </c>
      <c r="V3852">
        <v>0</v>
      </c>
      <c r="W3852">
        <v>0</v>
      </c>
      <c r="X3852">
        <v>0</v>
      </c>
      <c r="Y3852">
        <v>1383.9221</v>
      </c>
      <c r="Z3852">
        <v>0</v>
      </c>
      <c r="AA3852">
        <v>7.3817763000000003</v>
      </c>
      <c r="AB3852">
        <v>15.834349</v>
      </c>
      <c r="AC3852">
        <v>95.285390000000007</v>
      </c>
      <c r="AD3852">
        <v>0</v>
      </c>
      <c r="AE3852">
        <v>0</v>
      </c>
      <c r="AF3852">
        <v>1502.4236000000001</v>
      </c>
    </row>
    <row r="3853" spans="1:32" x14ac:dyDescent="0.3">
      <c r="A3853">
        <v>3014481</v>
      </c>
      <c r="B3853">
        <v>1</v>
      </c>
      <c r="C3853" t="s">
        <v>83</v>
      </c>
      <c r="D3853" t="s">
        <v>116</v>
      </c>
      <c r="E3853" t="s">
        <v>12443</v>
      </c>
      <c r="F3853" t="s">
        <v>12444</v>
      </c>
      <c r="G3853" t="s">
        <v>134</v>
      </c>
      <c r="H3853" t="s">
        <v>211</v>
      </c>
      <c r="I3853" t="s">
        <v>79</v>
      </c>
      <c r="J3853" t="s">
        <v>136</v>
      </c>
      <c r="K3853" t="s">
        <v>22</v>
      </c>
      <c r="L3853" t="s">
        <v>177</v>
      </c>
      <c r="M3853" t="s">
        <v>14517</v>
      </c>
      <c r="N3853" t="s">
        <v>14518</v>
      </c>
      <c r="O3853">
        <v>0.15083777777777777</v>
      </c>
      <c r="P3853">
        <v>0</v>
      </c>
      <c r="Q3853">
        <v>89</v>
      </c>
      <c r="R3853">
        <v>2</v>
      </c>
      <c r="S3853">
        <v>0</v>
      </c>
      <c r="T3853">
        <v>0</v>
      </c>
      <c r="U3853">
        <v>2</v>
      </c>
      <c r="V3853">
        <v>0</v>
      </c>
      <c r="W3853">
        <v>0</v>
      </c>
      <c r="X3853">
        <v>0</v>
      </c>
      <c r="Y3853">
        <v>3.254486</v>
      </c>
      <c r="Z3853">
        <v>8.9971620000000002E-2</v>
      </c>
      <c r="AA3853">
        <v>0</v>
      </c>
      <c r="AB3853">
        <v>0</v>
      </c>
      <c r="AC3853">
        <v>0.20928627</v>
      </c>
      <c r="AD3853">
        <v>0</v>
      </c>
      <c r="AE3853">
        <v>0</v>
      </c>
      <c r="AF3853">
        <v>3.553744</v>
      </c>
    </row>
    <row r="3854" spans="1:32" x14ac:dyDescent="0.3">
      <c r="A3854">
        <v>3014201</v>
      </c>
      <c r="B3854">
        <v>1</v>
      </c>
      <c r="C3854" t="s">
        <v>82</v>
      </c>
      <c r="D3854" t="s">
        <v>92</v>
      </c>
      <c r="E3854" t="s">
        <v>14519</v>
      </c>
      <c r="F3854" t="s">
        <v>14520</v>
      </c>
      <c r="G3854" t="s">
        <v>134</v>
      </c>
      <c r="H3854" t="s">
        <v>247</v>
      </c>
      <c r="I3854" t="s">
        <v>78</v>
      </c>
      <c r="J3854" t="s">
        <v>136</v>
      </c>
      <c r="K3854" t="s">
        <v>22</v>
      </c>
      <c r="L3854" t="s">
        <v>177</v>
      </c>
      <c r="M3854" t="s">
        <v>14521</v>
      </c>
      <c r="N3854" t="s">
        <v>14522</v>
      </c>
      <c r="O3854">
        <v>0.45909111111111112</v>
      </c>
      <c r="P3854">
        <v>0</v>
      </c>
      <c r="Q3854">
        <v>10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0.42003146000000002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0.42003146000000002</v>
      </c>
    </row>
    <row r="3855" spans="1:32" x14ac:dyDescent="0.3">
      <c r="A3855">
        <v>3011998</v>
      </c>
      <c r="B3855">
        <v>1</v>
      </c>
      <c r="C3855" t="s">
        <v>83</v>
      </c>
      <c r="D3855" t="s">
        <v>130</v>
      </c>
      <c r="E3855" t="s">
        <v>14523</v>
      </c>
      <c r="F3855" t="s">
        <v>14524</v>
      </c>
      <c r="G3855" t="s">
        <v>134</v>
      </c>
      <c r="H3855" t="s">
        <v>147</v>
      </c>
      <c r="I3855" t="s">
        <v>79</v>
      </c>
      <c r="J3855" t="s">
        <v>136</v>
      </c>
      <c r="K3855" t="s">
        <v>22</v>
      </c>
      <c r="L3855" t="s">
        <v>137</v>
      </c>
      <c r="M3855" t="s">
        <v>14525</v>
      </c>
      <c r="N3855" t="s">
        <v>14526</v>
      </c>
      <c r="O3855">
        <v>2.5536111111111111</v>
      </c>
      <c r="P3855">
        <v>0</v>
      </c>
      <c r="Q3855">
        <v>303</v>
      </c>
      <c r="R3855">
        <v>0</v>
      </c>
      <c r="S3855">
        <v>0</v>
      </c>
      <c r="T3855">
        <v>0</v>
      </c>
      <c r="U3855">
        <v>2</v>
      </c>
      <c r="V3855">
        <v>0</v>
      </c>
      <c r="W3855">
        <v>0</v>
      </c>
      <c r="X3855">
        <v>0</v>
      </c>
      <c r="Y3855">
        <v>157.67206999999999</v>
      </c>
      <c r="Z3855">
        <v>0</v>
      </c>
      <c r="AA3855">
        <v>0</v>
      </c>
      <c r="AB3855">
        <v>0</v>
      </c>
      <c r="AC3855">
        <v>4.6248116000000001</v>
      </c>
      <c r="AD3855">
        <v>0</v>
      </c>
      <c r="AE3855">
        <v>0</v>
      </c>
      <c r="AF3855">
        <v>162.29688999999999</v>
      </c>
    </row>
    <row r="3856" spans="1:32" x14ac:dyDescent="0.3">
      <c r="A3856">
        <v>3019018</v>
      </c>
      <c r="B3856">
        <v>1</v>
      </c>
      <c r="C3856" t="s">
        <v>82</v>
      </c>
      <c r="D3856" t="s">
        <v>98</v>
      </c>
      <c r="E3856" t="s">
        <v>14527</v>
      </c>
      <c r="F3856" t="s">
        <v>14528</v>
      </c>
      <c r="G3856" t="s">
        <v>134</v>
      </c>
      <c r="H3856" t="s">
        <v>238</v>
      </c>
      <c r="I3856" t="s">
        <v>78</v>
      </c>
      <c r="J3856" t="s">
        <v>136</v>
      </c>
      <c r="K3856" t="s">
        <v>22</v>
      </c>
      <c r="L3856" t="s">
        <v>177</v>
      </c>
      <c r="M3856" t="s">
        <v>14529</v>
      </c>
      <c r="N3856" t="s">
        <v>14530</v>
      </c>
      <c r="O3856">
        <v>2.4556058333333333</v>
      </c>
      <c r="P3856">
        <v>0</v>
      </c>
      <c r="Q3856">
        <v>4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2.5560749999999999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2.5560749999999999</v>
      </c>
    </row>
    <row r="3857" spans="1:32" x14ac:dyDescent="0.3">
      <c r="A3857">
        <v>3002365</v>
      </c>
      <c r="B3857">
        <v>1</v>
      </c>
      <c r="C3857" t="s">
        <v>82</v>
      </c>
      <c r="D3857" t="s">
        <v>90</v>
      </c>
      <c r="E3857" t="s">
        <v>14531</v>
      </c>
      <c r="F3857" t="s">
        <v>14532</v>
      </c>
      <c r="G3857" t="s">
        <v>134</v>
      </c>
      <c r="H3857" t="s">
        <v>147</v>
      </c>
      <c r="I3857" t="s">
        <v>79</v>
      </c>
      <c r="J3857" t="s">
        <v>136</v>
      </c>
      <c r="K3857" t="s">
        <v>22</v>
      </c>
      <c r="L3857" t="s">
        <v>137</v>
      </c>
      <c r="M3857" t="s">
        <v>14533</v>
      </c>
      <c r="N3857" t="s">
        <v>14534</v>
      </c>
      <c r="O3857">
        <v>0.75938222222222218</v>
      </c>
      <c r="P3857">
        <v>0</v>
      </c>
      <c r="Q3857">
        <v>0</v>
      </c>
      <c r="R3857">
        <v>0</v>
      </c>
      <c r="S3857">
        <v>0</v>
      </c>
      <c r="T3857">
        <v>1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75.464439999999996</v>
      </c>
      <c r="AC3857">
        <v>0</v>
      </c>
      <c r="AD3857">
        <v>0</v>
      </c>
      <c r="AE3857">
        <v>0</v>
      </c>
      <c r="AF3857">
        <v>75.464439999999996</v>
      </c>
    </row>
    <row r="3858" spans="1:32" x14ac:dyDescent="0.3">
      <c r="A3858">
        <v>3019053</v>
      </c>
      <c r="B3858">
        <v>1</v>
      </c>
      <c r="C3858" t="s">
        <v>82</v>
      </c>
      <c r="D3858" t="s">
        <v>102</v>
      </c>
      <c r="E3858" t="s">
        <v>14535</v>
      </c>
      <c r="F3858" t="s">
        <v>14536</v>
      </c>
      <c r="G3858" t="s">
        <v>134</v>
      </c>
      <c r="H3858" t="s">
        <v>247</v>
      </c>
      <c r="I3858" t="s">
        <v>78</v>
      </c>
      <c r="J3858" t="s">
        <v>136</v>
      </c>
      <c r="K3858" t="s">
        <v>22</v>
      </c>
      <c r="L3858" t="s">
        <v>177</v>
      </c>
      <c r="M3858" t="s">
        <v>14537</v>
      </c>
      <c r="N3858" t="s">
        <v>14538</v>
      </c>
      <c r="O3858">
        <v>3.8218102777777778</v>
      </c>
      <c r="P3858">
        <v>0</v>
      </c>
      <c r="Q3858">
        <v>18</v>
      </c>
      <c r="R3858">
        <v>0</v>
      </c>
      <c r="S3858">
        <v>3</v>
      </c>
      <c r="T3858">
        <v>0</v>
      </c>
      <c r="U3858">
        <v>6</v>
      </c>
      <c r="V3858">
        <v>0</v>
      </c>
      <c r="W3858">
        <v>0</v>
      </c>
      <c r="X3858">
        <v>0</v>
      </c>
      <c r="Y3858">
        <v>7.1640350000000002</v>
      </c>
      <c r="Z3858">
        <v>0</v>
      </c>
      <c r="AA3858">
        <v>1.8666942</v>
      </c>
      <c r="AB3858">
        <v>0</v>
      </c>
      <c r="AC3858">
        <v>23.938752999999998</v>
      </c>
      <c r="AD3858">
        <v>0</v>
      </c>
      <c r="AE3858">
        <v>0</v>
      </c>
      <c r="AF3858">
        <v>32.969481999999999</v>
      </c>
    </row>
    <row r="3859" spans="1:32" x14ac:dyDescent="0.3">
      <c r="A3859">
        <v>3019478</v>
      </c>
      <c r="B3859">
        <v>1</v>
      </c>
      <c r="C3859" t="s">
        <v>82</v>
      </c>
      <c r="D3859" t="s">
        <v>97</v>
      </c>
      <c r="E3859" t="s">
        <v>14539</v>
      </c>
      <c r="F3859" t="s">
        <v>14540</v>
      </c>
      <c r="G3859" t="s">
        <v>134</v>
      </c>
      <c r="H3859" t="s">
        <v>238</v>
      </c>
      <c r="I3859" t="s">
        <v>78</v>
      </c>
      <c r="J3859" t="s">
        <v>136</v>
      </c>
      <c r="K3859" t="s">
        <v>22</v>
      </c>
      <c r="L3859" t="s">
        <v>177</v>
      </c>
      <c r="M3859" t="s">
        <v>14541</v>
      </c>
      <c r="N3859" t="s">
        <v>14542</v>
      </c>
      <c r="O3859">
        <v>2.3363675000000002</v>
      </c>
      <c r="P3859">
        <v>0</v>
      </c>
      <c r="Q3859">
        <v>1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0.35485968000000001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0.35485968000000001</v>
      </c>
    </row>
    <row r="3860" spans="1:32" x14ac:dyDescent="0.3">
      <c r="A3860">
        <v>3015202</v>
      </c>
      <c r="B3860">
        <v>1</v>
      </c>
      <c r="C3860" t="s">
        <v>82</v>
      </c>
      <c r="D3860" t="s">
        <v>106</v>
      </c>
      <c r="E3860" t="s">
        <v>14543</v>
      </c>
      <c r="F3860" t="s">
        <v>14544</v>
      </c>
      <c r="G3860" t="s">
        <v>134</v>
      </c>
      <c r="H3860" t="s">
        <v>478</v>
      </c>
      <c r="I3860" t="s">
        <v>78</v>
      </c>
      <c r="J3860" t="s">
        <v>136</v>
      </c>
      <c r="K3860" t="s">
        <v>22</v>
      </c>
      <c r="L3860" t="s">
        <v>177</v>
      </c>
      <c r="M3860" t="s">
        <v>14545</v>
      </c>
      <c r="N3860" t="s">
        <v>14546</v>
      </c>
      <c r="O3860">
        <v>2.373424722222222</v>
      </c>
      <c r="P3860">
        <v>0</v>
      </c>
      <c r="Q3860">
        <v>51</v>
      </c>
      <c r="R3860">
        <v>0</v>
      </c>
      <c r="S3860">
        <v>0</v>
      </c>
      <c r="T3860">
        <v>0</v>
      </c>
      <c r="U3860">
        <v>13</v>
      </c>
      <c r="V3860">
        <v>0</v>
      </c>
      <c r="W3860">
        <v>0</v>
      </c>
      <c r="X3860">
        <v>0</v>
      </c>
      <c r="Y3860">
        <v>22.808724999999999</v>
      </c>
      <c r="Z3860">
        <v>0</v>
      </c>
      <c r="AA3860">
        <v>0</v>
      </c>
      <c r="AB3860">
        <v>0</v>
      </c>
      <c r="AC3860">
        <v>45.835929999999998</v>
      </c>
      <c r="AD3860">
        <v>0</v>
      </c>
      <c r="AE3860">
        <v>0</v>
      </c>
      <c r="AF3860">
        <v>68.644649999999999</v>
      </c>
    </row>
    <row r="3861" spans="1:32" x14ac:dyDescent="0.3">
      <c r="A3861">
        <v>3001701</v>
      </c>
      <c r="B3861">
        <v>1</v>
      </c>
      <c r="C3861" t="s">
        <v>82</v>
      </c>
      <c r="D3861" t="s">
        <v>91</v>
      </c>
      <c r="E3861" t="s">
        <v>5584</v>
      </c>
      <c r="F3861" t="s">
        <v>5585</v>
      </c>
      <c r="G3861" t="s">
        <v>134</v>
      </c>
      <c r="H3861" t="s">
        <v>216</v>
      </c>
      <c r="I3861" t="s">
        <v>78</v>
      </c>
      <c r="J3861" t="s">
        <v>136</v>
      </c>
      <c r="K3861" t="s">
        <v>22</v>
      </c>
      <c r="L3861" t="s">
        <v>177</v>
      </c>
      <c r="M3861" t="s">
        <v>14547</v>
      </c>
      <c r="N3861" t="s">
        <v>14548</v>
      </c>
      <c r="O3861">
        <v>2.3553227777777779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1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121.64209</v>
      </c>
      <c r="AF3861">
        <v>121.64209</v>
      </c>
    </row>
    <row r="3862" spans="1:32" x14ac:dyDescent="0.3">
      <c r="A3862">
        <v>3013482</v>
      </c>
      <c r="B3862">
        <v>1</v>
      </c>
      <c r="C3862" t="s">
        <v>82</v>
      </c>
      <c r="D3862" t="s">
        <v>94</v>
      </c>
      <c r="E3862" t="s">
        <v>14549</v>
      </c>
      <c r="F3862" t="s">
        <v>14550</v>
      </c>
      <c r="G3862" t="s">
        <v>134</v>
      </c>
      <c r="H3862" t="s">
        <v>247</v>
      </c>
      <c r="I3862" t="s">
        <v>78</v>
      </c>
      <c r="J3862" t="s">
        <v>136</v>
      </c>
      <c r="K3862" t="s">
        <v>22</v>
      </c>
      <c r="L3862" t="s">
        <v>177</v>
      </c>
      <c r="M3862" t="s">
        <v>14551</v>
      </c>
      <c r="N3862" t="s">
        <v>14552</v>
      </c>
      <c r="O3862">
        <v>2.5778008333333333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5.1299443</v>
      </c>
      <c r="AD3862">
        <v>0</v>
      </c>
      <c r="AE3862">
        <v>0</v>
      </c>
      <c r="AF3862">
        <v>5.1299443</v>
      </c>
    </row>
    <row r="3863" spans="1:32" x14ac:dyDescent="0.3">
      <c r="A3863">
        <v>3014479</v>
      </c>
      <c r="B3863">
        <v>1</v>
      </c>
      <c r="C3863" t="s">
        <v>83</v>
      </c>
      <c r="D3863" t="s">
        <v>128</v>
      </c>
      <c r="E3863" t="s">
        <v>4699</v>
      </c>
      <c r="F3863" t="s">
        <v>4700</v>
      </c>
      <c r="G3863" t="s">
        <v>134</v>
      </c>
      <c r="H3863" t="s">
        <v>211</v>
      </c>
      <c r="I3863" t="s">
        <v>79</v>
      </c>
      <c r="J3863" t="s">
        <v>136</v>
      </c>
      <c r="K3863" t="s">
        <v>22</v>
      </c>
      <c r="L3863" t="s">
        <v>177</v>
      </c>
      <c r="M3863" t="s">
        <v>14553</v>
      </c>
      <c r="N3863" t="s">
        <v>14554</v>
      </c>
      <c r="O3863">
        <v>0.65527777777777774</v>
      </c>
      <c r="P3863">
        <v>0</v>
      </c>
      <c r="Q3863">
        <v>0</v>
      </c>
      <c r="R3863">
        <v>10</v>
      </c>
      <c r="S3863">
        <v>25</v>
      </c>
      <c r="T3863">
        <v>9</v>
      </c>
      <c r="U3863">
        <v>1</v>
      </c>
      <c r="V3863">
        <v>3</v>
      </c>
      <c r="W3863">
        <v>0</v>
      </c>
      <c r="X3863">
        <v>0</v>
      </c>
      <c r="Y3863">
        <v>0</v>
      </c>
      <c r="Z3863">
        <v>1.3979229</v>
      </c>
      <c r="AA3863">
        <v>4.7659115999999999</v>
      </c>
      <c r="AB3863">
        <v>37.956688</v>
      </c>
      <c r="AC3863">
        <v>1.3778769</v>
      </c>
      <c r="AD3863">
        <v>37.073093</v>
      </c>
      <c r="AE3863">
        <v>0</v>
      </c>
      <c r="AF3863">
        <v>82.571494999999999</v>
      </c>
    </row>
    <row r="3864" spans="1:32" x14ac:dyDescent="0.3">
      <c r="A3864">
        <v>3019607</v>
      </c>
      <c r="B3864">
        <v>1</v>
      </c>
      <c r="C3864" t="s">
        <v>82</v>
      </c>
      <c r="D3864" t="s">
        <v>91</v>
      </c>
      <c r="E3864" t="s">
        <v>14555</v>
      </c>
      <c r="F3864" t="s">
        <v>14556</v>
      </c>
      <c r="G3864" t="s">
        <v>134</v>
      </c>
      <c r="H3864" t="s">
        <v>692</v>
      </c>
      <c r="I3864" t="s">
        <v>78</v>
      </c>
      <c r="J3864" t="s">
        <v>136</v>
      </c>
      <c r="K3864" t="s">
        <v>22</v>
      </c>
      <c r="L3864" t="s">
        <v>177</v>
      </c>
      <c r="M3864" t="s">
        <v>14557</v>
      </c>
      <c r="N3864" t="s">
        <v>14558</v>
      </c>
      <c r="O3864">
        <v>1.1419444444444444</v>
      </c>
      <c r="P3864">
        <v>0</v>
      </c>
      <c r="Q3864">
        <v>405</v>
      </c>
      <c r="R3864">
        <v>0</v>
      </c>
      <c r="S3864">
        <v>0</v>
      </c>
      <c r="T3864">
        <v>0</v>
      </c>
      <c r="U3864">
        <v>162</v>
      </c>
      <c r="V3864">
        <v>0</v>
      </c>
      <c r="W3864">
        <v>0</v>
      </c>
      <c r="X3864">
        <v>0</v>
      </c>
      <c r="Y3864">
        <v>122.16609</v>
      </c>
      <c r="Z3864">
        <v>0</v>
      </c>
      <c r="AA3864">
        <v>0</v>
      </c>
      <c r="AB3864">
        <v>0</v>
      </c>
      <c r="AC3864">
        <v>193.94493</v>
      </c>
      <c r="AD3864">
        <v>0</v>
      </c>
      <c r="AE3864">
        <v>0</v>
      </c>
      <c r="AF3864">
        <v>316.11102</v>
      </c>
    </row>
    <row r="3865" spans="1:32" x14ac:dyDescent="0.3">
      <c r="A3865">
        <v>3014109</v>
      </c>
      <c r="B3865">
        <v>1</v>
      </c>
      <c r="C3865" t="s">
        <v>82</v>
      </c>
      <c r="D3865" t="s">
        <v>98</v>
      </c>
      <c r="E3865" t="s">
        <v>14559</v>
      </c>
      <c r="F3865" t="s">
        <v>14560</v>
      </c>
      <c r="G3865" t="s">
        <v>134</v>
      </c>
      <c r="H3865" t="s">
        <v>238</v>
      </c>
      <c r="I3865" t="s">
        <v>78</v>
      </c>
      <c r="J3865" t="s">
        <v>136</v>
      </c>
      <c r="K3865" t="s">
        <v>22</v>
      </c>
      <c r="L3865" t="s">
        <v>177</v>
      </c>
      <c r="M3865" t="s">
        <v>14561</v>
      </c>
      <c r="N3865" t="s">
        <v>14562</v>
      </c>
      <c r="O3865">
        <v>0.58393500000000009</v>
      </c>
      <c r="P3865">
        <v>0</v>
      </c>
      <c r="Q3865">
        <v>4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0.63221090000000002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0.63221090000000002</v>
      </c>
    </row>
    <row r="3866" spans="1:32" x14ac:dyDescent="0.3">
      <c r="A3866">
        <v>3013376</v>
      </c>
      <c r="B3866">
        <v>1</v>
      </c>
      <c r="C3866" t="s">
        <v>82</v>
      </c>
      <c r="D3866" t="s">
        <v>102</v>
      </c>
      <c r="E3866" t="s">
        <v>14563</v>
      </c>
      <c r="F3866" t="s">
        <v>14564</v>
      </c>
      <c r="G3866" t="s">
        <v>134</v>
      </c>
      <c r="H3866" t="s">
        <v>182</v>
      </c>
      <c r="I3866" t="s">
        <v>78</v>
      </c>
      <c r="J3866" t="s">
        <v>136</v>
      </c>
      <c r="K3866" t="s">
        <v>22</v>
      </c>
      <c r="L3866" t="s">
        <v>177</v>
      </c>
      <c r="M3866" t="s">
        <v>14565</v>
      </c>
      <c r="N3866" t="s">
        <v>14566</v>
      </c>
      <c r="O3866">
        <v>0.35083333333333333</v>
      </c>
      <c r="P3866">
        <v>0</v>
      </c>
      <c r="Q3866">
        <v>27</v>
      </c>
      <c r="R3866">
        <v>0</v>
      </c>
      <c r="S3866">
        <v>8</v>
      </c>
      <c r="T3866">
        <v>0</v>
      </c>
      <c r="U3866">
        <v>5</v>
      </c>
      <c r="V3866">
        <v>0</v>
      </c>
      <c r="W3866">
        <v>0</v>
      </c>
      <c r="X3866">
        <v>0</v>
      </c>
      <c r="Y3866">
        <v>2.6489512999999998</v>
      </c>
      <c r="Z3866">
        <v>0</v>
      </c>
      <c r="AA3866">
        <v>0.34575683000000001</v>
      </c>
      <c r="AB3866">
        <v>0</v>
      </c>
      <c r="AC3866">
        <v>0.47109109999999998</v>
      </c>
      <c r="AD3866">
        <v>0</v>
      </c>
      <c r="AE3866">
        <v>0</v>
      </c>
      <c r="AF3866">
        <v>3.4657993</v>
      </c>
    </row>
    <row r="3867" spans="1:32" x14ac:dyDescent="0.3">
      <c r="A3867">
        <v>3014242</v>
      </c>
      <c r="B3867">
        <v>1</v>
      </c>
      <c r="C3867" t="s">
        <v>82</v>
      </c>
      <c r="D3867" t="s">
        <v>108</v>
      </c>
      <c r="E3867" t="s">
        <v>14567</v>
      </c>
      <c r="F3867" t="s">
        <v>14568</v>
      </c>
      <c r="G3867" t="s">
        <v>134</v>
      </c>
      <c r="H3867" t="s">
        <v>211</v>
      </c>
      <c r="I3867" t="s">
        <v>79</v>
      </c>
      <c r="J3867" t="s">
        <v>136</v>
      </c>
      <c r="K3867" t="s">
        <v>22</v>
      </c>
      <c r="L3867" t="s">
        <v>177</v>
      </c>
      <c r="M3867" t="s">
        <v>14569</v>
      </c>
      <c r="N3867" t="s">
        <v>14570</v>
      </c>
      <c r="O3867">
        <v>0.81166666666666665</v>
      </c>
      <c r="P3867">
        <v>2</v>
      </c>
      <c r="Q3867">
        <v>268</v>
      </c>
      <c r="R3867">
        <v>36</v>
      </c>
      <c r="S3867">
        <v>34</v>
      </c>
      <c r="T3867">
        <v>5</v>
      </c>
      <c r="U3867">
        <v>42</v>
      </c>
      <c r="V3867">
        <v>0</v>
      </c>
      <c r="W3867">
        <v>0</v>
      </c>
      <c r="X3867">
        <v>1.0398687</v>
      </c>
      <c r="Y3867">
        <v>43.570120000000003</v>
      </c>
      <c r="Z3867">
        <v>16.042491999999999</v>
      </c>
      <c r="AA3867">
        <v>24.583603</v>
      </c>
      <c r="AB3867">
        <v>5.4127736000000004</v>
      </c>
      <c r="AC3867">
        <v>18.107762999999998</v>
      </c>
      <c r="AD3867">
        <v>0</v>
      </c>
      <c r="AE3867">
        <v>0</v>
      </c>
      <c r="AF3867">
        <v>108.75662</v>
      </c>
    </row>
    <row r="3868" spans="1:32" x14ac:dyDescent="0.3">
      <c r="A3868">
        <v>3010862</v>
      </c>
      <c r="B3868">
        <v>1</v>
      </c>
      <c r="C3868" t="s">
        <v>82</v>
      </c>
      <c r="D3868" t="s">
        <v>100</v>
      </c>
      <c r="E3868" t="s">
        <v>12087</v>
      </c>
      <c r="F3868" t="s">
        <v>12088</v>
      </c>
      <c r="G3868" t="s">
        <v>134</v>
      </c>
      <c r="H3868" t="s">
        <v>247</v>
      </c>
      <c r="I3868" t="s">
        <v>78</v>
      </c>
      <c r="J3868" t="s">
        <v>136</v>
      </c>
      <c r="K3868" t="s">
        <v>22</v>
      </c>
      <c r="L3868" t="s">
        <v>177</v>
      </c>
      <c r="M3868" t="s">
        <v>14571</v>
      </c>
      <c r="N3868" t="s">
        <v>14572</v>
      </c>
      <c r="O3868">
        <v>1.836165</v>
      </c>
      <c r="P3868">
        <v>0</v>
      </c>
      <c r="Q3868">
        <v>111</v>
      </c>
      <c r="R3868">
        <v>0</v>
      </c>
      <c r="S3868">
        <v>0</v>
      </c>
      <c r="T3868">
        <v>0</v>
      </c>
      <c r="U3868">
        <v>16</v>
      </c>
      <c r="V3868">
        <v>0</v>
      </c>
      <c r="W3868">
        <v>0</v>
      </c>
      <c r="X3868">
        <v>0</v>
      </c>
      <c r="Y3868">
        <v>48.775264999999997</v>
      </c>
      <c r="Z3868">
        <v>0</v>
      </c>
      <c r="AA3868">
        <v>0</v>
      </c>
      <c r="AB3868">
        <v>0</v>
      </c>
      <c r="AC3868">
        <v>31.193591999999999</v>
      </c>
      <c r="AD3868">
        <v>0</v>
      </c>
      <c r="AE3868">
        <v>0</v>
      </c>
      <c r="AF3868">
        <v>79.968860000000006</v>
      </c>
    </row>
    <row r="3869" spans="1:32" x14ac:dyDescent="0.3">
      <c r="A3869">
        <v>3009990</v>
      </c>
      <c r="B3869">
        <v>1</v>
      </c>
      <c r="C3869" t="s">
        <v>82</v>
      </c>
      <c r="D3869" t="s">
        <v>92</v>
      </c>
      <c r="E3869" t="s">
        <v>14573</v>
      </c>
      <c r="F3869" t="s">
        <v>14574</v>
      </c>
      <c r="G3869" t="s">
        <v>134</v>
      </c>
      <c r="H3869" t="s">
        <v>367</v>
      </c>
      <c r="I3869" t="s">
        <v>78</v>
      </c>
      <c r="J3869" t="s">
        <v>136</v>
      </c>
      <c r="K3869" t="s">
        <v>22</v>
      </c>
      <c r="L3869" t="s">
        <v>177</v>
      </c>
      <c r="M3869" t="s">
        <v>14575</v>
      </c>
      <c r="N3869" t="s">
        <v>14576</v>
      </c>
      <c r="O3869">
        <v>4.5861308333333337</v>
      </c>
      <c r="P3869">
        <v>0</v>
      </c>
      <c r="Q3869">
        <v>7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11.309215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11.309215</v>
      </c>
    </row>
    <row r="3870" spans="1:32" x14ac:dyDescent="0.3">
      <c r="A3870">
        <v>3019221</v>
      </c>
      <c r="B3870">
        <v>1</v>
      </c>
      <c r="C3870" t="s">
        <v>82</v>
      </c>
      <c r="D3870" t="s">
        <v>104</v>
      </c>
      <c r="E3870" t="s">
        <v>14577</v>
      </c>
      <c r="F3870" t="s">
        <v>14578</v>
      </c>
      <c r="G3870" t="s">
        <v>134</v>
      </c>
      <c r="H3870" t="s">
        <v>216</v>
      </c>
      <c r="I3870" t="s">
        <v>78</v>
      </c>
      <c r="J3870" t="s">
        <v>136</v>
      </c>
      <c r="K3870" t="s">
        <v>22</v>
      </c>
      <c r="L3870" t="s">
        <v>177</v>
      </c>
      <c r="M3870" t="s">
        <v>14579</v>
      </c>
      <c r="N3870" t="s">
        <v>14580</v>
      </c>
      <c r="O3870">
        <v>4.455673611111111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2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1.0348398999999999</v>
      </c>
      <c r="AD3870">
        <v>0</v>
      </c>
      <c r="AE3870">
        <v>0</v>
      </c>
      <c r="AF3870">
        <v>1.0348398999999999</v>
      </c>
    </row>
    <row r="3871" spans="1:32" x14ac:dyDescent="0.3">
      <c r="A3871">
        <v>3018961</v>
      </c>
      <c r="B3871">
        <v>1</v>
      </c>
      <c r="C3871" t="s">
        <v>83</v>
      </c>
      <c r="D3871" t="s">
        <v>119</v>
      </c>
      <c r="E3871" t="s">
        <v>6293</v>
      </c>
      <c r="F3871" t="s">
        <v>6294</v>
      </c>
      <c r="G3871" t="s">
        <v>134</v>
      </c>
      <c r="H3871" t="s">
        <v>318</v>
      </c>
      <c r="I3871" t="s">
        <v>79</v>
      </c>
      <c r="J3871" t="s">
        <v>136</v>
      </c>
      <c r="K3871" t="s">
        <v>22</v>
      </c>
      <c r="L3871" t="s">
        <v>177</v>
      </c>
      <c r="M3871" t="s">
        <v>14581</v>
      </c>
      <c r="N3871" t="s">
        <v>14582</v>
      </c>
      <c r="O3871">
        <v>4.0693802777777774</v>
      </c>
      <c r="P3871">
        <v>1</v>
      </c>
      <c r="Q3871">
        <v>55</v>
      </c>
      <c r="R3871">
        <v>0</v>
      </c>
      <c r="S3871">
        <v>6</v>
      </c>
      <c r="T3871">
        <v>0</v>
      </c>
      <c r="U3871">
        <v>1</v>
      </c>
      <c r="V3871">
        <v>0</v>
      </c>
      <c r="W3871">
        <v>0</v>
      </c>
      <c r="X3871">
        <v>20.011745000000001</v>
      </c>
      <c r="Y3871">
        <v>6.2222910000000002</v>
      </c>
      <c r="Z3871">
        <v>0</v>
      </c>
      <c r="AA3871">
        <v>1.8156129000000001</v>
      </c>
      <c r="AB3871">
        <v>0</v>
      </c>
      <c r="AC3871">
        <v>0.50217679999999998</v>
      </c>
      <c r="AD3871">
        <v>0</v>
      </c>
      <c r="AE3871">
        <v>0</v>
      </c>
      <c r="AF3871">
        <v>28.551825999999998</v>
      </c>
    </row>
    <row r="3872" spans="1:32" x14ac:dyDescent="0.3">
      <c r="A3872">
        <v>3014333</v>
      </c>
      <c r="B3872">
        <v>1</v>
      </c>
      <c r="C3872" t="s">
        <v>82</v>
      </c>
      <c r="D3872" t="s">
        <v>112</v>
      </c>
      <c r="E3872" t="s">
        <v>14583</v>
      </c>
      <c r="F3872" t="s">
        <v>14584</v>
      </c>
      <c r="G3872" t="s">
        <v>134</v>
      </c>
      <c r="H3872" t="s">
        <v>1734</v>
      </c>
      <c r="I3872" t="s">
        <v>78</v>
      </c>
      <c r="J3872" t="s">
        <v>136</v>
      </c>
      <c r="K3872" t="s">
        <v>22</v>
      </c>
      <c r="L3872" t="s">
        <v>177</v>
      </c>
      <c r="M3872" t="s">
        <v>14585</v>
      </c>
      <c r="N3872" t="s">
        <v>14586</v>
      </c>
      <c r="O3872">
        <v>2.4517830555555555</v>
      </c>
      <c r="P3872">
        <v>0</v>
      </c>
      <c r="Q3872">
        <v>198</v>
      </c>
      <c r="R3872">
        <v>0</v>
      </c>
      <c r="S3872">
        <v>1</v>
      </c>
      <c r="T3872">
        <v>0</v>
      </c>
      <c r="U3872">
        <v>25</v>
      </c>
      <c r="V3872">
        <v>0</v>
      </c>
      <c r="W3872">
        <v>0</v>
      </c>
      <c r="X3872">
        <v>0</v>
      </c>
      <c r="Y3872">
        <v>88.501140000000007</v>
      </c>
      <c r="Z3872">
        <v>0</v>
      </c>
      <c r="AA3872">
        <v>1.6700262E-2</v>
      </c>
      <c r="AB3872">
        <v>0</v>
      </c>
      <c r="AC3872">
        <v>27.24108</v>
      </c>
      <c r="AD3872">
        <v>0</v>
      </c>
      <c r="AE3872">
        <v>0</v>
      </c>
      <c r="AF3872">
        <v>115.75892</v>
      </c>
    </row>
    <row r="3873" spans="1:32" x14ac:dyDescent="0.3">
      <c r="A3873">
        <v>3016079</v>
      </c>
      <c r="B3873">
        <v>1</v>
      </c>
      <c r="C3873" t="s">
        <v>82</v>
      </c>
      <c r="D3873" t="s">
        <v>113</v>
      </c>
      <c r="E3873" t="s">
        <v>12766</v>
      </c>
      <c r="F3873" t="s">
        <v>12767</v>
      </c>
      <c r="G3873" t="s">
        <v>134</v>
      </c>
      <c r="H3873" t="s">
        <v>211</v>
      </c>
      <c r="I3873" t="s">
        <v>79</v>
      </c>
      <c r="J3873" t="s">
        <v>136</v>
      </c>
      <c r="K3873" t="s">
        <v>22</v>
      </c>
      <c r="L3873" t="s">
        <v>177</v>
      </c>
      <c r="M3873" t="s">
        <v>14587</v>
      </c>
      <c r="N3873" t="s">
        <v>14588</v>
      </c>
      <c r="O3873">
        <v>0.50361111111111112</v>
      </c>
      <c r="P3873">
        <v>8</v>
      </c>
      <c r="Q3873">
        <v>915</v>
      </c>
      <c r="R3873">
        <v>10</v>
      </c>
      <c r="S3873">
        <v>362</v>
      </c>
      <c r="T3873">
        <v>15</v>
      </c>
      <c r="U3873">
        <v>204</v>
      </c>
      <c r="V3873">
        <v>1</v>
      </c>
      <c r="W3873">
        <v>2</v>
      </c>
      <c r="X3873">
        <v>81.026840000000007</v>
      </c>
      <c r="Y3873">
        <v>271.83269999999999</v>
      </c>
      <c r="Z3873">
        <v>28.947966000000001</v>
      </c>
      <c r="AA3873">
        <v>86.823490000000007</v>
      </c>
      <c r="AB3873">
        <v>45.088520000000003</v>
      </c>
      <c r="AC3873">
        <v>70.008579999999995</v>
      </c>
      <c r="AD3873">
        <v>7.2588309999999998</v>
      </c>
      <c r="AE3873">
        <v>3.2426626999999999</v>
      </c>
      <c r="AF3873">
        <v>594.22955000000002</v>
      </c>
    </row>
    <row r="3874" spans="1:32" x14ac:dyDescent="0.3">
      <c r="A3874">
        <v>3016451</v>
      </c>
      <c r="B3874">
        <v>1</v>
      </c>
      <c r="C3874" t="s">
        <v>83</v>
      </c>
      <c r="D3874" t="s">
        <v>116</v>
      </c>
      <c r="E3874" t="s">
        <v>14589</v>
      </c>
      <c r="F3874" t="s">
        <v>14590</v>
      </c>
      <c r="G3874" t="s">
        <v>134</v>
      </c>
      <c r="H3874" t="s">
        <v>238</v>
      </c>
      <c r="I3874" t="s">
        <v>78</v>
      </c>
      <c r="J3874" t="s">
        <v>136</v>
      </c>
      <c r="K3874" t="s">
        <v>22</v>
      </c>
      <c r="L3874" t="s">
        <v>177</v>
      </c>
      <c r="M3874" t="s">
        <v>14591</v>
      </c>
      <c r="N3874" t="s">
        <v>14592</v>
      </c>
      <c r="O3874">
        <v>1.5018205555555555</v>
      </c>
      <c r="P3874">
        <v>0</v>
      </c>
      <c r="Q3874">
        <v>0</v>
      </c>
      <c r="R3874">
        <v>0</v>
      </c>
      <c r="S3874">
        <v>2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0.11137722</v>
      </c>
      <c r="AB3874">
        <v>0</v>
      </c>
      <c r="AC3874">
        <v>0</v>
      </c>
      <c r="AD3874">
        <v>0</v>
      </c>
      <c r="AE3874">
        <v>0</v>
      </c>
      <c r="AF3874">
        <v>0.11137722</v>
      </c>
    </row>
    <row r="3875" spans="1:32" x14ac:dyDescent="0.3">
      <c r="A3875">
        <v>3019672</v>
      </c>
      <c r="B3875">
        <v>2</v>
      </c>
      <c r="C3875" t="s">
        <v>82</v>
      </c>
      <c r="D3875" t="s">
        <v>99</v>
      </c>
      <c r="E3875" t="s">
        <v>14593</v>
      </c>
      <c r="F3875" t="s">
        <v>14594</v>
      </c>
      <c r="G3875" t="s">
        <v>134</v>
      </c>
      <c r="H3875" t="s">
        <v>404</v>
      </c>
      <c r="I3875" t="s">
        <v>78</v>
      </c>
      <c r="J3875" t="s">
        <v>136</v>
      </c>
      <c r="K3875" t="s">
        <v>22</v>
      </c>
      <c r="L3875" t="s">
        <v>177</v>
      </c>
      <c r="M3875" t="s">
        <v>14595</v>
      </c>
      <c r="N3875" t="s">
        <v>14596</v>
      </c>
      <c r="O3875">
        <v>2.2558494444444444</v>
      </c>
      <c r="P3875">
        <v>0</v>
      </c>
      <c r="Q3875">
        <v>10</v>
      </c>
      <c r="R3875">
        <v>0</v>
      </c>
      <c r="S3875">
        <v>0</v>
      </c>
      <c r="T3875">
        <v>0</v>
      </c>
      <c r="U3875">
        <v>2</v>
      </c>
      <c r="V3875">
        <v>0</v>
      </c>
      <c r="W3875">
        <v>0</v>
      </c>
      <c r="X3875">
        <v>0</v>
      </c>
      <c r="Y3875">
        <v>3.8313953999999999</v>
      </c>
      <c r="Z3875">
        <v>0</v>
      </c>
      <c r="AA3875">
        <v>0</v>
      </c>
      <c r="AB3875">
        <v>0</v>
      </c>
      <c r="AC3875">
        <v>3.4852352000000003E-2</v>
      </c>
      <c r="AD3875">
        <v>0</v>
      </c>
      <c r="AE3875">
        <v>0</v>
      </c>
      <c r="AF3875">
        <v>3.8662480000000001</v>
      </c>
    </row>
    <row r="3876" spans="1:32" x14ac:dyDescent="0.3">
      <c r="A3876">
        <v>3019340</v>
      </c>
      <c r="B3876">
        <v>1</v>
      </c>
      <c r="C3876" t="s">
        <v>82</v>
      </c>
      <c r="D3876" t="s">
        <v>92</v>
      </c>
      <c r="E3876" t="s">
        <v>14597</v>
      </c>
      <c r="F3876" t="s">
        <v>14598</v>
      </c>
      <c r="G3876" t="s">
        <v>134</v>
      </c>
      <c r="H3876" t="s">
        <v>874</v>
      </c>
      <c r="I3876" t="s">
        <v>78</v>
      </c>
      <c r="J3876" t="s">
        <v>136</v>
      </c>
      <c r="K3876" t="s">
        <v>22</v>
      </c>
      <c r="L3876" t="s">
        <v>177</v>
      </c>
      <c r="M3876" t="s">
        <v>14599</v>
      </c>
      <c r="N3876" t="s">
        <v>14600</v>
      </c>
      <c r="O3876">
        <v>1.2413874999999999</v>
      </c>
      <c r="P3876">
        <v>0</v>
      </c>
      <c r="Q3876">
        <v>14</v>
      </c>
      <c r="R3876">
        <v>0</v>
      </c>
      <c r="S3876">
        <v>0</v>
      </c>
      <c r="T3876">
        <v>0</v>
      </c>
      <c r="U3876">
        <v>4</v>
      </c>
      <c r="V3876">
        <v>0</v>
      </c>
      <c r="W3876">
        <v>0</v>
      </c>
      <c r="X3876">
        <v>0</v>
      </c>
      <c r="Y3876">
        <v>2.3778337999999999</v>
      </c>
      <c r="Z3876">
        <v>0</v>
      </c>
      <c r="AA3876">
        <v>0</v>
      </c>
      <c r="AB3876">
        <v>0</v>
      </c>
      <c r="AC3876">
        <v>5.1702260000000004</v>
      </c>
      <c r="AD3876">
        <v>0</v>
      </c>
      <c r="AE3876">
        <v>0</v>
      </c>
      <c r="AF3876">
        <v>7.5480600000000004</v>
      </c>
    </row>
    <row r="3877" spans="1:32" x14ac:dyDescent="0.3">
      <c r="A3877">
        <v>3019052</v>
      </c>
      <c r="B3877">
        <v>1</v>
      </c>
      <c r="C3877" t="s">
        <v>82</v>
      </c>
      <c r="D3877" t="s">
        <v>104</v>
      </c>
      <c r="E3877" t="s">
        <v>14601</v>
      </c>
      <c r="F3877" t="s">
        <v>14602</v>
      </c>
      <c r="G3877" t="s">
        <v>134</v>
      </c>
      <c r="H3877" t="s">
        <v>238</v>
      </c>
      <c r="I3877" t="s">
        <v>78</v>
      </c>
      <c r="J3877" t="s">
        <v>136</v>
      </c>
      <c r="K3877" t="s">
        <v>22</v>
      </c>
      <c r="L3877" t="s">
        <v>177</v>
      </c>
      <c r="M3877" t="s">
        <v>14603</v>
      </c>
      <c r="N3877" t="s">
        <v>14604</v>
      </c>
      <c r="O3877">
        <v>1.988288888888889</v>
      </c>
      <c r="P3877">
        <v>0</v>
      </c>
      <c r="Q3877">
        <v>3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1.1012933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1.1012933</v>
      </c>
    </row>
    <row r="3878" spans="1:32" x14ac:dyDescent="0.3">
      <c r="A3878">
        <v>3012021</v>
      </c>
      <c r="B3878">
        <v>1</v>
      </c>
      <c r="C3878" t="s">
        <v>82</v>
      </c>
      <c r="D3878" t="s">
        <v>84</v>
      </c>
      <c r="E3878" t="s">
        <v>14605</v>
      </c>
      <c r="F3878" t="s">
        <v>14606</v>
      </c>
      <c r="G3878" t="s">
        <v>134</v>
      </c>
      <c r="H3878" t="s">
        <v>182</v>
      </c>
      <c r="I3878" t="s">
        <v>79</v>
      </c>
      <c r="J3878" t="s">
        <v>136</v>
      </c>
      <c r="K3878" t="s">
        <v>22</v>
      </c>
      <c r="L3878" t="s">
        <v>177</v>
      </c>
      <c r="M3878" t="s">
        <v>14607</v>
      </c>
      <c r="N3878" t="s">
        <v>14608</v>
      </c>
      <c r="O3878">
        <v>1.8747222222222222</v>
      </c>
      <c r="P3878">
        <v>0</v>
      </c>
      <c r="Q3878">
        <v>0</v>
      </c>
      <c r="R3878">
        <v>0</v>
      </c>
      <c r="S3878">
        <v>0</v>
      </c>
      <c r="T3878">
        <v>2</v>
      </c>
      <c r="U3878">
        <v>0</v>
      </c>
      <c r="V3878">
        <v>3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33.362923000000002</v>
      </c>
      <c r="AC3878">
        <v>0</v>
      </c>
      <c r="AD3878">
        <v>5399.93</v>
      </c>
      <c r="AE3878">
        <v>0</v>
      </c>
      <c r="AF3878">
        <v>5433.2934999999998</v>
      </c>
    </row>
    <row r="3879" spans="1:32" x14ac:dyDescent="0.3">
      <c r="A3879">
        <v>3015521</v>
      </c>
      <c r="B3879">
        <v>1</v>
      </c>
      <c r="C3879" t="s">
        <v>82</v>
      </c>
      <c r="D3879" t="s">
        <v>92</v>
      </c>
      <c r="E3879" t="s">
        <v>14609</v>
      </c>
      <c r="F3879" t="s">
        <v>14610</v>
      </c>
      <c r="G3879" t="s">
        <v>134</v>
      </c>
      <c r="H3879" t="s">
        <v>874</v>
      </c>
      <c r="I3879" t="s">
        <v>78</v>
      </c>
      <c r="J3879" t="s">
        <v>136</v>
      </c>
      <c r="K3879" t="s">
        <v>3</v>
      </c>
      <c r="L3879" t="s">
        <v>177</v>
      </c>
      <c r="M3879" t="s">
        <v>14611</v>
      </c>
      <c r="N3879" t="s">
        <v>14612</v>
      </c>
      <c r="O3879">
        <v>6.8472777777777782</v>
      </c>
      <c r="P3879">
        <v>0</v>
      </c>
      <c r="Q3879">
        <v>8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1.7124885000000001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1.7124885000000001</v>
      </c>
    </row>
    <row r="3880" spans="1:32" x14ac:dyDescent="0.3">
      <c r="A3880">
        <v>3017237</v>
      </c>
      <c r="B3880">
        <v>1</v>
      </c>
      <c r="C3880" t="s">
        <v>82</v>
      </c>
      <c r="D3880" t="s">
        <v>93</v>
      </c>
      <c r="E3880" t="s">
        <v>14613</v>
      </c>
      <c r="F3880" t="s">
        <v>14614</v>
      </c>
      <c r="G3880" t="s">
        <v>134</v>
      </c>
      <c r="H3880" t="s">
        <v>211</v>
      </c>
      <c r="I3880" t="s">
        <v>79</v>
      </c>
      <c r="J3880" t="s">
        <v>136</v>
      </c>
      <c r="K3880" t="s">
        <v>22</v>
      </c>
      <c r="L3880" t="s">
        <v>177</v>
      </c>
      <c r="M3880" t="s">
        <v>14615</v>
      </c>
      <c r="N3880" t="s">
        <v>14616</v>
      </c>
      <c r="O3880">
        <v>1.0674999999999999</v>
      </c>
      <c r="P3880">
        <v>2</v>
      </c>
      <c r="Q3880">
        <v>1097</v>
      </c>
      <c r="R3880">
        <v>0</v>
      </c>
      <c r="S3880">
        <v>0</v>
      </c>
      <c r="T3880">
        <v>17</v>
      </c>
      <c r="U3880">
        <v>210</v>
      </c>
      <c r="V3880">
        <v>8</v>
      </c>
      <c r="W3880">
        <v>2</v>
      </c>
      <c r="X3880">
        <v>72.286709999999999</v>
      </c>
      <c r="Y3880">
        <v>666.69640000000004</v>
      </c>
      <c r="Z3880">
        <v>0</v>
      </c>
      <c r="AA3880">
        <v>0</v>
      </c>
      <c r="AB3880">
        <v>512.12959999999998</v>
      </c>
      <c r="AC3880">
        <v>135.80584999999999</v>
      </c>
      <c r="AD3880">
        <v>446.29899999999998</v>
      </c>
      <c r="AE3880">
        <v>39.342236</v>
      </c>
      <c r="AF3880">
        <v>1872.5598</v>
      </c>
    </row>
    <row r="3881" spans="1:32" x14ac:dyDescent="0.3">
      <c r="A3881">
        <v>3014264</v>
      </c>
      <c r="B3881">
        <v>1</v>
      </c>
      <c r="C3881" t="s">
        <v>82</v>
      </c>
      <c r="D3881" t="s">
        <v>99</v>
      </c>
      <c r="E3881" t="s">
        <v>14617</v>
      </c>
      <c r="F3881" t="s">
        <v>14618</v>
      </c>
      <c r="G3881" t="s">
        <v>134</v>
      </c>
      <c r="H3881" t="s">
        <v>367</v>
      </c>
      <c r="I3881" t="s">
        <v>78</v>
      </c>
      <c r="J3881" t="s">
        <v>136</v>
      </c>
      <c r="K3881" t="s">
        <v>22</v>
      </c>
      <c r="L3881" t="s">
        <v>177</v>
      </c>
      <c r="M3881" t="s">
        <v>14619</v>
      </c>
      <c r="N3881" t="s">
        <v>14620</v>
      </c>
      <c r="O3881">
        <v>2.2625288888888888</v>
      </c>
      <c r="P3881">
        <v>0</v>
      </c>
      <c r="Q3881">
        <v>1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0.62594306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0.62594306</v>
      </c>
    </row>
    <row r="3882" spans="1:32" x14ac:dyDescent="0.3">
      <c r="A3882">
        <v>3003409</v>
      </c>
      <c r="B3882">
        <v>1</v>
      </c>
      <c r="C3882" t="s">
        <v>82</v>
      </c>
      <c r="D3882" t="s">
        <v>104</v>
      </c>
      <c r="E3882" t="s">
        <v>12978</v>
      </c>
      <c r="F3882" t="s">
        <v>12979</v>
      </c>
      <c r="G3882" t="s">
        <v>134</v>
      </c>
      <c r="H3882" t="s">
        <v>247</v>
      </c>
      <c r="I3882" t="s">
        <v>78</v>
      </c>
      <c r="J3882" t="s">
        <v>136</v>
      </c>
      <c r="K3882" t="s">
        <v>22</v>
      </c>
      <c r="L3882" t="s">
        <v>177</v>
      </c>
      <c r="M3882" t="s">
        <v>14621</v>
      </c>
      <c r="N3882" t="s">
        <v>14622</v>
      </c>
      <c r="O3882">
        <v>1.7575700000000001</v>
      </c>
      <c r="P3882">
        <v>0</v>
      </c>
      <c r="Q3882">
        <v>81</v>
      </c>
      <c r="R3882">
        <v>0</v>
      </c>
      <c r="S3882">
        <v>0</v>
      </c>
      <c r="T3882">
        <v>0</v>
      </c>
      <c r="U3882">
        <v>8</v>
      </c>
      <c r="V3882">
        <v>0</v>
      </c>
      <c r="W3882">
        <v>0</v>
      </c>
      <c r="X3882">
        <v>0</v>
      </c>
      <c r="Y3882">
        <v>43.270539999999997</v>
      </c>
      <c r="Z3882">
        <v>0</v>
      </c>
      <c r="AA3882">
        <v>0</v>
      </c>
      <c r="AB3882">
        <v>0</v>
      </c>
      <c r="AC3882">
        <v>13.613640999999999</v>
      </c>
      <c r="AD3882">
        <v>0</v>
      </c>
      <c r="AE3882">
        <v>0</v>
      </c>
      <c r="AF3882">
        <v>56.884180000000001</v>
      </c>
    </row>
    <row r="3883" spans="1:32" x14ac:dyDescent="0.3">
      <c r="A3883">
        <v>3013784</v>
      </c>
      <c r="B3883">
        <v>1</v>
      </c>
      <c r="C3883" t="s">
        <v>82</v>
      </c>
      <c r="D3883" t="s">
        <v>103</v>
      </c>
      <c r="E3883" t="s">
        <v>14623</v>
      </c>
      <c r="F3883" t="s">
        <v>14624</v>
      </c>
      <c r="G3883" t="s">
        <v>134</v>
      </c>
      <c r="H3883" t="s">
        <v>247</v>
      </c>
      <c r="I3883" t="s">
        <v>78</v>
      </c>
      <c r="J3883" t="s">
        <v>136</v>
      </c>
      <c r="K3883" t="s">
        <v>22</v>
      </c>
      <c r="L3883" t="s">
        <v>177</v>
      </c>
      <c r="M3883" t="s">
        <v>14625</v>
      </c>
      <c r="N3883" t="s">
        <v>14626</v>
      </c>
      <c r="O3883">
        <v>0.60059194444444441</v>
      </c>
      <c r="P3883">
        <v>0</v>
      </c>
      <c r="Q3883">
        <v>8</v>
      </c>
      <c r="R3883">
        <v>0</v>
      </c>
      <c r="S3883">
        <v>2</v>
      </c>
      <c r="T3883">
        <v>0</v>
      </c>
      <c r="U3883">
        <v>1</v>
      </c>
      <c r="V3883">
        <v>0</v>
      </c>
      <c r="W3883">
        <v>0</v>
      </c>
      <c r="X3883">
        <v>0</v>
      </c>
      <c r="Y3883">
        <v>0.86508565999999998</v>
      </c>
      <c r="Z3883">
        <v>0</v>
      </c>
      <c r="AA3883">
        <v>9.3247159999999996E-2</v>
      </c>
      <c r="AB3883">
        <v>0</v>
      </c>
      <c r="AC3883">
        <v>0.14097034999999999</v>
      </c>
      <c r="AD3883">
        <v>0</v>
      </c>
      <c r="AE3883">
        <v>0</v>
      </c>
      <c r="AF3883">
        <v>1.0993031</v>
      </c>
    </row>
    <row r="3884" spans="1:32" x14ac:dyDescent="0.3">
      <c r="A3884">
        <v>3006123</v>
      </c>
      <c r="B3884">
        <v>1</v>
      </c>
      <c r="C3884" t="s">
        <v>82</v>
      </c>
      <c r="D3884" t="s">
        <v>104</v>
      </c>
      <c r="E3884" t="s">
        <v>14627</v>
      </c>
      <c r="F3884" t="s">
        <v>14628</v>
      </c>
      <c r="G3884" t="s">
        <v>134</v>
      </c>
      <c r="H3884" t="s">
        <v>142</v>
      </c>
      <c r="I3884" t="s">
        <v>79</v>
      </c>
      <c r="J3884" t="s">
        <v>136</v>
      </c>
      <c r="K3884" t="s">
        <v>22</v>
      </c>
      <c r="L3884" t="s">
        <v>137</v>
      </c>
      <c r="M3884" t="s">
        <v>14629</v>
      </c>
      <c r="N3884" t="s">
        <v>14630</v>
      </c>
      <c r="O3884">
        <v>5.034565555555556</v>
      </c>
      <c r="P3884">
        <v>0</v>
      </c>
      <c r="Q3884">
        <v>0</v>
      </c>
      <c r="R3884">
        <v>0</v>
      </c>
      <c r="S3884">
        <v>0</v>
      </c>
      <c r="T3884">
        <v>1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2605.489</v>
      </c>
      <c r="AC3884">
        <v>0</v>
      </c>
      <c r="AD3884">
        <v>0</v>
      </c>
      <c r="AE3884">
        <v>0</v>
      </c>
      <c r="AF3884">
        <v>2605.489</v>
      </c>
    </row>
    <row r="3885" spans="1:32" x14ac:dyDescent="0.3">
      <c r="A3885">
        <v>3013391</v>
      </c>
      <c r="B3885">
        <v>1</v>
      </c>
      <c r="C3885" t="s">
        <v>82</v>
      </c>
      <c r="D3885" t="s">
        <v>113</v>
      </c>
      <c r="E3885" t="s">
        <v>14631</v>
      </c>
      <c r="F3885" t="s">
        <v>14632</v>
      </c>
      <c r="G3885" t="s">
        <v>134</v>
      </c>
      <c r="H3885" t="s">
        <v>367</v>
      </c>
      <c r="I3885" t="s">
        <v>78</v>
      </c>
      <c r="J3885" t="s">
        <v>136</v>
      </c>
      <c r="K3885" t="s">
        <v>22</v>
      </c>
      <c r="L3885" t="s">
        <v>177</v>
      </c>
      <c r="M3885" t="s">
        <v>14633</v>
      </c>
      <c r="N3885" t="s">
        <v>14634</v>
      </c>
      <c r="O3885">
        <v>7.5880972222222223</v>
      </c>
      <c r="P3885">
        <v>0</v>
      </c>
      <c r="Q3885">
        <v>1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0.12751833000000001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0.12751833000000001</v>
      </c>
    </row>
    <row r="3886" spans="1:32" x14ac:dyDescent="0.3">
      <c r="A3886">
        <v>3013770</v>
      </c>
      <c r="B3886">
        <v>1</v>
      </c>
      <c r="C3886" t="s">
        <v>82</v>
      </c>
      <c r="D3886" t="s">
        <v>91</v>
      </c>
      <c r="E3886" t="s">
        <v>14635</v>
      </c>
      <c r="F3886" t="s">
        <v>14636</v>
      </c>
      <c r="G3886" t="s">
        <v>134</v>
      </c>
      <c r="H3886" t="s">
        <v>367</v>
      </c>
      <c r="I3886" t="s">
        <v>78</v>
      </c>
      <c r="J3886" t="s">
        <v>136</v>
      </c>
      <c r="K3886" t="s">
        <v>22</v>
      </c>
      <c r="L3886" t="s">
        <v>177</v>
      </c>
      <c r="M3886" t="s">
        <v>14637</v>
      </c>
      <c r="N3886" t="s">
        <v>14638</v>
      </c>
      <c r="O3886">
        <v>7.9097249999999999</v>
      </c>
      <c r="P3886">
        <v>0</v>
      </c>
      <c r="Q3886">
        <v>8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15.608247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15.608247</v>
      </c>
    </row>
    <row r="3887" spans="1:32" x14ac:dyDescent="0.3">
      <c r="A3887">
        <v>3019092</v>
      </c>
      <c r="B3887">
        <v>1</v>
      </c>
      <c r="C3887" t="s">
        <v>82</v>
      </c>
      <c r="D3887" t="s">
        <v>106</v>
      </c>
      <c r="E3887" t="s">
        <v>14639</v>
      </c>
      <c r="F3887" t="s">
        <v>14640</v>
      </c>
      <c r="G3887" t="s">
        <v>134</v>
      </c>
      <c r="H3887" t="s">
        <v>367</v>
      </c>
      <c r="I3887" t="s">
        <v>78</v>
      </c>
      <c r="J3887" t="s">
        <v>136</v>
      </c>
      <c r="K3887" t="s">
        <v>22</v>
      </c>
      <c r="L3887" t="s">
        <v>177</v>
      </c>
      <c r="M3887" t="s">
        <v>14641</v>
      </c>
      <c r="N3887" t="s">
        <v>14642</v>
      </c>
      <c r="O3887">
        <v>5.5416922222222222</v>
      </c>
      <c r="P3887">
        <v>0</v>
      </c>
      <c r="Q3887">
        <v>2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4.5912470000000001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4.5912470000000001</v>
      </c>
    </row>
    <row r="3888" spans="1:32" x14ac:dyDescent="0.3">
      <c r="A3888">
        <v>3013348</v>
      </c>
      <c r="B3888">
        <v>1</v>
      </c>
      <c r="C3888" t="s">
        <v>82</v>
      </c>
      <c r="D3888" t="s">
        <v>111</v>
      </c>
      <c r="E3888" t="s">
        <v>14643</v>
      </c>
      <c r="F3888" t="s">
        <v>14644</v>
      </c>
      <c r="G3888" t="s">
        <v>134</v>
      </c>
      <c r="H3888" t="s">
        <v>211</v>
      </c>
      <c r="I3888" t="s">
        <v>79</v>
      </c>
      <c r="J3888" t="s">
        <v>136</v>
      </c>
      <c r="K3888" t="s">
        <v>22</v>
      </c>
      <c r="L3888" t="s">
        <v>177</v>
      </c>
      <c r="M3888" t="s">
        <v>14645</v>
      </c>
      <c r="N3888" t="s">
        <v>14646</v>
      </c>
      <c r="O3888">
        <v>1.5966666666666667</v>
      </c>
      <c r="P3888">
        <v>0</v>
      </c>
      <c r="Q3888">
        <v>2701</v>
      </c>
      <c r="R3888">
        <v>0</v>
      </c>
      <c r="S3888">
        <v>1</v>
      </c>
      <c r="T3888">
        <v>3</v>
      </c>
      <c r="U3888">
        <v>201</v>
      </c>
      <c r="V3888">
        <v>0</v>
      </c>
      <c r="W3888">
        <v>0</v>
      </c>
      <c r="X3888">
        <v>0</v>
      </c>
      <c r="Y3888">
        <v>867.06885</v>
      </c>
      <c r="Z3888">
        <v>0</v>
      </c>
      <c r="AA3888">
        <v>0.14254765</v>
      </c>
      <c r="AB3888">
        <v>56.379252999999999</v>
      </c>
      <c r="AC3888">
        <v>236.5104</v>
      </c>
      <c r="AD3888">
        <v>0</v>
      </c>
      <c r="AE3888">
        <v>0</v>
      </c>
      <c r="AF3888">
        <v>1160.1011000000001</v>
      </c>
    </row>
    <row r="3889" spans="1:32" x14ac:dyDescent="0.3">
      <c r="A3889">
        <v>3019120</v>
      </c>
      <c r="B3889">
        <v>1</v>
      </c>
      <c r="C3889" t="s">
        <v>82</v>
      </c>
      <c r="D3889" t="s">
        <v>113</v>
      </c>
      <c r="E3889" t="s">
        <v>14647</v>
      </c>
      <c r="F3889" t="s">
        <v>14648</v>
      </c>
      <c r="G3889" t="s">
        <v>134</v>
      </c>
      <c r="H3889" t="s">
        <v>211</v>
      </c>
      <c r="I3889" t="s">
        <v>79</v>
      </c>
      <c r="J3889" t="s">
        <v>136</v>
      </c>
      <c r="K3889" t="s">
        <v>22</v>
      </c>
      <c r="L3889" t="s">
        <v>177</v>
      </c>
      <c r="M3889" t="s">
        <v>14649</v>
      </c>
      <c r="N3889" t="s">
        <v>14650</v>
      </c>
      <c r="O3889">
        <v>0.60277777777777775</v>
      </c>
      <c r="P3889">
        <v>0</v>
      </c>
      <c r="Q3889">
        <v>3614</v>
      </c>
      <c r="R3889">
        <v>0</v>
      </c>
      <c r="S3889">
        <v>10</v>
      </c>
      <c r="T3889">
        <v>6</v>
      </c>
      <c r="U3889">
        <v>418</v>
      </c>
      <c r="V3889">
        <v>0</v>
      </c>
      <c r="W3889">
        <v>0</v>
      </c>
      <c r="X3889">
        <v>0</v>
      </c>
      <c r="Y3889">
        <v>552.38153</v>
      </c>
      <c r="Z3889">
        <v>0</v>
      </c>
      <c r="AA3889">
        <v>1.4750209000000001</v>
      </c>
      <c r="AB3889">
        <v>71.795906000000002</v>
      </c>
      <c r="AC3889">
        <v>131.11626000000001</v>
      </c>
      <c r="AD3889">
        <v>0</v>
      </c>
      <c r="AE3889">
        <v>0</v>
      </c>
      <c r="AF3889">
        <v>756.76873999999998</v>
      </c>
    </row>
    <row r="3890" spans="1:32" x14ac:dyDescent="0.3">
      <c r="A3890">
        <v>3014106</v>
      </c>
      <c r="B3890">
        <v>1</v>
      </c>
      <c r="C3890" t="s">
        <v>82</v>
      </c>
      <c r="D3890" t="s">
        <v>88</v>
      </c>
      <c r="E3890" t="s">
        <v>14651</v>
      </c>
      <c r="F3890" t="s">
        <v>14652</v>
      </c>
      <c r="G3890" t="s">
        <v>134</v>
      </c>
      <c r="H3890" t="s">
        <v>478</v>
      </c>
      <c r="I3890" t="s">
        <v>78</v>
      </c>
      <c r="J3890" t="s">
        <v>136</v>
      </c>
      <c r="K3890" t="s">
        <v>22</v>
      </c>
      <c r="L3890" t="s">
        <v>177</v>
      </c>
      <c r="M3890" t="s">
        <v>14653</v>
      </c>
      <c r="N3890" t="s">
        <v>14654</v>
      </c>
      <c r="O3890">
        <v>2.8202211111111111</v>
      </c>
      <c r="P3890">
        <v>0</v>
      </c>
      <c r="Q3890">
        <v>19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9.1053809999999995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9.1053809999999995</v>
      </c>
    </row>
    <row r="3891" spans="1:32" x14ac:dyDescent="0.3">
      <c r="A3891">
        <v>3014175</v>
      </c>
      <c r="B3891">
        <v>1</v>
      </c>
      <c r="C3891" t="s">
        <v>82</v>
      </c>
      <c r="D3891" t="s">
        <v>84</v>
      </c>
      <c r="E3891" t="s">
        <v>14655</v>
      </c>
      <c r="F3891" t="s">
        <v>14656</v>
      </c>
      <c r="G3891" t="s">
        <v>134</v>
      </c>
      <c r="H3891" t="s">
        <v>182</v>
      </c>
      <c r="I3891" t="s">
        <v>78</v>
      </c>
      <c r="J3891" t="s">
        <v>136</v>
      </c>
      <c r="K3891" t="s">
        <v>22</v>
      </c>
      <c r="L3891" t="s">
        <v>177</v>
      </c>
      <c r="M3891" t="s">
        <v>14657</v>
      </c>
      <c r="N3891" t="s">
        <v>14658</v>
      </c>
      <c r="O3891">
        <v>1.44784</v>
      </c>
      <c r="P3891">
        <v>0</v>
      </c>
      <c r="Q3891">
        <v>189</v>
      </c>
      <c r="R3891">
        <v>0</v>
      </c>
      <c r="S3891">
        <v>0</v>
      </c>
      <c r="T3891">
        <v>0</v>
      </c>
      <c r="U3891">
        <v>16</v>
      </c>
      <c r="V3891">
        <v>0</v>
      </c>
      <c r="W3891">
        <v>0</v>
      </c>
      <c r="X3891">
        <v>0</v>
      </c>
      <c r="Y3891">
        <v>78.06344</v>
      </c>
      <c r="Z3891">
        <v>0</v>
      </c>
      <c r="AA3891">
        <v>0</v>
      </c>
      <c r="AB3891">
        <v>0</v>
      </c>
      <c r="AC3891">
        <v>21.654599999999999</v>
      </c>
      <c r="AD3891">
        <v>0</v>
      </c>
      <c r="AE3891">
        <v>0</v>
      </c>
      <c r="AF3891">
        <v>99.718029999999999</v>
      </c>
    </row>
    <row r="3892" spans="1:32" x14ac:dyDescent="0.3">
      <c r="A3892">
        <v>3019417</v>
      </c>
      <c r="B3892">
        <v>2</v>
      </c>
      <c r="C3892" t="s">
        <v>83</v>
      </c>
      <c r="D3892" t="s">
        <v>124</v>
      </c>
      <c r="E3892" t="s">
        <v>14659</v>
      </c>
      <c r="F3892" t="s">
        <v>14660</v>
      </c>
      <c r="G3892" t="s">
        <v>134</v>
      </c>
      <c r="H3892" t="s">
        <v>247</v>
      </c>
      <c r="I3892" t="s">
        <v>78</v>
      </c>
      <c r="J3892" t="s">
        <v>136</v>
      </c>
      <c r="K3892" t="s">
        <v>22</v>
      </c>
      <c r="L3892" t="s">
        <v>177</v>
      </c>
      <c r="M3892" t="s">
        <v>14661</v>
      </c>
      <c r="N3892" t="s">
        <v>14662</v>
      </c>
      <c r="O3892">
        <v>0.1338736111111111</v>
      </c>
      <c r="P3892">
        <v>0</v>
      </c>
      <c r="Q3892">
        <v>23</v>
      </c>
      <c r="R3892">
        <v>0</v>
      </c>
      <c r="S3892">
        <v>26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0.26750259999999998</v>
      </c>
      <c r="Z3892">
        <v>0</v>
      </c>
      <c r="AA3892">
        <v>0.29567868000000003</v>
      </c>
      <c r="AB3892">
        <v>0</v>
      </c>
      <c r="AC3892">
        <v>0</v>
      </c>
      <c r="AD3892">
        <v>0</v>
      </c>
      <c r="AE3892">
        <v>0</v>
      </c>
      <c r="AF3892">
        <v>0.5631813</v>
      </c>
    </row>
    <row r="3893" spans="1:32" x14ac:dyDescent="0.3">
      <c r="A3893">
        <v>3014202</v>
      </c>
      <c r="B3893">
        <v>1</v>
      </c>
      <c r="C3893" t="s">
        <v>82</v>
      </c>
      <c r="D3893" t="s">
        <v>99</v>
      </c>
      <c r="E3893" t="s">
        <v>14663</v>
      </c>
      <c r="F3893" t="s">
        <v>14664</v>
      </c>
      <c r="G3893" t="s">
        <v>134</v>
      </c>
      <c r="H3893" t="s">
        <v>247</v>
      </c>
      <c r="I3893" t="s">
        <v>78</v>
      </c>
      <c r="J3893" t="s">
        <v>136</v>
      </c>
      <c r="K3893" t="s">
        <v>22</v>
      </c>
      <c r="L3893" t="s">
        <v>177</v>
      </c>
      <c r="M3893" t="s">
        <v>14665</v>
      </c>
      <c r="N3893" t="s">
        <v>14666</v>
      </c>
      <c r="O3893">
        <v>1.2324666666666666</v>
      </c>
      <c r="P3893">
        <v>0</v>
      </c>
      <c r="Q3893">
        <v>25</v>
      </c>
      <c r="R3893">
        <v>0</v>
      </c>
      <c r="S3893">
        <v>0</v>
      </c>
      <c r="T3893">
        <v>0</v>
      </c>
      <c r="U3893">
        <v>3</v>
      </c>
      <c r="V3893">
        <v>0</v>
      </c>
      <c r="W3893">
        <v>0</v>
      </c>
      <c r="X3893">
        <v>0</v>
      </c>
      <c r="Y3893">
        <v>5.6589784999999999</v>
      </c>
      <c r="Z3893">
        <v>0</v>
      </c>
      <c r="AA3893">
        <v>0</v>
      </c>
      <c r="AB3893">
        <v>0</v>
      </c>
      <c r="AC3893">
        <v>3.5484252000000001</v>
      </c>
      <c r="AD3893">
        <v>0</v>
      </c>
      <c r="AE3893">
        <v>0</v>
      </c>
      <c r="AF3893">
        <v>9.2074029999999993</v>
      </c>
    </row>
    <row r="3894" spans="1:32" x14ac:dyDescent="0.3">
      <c r="A3894">
        <v>3015346</v>
      </c>
      <c r="B3894">
        <v>2</v>
      </c>
      <c r="C3894" t="s">
        <v>83</v>
      </c>
      <c r="D3894" t="s">
        <v>128</v>
      </c>
      <c r="E3894" t="s">
        <v>14667</v>
      </c>
      <c r="F3894" t="s">
        <v>194</v>
      </c>
      <c r="G3894" t="s">
        <v>134</v>
      </c>
      <c r="H3894" t="s">
        <v>318</v>
      </c>
      <c r="I3894" t="s">
        <v>79</v>
      </c>
      <c r="J3894" t="s">
        <v>136</v>
      </c>
      <c r="K3894" t="s">
        <v>22</v>
      </c>
      <c r="L3894" t="s">
        <v>177</v>
      </c>
      <c r="M3894" t="s">
        <v>14668</v>
      </c>
      <c r="N3894" t="s">
        <v>14669</v>
      </c>
      <c r="O3894">
        <v>0.75138888888888888</v>
      </c>
      <c r="P3894">
        <v>12</v>
      </c>
      <c r="Q3894">
        <v>3</v>
      </c>
      <c r="R3894">
        <v>287</v>
      </c>
      <c r="S3894">
        <v>42</v>
      </c>
      <c r="T3894">
        <v>17</v>
      </c>
      <c r="U3894">
        <v>2</v>
      </c>
      <c r="V3894">
        <v>0</v>
      </c>
      <c r="W3894">
        <v>0</v>
      </c>
      <c r="X3894">
        <v>2.0923831000000002</v>
      </c>
      <c r="Y3894">
        <v>0.95720565000000002</v>
      </c>
      <c r="Z3894">
        <v>95.17698</v>
      </c>
      <c r="AA3894">
        <v>25.805531999999999</v>
      </c>
      <c r="AB3894">
        <v>6.1404100000000001</v>
      </c>
      <c r="AC3894">
        <v>0.47756359999999998</v>
      </c>
      <c r="AD3894">
        <v>0</v>
      </c>
      <c r="AE3894">
        <v>0</v>
      </c>
      <c r="AF3894">
        <v>130.65007</v>
      </c>
    </row>
    <row r="3895" spans="1:32" x14ac:dyDescent="0.3">
      <c r="A3895">
        <v>3019054</v>
      </c>
      <c r="B3895">
        <v>1</v>
      </c>
      <c r="C3895" t="s">
        <v>82</v>
      </c>
      <c r="D3895" t="s">
        <v>104</v>
      </c>
      <c r="E3895" t="s">
        <v>14670</v>
      </c>
      <c r="F3895" t="s">
        <v>14671</v>
      </c>
      <c r="G3895" t="s">
        <v>134</v>
      </c>
      <c r="H3895" t="s">
        <v>367</v>
      </c>
      <c r="I3895" t="s">
        <v>78</v>
      </c>
      <c r="J3895" t="s">
        <v>136</v>
      </c>
      <c r="K3895" t="s">
        <v>22</v>
      </c>
      <c r="L3895" t="s">
        <v>177</v>
      </c>
      <c r="M3895" t="s">
        <v>14672</v>
      </c>
      <c r="N3895" t="s">
        <v>14673</v>
      </c>
      <c r="O3895">
        <v>4.5731411111111111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32.340319999999998</v>
      </c>
      <c r="AD3895">
        <v>0</v>
      </c>
      <c r="AE3895">
        <v>0</v>
      </c>
      <c r="AF3895">
        <v>32.340319999999998</v>
      </c>
    </row>
    <row r="3896" spans="1:32" x14ac:dyDescent="0.3">
      <c r="A3896">
        <v>3014127</v>
      </c>
      <c r="B3896">
        <v>1</v>
      </c>
      <c r="C3896" t="s">
        <v>82</v>
      </c>
      <c r="D3896" t="s">
        <v>88</v>
      </c>
      <c r="E3896" t="s">
        <v>14674</v>
      </c>
      <c r="F3896" t="s">
        <v>14675</v>
      </c>
      <c r="G3896" t="s">
        <v>134</v>
      </c>
      <c r="H3896" t="s">
        <v>211</v>
      </c>
      <c r="I3896" t="s">
        <v>79</v>
      </c>
      <c r="J3896" t="s">
        <v>136</v>
      </c>
      <c r="K3896" t="s">
        <v>22</v>
      </c>
      <c r="L3896" t="s">
        <v>177</v>
      </c>
      <c r="M3896" t="s">
        <v>14676</v>
      </c>
      <c r="N3896" t="s">
        <v>14677</v>
      </c>
      <c r="O3896">
        <v>1.0177597222222221</v>
      </c>
      <c r="P3896">
        <v>0</v>
      </c>
      <c r="Q3896">
        <v>0</v>
      </c>
      <c r="R3896">
        <v>11</v>
      </c>
      <c r="S3896">
        <v>116</v>
      </c>
      <c r="T3896">
        <v>1</v>
      </c>
      <c r="U3896">
        <v>8</v>
      </c>
      <c r="V3896">
        <v>0</v>
      </c>
      <c r="W3896">
        <v>0</v>
      </c>
      <c r="X3896">
        <v>0</v>
      </c>
      <c r="Y3896">
        <v>0</v>
      </c>
      <c r="Z3896">
        <v>2.5600499999999999</v>
      </c>
      <c r="AA3896">
        <v>33.702170000000002</v>
      </c>
      <c r="AB3896">
        <v>0.49471140000000002</v>
      </c>
      <c r="AC3896">
        <v>0.77561599999999997</v>
      </c>
      <c r="AD3896">
        <v>0</v>
      </c>
      <c r="AE3896">
        <v>0</v>
      </c>
      <c r="AF3896">
        <v>37.532547000000001</v>
      </c>
    </row>
    <row r="3897" spans="1:32" x14ac:dyDescent="0.3">
      <c r="A3897">
        <v>3017513</v>
      </c>
      <c r="B3897">
        <v>1</v>
      </c>
      <c r="C3897" t="s">
        <v>82</v>
      </c>
      <c r="D3897" t="s">
        <v>86</v>
      </c>
      <c r="E3897" t="s">
        <v>14678</v>
      </c>
      <c r="F3897" t="s">
        <v>14679</v>
      </c>
      <c r="G3897" t="s">
        <v>134</v>
      </c>
      <c r="H3897" t="s">
        <v>182</v>
      </c>
      <c r="I3897" t="s">
        <v>78</v>
      </c>
      <c r="J3897" t="s">
        <v>136</v>
      </c>
      <c r="K3897" t="s">
        <v>22</v>
      </c>
      <c r="L3897" t="s">
        <v>177</v>
      </c>
      <c r="M3897" t="s">
        <v>14680</v>
      </c>
      <c r="N3897" t="s">
        <v>14681</v>
      </c>
      <c r="O3897">
        <v>0.88565194444444451</v>
      </c>
      <c r="P3897">
        <v>0</v>
      </c>
      <c r="Q3897">
        <v>12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2.0785990000000001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2.0785990000000001</v>
      </c>
    </row>
    <row r="3898" spans="1:32" x14ac:dyDescent="0.3">
      <c r="A3898">
        <v>3014195</v>
      </c>
      <c r="B3898">
        <v>1</v>
      </c>
      <c r="C3898" t="s">
        <v>82</v>
      </c>
      <c r="D3898" t="s">
        <v>95</v>
      </c>
      <c r="E3898" t="s">
        <v>14682</v>
      </c>
      <c r="F3898" t="s">
        <v>14683</v>
      </c>
      <c r="G3898" t="s">
        <v>134</v>
      </c>
      <c r="H3898" t="s">
        <v>487</v>
      </c>
      <c r="I3898" t="s">
        <v>78</v>
      </c>
      <c r="J3898" t="s">
        <v>136</v>
      </c>
      <c r="K3898" t="s">
        <v>22</v>
      </c>
      <c r="L3898" t="s">
        <v>177</v>
      </c>
      <c r="M3898" t="s">
        <v>14684</v>
      </c>
      <c r="N3898" t="s">
        <v>14685</v>
      </c>
      <c r="O3898">
        <v>1.5312469444444443</v>
      </c>
      <c r="P3898">
        <v>0</v>
      </c>
      <c r="Q3898">
        <v>36</v>
      </c>
      <c r="R3898">
        <v>0</v>
      </c>
      <c r="S3898">
        <v>0</v>
      </c>
      <c r="T3898">
        <v>0</v>
      </c>
      <c r="U3898">
        <v>10</v>
      </c>
      <c r="V3898">
        <v>0</v>
      </c>
      <c r="W3898">
        <v>0</v>
      </c>
      <c r="X3898">
        <v>0</v>
      </c>
      <c r="Y3898">
        <v>10.072732999999999</v>
      </c>
      <c r="Z3898">
        <v>0</v>
      </c>
      <c r="AA3898">
        <v>0</v>
      </c>
      <c r="AB3898">
        <v>0</v>
      </c>
      <c r="AC3898">
        <v>31.452660000000002</v>
      </c>
      <c r="AD3898">
        <v>0</v>
      </c>
      <c r="AE3898">
        <v>0</v>
      </c>
      <c r="AF3898">
        <v>41.525393999999999</v>
      </c>
    </row>
    <row r="3899" spans="1:32" x14ac:dyDescent="0.3">
      <c r="A3899">
        <v>3015514</v>
      </c>
      <c r="B3899">
        <v>1</v>
      </c>
      <c r="C3899" t="s">
        <v>82</v>
      </c>
      <c r="D3899" t="s">
        <v>102</v>
      </c>
      <c r="E3899" t="s">
        <v>14686</v>
      </c>
      <c r="F3899" t="s">
        <v>14687</v>
      </c>
      <c r="G3899" t="s">
        <v>134</v>
      </c>
      <c r="H3899" t="s">
        <v>182</v>
      </c>
      <c r="I3899" t="s">
        <v>78</v>
      </c>
      <c r="J3899" t="s">
        <v>136</v>
      </c>
      <c r="K3899" t="s">
        <v>22</v>
      </c>
      <c r="L3899" t="s">
        <v>177</v>
      </c>
      <c r="M3899" t="s">
        <v>14688</v>
      </c>
      <c r="N3899" t="s">
        <v>14689</v>
      </c>
      <c r="O3899">
        <v>3.2482155555555554</v>
      </c>
      <c r="P3899">
        <v>0</v>
      </c>
      <c r="Q3899">
        <v>14</v>
      </c>
      <c r="R3899">
        <v>0</v>
      </c>
      <c r="S3899">
        <v>0</v>
      </c>
      <c r="T3899">
        <v>0</v>
      </c>
      <c r="U3899">
        <v>2</v>
      </c>
      <c r="V3899">
        <v>0</v>
      </c>
      <c r="W3899">
        <v>0</v>
      </c>
      <c r="X3899">
        <v>0</v>
      </c>
      <c r="Y3899">
        <v>13.109292</v>
      </c>
      <c r="Z3899">
        <v>0</v>
      </c>
      <c r="AA3899">
        <v>0</v>
      </c>
      <c r="AB3899">
        <v>0</v>
      </c>
      <c r="AC3899">
        <v>0.18650986</v>
      </c>
      <c r="AD3899">
        <v>0</v>
      </c>
      <c r="AE3899">
        <v>0</v>
      </c>
      <c r="AF3899">
        <v>13.295802</v>
      </c>
    </row>
    <row r="3900" spans="1:32" x14ac:dyDescent="0.3">
      <c r="A3900">
        <v>3014270</v>
      </c>
      <c r="B3900">
        <v>1</v>
      </c>
      <c r="C3900" t="s">
        <v>82</v>
      </c>
      <c r="D3900" t="s">
        <v>105</v>
      </c>
      <c r="E3900" t="s">
        <v>13623</v>
      </c>
      <c r="F3900" t="s">
        <v>13624</v>
      </c>
      <c r="G3900" t="s">
        <v>134</v>
      </c>
      <c r="H3900" t="s">
        <v>327</v>
      </c>
      <c r="I3900" t="s">
        <v>78</v>
      </c>
      <c r="J3900" t="s">
        <v>136</v>
      </c>
      <c r="K3900" t="s">
        <v>22</v>
      </c>
      <c r="L3900" t="s">
        <v>177</v>
      </c>
      <c r="M3900" t="s">
        <v>14690</v>
      </c>
      <c r="N3900" t="s">
        <v>14691</v>
      </c>
      <c r="O3900">
        <v>2.7098038888888887</v>
      </c>
      <c r="P3900">
        <v>0</v>
      </c>
      <c r="Q3900">
        <v>286</v>
      </c>
      <c r="R3900">
        <v>0</v>
      </c>
      <c r="S3900">
        <v>4</v>
      </c>
      <c r="T3900">
        <v>0</v>
      </c>
      <c r="U3900">
        <v>11</v>
      </c>
      <c r="V3900">
        <v>0</v>
      </c>
      <c r="W3900">
        <v>0</v>
      </c>
      <c r="X3900">
        <v>0</v>
      </c>
      <c r="Y3900">
        <v>273.93407999999999</v>
      </c>
      <c r="Z3900">
        <v>0</v>
      </c>
      <c r="AA3900">
        <v>0.13824686</v>
      </c>
      <c r="AB3900">
        <v>0</v>
      </c>
      <c r="AC3900">
        <v>7.0693416999999998</v>
      </c>
      <c r="AD3900">
        <v>0</v>
      </c>
      <c r="AE3900">
        <v>0</v>
      </c>
      <c r="AF3900">
        <v>281.14166</v>
      </c>
    </row>
    <row r="3901" spans="1:32" x14ac:dyDescent="0.3">
      <c r="A3901">
        <v>3019406</v>
      </c>
      <c r="B3901">
        <v>1</v>
      </c>
      <c r="C3901" t="s">
        <v>82</v>
      </c>
      <c r="D3901" t="s">
        <v>100</v>
      </c>
      <c r="E3901" t="s">
        <v>14503</v>
      </c>
      <c r="F3901" t="s">
        <v>14504</v>
      </c>
      <c r="G3901" t="s">
        <v>134</v>
      </c>
      <c r="H3901" t="s">
        <v>182</v>
      </c>
      <c r="I3901" t="s">
        <v>78</v>
      </c>
      <c r="J3901" t="s">
        <v>136</v>
      </c>
      <c r="K3901" t="s">
        <v>22</v>
      </c>
      <c r="L3901" t="s">
        <v>177</v>
      </c>
      <c r="M3901" t="s">
        <v>14692</v>
      </c>
      <c r="N3901" t="s">
        <v>14693</v>
      </c>
      <c r="O3901">
        <v>1.9082216666666667</v>
      </c>
      <c r="P3901">
        <v>0</v>
      </c>
      <c r="Q3901">
        <v>41</v>
      </c>
      <c r="R3901">
        <v>0</v>
      </c>
      <c r="S3901">
        <v>0</v>
      </c>
      <c r="T3901">
        <v>0</v>
      </c>
      <c r="U3901">
        <v>9</v>
      </c>
      <c r="V3901">
        <v>0</v>
      </c>
      <c r="W3901">
        <v>0</v>
      </c>
      <c r="X3901">
        <v>0</v>
      </c>
      <c r="Y3901">
        <v>19.166422000000001</v>
      </c>
      <c r="Z3901">
        <v>0</v>
      </c>
      <c r="AA3901">
        <v>0</v>
      </c>
      <c r="AB3901">
        <v>0</v>
      </c>
      <c r="AC3901">
        <v>11.747730000000001</v>
      </c>
      <c r="AD3901">
        <v>0</v>
      </c>
      <c r="AE3901">
        <v>0</v>
      </c>
      <c r="AF3901">
        <v>30.914152000000001</v>
      </c>
    </row>
    <row r="3902" spans="1:32" x14ac:dyDescent="0.3">
      <c r="A3902">
        <v>3017188</v>
      </c>
      <c r="B3902">
        <v>1</v>
      </c>
      <c r="C3902" t="s">
        <v>82</v>
      </c>
      <c r="D3902" t="s">
        <v>98</v>
      </c>
      <c r="E3902" t="s">
        <v>12030</v>
      </c>
      <c r="F3902" t="s">
        <v>12031</v>
      </c>
      <c r="G3902" t="s">
        <v>134</v>
      </c>
      <c r="H3902" t="s">
        <v>142</v>
      </c>
      <c r="I3902" t="s">
        <v>78</v>
      </c>
      <c r="J3902" t="s">
        <v>136</v>
      </c>
      <c r="K3902" t="s">
        <v>22</v>
      </c>
      <c r="L3902" t="s">
        <v>137</v>
      </c>
      <c r="M3902" t="s">
        <v>14694</v>
      </c>
      <c r="N3902" t="s">
        <v>14695</v>
      </c>
      <c r="O3902">
        <v>2.3269444444444445</v>
      </c>
      <c r="P3902">
        <v>0</v>
      </c>
      <c r="Q3902">
        <v>546</v>
      </c>
      <c r="R3902">
        <v>0</v>
      </c>
      <c r="S3902">
        <v>0</v>
      </c>
      <c r="T3902">
        <v>0</v>
      </c>
      <c r="U3902">
        <v>50</v>
      </c>
      <c r="V3902">
        <v>0</v>
      </c>
      <c r="W3902">
        <v>0</v>
      </c>
      <c r="X3902">
        <v>0</v>
      </c>
      <c r="Y3902">
        <v>275.35430000000002</v>
      </c>
      <c r="Z3902">
        <v>0</v>
      </c>
      <c r="AA3902">
        <v>0</v>
      </c>
      <c r="AB3902">
        <v>0</v>
      </c>
      <c r="AC3902">
        <v>24.014821999999999</v>
      </c>
      <c r="AD3902">
        <v>0</v>
      </c>
      <c r="AE3902">
        <v>0</v>
      </c>
      <c r="AF3902">
        <v>299.36914000000002</v>
      </c>
    </row>
    <row r="3903" spans="1:32" x14ac:dyDescent="0.3">
      <c r="A3903">
        <v>3019550</v>
      </c>
      <c r="B3903">
        <v>1</v>
      </c>
      <c r="C3903" t="s">
        <v>82</v>
      </c>
      <c r="D3903" t="s">
        <v>97</v>
      </c>
      <c r="E3903" t="s">
        <v>14696</v>
      </c>
      <c r="F3903" t="s">
        <v>14697</v>
      </c>
      <c r="G3903" t="s">
        <v>134</v>
      </c>
      <c r="H3903" t="s">
        <v>367</v>
      </c>
      <c r="I3903" t="s">
        <v>78</v>
      </c>
      <c r="J3903" t="s">
        <v>136</v>
      </c>
      <c r="K3903" t="s">
        <v>22</v>
      </c>
      <c r="L3903" t="s">
        <v>177</v>
      </c>
      <c r="M3903" t="s">
        <v>14698</v>
      </c>
      <c r="N3903" t="s">
        <v>14699</v>
      </c>
      <c r="O3903">
        <v>0.78641666666666665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2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49.016677999999999</v>
      </c>
      <c r="AD3903">
        <v>0</v>
      </c>
      <c r="AE3903">
        <v>0</v>
      </c>
      <c r="AF3903">
        <v>49.016677999999999</v>
      </c>
    </row>
    <row r="3904" spans="1:32" x14ac:dyDescent="0.3">
      <c r="A3904">
        <v>3005331</v>
      </c>
      <c r="B3904">
        <v>1</v>
      </c>
      <c r="C3904" t="s">
        <v>82</v>
      </c>
      <c r="D3904" t="s">
        <v>91</v>
      </c>
      <c r="E3904" t="s">
        <v>14700</v>
      </c>
      <c r="F3904" t="s">
        <v>14701</v>
      </c>
      <c r="G3904" t="s">
        <v>134</v>
      </c>
      <c r="H3904" t="s">
        <v>336</v>
      </c>
      <c r="I3904" t="s">
        <v>79</v>
      </c>
      <c r="J3904" t="s">
        <v>136</v>
      </c>
      <c r="K3904" t="s">
        <v>22</v>
      </c>
      <c r="L3904" t="s">
        <v>137</v>
      </c>
      <c r="M3904" t="s">
        <v>14702</v>
      </c>
      <c r="N3904" t="s">
        <v>14703</v>
      </c>
      <c r="O3904">
        <v>1.4869444444444444</v>
      </c>
      <c r="P3904">
        <v>6</v>
      </c>
      <c r="Q3904">
        <v>146</v>
      </c>
      <c r="R3904">
        <v>9</v>
      </c>
      <c r="S3904">
        <v>3</v>
      </c>
      <c r="T3904">
        <v>8</v>
      </c>
      <c r="U3904">
        <v>5</v>
      </c>
      <c r="V3904">
        <v>0</v>
      </c>
      <c r="W3904">
        <v>0</v>
      </c>
      <c r="X3904">
        <v>5.9514994999999997</v>
      </c>
      <c r="Y3904">
        <v>43.106327</v>
      </c>
      <c r="Z3904">
        <v>38.042209999999997</v>
      </c>
      <c r="AA3904">
        <v>1.1972160000000001</v>
      </c>
      <c r="AB3904">
        <v>14.494146000000001</v>
      </c>
      <c r="AC3904">
        <v>6.9180802999999997</v>
      </c>
      <c r="AD3904">
        <v>0</v>
      </c>
      <c r="AE3904">
        <v>0</v>
      </c>
      <c r="AF3904">
        <v>109.70948</v>
      </c>
    </row>
    <row r="3905" spans="1:32" x14ac:dyDescent="0.3">
      <c r="A3905">
        <v>3018991</v>
      </c>
      <c r="B3905">
        <v>1</v>
      </c>
      <c r="C3905" t="s">
        <v>82</v>
      </c>
      <c r="D3905" t="s">
        <v>95</v>
      </c>
      <c r="E3905" t="s">
        <v>14704</v>
      </c>
      <c r="F3905" t="s">
        <v>14705</v>
      </c>
      <c r="G3905" t="s">
        <v>134</v>
      </c>
      <c r="H3905" t="s">
        <v>182</v>
      </c>
      <c r="I3905" t="s">
        <v>78</v>
      </c>
      <c r="J3905" t="s">
        <v>136</v>
      </c>
      <c r="K3905" t="s">
        <v>22</v>
      </c>
      <c r="L3905" t="s">
        <v>177</v>
      </c>
      <c r="M3905" t="s">
        <v>14706</v>
      </c>
      <c r="N3905" t="s">
        <v>14707</v>
      </c>
      <c r="O3905">
        <v>0.93537472222222229</v>
      </c>
      <c r="P3905">
        <v>0</v>
      </c>
      <c r="Q3905">
        <v>71</v>
      </c>
      <c r="R3905">
        <v>0</v>
      </c>
      <c r="S3905">
        <v>0</v>
      </c>
      <c r="T3905">
        <v>0</v>
      </c>
      <c r="U3905">
        <v>2</v>
      </c>
      <c r="V3905">
        <v>0</v>
      </c>
      <c r="W3905">
        <v>0</v>
      </c>
      <c r="X3905">
        <v>0</v>
      </c>
      <c r="Y3905">
        <v>18.344873</v>
      </c>
      <c r="Z3905">
        <v>0</v>
      </c>
      <c r="AA3905">
        <v>0</v>
      </c>
      <c r="AB3905">
        <v>0</v>
      </c>
      <c r="AC3905">
        <v>3.4045879999999999</v>
      </c>
      <c r="AD3905">
        <v>0</v>
      </c>
      <c r="AE3905">
        <v>0</v>
      </c>
      <c r="AF3905">
        <v>21.749459999999999</v>
      </c>
    </row>
    <row r="3906" spans="1:32" x14ac:dyDescent="0.3">
      <c r="A3906">
        <v>3019455</v>
      </c>
      <c r="B3906">
        <v>1</v>
      </c>
      <c r="C3906" t="s">
        <v>83</v>
      </c>
      <c r="D3906" t="s">
        <v>120</v>
      </c>
      <c r="E3906" t="s">
        <v>14708</v>
      </c>
      <c r="F3906" t="s">
        <v>14709</v>
      </c>
      <c r="G3906" t="s">
        <v>134</v>
      </c>
      <c r="H3906" t="s">
        <v>238</v>
      </c>
      <c r="I3906" t="s">
        <v>78</v>
      </c>
      <c r="J3906" t="s">
        <v>136</v>
      </c>
      <c r="K3906" t="s">
        <v>22</v>
      </c>
      <c r="L3906" t="s">
        <v>177</v>
      </c>
      <c r="M3906" t="s">
        <v>14710</v>
      </c>
      <c r="N3906" t="s">
        <v>14711</v>
      </c>
      <c r="O3906">
        <v>1.2274988888888889</v>
      </c>
      <c r="P3906">
        <v>0</v>
      </c>
      <c r="Q3906">
        <v>1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6.5514489999999995E-2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6.5514489999999995E-2</v>
      </c>
    </row>
    <row r="3907" spans="1:32" x14ac:dyDescent="0.3">
      <c r="A3907">
        <v>3017274</v>
      </c>
      <c r="B3907">
        <v>1</v>
      </c>
      <c r="C3907" t="s">
        <v>82</v>
      </c>
      <c r="D3907" t="s">
        <v>92</v>
      </c>
      <c r="E3907" t="s">
        <v>14712</v>
      </c>
      <c r="F3907" t="s">
        <v>14713</v>
      </c>
      <c r="G3907" t="s">
        <v>134</v>
      </c>
      <c r="H3907" t="s">
        <v>293</v>
      </c>
      <c r="I3907" t="s">
        <v>78</v>
      </c>
      <c r="J3907" t="s">
        <v>136</v>
      </c>
      <c r="K3907" t="s">
        <v>22</v>
      </c>
      <c r="L3907" t="s">
        <v>177</v>
      </c>
      <c r="M3907" t="s">
        <v>14714</v>
      </c>
      <c r="N3907" t="s">
        <v>14715</v>
      </c>
      <c r="O3907">
        <v>3.3936944444444443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4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15.283814</v>
      </c>
      <c r="AD3907">
        <v>0</v>
      </c>
      <c r="AE3907">
        <v>0</v>
      </c>
      <c r="AF3907">
        <v>15.283814</v>
      </c>
    </row>
    <row r="3908" spans="1:32" x14ac:dyDescent="0.3">
      <c r="A3908">
        <v>3014118</v>
      </c>
      <c r="B3908">
        <v>1</v>
      </c>
      <c r="C3908" t="s">
        <v>83</v>
      </c>
      <c r="D3908" t="s">
        <v>127</v>
      </c>
      <c r="E3908" t="s">
        <v>6510</v>
      </c>
      <c r="F3908" t="s">
        <v>6511</v>
      </c>
      <c r="G3908" t="s">
        <v>134</v>
      </c>
      <c r="H3908" t="s">
        <v>211</v>
      </c>
      <c r="I3908" t="s">
        <v>79</v>
      </c>
      <c r="J3908" t="s">
        <v>136</v>
      </c>
      <c r="K3908" t="s">
        <v>22</v>
      </c>
      <c r="L3908" t="s">
        <v>177</v>
      </c>
      <c r="M3908" t="s">
        <v>14716</v>
      </c>
      <c r="N3908" t="s">
        <v>14717</v>
      </c>
      <c r="O3908">
        <v>0.82</v>
      </c>
      <c r="P3908">
        <v>0</v>
      </c>
      <c r="Q3908">
        <v>114</v>
      </c>
      <c r="R3908">
        <v>0</v>
      </c>
      <c r="S3908">
        <v>0</v>
      </c>
      <c r="T3908">
        <v>3</v>
      </c>
      <c r="U3908">
        <v>3</v>
      </c>
      <c r="V3908">
        <v>1</v>
      </c>
      <c r="W3908">
        <v>0</v>
      </c>
      <c r="X3908">
        <v>0</v>
      </c>
      <c r="Y3908">
        <v>8.2743889999999993</v>
      </c>
      <c r="Z3908">
        <v>0</v>
      </c>
      <c r="AA3908">
        <v>0</v>
      </c>
      <c r="AB3908">
        <v>5.2171725999999996</v>
      </c>
      <c r="AC3908">
        <v>0.16834070000000001</v>
      </c>
      <c r="AD3908">
        <v>141.26687999999999</v>
      </c>
      <c r="AE3908">
        <v>0</v>
      </c>
      <c r="AF3908">
        <v>154.92679000000001</v>
      </c>
    </row>
    <row r="3909" spans="1:32" x14ac:dyDescent="0.3">
      <c r="A3909">
        <v>3018560</v>
      </c>
      <c r="B3909">
        <v>1</v>
      </c>
      <c r="C3909" t="s">
        <v>83</v>
      </c>
      <c r="D3909" t="s">
        <v>130</v>
      </c>
      <c r="E3909" t="s">
        <v>14718</v>
      </c>
      <c r="F3909" t="s">
        <v>14719</v>
      </c>
      <c r="G3909" t="s">
        <v>134</v>
      </c>
      <c r="H3909" t="s">
        <v>142</v>
      </c>
      <c r="I3909" t="s">
        <v>79</v>
      </c>
      <c r="J3909" t="s">
        <v>136</v>
      </c>
      <c r="K3909" t="s">
        <v>22</v>
      </c>
      <c r="L3909" t="s">
        <v>137</v>
      </c>
      <c r="M3909" t="s">
        <v>14720</v>
      </c>
      <c r="N3909" t="s">
        <v>14721</v>
      </c>
      <c r="O3909">
        <v>7.3277777777777775</v>
      </c>
      <c r="P3909">
        <v>1</v>
      </c>
      <c r="Q3909">
        <v>189</v>
      </c>
      <c r="R3909">
        <v>4</v>
      </c>
      <c r="S3909">
        <v>11</v>
      </c>
      <c r="T3909">
        <v>0</v>
      </c>
      <c r="U3909">
        <v>11</v>
      </c>
      <c r="V3909">
        <v>1</v>
      </c>
      <c r="W3909">
        <v>0</v>
      </c>
      <c r="X3909">
        <v>22.33785</v>
      </c>
      <c r="Y3909">
        <v>164.97083000000001</v>
      </c>
      <c r="Z3909">
        <v>10.438634</v>
      </c>
      <c r="AA3909">
        <v>18.903894000000001</v>
      </c>
      <c r="AB3909">
        <v>0</v>
      </c>
      <c r="AC3909">
        <v>49.891064</v>
      </c>
      <c r="AD3909">
        <v>1260.6196</v>
      </c>
      <c r="AE3909">
        <v>0</v>
      </c>
      <c r="AF3909">
        <v>1527.162</v>
      </c>
    </row>
    <row r="3910" spans="1:32" x14ac:dyDescent="0.3">
      <c r="A3910">
        <v>3004710</v>
      </c>
      <c r="B3910">
        <v>1</v>
      </c>
      <c r="C3910" t="s">
        <v>82</v>
      </c>
      <c r="D3910" t="s">
        <v>95</v>
      </c>
      <c r="E3910" t="s">
        <v>14722</v>
      </c>
      <c r="F3910" t="s">
        <v>14723</v>
      </c>
      <c r="G3910" t="s">
        <v>134</v>
      </c>
      <c r="H3910" t="s">
        <v>318</v>
      </c>
      <c r="I3910" t="s">
        <v>79</v>
      </c>
      <c r="J3910" t="s">
        <v>136</v>
      </c>
      <c r="K3910" t="s">
        <v>22</v>
      </c>
      <c r="L3910" t="s">
        <v>177</v>
      </c>
      <c r="M3910" t="s">
        <v>14724</v>
      </c>
      <c r="N3910" t="s">
        <v>14725</v>
      </c>
      <c r="O3910">
        <v>4.9261422222222224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0</v>
      </c>
      <c r="V3910">
        <v>1</v>
      </c>
      <c r="W3910">
        <v>0</v>
      </c>
      <c r="X3910">
        <v>0</v>
      </c>
      <c r="Y3910">
        <v>0</v>
      </c>
      <c r="Z3910">
        <v>2.3906827000000002</v>
      </c>
      <c r="AA3910">
        <v>0</v>
      </c>
      <c r="AB3910">
        <v>0</v>
      </c>
      <c r="AC3910">
        <v>0</v>
      </c>
      <c r="AD3910">
        <v>237.52674999999999</v>
      </c>
      <c r="AE3910">
        <v>0</v>
      </c>
      <c r="AF3910">
        <v>239.91743</v>
      </c>
    </row>
    <row r="3911" spans="1:32" x14ac:dyDescent="0.3">
      <c r="A3911">
        <v>3019035</v>
      </c>
      <c r="B3911">
        <v>1</v>
      </c>
      <c r="C3911" t="s">
        <v>82</v>
      </c>
      <c r="D3911" t="s">
        <v>95</v>
      </c>
      <c r="E3911" t="s">
        <v>14726</v>
      </c>
      <c r="F3911" t="s">
        <v>14727</v>
      </c>
      <c r="G3911" t="s">
        <v>134</v>
      </c>
      <c r="H3911" t="s">
        <v>293</v>
      </c>
      <c r="I3911" t="s">
        <v>78</v>
      </c>
      <c r="J3911" t="s">
        <v>136</v>
      </c>
      <c r="K3911" t="s">
        <v>22</v>
      </c>
      <c r="L3911" t="s">
        <v>177</v>
      </c>
      <c r="M3911" t="s">
        <v>14728</v>
      </c>
      <c r="N3911" t="s">
        <v>14729</v>
      </c>
      <c r="O3911">
        <v>5.1042388888888883</v>
      </c>
      <c r="P3911">
        <v>0</v>
      </c>
      <c r="Q3911">
        <v>11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6.9890455999999999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6.9890455999999999</v>
      </c>
    </row>
    <row r="3912" spans="1:32" x14ac:dyDescent="0.3">
      <c r="A3912">
        <v>3013792</v>
      </c>
      <c r="B3912">
        <v>1</v>
      </c>
      <c r="C3912" t="s">
        <v>82</v>
      </c>
      <c r="D3912" t="s">
        <v>90</v>
      </c>
      <c r="E3912" t="s">
        <v>14730</v>
      </c>
      <c r="F3912" t="s">
        <v>14731</v>
      </c>
      <c r="G3912" t="s">
        <v>134</v>
      </c>
      <c r="H3912" t="s">
        <v>327</v>
      </c>
      <c r="I3912" t="s">
        <v>78</v>
      </c>
      <c r="J3912" t="s">
        <v>136</v>
      </c>
      <c r="K3912" t="s">
        <v>22</v>
      </c>
      <c r="L3912" t="s">
        <v>177</v>
      </c>
      <c r="M3912" t="s">
        <v>14732</v>
      </c>
      <c r="N3912" t="s">
        <v>14733</v>
      </c>
      <c r="O3912">
        <v>0.96666666666666667</v>
      </c>
      <c r="P3912">
        <v>0</v>
      </c>
      <c r="Q3912">
        <v>263</v>
      </c>
      <c r="R3912">
        <v>0</v>
      </c>
      <c r="S3912">
        <v>0</v>
      </c>
      <c r="T3912">
        <v>0</v>
      </c>
      <c r="U3912">
        <v>12</v>
      </c>
      <c r="V3912">
        <v>0</v>
      </c>
      <c r="W3912">
        <v>0</v>
      </c>
      <c r="X3912">
        <v>0</v>
      </c>
      <c r="Y3912">
        <v>83.087050000000005</v>
      </c>
      <c r="Z3912">
        <v>0</v>
      </c>
      <c r="AA3912">
        <v>0</v>
      </c>
      <c r="AB3912">
        <v>0</v>
      </c>
      <c r="AC3912">
        <v>4.4790105999999996</v>
      </c>
      <c r="AD3912">
        <v>0</v>
      </c>
      <c r="AE3912">
        <v>0</v>
      </c>
      <c r="AF3912">
        <v>87.566059999999993</v>
      </c>
    </row>
    <row r="3913" spans="1:32" x14ac:dyDescent="0.3">
      <c r="A3913">
        <v>3013334</v>
      </c>
      <c r="B3913">
        <v>1</v>
      </c>
      <c r="C3913" t="s">
        <v>83</v>
      </c>
      <c r="D3913" t="s">
        <v>126</v>
      </c>
      <c r="E3913" t="s">
        <v>13607</v>
      </c>
      <c r="F3913" t="s">
        <v>13608</v>
      </c>
      <c r="G3913" t="s">
        <v>134</v>
      </c>
      <c r="H3913" t="s">
        <v>211</v>
      </c>
      <c r="I3913" t="s">
        <v>79</v>
      </c>
      <c r="J3913" t="s">
        <v>136</v>
      </c>
      <c r="K3913" t="s">
        <v>22</v>
      </c>
      <c r="L3913" t="s">
        <v>177</v>
      </c>
      <c r="M3913" t="s">
        <v>14734</v>
      </c>
      <c r="N3913" t="s">
        <v>14735</v>
      </c>
      <c r="O3913">
        <v>0.53722222222222227</v>
      </c>
      <c r="P3913">
        <v>8</v>
      </c>
      <c r="Q3913">
        <v>1330</v>
      </c>
      <c r="R3913">
        <v>4</v>
      </c>
      <c r="S3913">
        <v>111</v>
      </c>
      <c r="T3913">
        <v>5</v>
      </c>
      <c r="U3913">
        <v>93</v>
      </c>
      <c r="V3913">
        <v>0</v>
      </c>
      <c r="W3913">
        <v>0</v>
      </c>
      <c r="X3913">
        <v>20.250710000000002</v>
      </c>
      <c r="Y3913">
        <v>65.879670000000004</v>
      </c>
      <c r="Z3913">
        <v>1.6021274000000001</v>
      </c>
      <c r="AA3913">
        <v>8.6173850000000005</v>
      </c>
      <c r="AB3913">
        <v>7.2821283000000001</v>
      </c>
      <c r="AC3913">
        <v>10.288501999999999</v>
      </c>
      <c r="AD3913">
        <v>0</v>
      </c>
      <c r="AE3913">
        <v>0</v>
      </c>
      <c r="AF3913">
        <v>113.920525</v>
      </c>
    </row>
    <row r="3914" spans="1:32" x14ac:dyDescent="0.3">
      <c r="A3914">
        <v>3019017</v>
      </c>
      <c r="B3914">
        <v>1</v>
      </c>
      <c r="C3914" t="s">
        <v>82</v>
      </c>
      <c r="D3914" t="s">
        <v>91</v>
      </c>
      <c r="E3914" t="s">
        <v>14736</v>
      </c>
      <c r="F3914" t="s">
        <v>14737</v>
      </c>
      <c r="G3914" t="s">
        <v>134</v>
      </c>
      <c r="H3914" t="s">
        <v>216</v>
      </c>
      <c r="I3914" t="s">
        <v>78</v>
      </c>
      <c r="J3914" t="s">
        <v>136</v>
      </c>
      <c r="K3914" t="s">
        <v>22</v>
      </c>
      <c r="L3914" t="s">
        <v>177</v>
      </c>
      <c r="M3914" t="s">
        <v>14738</v>
      </c>
      <c r="N3914" t="s">
        <v>14739</v>
      </c>
      <c r="O3914">
        <v>2.956096111111111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9.9054569999999995E-2</v>
      </c>
      <c r="AD3914">
        <v>0</v>
      </c>
      <c r="AE3914">
        <v>0</v>
      </c>
      <c r="AF3914">
        <v>9.9054569999999995E-2</v>
      </c>
    </row>
    <row r="3915" spans="1:32" x14ac:dyDescent="0.3">
      <c r="A3915">
        <v>3019419</v>
      </c>
      <c r="B3915">
        <v>1</v>
      </c>
      <c r="C3915" t="s">
        <v>82</v>
      </c>
      <c r="D3915" t="s">
        <v>112</v>
      </c>
      <c r="E3915" t="s">
        <v>14740</v>
      </c>
      <c r="F3915" t="s">
        <v>14741</v>
      </c>
      <c r="G3915" t="s">
        <v>134</v>
      </c>
      <c r="H3915" t="s">
        <v>238</v>
      </c>
      <c r="I3915" t="s">
        <v>78</v>
      </c>
      <c r="J3915" t="s">
        <v>136</v>
      </c>
      <c r="K3915" t="s">
        <v>22</v>
      </c>
      <c r="L3915" t="s">
        <v>177</v>
      </c>
      <c r="M3915" t="s">
        <v>14742</v>
      </c>
      <c r="N3915" t="s">
        <v>14743</v>
      </c>
      <c r="O3915">
        <v>3.2026869444444448</v>
      </c>
      <c r="P3915">
        <v>0</v>
      </c>
      <c r="Q3915">
        <v>1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0.77346784000000002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0.77346784000000002</v>
      </c>
    </row>
    <row r="3916" spans="1:32" x14ac:dyDescent="0.3">
      <c r="A3916">
        <v>3014533</v>
      </c>
      <c r="B3916">
        <v>1</v>
      </c>
      <c r="C3916" t="s">
        <v>82</v>
      </c>
      <c r="D3916" t="s">
        <v>109</v>
      </c>
      <c r="E3916" t="s">
        <v>14744</v>
      </c>
      <c r="F3916" t="s">
        <v>14745</v>
      </c>
      <c r="G3916" t="s">
        <v>134</v>
      </c>
      <c r="H3916" t="s">
        <v>211</v>
      </c>
      <c r="I3916" t="s">
        <v>79</v>
      </c>
      <c r="J3916" t="s">
        <v>136</v>
      </c>
      <c r="K3916" t="s">
        <v>22</v>
      </c>
      <c r="L3916" t="s">
        <v>177</v>
      </c>
      <c r="M3916" t="s">
        <v>14746</v>
      </c>
      <c r="N3916" t="s">
        <v>14747</v>
      </c>
      <c r="O3916">
        <v>0.86166666666666669</v>
      </c>
      <c r="P3916">
        <v>1</v>
      </c>
      <c r="Q3916">
        <v>1471</v>
      </c>
      <c r="R3916">
        <v>0</v>
      </c>
      <c r="S3916">
        <v>3</v>
      </c>
      <c r="T3916">
        <v>2</v>
      </c>
      <c r="U3916">
        <v>60</v>
      </c>
      <c r="V3916">
        <v>0</v>
      </c>
      <c r="W3916">
        <v>0</v>
      </c>
      <c r="X3916">
        <v>4.1134459999999997</v>
      </c>
      <c r="Y3916">
        <v>176.33930000000001</v>
      </c>
      <c r="Z3916">
        <v>0</v>
      </c>
      <c r="AA3916">
        <v>0.43908336999999997</v>
      </c>
      <c r="AB3916">
        <v>16.360499999999998</v>
      </c>
      <c r="AC3916">
        <v>27.389467</v>
      </c>
      <c r="AD3916">
        <v>0</v>
      </c>
      <c r="AE3916">
        <v>0</v>
      </c>
      <c r="AF3916">
        <v>224.64179999999999</v>
      </c>
    </row>
    <row r="3917" spans="1:32" x14ac:dyDescent="0.3">
      <c r="A3917">
        <v>3015578</v>
      </c>
      <c r="B3917">
        <v>2</v>
      </c>
      <c r="C3917" t="s">
        <v>83</v>
      </c>
      <c r="D3917" t="s">
        <v>120</v>
      </c>
      <c r="E3917" t="s">
        <v>14748</v>
      </c>
      <c r="F3917" t="s">
        <v>14749</v>
      </c>
      <c r="G3917" t="s">
        <v>134</v>
      </c>
      <c r="H3917" t="s">
        <v>404</v>
      </c>
      <c r="I3917" t="s">
        <v>78</v>
      </c>
      <c r="J3917" t="s">
        <v>136</v>
      </c>
      <c r="K3917" t="s">
        <v>22</v>
      </c>
      <c r="L3917" t="s">
        <v>177</v>
      </c>
      <c r="M3917" t="s">
        <v>14199</v>
      </c>
      <c r="N3917" t="s">
        <v>14750</v>
      </c>
      <c r="O3917">
        <v>1.4655555555555555</v>
      </c>
      <c r="P3917">
        <v>0</v>
      </c>
      <c r="Q3917">
        <v>89</v>
      </c>
      <c r="R3917">
        <v>0</v>
      </c>
      <c r="S3917">
        <v>3</v>
      </c>
      <c r="T3917">
        <v>0</v>
      </c>
      <c r="U3917">
        <v>5</v>
      </c>
      <c r="V3917">
        <v>0</v>
      </c>
      <c r="W3917">
        <v>0</v>
      </c>
      <c r="X3917">
        <v>0</v>
      </c>
      <c r="Y3917">
        <v>9.2262699999999995</v>
      </c>
      <c r="Z3917">
        <v>0</v>
      </c>
      <c r="AA3917">
        <v>2.1437957000000001</v>
      </c>
      <c r="AB3917">
        <v>0</v>
      </c>
      <c r="AC3917">
        <v>5.3485326999999998</v>
      </c>
      <c r="AD3917">
        <v>0</v>
      </c>
      <c r="AE3917">
        <v>0</v>
      </c>
      <c r="AF3917">
        <v>16.718596999999999</v>
      </c>
    </row>
    <row r="3918" spans="1:32" x14ac:dyDescent="0.3">
      <c r="A3918">
        <v>3013340</v>
      </c>
      <c r="B3918">
        <v>1</v>
      </c>
      <c r="C3918" t="s">
        <v>83</v>
      </c>
      <c r="D3918" t="s">
        <v>116</v>
      </c>
      <c r="E3918" t="s">
        <v>14751</v>
      </c>
      <c r="F3918" t="s">
        <v>14752</v>
      </c>
      <c r="G3918" t="s">
        <v>134</v>
      </c>
      <c r="H3918" t="s">
        <v>367</v>
      </c>
      <c r="I3918" t="s">
        <v>78</v>
      </c>
      <c r="J3918" t="s">
        <v>136</v>
      </c>
      <c r="K3918" t="s">
        <v>22</v>
      </c>
      <c r="L3918" t="s">
        <v>177</v>
      </c>
      <c r="M3918" t="s">
        <v>14753</v>
      </c>
      <c r="N3918" t="s">
        <v>14754</v>
      </c>
      <c r="O3918">
        <v>0.8473883333333333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0.10964866</v>
      </c>
      <c r="AD3918">
        <v>0</v>
      </c>
      <c r="AE3918">
        <v>0</v>
      </c>
      <c r="AF3918">
        <v>0.10964866</v>
      </c>
    </row>
    <row r="3919" spans="1:32" x14ac:dyDescent="0.3">
      <c r="A3919">
        <v>3019493</v>
      </c>
      <c r="B3919">
        <v>1</v>
      </c>
      <c r="C3919" t="s">
        <v>83</v>
      </c>
      <c r="D3919" t="s">
        <v>119</v>
      </c>
      <c r="E3919" t="s">
        <v>14755</v>
      </c>
      <c r="F3919" t="s">
        <v>14756</v>
      </c>
      <c r="G3919" t="s">
        <v>134</v>
      </c>
      <c r="H3919" t="s">
        <v>247</v>
      </c>
      <c r="I3919" t="s">
        <v>78</v>
      </c>
      <c r="J3919" t="s">
        <v>136</v>
      </c>
      <c r="K3919" t="s">
        <v>22</v>
      </c>
      <c r="L3919" t="s">
        <v>177</v>
      </c>
      <c r="M3919" t="s">
        <v>14757</v>
      </c>
      <c r="N3919" t="s">
        <v>14758</v>
      </c>
      <c r="O3919">
        <v>1.1403644444444445</v>
      </c>
      <c r="P3919">
        <v>0</v>
      </c>
      <c r="Q3919">
        <v>6</v>
      </c>
      <c r="R3919">
        <v>0</v>
      </c>
      <c r="S3919">
        <v>2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0.53882945000000004</v>
      </c>
      <c r="Z3919">
        <v>0</v>
      </c>
      <c r="AA3919">
        <v>7.9719319999999996E-2</v>
      </c>
      <c r="AB3919">
        <v>0</v>
      </c>
      <c r="AC3919">
        <v>0</v>
      </c>
      <c r="AD3919">
        <v>0</v>
      </c>
      <c r="AE3919">
        <v>0</v>
      </c>
      <c r="AF3919">
        <v>0.61854874999999998</v>
      </c>
    </row>
    <row r="3920" spans="1:32" x14ac:dyDescent="0.3">
      <c r="A3920">
        <v>3016831</v>
      </c>
      <c r="B3920">
        <v>1</v>
      </c>
      <c r="C3920" t="s">
        <v>82</v>
      </c>
      <c r="D3920" t="s">
        <v>94</v>
      </c>
      <c r="E3920" t="s">
        <v>14759</v>
      </c>
      <c r="F3920" t="s">
        <v>14760</v>
      </c>
      <c r="G3920" t="s">
        <v>134</v>
      </c>
      <c r="H3920" t="s">
        <v>182</v>
      </c>
      <c r="I3920" t="s">
        <v>78</v>
      </c>
      <c r="J3920" t="s">
        <v>136</v>
      </c>
      <c r="K3920" t="s">
        <v>22</v>
      </c>
      <c r="L3920" t="s">
        <v>177</v>
      </c>
      <c r="M3920" t="s">
        <v>14761</v>
      </c>
      <c r="N3920" t="s">
        <v>14762</v>
      </c>
      <c r="O3920">
        <v>1.2105286111111111</v>
      </c>
      <c r="P3920">
        <v>0</v>
      </c>
      <c r="Q3920">
        <v>7</v>
      </c>
      <c r="R3920">
        <v>0</v>
      </c>
      <c r="S3920">
        <v>2</v>
      </c>
      <c r="T3920">
        <v>0</v>
      </c>
      <c r="U3920">
        <v>2</v>
      </c>
      <c r="V3920">
        <v>0</v>
      </c>
      <c r="W3920">
        <v>0</v>
      </c>
      <c r="X3920">
        <v>0</v>
      </c>
      <c r="Y3920">
        <v>1.8055996999999999</v>
      </c>
      <c r="Z3920">
        <v>0</v>
      </c>
      <c r="AA3920">
        <v>0.28951719999999997</v>
      </c>
      <c r="AB3920">
        <v>0</v>
      </c>
      <c r="AC3920">
        <v>2.5982210000000001</v>
      </c>
      <c r="AD3920">
        <v>0</v>
      </c>
      <c r="AE3920">
        <v>0</v>
      </c>
      <c r="AF3920">
        <v>4.6933379999999998</v>
      </c>
    </row>
    <row r="3921" spans="1:32" x14ac:dyDescent="0.3">
      <c r="A3921">
        <v>3013460</v>
      </c>
      <c r="B3921">
        <v>1</v>
      </c>
      <c r="C3921" t="s">
        <v>82</v>
      </c>
      <c r="D3921" t="s">
        <v>95</v>
      </c>
      <c r="E3921" t="s">
        <v>14763</v>
      </c>
      <c r="F3921" t="s">
        <v>14764</v>
      </c>
      <c r="G3921" t="s">
        <v>134</v>
      </c>
      <c r="H3921" t="s">
        <v>336</v>
      </c>
      <c r="I3921" t="s">
        <v>79</v>
      </c>
      <c r="J3921" t="s">
        <v>136</v>
      </c>
      <c r="K3921" t="s">
        <v>22</v>
      </c>
      <c r="L3921" t="s">
        <v>137</v>
      </c>
      <c r="M3921" t="s">
        <v>14765</v>
      </c>
      <c r="N3921" t="s">
        <v>14766</v>
      </c>
      <c r="O3921">
        <v>2.6513416666666667</v>
      </c>
      <c r="P3921">
        <v>0</v>
      </c>
      <c r="Q3921">
        <v>0</v>
      </c>
      <c r="R3921">
        <v>0</v>
      </c>
      <c r="S3921">
        <v>0</v>
      </c>
      <c r="T3921">
        <v>8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</row>
    <row r="3922" spans="1:32" x14ac:dyDescent="0.3">
      <c r="A3922">
        <v>3019579</v>
      </c>
      <c r="B3922">
        <v>1</v>
      </c>
      <c r="C3922" t="s">
        <v>82</v>
      </c>
      <c r="D3922" t="s">
        <v>86</v>
      </c>
      <c r="E3922" t="s">
        <v>14767</v>
      </c>
      <c r="F3922" t="s">
        <v>14768</v>
      </c>
      <c r="G3922" t="s">
        <v>134</v>
      </c>
      <c r="H3922" t="s">
        <v>238</v>
      </c>
      <c r="I3922" t="s">
        <v>78</v>
      </c>
      <c r="J3922" t="s">
        <v>136</v>
      </c>
      <c r="K3922" t="s">
        <v>22</v>
      </c>
      <c r="L3922" t="s">
        <v>177</v>
      </c>
      <c r="M3922" t="s">
        <v>14769</v>
      </c>
      <c r="N3922" t="s">
        <v>14770</v>
      </c>
      <c r="O3922">
        <v>3.7905741666666666</v>
      </c>
      <c r="P3922">
        <v>0</v>
      </c>
      <c r="Q3922">
        <v>0</v>
      </c>
      <c r="R3922">
        <v>0</v>
      </c>
      <c r="S3922">
        <v>1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1.2288843000000001E-2</v>
      </c>
      <c r="AB3922">
        <v>0</v>
      </c>
      <c r="AC3922">
        <v>0</v>
      </c>
      <c r="AD3922">
        <v>0</v>
      </c>
      <c r="AE3922">
        <v>0</v>
      </c>
      <c r="AF3922">
        <v>1.2288843000000001E-2</v>
      </c>
    </row>
    <row r="3923" spans="1:32" x14ac:dyDescent="0.3">
      <c r="A3923">
        <v>3015466</v>
      </c>
      <c r="B3923">
        <v>1</v>
      </c>
      <c r="C3923" t="s">
        <v>82</v>
      </c>
      <c r="D3923" t="s">
        <v>111</v>
      </c>
      <c r="E3923" t="s">
        <v>14771</v>
      </c>
      <c r="F3923" t="s">
        <v>14772</v>
      </c>
      <c r="G3923" t="s">
        <v>134</v>
      </c>
      <c r="H3923" t="s">
        <v>211</v>
      </c>
      <c r="I3923" t="s">
        <v>79</v>
      </c>
      <c r="J3923" t="s">
        <v>136</v>
      </c>
      <c r="K3923" t="s">
        <v>22</v>
      </c>
      <c r="L3923" t="s">
        <v>177</v>
      </c>
      <c r="M3923" t="s">
        <v>14773</v>
      </c>
      <c r="N3923" t="s">
        <v>14774</v>
      </c>
      <c r="O3923">
        <v>0.46666666666666667</v>
      </c>
      <c r="P3923">
        <v>0</v>
      </c>
      <c r="Q3923">
        <v>478</v>
      </c>
      <c r="R3923">
        <v>1</v>
      </c>
      <c r="S3923">
        <v>43</v>
      </c>
      <c r="T3923">
        <v>2</v>
      </c>
      <c r="U3923">
        <v>62</v>
      </c>
      <c r="V3923">
        <v>0</v>
      </c>
      <c r="W3923">
        <v>0</v>
      </c>
      <c r="X3923">
        <v>0</v>
      </c>
      <c r="Y3923">
        <v>29.523405</v>
      </c>
      <c r="Z3923">
        <v>4.9695140000000002</v>
      </c>
      <c r="AA3923">
        <v>9.9360669999999995</v>
      </c>
      <c r="AB3923">
        <v>0.13229089999999999</v>
      </c>
      <c r="AC3923">
        <v>6.3368310000000001</v>
      </c>
      <c r="AD3923">
        <v>0</v>
      </c>
      <c r="AE3923">
        <v>0</v>
      </c>
      <c r="AF3923">
        <v>50.898110000000003</v>
      </c>
    </row>
    <row r="3924" spans="1:32" x14ac:dyDescent="0.3">
      <c r="A3924">
        <v>3014539</v>
      </c>
      <c r="B3924">
        <v>1</v>
      </c>
      <c r="C3924" t="s">
        <v>83</v>
      </c>
      <c r="D3924" t="s">
        <v>124</v>
      </c>
      <c r="E3924" t="s">
        <v>14775</v>
      </c>
      <c r="F3924" t="s">
        <v>14776</v>
      </c>
      <c r="G3924" t="s">
        <v>134</v>
      </c>
      <c r="H3924" t="s">
        <v>874</v>
      </c>
      <c r="I3924" t="s">
        <v>78</v>
      </c>
      <c r="J3924" t="s">
        <v>136</v>
      </c>
      <c r="K3924" t="s">
        <v>3</v>
      </c>
      <c r="L3924" t="s">
        <v>177</v>
      </c>
      <c r="M3924" t="s">
        <v>14777</v>
      </c>
      <c r="N3924" t="s">
        <v>14778</v>
      </c>
      <c r="O3924">
        <v>2.7568625</v>
      </c>
      <c r="P3924">
        <v>0</v>
      </c>
      <c r="Q3924">
        <v>7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2.9214229999999999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2.9214229999999999</v>
      </c>
    </row>
    <row r="3925" spans="1:32" x14ac:dyDescent="0.3">
      <c r="A3925">
        <v>3009054</v>
      </c>
      <c r="B3925">
        <v>1</v>
      </c>
      <c r="C3925" t="s">
        <v>83</v>
      </c>
      <c r="D3925" t="s">
        <v>127</v>
      </c>
      <c r="E3925" t="s">
        <v>14779</v>
      </c>
      <c r="F3925" t="s">
        <v>14780</v>
      </c>
      <c r="G3925" t="s">
        <v>134</v>
      </c>
      <c r="H3925" t="s">
        <v>252</v>
      </c>
      <c r="I3925" t="s">
        <v>79</v>
      </c>
      <c r="J3925" t="s">
        <v>136</v>
      </c>
      <c r="K3925" t="s">
        <v>22</v>
      </c>
      <c r="L3925" t="s">
        <v>177</v>
      </c>
      <c r="M3925" t="s">
        <v>14781</v>
      </c>
      <c r="N3925" t="s">
        <v>14782</v>
      </c>
      <c r="O3925">
        <v>5.0734744444444448</v>
      </c>
      <c r="P3925">
        <v>0</v>
      </c>
      <c r="Q3925">
        <v>298</v>
      </c>
      <c r="R3925">
        <v>0</v>
      </c>
      <c r="S3925">
        <v>1</v>
      </c>
      <c r="T3925">
        <v>2</v>
      </c>
      <c r="U3925">
        <v>12</v>
      </c>
      <c r="V3925">
        <v>0</v>
      </c>
      <c r="W3925">
        <v>0</v>
      </c>
      <c r="X3925">
        <v>0</v>
      </c>
      <c r="Y3925">
        <v>183.10002</v>
      </c>
      <c r="Z3925">
        <v>0</v>
      </c>
      <c r="AA3925">
        <v>1.4164738E-2</v>
      </c>
      <c r="AB3925">
        <v>12.851155</v>
      </c>
      <c r="AC3925">
        <v>44.932720000000003</v>
      </c>
      <c r="AD3925">
        <v>0</v>
      </c>
      <c r="AE3925">
        <v>0</v>
      </c>
      <c r="AF3925">
        <v>240.89806999999999</v>
      </c>
    </row>
    <row r="3926" spans="1:32" x14ac:dyDescent="0.3">
      <c r="A3926">
        <v>3015511</v>
      </c>
      <c r="B3926">
        <v>1</v>
      </c>
      <c r="C3926" t="s">
        <v>83</v>
      </c>
      <c r="D3926" t="s">
        <v>130</v>
      </c>
      <c r="E3926" t="s">
        <v>14783</v>
      </c>
      <c r="F3926" t="s">
        <v>14784</v>
      </c>
      <c r="G3926" t="s">
        <v>134</v>
      </c>
      <c r="H3926" t="s">
        <v>182</v>
      </c>
      <c r="I3926" t="s">
        <v>78</v>
      </c>
      <c r="J3926" t="s">
        <v>136</v>
      </c>
      <c r="K3926" t="s">
        <v>22</v>
      </c>
      <c r="L3926" t="s">
        <v>177</v>
      </c>
      <c r="M3926" t="s">
        <v>14785</v>
      </c>
      <c r="N3926" t="s">
        <v>14786</v>
      </c>
      <c r="O3926">
        <v>4.8629205555555552</v>
      </c>
      <c r="P3926">
        <v>0</v>
      </c>
      <c r="Q3926">
        <v>281</v>
      </c>
      <c r="R3926">
        <v>0</v>
      </c>
      <c r="S3926">
        <v>4</v>
      </c>
      <c r="T3926">
        <v>0</v>
      </c>
      <c r="U3926">
        <v>18</v>
      </c>
      <c r="V3926">
        <v>0</v>
      </c>
      <c r="W3926">
        <v>0</v>
      </c>
      <c r="X3926">
        <v>0</v>
      </c>
      <c r="Y3926">
        <v>272.99079999999998</v>
      </c>
      <c r="Z3926">
        <v>0</v>
      </c>
      <c r="AA3926">
        <v>20.842638000000001</v>
      </c>
      <c r="AB3926">
        <v>0</v>
      </c>
      <c r="AC3926">
        <v>119.05604</v>
      </c>
      <c r="AD3926">
        <v>0</v>
      </c>
      <c r="AE3926">
        <v>0</v>
      </c>
      <c r="AF3926">
        <v>412.8895</v>
      </c>
    </row>
    <row r="3927" spans="1:32" x14ac:dyDescent="0.3">
      <c r="A3927">
        <v>3015524</v>
      </c>
      <c r="B3927">
        <v>1</v>
      </c>
      <c r="C3927" t="s">
        <v>82</v>
      </c>
      <c r="D3927" t="s">
        <v>106</v>
      </c>
      <c r="E3927" t="s">
        <v>209</v>
      </c>
      <c r="F3927" t="s">
        <v>210</v>
      </c>
      <c r="G3927" t="s">
        <v>134</v>
      </c>
      <c r="H3927" t="s">
        <v>211</v>
      </c>
      <c r="I3927" t="s">
        <v>79</v>
      </c>
      <c r="J3927" t="s">
        <v>136</v>
      </c>
      <c r="K3927" t="s">
        <v>22</v>
      </c>
      <c r="L3927" t="s">
        <v>177</v>
      </c>
      <c r="M3927" t="s">
        <v>14787</v>
      </c>
      <c r="N3927" t="s">
        <v>14788</v>
      </c>
      <c r="O3927">
        <v>6.7188888888888885</v>
      </c>
      <c r="P3927">
        <v>4</v>
      </c>
      <c r="Q3927">
        <v>137</v>
      </c>
      <c r="R3927">
        <v>6</v>
      </c>
      <c r="S3927">
        <v>4</v>
      </c>
      <c r="T3927">
        <v>14</v>
      </c>
      <c r="U3927">
        <v>43</v>
      </c>
      <c r="V3927">
        <v>0</v>
      </c>
      <c r="W3927">
        <v>0</v>
      </c>
      <c r="X3927">
        <v>7.4453563999999997</v>
      </c>
      <c r="Y3927">
        <v>283.36574999999999</v>
      </c>
      <c r="Z3927">
        <v>208.61582999999999</v>
      </c>
      <c r="AA3927">
        <v>5.2820109999999998</v>
      </c>
      <c r="AB3927">
        <v>479.49495999999999</v>
      </c>
      <c r="AC3927">
        <v>136.72274999999999</v>
      </c>
      <c r="AD3927">
        <v>0</v>
      </c>
      <c r="AE3927">
        <v>0</v>
      </c>
      <c r="AF3927">
        <v>1120.9266</v>
      </c>
    </row>
    <row r="3928" spans="1:32" x14ac:dyDescent="0.3">
      <c r="A3928">
        <v>3015532</v>
      </c>
      <c r="B3928">
        <v>1</v>
      </c>
      <c r="C3928" t="s">
        <v>82</v>
      </c>
      <c r="D3928" t="s">
        <v>108</v>
      </c>
      <c r="E3928" t="s">
        <v>14789</v>
      </c>
      <c r="F3928" t="s">
        <v>14790</v>
      </c>
      <c r="G3928" t="s">
        <v>134</v>
      </c>
      <c r="H3928" t="s">
        <v>211</v>
      </c>
      <c r="I3928" t="s">
        <v>79</v>
      </c>
      <c r="J3928" t="s">
        <v>136</v>
      </c>
      <c r="K3928" t="s">
        <v>22</v>
      </c>
      <c r="L3928" t="s">
        <v>177</v>
      </c>
      <c r="M3928" t="s">
        <v>14791</v>
      </c>
      <c r="N3928" t="s">
        <v>14792</v>
      </c>
      <c r="O3928">
        <v>0.28944444444444445</v>
      </c>
      <c r="P3928">
        <v>0</v>
      </c>
      <c r="Q3928">
        <v>1275</v>
      </c>
      <c r="R3928">
        <v>0</v>
      </c>
      <c r="S3928">
        <v>54</v>
      </c>
      <c r="T3928">
        <v>5</v>
      </c>
      <c r="U3928">
        <v>115</v>
      </c>
      <c r="V3928">
        <v>0</v>
      </c>
      <c r="W3928">
        <v>1</v>
      </c>
      <c r="X3928">
        <v>0</v>
      </c>
      <c r="Y3928">
        <v>77.763130000000004</v>
      </c>
      <c r="Z3928">
        <v>0</v>
      </c>
      <c r="AA3928">
        <v>16.218878</v>
      </c>
      <c r="AB3928">
        <v>1.5015069000000001</v>
      </c>
      <c r="AC3928">
        <v>13.310912999999999</v>
      </c>
      <c r="AD3928">
        <v>0</v>
      </c>
      <c r="AE3928">
        <v>2.2421603000000001</v>
      </c>
      <c r="AF3928">
        <v>111.03659</v>
      </c>
    </row>
    <row r="3929" spans="1:32" x14ac:dyDescent="0.3">
      <c r="A3929">
        <v>3013302</v>
      </c>
      <c r="B3929">
        <v>1</v>
      </c>
      <c r="C3929" t="s">
        <v>82</v>
      </c>
      <c r="D3929" t="s">
        <v>94</v>
      </c>
      <c r="E3929" t="s">
        <v>14793</v>
      </c>
      <c r="F3929" t="s">
        <v>14794</v>
      </c>
      <c r="G3929" t="s">
        <v>134</v>
      </c>
      <c r="H3929" t="s">
        <v>182</v>
      </c>
      <c r="I3929" t="s">
        <v>78</v>
      </c>
      <c r="J3929" t="s">
        <v>136</v>
      </c>
      <c r="K3929" t="s">
        <v>22</v>
      </c>
      <c r="L3929" t="s">
        <v>177</v>
      </c>
      <c r="M3929" t="s">
        <v>14795</v>
      </c>
      <c r="N3929" t="s">
        <v>14796</v>
      </c>
      <c r="O3929">
        <v>2.0669444444444443</v>
      </c>
      <c r="P3929">
        <v>0</v>
      </c>
      <c r="Q3929">
        <v>17</v>
      </c>
      <c r="R3929">
        <v>0</v>
      </c>
      <c r="S3929">
        <v>0</v>
      </c>
      <c r="T3929">
        <v>0</v>
      </c>
      <c r="U3929">
        <v>16</v>
      </c>
      <c r="V3929">
        <v>0</v>
      </c>
      <c r="W3929">
        <v>0</v>
      </c>
      <c r="X3929">
        <v>0</v>
      </c>
      <c r="Y3929">
        <v>6.3782740000000002</v>
      </c>
      <c r="Z3929">
        <v>0</v>
      </c>
      <c r="AA3929">
        <v>0</v>
      </c>
      <c r="AB3929">
        <v>0</v>
      </c>
      <c r="AC3929">
        <v>17.825054000000002</v>
      </c>
      <c r="AD3929">
        <v>0</v>
      </c>
      <c r="AE3929">
        <v>0</v>
      </c>
      <c r="AF3929">
        <v>24.203330000000001</v>
      </c>
    </row>
    <row r="3930" spans="1:32" x14ac:dyDescent="0.3">
      <c r="A3930">
        <v>3019013</v>
      </c>
      <c r="B3930">
        <v>1</v>
      </c>
      <c r="C3930" t="s">
        <v>83</v>
      </c>
      <c r="D3930" t="s">
        <v>130</v>
      </c>
      <c r="E3930" t="s">
        <v>4298</v>
      </c>
      <c r="F3930" t="s">
        <v>4299</v>
      </c>
      <c r="G3930" t="s">
        <v>134</v>
      </c>
      <c r="H3930" t="s">
        <v>182</v>
      </c>
      <c r="I3930" t="s">
        <v>78</v>
      </c>
      <c r="J3930" t="s">
        <v>136</v>
      </c>
      <c r="K3930" t="s">
        <v>22</v>
      </c>
      <c r="L3930" t="s">
        <v>177</v>
      </c>
      <c r="M3930" t="s">
        <v>14797</v>
      </c>
      <c r="N3930" t="s">
        <v>14798</v>
      </c>
      <c r="O3930">
        <v>0.89888888888888885</v>
      </c>
      <c r="P3930">
        <v>0</v>
      </c>
      <c r="Q3930">
        <v>89</v>
      </c>
      <c r="R3930">
        <v>0</v>
      </c>
      <c r="S3930">
        <v>0</v>
      </c>
      <c r="T3930">
        <v>0</v>
      </c>
      <c r="U3930">
        <v>8</v>
      </c>
      <c r="V3930">
        <v>0</v>
      </c>
      <c r="W3930">
        <v>0</v>
      </c>
      <c r="X3930">
        <v>0</v>
      </c>
      <c r="Y3930">
        <v>8.2617200000000004</v>
      </c>
      <c r="Z3930">
        <v>0</v>
      </c>
      <c r="AA3930">
        <v>0</v>
      </c>
      <c r="AB3930">
        <v>0</v>
      </c>
      <c r="AC3930">
        <v>1.0283332999999999</v>
      </c>
      <c r="AD3930">
        <v>0</v>
      </c>
      <c r="AE3930">
        <v>0</v>
      </c>
      <c r="AF3930">
        <v>9.2900530000000003</v>
      </c>
    </row>
    <row r="3931" spans="1:32" x14ac:dyDescent="0.3">
      <c r="A3931">
        <v>3013764</v>
      </c>
      <c r="B3931">
        <v>1</v>
      </c>
      <c r="C3931" t="s">
        <v>82</v>
      </c>
      <c r="D3931" t="s">
        <v>98</v>
      </c>
      <c r="E3931" t="s">
        <v>14799</v>
      </c>
      <c r="F3931" t="s">
        <v>14800</v>
      </c>
      <c r="G3931" t="s">
        <v>134</v>
      </c>
      <c r="H3931" t="s">
        <v>247</v>
      </c>
      <c r="I3931" t="s">
        <v>78</v>
      </c>
      <c r="J3931" t="s">
        <v>136</v>
      </c>
      <c r="K3931" t="s">
        <v>22</v>
      </c>
      <c r="L3931" t="s">
        <v>177</v>
      </c>
      <c r="M3931" t="s">
        <v>14801</v>
      </c>
      <c r="N3931" t="s">
        <v>14802</v>
      </c>
      <c r="O3931">
        <v>2.6608677777777778</v>
      </c>
      <c r="P3931">
        <v>0</v>
      </c>
      <c r="Q3931">
        <v>205</v>
      </c>
      <c r="R3931">
        <v>0</v>
      </c>
      <c r="S3931">
        <v>0</v>
      </c>
      <c r="T3931">
        <v>0</v>
      </c>
      <c r="U3931">
        <v>9</v>
      </c>
      <c r="V3931">
        <v>0</v>
      </c>
      <c r="W3931">
        <v>0</v>
      </c>
      <c r="X3931">
        <v>0</v>
      </c>
      <c r="Y3931">
        <v>120.93252</v>
      </c>
      <c r="Z3931">
        <v>0</v>
      </c>
      <c r="AA3931">
        <v>0</v>
      </c>
      <c r="AB3931">
        <v>0</v>
      </c>
      <c r="AC3931">
        <v>6.1668124000000004</v>
      </c>
      <c r="AD3931">
        <v>0</v>
      </c>
      <c r="AE3931">
        <v>0</v>
      </c>
      <c r="AF3931">
        <v>127.09932999999999</v>
      </c>
    </row>
    <row r="3932" spans="1:32" x14ac:dyDescent="0.3">
      <c r="A3932">
        <v>3019551</v>
      </c>
      <c r="B3932">
        <v>1</v>
      </c>
      <c r="C3932" t="s">
        <v>82</v>
      </c>
      <c r="D3932" t="s">
        <v>85</v>
      </c>
      <c r="E3932" t="s">
        <v>14803</v>
      </c>
      <c r="F3932" t="s">
        <v>14804</v>
      </c>
      <c r="G3932" t="s">
        <v>134</v>
      </c>
      <c r="H3932" t="s">
        <v>247</v>
      </c>
      <c r="I3932" t="s">
        <v>78</v>
      </c>
      <c r="J3932" t="s">
        <v>136</v>
      </c>
      <c r="K3932" t="s">
        <v>22</v>
      </c>
      <c r="L3932" t="s">
        <v>177</v>
      </c>
      <c r="M3932" t="s">
        <v>14805</v>
      </c>
      <c r="N3932" t="s">
        <v>14806</v>
      </c>
      <c r="O3932">
        <v>1.5138752777777778</v>
      </c>
      <c r="P3932">
        <v>0</v>
      </c>
      <c r="Q3932">
        <v>186</v>
      </c>
      <c r="R3932">
        <v>0</v>
      </c>
      <c r="S3932">
        <v>0</v>
      </c>
      <c r="T3932">
        <v>0</v>
      </c>
      <c r="U3932">
        <v>18</v>
      </c>
      <c r="V3932">
        <v>0</v>
      </c>
      <c r="W3932">
        <v>0</v>
      </c>
      <c r="X3932">
        <v>0</v>
      </c>
      <c r="Y3932">
        <v>64.661574999999999</v>
      </c>
      <c r="Z3932">
        <v>0</v>
      </c>
      <c r="AA3932">
        <v>0</v>
      </c>
      <c r="AB3932">
        <v>0</v>
      </c>
      <c r="AC3932">
        <v>26.218634000000002</v>
      </c>
      <c r="AD3932">
        <v>0</v>
      </c>
      <c r="AE3932">
        <v>0</v>
      </c>
      <c r="AF3932">
        <v>90.880210000000005</v>
      </c>
    </row>
    <row r="3933" spans="1:32" x14ac:dyDescent="0.3">
      <c r="A3933">
        <v>3015504</v>
      </c>
      <c r="B3933">
        <v>1</v>
      </c>
      <c r="C3933" t="s">
        <v>83</v>
      </c>
      <c r="D3933" t="s">
        <v>116</v>
      </c>
      <c r="E3933" t="s">
        <v>14807</v>
      </c>
      <c r="F3933" t="s">
        <v>14808</v>
      </c>
      <c r="G3933" t="s">
        <v>134</v>
      </c>
      <c r="H3933" t="s">
        <v>318</v>
      </c>
      <c r="I3933" t="s">
        <v>79</v>
      </c>
      <c r="J3933" t="s">
        <v>136</v>
      </c>
      <c r="K3933" t="s">
        <v>22</v>
      </c>
      <c r="L3933" t="s">
        <v>177</v>
      </c>
      <c r="M3933" t="s">
        <v>14809</v>
      </c>
      <c r="N3933" t="s">
        <v>14810</v>
      </c>
      <c r="O3933">
        <v>0.59883722222222213</v>
      </c>
      <c r="P3933">
        <v>0</v>
      </c>
      <c r="Q3933">
        <v>60</v>
      </c>
      <c r="R3933">
        <v>0</v>
      </c>
      <c r="S3933">
        <v>13</v>
      </c>
      <c r="T3933">
        <v>0</v>
      </c>
      <c r="U3933">
        <v>8</v>
      </c>
      <c r="V3933">
        <v>0</v>
      </c>
      <c r="W3933">
        <v>0</v>
      </c>
      <c r="X3933">
        <v>0</v>
      </c>
      <c r="Y3933">
        <v>4.8727201999999998</v>
      </c>
      <c r="Z3933">
        <v>0</v>
      </c>
      <c r="AA3933">
        <v>9.9547709999999991</v>
      </c>
      <c r="AB3933">
        <v>0</v>
      </c>
      <c r="AC3933">
        <v>1.1463369000000001</v>
      </c>
      <c r="AD3933">
        <v>0</v>
      </c>
      <c r="AE3933">
        <v>0</v>
      </c>
      <c r="AF3933">
        <v>15.973827999999999</v>
      </c>
    </row>
    <row r="3934" spans="1:32" x14ac:dyDescent="0.3">
      <c r="A3934">
        <v>3019519</v>
      </c>
      <c r="B3934">
        <v>2</v>
      </c>
      <c r="C3934" t="s">
        <v>82</v>
      </c>
      <c r="D3934" t="s">
        <v>98</v>
      </c>
      <c r="E3934" t="s">
        <v>14811</v>
      </c>
      <c r="F3934" t="s">
        <v>14812</v>
      </c>
      <c r="G3934" t="s">
        <v>134</v>
      </c>
      <c r="H3934" t="s">
        <v>247</v>
      </c>
      <c r="I3934" t="s">
        <v>78</v>
      </c>
      <c r="J3934" t="s">
        <v>136</v>
      </c>
      <c r="K3934" t="s">
        <v>22</v>
      </c>
      <c r="L3934" t="s">
        <v>177</v>
      </c>
      <c r="M3934" t="s">
        <v>14813</v>
      </c>
      <c r="N3934" t="s">
        <v>14814</v>
      </c>
      <c r="O3934">
        <v>0.26629444444444444</v>
      </c>
      <c r="P3934">
        <v>0</v>
      </c>
      <c r="Q3934">
        <v>719</v>
      </c>
      <c r="R3934">
        <v>0</v>
      </c>
      <c r="S3934">
        <v>0</v>
      </c>
      <c r="T3934">
        <v>0</v>
      </c>
      <c r="U3934">
        <v>40</v>
      </c>
      <c r="V3934">
        <v>0</v>
      </c>
      <c r="W3934">
        <v>0</v>
      </c>
      <c r="X3934">
        <v>0</v>
      </c>
      <c r="Y3934">
        <v>47.971867000000003</v>
      </c>
      <c r="Z3934">
        <v>0</v>
      </c>
      <c r="AA3934">
        <v>0</v>
      </c>
      <c r="AB3934">
        <v>0</v>
      </c>
      <c r="AC3934">
        <v>14.138163</v>
      </c>
      <c r="AD3934">
        <v>0</v>
      </c>
      <c r="AE3934">
        <v>0</v>
      </c>
      <c r="AF3934">
        <v>62.110030000000002</v>
      </c>
    </row>
    <row r="3935" spans="1:32" x14ac:dyDescent="0.3">
      <c r="A3935">
        <v>3015488</v>
      </c>
      <c r="B3935">
        <v>1</v>
      </c>
      <c r="C3935" t="s">
        <v>83</v>
      </c>
      <c r="D3935" t="s">
        <v>129</v>
      </c>
      <c r="E3935" t="s">
        <v>11429</v>
      </c>
      <c r="F3935" t="s">
        <v>11430</v>
      </c>
      <c r="G3935" t="s">
        <v>134</v>
      </c>
      <c r="H3935" t="s">
        <v>211</v>
      </c>
      <c r="I3935" t="s">
        <v>79</v>
      </c>
      <c r="J3935" t="s">
        <v>136</v>
      </c>
      <c r="K3935" t="s">
        <v>22</v>
      </c>
      <c r="L3935" t="s">
        <v>177</v>
      </c>
      <c r="M3935" t="s">
        <v>14815</v>
      </c>
      <c r="N3935" t="s">
        <v>14816</v>
      </c>
      <c r="O3935">
        <v>0.44555555555555554</v>
      </c>
      <c r="P3935">
        <v>3</v>
      </c>
      <c r="Q3935">
        <v>215</v>
      </c>
      <c r="R3935">
        <v>24</v>
      </c>
      <c r="S3935">
        <v>54</v>
      </c>
      <c r="T3935">
        <v>0</v>
      </c>
      <c r="U3935">
        <v>17</v>
      </c>
      <c r="V3935">
        <v>1</v>
      </c>
      <c r="W3935">
        <v>0</v>
      </c>
      <c r="X3935">
        <v>1.0881183999999999</v>
      </c>
      <c r="Y3935">
        <v>19.323767</v>
      </c>
      <c r="Z3935">
        <v>4.7317714999999998</v>
      </c>
      <c r="AA3935">
        <v>8.1605690000000006</v>
      </c>
      <c r="AB3935">
        <v>0</v>
      </c>
      <c r="AC3935">
        <v>2.5480154000000002</v>
      </c>
      <c r="AD3935">
        <v>12.826014000000001</v>
      </c>
      <c r="AE3935">
        <v>0</v>
      </c>
      <c r="AF3935">
        <v>48.678252999999998</v>
      </c>
    </row>
    <row r="3936" spans="1:32" x14ac:dyDescent="0.3">
      <c r="A3936">
        <v>3015726</v>
      </c>
      <c r="B3936">
        <v>1</v>
      </c>
      <c r="C3936" t="s">
        <v>82</v>
      </c>
      <c r="D3936" t="s">
        <v>101</v>
      </c>
      <c r="E3936" t="s">
        <v>14817</v>
      </c>
      <c r="F3936" t="s">
        <v>14818</v>
      </c>
      <c r="G3936" t="s">
        <v>134</v>
      </c>
      <c r="H3936" t="s">
        <v>336</v>
      </c>
      <c r="I3936" t="s">
        <v>79</v>
      </c>
      <c r="J3936" t="s">
        <v>136</v>
      </c>
      <c r="K3936" t="s">
        <v>22</v>
      </c>
      <c r="L3936" t="s">
        <v>137</v>
      </c>
      <c r="M3936" t="s">
        <v>14819</v>
      </c>
      <c r="N3936" t="s">
        <v>14820</v>
      </c>
      <c r="O3936">
        <v>7.721111111111111</v>
      </c>
      <c r="P3936">
        <v>0</v>
      </c>
      <c r="Q3936">
        <v>0</v>
      </c>
      <c r="R3936">
        <v>0</v>
      </c>
      <c r="S3936">
        <v>0</v>
      </c>
      <c r="T3936">
        <v>14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</row>
    <row r="3937" spans="1:32" x14ac:dyDescent="0.3">
      <c r="A3937">
        <v>3017241</v>
      </c>
      <c r="B3937">
        <v>1</v>
      </c>
      <c r="C3937" t="s">
        <v>82</v>
      </c>
      <c r="D3937" t="s">
        <v>112</v>
      </c>
      <c r="E3937" t="s">
        <v>10243</v>
      </c>
      <c r="F3937" t="s">
        <v>10244</v>
      </c>
      <c r="G3937" t="s">
        <v>134</v>
      </c>
      <c r="H3937" t="s">
        <v>211</v>
      </c>
      <c r="I3937" t="s">
        <v>79</v>
      </c>
      <c r="J3937" t="s">
        <v>136</v>
      </c>
      <c r="K3937" t="s">
        <v>22</v>
      </c>
      <c r="L3937" t="s">
        <v>177</v>
      </c>
      <c r="M3937" t="s">
        <v>14821</v>
      </c>
      <c r="N3937" t="s">
        <v>14822</v>
      </c>
      <c r="O3937">
        <v>0.57444444444444442</v>
      </c>
      <c r="P3937">
        <v>0</v>
      </c>
      <c r="Q3937">
        <v>13</v>
      </c>
      <c r="R3937">
        <v>15</v>
      </c>
      <c r="S3937">
        <v>82</v>
      </c>
      <c r="T3937">
        <v>7</v>
      </c>
      <c r="U3937">
        <v>16</v>
      </c>
      <c r="V3937">
        <v>1</v>
      </c>
      <c r="W3937">
        <v>0</v>
      </c>
      <c r="X3937">
        <v>0</v>
      </c>
      <c r="Y3937">
        <v>2.5069436999999999</v>
      </c>
      <c r="Z3937">
        <v>45.769492999999997</v>
      </c>
      <c r="AA3937">
        <v>51.245486999999997</v>
      </c>
      <c r="AB3937">
        <v>18.767982</v>
      </c>
      <c r="AC3937">
        <v>5.6389490000000002</v>
      </c>
      <c r="AD3937">
        <v>34.083754999999996</v>
      </c>
      <c r="AE3937">
        <v>0</v>
      </c>
      <c r="AF3937">
        <v>158.01259999999999</v>
      </c>
    </row>
    <row r="3938" spans="1:32" x14ac:dyDescent="0.3">
      <c r="A3938">
        <v>3019002</v>
      </c>
      <c r="B3938">
        <v>1</v>
      </c>
      <c r="C3938" t="s">
        <v>82</v>
      </c>
      <c r="D3938" t="s">
        <v>96</v>
      </c>
      <c r="E3938" t="s">
        <v>14823</v>
      </c>
      <c r="F3938" t="s">
        <v>14824</v>
      </c>
      <c r="G3938" t="s">
        <v>134</v>
      </c>
      <c r="H3938" t="s">
        <v>238</v>
      </c>
      <c r="I3938" t="s">
        <v>78</v>
      </c>
      <c r="J3938" t="s">
        <v>136</v>
      </c>
      <c r="K3938" t="s">
        <v>22</v>
      </c>
      <c r="L3938" t="s">
        <v>177</v>
      </c>
      <c r="M3938" t="s">
        <v>14825</v>
      </c>
      <c r="N3938" t="s">
        <v>14826</v>
      </c>
      <c r="O3938">
        <v>0.84326916666666663</v>
      </c>
      <c r="P3938">
        <v>0</v>
      </c>
      <c r="Q3938">
        <v>4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0.45994940000000001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0.45994940000000001</v>
      </c>
    </row>
    <row r="3939" spans="1:32" x14ac:dyDescent="0.3">
      <c r="A3939">
        <v>3013239</v>
      </c>
      <c r="B3939">
        <v>4</v>
      </c>
      <c r="C3939" t="s">
        <v>82</v>
      </c>
      <c r="D3939" t="s">
        <v>90</v>
      </c>
      <c r="E3939" t="s">
        <v>12165</v>
      </c>
      <c r="F3939" t="s">
        <v>12166</v>
      </c>
      <c r="G3939" t="s">
        <v>134</v>
      </c>
      <c r="H3939" t="s">
        <v>229</v>
      </c>
      <c r="I3939" t="s">
        <v>78</v>
      </c>
      <c r="J3939" t="s">
        <v>136</v>
      </c>
      <c r="K3939" t="s">
        <v>22</v>
      </c>
      <c r="L3939" t="s">
        <v>177</v>
      </c>
      <c r="M3939" t="s">
        <v>12260</v>
      </c>
      <c r="N3939" t="s">
        <v>14827</v>
      </c>
      <c r="O3939">
        <v>0.19055333333333332</v>
      </c>
      <c r="P3939">
        <v>0</v>
      </c>
      <c r="Q3939">
        <v>635</v>
      </c>
      <c r="R3939">
        <v>0</v>
      </c>
      <c r="S3939">
        <v>0</v>
      </c>
      <c r="T3939">
        <v>0</v>
      </c>
      <c r="U3939">
        <v>41</v>
      </c>
      <c r="V3939">
        <v>0</v>
      </c>
      <c r="W3939">
        <v>0</v>
      </c>
      <c r="X3939">
        <v>0</v>
      </c>
      <c r="Y3939">
        <v>26.713965999999999</v>
      </c>
      <c r="Z3939">
        <v>0</v>
      </c>
      <c r="AA3939">
        <v>0</v>
      </c>
      <c r="AB3939">
        <v>0</v>
      </c>
      <c r="AC3939">
        <v>23.883564</v>
      </c>
      <c r="AD3939">
        <v>0</v>
      </c>
      <c r="AE3939">
        <v>0</v>
      </c>
      <c r="AF3939">
        <v>50.597529999999999</v>
      </c>
    </row>
    <row r="3940" spans="1:32" x14ac:dyDescent="0.3">
      <c r="A3940">
        <v>3019563</v>
      </c>
      <c r="B3940">
        <v>1</v>
      </c>
      <c r="C3940" t="s">
        <v>82</v>
      </c>
      <c r="D3940" t="s">
        <v>104</v>
      </c>
      <c r="E3940" t="s">
        <v>12770</v>
      </c>
      <c r="F3940" t="s">
        <v>12771</v>
      </c>
      <c r="G3940" t="s">
        <v>134</v>
      </c>
      <c r="H3940" t="s">
        <v>216</v>
      </c>
      <c r="I3940" t="s">
        <v>78</v>
      </c>
      <c r="J3940" t="s">
        <v>136</v>
      </c>
      <c r="K3940" t="s">
        <v>22</v>
      </c>
      <c r="L3940" t="s">
        <v>177</v>
      </c>
      <c r="M3940" t="s">
        <v>14828</v>
      </c>
      <c r="N3940" t="s">
        <v>14829</v>
      </c>
      <c r="O3940">
        <v>1.1527375</v>
      </c>
      <c r="P3940">
        <v>0</v>
      </c>
      <c r="Q3940">
        <v>9</v>
      </c>
      <c r="R3940">
        <v>0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0</v>
      </c>
      <c r="Y3940">
        <v>2.1374965000000001</v>
      </c>
      <c r="Z3940">
        <v>0</v>
      </c>
      <c r="AA3940">
        <v>0</v>
      </c>
      <c r="AB3940">
        <v>0</v>
      </c>
      <c r="AC3940">
        <v>0.38708007</v>
      </c>
      <c r="AD3940">
        <v>0</v>
      </c>
      <c r="AE3940">
        <v>0</v>
      </c>
      <c r="AF3940">
        <v>2.5245766999999999</v>
      </c>
    </row>
    <row r="3941" spans="1:32" x14ac:dyDescent="0.3">
      <c r="A3941">
        <v>3017745</v>
      </c>
      <c r="B3941">
        <v>1</v>
      </c>
      <c r="C3941" t="s">
        <v>83</v>
      </c>
      <c r="D3941" t="s">
        <v>125</v>
      </c>
      <c r="E3941" t="s">
        <v>14830</v>
      </c>
      <c r="F3941" t="s">
        <v>14831</v>
      </c>
      <c r="G3941" t="s">
        <v>134</v>
      </c>
      <c r="H3941" t="s">
        <v>247</v>
      </c>
      <c r="I3941" t="s">
        <v>78</v>
      </c>
      <c r="J3941" t="s">
        <v>136</v>
      </c>
      <c r="K3941" t="s">
        <v>22</v>
      </c>
      <c r="L3941" t="s">
        <v>177</v>
      </c>
      <c r="M3941" t="s">
        <v>14832</v>
      </c>
      <c r="N3941" t="s">
        <v>14833</v>
      </c>
      <c r="O3941">
        <v>3.0243672222222222</v>
      </c>
      <c r="P3941">
        <v>0</v>
      </c>
      <c r="Q3941">
        <v>469</v>
      </c>
      <c r="R3941">
        <v>0</v>
      </c>
      <c r="S3941">
        <v>0</v>
      </c>
      <c r="T3941">
        <v>0</v>
      </c>
      <c r="U3941">
        <v>18</v>
      </c>
      <c r="V3941">
        <v>0</v>
      </c>
      <c r="W3941">
        <v>0</v>
      </c>
      <c r="X3941">
        <v>0</v>
      </c>
      <c r="Y3941">
        <v>256.08273000000003</v>
      </c>
      <c r="Z3941">
        <v>0</v>
      </c>
      <c r="AA3941">
        <v>0</v>
      </c>
      <c r="AB3941">
        <v>0</v>
      </c>
      <c r="AC3941">
        <v>9.3373270000000002</v>
      </c>
      <c r="AD3941">
        <v>0</v>
      </c>
      <c r="AE3941">
        <v>0</v>
      </c>
      <c r="AF3941">
        <v>265.42007000000001</v>
      </c>
    </row>
    <row r="3942" spans="1:32" x14ac:dyDescent="0.3">
      <c r="A3942">
        <v>3014087</v>
      </c>
      <c r="B3942">
        <v>1</v>
      </c>
      <c r="C3942" t="s">
        <v>82</v>
      </c>
      <c r="D3942" t="s">
        <v>99</v>
      </c>
      <c r="E3942" t="s">
        <v>14834</v>
      </c>
      <c r="F3942" t="s">
        <v>14835</v>
      </c>
      <c r="G3942" t="s">
        <v>134</v>
      </c>
      <c r="H3942" t="s">
        <v>216</v>
      </c>
      <c r="I3942" t="s">
        <v>78</v>
      </c>
      <c r="J3942" t="s">
        <v>136</v>
      </c>
      <c r="K3942" t="s">
        <v>22</v>
      </c>
      <c r="L3942" t="s">
        <v>177</v>
      </c>
      <c r="M3942" t="s">
        <v>14836</v>
      </c>
      <c r="N3942" t="s">
        <v>14837</v>
      </c>
      <c r="O3942">
        <v>1.83778</v>
      </c>
      <c r="P3942">
        <v>0</v>
      </c>
      <c r="Q3942">
        <v>1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0.56454720000000003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0.56454720000000003</v>
      </c>
    </row>
    <row r="3943" spans="1:32" x14ac:dyDescent="0.3">
      <c r="A3943">
        <v>3003607</v>
      </c>
      <c r="B3943">
        <v>1</v>
      </c>
      <c r="C3943" t="s">
        <v>82</v>
      </c>
      <c r="D3943" t="s">
        <v>104</v>
      </c>
      <c r="E3943" t="s">
        <v>14838</v>
      </c>
      <c r="F3943" t="s">
        <v>14839</v>
      </c>
      <c r="G3943" t="s">
        <v>134</v>
      </c>
      <c r="H3943" t="s">
        <v>4437</v>
      </c>
      <c r="I3943" t="s">
        <v>79</v>
      </c>
      <c r="J3943" t="s">
        <v>136</v>
      </c>
      <c r="K3943" t="s">
        <v>22</v>
      </c>
      <c r="L3943" t="s">
        <v>177</v>
      </c>
      <c r="M3943" t="s">
        <v>14840</v>
      </c>
      <c r="N3943" t="s">
        <v>14841</v>
      </c>
      <c r="O3943">
        <v>0.73549305555555555</v>
      </c>
      <c r="P3943">
        <v>0</v>
      </c>
      <c r="Q3943">
        <v>158</v>
      </c>
      <c r="R3943">
        <v>0</v>
      </c>
      <c r="S3943">
        <v>0</v>
      </c>
      <c r="T3943">
        <v>0</v>
      </c>
      <c r="U3943">
        <v>38</v>
      </c>
      <c r="V3943">
        <v>0</v>
      </c>
      <c r="W3943">
        <v>0</v>
      </c>
      <c r="X3943">
        <v>0</v>
      </c>
      <c r="Y3943">
        <v>27.224218</v>
      </c>
      <c r="Z3943">
        <v>0</v>
      </c>
      <c r="AA3943">
        <v>0</v>
      </c>
      <c r="AB3943">
        <v>0</v>
      </c>
      <c r="AC3943">
        <v>14.317387999999999</v>
      </c>
      <c r="AD3943">
        <v>0</v>
      </c>
      <c r="AE3943">
        <v>0</v>
      </c>
      <c r="AF3943">
        <v>41.541606999999999</v>
      </c>
    </row>
    <row r="3944" spans="1:32" x14ac:dyDescent="0.3">
      <c r="A3944">
        <v>3019519</v>
      </c>
      <c r="B3944">
        <v>1</v>
      </c>
      <c r="C3944" t="s">
        <v>82</v>
      </c>
      <c r="D3944" t="s">
        <v>98</v>
      </c>
      <c r="E3944" t="s">
        <v>11918</v>
      </c>
      <c r="F3944" t="s">
        <v>1582</v>
      </c>
      <c r="G3944" t="s">
        <v>134</v>
      </c>
      <c r="H3944" t="s">
        <v>247</v>
      </c>
      <c r="I3944" t="s">
        <v>78</v>
      </c>
      <c r="J3944" t="s">
        <v>136</v>
      </c>
      <c r="K3944" t="s">
        <v>22</v>
      </c>
      <c r="L3944" t="s">
        <v>177</v>
      </c>
      <c r="M3944" t="s">
        <v>14842</v>
      </c>
      <c r="N3944" t="s">
        <v>14813</v>
      </c>
      <c r="O3944">
        <v>2.1907047222222222</v>
      </c>
      <c r="P3944">
        <v>0</v>
      </c>
      <c r="Q3944">
        <v>235</v>
      </c>
      <c r="R3944">
        <v>0</v>
      </c>
      <c r="S3944">
        <v>0</v>
      </c>
      <c r="T3944">
        <v>0</v>
      </c>
      <c r="U3944">
        <v>18</v>
      </c>
      <c r="V3944">
        <v>0</v>
      </c>
      <c r="W3944">
        <v>0</v>
      </c>
      <c r="X3944">
        <v>0</v>
      </c>
      <c r="Y3944">
        <v>126.03928999999999</v>
      </c>
      <c r="Z3944">
        <v>0</v>
      </c>
      <c r="AA3944">
        <v>0</v>
      </c>
      <c r="AB3944">
        <v>0</v>
      </c>
      <c r="AC3944">
        <v>17.485921999999999</v>
      </c>
      <c r="AD3944">
        <v>0</v>
      </c>
      <c r="AE3944">
        <v>0</v>
      </c>
      <c r="AF3944">
        <v>143.52520000000001</v>
      </c>
    </row>
    <row r="3945" spans="1:32" x14ac:dyDescent="0.3">
      <c r="A3945">
        <v>3015474</v>
      </c>
      <c r="B3945">
        <v>1</v>
      </c>
      <c r="C3945" t="s">
        <v>83</v>
      </c>
      <c r="D3945" t="s">
        <v>125</v>
      </c>
      <c r="E3945" t="s">
        <v>14843</v>
      </c>
      <c r="F3945" t="s">
        <v>14844</v>
      </c>
      <c r="G3945" t="s">
        <v>134</v>
      </c>
      <c r="H3945" t="s">
        <v>211</v>
      </c>
      <c r="I3945" t="s">
        <v>79</v>
      </c>
      <c r="J3945" t="s">
        <v>136</v>
      </c>
      <c r="K3945" t="s">
        <v>22</v>
      </c>
      <c r="L3945" t="s">
        <v>177</v>
      </c>
      <c r="M3945" t="s">
        <v>14845</v>
      </c>
      <c r="N3945" t="s">
        <v>14846</v>
      </c>
      <c r="O3945">
        <v>0.49444444444444446</v>
      </c>
      <c r="P3945">
        <v>2</v>
      </c>
      <c r="Q3945">
        <v>328</v>
      </c>
      <c r="R3945">
        <v>99</v>
      </c>
      <c r="S3945">
        <v>9</v>
      </c>
      <c r="T3945">
        <v>9</v>
      </c>
      <c r="U3945">
        <v>24</v>
      </c>
      <c r="V3945">
        <v>1</v>
      </c>
      <c r="W3945">
        <v>0</v>
      </c>
      <c r="X3945">
        <v>0.21306053999999999</v>
      </c>
      <c r="Y3945">
        <v>21.514610000000001</v>
      </c>
      <c r="Z3945">
        <v>12.265647</v>
      </c>
      <c r="AA3945">
        <v>0.48639143000000001</v>
      </c>
      <c r="AB3945">
        <v>16.888003999999999</v>
      </c>
      <c r="AC3945">
        <v>2.3790748000000002</v>
      </c>
      <c r="AD3945">
        <v>3.0704408000000001</v>
      </c>
      <c r="AE3945">
        <v>0</v>
      </c>
      <c r="AF3945">
        <v>56.817225999999998</v>
      </c>
    </row>
    <row r="3946" spans="1:32" x14ac:dyDescent="0.3">
      <c r="A3946">
        <v>3019023</v>
      </c>
      <c r="B3946">
        <v>1</v>
      </c>
      <c r="C3946" t="s">
        <v>83</v>
      </c>
      <c r="D3946" t="s">
        <v>130</v>
      </c>
      <c r="E3946" t="s">
        <v>14847</v>
      </c>
      <c r="F3946" t="s">
        <v>14848</v>
      </c>
      <c r="G3946" t="s">
        <v>134</v>
      </c>
      <c r="H3946" t="s">
        <v>211</v>
      </c>
      <c r="I3946" t="s">
        <v>79</v>
      </c>
      <c r="J3946" t="s">
        <v>136</v>
      </c>
      <c r="K3946" t="s">
        <v>22</v>
      </c>
      <c r="L3946" t="s">
        <v>177</v>
      </c>
      <c r="M3946" t="s">
        <v>14849</v>
      </c>
      <c r="N3946" t="s">
        <v>14850</v>
      </c>
      <c r="O3946">
        <v>0.26759333333333335</v>
      </c>
      <c r="P3946">
        <v>0</v>
      </c>
      <c r="Q3946">
        <v>0</v>
      </c>
      <c r="R3946">
        <v>1</v>
      </c>
      <c r="S3946">
        <v>0</v>
      </c>
      <c r="T3946">
        <v>86</v>
      </c>
      <c r="U3946">
        <v>1</v>
      </c>
      <c r="V3946">
        <v>81</v>
      </c>
      <c r="W3946">
        <v>4</v>
      </c>
      <c r="X3946">
        <v>0</v>
      </c>
      <c r="Y3946">
        <v>0</v>
      </c>
      <c r="Z3946">
        <v>0.21746081</v>
      </c>
      <c r="AA3946">
        <v>0</v>
      </c>
      <c r="AB3946">
        <v>132.13122999999999</v>
      </c>
      <c r="AC3946">
        <v>1.5476745000000001</v>
      </c>
      <c r="AD3946">
        <v>2168.6365000000001</v>
      </c>
      <c r="AE3946">
        <v>31.532226999999999</v>
      </c>
      <c r="AF3946">
        <v>2334.0650000000001</v>
      </c>
    </row>
    <row r="3947" spans="1:32" x14ac:dyDescent="0.3">
      <c r="A3947">
        <v>3019030</v>
      </c>
      <c r="B3947">
        <v>1</v>
      </c>
      <c r="C3947" t="s">
        <v>82</v>
      </c>
      <c r="D3947" t="s">
        <v>112</v>
      </c>
      <c r="E3947" t="s">
        <v>14851</v>
      </c>
      <c r="F3947" t="s">
        <v>14852</v>
      </c>
      <c r="G3947" t="s">
        <v>134</v>
      </c>
      <c r="H3947" t="s">
        <v>238</v>
      </c>
      <c r="I3947" t="s">
        <v>78</v>
      </c>
      <c r="J3947" t="s">
        <v>136</v>
      </c>
      <c r="K3947" t="s">
        <v>22</v>
      </c>
      <c r="L3947" t="s">
        <v>177</v>
      </c>
      <c r="M3947" t="s">
        <v>14853</v>
      </c>
      <c r="N3947" t="s">
        <v>14854</v>
      </c>
      <c r="O3947">
        <v>1.8768086111111113</v>
      </c>
      <c r="P3947">
        <v>0</v>
      </c>
      <c r="Q3947">
        <v>2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0.73914100000000005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0.73914100000000005</v>
      </c>
    </row>
    <row r="3948" spans="1:32" x14ac:dyDescent="0.3">
      <c r="A3948">
        <v>3006020</v>
      </c>
      <c r="B3948">
        <v>1</v>
      </c>
      <c r="C3948" t="s">
        <v>83</v>
      </c>
      <c r="D3948" t="s">
        <v>130</v>
      </c>
      <c r="E3948" t="s">
        <v>14855</v>
      </c>
      <c r="F3948" t="s">
        <v>14856</v>
      </c>
      <c r="G3948" t="s">
        <v>134</v>
      </c>
      <c r="H3948" t="s">
        <v>182</v>
      </c>
      <c r="I3948" t="s">
        <v>78</v>
      </c>
      <c r="J3948" t="s">
        <v>136</v>
      </c>
      <c r="K3948" t="s">
        <v>22</v>
      </c>
      <c r="L3948" t="s">
        <v>177</v>
      </c>
      <c r="M3948" t="s">
        <v>14857</v>
      </c>
      <c r="N3948" t="s">
        <v>14858</v>
      </c>
      <c r="O3948">
        <v>0.28016555555555556</v>
      </c>
      <c r="P3948">
        <v>0</v>
      </c>
      <c r="Q3948">
        <v>198</v>
      </c>
      <c r="R3948">
        <v>0</v>
      </c>
      <c r="S3948">
        <v>2</v>
      </c>
      <c r="T3948">
        <v>0</v>
      </c>
      <c r="U3948">
        <v>4</v>
      </c>
      <c r="V3948">
        <v>0</v>
      </c>
      <c r="W3948">
        <v>0</v>
      </c>
      <c r="X3948">
        <v>0</v>
      </c>
      <c r="Y3948">
        <v>14.503538000000001</v>
      </c>
      <c r="Z3948">
        <v>0</v>
      </c>
      <c r="AA3948">
        <v>0</v>
      </c>
      <c r="AB3948">
        <v>0</v>
      </c>
      <c r="AC3948">
        <v>0.58622470000000004</v>
      </c>
      <c r="AD3948">
        <v>0</v>
      </c>
      <c r="AE3948">
        <v>0</v>
      </c>
      <c r="AF3948">
        <v>15.089763</v>
      </c>
    </row>
    <row r="3949" spans="1:32" x14ac:dyDescent="0.3">
      <c r="A3949">
        <v>3014006</v>
      </c>
      <c r="B3949">
        <v>2</v>
      </c>
      <c r="C3949" t="s">
        <v>82</v>
      </c>
      <c r="D3949" t="s">
        <v>98</v>
      </c>
      <c r="E3949" t="s">
        <v>14859</v>
      </c>
      <c r="F3949" t="s">
        <v>14860</v>
      </c>
      <c r="G3949" t="s">
        <v>134</v>
      </c>
      <c r="H3949" t="s">
        <v>404</v>
      </c>
      <c r="I3949" t="s">
        <v>78</v>
      </c>
      <c r="J3949" t="s">
        <v>136</v>
      </c>
      <c r="K3949" t="s">
        <v>22</v>
      </c>
      <c r="L3949" t="s">
        <v>177</v>
      </c>
      <c r="M3949" t="s">
        <v>14861</v>
      </c>
      <c r="N3949" t="s">
        <v>14862</v>
      </c>
      <c r="O3949">
        <v>0.46919138888888889</v>
      </c>
      <c r="P3949">
        <v>0</v>
      </c>
      <c r="Q3949">
        <v>444</v>
      </c>
      <c r="R3949">
        <v>0</v>
      </c>
      <c r="S3949">
        <v>0</v>
      </c>
      <c r="T3949">
        <v>0</v>
      </c>
      <c r="U3949">
        <v>26</v>
      </c>
      <c r="V3949">
        <v>0</v>
      </c>
      <c r="W3949">
        <v>0</v>
      </c>
      <c r="X3949">
        <v>0</v>
      </c>
      <c r="Y3949">
        <v>88.325670000000002</v>
      </c>
      <c r="Z3949">
        <v>0</v>
      </c>
      <c r="AA3949">
        <v>0</v>
      </c>
      <c r="AB3949">
        <v>0</v>
      </c>
      <c r="AC3949">
        <v>6.6242190000000001</v>
      </c>
      <c r="AD3949">
        <v>0</v>
      </c>
      <c r="AE3949">
        <v>0</v>
      </c>
      <c r="AF3949">
        <v>94.949889999999996</v>
      </c>
    </row>
    <row r="3950" spans="1:32" x14ac:dyDescent="0.3">
      <c r="A3950">
        <v>3000186</v>
      </c>
      <c r="B3950">
        <v>1</v>
      </c>
      <c r="C3950" t="s">
        <v>82</v>
      </c>
      <c r="D3950" t="s">
        <v>91</v>
      </c>
      <c r="E3950" t="s">
        <v>14863</v>
      </c>
      <c r="F3950" t="s">
        <v>14864</v>
      </c>
      <c r="G3950" t="s">
        <v>134</v>
      </c>
      <c r="H3950" t="s">
        <v>142</v>
      </c>
      <c r="I3950" t="s">
        <v>79</v>
      </c>
      <c r="J3950" t="s">
        <v>136</v>
      </c>
      <c r="K3950" t="s">
        <v>22</v>
      </c>
      <c r="L3950" t="s">
        <v>137</v>
      </c>
      <c r="M3950" t="s">
        <v>14865</v>
      </c>
      <c r="N3950" t="s">
        <v>14866</v>
      </c>
      <c r="O3950">
        <v>8.1583333333333332</v>
      </c>
      <c r="P3950">
        <v>0</v>
      </c>
      <c r="Q3950">
        <v>1279</v>
      </c>
      <c r="R3950">
        <v>0</v>
      </c>
      <c r="S3950">
        <v>0</v>
      </c>
      <c r="T3950">
        <v>0</v>
      </c>
      <c r="U3950">
        <v>62</v>
      </c>
      <c r="V3950">
        <v>0</v>
      </c>
      <c r="W3950">
        <v>0</v>
      </c>
      <c r="X3950">
        <v>0</v>
      </c>
      <c r="Y3950">
        <v>2667.3027000000002</v>
      </c>
      <c r="Z3950">
        <v>0</v>
      </c>
      <c r="AA3950">
        <v>0</v>
      </c>
      <c r="AB3950">
        <v>0</v>
      </c>
      <c r="AC3950">
        <v>273.49896000000001</v>
      </c>
      <c r="AD3950">
        <v>0</v>
      </c>
      <c r="AE3950">
        <v>0</v>
      </c>
      <c r="AF3950">
        <v>2940.8018000000002</v>
      </c>
    </row>
    <row r="3951" spans="1:32" x14ac:dyDescent="0.3">
      <c r="A3951">
        <v>3017184</v>
      </c>
      <c r="B3951">
        <v>1</v>
      </c>
      <c r="C3951" t="s">
        <v>82</v>
      </c>
      <c r="D3951" t="s">
        <v>98</v>
      </c>
      <c r="E3951" t="s">
        <v>10993</v>
      </c>
      <c r="F3951" t="s">
        <v>10994</v>
      </c>
      <c r="G3951" t="s">
        <v>134</v>
      </c>
      <c r="H3951" t="s">
        <v>142</v>
      </c>
      <c r="I3951" t="s">
        <v>78</v>
      </c>
      <c r="J3951" t="s">
        <v>136</v>
      </c>
      <c r="K3951" t="s">
        <v>22</v>
      </c>
      <c r="L3951" t="s">
        <v>137</v>
      </c>
      <c r="M3951" t="s">
        <v>14867</v>
      </c>
      <c r="N3951" t="s">
        <v>14868</v>
      </c>
      <c r="O3951">
        <v>3.9258333333333333</v>
      </c>
      <c r="P3951">
        <v>0</v>
      </c>
      <c r="Q3951">
        <v>1160</v>
      </c>
      <c r="R3951">
        <v>0</v>
      </c>
      <c r="S3951">
        <v>0</v>
      </c>
      <c r="T3951">
        <v>0</v>
      </c>
      <c r="U3951">
        <v>165</v>
      </c>
      <c r="V3951">
        <v>0</v>
      </c>
      <c r="W3951">
        <v>0</v>
      </c>
      <c r="X3951">
        <v>0</v>
      </c>
      <c r="Y3951">
        <v>1007.6349</v>
      </c>
      <c r="Z3951">
        <v>0</v>
      </c>
      <c r="AA3951">
        <v>0</v>
      </c>
      <c r="AB3951">
        <v>0</v>
      </c>
      <c r="AC3951">
        <v>354.86250000000001</v>
      </c>
      <c r="AD3951">
        <v>0</v>
      </c>
      <c r="AE3951">
        <v>0</v>
      </c>
      <c r="AF3951">
        <v>1362.4973</v>
      </c>
    </row>
    <row r="3952" spans="1:32" x14ac:dyDescent="0.3">
      <c r="A3952">
        <v>3010538</v>
      </c>
      <c r="B3952">
        <v>1</v>
      </c>
      <c r="C3952" t="s">
        <v>82</v>
      </c>
      <c r="D3952" t="s">
        <v>113</v>
      </c>
      <c r="E3952" t="s">
        <v>14869</v>
      </c>
      <c r="F3952" t="s">
        <v>14870</v>
      </c>
      <c r="G3952" t="s">
        <v>134</v>
      </c>
      <c r="H3952" t="s">
        <v>336</v>
      </c>
      <c r="I3952" t="s">
        <v>79</v>
      </c>
      <c r="J3952" t="s">
        <v>136</v>
      </c>
      <c r="K3952" t="s">
        <v>22</v>
      </c>
      <c r="L3952" t="s">
        <v>137</v>
      </c>
      <c r="M3952" t="s">
        <v>14871</v>
      </c>
      <c r="N3952" t="s">
        <v>14872</v>
      </c>
      <c r="O3952">
        <v>1.7899066666666665</v>
      </c>
      <c r="P3952">
        <v>0</v>
      </c>
      <c r="Q3952">
        <v>963</v>
      </c>
      <c r="R3952">
        <v>0</v>
      </c>
      <c r="S3952">
        <v>0</v>
      </c>
      <c r="T3952">
        <v>1</v>
      </c>
      <c r="U3952">
        <v>80</v>
      </c>
      <c r="V3952">
        <v>0</v>
      </c>
      <c r="W3952">
        <v>0</v>
      </c>
      <c r="X3952">
        <v>0</v>
      </c>
      <c r="Y3952">
        <v>839.85239999999999</v>
      </c>
      <c r="Z3952">
        <v>0</v>
      </c>
      <c r="AA3952">
        <v>0</v>
      </c>
      <c r="AB3952">
        <v>57.801333999999997</v>
      </c>
      <c r="AC3952">
        <v>215.23557</v>
      </c>
      <c r="AD3952">
        <v>0</v>
      </c>
      <c r="AE3952">
        <v>0</v>
      </c>
      <c r="AF3952">
        <v>1112.8893</v>
      </c>
    </row>
    <row r="3953" spans="1:32" x14ac:dyDescent="0.3">
      <c r="A3953">
        <v>3019622</v>
      </c>
      <c r="B3953">
        <v>1</v>
      </c>
      <c r="C3953" t="s">
        <v>82</v>
      </c>
      <c r="D3953" t="s">
        <v>113</v>
      </c>
      <c r="E3953" t="s">
        <v>14873</v>
      </c>
      <c r="F3953" t="s">
        <v>14874</v>
      </c>
      <c r="G3953" t="s">
        <v>134</v>
      </c>
      <c r="H3953" t="s">
        <v>211</v>
      </c>
      <c r="I3953" t="s">
        <v>79</v>
      </c>
      <c r="J3953" t="s">
        <v>136</v>
      </c>
      <c r="K3953" t="s">
        <v>22</v>
      </c>
      <c r="L3953" t="s">
        <v>177</v>
      </c>
      <c r="M3953" t="s">
        <v>14875</v>
      </c>
      <c r="N3953" t="s">
        <v>14876</v>
      </c>
      <c r="O3953">
        <v>0.30722222222222223</v>
      </c>
      <c r="P3953">
        <v>5</v>
      </c>
      <c r="Q3953">
        <v>1680</v>
      </c>
      <c r="R3953">
        <v>5</v>
      </c>
      <c r="S3953">
        <v>69</v>
      </c>
      <c r="T3953">
        <v>17</v>
      </c>
      <c r="U3953">
        <v>143</v>
      </c>
      <c r="V3953">
        <v>1</v>
      </c>
      <c r="W3953">
        <v>0</v>
      </c>
      <c r="X3953">
        <v>7.9790897000000003</v>
      </c>
      <c r="Y3953">
        <v>116.41973</v>
      </c>
      <c r="Z3953">
        <v>0.53332424</v>
      </c>
      <c r="AA3953">
        <v>4.0438479999999997</v>
      </c>
      <c r="AB3953">
        <v>8.9313909999999996</v>
      </c>
      <c r="AC3953">
        <v>21.033370000000001</v>
      </c>
      <c r="AD3953">
        <v>32.065598000000001</v>
      </c>
      <c r="AE3953">
        <v>0</v>
      </c>
      <c r="AF3953">
        <v>191.00635</v>
      </c>
    </row>
    <row r="3954" spans="1:32" x14ac:dyDescent="0.3">
      <c r="A3954">
        <v>3018995</v>
      </c>
      <c r="B3954">
        <v>1</v>
      </c>
      <c r="C3954" t="s">
        <v>83</v>
      </c>
      <c r="D3954" t="s">
        <v>123</v>
      </c>
      <c r="E3954" t="s">
        <v>14877</v>
      </c>
      <c r="F3954" t="s">
        <v>14878</v>
      </c>
      <c r="G3954" t="s">
        <v>134</v>
      </c>
      <c r="H3954" t="s">
        <v>238</v>
      </c>
      <c r="I3954" t="s">
        <v>78</v>
      </c>
      <c r="J3954" t="s">
        <v>136</v>
      </c>
      <c r="K3954" t="s">
        <v>22</v>
      </c>
      <c r="L3954" t="s">
        <v>177</v>
      </c>
      <c r="M3954" t="s">
        <v>14879</v>
      </c>
      <c r="N3954" t="s">
        <v>14880</v>
      </c>
      <c r="O3954">
        <v>2.3550677777777778</v>
      </c>
      <c r="P3954">
        <v>0</v>
      </c>
      <c r="Q3954">
        <v>11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7.4143039999999996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7.4143039999999996</v>
      </c>
    </row>
    <row r="3955" spans="1:32" x14ac:dyDescent="0.3">
      <c r="A3955">
        <v>3013769</v>
      </c>
      <c r="B3955">
        <v>1</v>
      </c>
      <c r="C3955" t="s">
        <v>82</v>
      </c>
      <c r="D3955" t="s">
        <v>91</v>
      </c>
      <c r="E3955" t="s">
        <v>14881</v>
      </c>
      <c r="F3955" t="s">
        <v>14882</v>
      </c>
      <c r="G3955" t="s">
        <v>134</v>
      </c>
      <c r="H3955" t="s">
        <v>216</v>
      </c>
      <c r="I3955" t="s">
        <v>78</v>
      </c>
      <c r="J3955" t="s">
        <v>136</v>
      </c>
      <c r="K3955" t="s">
        <v>22</v>
      </c>
      <c r="L3955" t="s">
        <v>177</v>
      </c>
      <c r="M3955" t="s">
        <v>14883</v>
      </c>
      <c r="N3955" t="s">
        <v>14884</v>
      </c>
      <c r="O3955">
        <v>3.9185344444444445</v>
      </c>
      <c r="P3955">
        <v>0</v>
      </c>
      <c r="Q3955">
        <v>5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3.7797098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3.7797098</v>
      </c>
    </row>
    <row r="3956" spans="1:32" x14ac:dyDescent="0.3">
      <c r="A3956">
        <v>3019064</v>
      </c>
      <c r="B3956">
        <v>1</v>
      </c>
      <c r="C3956" t="s">
        <v>83</v>
      </c>
      <c r="D3956" t="s">
        <v>123</v>
      </c>
      <c r="E3956" t="s">
        <v>14885</v>
      </c>
      <c r="F3956" t="s">
        <v>14886</v>
      </c>
      <c r="G3956" t="s">
        <v>134</v>
      </c>
      <c r="H3956" t="s">
        <v>211</v>
      </c>
      <c r="I3956" t="s">
        <v>79</v>
      </c>
      <c r="J3956" t="s">
        <v>136</v>
      </c>
      <c r="K3956" t="s">
        <v>22</v>
      </c>
      <c r="L3956" t="s">
        <v>177</v>
      </c>
      <c r="M3956" t="s">
        <v>14887</v>
      </c>
      <c r="N3956" t="s">
        <v>14888</v>
      </c>
      <c r="O3956">
        <v>1.1355555555555557</v>
      </c>
      <c r="P3956">
        <v>21</v>
      </c>
      <c r="Q3956">
        <v>665</v>
      </c>
      <c r="R3956">
        <v>227</v>
      </c>
      <c r="S3956">
        <v>136</v>
      </c>
      <c r="T3956">
        <v>24</v>
      </c>
      <c r="U3956">
        <v>56</v>
      </c>
      <c r="V3956">
        <v>1</v>
      </c>
      <c r="W3956">
        <v>0</v>
      </c>
      <c r="X3956">
        <v>18.460716000000001</v>
      </c>
      <c r="Y3956">
        <v>106.93082</v>
      </c>
      <c r="Z3956">
        <v>135.81542999999999</v>
      </c>
      <c r="AA3956">
        <v>66.999534999999995</v>
      </c>
      <c r="AB3956">
        <v>67.934105000000002</v>
      </c>
      <c r="AC3956">
        <v>8.1347020000000008</v>
      </c>
      <c r="AD3956">
        <v>110.58503</v>
      </c>
      <c r="AE3956">
        <v>0</v>
      </c>
      <c r="AF3956">
        <v>514.86035000000004</v>
      </c>
    </row>
    <row r="3957" spans="1:32" x14ac:dyDescent="0.3">
      <c r="A3957">
        <v>3016071</v>
      </c>
      <c r="B3957">
        <v>1</v>
      </c>
      <c r="C3957" t="s">
        <v>83</v>
      </c>
      <c r="D3957" t="s">
        <v>127</v>
      </c>
      <c r="E3957" t="s">
        <v>14889</v>
      </c>
      <c r="F3957" t="s">
        <v>14890</v>
      </c>
      <c r="G3957" t="s">
        <v>134</v>
      </c>
      <c r="H3957" t="s">
        <v>327</v>
      </c>
      <c r="I3957" t="s">
        <v>78</v>
      </c>
      <c r="J3957" t="s">
        <v>136</v>
      </c>
      <c r="K3957" t="s">
        <v>22</v>
      </c>
      <c r="L3957" t="s">
        <v>177</v>
      </c>
      <c r="M3957" t="s">
        <v>14891</v>
      </c>
      <c r="N3957" t="s">
        <v>14892</v>
      </c>
      <c r="O3957">
        <v>0.6052777777777778</v>
      </c>
      <c r="P3957">
        <v>0</v>
      </c>
      <c r="Q3957">
        <v>114</v>
      </c>
      <c r="R3957">
        <v>0</v>
      </c>
      <c r="S3957">
        <v>0</v>
      </c>
      <c r="T3957">
        <v>0</v>
      </c>
      <c r="U3957">
        <v>3</v>
      </c>
      <c r="V3957">
        <v>0</v>
      </c>
      <c r="W3957">
        <v>0</v>
      </c>
      <c r="X3957">
        <v>0</v>
      </c>
      <c r="Y3957">
        <v>5.2305365000000004</v>
      </c>
      <c r="Z3957">
        <v>0</v>
      </c>
      <c r="AA3957">
        <v>0</v>
      </c>
      <c r="AB3957">
        <v>0</v>
      </c>
      <c r="AC3957">
        <v>6.8122349999999998E-2</v>
      </c>
      <c r="AD3957">
        <v>0</v>
      </c>
      <c r="AE3957">
        <v>0</v>
      </c>
      <c r="AF3957">
        <v>5.2986589999999998</v>
      </c>
    </row>
    <row r="3958" spans="1:32" x14ac:dyDescent="0.3">
      <c r="A3958">
        <v>3010544</v>
      </c>
      <c r="B3958">
        <v>1</v>
      </c>
      <c r="C3958" t="s">
        <v>82</v>
      </c>
      <c r="D3958" t="s">
        <v>88</v>
      </c>
      <c r="E3958" t="s">
        <v>14893</v>
      </c>
      <c r="F3958" t="s">
        <v>14894</v>
      </c>
      <c r="G3958" t="s">
        <v>134</v>
      </c>
      <c r="H3958" t="s">
        <v>147</v>
      </c>
      <c r="I3958" t="s">
        <v>78</v>
      </c>
      <c r="J3958" t="s">
        <v>136</v>
      </c>
      <c r="K3958" t="s">
        <v>22</v>
      </c>
      <c r="L3958" t="s">
        <v>137</v>
      </c>
      <c r="M3958" t="s">
        <v>14895</v>
      </c>
      <c r="N3958" t="s">
        <v>14896</v>
      </c>
      <c r="O3958">
        <v>4.5158333333333331</v>
      </c>
      <c r="P3958">
        <v>0</v>
      </c>
      <c r="Q3958">
        <v>120</v>
      </c>
      <c r="R3958">
        <v>0</v>
      </c>
      <c r="S3958">
        <v>0</v>
      </c>
      <c r="T3958">
        <v>0</v>
      </c>
      <c r="U3958">
        <v>4</v>
      </c>
      <c r="V3958">
        <v>0</v>
      </c>
      <c r="W3958">
        <v>0</v>
      </c>
      <c r="X3958">
        <v>0</v>
      </c>
      <c r="Y3958">
        <v>101.39587</v>
      </c>
      <c r="Z3958">
        <v>0</v>
      </c>
      <c r="AA3958">
        <v>0</v>
      </c>
      <c r="AB3958">
        <v>0</v>
      </c>
      <c r="AC3958">
        <v>9.8908919999999991</v>
      </c>
      <c r="AD3958">
        <v>0</v>
      </c>
      <c r="AE3958">
        <v>0</v>
      </c>
      <c r="AF3958">
        <v>111.28676</v>
      </c>
    </row>
    <row r="3959" spans="1:32" x14ac:dyDescent="0.3">
      <c r="A3959">
        <v>3014447</v>
      </c>
      <c r="B3959">
        <v>1</v>
      </c>
      <c r="C3959" t="s">
        <v>83</v>
      </c>
      <c r="D3959" t="s">
        <v>121</v>
      </c>
      <c r="E3959" t="s">
        <v>798</v>
      </c>
      <c r="F3959" t="s">
        <v>799</v>
      </c>
      <c r="G3959" t="s">
        <v>134</v>
      </c>
      <c r="H3959" t="s">
        <v>211</v>
      </c>
      <c r="I3959" t="s">
        <v>79</v>
      </c>
      <c r="J3959" t="s">
        <v>136</v>
      </c>
      <c r="K3959" t="s">
        <v>22</v>
      </c>
      <c r="L3959" t="s">
        <v>177</v>
      </c>
      <c r="M3959" t="s">
        <v>14897</v>
      </c>
      <c r="N3959" t="s">
        <v>14898</v>
      </c>
      <c r="O3959">
        <v>0.46916666666666668</v>
      </c>
      <c r="P3959">
        <v>7</v>
      </c>
      <c r="Q3959">
        <v>923</v>
      </c>
      <c r="R3959">
        <v>51</v>
      </c>
      <c r="S3959">
        <v>131</v>
      </c>
      <c r="T3959">
        <v>3</v>
      </c>
      <c r="U3959">
        <v>56</v>
      </c>
      <c r="V3959">
        <v>1</v>
      </c>
      <c r="W3959">
        <v>0</v>
      </c>
      <c r="X3959">
        <v>14.248721</v>
      </c>
      <c r="Y3959">
        <v>36.333680000000001</v>
      </c>
      <c r="Z3959">
        <v>42.441853000000002</v>
      </c>
      <c r="AA3959">
        <v>4.5774460000000001</v>
      </c>
      <c r="AB3959">
        <v>6.2187619999999999</v>
      </c>
      <c r="AC3959">
        <v>6.1597447000000001</v>
      </c>
      <c r="AD3959">
        <v>21.60491</v>
      </c>
      <c r="AE3959">
        <v>0</v>
      </c>
      <c r="AF3959">
        <v>131.58510999999999</v>
      </c>
    </row>
    <row r="3960" spans="1:32" x14ac:dyDescent="0.3">
      <c r="A3960">
        <v>3001339</v>
      </c>
      <c r="B3960">
        <v>1</v>
      </c>
      <c r="C3960" t="s">
        <v>82</v>
      </c>
      <c r="D3960" t="s">
        <v>90</v>
      </c>
      <c r="E3960" t="s">
        <v>14899</v>
      </c>
      <c r="F3960" t="s">
        <v>14900</v>
      </c>
      <c r="G3960" t="s">
        <v>134</v>
      </c>
      <c r="H3960" t="s">
        <v>147</v>
      </c>
      <c r="I3960" t="s">
        <v>79</v>
      </c>
      <c r="J3960" t="s">
        <v>136</v>
      </c>
      <c r="K3960" t="s">
        <v>22</v>
      </c>
      <c r="L3960" t="s">
        <v>137</v>
      </c>
      <c r="M3960" t="s">
        <v>14901</v>
      </c>
      <c r="N3960" t="s">
        <v>14902</v>
      </c>
      <c r="O3960">
        <v>3.5580555555555557</v>
      </c>
      <c r="P3960">
        <v>1</v>
      </c>
      <c r="Q3960">
        <v>817</v>
      </c>
      <c r="R3960">
        <v>0</v>
      </c>
      <c r="S3960">
        <v>7</v>
      </c>
      <c r="T3960">
        <v>9</v>
      </c>
      <c r="U3960">
        <v>47</v>
      </c>
      <c r="V3960">
        <v>3</v>
      </c>
      <c r="W3960">
        <v>1</v>
      </c>
      <c r="X3960">
        <v>45.278550000000003</v>
      </c>
      <c r="Y3960">
        <v>1059.5440000000001</v>
      </c>
      <c r="Z3960">
        <v>0</v>
      </c>
      <c r="AA3960">
        <v>51.239840000000001</v>
      </c>
      <c r="AB3960">
        <v>224.20090999999999</v>
      </c>
      <c r="AC3960">
        <v>234.05289999999999</v>
      </c>
      <c r="AD3960">
        <v>85.905090000000001</v>
      </c>
      <c r="AE3960">
        <v>2.6535400999999998</v>
      </c>
      <c r="AF3960">
        <v>1702.8748000000001</v>
      </c>
    </row>
    <row r="3961" spans="1:32" x14ac:dyDescent="0.3">
      <c r="A3961">
        <v>3017670</v>
      </c>
      <c r="B3961">
        <v>1</v>
      </c>
      <c r="C3961" t="s">
        <v>82</v>
      </c>
      <c r="D3961" t="s">
        <v>100</v>
      </c>
      <c r="E3961" t="s">
        <v>14903</v>
      </c>
      <c r="F3961" t="s">
        <v>14904</v>
      </c>
      <c r="G3961" t="s">
        <v>134</v>
      </c>
      <c r="H3961" t="s">
        <v>367</v>
      </c>
      <c r="I3961" t="s">
        <v>78</v>
      </c>
      <c r="J3961" t="s">
        <v>136</v>
      </c>
      <c r="K3961" t="s">
        <v>22</v>
      </c>
      <c r="L3961" t="s">
        <v>177</v>
      </c>
      <c r="M3961" t="s">
        <v>14905</v>
      </c>
      <c r="N3961" t="s">
        <v>14906</v>
      </c>
      <c r="O3961">
        <v>0.95491333333333339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0.78590260000000001</v>
      </c>
      <c r="AD3961">
        <v>0</v>
      </c>
      <c r="AE3961">
        <v>0</v>
      </c>
      <c r="AF3961">
        <v>0.78590260000000001</v>
      </c>
    </row>
    <row r="3962" spans="1:32" x14ac:dyDescent="0.3">
      <c r="A3962">
        <v>3014457</v>
      </c>
      <c r="B3962">
        <v>1</v>
      </c>
      <c r="C3962" t="s">
        <v>83</v>
      </c>
      <c r="D3962" t="s">
        <v>128</v>
      </c>
      <c r="E3962" t="s">
        <v>14907</v>
      </c>
      <c r="F3962" t="s">
        <v>14908</v>
      </c>
      <c r="G3962" t="s">
        <v>134</v>
      </c>
      <c r="H3962" t="s">
        <v>211</v>
      </c>
      <c r="I3962" t="s">
        <v>79</v>
      </c>
      <c r="J3962" t="s">
        <v>136</v>
      </c>
      <c r="K3962" t="s">
        <v>22</v>
      </c>
      <c r="L3962" t="s">
        <v>177</v>
      </c>
      <c r="M3962" t="s">
        <v>14909</v>
      </c>
      <c r="N3962" t="s">
        <v>14910</v>
      </c>
      <c r="O3962">
        <v>5.3412288888888888</v>
      </c>
      <c r="P3962">
        <v>4</v>
      </c>
      <c r="Q3962">
        <v>13</v>
      </c>
      <c r="R3962">
        <v>39</v>
      </c>
      <c r="S3962">
        <v>49</v>
      </c>
      <c r="T3962">
        <v>3</v>
      </c>
      <c r="U3962">
        <v>2</v>
      </c>
      <c r="V3962">
        <v>0</v>
      </c>
      <c r="W3962">
        <v>0</v>
      </c>
      <c r="X3962">
        <v>29.540089999999999</v>
      </c>
      <c r="Y3962">
        <v>18.694776999999998</v>
      </c>
      <c r="Z3962">
        <v>50.725299999999997</v>
      </c>
      <c r="AA3962">
        <v>59.442207000000003</v>
      </c>
      <c r="AB3962">
        <v>24.115860000000001</v>
      </c>
      <c r="AC3962">
        <v>0</v>
      </c>
      <c r="AD3962">
        <v>0</v>
      </c>
      <c r="AE3962">
        <v>0</v>
      </c>
      <c r="AF3962">
        <v>182.51822999999999</v>
      </c>
    </row>
    <row r="3963" spans="1:32" x14ac:dyDescent="0.3">
      <c r="A3963">
        <v>3014167</v>
      </c>
      <c r="B3963">
        <v>1</v>
      </c>
      <c r="C3963" t="s">
        <v>83</v>
      </c>
      <c r="D3963" t="s">
        <v>116</v>
      </c>
      <c r="E3963" t="s">
        <v>14911</v>
      </c>
      <c r="F3963" t="s">
        <v>14912</v>
      </c>
      <c r="G3963" t="s">
        <v>134</v>
      </c>
      <c r="H3963" t="s">
        <v>238</v>
      </c>
      <c r="I3963" t="s">
        <v>78</v>
      </c>
      <c r="J3963" t="s">
        <v>136</v>
      </c>
      <c r="K3963" t="s">
        <v>22</v>
      </c>
      <c r="L3963" t="s">
        <v>177</v>
      </c>
      <c r="M3963" t="s">
        <v>14913</v>
      </c>
      <c r="N3963" t="s">
        <v>14914</v>
      </c>
      <c r="O3963">
        <v>1.3613213888888889</v>
      </c>
      <c r="P3963">
        <v>0</v>
      </c>
      <c r="Q3963">
        <v>1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</row>
    <row r="3964" spans="1:32" x14ac:dyDescent="0.3">
      <c r="A3964">
        <v>3014499</v>
      </c>
      <c r="B3964">
        <v>1</v>
      </c>
      <c r="C3964" t="s">
        <v>82</v>
      </c>
      <c r="D3964" t="s">
        <v>108</v>
      </c>
      <c r="E3964" t="s">
        <v>14915</v>
      </c>
      <c r="F3964" t="s">
        <v>14916</v>
      </c>
      <c r="G3964" t="s">
        <v>134</v>
      </c>
      <c r="H3964" t="s">
        <v>247</v>
      </c>
      <c r="I3964" t="s">
        <v>78</v>
      </c>
      <c r="J3964" t="s">
        <v>136</v>
      </c>
      <c r="K3964" t="s">
        <v>22</v>
      </c>
      <c r="L3964" t="s">
        <v>177</v>
      </c>
      <c r="M3964" t="s">
        <v>14917</v>
      </c>
      <c r="N3964" t="s">
        <v>14918</v>
      </c>
      <c r="O3964">
        <v>7.4762411111111113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2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59.077219999999997</v>
      </c>
      <c r="AD3964">
        <v>0</v>
      </c>
      <c r="AE3964">
        <v>0</v>
      </c>
      <c r="AF3964">
        <v>59.077219999999997</v>
      </c>
    </row>
    <row r="3965" spans="1:32" x14ac:dyDescent="0.3">
      <c r="A3965">
        <v>3014254</v>
      </c>
      <c r="B3965">
        <v>1</v>
      </c>
      <c r="C3965" t="s">
        <v>82</v>
      </c>
      <c r="D3965" t="s">
        <v>113</v>
      </c>
      <c r="E3965" t="s">
        <v>14919</v>
      </c>
      <c r="F3965" t="s">
        <v>14920</v>
      </c>
      <c r="G3965" t="s">
        <v>134</v>
      </c>
      <c r="H3965" t="s">
        <v>238</v>
      </c>
      <c r="I3965" t="s">
        <v>78</v>
      </c>
      <c r="J3965" t="s">
        <v>136</v>
      </c>
      <c r="K3965" t="s">
        <v>22</v>
      </c>
      <c r="L3965" t="s">
        <v>177</v>
      </c>
      <c r="M3965" t="s">
        <v>14921</v>
      </c>
      <c r="N3965" t="s">
        <v>14922</v>
      </c>
      <c r="O3965">
        <v>2.7861580555555556</v>
      </c>
      <c r="P3965">
        <v>0</v>
      </c>
      <c r="Q3965">
        <v>1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0.91899710000000001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0.91899710000000001</v>
      </c>
    </row>
    <row r="3966" spans="1:32" x14ac:dyDescent="0.3">
      <c r="A3966">
        <v>3017298</v>
      </c>
      <c r="B3966">
        <v>1</v>
      </c>
      <c r="C3966" t="s">
        <v>82</v>
      </c>
      <c r="D3966" t="s">
        <v>106</v>
      </c>
      <c r="E3966" t="s">
        <v>14923</v>
      </c>
      <c r="F3966" t="s">
        <v>14924</v>
      </c>
      <c r="G3966" t="s">
        <v>134</v>
      </c>
      <c r="H3966" t="s">
        <v>318</v>
      </c>
      <c r="I3966" t="s">
        <v>79</v>
      </c>
      <c r="J3966" t="s">
        <v>136</v>
      </c>
      <c r="K3966" t="s">
        <v>22</v>
      </c>
      <c r="L3966" t="s">
        <v>177</v>
      </c>
      <c r="M3966" t="s">
        <v>14925</v>
      </c>
      <c r="N3966" t="s">
        <v>14926</v>
      </c>
      <c r="O3966">
        <v>6.8212944444444448</v>
      </c>
      <c r="P3966">
        <v>1</v>
      </c>
      <c r="Q3966">
        <v>8</v>
      </c>
      <c r="R3966">
        <v>1</v>
      </c>
      <c r="S3966">
        <v>2</v>
      </c>
      <c r="T3966">
        <v>10</v>
      </c>
      <c r="U3966">
        <v>8</v>
      </c>
      <c r="V3966">
        <v>1</v>
      </c>
      <c r="W3966">
        <v>0</v>
      </c>
      <c r="X3966">
        <v>46.556057000000003</v>
      </c>
      <c r="Y3966">
        <v>49.978138000000001</v>
      </c>
      <c r="Z3966">
        <v>8.3256479999999993</v>
      </c>
      <c r="AA3966">
        <v>101.88239</v>
      </c>
      <c r="AB3966">
        <v>562.49834999999996</v>
      </c>
      <c r="AC3966">
        <v>83.661590000000004</v>
      </c>
      <c r="AD3966">
        <v>59.539949999999997</v>
      </c>
      <c r="AE3966">
        <v>0</v>
      </c>
      <c r="AF3966">
        <v>912.44213999999999</v>
      </c>
    </row>
    <row r="3967" spans="1:32" x14ac:dyDescent="0.3">
      <c r="A3967">
        <v>3008845</v>
      </c>
      <c r="B3967">
        <v>1</v>
      </c>
      <c r="C3967" t="s">
        <v>83</v>
      </c>
      <c r="D3967" t="s">
        <v>123</v>
      </c>
      <c r="E3967" t="s">
        <v>13783</v>
      </c>
      <c r="F3967" t="s">
        <v>13784</v>
      </c>
      <c r="G3967" t="s">
        <v>134</v>
      </c>
      <c r="H3967" t="s">
        <v>211</v>
      </c>
      <c r="I3967" t="s">
        <v>79</v>
      </c>
      <c r="J3967" t="s">
        <v>136</v>
      </c>
      <c r="K3967" t="s">
        <v>22</v>
      </c>
      <c r="L3967" t="s">
        <v>177</v>
      </c>
      <c r="M3967" t="s">
        <v>14927</v>
      </c>
      <c r="N3967" t="s">
        <v>14928</v>
      </c>
      <c r="O3967">
        <v>0.88305555555555559</v>
      </c>
      <c r="P3967">
        <v>17</v>
      </c>
      <c r="Q3967">
        <v>291</v>
      </c>
      <c r="R3967">
        <v>76</v>
      </c>
      <c r="S3967">
        <v>12</v>
      </c>
      <c r="T3967">
        <v>23</v>
      </c>
      <c r="U3967">
        <v>14</v>
      </c>
      <c r="V3967">
        <v>6</v>
      </c>
      <c r="W3967">
        <v>0</v>
      </c>
      <c r="X3967">
        <v>4.3466104999999997</v>
      </c>
      <c r="Y3967">
        <v>56.254669999999997</v>
      </c>
      <c r="Z3967">
        <v>64.596299999999999</v>
      </c>
      <c r="AA3967">
        <v>2.3332614999999999</v>
      </c>
      <c r="AB3967">
        <v>56.134999999999998</v>
      </c>
      <c r="AC3967">
        <v>10.312792</v>
      </c>
      <c r="AD3967">
        <v>224.0273</v>
      </c>
      <c r="AE3967">
        <v>0</v>
      </c>
      <c r="AF3967">
        <v>418.00592</v>
      </c>
    </row>
    <row r="3968" spans="1:32" x14ac:dyDescent="0.3">
      <c r="A3968">
        <v>3013785</v>
      </c>
      <c r="B3968">
        <v>2</v>
      </c>
      <c r="C3968" t="s">
        <v>83</v>
      </c>
      <c r="D3968" t="s">
        <v>116</v>
      </c>
      <c r="E3968" t="s">
        <v>14929</v>
      </c>
      <c r="F3968" t="s">
        <v>14930</v>
      </c>
      <c r="G3968" t="s">
        <v>134</v>
      </c>
      <c r="H3968" t="s">
        <v>252</v>
      </c>
      <c r="I3968" t="s">
        <v>79</v>
      </c>
      <c r="J3968" t="s">
        <v>136</v>
      </c>
      <c r="K3968" t="s">
        <v>22</v>
      </c>
      <c r="L3968" t="s">
        <v>177</v>
      </c>
      <c r="M3968" t="s">
        <v>14931</v>
      </c>
      <c r="N3968" t="s">
        <v>14932</v>
      </c>
      <c r="O3968">
        <v>1.2892461111111111</v>
      </c>
      <c r="P3968">
        <v>2</v>
      </c>
      <c r="Q3968">
        <v>883</v>
      </c>
      <c r="R3968">
        <v>5</v>
      </c>
      <c r="S3968">
        <v>182</v>
      </c>
      <c r="T3968">
        <v>4</v>
      </c>
      <c r="U3968">
        <v>34</v>
      </c>
      <c r="V3968">
        <v>1</v>
      </c>
      <c r="W3968">
        <v>0</v>
      </c>
      <c r="X3968">
        <v>29.571144</v>
      </c>
      <c r="Y3968">
        <v>177.05146999999999</v>
      </c>
      <c r="Z3968">
        <v>1.4932253</v>
      </c>
      <c r="AA3968">
        <v>35.166096000000003</v>
      </c>
      <c r="AB3968">
        <v>8.4073069999999994</v>
      </c>
      <c r="AC3968">
        <v>12.293441</v>
      </c>
      <c r="AD3968">
        <v>69.140304999999998</v>
      </c>
      <c r="AE3968">
        <v>0</v>
      </c>
      <c r="AF3968">
        <v>333.12299999999999</v>
      </c>
    </row>
    <row r="3969" spans="1:32" x14ac:dyDescent="0.3">
      <c r="A3969">
        <v>3011392</v>
      </c>
      <c r="B3969">
        <v>1</v>
      </c>
      <c r="C3969" t="s">
        <v>82</v>
      </c>
      <c r="D3969" t="s">
        <v>94</v>
      </c>
      <c r="E3969" t="s">
        <v>14933</v>
      </c>
      <c r="F3969" t="s">
        <v>14934</v>
      </c>
      <c r="G3969" t="s">
        <v>134</v>
      </c>
      <c r="H3969" t="s">
        <v>142</v>
      </c>
      <c r="I3969" t="s">
        <v>79</v>
      </c>
      <c r="J3969" t="s">
        <v>136</v>
      </c>
      <c r="K3969" t="s">
        <v>22</v>
      </c>
      <c r="L3969" t="s">
        <v>137</v>
      </c>
      <c r="M3969" t="s">
        <v>14935</v>
      </c>
      <c r="N3969" t="s">
        <v>14936</v>
      </c>
      <c r="O3969">
        <v>6.0891666666666664</v>
      </c>
      <c r="P3969">
        <v>2</v>
      </c>
      <c r="Q3969">
        <v>3762</v>
      </c>
      <c r="R3969">
        <v>0</v>
      </c>
      <c r="S3969">
        <v>1</v>
      </c>
      <c r="T3969">
        <v>0</v>
      </c>
      <c r="U3969">
        <v>263</v>
      </c>
      <c r="V3969">
        <v>0</v>
      </c>
      <c r="W3969">
        <v>3</v>
      </c>
      <c r="X3969">
        <v>23.452755</v>
      </c>
      <c r="Y3969">
        <v>2598.2539999999999</v>
      </c>
      <c r="Z3969">
        <v>0</v>
      </c>
      <c r="AA3969">
        <v>0.6550783</v>
      </c>
      <c r="AB3969">
        <v>0</v>
      </c>
      <c r="AC3969">
        <v>691.73346000000004</v>
      </c>
      <c r="AD3969">
        <v>0</v>
      </c>
      <c r="AE3969">
        <v>6.3758793000000002</v>
      </c>
      <c r="AF3969">
        <v>3320.471</v>
      </c>
    </row>
    <row r="3970" spans="1:32" x14ac:dyDescent="0.3">
      <c r="A3970">
        <v>3010033</v>
      </c>
      <c r="B3970">
        <v>1</v>
      </c>
      <c r="C3970" t="s">
        <v>83</v>
      </c>
      <c r="D3970" t="s">
        <v>123</v>
      </c>
      <c r="E3970" t="s">
        <v>14937</v>
      </c>
      <c r="F3970" t="s">
        <v>14938</v>
      </c>
      <c r="G3970" t="s">
        <v>134</v>
      </c>
      <c r="H3970" t="s">
        <v>238</v>
      </c>
      <c r="I3970" t="s">
        <v>78</v>
      </c>
      <c r="J3970" t="s">
        <v>136</v>
      </c>
      <c r="K3970" t="s">
        <v>22</v>
      </c>
      <c r="L3970" t="s">
        <v>177</v>
      </c>
      <c r="M3970" t="s">
        <v>14939</v>
      </c>
      <c r="N3970" t="s">
        <v>14940</v>
      </c>
      <c r="O3970">
        <v>1.4749872222222222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0.14073181000000001</v>
      </c>
      <c r="AD3970">
        <v>0</v>
      </c>
      <c r="AE3970">
        <v>0</v>
      </c>
      <c r="AF3970">
        <v>0.14073181000000001</v>
      </c>
    </row>
    <row r="3971" spans="1:32" x14ac:dyDescent="0.3">
      <c r="A3971">
        <v>3013313</v>
      </c>
      <c r="B3971">
        <v>1</v>
      </c>
      <c r="C3971" t="s">
        <v>82</v>
      </c>
      <c r="D3971" t="s">
        <v>99</v>
      </c>
      <c r="E3971" t="s">
        <v>13525</v>
      </c>
      <c r="F3971" t="s">
        <v>13526</v>
      </c>
      <c r="G3971" t="s">
        <v>134</v>
      </c>
      <c r="H3971" t="s">
        <v>147</v>
      </c>
      <c r="I3971" t="s">
        <v>79</v>
      </c>
      <c r="J3971" t="s">
        <v>136</v>
      </c>
      <c r="K3971" t="s">
        <v>22</v>
      </c>
      <c r="L3971" t="s">
        <v>137</v>
      </c>
      <c r="M3971" t="s">
        <v>14941</v>
      </c>
      <c r="N3971" t="s">
        <v>14942</v>
      </c>
      <c r="O3971">
        <v>0.49222222222222223</v>
      </c>
      <c r="P3971">
        <v>4</v>
      </c>
      <c r="Q3971">
        <v>7554</v>
      </c>
      <c r="R3971">
        <v>1</v>
      </c>
      <c r="S3971">
        <v>121</v>
      </c>
      <c r="T3971">
        <v>22</v>
      </c>
      <c r="U3971">
        <v>823</v>
      </c>
      <c r="V3971">
        <v>1</v>
      </c>
      <c r="W3971">
        <v>4</v>
      </c>
      <c r="X3971">
        <v>7.6538595999999997</v>
      </c>
      <c r="Y3971">
        <v>964.91639999999995</v>
      </c>
      <c r="Z3971">
        <v>0.26972857</v>
      </c>
      <c r="AA3971">
        <v>12.673374000000001</v>
      </c>
      <c r="AB3971">
        <v>143.07237000000001</v>
      </c>
      <c r="AC3971">
        <v>254.37047999999999</v>
      </c>
      <c r="AD3971">
        <v>26.90841</v>
      </c>
      <c r="AE3971">
        <v>0.77685269999999995</v>
      </c>
      <c r="AF3971">
        <v>1410.6415</v>
      </c>
    </row>
    <row r="3972" spans="1:32" x14ac:dyDescent="0.3">
      <c r="A3972">
        <v>3019058</v>
      </c>
      <c r="B3972">
        <v>1</v>
      </c>
      <c r="C3972" t="s">
        <v>83</v>
      </c>
      <c r="D3972" t="s">
        <v>125</v>
      </c>
      <c r="E3972" t="s">
        <v>14943</v>
      </c>
      <c r="F3972" t="s">
        <v>14944</v>
      </c>
      <c r="G3972" t="s">
        <v>134</v>
      </c>
      <c r="H3972" t="s">
        <v>211</v>
      </c>
      <c r="I3972" t="s">
        <v>79</v>
      </c>
      <c r="J3972" t="s">
        <v>136</v>
      </c>
      <c r="K3972" t="s">
        <v>22</v>
      </c>
      <c r="L3972" t="s">
        <v>177</v>
      </c>
      <c r="M3972" t="s">
        <v>14945</v>
      </c>
      <c r="N3972" t="s">
        <v>14946</v>
      </c>
      <c r="O3972">
        <v>1.2938888888888889</v>
      </c>
      <c r="P3972">
        <v>2</v>
      </c>
      <c r="Q3972">
        <v>328</v>
      </c>
      <c r="R3972">
        <v>99</v>
      </c>
      <c r="S3972">
        <v>9</v>
      </c>
      <c r="T3972">
        <v>9</v>
      </c>
      <c r="U3972">
        <v>24</v>
      </c>
      <c r="V3972">
        <v>1</v>
      </c>
      <c r="W3972">
        <v>0</v>
      </c>
      <c r="X3972">
        <v>0.55644709999999997</v>
      </c>
      <c r="Y3972">
        <v>56.189390000000003</v>
      </c>
      <c r="Z3972">
        <v>29.954097999999998</v>
      </c>
      <c r="AA3972">
        <v>1.0811872</v>
      </c>
      <c r="AB3972">
        <v>43.335743000000001</v>
      </c>
      <c r="AC3972">
        <v>5.8957889999999997</v>
      </c>
      <c r="AD3972">
        <v>8.1131689999999992</v>
      </c>
      <c r="AE3972">
        <v>0</v>
      </c>
      <c r="AF3972">
        <v>145.12582</v>
      </c>
    </row>
    <row r="3973" spans="1:32" x14ac:dyDescent="0.3">
      <c r="A3973">
        <v>3014474</v>
      </c>
      <c r="B3973">
        <v>1</v>
      </c>
      <c r="C3973" t="s">
        <v>83</v>
      </c>
      <c r="D3973" t="s">
        <v>116</v>
      </c>
      <c r="E3973" t="s">
        <v>14947</v>
      </c>
      <c r="F3973" t="s">
        <v>14948</v>
      </c>
      <c r="G3973" t="s">
        <v>134</v>
      </c>
      <c r="H3973" t="s">
        <v>211</v>
      </c>
      <c r="I3973" t="s">
        <v>79</v>
      </c>
      <c r="J3973" t="s">
        <v>136</v>
      </c>
      <c r="K3973" t="s">
        <v>22</v>
      </c>
      <c r="L3973" t="s">
        <v>177</v>
      </c>
      <c r="M3973" t="s">
        <v>14949</v>
      </c>
      <c r="N3973" t="s">
        <v>14950</v>
      </c>
      <c r="O3973">
        <v>2.714095277777778</v>
      </c>
      <c r="P3973">
        <v>0</v>
      </c>
      <c r="Q3973">
        <v>478</v>
      </c>
      <c r="R3973">
        <v>2</v>
      </c>
      <c r="S3973">
        <v>37</v>
      </c>
      <c r="T3973">
        <v>1</v>
      </c>
      <c r="U3973">
        <v>74</v>
      </c>
      <c r="V3973">
        <v>2</v>
      </c>
      <c r="W3973">
        <v>0</v>
      </c>
      <c r="X3973">
        <v>0</v>
      </c>
      <c r="Y3973">
        <v>385.80025999999998</v>
      </c>
      <c r="Z3973">
        <v>60.295270000000002</v>
      </c>
      <c r="AA3973">
        <v>11.217936</v>
      </c>
      <c r="AB3973">
        <v>3.0039356000000002</v>
      </c>
      <c r="AC3973">
        <v>113.24148</v>
      </c>
      <c r="AD3973">
        <v>61.723350000000003</v>
      </c>
      <c r="AE3973">
        <v>0</v>
      </c>
      <c r="AF3973">
        <v>635.28219999999999</v>
      </c>
    </row>
    <row r="3974" spans="1:32" x14ac:dyDescent="0.3">
      <c r="A3974">
        <v>3016075</v>
      </c>
      <c r="B3974">
        <v>1</v>
      </c>
      <c r="C3974" t="s">
        <v>82</v>
      </c>
      <c r="D3974" t="s">
        <v>97</v>
      </c>
      <c r="E3974" t="s">
        <v>14951</v>
      </c>
      <c r="F3974" t="s">
        <v>14952</v>
      </c>
      <c r="G3974" t="s">
        <v>134</v>
      </c>
      <c r="H3974" t="s">
        <v>211</v>
      </c>
      <c r="I3974" t="s">
        <v>79</v>
      </c>
      <c r="J3974" t="s">
        <v>136</v>
      </c>
      <c r="K3974" t="s">
        <v>22</v>
      </c>
      <c r="L3974" t="s">
        <v>177</v>
      </c>
      <c r="M3974" t="s">
        <v>14953</v>
      </c>
      <c r="N3974" t="s">
        <v>14954</v>
      </c>
      <c r="O3974">
        <v>0.48305555555555557</v>
      </c>
      <c r="P3974">
        <v>1</v>
      </c>
      <c r="Q3974">
        <v>1030</v>
      </c>
      <c r="R3974">
        <v>3</v>
      </c>
      <c r="S3974">
        <v>81</v>
      </c>
      <c r="T3974">
        <v>11</v>
      </c>
      <c r="U3974">
        <v>164</v>
      </c>
      <c r="V3974">
        <v>1</v>
      </c>
      <c r="W3974">
        <v>0</v>
      </c>
      <c r="X3974">
        <v>0.11276877</v>
      </c>
      <c r="Y3974">
        <v>504.09903000000003</v>
      </c>
      <c r="Z3974">
        <v>0.62782579999999999</v>
      </c>
      <c r="AA3974">
        <v>6.1801205000000001</v>
      </c>
      <c r="AB3974">
        <v>52.359110000000001</v>
      </c>
      <c r="AC3974">
        <v>67.798950000000005</v>
      </c>
      <c r="AD3974">
        <v>2.0841918000000001</v>
      </c>
      <c r="AE3974">
        <v>0</v>
      </c>
      <c r="AF3974">
        <v>633.26199999999994</v>
      </c>
    </row>
    <row r="3975" spans="1:32" x14ac:dyDescent="0.3">
      <c r="A3975">
        <v>3016499</v>
      </c>
      <c r="B3975">
        <v>1</v>
      </c>
      <c r="C3975" t="s">
        <v>83</v>
      </c>
      <c r="D3975" t="s">
        <v>121</v>
      </c>
      <c r="E3975" t="s">
        <v>14955</v>
      </c>
      <c r="F3975" t="s">
        <v>14956</v>
      </c>
      <c r="G3975" t="s">
        <v>134</v>
      </c>
      <c r="H3975" t="s">
        <v>367</v>
      </c>
      <c r="I3975" t="s">
        <v>78</v>
      </c>
      <c r="J3975" t="s">
        <v>136</v>
      </c>
      <c r="K3975" t="s">
        <v>22</v>
      </c>
      <c r="L3975" t="s">
        <v>177</v>
      </c>
      <c r="M3975" t="s">
        <v>14957</v>
      </c>
      <c r="N3975" t="s">
        <v>14958</v>
      </c>
      <c r="O3975">
        <v>1.6766497222222223</v>
      </c>
      <c r="P3975">
        <v>0</v>
      </c>
      <c r="Q3975">
        <v>0</v>
      </c>
      <c r="R3975">
        <v>0</v>
      </c>
      <c r="S3975">
        <v>1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1.6103213000000001</v>
      </c>
      <c r="AB3975">
        <v>0</v>
      </c>
      <c r="AC3975">
        <v>0</v>
      </c>
      <c r="AD3975">
        <v>0</v>
      </c>
      <c r="AE3975">
        <v>0</v>
      </c>
      <c r="AF3975">
        <v>1.6103213000000001</v>
      </c>
    </row>
    <row r="3976" spans="1:32" x14ac:dyDescent="0.3">
      <c r="A3976">
        <v>3016340</v>
      </c>
      <c r="B3976">
        <v>1</v>
      </c>
      <c r="C3976" t="s">
        <v>83</v>
      </c>
      <c r="D3976" t="s">
        <v>122</v>
      </c>
      <c r="E3976" t="s">
        <v>14959</v>
      </c>
      <c r="F3976" t="s">
        <v>14960</v>
      </c>
      <c r="G3976" t="s">
        <v>134</v>
      </c>
      <c r="H3976" t="s">
        <v>327</v>
      </c>
      <c r="I3976" t="s">
        <v>78</v>
      </c>
      <c r="J3976" t="s">
        <v>136</v>
      </c>
      <c r="K3976" t="s">
        <v>22</v>
      </c>
      <c r="L3976" t="s">
        <v>177</v>
      </c>
      <c r="M3976" t="s">
        <v>14961</v>
      </c>
      <c r="N3976" t="s">
        <v>14962</v>
      </c>
      <c r="O3976">
        <v>0.48270472222222227</v>
      </c>
      <c r="P3976">
        <v>0</v>
      </c>
      <c r="Q3976">
        <v>93</v>
      </c>
      <c r="R3976">
        <v>0</v>
      </c>
      <c r="S3976">
        <v>2</v>
      </c>
      <c r="T3976">
        <v>0</v>
      </c>
      <c r="U3976">
        <v>36</v>
      </c>
      <c r="V3976">
        <v>0</v>
      </c>
      <c r="W3976">
        <v>0</v>
      </c>
      <c r="X3976">
        <v>0</v>
      </c>
      <c r="Y3976">
        <v>10.436828999999999</v>
      </c>
      <c r="Z3976">
        <v>0</v>
      </c>
      <c r="AA3976">
        <v>0.16295657999999999</v>
      </c>
      <c r="AB3976">
        <v>0</v>
      </c>
      <c r="AC3976">
        <v>14.220394000000001</v>
      </c>
      <c r="AD3976">
        <v>0</v>
      </c>
      <c r="AE3976">
        <v>0</v>
      </c>
      <c r="AF3976">
        <v>24.820179</v>
      </c>
    </row>
    <row r="3977" spans="1:32" x14ac:dyDescent="0.3">
      <c r="A3977">
        <v>3016486</v>
      </c>
      <c r="B3977">
        <v>1</v>
      </c>
      <c r="C3977" t="s">
        <v>82</v>
      </c>
      <c r="D3977" t="s">
        <v>98</v>
      </c>
      <c r="E3977" t="s">
        <v>14963</v>
      </c>
      <c r="F3977" t="s">
        <v>14964</v>
      </c>
      <c r="G3977" t="s">
        <v>134</v>
      </c>
      <c r="H3977" t="s">
        <v>238</v>
      </c>
      <c r="I3977" t="s">
        <v>78</v>
      </c>
      <c r="J3977" t="s">
        <v>136</v>
      </c>
      <c r="K3977" t="s">
        <v>22</v>
      </c>
      <c r="L3977" t="s">
        <v>177</v>
      </c>
      <c r="M3977" t="s">
        <v>14965</v>
      </c>
      <c r="N3977" t="s">
        <v>14966</v>
      </c>
      <c r="O3977">
        <v>1.2949986111111111</v>
      </c>
      <c r="P3977">
        <v>0</v>
      </c>
      <c r="Q3977">
        <v>3</v>
      </c>
      <c r="R3977">
        <v>0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0</v>
      </c>
      <c r="Y3977">
        <v>0.96252870000000001</v>
      </c>
      <c r="Z3977">
        <v>0</v>
      </c>
      <c r="AA3977">
        <v>0</v>
      </c>
      <c r="AB3977">
        <v>0</v>
      </c>
      <c r="AC3977">
        <v>0.46129265000000003</v>
      </c>
      <c r="AD3977">
        <v>0</v>
      </c>
      <c r="AE3977">
        <v>0</v>
      </c>
      <c r="AF3977">
        <v>1.4238213</v>
      </c>
    </row>
    <row r="3978" spans="1:32" x14ac:dyDescent="0.3">
      <c r="A3978">
        <v>3007837</v>
      </c>
      <c r="B3978">
        <v>1</v>
      </c>
      <c r="C3978" t="s">
        <v>82</v>
      </c>
      <c r="D3978" t="s">
        <v>99</v>
      </c>
      <c r="E3978" t="s">
        <v>14967</v>
      </c>
      <c r="F3978" t="s">
        <v>14968</v>
      </c>
      <c r="G3978" t="s">
        <v>134</v>
      </c>
      <c r="H3978" t="s">
        <v>247</v>
      </c>
      <c r="I3978" t="s">
        <v>78</v>
      </c>
      <c r="J3978" t="s">
        <v>136</v>
      </c>
      <c r="K3978" t="s">
        <v>22</v>
      </c>
      <c r="L3978" t="s">
        <v>177</v>
      </c>
      <c r="M3978" t="s">
        <v>14969</v>
      </c>
      <c r="N3978" t="s">
        <v>14970</v>
      </c>
      <c r="O3978">
        <v>3.8668308333333332</v>
      </c>
      <c r="P3978">
        <v>0</v>
      </c>
      <c r="Q3978">
        <v>55</v>
      </c>
      <c r="R3978">
        <v>0</v>
      </c>
      <c r="S3978">
        <v>1</v>
      </c>
      <c r="T3978">
        <v>0</v>
      </c>
      <c r="U3978">
        <v>8</v>
      </c>
      <c r="V3978">
        <v>0</v>
      </c>
      <c r="W3978">
        <v>0</v>
      </c>
      <c r="X3978">
        <v>0</v>
      </c>
      <c r="Y3978">
        <v>42.941654</v>
      </c>
      <c r="Z3978">
        <v>0</v>
      </c>
      <c r="AA3978">
        <v>2.3151350000000002</v>
      </c>
      <c r="AB3978">
        <v>0</v>
      </c>
      <c r="AC3978">
        <v>35.306282000000003</v>
      </c>
      <c r="AD3978">
        <v>0</v>
      </c>
      <c r="AE3978">
        <v>0</v>
      </c>
      <c r="AF3978">
        <v>80.563069999999996</v>
      </c>
    </row>
    <row r="3979" spans="1:32" x14ac:dyDescent="0.3">
      <c r="A3979">
        <v>3014189</v>
      </c>
      <c r="B3979">
        <v>1</v>
      </c>
      <c r="C3979" t="s">
        <v>82</v>
      </c>
      <c r="D3979" t="s">
        <v>90</v>
      </c>
      <c r="E3979" t="s">
        <v>14971</v>
      </c>
      <c r="F3979" t="s">
        <v>14972</v>
      </c>
      <c r="G3979" t="s">
        <v>134</v>
      </c>
      <c r="H3979" t="s">
        <v>238</v>
      </c>
      <c r="I3979" t="s">
        <v>78</v>
      </c>
      <c r="J3979" t="s">
        <v>136</v>
      </c>
      <c r="K3979" t="s">
        <v>22</v>
      </c>
      <c r="L3979" t="s">
        <v>177</v>
      </c>
      <c r="M3979" t="s">
        <v>14973</v>
      </c>
      <c r="N3979" t="s">
        <v>14974</v>
      </c>
      <c r="O3979">
        <v>0.67469805555555551</v>
      </c>
      <c r="P3979">
        <v>0</v>
      </c>
      <c r="Q3979">
        <v>1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</row>
    <row r="3980" spans="1:32" x14ac:dyDescent="0.3">
      <c r="A3980">
        <v>3014508</v>
      </c>
      <c r="B3980">
        <v>1</v>
      </c>
      <c r="C3980" t="s">
        <v>82</v>
      </c>
      <c r="D3980" t="s">
        <v>100</v>
      </c>
      <c r="E3980" t="s">
        <v>14975</v>
      </c>
      <c r="F3980" t="s">
        <v>11283</v>
      </c>
      <c r="G3980" t="s">
        <v>134</v>
      </c>
      <c r="H3980" t="s">
        <v>238</v>
      </c>
      <c r="I3980" t="s">
        <v>78</v>
      </c>
      <c r="J3980" t="s">
        <v>136</v>
      </c>
      <c r="K3980" t="s">
        <v>22</v>
      </c>
      <c r="L3980" t="s">
        <v>177</v>
      </c>
      <c r="M3980" t="s">
        <v>14976</v>
      </c>
      <c r="N3980" t="s">
        <v>14977</v>
      </c>
      <c r="O3980">
        <v>3.6266291666666666</v>
      </c>
      <c r="P3980">
        <v>0</v>
      </c>
      <c r="Q3980">
        <v>11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10.444585999999999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10.444585999999999</v>
      </c>
    </row>
    <row r="3981" spans="1:32" x14ac:dyDescent="0.3">
      <c r="A3981">
        <v>3019008</v>
      </c>
      <c r="B3981">
        <v>1</v>
      </c>
      <c r="C3981" t="s">
        <v>82</v>
      </c>
      <c r="D3981" t="s">
        <v>88</v>
      </c>
      <c r="E3981" t="s">
        <v>14978</v>
      </c>
      <c r="F3981" t="s">
        <v>14979</v>
      </c>
      <c r="G3981" t="s">
        <v>134</v>
      </c>
      <c r="H3981" t="s">
        <v>367</v>
      </c>
      <c r="I3981" t="s">
        <v>78</v>
      </c>
      <c r="J3981" t="s">
        <v>136</v>
      </c>
      <c r="K3981" t="s">
        <v>22</v>
      </c>
      <c r="L3981" t="s">
        <v>177</v>
      </c>
      <c r="M3981" t="s">
        <v>14980</v>
      </c>
      <c r="N3981" t="s">
        <v>14981</v>
      </c>
      <c r="O3981">
        <v>1.0630444444444445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2.8881540000000001E-2</v>
      </c>
      <c r="AD3981">
        <v>0</v>
      </c>
      <c r="AE3981">
        <v>0</v>
      </c>
      <c r="AF3981">
        <v>2.8881540000000001E-2</v>
      </c>
    </row>
    <row r="3982" spans="1:32" x14ac:dyDescent="0.3">
      <c r="A3982">
        <v>3019061</v>
      </c>
      <c r="B3982">
        <v>1</v>
      </c>
      <c r="C3982" t="s">
        <v>82</v>
      </c>
      <c r="D3982" t="s">
        <v>84</v>
      </c>
      <c r="E3982" t="s">
        <v>6336</v>
      </c>
      <c r="F3982" t="s">
        <v>6337</v>
      </c>
      <c r="G3982" t="s">
        <v>134</v>
      </c>
      <c r="H3982" t="s">
        <v>211</v>
      </c>
      <c r="I3982" t="s">
        <v>79</v>
      </c>
      <c r="J3982" t="s">
        <v>136</v>
      </c>
      <c r="K3982" t="s">
        <v>22</v>
      </c>
      <c r="L3982" t="s">
        <v>177</v>
      </c>
      <c r="M3982" t="s">
        <v>14982</v>
      </c>
      <c r="N3982" t="s">
        <v>14983</v>
      </c>
      <c r="O3982">
        <v>0.86406083333333339</v>
      </c>
      <c r="P3982">
        <v>0</v>
      </c>
      <c r="Q3982">
        <v>0</v>
      </c>
      <c r="R3982">
        <v>0</v>
      </c>
      <c r="S3982">
        <v>0</v>
      </c>
      <c r="T3982">
        <v>2</v>
      </c>
      <c r="U3982">
        <v>0</v>
      </c>
      <c r="V3982">
        <v>1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4.0910380000000002</v>
      </c>
      <c r="AC3982">
        <v>0</v>
      </c>
      <c r="AD3982">
        <v>28.318049999999999</v>
      </c>
      <c r="AE3982">
        <v>0</v>
      </c>
      <c r="AF3982">
        <v>32.409089999999999</v>
      </c>
    </row>
    <row r="3983" spans="1:32" x14ac:dyDescent="0.3">
      <c r="A3983">
        <v>3010890</v>
      </c>
      <c r="B3983">
        <v>1</v>
      </c>
      <c r="C3983" t="s">
        <v>82</v>
      </c>
      <c r="D3983" t="s">
        <v>107</v>
      </c>
      <c r="E3983" t="s">
        <v>14984</v>
      </c>
      <c r="F3983" t="s">
        <v>14985</v>
      </c>
      <c r="G3983" t="s">
        <v>134</v>
      </c>
      <c r="H3983" t="s">
        <v>247</v>
      </c>
      <c r="I3983" t="s">
        <v>78</v>
      </c>
      <c r="J3983" t="s">
        <v>136</v>
      </c>
      <c r="K3983" t="s">
        <v>22</v>
      </c>
      <c r="L3983" t="s">
        <v>177</v>
      </c>
      <c r="M3983" t="s">
        <v>14986</v>
      </c>
      <c r="N3983" t="s">
        <v>14987</v>
      </c>
      <c r="O3983">
        <v>1.3220847222222223</v>
      </c>
      <c r="P3983">
        <v>0</v>
      </c>
      <c r="Q3983">
        <v>29</v>
      </c>
      <c r="R3983">
        <v>0</v>
      </c>
      <c r="S3983">
        <v>0</v>
      </c>
      <c r="T3983">
        <v>0</v>
      </c>
      <c r="U3983">
        <v>12</v>
      </c>
      <c r="V3983">
        <v>0</v>
      </c>
      <c r="W3983">
        <v>0</v>
      </c>
      <c r="X3983">
        <v>0</v>
      </c>
      <c r="Y3983">
        <v>8.9465059999999994</v>
      </c>
      <c r="Z3983">
        <v>0</v>
      </c>
      <c r="AA3983">
        <v>0</v>
      </c>
      <c r="AB3983">
        <v>0</v>
      </c>
      <c r="AC3983">
        <v>5.9537044000000003</v>
      </c>
      <c r="AD3983">
        <v>0</v>
      </c>
      <c r="AE3983">
        <v>0</v>
      </c>
      <c r="AF3983">
        <v>14.90021</v>
      </c>
    </row>
    <row r="3984" spans="1:32" x14ac:dyDescent="0.3">
      <c r="A3984">
        <v>3014135</v>
      </c>
      <c r="B3984">
        <v>1</v>
      </c>
      <c r="C3984" t="s">
        <v>83</v>
      </c>
      <c r="D3984" t="s">
        <v>127</v>
      </c>
      <c r="E3984" t="s">
        <v>14988</v>
      </c>
      <c r="F3984" t="s">
        <v>14989</v>
      </c>
      <c r="G3984" t="s">
        <v>134</v>
      </c>
      <c r="H3984" t="s">
        <v>211</v>
      </c>
      <c r="I3984" t="s">
        <v>79</v>
      </c>
      <c r="J3984" t="s">
        <v>136</v>
      </c>
      <c r="K3984" t="s">
        <v>22</v>
      </c>
      <c r="L3984" t="s">
        <v>177</v>
      </c>
      <c r="M3984" t="s">
        <v>14990</v>
      </c>
      <c r="N3984" t="s">
        <v>14991</v>
      </c>
      <c r="O3984">
        <v>0.32805861111111112</v>
      </c>
      <c r="P3984">
        <v>19</v>
      </c>
      <c r="Q3984">
        <v>4166</v>
      </c>
      <c r="R3984">
        <v>112</v>
      </c>
      <c r="S3984">
        <v>167</v>
      </c>
      <c r="T3984">
        <v>55</v>
      </c>
      <c r="U3984">
        <v>374</v>
      </c>
      <c r="V3984">
        <v>5</v>
      </c>
      <c r="W3984">
        <v>1</v>
      </c>
      <c r="X3984">
        <v>10.121886999999999</v>
      </c>
      <c r="Y3984">
        <v>229.93826000000001</v>
      </c>
      <c r="Z3984">
        <v>27.126885999999999</v>
      </c>
      <c r="AA3984">
        <v>8.2614789999999996</v>
      </c>
      <c r="AB3984">
        <v>54.688510000000001</v>
      </c>
      <c r="AC3984">
        <v>75.754265000000004</v>
      </c>
      <c r="AD3984">
        <v>112.97958</v>
      </c>
      <c r="AE3984">
        <v>1.5238702</v>
      </c>
      <c r="AF3984">
        <v>520.39469999999994</v>
      </c>
    </row>
    <row r="3985" spans="1:32" x14ac:dyDescent="0.3">
      <c r="A3985">
        <v>3019560</v>
      </c>
      <c r="B3985">
        <v>1</v>
      </c>
      <c r="C3985" t="s">
        <v>82</v>
      </c>
      <c r="D3985" t="s">
        <v>99</v>
      </c>
      <c r="E3985" t="s">
        <v>14992</v>
      </c>
      <c r="F3985" t="s">
        <v>14993</v>
      </c>
      <c r="G3985" t="s">
        <v>134</v>
      </c>
      <c r="H3985" t="s">
        <v>367</v>
      </c>
      <c r="I3985" t="s">
        <v>78</v>
      </c>
      <c r="J3985" t="s">
        <v>136</v>
      </c>
      <c r="K3985" t="s">
        <v>22</v>
      </c>
      <c r="L3985" t="s">
        <v>177</v>
      </c>
      <c r="M3985" t="s">
        <v>14994</v>
      </c>
      <c r="N3985" t="s">
        <v>14995</v>
      </c>
      <c r="O3985">
        <v>2.4335536111111109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2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1.1753313999999999</v>
      </c>
      <c r="AD3985">
        <v>0</v>
      </c>
      <c r="AE3985">
        <v>0</v>
      </c>
      <c r="AF3985">
        <v>1.1753313999999999</v>
      </c>
    </row>
    <row r="3986" spans="1:32" x14ac:dyDescent="0.3">
      <c r="A3986">
        <v>3012799</v>
      </c>
      <c r="B3986">
        <v>1</v>
      </c>
      <c r="C3986" t="s">
        <v>82</v>
      </c>
      <c r="D3986" t="s">
        <v>113</v>
      </c>
      <c r="E3986" t="s">
        <v>14996</v>
      </c>
      <c r="F3986" t="s">
        <v>14997</v>
      </c>
      <c r="G3986" t="s">
        <v>134</v>
      </c>
      <c r="H3986" t="s">
        <v>478</v>
      </c>
      <c r="I3986" t="s">
        <v>78</v>
      </c>
      <c r="J3986" t="s">
        <v>136</v>
      </c>
      <c r="K3986" t="s">
        <v>22</v>
      </c>
      <c r="L3986" t="s">
        <v>177</v>
      </c>
      <c r="M3986" t="s">
        <v>14998</v>
      </c>
      <c r="N3986" t="s">
        <v>14999</v>
      </c>
      <c r="O3986">
        <v>5.6823377777777777</v>
      </c>
      <c r="P3986">
        <v>0</v>
      </c>
      <c r="Q3986">
        <v>59</v>
      </c>
      <c r="R3986">
        <v>0</v>
      </c>
      <c r="S3986">
        <v>1</v>
      </c>
      <c r="T3986">
        <v>0</v>
      </c>
      <c r="U3986">
        <v>9</v>
      </c>
      <c r="V3986">
        <v>0</v>
      </c>
      <c r="W3986">
        <v>0</v>
      </c>
      <c r="X3986">
        <v>0</v>
      </c>
      <c r="Y3986">
        <v>86.707890000000006</v>
      </c>
      <c r="Z3986">
        <v>0</v>
      </c>
      <c r="AA3986">
        <v>7.2528579999999998</v>
      </c>
      <c r="AB3986">
        <v>0</v>
      </c>
      <c r="AC3986">
        <v>144.48401999999999</v>
      </c>
      <c r="AD3986">
        <v>0</v>
      </c>
      <c r="AE3986">
        <v>0</v>
      </c>
      <c r="AF3986">
        <v>238.44478000000001</v>
      </c>
    </row>
    <row r="3987" spans="1:32" x14ac:dyDescent="0.3">
      <c r="A3987">
        <v>3016083</v>
      </c>
      <c r="B3987">
        <v>1</v>
      </c>
      <c r="C3987" t="s">
        <v>83</v>
      </c>
      <c r="D3987" t="s">
        <v>116</v>
      </c>
      <c r="E3987" t="s">
        <v>15000</v>
      </c>
      <c r="F3987" t="s">
        <v>15001</v>
      </c>
      <c r="G3987" t="s">
        <v>134</v>
      </c>
      <c r="H3987" t="s">
        <v>367</v>
      </c>
      <c r="I3987" t="s">
        <v>78</v>
      </c>
      <c r="J3987" t="s">
        <v>136</v>
      </c>
      <c r="K3987" t="s">
        <v>22</v>
      </c>
      <c r="L3987" t="s">
        <v>177</v>
      </c>
      <c r="M3987" t="s">
        <v>15002</v>
      </c>
      <c r="N3987" t="s">
        <v>15003</v>
      </c>
      <c r="O3987">
        <v>1.4239283333333332</v>
      </c>
      <c r="P3987">
        <v>0</v>
      </c>
      <c r="Q3987">
        <v>42</v>
      </c>
      <c r="R3987">
        <v>0</v>
      </c>
      <c r="S3987">
        <v>0</v>
      </c>
      <c r="T3987">
        <v>0</v>
      </c>
      <c r="U3987">
        <v>3</v>
      </c>
      <c r="V3987">
        <v>0</v>
      </c>
      <c r="W3987">
        <v>0</v>
      </c>
      <c r="X3987">
        <v>0</v>
      </c>
      <c r="Y3987">
        <v>15.876136000000001</v>
      </c>
      <c r="Z3987">
        <v>0</v>
      </c>
      <c r="AA3987">
        <v>0</v>
      </c>
      <c r="AB3987">
        <v>0</v>
      </c>
      <c r="AC3987">
        <v>0.14535421000000001</v>
      </c>
      <c r="AD3987">
        <v>0</v>
      </c>
      <c r="AE3987">
        <v>0</v>
      </c>
      <c r="AF3987">
        <v>16.02149</v>
      </c>
    </row>
    <row r="3988" spans="1:32" x14ac:dyDescent="0.3">
      <c r="A3988">
        <v>3013817</v>
      </c>
      <c r="B3988">
        <v>1</v>
      </c>
      <c r="C3988" t="s">
        <v>82</v>
      </c>
      <c r="D3988" t="s">
        <v>98</v>
      </c>
      <c r="E3988" t="s">
        <v>15004</v>
      </c>
      <c r="F3988" t="s">
        <v>15005</v>
      </c>
      <c r="G3988" t="s">
        <v>134</v>
      </c>
      <c r="H3988" t="s">
        <v>238</v>
      </c>
      <c r="I3988" t="s">
        <v>78</v>
      </c>
      <c r="J3988" t="s">
        <v>136</v>
      </c>
      <c r="K3988" t="s">
        <v>22</v>
      </c>
      <c r="L3988" t="s">
        <v>177</v>
      </c>
      <c r="M3988" t="s">
        <v>15006</v>
      </c>
      <c r="N3988" t="s">
        <v>15007</v>
      </c>
      <c r="O3988">
        <v>3.8187283333333335</v>
      </c>
      <c r="P3988">
        <v>0</v>
      </c>
      <c r="Q3988">
        <v>1</v>
      </c>
      <c r="R3988">
        <v>0</v>
      </c>
      <c r="S3988">
        <v>0</v>
      </c>
      <c r="T3988">
        <v>0</v>
      </c>
      <c r="U3988">
        <v>7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17.593805</v>
      </c>
      <c r="AD3988">
        <v>0</v>
      </c>
      <c r="AE3988">
        <v>0</v>
      </c>
      <c r="AF3988">
        <v>17.593805</v>
      </c>
    </row>
    <row r="3989" spans="1:32" x14ac:dyDescent="0.3">
      <c r="A3989">
        <v>3019108</v>
      </c>
      <c r="B3989">
        <v>1</v>
      </c>
      <c r="C3989" t="s">
        <v>83</v>
      </c>
      <c r="D3989" t="s">
        <v>120</v>
      </c>
      <c r="E3989" t="s">
        <v>15008</v>
      </c>
      <c r="F3989" t="s">
        <v>15009</v>
      </c>
      <c r="G3989" t="s">
        <v>134</v>
      </c>
      <c r="H3989" t="s">
        <v>2058</v>
      </c>
      <c r="I3989" t="s">
        <v>78</v>
      </c>
      <c r="J3989" t="s">
        <v>136</v>
      </c>
      <c r="K3989" t="s">
        <v>22</v>
      </c>
      <c r="L3989" t="s">
        <v>177</v>
      </c>
      <c r="M3989" t="s">
        <v>15010</v>
      </c>
      <c r="N3989" t="s">
        <v>15011</v>
      </c>
      <c r="O3989">
        <v>0.98044861111111103</v>
      </c>
      <c r="P3989">
        <v>0</v>
      </c>
      <c r="Q3989">
        <v>205</v>
      </c>
      <c r="R3989">
        <v>0</v>
      </c>
      <c r="S3989">
        <v>10</v>
      </c>
      <c r="T3989">
        <v>0</v>
      </c>
      <c r="U3989">
        <v>49</v>
      </c>
      <c r="V3989">
        <v>0</v>
      </c>
      <c r="W3989">
        <v>0</v>
      </c>
      <c r="X3989">
        <v>0</v>
      </c>
      <c r="Y3989">
        <v>27.456423000000001</v>
      </c>
      <c r="Z3989">
        <v>0</v>
      </c>
      <c r="AA3989">
        <v>3.3799126999999998E-2</v>
      </c>
      <c r="AB3989">
        <v>0</v>
      </c>
      <c r="AC3989">
        <v>3.9833292999999999</v>
      </c>
      <c r="AD3989">
        <v>0</v>
      </c>
      <c r="AE3989">
        <v>0</v>
      </c>
      <c r="AF3989">
        <v>31.473549999999999</v>
      </c>
    </row>
    <row r="3990" spans="1:32" x14ac:dyDescent="0.3">
      <c r="A3990">
        <v>3014205</v>
      </c>
      <c r="B3990">
        <v>1</v>
      </c>
      <c r="C3990" t="s">
        <v>82</v>
      </c>
      <c r="D3990" t="s">
        <v>109</v>
      </c>
      <c r="E3990" t="s">
        <v>330</v>
      </c>
      <c r="F3990" t="s">
        <v>331</v>
      </c>
      <c r="G3990" t="s">
        <v>134</v>
      </c>
      <c r="H3990" t="s">
        <v>367</v>
      </c>
      <c r="I3990" t="s">
        <v>78</v>
      </c>
      <c r="J3990" t="s">
        <v>136</v>
      </c>
      <c r="K3990" t="s">
        <v>22</v>
      </c>
      <c r="L3990" t="s">
        <v>177</v>
      </c>
      <c r="M3990" t="s">
        <v>15012</v>
      </c>
      <c r="N3990" t="s">
        <v>15013</v>
      </c>
      <c r="O3990">
        <v>2.0499188888888886</v>
      </c>
      <c r="P3990">
        <v>0</v>
      </c>
      <c r="Q3990">
        <v>6</v>
      </c>
      <c r="R3990">
        <v>0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0</v>
      </c>
      <c r="Y3990">
        <v>2.5072283999999998</v>
      </c>
      <c r="Z3990">
        <v>0</v>
      </c>
      <c r="AA3990">
        <v>0</v>
      </c>
      <c r="AB3990">
        <v>0</v>
      </c>
      <c r="AC3990">
        <v>1.5696532999999999</v>
      </c>
      <c r="AD3990">
        <v>0</v>
      </c>
      <c r="AE3990">
        <v>0</v>
      </c>
      <c r="AF3990">
        <v>4.0768820000000003</v>
      </c>
    </row>
    <row r="3991" spans="1:32" x14ac:dyDescent="0.3">
      <c r="A3991">
        <v>3019016</v>
      </c>
      <c r="B3991">
        <v>1</v>
      </c>
      <c r="C3991" t="s">
        <v>82</v>
      </c>
      <c r="D3991" t="s">
        <v>111</v>
      </c>
      <c r="E3991" t="s">
        <v>15014</v>
      </c>
      <c r="F3991" t="s">
        <v>15015</v>
      </c>
      <c r="G3991" t="s">
        <v>134</v>
      </c>
      <c r="H3991" t="s">
        <v>182</v>
      </c>
      <c r="I3991" t="s">
        <v>78</v>
      </c>
      <c r="J3991" t="s">
        <v>136</v>
      </c>
      <c r="K3991" t="s">
        <v>22</v>
      </c>
      <c r="L3991" t="s">
        <v>177</v>
      </c>
      <c r="M3991" t="s">
        <v>15016</v>
      </c>
      <c r="N3991" t="s">
        <v>15017</v>
      </c>
      <c r="O3991">
        <v>0.82583333333333331</v>
      </c>
      <c r="P3991">
        <v>0</v>
      </c>
      <c r="Q3991">
        <v>90</v>
      </c>
      <c r="R3991">
        <v>0</v>
      </c>
      <c r="S3991">
        <v>2</v>
      </c>
      <c r="T3991">
        <v>0</v>
      </c>
      <c r="U3991">
        <v>14</v>
      </c>
      <c r="V3991">
        <v>0</v>
      </c>
      <c r="W3991">
        <v>0</v>
      </c>
      <c r="X3991">
        <v>0</v>
      </c>
      <c r="Y3991">
        <v>12.753852</v>
      </c>
      <c r="Z3991">
        <v>0</v>
      </c>
      <c r="AA3991">
        <v>0.93688300000000002</v>
      </c>
      <c r="AB3991">
        <v>0</v>
      </c>
      <c r="AC3991">
        <v>6.2360519999999999</v>
      </c>
      <c r="AD3991">
        <v>0</v>
      </c>
      <c r="AE3991">
        <v>0</v>
      </c>
      <c r="AF3991">
        <v>19.926786</v>
      </c>
    </row>
    <row r="3992" spans="1:32" x14ac:dyDescent="0.3">
      <c r="A3992">
        <v>3019038</v>
      </c>
      <c r="B3992">
        <v>1</v>
      </c>
      <c r="C3992" t="s">
        <v>83</v>
      </c>
      <c r="D3992" t="s">
        <v>129</v>
      </c>
      <c r="E3992" t="s">
        <v>15018</v>
      </c>
      <c r="F3992" t="s">
        <v>15019</v>
      </c>
      <c r="G3992" t="s">
        <v>134</v>
      </c>
      <c r="H3992" t="s">
        <v>247</v>
      </c>
      <c r="I3992" t="s">
        <v>78</v>
      </c>
      <c r="J3992" t="s">
        <v>136</v>
      </c>
      <c r="K3992" t="s">
        <v>22</v>
      </c>
      <c r="L3992" t="s">
        <v>177</v>
      </c>
      <c r="M3992" t="s">
        <v>15020</v>
      </c>
      <c r="N3992" t="s">
        <v>15021</v>
      </c>
      <c r="O3992">
        <v>2.0010855555555556</v>
      </c>
      <c r="P3992">
        <v>0</v>
      </c>
      <c r="Q3992">
        <v>91</v>
      </c>
      <c r="R3992">
        <v>0</v>
      </c>
      <c r="S3992">
        <v>3</v>
      </c>
      <c r="T3992">
        <v>0</v>
      </c>
      <c r="U3992">
        <v>6</v>
      </c>
      <c r="V3992">
        <v>0</v>
      </c>
      <c r="W3992">
        <v>0</v>
      </c>
      <c r="X3992">
        <v>0</v>
      </c>
      <c r="Y3992">
        <v>41.751255</v>
      </c>
      <c r="Z3992">
        <v>0</v>
      </c>
      <c r="AA3992">
        <v>0.50524217000000005</v>
      </c>
      <c r="AB3992">
        <v>0</v>
      </c>
      <c r="AC3992">
        <v>10.783770000000001</v>
      </c>
      <c r="AD3992">
        <v>0</v>
      </c>
      <c r="AE3992">
        <v>0</v>
      </c>
      <c r="AF3992">
        <v>53.040264000000001</v>
      </c>
    </row>
    <row r="3993" spans="1:32" x14ac:dyDescent="0.3">
      <c r="A3993">
        <v>3018627</v>
      </c>
      <c r="B3993">
        <v>1</v>
      </c>
      <c r="C3993" t="s">
        <v>82</v>
      </c>
      <c r="D3993" t="s">
        <v>88</v>
      </c>
      <c r="E3993" t="s">
        <v>15022</v>
      </c>
      <c r="F3993" t="s">
        <v>5158</v>
      </c>
      <c r="G3993" t="s">
        <v>134</v>
      </c>
      <c r="H3993" t="s">
        <v>692</v>
      </c>
      <c r="I3993" t="s">
        <v>78</v>
      </c>
      <c r="J3993" t="s">
        <v>136</v>
      </c>
      <c r="K3993" t="s">
        <v>22</v>
      </c>
      <c r="L3993" t="s">
        <v>177</v>
      </c>
      <c r="M3993" t="s">
        <v>15023</v>
      </c>
      <c r="N3993" t="s">
        <v>15024</v>
      </c>
      <c r="O3993">
        <v>1.9808183333333333</v>
      </c>
      <c r="P3993">
        <v>0</v>
      </c>
      <c r="Q3993">
        <v>14</v>
      </c>
      <c r="R3993">
        <v>0</v>
      </c>
      <c r="S3993">
        <v>0</v>
      </c>
      <c r="T3993">
        <v>0</v>
      </c>
      <c r="U3993">
        <v>2</v>
      </c>
      <c r="V3993">
        <v>0</v>
      </c>
      <c r="W3993">
        <v>0</v>
      </c>
      <c r="X3993">
        <v>0</v>
      </c>
      <c r="Y3993">
        <v>4.5340275999999999</v>
      </c>
      <c r="Z3993">
        <v>0</v>
      </c>
      <c r="AA3993">
        <v>0</v>
      </c>
      <c r="AB3993">
        <v>0</v>
      </c>
      <c r="AC3993">
        <v>1.9848524000000001</v>
      </c>
      <c r="AD3993">
        <v>0</v>
      </c>
      <c r="AE3993">
        <v>0</v>
      </c>
      <c r="AF3993">
        <v>6.5188800000000002</v>
      </c>
    </row>
    <row r="3994" spans="1:32" x14ac:dyDescent="0.3">
      <c r="A3994">
        <v>3014072</v>
      </c>
      <c r="B3994">
        <v>1</v>
      </c>
      <c r="C3994" t="s">
        <v>83</v>
      </c>
      <c r="D3994" t="s">
        <v>123</v>
      </c>
      <c r="E3994" t="s">
        <v>15025</v>
      </c>
      <c r="F3994" t="s">
        <v>15026</v>
      </c>
      <c r="G3994" t="s">
        <v>134</v>
      </c>
      <c r="H3994" t="s">
        <v>211</v>
      </c>
      <c r="I3994" t="s">
        <v>79</v>
      </c>
      <c r="J3994" t="s">
        <v>136</v>
      </c>
      <c r="K3994" t="s">
        <v>22</v>
      </c>
      <c r="L3994" t="s">
        <v>177</v>
      </c>
      <c r="M3994" t="s">
        <v>15027</v>
      </c>
      <c r="N3994" t="s">
        <v>15028</v>
      </c>
      <c r="O3994">
        <v>0.55500000000000005</v>
      </c>
      <c r="P3994">
        <v>2</v>
      </c>
      <c r="Q3994">
        <v>476</v>
      </c>
      <c r="R3994">
        <v>4</v>
      </c>
      <c r="S3994">
        <v>19</v>
      </c>
      <c r="T3994">
        <v>1</v>
      </c>
      <c r="U3994">
        <v>52</v>
      </c>
      <c r="V3994">
        <v>0</v>
      </c>
      <c r="W3994">
        <v>0</v>
      </c>
      <c r="X3994">
        <v>0.10250999</v>
      </c>
      <c r="Y3994">
        <v>56.284953999999999</v>
      </c>
      <c r="Z3994">
        <v>7.6753679999999997</v>
      </c>
      <c r="AA3994">
        <v>7.2511679999999998</v>
      </c>
      <c r="AB3994">
        <v>0.82648206000000002</v>
      </c>
      <c r="AC3994">
        <v>19.068142000000002</v>
      </c>
      <c r="AD3994">
        <v>0</v>
      </c>
      <c r="AE3994">
        <v>0</v>
      </c>
      <c r="AF3994">
        <v>91.208625999999995</v>
      </c>
    </row>
    <row r="3995" spans="1:32" x14ac:dyDescent="0.3">
      <c r="A3995">
        <v>3019382</v>
      </c>
      <c r="B3995">
        <v>1</v>
      </c>
      <c r="C3995" t="s">
        <v>82</v>
      </c>
      <c r="D3995" t="s">
        <v>87</v>
      </c>
      <c r="E3995" t="s">
        <v>15029</v>
      </c>
      <c r="F3995" t="s">
        <v>15030</v>
      </c>
      <c r="G3995" t="s">
        <v>134</v>
      </c>
      <c r="H3995" t="s">
        <v>238</v>
      </c>
      <c r="I3995" t="s">
        <v>78</v>
      </c>
      <c r="J3995" t="s">
        <v>136</v>
      </c>
      <c r="K3995" t="s">
        <v>22</v>
      </c>
      <c r="L3995" t="s">
        <v>177</v>
      </c>
      <c r="M3995" t="s">
        <v>15031</v>
      </c>
      <c r="N3995" t="s">
        <v>15032</v>
      </c>
      <c r="O3995">
        <v>2.1745413888888891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2.6062460000000001</v>
      </c>
      <c r="AD3995">
        <v>0</v>
      </c>
      <c r="AE3995">
        <v>0</v>
      </c>
      <c r="AF3995">
        <v>2.6062460000000001</v>
      </c>
    </row>
    <row r="3996" spans="1:32" x14ac:dyDescent="0.3">
      <c r="A3996">
        <v>3013355</v>
      </c>
      <c r="B3996">
        <v>1</v>
      </c>
      <c r="C3996" t="s">
        <v>82</v>
      </c>
      <c r="D3996" t="s">
        <v>106</v>
      </c>
      <c r="E3996" t="s">
        <v>7950</v>
      </c>
      <c r="F3996" t="s">
        <v>7951</v>
      </c>
      <c r="G3996" t="s">
        <v>134</v>
      </c>
      <c r="H3996" t="s">
        <v>252</v>
      </c>
      <c r="I3996" t="s">
        <v>79</v>
      </c>
      <c r="J3996" t="s">
        <v>136</v>
      </c>
      <c r="K3996" t="s">
        <v>22</v>
      </c>
      <c r="L3996" t="s">
        <v>177</v>
      </c>
      <c r="M3996" t="s">
        <v>15033</v>
      </c>
      <c r="N3996" t="s">
        <v>15034</v>
      </c>
      <c r="O3996">
        <v>8.841597222222223</v>
      </c>
      <c r="P3996">
        <v>10</v>
      </c>
      <c r="Q3996">
        <v>0</v>
      </c>
      <c r="R3996">
        <v>2</v>
      </c>
      <c r="S3996">
        <v>0</v>
      </c>
      <c r="T3996">
        <v>3</v>
      </c>
      <c r="U3996">
        <v>0</v>
      </c>
      <c r="V3996">
        <v>0</v>
      </c>
      <c r="W3996">
        <v>0</v>
      </c>
      <c r="X3996">
        <v>23.358421</v>
      </c>
      <c r="Y3996">
        <v>0</v>
      </c>
      <c r="Z3996">
        <v>0.77427449999999998</v>
      </c>
      <c r="AA3996">
        <v>0</v>
      </c>
      <c r="AB3996">
        <v>53.043059999999997</v>
      </c>
      <c r="AC3996">
        <v>0</v>
      </c>
      <c r="AD3996">
        <v>0</v>
      </c>
      <c r="AE3996">
        <v>0</v>
      </c>
      <c r="AF3996">
        <v>77.175749999999994</v>
      </c>
    </row>
    <row r="3997" spans="1:32" x14ac:dyDescent="0.3">
      <c r="A3997">
        <v>3016123</v>
      </c>
      <c r="B3997">
        <v>1</v>
      </c>
      <c r="C3997" t="s">
        <v>82</v>
      </c>
      <c r="D3997" t="s">
        <v>109</v>
      </c>
      <c r="E3997" t="s">
        <v>15035</v>
      </c>
      <c r="F3997" t="s">
        <v>15036</v>
      </c>
      <c r="G3997" t="s">
        <v>134</v>
      </c>
      <c r="H3997" t="s">
        <v>367</v>
      </c>
      <c r="I3997" t="s">
        <v>78</v>
      </c>
      <c r="J3997" t="s">
        <v>136</v>
      </c>
      <c r="K3997" t="s">
        <v>22</v>
      </c>
      <c r="L3997" t="s">
        <v>177</v>
      </c>
      <c r="M3997" t="s">
        <v>15037</v>
      </c>
      <c r="N3997" t="s">
        <v>15038</v>
      </c>
      <c r="O3997">
        <v>7.925393333333334</v>
      </c>
      <c r="P3997">
        <v>0</v>
      </c>
      <c r="Q3997">
        <v>1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1.8463159E-2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1.8463159E-2</v>
      </c>
    </row>
    <row r="3998" spans="1:32" x14ac:dyDescent="0.3">
      <c r="A3998">
        <v>3019688</v>
      </c>
      <c r="B3998">
        <v>1</v>
      </c>
      <c r="C3998" t="s">
        <v>82</v>
      </c>
      <c r="D3998" t="s">
        <v>101</v>
      </c>
      <c r="E3998" t="s">
        <v>15039</v>
      </c>
      <c r="F3998" t="s">
        <v>15040</v>
      </c>
      <c r="G3998" t="s">
        <v>134</v>
      </c>
      <c r="H3998" t="s">
        <v>247</v>
      </c>
      <c r="I3998" t="s">
        <v>78</v>
      </c>
      <c r="J3998" t="s">
        <v>136</v>
      </c>
      <c r="K3998" t="s">
        <v>22</v>
      </c>
      <c r="L3998" t="s">
        <v>177</v>
      </c>
      <c r="M3998" t="s">
        <v>15041</v>
      </c>
      <c r="N3998" t="s">
        <v>15042</v>
      </c>
      <c r="O3998">
        <v>3.3907977777777778</v>
      </c>
      <c r="P3998">
        <v>0</v>
      </c>
      <c r="Q3998">
        <v>0</v>
      </c>
      <c r="R3998">
        <v>0</v>
      </c>
      <c r="S3998">
        <v>1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9.1396383999999997E-2</v>
      </c>
      <c r="AB3998">
        <v>0</v>
      </c>
      <c r="AC3998">
        <v>0</v>
      </c>
      <c r="AD3998">
        <v>0</v>
      </c>
      <c r="AE3998">
        <v>0</v>
      </c>
      <c r="AF3998">
        <v>9.1396383999999997E-2</v>
      </c>
    </row>
    <row r="3999" spans="1:32" x14ac:dyDescent="0.3">
      <c r="A3999">
        <v>3019423</v>
      </c>
      <c r="B3999">
        <v>1</v>
      </c>
      <c r="C3999" t="s">
        <v>82</v>
      </c>
      <c r="D3999" t="s">
        <v>91</v>
      </c>
      <c r="E3999" t="s">
        <v>15043</v>
      </c>
      <c r="F3999" t="s">
        <v>15044</v>
      </c>
      <c r="G3999" t="s">
        <v>134</v>
      </c>
      <c r="H3999" t="s">
        <v>247</v>
      </c>
      <c r="I3999" t="s">
        <v>78</v>
      </c>
      <c r="J3999" t="s">
        <v>136</v>
      </c>
      <c r="K3999" t="s">
        <v>22</v>
      </c>
      <c r="L3999" t="s">
        <v>177</v>
      </c>
      <c r="M3999" t="s">
        <v>15045</v>
      </c>
      <c r="N3999" t="s">
        <v>15046</v>
      </c>
      <c r="O3999">
        <v>6.67889</v>
      </c>
      <c r="P3999">
        <v>0</v>
      </c>
      <c r="Q3999">
        <v>225</v>
      </c>
      <c r="R3999">
        <v>0</v>
      </c>
      <c r="S3999">
        <v>0</v>
      </c>
      <c r="T3999">
        <v>0</v>
      </c>
      <c r="U3999">
        <v>20</v>
      </c>
      <c r="V3999">
        <v>0</v>
      </c>
      <c r="W3999">
        <v>0</v>
      </c>
      <c r="X3999">
        <v>0</v>
      </c>
      <c r="Y3999">
        <v>417.59730000000002</v>
      </c>
      <c r="Z3999">
        <v>0</v>
      </c>
      <c r="AA3999">
        <v>0</v>
      </c>
      <c r="AB3999">
        <v>0</v>
      </c>
      <c r="AC3999">
        <v>56.246715999999999</v>
      </c>
      <c r="AD3999">
        <v>0</v>
      </c>
      <c r="AE3999">
        <v>0</v>
      </c>
      <c r="AF3999">
        <v>473.84399999999999</v>
      </c>
    </row>
    <row r="4000" spans="1:32" x14ac:dyDescent="0.3">
      <c r="A4000">
        <v>3007265</v>
      </c>
      <c r="B4000">
        <v>1</v>
      </c>
      <c r="C4000" t="s">
        <v>82</v>
      </c>
      <c r="D4000" t="s">
        <v>90</v>
      </c>
      <c r="E4000" t="s">
        <v>15047</v>
      </c>
      <c r="F4000" t="s">
        <v>15048</v>
      </c>
      <c r="G4000" t="s">
        <v>134</v>
      </c>
      <c r="H4000" t="s">
        <v>147</v>
      </c>
      <c r="I4000" t="s">
        <v>79</v>
      </c>
      <c r="J4000" t="s">
        <v>136</v>
      </c>
      <c r="K4000" t="s">
        <v>22</v>
      </c>
      <c r="L4000" t="s">
        <v>137</v>
      </c>
      <c r="M4000" t="s">
        <v>15049</v>
      </c>
      <c r="N4000" t="s">
        <v>15050</v>
      </c>
      <c r="O4000">
        <v>4.4491666666666667</v>
      </c>
      <c r="P4000">
        <v>0</v>
      </c>
      <c r="Q4000">
        <v>1</v>
      </c>
      <c r="R4000">
        <v>0</v>
      </c>
      <c r="S4000">
        <v>0</v>
      </c>
      <c r="T4000">
        <v>16</v>
      </c>
      <c r="U4000">
        <v>98</v>
      </c>
      <c r="V4000">
        <v>7</v>
      </c>
      <c r="W4000">
        <v>15</v>
      </c>
      <c r="X4000">
        <v>0</v>
      </c>
      <c r="Y4000">
        <v>2.366206</v>
      </c>
      <c r="Z4000">
        <v>0</v>
      </c>
      <c r="AA4000">
        <v>0</v>
      </c>
      <c r="AB4000">
        <v>729.69970000000001</v>
      </c>
      <c r="AC4000">
        <v>607.80304000000001</v>
      </c>
      <c r="AD4000">
        <v>1834.5331000000001</v>
      </c>
      <c r="AE4000">
        <v>508.70116999999999</v>
      </c>
      <c r="AF4000">
        <v>3683.1033000000002</v>
      </c>
    </row>
    <row r="4001" spans="1:32" x14ac:dyDescent="0.3">
      <c r="A4001">
        <v>3014813</v>
      </c>
      <c r="B4001">
        <v>1</v>
      </c>
      <c r="C4001" t="s">
        <v>83</v>
      </c>
      <c r="D4001" t="s">
        <v>122</v>
      </c>
      <c r="E4001" t="s">
        <v>15051</v>
      </c>
      <c r="F4001" t="s">
        <v>15052</v>
      </c>
      <c r="G4001" t="s">
        <v>134</v>
      </c>
      <c r="H4001" t="s">
        <v>147</v>
      </c>
      <c r="I4001" t="s">
        <v>79</v>
      </c>
      <c r="J4001" t="s">
        <v>136</v>
      </c>
      <c r="K4001" t="s">
        <v>22</v>
      </c>
      <c r="L4001" t="s">
        <v>137</v>
      </c>
      <c r="M4001" t="s">
        <v>15053</v>
      </c>
      <c r="N4001" t="s">
        <v>15054</v>
      </c>
      <c r="O4001">
        <v>5.3444444444444441</v>
      </c>
      <c r="P4001">
        <v>11</v>
      </c>
      <c r="Q4001">
        <v>583</v>
      </c>
      <c r="R4001">
        <v>12</v>
      </c>
      <c r="S4001">
        <v>51</v>
      </c>
      <c r="T4001">
        <v>4</v>
      </c>
      <c r="U4001">
        <v>21</v>
      </c>
      <c r="V4001">
        <v>0</v>
      </c>
      <c r="W4001">
        <v>0</v>
      </c>
      <c r="X4001">
        <v>136.07465999999999</v>
      </c>
      <c r="Y4001">
        <v>339.04793999999998</v>
      </c>
      <c r="Z4001">
        <v>21.768699999999999</v>
      </c>
      <c r="AA4001">
        <v>16.173763000000001</v>
      </c>
      <c r="AB4001">
        <v>14.21062</v>
      </c>
      <c r="AC4001">
        <v>7.1250169999999997</v>
      </c>
      <c r="AD4001">
        <v>0</v>
      </c>
      <c r="AE4001">
        <v>0</v>
      </c>
      <c r="AF4001">
        <v>534.40070000000003</v>
      </c>
    </row>
    <row r="4002" spans="1:32" x14ac:dyDescent="0.3">
      <c r="A4002">
        <v>3014528</v>
      </c>
      <c r="B4002">
        <v>1</v>
      </c>
      <c r="C4002" t="s">
        <v>82</v>
      </c>
      <c r="D4002" t="s">
        <v>106</v>
      </c>
      <c r="E4002" t="s">
        <v>11488</v>
      </c>
      <c r="F4002" t="s">
        <v>11489</v>
      </c>
      <c r="G4002" t="s">
        <v>134</v>
      </c>
      <c r="H4002" t="s">
        <v>182</v>
      </c>
      <c r="I4002" t="s">
        <v>79</v>
      </c>
      <c r="J4002" t="s">
        <v>136</v>
      </c>
      <c r="K4002" t="s">
        <v>22</v>
      </c>
      <c r="L4002" t="s">
        <v>177</v>
      </c>
      <c r="M4002" t="s">
        <v>15055</v>
      </c>
      <c r="N4002" t="s">
        <v>15056</v>
      </c>
      <c r="O4002">
        <v>0.78231138888888885</v>
      </c>
      <c r="P4002">
        <v>8</v>
      </c>
      <c r="Q4002">
        <v>1345</v>
      </c>
      <c r="R4002">
        <v>4</v>
      </c>
      <c r="S4002">
        <v>104</v>
      </c>
      <c r="T4002">
        <v>8</v>
      </c>
      <c r="U4002">
        <v>150</v>
      </c>
      <c r="V4002">
        <v>0</v>
      </c>
      <c r="W4002">
        <v>0</v>
      </c>
      <c r="X4002">
        <v>2.4665672999999999</v>
      </c>
      <c r="Y4002">
        <v>282.88200000000001</v>
      </c>
      <c r="Z4002">
        <v>38.323210000000003</v>
      </c>
      <c r="AA4002">
        <v>8.7379270000000009</v>
      </c>
      <c r="AB4002">
        <v>33.74709</v>
      </c>
      <c r="AC4002">
        <v>70.799090000000007</v>
      </c>
      <c r="AD4002">
        <v>0</v>
      </c>
      <c r="AE4002">
        <v>0</v>
      </c>
      <c r="AF4002">
        <v>436.95587</v>
      </c>
    </row>
    <row r="4003" spans="1:32" x14ac:dyDescent="0.3">
      <c r="A4003">
        <v>3014010</v>
      </c>
      <c r="B4003">
        <v>1</v>
      </c>
      <c r="C4003" t="s">
        <v>82</v>
      </c>
      <c r="D4003" t="s">
        <v>108</v>
      </c>
      <c r="E4003" t="s">
        <v>15057</v>
      </c>
      <c r="F4003" t="s">
        <v>15058</v>
      </c>
      <c r="G4003" t="s">
        <v>134</v>
      </c>
      <c r="H4003" t="s">
        <v>211</v>
      </c>
      <c r="I4003" t="s">
        <v>79</v>
      </c>
      <c r="J4003" t="s">
        <v>136</v>
      </c>
      <c r="K4003" t="s">
        <v>22</v>
      </c>
      <c r="L4003" t="s">
        <v>177</v>
      </c>
      <c r="M4003" t="s">
        <v>15059</v>
      </c>
      <c r="N4003" t="s">
        <v>15060</v>
      </c>
      <c r="O4003">
        <v>0.16750000000000001</v>
      </c>
      <c r="P4003">
        <v>2</v>
      </c>
      <c r="Q4003">
        <v>313</v>
      </c>
      <c r="R4003">
        <v>10</v>
      </c>
      <c r="S4003">
        <v>261</v>
      </c>
      <c r="T4003">
        <v>2</v>
      </c>
      <c r="U4003">
        <v>122</v>
      </c>
      <c r="V4003">
        <v>0</v>
      </c>
      <c r="W4003">
        <v>0</v>
      </c>
      <c r="X4003">
        <v>1.2264793000000001</v>
      </c>
      <c r="Y4003">
        <v>3.8133593000000001</v>
      </c>
      <c r="Z4003">
        <v>1.1638858000000001</v>
      </c>
      <c r="AA4003">
        <v>6.2283964000000003</v>
      </c>
      <c r="AB4003">
        <v>0.29259023000000001</v>
      </c>
      <c r="AC4003">
        <v>11.486991</v>
      </c>
      <c r="AD4003">
        <v>0</v>
      </c>
      <c r="AE4003">
        <v>0</v>
      </c>
      <c r="AF4003">
        <v>24.211701999999999</v>
      </c>
    </row>
    <row r="4004" spans="1:32" x14ac:dyDescent="0.3">
      <c r="A4004">
        <v>3014255</v>
      </c>
      <c r="B4004">
        <v>1</v>
      </c>
      <c r="C4004" t="s">
        <v>82</v>
      </c>
      <c r="D4004" t="s">
        <v>90</v>
      </c>
      <c r="E4004" t="s">
        <v>15061</v>
      </c>
      <c r="F4004" t="s">
        <v>15062</v>
      </c>
      <c r="G4004" t="s">
        <v>134</v>
      </c>
      <c r="H4004" t="s">
        <v>367</v>
      </c>
      <c r="I4004" t="s">
        <v>78</v>
      </c>
      <c r="J4004" t="s">
        <v>136</v>
      </c>
      <c r="K4004" t="s">
        <v>22</v>
      </c>
      <c r="L4004" t="s">
        <v>177</v>
      </c>
      <c r="M4004" t="s">
        <v>15063</v>
      </c>
      <c r="N4004" t="s">
        <v>15064</v>
      </c>
      <c r="O4004">
        <v>3.4329355555555554</v>
      </c>
      <c r="P4004">
        <v>0</v>
      </c>
      <c r="Q4004">
        <v>4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6.744631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6.744631</v>
      </c>
    </row>
    <row r="4005" spans="1:32" x14ac:dyDescent="0.3">
      <c r="A4005">
        <v>3019596</v>
      </c>
      <c r="B4005">
        <v>1</v>
      </c>
      <c r="C4005" t="s">
        <v>82</v>
      </c>
      <c r="D4005" t="s">
        <v>93</v>
      </c>
      <c r="E4005" t="s">
        <v>15065</v>
      </c>
      <c r="F4005" t="s">
        <v>15066</v>
      </c>
      <c r="G4005" t="s">
        <v>134</v>
      </c>
      <c r="H4005" t="s">
        <v>216</v>
      </c>
      <c r="I4005" t="s">
        <v>78</v>
      </c>
      <c r="J4005" t="s">
        <v>136</v>
      </c>
      <c r="K4005" t="s">
        <v>22</v>
      </c>
      <c r="L4005" t="s">
        <v>177</v>
      </c>
      <c r="M4005" t="s">
        <v>15067</v>
      </c>
      <c r="N4005" t="s">
        <v>15068</v>
      </c>
      <c r="O4005">
        <v>1.4860672222222222</v>
      </c>
      <c r="P4005">
        <v>0</v>
      </c>
      <c r="Q4005">
        <v>29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13.44824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13.44824</v>
      </c>
    </row>
    <row r="4006" spans="1:32" x14ac:dyDescent="0.3">
      <c r="A4006">
        <v>3020338</v>
      </c>
      <c r="B4006">
        <v>1</v>
      </c>
      <c r="C4006" t="s">
        <v>83</v>
      </c>
      <c r="D4006" t="s">
        <v>119</v>
      </c>
      <c r="E4006" t="s">
        <v>15069</v>
      </c>
      <c r="F4006" t="s">
        <v>15070</v>
      </c>
      <c r="G4006" t="s">
        <v>134</v>
      </c>
      <c r="H4006" t="s">
        <v>247</v>
      </c>
      <c r="I4006" t="s">
        <v>78</v>
      </c>
      <c r="J4006" t="s">
        <v>136</v>
      </c>
      <c r="K4006" t="s">
        <v>22</v>
      </c>
      <c r="L4006" t="s">
        <v>177</v>
      </c>
      <c r="M4006" t="s">
        <v>15071</v>
      </c>
      <c r="N4006" t="s">
        <v>15072</v>
      </c>
      <c r="O4006">
        <v>0.87007305555555559</v>
      </c>
      <c r="P4006">
        <v>0</v>
      </c>
      <c r="Q4006">
        <v>8</v>
      </c>
      <c r="R4006">
        <v>0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0</v>
      </c>
      <c r="Y4006">
        <v>0.86483973000000003</v>
      </c>
      <c r="Z4006">
        <v>0</v>
      </c>
      <c r="AA4006">
        <v>0</v>
      </c>
      <c r="AB4006">
        <v>0</v>
      </c>
      <c r="AC4006">
        <v>3.6654904000000002E-2</v>
      </c>
      <c r="AD4006">
        <v>0</v>
      </c>
      <c r="AE4006">
        <v>0</v>
      </c>
      <c r="AF4006">
        <v>0.90149469999999998</v>
      </c>
    </row>
    <row r="4007" spans="1:32" x14ac:dyDescent="0.3">
      <c r="A4007">
        <v>3014466</v>
      </c>
      <c r="B4007">
        <v>1</v>
      </c>
      <c r="C4007" t="s">
        <v>82</v>
      </c>
      <c r="D4007" t="s">
        <v>104</v>
      </c>
      <c r="E4007" t="s">
        <v>12181</v>
      </c>
      <c r="F4007" t="s">
        <v>12182</v>
      </c>
      <c r="G4007" t="s">
        <v>134</v>
      </c>
      <c r="H4007" t="s">
        <v>182</v>
      </c>
      <c r="I4007" t="s">
        <v>78</v>
      </c>
      <c r="J4007" t="s">
        <v>136</v>
      </c>
      <c r="K4007" t="s">
        <v>22</v>
      </c>
      <c r="L4007" t="s">
        <v>177</v>
      </c>
      <c r="M4007" t="s">
        <v>15073</v>
      </c>
      <c r="N4007" t="s">
        <v>15074</v>
      </c>
      <c r="O4007">
        <v>1.293611111111111</v>
      </c>
      <c r="P4007">
        <v>0</v>
      </c>
      <c r="Q4007">
        <v>686</v>
      </c>
      <c r="R4007">
        <v>0</v>
      </c>
      <c r="S4007">
        <v>0</v>
      </c>
      <c r="T4007">
        <v>0</v>
      </c>
      <c r="U4007">
        <v>66</v>
      </c>
      <c r="V4007">
        <v>0</v>
      </c>
      <c r="W4007">
        <v>0</v>
      </c>
      <c r="X4007">
        <v>0</v>
      </c>
      <c r="Y4007">
        <v>229.53235000000001</v>
      </c>
      <c r="Z4007">
        <v>0</v>
      </c>
      <c r="AA4007">
        <v>0</v>
      </c>
      <c r="AB4007">
        <v>0</v>
      </c>
      <c r="AC4007">
        <v>41.19097</v>
      </c>
      <c r="AD4007">
        <v>0</v>
      </c>
      <c r="AE4007">
        <v>0</v>
      </c>
      <c r="AF4007">
        <v>270.72332999999998</v>
      </c>
    </row>
    <row r="4008" spans="1:32" x14ac:dyDescent="0.3">
      <c r="A4008">
        <v>3016132</v>
      </c>
      <c r="B4008">
        <v>1</v>
      </c>
      <c r="C4008" t="s">
        <v>82</v>
      </c>
      <c r="D4008" t="s">
        <v>104</v>
      </c>
      <c r="E4008" t="s">
        <v>15075</v>
      </c>
      <c r="F4008" t="s">
        <v>15076</v>
      </c>
      <c r="G4008" t="s">
        <v>134</v>
      </c>
      <c r="H4008" t="s">
        <v>293</v>
      </c>
      <c r="I4008" t="s">
        <v>78</v>
      </c>
      <c r="J4008" t="s">
        <v>136</v>
      </c>
      <c r="K4008" t="s">
        <v>22</v>
      </c>
      <c r="L4008" t="s">
        <v>177</v>
      </c>
      <c r="M4008" t="s">
        <v>15077</v>
      </c>
      <c r="N4008" t="s">
        <v>15078</v>
      </c>
      <c r="O4008">
        <v>1.9038516666666667</v>
      </c>
      <c r="P4008">
        <v>0</v>
      </c>
      <c r="Q4008">
        <v>88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42.466589999999997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42.466589999999997</v>
      </c>
    </row>
    <row r="4009" spans="1:32" x14ac:dyDescent="0.3">
      <c r="A4009">
        <v>3013337</v>
      </c>
      <c r="B4009">
        <v>1</v>
      </c>
      <c r="C4009" t="s">
        <v>83</v>
      </c>
      <c r="D4009" t="s">
        <v>116</v>
      </c>
      <c r="E4009" t="s">
        <v>15079</v>
      </c>
      <c r="F4009" t="s">
        <v>15080</v>
      </c>
      <c r="G4009" t="s">
        <v>134</v>
      </c>
      <c r="H4009" t="s">
        <v>147</v>
      </c>
      <c r="I4009" t="s">
        <v>78</v>
      </c>
      <c r="J4009" t="s">
        <v>136</v>
      </c>
      <c r="K4009" t="s">
        <v>22</v>
      </c>
      <c r="L4009" t="s">
        <v>137</v>
      </c>
      <c r="M4009" t="s">
        <v>15081</v>
      </c>
      <c r="N4009" t="s">
        <v>15082</v>
      </c>
      <c r="O4009">
        <v>2.6601647222222224</v>
      </c>
      <c r="P4009">
        <v>0</v>
      </c>
      <c r="Q4009">
        <v>32</v>
      </c>
      <c r="R4009">
        <v>0</v>
      </c>
      <c r="S4009">
        <v>0</v>
      </c>
      <c r="T4009">
        <v>0</v>
      </c>
      <c r="U4009">
        <v>410</v>
      </c>
      <c r="V4009">
        <v>0</v>
      </c>
      <c r="W4009">
        <v>0</v>
      </c>
      <c r="X4009">
        <v>0</v>
      </c>
      <c r="Y4009">
        <v>38.868586999999998</v>
      </c>
      <c r="Z4009">
        <v>0</v>
      </c>
      <c r="AA4009">
        <v>0</v>
      </c>
      <c r="AB4009">
        <v>0</v>
      </c>
      <c r="AC4009">
        <v>371.79065000000003</v>
      </c>
      <c r="AD4009">
        <v>0</v>
      </c>
      <c r="AE4009">
        <v>0</v>
      </c>
      <c r="AF4009">
        <v>410.65924000000001</v>
      </c>
    </row>
    <row r="4010" spans="1:32" x14ac:dyDescent="0.3">
      <c r="A4010">
        <v>3003359</v>
      </c>
      <c r="B4010">
        <v>1</v>
      </c>
      <c r="C4010" t="s">
        <v>82</v>
      </c>
      <c r="D4010" t="s">
        <v>91</v>
      </c>
      <c r="E4010" t="s">
        <v>15083</v>
      </c>
      <c r="F4010" t="s">
        <v>15084</v>
      </c>
      <c r="G4010" t="s">
        <v>134</v>
      </c>
      <c r="H4010" t="s">
        <v>182</v>
      </c>
      <c r="I4010" t="s">
        <v>78</v>
      </c>
      <c r="J4010" t="s">
        <v>136</v>
      </c>
      <c r="K4010" t="s">
        <v>22</v>
      </c>
      <c r="L4010" t="s">
        <v>177</v>
      </c>
      <c r="M4010" t="s">
        <v>15085</v>
      </c>
      <c r="N4010" t="s">
        <v>15086</v>
      </c>
      <c r="O4010">
        <v>6.3620555555555555E-2</v>
      </c>
      <c r="P4010">
        <v>0</v>
      </c>
      <c r="Q4010">
        <v>1279</v>
      </c>
      <c r="R4010">
        <v>0</v>
      </c>
      <c r="S4010">
        <v>0</v>
      </c>
      <c r="T4010">
        <v>0</v>
      </c>
      <c r="U4010">
        <v>62</v>
      </c>
      <c r="V4010">
        <v>0</v>
      </c>
      <c r="W4010">
        <v>0</v>
      </c>
      <c r="X4010">
        <v>0</v>
      </c>
      <c r="Y4010">
        <v>22.000585999999998</v>
      </c>
      <c r="Z4010">
        <v>0</v>
      </c>
      <c r="AA4010">
        <v>0</v>
      </c>
      <c r="AB4010">
        <v>0</v>
      </c>
      <c r="AC4010">
        <v>2.7968620999999998</v>
      </c>
      <c r="AD4010">
        <v>0</v>
      </c>
      <c r="AE4010">
        <v>0</v>
      </c>
      <c r="AF4010">
        <v>24.797446999999998</v>
      </c>
    </row>
    <row r="4011" spans="1:32" x14ac:dyDescent="0.3">
      <c r="A4011">
        <v>3016445</v>
      </c>
      <c r="B4011">
        <v>1</v>
      </c>
      <c r="C4011" t="s">
        <v>83</v>
      </c>
      <c r="D4011" t="s">
        <v>124</v>
      </c>
      <c r="E4011" t="s">
        <v>15087</v>
      </c>
      <c r="F4011" t="s">
        <v>15088</v>
      </c>
      <c r="G4011" t="s">
        <v>134</v>
      </c>
      <c r="H4011" t="s">
        <v>238</v>
      </c>
      <c r="I4011" t="s">
        <v>78</v>
      </c>
      <c r="J4011" t="s">
        <v>136</v>
      </c>
      <c r="K4011" t="s">
        <v>22</v>
      </c>
      <c r="L4011" t="s">
        <v>177</v>
      </c>
      <c r="M4011" t="s">
        <v>15089</v>
      </c>
      <c r="N4011" t="s">
        <v>15090</v>
      </c>
      <c r="O4011">
        <v>2.6831572222222224</v>
      </c>
      <c r="P4011">
        <v>0</v>
      </c>
      <c r="Q4011">
        <v>0</v>
      </c>
      <c r="R4011">
        <v>0</v>
      </c>
      <c r="S4011">
        <v>1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1.2611071</v>
      </c>
      <c r="AB4011">
        <v>0</v>
      </c>
      <c r="AC4011">
        <v>0</v>
      </c>
      <c r="AD4011">
        <v>0</v>
      </c>
      <c r="AE4011">
        <v>0</v>
      </c>
      <c r="AF4011">
        <v>1.2611071</v>
      </c>
    </row>
    <row r="4012" spans="1:32" x14ac:dyDescent="0.3">
      <c r="A4012">
        <v>3014023</v>
      </c>
      <c r="B4012">
        <v>1</v>
      </c>
      <c r="C4012" t="s">
        <v>82</v>
      </c>
      <c r="D4012" t="s">
        <v>91</v>
      </c>
      <c r="E4012" t="s">
        <v>15091</v>
      </c>
      <c r="F4012" t="s">
        <v>15092</v>
      </c>
      <c r="G4012" t="s">
        <v>134</v>
      </c>
      <c r="H4012" t="s">
        <v>247</v>
      </c>
      <c r="I4012" t="s">
        <v>78</v>
      </c>
      <c r="J4012" t="s">
        <v>136</v>
      </c>
      <c r="K4012" t="s">
        <v>22</v>
      </c>
      <c r="L4012" t="s">
        <v>177</v>
      </c>
      <c r="M4012" t="s">
        <v>15093</v>
      </c>
      <c r="N4012" t="s">
        <v>15094</v>
      </c>
      <c r="O4012">
        <v>1.7046224999999999</v>
      </c>
      <c r="P4012">
        <v>0</v>
      </c>
      <c r="Q4012">
        <v>115</v>
      </c>
      <c r="R4012">
        <v>0</v>
      </c>
      <c r="S4012">
        <v>0</v>
      </c>
      <c r="T4012">
        <v>0</v>
      </c>
      <c r="U4012">
        <v>21</v>
      </c>
      <c r="V4012">
        <v>0</v>
      </c>
      <c r="W4012">
        <v>0</v>
      </c>
      <c r="X4012">
        <v>0</v>
      </c>
      <c r="Y4012">
        <v>43.140686000000002</v>
      </c>
      <c r="Z4012">
        <v>0</v>
      </c>
      <c r="AA4012">
        <v>0</v>
      </c>
      <c r="AB4012">
        <v>0</v>
      </c>
      <c r="AC4012">
        <v>54.443060000000003</v>
      </c>
      <c r="AD4012">
        <v>0</v>
      </c>
      <c r="AE4012">
        <v>0</v>
      </c>
      <c r="AF4012">
        <v>97.583749999999995</v>
      </c>
    </row>
    <row r="4013" spans="1:32" x14ac:dyDescent="0.3">
      <c r="A4013">
        <v>3014026</v>
      </c>
      <c r="B4013">
        <v>1</v>
      </c>
      <c r="C4013" t="s">
        <v>82</v>
      </c>
      <c r="D4013" t="s">
        <v>90</v>
      </c>
      <c r="E4013" t="s">
        <v>15095</v>
      </c>
      <c r="F4013" t="s">
        <v>15096</v>
      </c>
      <c r="G4013" t="s">
        <v>134</v>
      </c>
      <c r="H4013" t="s">
        <v>874</v>
      </c>
      <c r="I4013" t="s">
        <v>78</v>
      </c>
      <c r="J4013" t="s">
        <v>136</v>
      </c>
      <c r="K4013" t="s">
        <v>3</v>
      </c>
      <c r="L4013" t="s">
        <v>177</v>
      </c>
      <c r="M4013" t="s">
        <v>15097</v>
      </c>
      <c r="N4013" t="s">
        <v>15098</v>
      </c>
      <c r="O4013">
        <v>3.197618888888889</v>
      </c>
      <c r="P4013">
        <v>0</v>
      </c>
      <c r="Q4013">
        <v>22</v>
      </c>
      <c r="R4013">
        <v>0</v>
      </c>
      <c r="S4013">
        <v>0</v>
      </c>
      <c r="T4013">
        <v>0</v>
      </c>
      <c r="U4013">
        <v>4</v>
      </c>
      <c r="V4013">
        <v>0</v>
      </c>
      <c r="W4013">
        <v>0</v>
      </c>
      <c r="X4013">
        <v>0</v>
      </c>
      <c r="Y4013">
        <v>13.740778000000001</v>
      </c>
      <c r="Z4013">
        <v>0</v>
      </c>
      <c r="AA4013">
        <v>0</v>
      </c>
      <c r="AB4013">
        <v>0</v>
      </c>
      <c r="AC4013">
        <v>1.0693964</v>
      </c>
      <c r="AD4013">
        <v>0</v>
      </c>
      <c r="AE4013">
        <v>0</v>
      </c>
      <c r="AF4013">
        <v>14.810174</v>
      </c>
    </row>
    <row r="4014" spans="1:32" x14ac:dyDescent="0.3">
      <c r="A4014">
        <v>3013789</v>
      </c>
      <c r="B4014">
        <v>1</v>
      </c>
      <c r="C4014" t="s">
        <v>82</v>
      </c>
      <c r="D4014" t="s">
        <v>100</v>
      </c>
      <c r="E4014" t="s">
        <v>15099</v>
      </c>
      <c r="F4014" t="s">
        <v>15100</v>
      </c>
      <c r="G4014" t="s">
        <v>134</v>
      </c>
      <c r="H4014" t="s">
        <v>367</v>
      </c>
      <c r="I4014" t="s">
        <v>78</v>
      </c>
      <c r="J4014" t="s">
        <v>136</v>
      </c>
      <c r="K4014" t="s">
        <v>22</v>
      </c>
      <c r="L4014" t="s">
        <v>177</v>
      </c>
      <c r="M4014" t="s">
        <v>15101</v>
      </c>
      <c r="N4014" t="s">
        <v>15102</v>
      </c>
      <c r="O4014">
        <v>0.89004694444444443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0.18849183999999999</v>
      </c>
      <c r="AD4014">
        <v>0</v>
      </c>
      <c r="AE4014">
        <v>0</v>
      </c>
      <c r="AF4014">
        <v>0.18849183999999999</v>
      </c>
    </row>
    <row r="4015" spans="1:32" x14ac:dyDescent="0.3">
      <c r="A4015">
        <v>3019606</v>
      </c>
      <c r="B4015">
        <v>1</v>
      </c>
      <c r="C4015" t="s">
        <v>82</v>
      </c>
      <c r="D4015" t="s">
        <v>87</v>
      </c>
      <c r="E4015" t="s">
        <v>15103</v>
      </c>
      <c r="F4015" t="s">
        <v>15104</v>
      </c>
      <c r="G4015" t="s">
        <v>134</v>
      </c>
      <c r="H4015" t="s">
        <v>135</v>
      </c>
      <c r="I4015" t="s">
        <v>79</v>
      </c>
      <c r="J4015" t="s">
        <v>136</v>
      </c>
      <c r="K4015" t="s">
        <v>22</v>
      </c>
      <c r="L4015" t="s">
        <v>177</v>
      </c>
      <c r="M4015" t="s">
        <v>15105</v>
      </c>
      <c r="N4015" t="s">
        <v>15106</v>
      </c>
      <c r="O4015">
        <v>0.36416666666666669</v>
      </c>
      <c r="P4015">
        <v>0</v>
      </c>
      <c r="Q4015">
        <v>1705</v>
      </c>
      <c r="R4015">
        <v>0</v>
      </c>
      <c r="S4015">
        <v>0</v>
      </c>
      <c r="T4015">
        <v>0</v>
      </c>
      <c r="U4015">
        <v>221</v>
      </c>
      <c r="V4015">
        <v>0</v>
      </c>
      <c r="W4015">
        <v>0</v>
      </c>
      <c r="X4015">
        <v>0</v>
      </c>
      <c r="Y4015">
        <v>220.02512999999999</v>
      </c>
      <c r="Z4015">
        <v>0</v>
      </c>
      <c r="AA4015">
        <v>0</v>
      </c>
      <c r="AB4015">
        <v>0</v>
      </c>
      <c r="AC4015">
        <v>31.627254000000001</v>
      </c>
      <c r="AD4015">
        <v>0</v>
      </c>
      <c r="AE4015">
        <v>0</v>
      </c>
      <c r="AF4015">
        <v>251.65239</v>
      </c>
    </row>
    <row r="4016" spans="1:32" x14ac:dyDescent="0.3">
      <c r="A4016">
        <v>3011743</v>
      </c>
      <c r="B4016">
        <v>1</v>
      </c>
      <c r="C4016" t="s">
        <v>82</v>
      </c>
      <c r="D4016" t="s">
        <v>101</v>
      </c>
      <c r="E4016" t="s">
        <v>15107</v>
      </c>
      <c r="F4016" t="s">
        <v>15108</v>
      </c>
      <c r="G4016" t="s">
        <v>134</v>
      </c>
      <c r="H4016" t="s">
        <v>216</v>
      </c>
      <c r="I4016" t="s">
        <v>78</v>
      </c>
      <c r="J4016" t="s">
        <v>136</v>
      </c>
      <c r="K4016" t="s">
        <v>22</v>
      </c>
      <c r="L4016" t="s">
        <v>177</v>
      </c>
      <c r="M4016" t="s">
        <v>15109</v>
      </c>
      <c r="N4016" t="s">
        <v>15110</v>
      </c>
      <c r="O4016">
        <v>2.547678888888889</v>
      </c>
      <c r="P4016">
        <v>0</v>
      </c>
      <c r="Q4016">
        <v>1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0.21746148000000001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0.21746148000000001</v>
      </c>
    </row>
    <row r="4017" spans="1:32" x14ac:dyDescent="0.3">
      <c r="A4017">
        <v>3003390</v>
      </c>
      <c r="B4017">
        <v>1</v>
      </c>
      <c r="C4017" t="s">
        <v>82</v>
      </c>
      <c r="D4017" t="s">
        <v>100</v>
      </c>
      <c r="E4017" t="s">
        <v>9234</v>
      </c>
      <c r="F4017" t="s">
        <v>9235</v>
      </c>
      <c r="G4017" t="s">
        <v>134</v>
      </c>
      <c r="H4017" t="s">
        <v>1087</v>
      </c>
      <c r="I4017" t="s">
        <v>79</v>
      </c>
      <c r="J4017" t="s">
        <v>136</v>
      </c>
      <c r="K4017" t="s">
        <v>22</v>
      </c>
      <c r="L4017" t="s">
        <v>177</v>
      </c>
      <c r="M4017" t="s">
        <v>15111</v>
      </c>
      <c r="N4017" t="s">
        <v>15112</v>
      </c>
      <c r="O4017">
        <v>4.8271683333333337</v>
      </c>
      <c r="P4017">
        <v>0</v>
      </c>
      <c r="Q4017">
        <v>1123</v>
      </c>
      <c r="R4017">
        <v>0</v>
      </c>
      <c r="S4017">
        <v>0</v>
      </c>
      <c r="T4017">
        <v>0</v>
      </c>
      <c r="U4017">
        <v>67</v>
      </c>
      <c r="V4017">
        <v>0</v>
      </c>
      <c r="W4017">
        <v>0</v>
      </c>
      <c r="X4017">
        <v>0</v>
      </c>
      <c r="Y4017">
        <v>1692.5143</v>
      </c>
      <c r="Z4017">
        <v>0</v>
      </c>
      <c r="AA4017">
        <v>0</v>
      </c>
      <c r="AB4017">
        <v>0</v>
      </c>
      <c r="AC4017">
        <v>263.14267000000001</v>
      </c>
      <c r="AD4017">
        <v>0</v>
      </c>
      <c r="AE4017">
        <v>0</v>
      </c>
      <c r="AF4017">
        <v>1955.6569999999999</v>
      </c>
    </row>
    <row r="4018" spans="1:32" x14ac:dyDescent="0.3">
      <c r="A4018">
        <v>3013798</v>
      </c>
      <c r="B4018">
        <v>1</v>
      </c>
      <c r="C4018" t="s">
        <v>83</v>
      </c>
      <c r="D4018" t="s">
        <v>125</v>
      </c>
      <c r="E4018" t="s">
        <v>15113</v>
      </c>
      <c r="F4018" t="s">
        <v>15114</v>
      </c>
      <c r="G4018" t="s">
        <v>134</v>
      </c>
      <c r="H4018" t="s">
        <v>211</v>
      </c>
      <c r="I4018" t="s">
        <v>79</v>
      </c>
      <c r="J4018" t="s">
        <v>136</v>
      </c>
      <c r="K4018" t="s">
        <v>22</v>
      </c>
      <c r="L4018" t="s">
        <v>177</v>
      </c>
      <c r="M4018" t="s">
        <v>15115</v>
      </c>
      <c r="N4018" t="s">
        <v>14733</v>
      </c>
      <c r="O4018">
        <v>0.5708333333333333</v>
      </c>
      <c r="P4018">
        <v>0</v>
      </c>
      <c r="Q4018">
        <v>978</v>
      </c>
      <c r="R4018">
        <v>40</v>
      </c>
      <c r="S4018">
        <v>67</v>
      </c>
      <c r="T4018">
        <v>5</v>
      </c>
      <c r="U4018">
        <v>70</v>
      </c>
      <c r="V4018">
        <v>1</v>
      </c>
      <c r="W4018">
        <v>1</v>
      </c>
      <c r="X4018">
        <v>0</v>
      </c>
      <c r="Y4018">
        <v>88.412440000000004</v>
      </c>
      <c r="Z4018">
        <v>11.247555999999999</v>
      </c>
      <c r="AA4018">
        <v>6.7177686999999997</v>
      </c>
      <c r="AB4018">
        <v>2.9963934000000001</v>
      </c>
      <c r="AC4018">
        <v>10.428082</v>
      </c>
      <c r="AD4018">
        <v>0.53350600000000004</v>
      </c>
      <c r="AE4018">
        <v>13.475141000000001</v>
      </c>
      <c r="AF4018">
        <v>133.81088</v>
      </c>
    </row>
    <row r="4019" spans="1:32" x14ac:dyDescent="0.3">
      <c r="A4019">
        <v>3013784</v>
      </c>
      <c r="B4019">
        <v>2</v>
      </c>
      <c r="C4019" t="s">
        <v>82</v>
      </c>
      <c r="D4019" t="s">
        <v>103</v>
      </c>
      <c r="E4019" t="s">
        <v>15116</v>
      </c>
      <c r="F4019" t="s">
        <v>15117</v>
      </c>
      <c r="G4019" t="s">
        <v>134</v>
      </c>
      <c r="H4019" t="s">
        <v>247</v>
      </c>
      <c r="I4019" t="s">
        <v>78</v>
      </c>
      <c r="J4019" t="s">
        <v>136</v>
      </c>
      <c r="K4019" t="s">
        <v>22</v>
      </c>
      <c r="L4019" t="s">
        <v>177</v>
      </c>
      <c r="M4019" t="s">
        <v>14626</v>
      </c>
      <c r="N4019" t="s">
        <v>15118</v>
      </c>
      <c r="O4019">
        <v>0.95178944444444447</v>
      </c>
      <c r="P4019">
        <v>0</v>
      </c>
      <c r="Q4019">
        <v>50</v>
      </c>
      <c r="R4019">
        <v>0</v>
      </c>
      <c r="S4019">
        <v>20</v>
      </c>
      <c r="T4019">
        <v>0</v>
      </c>
      <c r="U4019">
        <v>11</v>
      </c>
      <c r="V4019">
        <v>0</v>
      </c>
      <c r="W4019">
        <v>0</v>
      </c>
      <c r="X4019">
        <v>0</v>
      </c>
      <c r="Y4019">
        <v>12.759302</v>
      </c>
      <c r="Z4019">
        <v>0</v>
      </c>
      <c r="AA4019">
        <v>4.4510249999999996</v>
      </c>
      <c r="AB4019">
        <v>0</v>
      </c>
      <c r="AC4019">
        <v>4.1364694000000002</v>
      </c>
      <c r="AD4019">
        <v>0</v>
      </c>
      <c r="AE4019">
        <v>0</v>
      </c>
      <c r="AF4019">
        <v>21.346796000000001</v>
      </c>
    </row>
    <row r="4020" spans="1:32" x14ac:dyDescent="0.3">
      <c r="A4020">
        <v>3014418</v>
      </c>
      <c r="B4020">
        <v>1</v>
      </c>
      <c r="C4020" t="s">
        <v>83</v>
      </c>
      <c r="D4020" t="s">
        <v>128</v>
      </c>
      <c r="E4020" t="s">
        <v>15119</v>
      </c>
      <c r="F4020" t="s">
        <v>15120</v>
      </c>
      <c r="G4020" t="s">
        <v>134</v>
      </c>
      <c r="H4020" t="s">
        <v>404</v>
      </c>
      <c r="I4020" t="s">
        <v>78</v>
      </c>
      <c r="J4020" t="s">
        <v>136</v>
      </c>
      <c r="K4020" t="s">
        <v>22</v>
      </c>
      <c r="L4020" t="s">
        <v>177</v>
      </c>
      <c r="M4020" t="s">
        <v>15121</v>
      </c>
      <c r="N4020" t="s">
        <v>15122</v>
      </c>
      <c r="O4020">
        <v>1.0219444444444445</v>
      </c>
      <c r="P4020">
        <v>0</v>
      </c>
      <c r="Q4020">
        <v>213</v>
      </c>
      <c r="R4020">
        <v>0</v>
      </c>
      <c r="S4020">
        <v>5</v>
      </c>
      <c r="T4020">
        <v>0</v>
      </c>
      <c r="U4020">
        <v>9</v>
      </c>
      <c r="V4020">
        <v>0</v>
      </c>
      <c r="W4020">
        <v>0</v>
      </c>
      <c r="X4020">
        <v>0</v>
      </c>
      <c r="Y4020">
        <v>26.392702</v>
      </c>
      <c r="Z4020">
        <v>0</v>
      </c>
      <c r="AA4020">
        <v>0.10118213</v>
      </c>
      <c r="AB4020">
        <v>0</v>
      </c>
      <c r="AC4020">
        <v>4.4033537000000003</v>
      </c>
      <c r="AD4020">
        <v>0</v>
      </c>
      <c r="AE4020">
        <v>0</v>
      </c>
      <c r="AF4020">
        <v>30.897238000000002</v>
      </c>
    </row>
    <row r="4021" spans="1:32" x14ac:dyDescent="0.3">
      <c r="A4021">
        <v>3004626</v>
      </c>
      <c r="B4021">
        <v>1</v>
      </c>
      <c r="C4021" t="s">
        <v>83</v>
      </c>
      <c r="D4021" t="s">
        <v>123</v>
      </c>
      <c r="E4021" t="s">
        <v>15123</v>
      </c>
      <c r="F4021" t="s">
        <v>15124</v>
      </c>
      <c r="G4021" t="s">
        <v>134</v>
      </c>
      <c r="H4021" t="s">
        <v>367</v>
      </c>
      <c r="I4021" t="s">
        <v>78</v>
      </c>
      <c r="J4021" t="s">
        <v>136</v>
      </c>
      <c r="K4021" t="s">
        <v>22</v>
      </c>
      <c r="L4021" t="s">
        <v>177</v>
      </c>
      <c r="M4021" t="s">
        <v>15125</v>
      </c>
      <c r="N4021" t="s">
        <v>15126</v>
      </c>
      <c r="O4021">
        <v>2.8309700000000002</v>
      </c>
      <c r="P4021">
        <v>0</v>
      </c>
      <c r="Q4021">
        <v>6</v>
      </c>
      <c r="R4021">
        <v>0</v>
      </c>
      <c r="S4021">
        <v>0</v>
      </c>
      <c r="T4021">
        <v>0</v>
      </c>
      <c r="U4021">
        <v>4</v>
      </c>
      <c r="V4021">
        <v>0</v>
      </c>
      <c r="W4021">
        <v>0</v>
      </c>
      <c r="X4021">
        <v>0</v>
      </c>
      <c r="Y4021">
        <v>5.6612906000000001</v>
      </c>
      <c r="Z4021">
        <v>0</v>
      </c>
      <c r="AA4021">
        <v>0</v>
      </c>
      <c r="AB4021">
        <v>0</v>
      </c>
      <c r="AC4021">
        <v>23.357119999999998</v>
      </c>
      <c r="AD4021">
        <v>0</v>
      </c>
      <c r="AE4021">
        <v>0</v>
      </c>
      <c r="AF4021">
        <v>29.018412000000001</v>
      </c>
    </row>
    <row r="4022" spans="1:32" x14ac:dyDescent="0.3">
      <c r="A4022">
        <v>3020209</v>
      </c>
      <c r="B4022">
        <v>1</v>
      </c>
      <c r="C4022" t="s">
        <v>82</v>
      </c>
      <c r="D4022" t="s">
        <v>88</v>
      </c>
      <c r="E4022" t="s">
        <v>15127</v>
      </c>
      <c r="F4022" t="s">
        <v>15128</v>
      </c>
      <c r="G4022" t="s">
        <v>134</v>
      </c>
      <c r="H4022" t="s">
        <v>211</v>
      </c>
      <c r="I4022" t="s">
        <v>79</v>
      </c>
      <c r="J4022" t="s">
        <v>136</v>
      </c>
      <c r="K4022" t="s">
        <v>22</v>
      </c>
      <c r="L4022" t="s">
        <v>177</v>
      </c>
      <c r="M4022" t="s">
        <v>15129</v>
      </c>
      <c r="N4022" t="s">
        <v>15130</v>
      </c>
      <c r="O4022">
        <v>0.29333333333333333</v>
      </c>
      <c r="P4022">
        <v>0</v>
      </c>
      <c r="Q4022">
        <v>714</v>
      </c>
      <c r="R4022">
        <v>23</v>
      </c>
      <c r="S4022">
        <v>95</v>
      </c>
      <c r="T4022">
        <v>13</v>
      </c>
      <c r="U4022">
        <v>86</v>
      </c>
      <c r="V4022">
        <v>3</v>
      </c>
      <c r="W4022">
        <v>0</v>
      </c>
      <c r="X4022">
        <v>0</v>
      </c>
      <c r="Y4022">
        <v>45.136837</v>
      </c>
      <c r="Z4022">
        <v>1.5089735</v>
      </c>
      <c r="AA4022">
        <v>6.4267415999999997</v>
      </c>
      <c r="AB4022">
        <v>29.850897</v>
      </c>
      <c r="AC4022">
        <v>14.003221999999999</v>
      </c>
      <c r="AD4022">
        <v>86.153959999999998</v>
      </c>
      <c r="AE4022">
        <v>0</v>
      </c>
      <c r="AF4022">
        <v>183.08063999999999</v>
      </c>
    </row>
    <row r="4023" spans="1:32" x14ac:dyDescent="0.3">
      <c r="A4023">
        <v>3019544</v>
      </c>
      <c r="B4023">
        <v>1</v>
      </c>
      <c r="C4023" t="s">
        <v>82</v>
      </c>
      <c r="D4023" t="s">
        <v>112</v>
      </c>
      <c r="E4023" t="s">
        <v>15131</v>
      </c>
      <c r="F4023" t="s">
        <v>15132</v>
      </c>
      <c r="G4023" t="s">
        <v>134</v>
      </c>
      <c r="H4023" t="s">
        <v>182</v>
      </c>
      <c r="I4023" t="s">
        <v>78</v>
      </c>
      <c r="J4023" t="s">
        <v>136</v>
      </c>
      <c r="K4023" t="s">
        <v>22</v>
      </c>
      <c r="L4023" t="s">
        <v>177</v>
      </c>
      <c r="M4023" t="s">
        <v>15133</v>
      </c>
      <c r="N4023" t="s">
        <v>15134</v>
      </c>
      <c r="O4023">
        <v>0.69999333333333336</v>
      </c>
      <c r="P4023">
        <v>0</v>
      </c>
      <c r="Q4023">
        <v>219</v>
      </c>
      <c r="R4023">
        <v>0</v>
      </c>
      <c r="S4023">
        <v>1</v>
      </c>
      <c r="T4023">
        <v>0</v>
      </c>
      <c r="U4023">
        <v>28</v>
      </c>
      <c r="V4023">
        <v>0</v>
      </c>
      <c r="W4023">
        <v>0</v>
      </c>
      <c r="X4023">
        <v>0</v>
      </c>
      <c r="Y4023">
        <v>41.678469999999997</v>
      </c>
      <c r="Z4023">
        <v>0</v>
      </c>
      <c r="AA4023">
        <v>0.80396840000000003</v>
      </c>
      <c r="AB4023">
        <v>0</v>
      </c>
      <c r="AC4023">
        <v>10.792355000000001</v>
      </c>
      <c r="AD4023">
        <v>0</v>
      </c>
      <c r="AE4023">
        <v>0</v>
      </c>
      <c r="AF4023">
        <v>53.274790000000003</v>
      </c>
    </row>
    <row r="4024" spans="1:32" x14ac:dyDescent="0.3">
      <c r="A4024">
        <v>3019011</v>
      </c>
      <c r="B4024">
        <v>1</v>
      </c>
      <c r="C4024" t="s">
        <v>82</v>
      </c>
      <c r="D4024" t="s">
        <v>95</v>
      </c>
      <c r="E4024" t="s">
        <v>15135</v>
      </c>
      <c r="F4024" t="s">
        <v>7910</v>
      </c>
      <c r="G4024" t="s">
        <v>134</v>
      </c>
      <c r="H4024" t="s">
        <v>182</v>
      </c>
      <c r="I4024" t="s">
        <v>78</v>
      </c>
      <c r="J4024" t="s">
        <v>136</v>
      </c>
      <c r="K4024" t="s">
        <v>22</v>
      </c>
      <c r="L4024" t="s">
        <v>177</v>
      </c>
      <c r="M4024" t="s">
        <v>15136</v>
      </c>
      <c r="N4024" t="s">
        <v>15137</v>
      </c>
      <c r="O4024">
        <v>1.0893986111111111</v>
      </c>
      <c r="P4024">
        <v>0</v>
      </c>
      <c r="Q4024">
        <v>105</v>
      </c>
      <c r="R4024">
        <v>0</v>
      </c>
      <c r="S4024">
        <v>2</v>
      </c>
      <c r="T4024">
        <v>0</v>
      </c>
      <c r="U4024">
        <v>4</v>
      </c>
      <c r="V4024">
        <v>0</v>
      </c>
      <c r="W4024">
        <v>0</v>
      </c>
      <c r="X4024">
        <v>0</v>
      </c>
      <c r="Y4024">
        <v>42.632980000000003</v>
      </c>
      <c r="Z4024">
        <v>0</v>
      </c>
      <c r="AA4024">
        <v>0.27765002999999999</v>
      </c>
      <c r="AB4024">
        <v>0</v>
      </c>
      <c r="AC4024">
        <v>3.3822109999999999</v>
      </c>
      <c r="AD4024">
        <v>0</v>
      </c>
      <c r="AE4024">
        <v>0</v>
      </c>
      <c r="AF4024">
        <v>46.292842999999998</v>
      </c>
    </row>
    <row r="4025" spans="1:32" x14ac:dyDescent="0.3">
      <c r="A4025">
        <v>3014037</v>
      </c>
      <c r="B4025">
        <v>1</v>
      </c>
      <c r="C4025" t="s">
        <v>82</v>
      </c>
      <c r="D4025" t="s">
        <v>96</v>
      </c>
      <c r="E4025" t="s">
        <v>15138</v>
      </c>
      <c r="F4025" t="s">
        <v>15139</v>
      </c>
      <c r="G4025" t="s">
        <v>134</v>
      </c>
      <c r="H4025" t="s">
        <v>610</v>
      </c>
      <c r="I4025" t="s">
        <v>78</v>
      </c>
      <c r="J4025" t="s">
        <v>136</v>
      </c>
      <c r="K4025" t="s">
        <v>22</v>
      </c>
      <c r="L4025" t="s">
        <v>177</v>
      </c>
      <c r="M4025" t="s">
        <v>15140</v>
      </c>
      <c r="N4025" t="s">
        <v>15141</v>
      </c>
      <c r="O4025">
        <v>2.6183216666666667</v>
      </c>
      <c r="P4025">
        <v>0</v>
      </c>
      <c r="Q4025">
        <v>44</v>
      </c>
      <c r="R4025">
        <v>0</v>
      </c>
      <c r="S4025">
        <v>0</v>
      </c>
      <c r="T4025">
        <v>0</v>
      </c>
      <c r="U4025">
        <v>13</v>
      </c>
      <c r="V4025">
        <v>0</v>
      </c>
      <c r="W4025">
        <v>0</v>
      </c>
      <c r="X4025">
        <v>0</v>
      </c>
      <c r="Y4025">
        <v>54.419665999999999</v>
      </c>
      <c r="Z4025">
        <v>0</v>
      </c>
      <c r="AA4025">
        <v>0</v>
      </c>
      <c r="AB4025">
        <v>0</v>
      </c>
      <c r="AC4025">
        <v>108.89283</v>
      </c>
      <c r="AD4025">
        <v>0</v>
      </c>
      <c r="AE4025">
        <v>0</v>
      </c>
      <c r="AF4025">
        <v>163.3125</v>
      </c>
    </row>
    <row r="4026" spans="1:32" x14ac:dyDescent="0.3">
      <c r="A4026">
        <v>3016555</v>
      </c>
      <c r="B4026">
        <v>1</v>
      </c>
      <c r="C4026" t="s">
        <v>82</v>
      </c>
      <c r="D4026" t="s">
        <v>106</v>
      </c>
      <c r="E4026" t="s">
        <v>15142</v>
      </c>
      <c r="F4026" t="s">
        <v>15143</v>
      </c>
      <c r="G4026" t="s">
        <v>134</v>
      </c>
      <c r="H4026" t="s">
        <v>367</v>
      </c>
      <c r="I4026" t="s">
        <v>78</v>
      </c>
      <c r="J4026" t="s">
        <v>136</v>
      </c>
      <c r="K4026" t="s">
        <v>22</v>
      </c>
      <c r="L4026" t="s">
        <v>177</v>
      </c>
      <c r="M4026" t="s">
        <v>14958</v>
      </c>
      <c r="N4026" t="s">
        <v>15144</v>
      </c>
      <c r="O4026">
        <v>1.4700627777777777</v>
      </c>
      <c r="P4026">
        <v>0</v>
      </c>
      <c r="Q4026">
        <v>1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0.31514283999999998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0.31514283999999998</v>
      </c>
    </row>
    <row r="4027" spans="1:32" x14ac:dyDescent="0.3">
      <c r="A4027">
        <v>3014225</v>
      </c>
      <c r="B4027">
        <v>1</v>
      </c>
      <c r="C4027" t="s">
        <v>82</v>
      </c>
      <c r="D4027" t="s">
        <v>106</v>
      </c>
      <c r="E4027" t="s">
        <v>15145</v>
      </c>
      <c r="F4027" t="s">
        <v>15146</v>
      </c>
      <c r="G4027" t="s">
        <v>134</v>
      </c>
      <c r="H4027" t="s">
        <v>367</v>
      </c>
      <c r="I4027" t="s">
        <v>78</v>
      </c>
      <c r="J4027" t="s">
        <v>136</v>
      </c>
      <c r="K4027" t="s">
        <v>22</v>
      </c>
      <c r="L4027" t="s">
        <v>177</v>
      </c>
      <c r="M4027" t="s">
        <v>15147</v>
      </c>
      <c r="N4027" t="s">
        <v>15148</v>
      </c>
      <c r="O4027">
        <v>2.1836697222222221</v>
      </c>
      <c r="P4027">
        <v>0</v>
      </c>
      <c r="Q4027">
        <v>1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6.4253829999999998E-3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6.4253829999999998E-3</v>
      </c>
    </row>
    <row r="4028" spans="1:32" x14ac:dyDescent="0.3">
      <c r="A4028">
        <v>3019415</v>
      </c>
      <c r="B4028">
        <v>1</v>
      </c>
      <c r="C4028" t="s">
        <v>82</v>
      </c>
      <c r="D4028" t="s">
        <v>91</v>
      </c>
      <c r="E4028" t="s">
        <v>15149</v>
      </c>
      <c r="F4028" t="s">
        <v>15150</v>
      </c>
      <c r="G4028" t="s">
        <v>134</v>
      </c>
      <c r="H4028" t="s">
        <v>367</v>
      </c>
      <c r="I4028" t="s">
        <v>78</v>
      </c>
      <c r="J4028" t="s">
        <v>136</v>
      </c>
      <c r="K4028" t="s">
        <v>22</v>
      </c>
      <c r="L4028" t="s">
        <v>177</v>
      </c>
      <c r="M4028" t="s">
        <v>15151</v>
      </c>
      <c r="N4028" t="s">
        <v>15152</v>
      </c>
      <c r="O4028">
        <v>4.8954844444444445</v>
      </c>
      <c r="P4028">
        <v>0</v>
      </c>
      <c r="Q4028">
        <v>2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3.4990473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3.4990473</v>
      </c>
    </row>
    <row r="4029" spans="1:32" x14ac:dyDescent="0.3">
      <c r="A4029">
        <v>3019028</v>
      </c>
      <c r="B4029">
        <v>1</v>
      </c>
      <c r="C4029" t="s">
        <v>82</v>
      </c>
      <c r="D4029" t="s">
        <v>104</v>
      </c>
      <c r="E4029" t="s">
        <v>15153</v>
      </c>
      <c r="F4029" t="s">
        <v>15154</v>
      </c>
      <c r="G4029" t="s">
        <v>134</v>
      </c>
      <c r="H4029" t="s">
        <v>367</v>
      </c>
      <c r="I4029" t="s">
        <v>78</v>
      </c>
      <c r="J4029" t="s">
        <v>136</v>
      </c>
      <c r="K4029" t="s">
        <v>22</v>
      </c>
      <c r="L4029" t="s">
        <v>177</v>
      </c>
      <c r="M4029" t="s">
        <v>15155</v>
      </c>
      <c r="N4029" t="s">
        <v>15156</v>
      </c>
      <c r="O4029">
        <v>1.268918611111111</v>
      </c>
      <c r="P4029">
        <v>0</v>
      </c>
      <c r="Q4029">
        <v>1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1.6209595999999999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1.6209595999999999</v>
      </c>
    </row>
    <row r="4030" spans="1:32" x14ac:dyDescent="0.3">
      <c r="A4030">
        <v>3014000</v>
      </c>
      <c r="B4030">
        <v>1</v>
      </c>
      <c r="C4030" t="s">
        <v>83</v>
      </c>
      <c r="D4030" t="s">
        <v>129</v>
      </c>
      <c r="E4030" t="s">
        <v>4326</v>
      </c>
      <c r="F4030" t="s">
        <v>4327</v>
      </c>
      <c r="G4030" t="s">
        <v>134</v>
      </c>
      <c r="H4030" t="s">
        <v>211</v>
      </c>
      <c r="I4030" t="s">
        <v>79</v>
      </c>
      <c r="J4030" t="s">
        <v>136</v>
      </c>
      <c r="K4030" t="s">
        <v>22</v>
      </c>
      <c r="L4030" t="s">
        <v>177</v>
      </c>
      <c r="M4030" t="s">
        <v>15157</v>
      </c>
      <c r="N4030" t="s">
        <v>15158</v>
      </c>
      <c r="O4030">
        <v>1.9255555555555555</v>
      </c>
      <c r="P4030">
        <v>3</v>
      </c>
      <c r="Q4030">
        <v>382</v>
      </c>
      <c r="R4030">
        <v>148</v>
      </c>
      <c r="S4030">
        <v>60</v>
      </c>
      <c r="T4030">
        <v>12</v>
      </c>
      <c r="U4030">
        <v>35</v>
      </c>
      <c r="V4030">
        <v>0</v>
      </c>
      <c r="W4030">
        <v>0</v>
      </c>
      <c r="X4030">
        <v>9.3123149999999999</v>
      </c>
      <c r="Y4030">
        <v>96.707924000000006</v>
      </c>
      <c r="Z4030">
        <v>150.11975000000001</v>
      </c>
      <c r="AA4030">
        <v>26.855951000000001</v>
      </c>
      <c r="AB4030">
        <v>23.563654</v>
      </c>
      <c r="AC4030">
        <v>26.946740999999999</v>
      </c>
      <c r="AD4030">
        <v>0</v>
      </c>
      <c r="AE4030">
        <v>0</v>
      </c>
      <c r="AF4030">
        <v>333.50632000000002</v>
      </c>
    </row>
    <row r="4031" spans="1:32" x14ac:dyDescent="0.3">
      <c r="A4031">
        <v>3019474</v>
      </c>
      <c r="B4031">
        <v>1</v>
      </c>
      <c r="C4031" t="s">
        <v>83</v>
      </c>
      <c r="D4031" t="s">
        <v>124</v>
      </c>
      <c r="E4031" t="s">
        <v>15159</v>
      </c>
      <c r="F4031" t="s">
        <v>15160</v>
      </c>
      <c r="G4031" t="s">
        <v>134</v>
      </c>
      <c r="H4031" t="s">
        <v>318</v>
      </c>
      <c r="I4031" t="s">
        <v>79</v>
      </c>
      <c r="J4031" t="s">
        <v>136</v>
      </c>
      <c r="K4031" t="s">
        <v>22</v>
      </c>
      <c r="L4031" t="s">
        <v>177</v>
      </c>
      <c r="M4031" t="s">
        <v>15161</v>
      </c>
      <c r="N4031" t="s">
        <v>15162</v>
      </c>
      <c r="O4031">
        <v>4.7404794444444445</v>
      </c>
      <c r="P4031">
        <v>0</v>
      </c>
      <c r="Q4031">
        <v>8</v>
      </c>
      <c r="R4031">
        <v>10</v>
      </c>
      <c r="S4031">
        <v>2</v>
      </c>
      <c r="T4031">
        <v>0</v>
      </c>
      <c r="U4031">
        <v>1</v>
      </c>
      <c r="V4031">
        <v>0</v>
      </c>
      <c r="W4031">
        <v>0</v>
      </c>
      <c r="X4031">
        <v>0</v>
      </c>
      <c r="Y4031">
        <v>4.0608373000000002</v>
      </c>
      <c r="Z4031">
        <v>10.61191</v>
      </c>
      <c r="AA4031">
        <v>3.3735170000000001</v>
      </c>
      <c r="AB4031">
        <v>0</v>
      </c>
      <c r="AC4031">
        <v>0.27149830000000003</v>
      </c>
      <c r="AD4031">
        <v>0</v>
      </c>
      <c r="AE4031">
        <v>0</v>
      </c>
      <c r="AF4031">
        <v>18.317761999999998</v>
      </c>
    </row>
    <row r="4032" spans="1:32" x14ac:dyDescent="0.3">
      <c r="A4032">
        <v>3019497</v>
      </c>
      <c r="B4032">
        <v>1</v>
      </c>
      <c r="C4032" t="s">
        <v>82</v>
      </c>
      <c r="D4032" t="s">
        <v>90</v>
      </c>
      <c r="E4032" t="s">
        <v>15163</v>
      </c>
      <c r="F4032" t="s">
        <v>15164</v>
      </c>
      <c r="G4032" t="s">
        <v>134</v>
      </c>
      <c r="H4032" t="s">
        <v>211</v>
      </c>
      <c r="I4032" t="s">
        <v>79</v>
      </c>
      <c r="J4032" t="s">
        <v>136</v>
      </c>
      <c r="K4032" t="s">
        <v>22</v>
      </c>
      <c r="L4032" t="s">
        <v>177</v>
      </c>
      <c r="M4032" t="s">
        <v>15165</v>
      </c>
      <c r="N4032" t="s">
        <v>15166</v>
      </c>
      <c r="O4032">
        <v>1.230456111111111</v>
      </c>
      <c r="P4032">
        <v>0</v>
      </c>
      <c r="Q4032">
        <v>1510</v>
      </c>
      <c r="R4032">
        <v>0</v>
      </c>
      <c r="S4032">
        <v>0</v>
      </c>
      <c r="T4032">
        <v>9</v>
      </c>
      <c r="U4032">
        <v>180</v>
      </c>
      <c r="V4032">
        <v>10</v>
      </c>
      <c r="W4032">
        <v>0</v>
      </c>
      <c r="X4032">
        <v>0</v>
      </c>
      <c r="Y4032">
        <v>601.1046</v>
      </c>
      <c r="Z4032">
        <v>0</v>
      </c>
      <c r="AA4032">
        <v>0</v>
      </c>
      <c r="AB4032">
        <v>387.51837</v>
      </c>
      <c r="AC4032">
        <v>169.95328000000001</v>
      </c>
      <c r="AD4032">
        <v>803.07574</v>
      </c>
      <c r="AE4032">
        <v>0</v>
      </c>
      <c r="AF4032">
        <v>1961.652</v>
      </c>
    </row>
    <row r="4033" spans="1:32" x14ac:dyDescent="0.3">
      <c r="A4033">
        <v>3013092</v>
      </c>
      <c r="B4033">
        <v>1</v>
      </c>
      <c r="C4033" t="s">
        <v>82</v>
      </c>
      <c r="D4033" t="s">
        <v>106</v>
      </c>
      <c r="E4033" t="s">
        <v>14083</v>
      </c>
      <c r="F4033" t="s">
        <v>14084</v>
      </c>
      <c r="G4033" t="s">
        <v>134</v>
      </c>
      <c r="H4033" t="s">
        <v>367</v>
      </c>
      <c r="I4033" t="s">
        <v>78</v>
      </c>
      <c r="J4033" t="s">
        <v>136</v>
      </c>
      <c r="K4033" t="s">
        <v>22</v>
      </c>
      <c r="L4033" t="s">
        <v>177</v>
      </c>
      <c r="M4033" t="s">
        <v>15167</v>
      </c>
      <c r="N4033" t="s">
        <v>15168</v>
      </c>
      <c r="O4033">
        <v>2.6340469444444441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32.171207000000003</v>
      </c>
      <c r="AD4033">
        <v>0</v>
      </c>
      <c r="AE4033">
        <v>0</v>
      </c>
      <c r="AF4033">
        <v>32.171207000000003</v>
      </c>
    </row>
    <row r="4034" spans="1:32" x14ac:dyDescent="0.3">
      <c r="A4034">
        <v>3016476</v>
      </c>
      <c r="B4034">
        <v>1</v>
      </c>
      <c r="C4034" t="s">
        <v>82</v>
      </c>
      <c r="D4034" t="s">
        <v>112</v>
      </c>
      <c r="E4034" t="s">
        <v>15169</v>
      </c>
      <c r="F4034" t="s">
        <v>15170</v>
      </c>
      <c r="G4034" t="s">
        <v>134</v>
      </c>
      <c r="H4034" t="s">
        <v>238</v>
      </c>
      <c r="I4034" t="s">
        <v>78</v>
      </c>
      <c r="J4034" t="s">
        <v>136</v>
      </c>
      <c r="K4034" t="s">
        <v>22</v>
      </c>
      <c r="L4034" t="s">
        <v>177</v>
      </c>
      <c r="M4034" t="s">
        <v>15171</v>
      </c>
      <c r="N4034" t="s">
        <v>15172</v>
      </c>
      <c r="O4034">
        <v>1.9327050000000001</v>
      </c>
      <c r="P4034">
        <v>0</v>
      </c>
      <c r="Q4034">
        <v>5</v>
      </c>
      <c r="R4034">
        <v>0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0</v>
      </c>
      <c r="Y4034">
        <v>2.1113089999999999</v>
      </c>
      <c r="Z4034">
        <v>0</v>
      </c>
      <c r="AA4034">
        <v>0</v>
      </c>
      <c r="AB4034">
        <v>0</v>
      </c>
      <c r="AC4034">
        <v>3.7984545000000001</v>
      </c>
      <c r="AD4034">
        <v>0</v>
      </c>
      <c r="AE4034">
        <v>0</v>
      </c>
      <c r="AF4034">
        <v>5.909764</v>
      </c>
    </row>
    <row r="4035" spans="1:32" x14ac:dyDescent="0.3">
      <c r="A4035">
        <v>3000176</v>
      </c>
      <c r="B4035">
        <v>1</v>
      </c>
      <c r="C4035" t="s">
        <v>82</v>
      </c>
      <c r="D4035" t="s">
        <v>98</v>
      </c>
      <c r="E4035" t="s">
        <v>15173</v>
      </c>
      <c r="F4035" t="s">
        <v>15174</v>
      </c>
      <c r="G4035" t="s">
        <v>134</v>
      </c>
      <c r="H4035" t="s">
        <v>135</v>
      </c>
      <c r="I4035" t="s">
        <v>79</v>
      </c>
      <c r="J4035" t="s">
        <v>136</v>
      </c>
      <c r="K4035" t="s">
        <v>22</v>
      </c>
      <c r="L4035" t="s">
        <v>137</v>
      </c>
      <c r="M4035" t="s">
        <v>15175</v>
      </c>
      <c r="N4035" t="s">
        <v>15176</v>
      </c>
      <c r="O4035">
        <v>9.3263333333333337E-2</v>
      </c>
      <c r="P4035">
        <v>0</v>
      </c>
      <c r="Q4035">
        <v>684</v>
      </c>
      <c r="R4035">
        <v>0</v>
      </c>
      <c r="S4035">
        <v>0</v>
      </c>
      <c r="T4035">
        <v>0</v>
      </c>
      <c r="U4035">
        <v>69</v>
      </c>
      <c r="V4035">
        <v>0</v>
      </c>
      <c r="W4035">
        <v>0</v>
      </c>
      <c r="X4035">
        <v>0</v>
      </c>
      <c r="Y4035">
        <v>19.879932</v>
      </c>
      <c r="Z4035">
        <v>0</v>
      </c>
      <c r="AA4035">
        <v>0</v>
      </c>
      <c r="AB4035">
        <v>0</v>
      </c>
      <c r="AC4035">
        <v>2.1649324999999999</v>
      </c>
      <c r="AD4035">
        <v>0</v>
      </c>
      <c r="AE4035">
        <v>0</v>
      </c>
      <c r="AF4035">
        <v>22.044865000000001</v>
      </c>
    </row>
    <row r="4036" spans="1:32" x14ac:dyDescent="0.3">
      <c r="A4036">
        <v>3016596</v>
      </c>
      <c r="B4036">
        <v>1</v>
      </c>
      <c r="C4036" t="s">
        <v>82</v>
      </c>
      <c r="D4036" t="s">
        <v>106</v>
      </c>
      <c r="E4036" t="s">
        <v>15177</v>
      </c>
      <c r="F4036" t="s">
        <v>15178</v>
      </c>
      <c r="G4036" t="s">
        <v>134</v>
      </c>
      <c r="H4036" t="s">
        <v>318</v>
      </c>
      <c r="I4036" t="s">
        <v>79</v>
      </c>
      <c r="J4036" t="s">
        <v>136</v>
      </c>
      <c r="K4036" t="s">
        <v>22</v>
      </c>
      <c r="L4036" t="s">
        <v>177</v>
      </c>
      <c r="M4036" t="s">
        <v>15179</v>
      </c>
      <c r="N4036" t="s">
        <v>15180</v>
      </c>
      <c r="O4036">
        <v>1.5648711111111111</v>
      </c>
      <c r="P4036">
        <v>0</v>
      </c>
      <c r="Q4036">
        <v>265</v>
      </c>
      <c r="R4036">
        <v>0</v>
      </c>
      <c r="S4036">
        <v>4</v>
      </c>
      <c r="T4036">
        <v>0</v>
      </c>
      <c r="U4036">
        <v>27</v>
      </c>
      <c r="V4036">
        <v>0</v>
      </c>
      <c r="W4036">
        <v>0</v>
      </c>
      <c r="X4036">
        <v>0</v>
      </c>
      <c r="Y4036">
        <v>175.28870000000001</v>
      </c>
      <c r="Z4036">
        <v>0</v>
      </c>
      <c r="AA4036">
        <v>0.23004532999999999</v>
      </c>
      <c r="AB4036">
        <v>0</v>
      </c>
      <c r="AC4036">
        <v>35.725670000000001</v>
      </c>
      <c r="AD4036">
        <v>0</v>
      </c>
      <c r="AE4036">
        <v>0</v>
      </c>
      <c r="AF4036">
        <v>211.24440000000001</v>
      </c>
    </row>
    <row r="4037" spans="1:32" x14ac:dyDescent="0.3">
      <c r="A4037">
        <v>3016114</v>
      </c>
      <c r="B4037">
        <v>1</v>
      </c>
      <c r="C4037" t="s">
        <v>82</v>
      </c>
      <c r="D4037" t="s">
        <v>111</v>
      </c>
      <c r="E4037" t="s">
        <v>15181</v>
      </c>
      <c r="F4037" t="s">
        <v>15182</v>
      </c>
      <c r="G4037" t="s">
        <v>134</v>
      </c>
      <c r="H4037" t="s">
        <v>182</v>
      </c>
      <c r="I4037" t="s">
        <v>78</v>
      </c>
      <c r="J4037" t="s">
        <v>136</v>
      </c>
      <c r="K4037" t="s">
        <v>22</v>
      </c>
      <c r="L4037" t="s">
        <v>177</v>
      </c>
      <c r="M4037" t="s">
        <v>15183</v>
      </c>
      <c r="N4037" t="s">
        <v>15184</v>
      </c>
      <c r="O4037">
        <v>0.89805555555555561</v>
      </c>
      <c r="P4037">
        <v>0</v>
      </c>
      <c r="Q4037">
        <v>52</v>
      </c>
      <c r="R4037">
        <v>0</v>
      </c>
      <c r="S4037">
        <v>28</v>
      </c>
      <c r="T4037">
        <v>0</v>
      </c>
      <c r="U4037">
        <v>15</v>
      </c>
      <c r="V4037">
        <v>0</v>
      </c>
      <c r="W4037">
        <v>0</v>
      </c>
      <c r="X4037">
        <v>0</v>
      </c>
      <c r="Y4037">
        <v>9.904185</v>
      </c>
      <c r="Z4037">
        <v>0</v>
      </c>
      <c r="AA4037">
        <v>3.4461840000000001</v>
      </c>
      <c r="AB4037">
        <v>0</v>
      </c>
      <c r="AC4037">
        <v>1.1070526000000001</v>
      </c>
      <c r="AD4037">
        <v>0</v>
      </c>
      <c r="AE4037">
        <v>0</v>
      </c>
      <c r="AF4037">
        <v>14.457421999999999</v>
      </c>
    </row>
    <row r="4038" spans="1:32" x14ac:dyDescent="0.3">
      <c r="A4038">
        <v>3014535</v>
      </c>
      <c r="B4038">
        <v>1</v>
      </c>
      <c r="C4038" t="s">
        <v>83</v>
      </c>
      <c r="D4038" t="s">
        <v>130</v>
      </c>
      <c r="E4038" t="s">
        <v>15185</v>
      </c>
      <c r="F4038" t="s">
        <v>15186</v>
      </c>
      <c r="G4038" t="s">
        <v>134</v>
      </c>
      <c r="H4038" t="s">
        <v>293</v>
      </c>
      <c r="I4038" t="s">
        <v>78</v>
      </c>
      <c r="J4038" t="s">
        <v>136</v>
      </c>
      <c r="K4038" t="s">
        <v>22</v>
      </c>
      <c r="L4038" t="s">
        <v>177</v>
      </c>
      <c r="M4038" t="s">
        <v>15187</v>
      </c>
      <c r="N4038" t="s">
        <v>15188</v>
      </c>
      <c r="O4038">
        <v>7.4716411111111114</v>
      </c>
      <c r="P4038">
        <v>0</v>
      </c>
      <c r="Q4038">
        <v>14</v>
      </c>
      <c r="R4038">
        <v>0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0</v>
      </c>
      <c r="Y4038">
        <v>19.364346000000001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19.364346000000001</v>
      </c>
    </row>
    <row r="4039" spans="1:32" x14ac:dyDescent="0.3">
      <c r="A4039">
        <v>3016548</v>
      </c>
      <c r="B4039">
        <v>1</v>
      </c>
      <c r="C4039" t="s">
        <v>82</v>
      </c>
      <c r="D4039" t="s">
        <v>91</v>
      </c>
      <c r="E4039" t="s">
        <v>15189</v>
      </c>
      <c r="F4039" t="s">
        <v>15190</v>
      </c>
      <c r="G4039" t="s">
        <v>134</v>
      </c>
      <c r="H4039" t="s">
        <v>247</v>
      </c>
      <c r="I4039" t="s">
        <v>78</v>
      </c>
      <c r="J4039" t="s">
        <v>136</v>
      </c>
      <c r="K4039" t="s">
        <v>22</v>
      </c>
      <c r="L4039" t="s">
        <v>177</v>
      </c>
      <c r="M4039" t="s">
        <v>15191</v>
      </c>
      <c r="N4039" t="s">
        <v>15192</v>
      </c>
      <c r="O4039">
        <v>0.93791472222222216</v>
      </c>
      <c r="P4039">
        <v>0</v>
      </c>
      <c r="Q4039">
        <v>181</v>
      </c>
      <c r="R4039">
        <v>0</v>
      </c>
      <c r="S4039">
        <v>0</v>
      </c>
      <c r="T4039">
        <v>0</v>
      </c>
      <c r="U4039">
        <v>5</v>
      </c>
      <c r="V4039">
        <v>0</v>
      </c>
      <c r="W4039">
        <v>0</v>
      </c>
      <c r="X4039">
        <v>0</v>
      </c>
      <c r="Y4039">
        <v>36.169519999999999</v>
      </c>
      <c r="Z4039">
        <v>0</v>
      </c>
      <c r="AA4039">
        <v>0</v>
      </c>
      <c r="AB4039">
        <v>0</v>
      </c>
      <c r="AC4039">
        <v>2.5307347999999998</v>
      </c>
      <c r="AD4039">
        <v>0</v>
      </c>
      <c r="AE4039">
        <v>0</v>
      </c>
      <c r="AF4039">
        <v>38.700256000000003</v>
      </c>
    </row>
    <row r="4040" spans="1:32" x14ac:dyDescent="0.3">
      <c r="A4040">
        <v>3013288</v>
      </c>
      <c r="B4040">
        <v>1</v>
      </c>
      <c r="C4040" t="s">
        <v>83</v>
      </c>
      <c r="D4040" t="s">
        <v>128</v>
      </c>
      <c r="E4040" t="s">
        <v>15193</v>
      </c>
      <c r="F4040" t="s">
        <v>15194</v>
      </c>
      <c r="G4040" t="s">
        <v>134</v>
      </c>
      <c r="H4040" t="s">
        <v>211</v>
      </c>
      <c r="I4040" t="s">
        <v>79</v>
      </c>
      <c r="J4040" t="s">
        <v>136</v>
      </c>
      <c r="K4040" t="s">
        <v>22</v>
      </c>
      <c r="L4040" t="s">
        <v>177</v>
      </c>
      <c r="M4040" t="s">
        <v>15195</v>
      </c>
      <c r="N4040" t="s">
        <v>15196</v>
      </c>
      <c r="O4040">
        <v>1.4474677777777778</v>
      </c>
      <c r="P4040">
        <v>0</v>
      </c>
      <c r="Q4040">
        <v>409</v>
      </c>
      <c r="R4040">
        <v>8</v>
      </c>
      <c r="S4040">
        <v>18</v>
      </c>
      <c r="T4040">
        <v>1</v>
      </c>
      <c r="U4040">
        <v>69</v>
      </c>
      <c r="V4040">
        <v>0</v>
      </c>
      <c r="W4040">
        <v>0</v>
      </c>
      <c r="X4040">
        <v>0</v>
      </c>
      <c r="Y4040">
        <v>185.75565</v>
      </c>
      <c r="Z4040">
        <v>0.88388040000000001</v>
      </c>
      <c r="AA4040">
        <v>11.750662</v>
      </c>
      <c r="AB4040">
        <v>3.6913027999999999</v>
      </c>
      <c r="AC4040">
        <v>42.651380000000003</v>
      </c>
      <c r="AD4040">
        <v>0</v>
      </c>
      <c r="AE4040">
        <v>0</v>
      </c>
      <c r="AF4040">
        <v>244.73287999999999</v>
      </c>
    </row>
    <row r="4041" spans="1:32" x14ac:dyDescent="0.3">
      <c r="A4041">
        <v>3012178</v>
      </c>
      <c r="B4041">
        <v>1</v>
      </c>
      <c r="C4041" t="s">
        <v>82</v>
      </c>
      <c r="D4041" t="s">
        <v>88</v>
      </c>
      <c r="E4041" t="s">
        <v>9043</v>
      </c>
      <c r="F4041" t="s">
        <v>9044</v>
      </c>
      <c r="G4041" t="s">
        <v>134</v>
      </c>
      <c r="H4041" t="s">
        <v>659</v>
      </c>
      <c r="I4041" t="s">
        <v>80</v>
      </c>
      <c r="J4041" t="s">
        <v>136</v>
      </c>
      <c r="K4041" t="s">
        <v>22</v>
      </c>
      <c r="L4041" t="s">
        <v>137</v>
      </c>
      <c r="M4041" t="s">
        <v>15197</v>
      </c>
      <c r="N4041" t="s">
        <v>15198</v>
      </c>
      <c r="O4041">
        <v>7.2052777777777779</v>
      </c>
      <c r="P4041">
        <v>6</v>
      </c>
      <c r="Q4041">
        <v>58</v>
      </c>
      <c r="R4041">
        <v>43</v>
      </c>
      <c r="S4041">
        <v>165</v>
      </c>
      <c r="T4041">
        <v>6</v>
      </c>
      <c r="U4041">
        <v>61</v>
      </c>
      <c r="V4041">
        <v>2</v>
      </c>
      <c r="W4041">
        <v>0</v>
      </c>
      <c r="X4041">
        <v>4.707427</v>
      </c>
      <c r="Y4041">
        <v>64.670715000000001</v>
      </c>
      <c r="Z4041">
        <v>90.150919999999999</v>
      </c>
      <c r="AA4041">
        <v>356.81479999999999</v>
      </c>
      <c r="AB4041">
        <v>132.87941000000001</v>
      </c>
      <c r="AC4041">
        <v>210.77510000000001</v>
      </c>
      <c r="AD4041">
        <v>312.75742000000002</v>
      </c>
      <c r="AE4041">
        <v>0</v>
      </c>
      <c r="AF4041">
        <v>1172.7556999999999</v>
      </c>
    </row>
    <row r="4042" spans="1:32" x14ac:dyDescent="0.3">
      <c r="A4042">
        <v>3013402</v>
      </c>
      <c r="B4042">
        <v>1</v>
      </c>
      <c r="C4042" t="s">
        <v>82</v>
      </c>
      <c r="D4042" t="s">
        <v>108</v>
      </c>
      <c r="E4042" t="s">
        <v>15199</v>
      </c>
      <c r="F4042" t="s">
        <v>15200</v>
      </c>
      <c r="G4042" t="s">
        <v>134</v>
      </c>
      <c r="H4042" t="s">
        <v>238</v>
      </c>
      <c r="I4042" t="s">
        <v>78</v>
      </c>
      <c r="J4042" t="s">
        <v>136</v>
      </c>
      <c r="K4042" t="s">
        <v>22</v>
      </c>
      <c r="L4042" t="s">
        <v>177</v>
      </c>
      <c r="M4042" t="s">
        <v>15201</v>
      </c>
      <c r="N4042" t="s">
        <v>15202</v>
      </c>
      <c r="O4042">
        <v>6.0538294444444443</v>
      </c>
      <c r="P4042">
        <v>0</v>
      </c>
      <c r="Q4042">
        <v>2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4.4292499999999997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4.4292499999999997</v>
      </c>
    </row>
    <row r="4043" spans="1:32" x14ac:dyDescent="0.3">
      <c r="A4043">
        <v>3014555</v>
      </c>
      <c r="B4043">
        <v>1</v>
      </c>
      <c r="C4043" t="s">
        <v>82</v>
      </c>
      <c r="D4043" t="s">
        <v>106</v>
      </c>
      <c r="E4043" t="s">
        <v>15203</v>
      </c>
      <c r="F4043" t="s">
        <v>15204</v>
      </c>
      <c r="G4043" t="s">
        <v>134</v>
      </c>
      <c r="H4043" t="s">
        <v>247</v>
      </c>
      <c r="I4043" t="s">
        <v>78</v>
      </c>
      <c r="J4043" t="s">
        <v>136</v>
      </c>
      <c r="K4043" t="s">
        <v>22</v>
      </c>
      <c r="L4043" t="s">
        <v>177</v>
      </c>
      <c r="M4043" t="s">
        <v>15205</v>
      </c>
      <c r="N4043" t="s">
        <v>15206</v>
      </c>
      <c r="O4043">
        <v>1.748105</v>
      </c>
      <c r="P4043">
        <v>0</v>
      </c>
      <c r="Q4043">
        <v>437</v>
      </c>
      <c r="R4043">
        <v>0</v>
      </c>
      <c r="S4043">
        <v>0</v>
      </c>
      <c r="T4043">
        <v>0</v>
      </c>
      <c r="U4043">
        <v>19</v>
      </c>
      <c r="V4043">
        <v>0</v>
      </c>
      <c r="W4043">
        <v>0</v>
      </c>
      <c r="X4043">
        <v>0</v>
      </c>
      <c r="Y4043">
        <v>200.43149</v>
      </c>
      <c r="Z4043">
        <v>0</v>
      </c>
      <c r="AA4043">
        <v>0</v>
      </c>
      <c r="AB4043">
        <v>0</v>
      </c>
      <c r="AC4043">
        <v>17.748318000000001</v>
      </c>
      <c r="AD4043">
        <v>0</v>
      </c>
      <c r="AE4043">
        <v>0</v>
      </c>
      <c r="AF4043">
        <v>218.1798</v>
      </c>
    </row>
    <row r="4044" spans="1:32" x14ac:dyDescent="0.3">
      <c r="A4044">
        <v>3019660</v>
      </c>
      <c r="B4044">
        <v>1</v>
      </c>
      <c r="C4044" t="s">
        <v>82</v>
      </c>
      <c r="D4044" t="s">
        <v>106</v>
      </c>
      <c r="E4044" t="s">
        <v>3750</v>
      </c>
      <c r="F4044" t="s">
        <v>3751</v>
      </c>
      <c r="G4044" t="s">
        <v>134</v>
      </c>
      <c r="H4044" t="s">
        <v>211</v>
      </c>
      <c r="I4044" t="s">
        <v>79</v>
      </c>
      <c r="J4044" t="s">
        <v>136</v>
      </c>
      <c r="K4044" t="s">
        <v>22</v>
      </c>
      <c r="L4044" t="s">
        <v>177</v>
      </c>
      <c r="M4044" t="s">
        <v>15207</v>
      </c>
      <c r="N4044" t="s">
        <v>15208</v>
      </c>
      <c r="O4044">
        <v>0.16333333333333333</v>
      </c>
      <c r="P4044">
        <v>1</v>
      </c>
      <c r="Q4044">
        <v>398</v>
      </c>
      <c r="R4044">
        <v>1</v>
      </c>
      <c r="S4044">
        <v>2</v>
      </c>
      <c r="T4044">
        <v>7</v>
      </c>
      <c r="U4044">
        <v>48</v>
      </c>
      <c r="V4044">
        <v>0</v>
      </c>
      <c r="W4044">
        <v>0</v>
      </c>
      <c r="X4044">
        <v>0.34034678000000002</v>
      </c>
      <c r="Y4044">
        <v>21.79786</v>
      </c>
      <c r="Z4044">
        <v>0.37917662000000002</v>
      </c>
      <c r="AA4044">
        <v>2.9156586999999999E-5</v>
      </c>
      <c r="AB4044">
        <v>3.4677745999999998</v>
      </c>
      <c r="AC4044">
        <v>4.252999</v>
      </c>
      <c r="AD4044">
        <v>0</v>
      </c>
      <c r="AE4044">
        <v>0</v>
      </c>
      <c r="AF4044">
        <v>30.238185999999999</v>
      </c>
    </row>
    <row r="4045" spans="1:32" x14ac:dyDescent="0.3">
      <c r="A4045">
        <v>3019380</v>
      </c>
      <c r="B4045">
        <v>1</v>
      </c>
      <c r="C4045" t="s">
        <v>82</v>
      </c>
      <c r="D4045" t="s">
        <v>103</v>
      </c>
      <c r="E4045" t="s">
        <v>15209</v>
      </c>
      <c r="F4045" t="s">
        <v>15210</v>
      </c>
      <c r="G4045" t="s">
        <v>134</v>
      </c>
      <c r="H4045" t="s">
        <v>247</v>
      </c>
      <c r="I4045" t="s">
        <v>78</v>
      </c>
      <c r="J4045" t="s">
        <v>136</v>
      </c>
      <c r="K4045" t="s">
        <v>22</v>
      </c>
      <c r="L4045" t="s">
        <v>177</v>
      </c>
      <c r="M4045" t="s">
        <v>15211</v>
      </c>
      <c r="N4045" t="s">
        <v>15212</v>
      </c>
      <c r="O4045">
        <v>2.0758341666666666</v>
      </c>
      <c r="P4045">
        <v>0</v>
      </c>
      <c r="Q4045">
        <v>1</v>
      </c>
      <c r="R4045">
        <v>0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0</v>
      </c>
      <c r="Y4045">
        <v>0.40949047</v>
      </c>
      <c r="Z4045">
        <v>0</v>
      </c>
      <c r="AA4045">
        <v>0</v>
      </c>
      <c r="AB4045">
        <v>0</v>
      </c>
      <c r="AC4045">
        <v>1.0232203</v>
      </c>
      <c r="AD4045">
        <v>0</v>
      </c>
      <c r="AE4045">
        <v>0</v>
      </c>
      <c r="AF4045">
        <v>1.4327108</v>
      </c>
    </row>
    <row r="4046" spans="1:32" x14ac:dyDescent="0.3">
      <c r="A4046">
        <v>3019659</v>
      </c>
      <c r="B4046">
        <v>1</v>
      </c>
      <c r="C4046" t="s">
        <v>82</v>
      </c>
      <c r="D4046" t="s">
        <v>86</v>
      </c>
      <c r="E4046" t="s">
        <v>15213</v>
      </c>
      <c r="F4046" t="s">
        <v>15214</v>
      </c>
      <c r="G4046" t="s">
        <v>134</v>
      </c>
      <c r="H4046" t="s">
        <v>367</v>
      </c>
      <c r="I4046" t="s">
        <v>78</v>
      </c>
      <c r="J4046" t="s">
        <v>136</v>
      </c>
      <c r="K4046" t="s">
        <v>22</v>
      </c>
      <c r="L4046" t="s">
        <v>177</v>
      </c>
      <c r="M4046" t="s">
        <v>15215</v>
      </c>
      <c r="N4046" t="s">
        <v>15216</v>
      </c>
      <c r="O4046">
        <v>3.1419052777777781</v>
      </c>
      <c r="P4046">
        <v>0</v>
      </c>
      <c r="Q4046">
        <v>1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1.2275455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1.2275455</v>
      </c>
    </row>
    <row r="4047" spans="1:32" x14ac:dyDescent="0.3">
      <c r="A4047">
        <v>3012174</v>
      </c>
      <c r="B4047">
        <v>1</v>
      </c>
      <c r="C4047" t="s">
        <v>82</v>
      </c>
      <c r="D4047" t="s">
        <v>88</v>
      </c>
      <c r="E4047" t="s">
        <v>15217</v>
      </c>
      <c r="F4047" t="s">
        <v>15218</v>
      </c>
      <c r="G4047" t="s">
        <v>134</v>
      </c>
      <c r="H4047" t="s">
        <v>659</v>
      </c>
      <c r="I4047" t="s">
        <v>80</v>
      </c>
      <c r="J4047" t="s">
        <v>136</v>
      </c>
      <c r="K4047" t="s">
        <v>22</v>
      </c>
      <c r="L4047" t="s">
        <v>137</v>
      </c>
      <c r="M4047" t="s">
        <v>15219</v>
      </c>
      <c r="N4047" t="s">
        <v>15220</v>
      </c>
      <c r="O4047">
        <v>7.160277777777778</v>
      </c>
      <c r="P4047">
        <v>12</v>
      </c>
      <c r="Q4047">
        <v>3542</v>
      </c>
      <c r="R4047">
        <v>143</v>
      </c>
      <c r="S4047">
        <v>621</v>
      </c>
      <c r="T4047">
        <v>53</v>
      </c>
      <c r="U4047">
        <v>450</v>
      </c>
      <c r="V4047">
        <v>4</v>
      </c>
      <c r="W4047">
        <v>0</v>
      </c>
      <c r="X4047">
        <v>37.465865999999998</v>
      </c>
      <c r="Y4047">
        <v>2757.9953999999998</v>
      </c>
      <c r="Z4047">
        <v>867.44556</v>
      </c>
      <c r="AA4047">
        <v>1207.3986</v>
      </c>
      <c r="AB4047">
        <v>1527.9973</v>
      </c>
      <c r="AC4047">
        <v>1184.634</v>
      </c>
      <c r="AD4047">
        <v>483.69943000000001</v>
      </c>
      <c r="AE4047">
        <v>0</v>
      </c>
      <c r="AF4047">
        <v>8066.6360000000004</v>
      </c>
    </row>
    <row r="4048" spans="1:32" x14ac:dyDescent="0.3">
      <c r="A4048">
        <v>3014294</v>
      </c>
      <c r="B4048">
        <v>1</v>
      </c>
      <c r="C4048" t="s">
        <v>83</v>
      </c>
      <c r="D4048" t="s">
        <v>128</v>
      </c>
      <c r="E4048" t="s">
        <v>12391</v>
      </c>
      <c r="F4048" t="s">
        <v>12392</v>
      </c>
      <c r="G4048" t="s">
        <v>134</v>
      </c>
      <c r="H4048" t="s">
        <v>211</v>
      </c>
      <c r="I4048" t="s">
        <v>79</v>
      </c>
      <c r="J4048" t="s">
        <v>136</v>
      </c>
      <c r="K4048" t="s">
        <v>22</v>
      </c>
      <c r="L4048" t="s">
        <v>177</v>
      </c>
      <c r="M4048" t="s">
        <v>15221</v>
      </c>
      <c r="N4048" t="s">
        <v>15222</v>
      </c>
      <c r="O4048">
        <v>0.80472222222222223</v>
      </c>
      <c r="P4048">
        <v>4</v>
      </c>
      <c r="Q4048">
        <v>13</v>
      </c>
      <c r="R4048">
        <v>39</v>
      </c>
      <c r="S4048">
        <v>49</v>
      </c>
      <c r="T4048">
        <v>3</v>
      </c>
      <c r="U4048">
        <v>2</v>
      </c>
      <c r="V4048">
        <v>0</v>
      </c>
      <c r="W4048">
        <v>0</v>
      </c>
      <c r="X4048">
        <v>3.6813570000000002</v>
      </c>
      <c r="Y4048">
        <v>2.3297880000000002</v>
      </c>
      <c r="Z4048">
        <v>6.4653770000000002</v>
      </c>
      <c r="AA4048">
        <v>6.4958179999999999</v>
      </c>
      <c r="AB4048">
        <v>3.1282494000000001</v>
      </c>
      <c r="AC4048">
        <v>0</v>
      </c>
      <c r="AD4048">
        <v>0</v>
      </c>
      <c r="AE4048">
        <v>0</v>
      </c>
      <c r="AF4048">
        <v>22.10059</v>
      </c>
    </row>
    <row r="4049" spans="1:32" x14ac:dyDescent="0.3">
      <c r="A4049">
        <v>3019449</v>
      </c>
      <c r="B4049">
        <v>1</v>
      </c>
      <c r="C4049" t="s">
        <v>82</v>
      </c>
      <c r="D4049" t="s">
        <v>98</v>
      </c>
      <c r="E4049" t="s">
        <v>15223</v>
      </c>
      <c r="F4049" t="s">
        <v>15224</v>
      </c>
      <c r="G4049" t="s">
        <v>134</v>
      </c>
      <c r="H4049" t="s">
        <v>247</v>
      </c>
      <c r="I4049" t="s">
        <v>78</v>
      </c>
      <c r="J4049" t="s">
        <v>136</v>
      </c>
      <c r="K4049" t="s">
        <v>22</v>
      </c>
      <c r="L4049" t="s">
        <v>177</v>
      </c>
      <c r="M4049" t="s">
        <v>15225</v>
      </c>
      <c r="N4049" t="s">
        <v>15226</v>
      </c>
      <c r="O4049">
        <v>3.5850669444444443</v>
      </c>
      <c r="P4049">
        <v>0</v>
      </c>
      <c r="Q4049">
        <v>36</v>
      </c>
      <c r="R4049">
        <v>0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0</v>
      </c>
      <c r="Y4049">
        <v>36.557994999999998</v>
      </c>
      <c r="Z4049">
        <v>0</v>
      </c>
      <c r="AA4049">
        <v>0</v>
      </c>
      <c r="AB4049">
        <v>0</v>
      </c>
      <c r="AC4049">
        <v>3.0746989999999998</v>
      </c>
      <c r="AD4049">
        <v>0</v>
      </c>
      <c r="AE4049">
        <v>0</v>
      </c>
      <c r="AF4049">
        <v>39.632694000000001</v>
      </c>
    </row>
    <row r="4050" spans="1:32" x14ac:dyDescent="0.3">
      <c r="A4050">
        <v>3019499</v>
      </c>
      <c r="B4050">
        <v>1</v>
      </c>
      <c r="C4050" t="s">
        <v>83</v>
      </c>
      <c r="D4050" t="s">
        <v>123</v>
      </c>
      <c r="E4050" t="s">
        <v>15227</v>
      </c>
      <c r="F4050" t="s">
        <v>15228</v>
      </c>
      <c r="G4050" t="s">
        <v>134</v>
      </c>
      <c r="H4050" t="s">
        <v>211</v>
      </c>
      <c r="I4050" t="s">
        <v>79</v>
      </c>
      <c r="J4050" t="s">
        <v>136</v>
      </c>
      <c r="K4050" t="s">
        <v>22</v>
      </c>
      <c r="L4050" t="s">
        <v>177</v>
      </c>
      <c r="M4050" t="s">
        <v>15229</v>
      </c>
      <c r="N4050" t="s">
        <v>15230</v>
      </c>
      <c r="O4050">
        <v>1.0427777777777778</v>
      </c>
      <c r="P4050">
        <v>0</v>
      </c>
      <c r="Q4050">
        <v>4</v>
      </c>
      <c r="R4050">
        <v>4</v>
      </c>
      <c r="S4050">
        <v>9</v>
      </c>
      <c r="T4050">
        <v>13</v>
      </c>
      <c r="U4050">
        <v>10</v>
      </c>
      <c r="V4050">
        <v>1</v>
      </c>
      <c r="W4050">
        <v>0</v>
      </c>
      <c r="X4050">
        <v>0</v>
      </c>
      <c r="Y4050">
        <v>0.84138069999999998</v>
      </c>
      <c r="Z4050">
        <v>0.39469209999999999</v>
      </c>
      <c r="AA4050">
        <v>2.3022033999999998</v>
      </c>
      <c r="AB4050">
        <v>171.70769999999999</v>
      </c>
      <c r="AC4050">
        <v>26.686226000000001</v>
      </c>
      <c r="AD4050">
        <v>21.995916000000001</v>
      </c>
      <c r="AE4050">
        <v>0</v>
      </c>
      <c r="AF4050">
        <v>223.92813000000001</v>
      </c>
    </row>
    <row r="4051" spans="1:32" x14ac:dyDescent="0.3">
      <c r="A4051">
        <v>3002361</v>
      </c>
      <c r="B4051">
        <v>1</v>
      </c>
      <c r="C4051" t="s">
        <v>82</v>
      </c>
      <c r="D4051" t="s">
        <v>104</v>
      </c>
      <c r="E4051" t="s">
        <v>15231</v>
      </c>
      <c r="F4051" t="s">
        <v>15232</v>
      </c>
      <c r="G4051" t="s">
        <v>134</v>
      </c>
      <c r="H4051" t="s">
        <v>135</v>
      </c>
      <c r="I4051" t="s">
        <v>79</v>
      </c>
      <c r="J4051" t="s">
        <v>136</v>
      </c>
      <c r="K4051" t="s">
        <v>22</v>
      </c>
      <c r="L4051" t="s">
        <v>137</v>
      </c>
      <c r="M4051" t="s">
        <v>15233</v>
      </c>
      <c r="N4051" t="s">
        <v>15234</v>
      </c>
      <c r="O4051">
        <v>0.23744527777777777</v>
      </c>
      <c r="P4051">
        <v>0</v>
      </c>
      <c r="Q4051">
        <v>0</v>
      </c>
      <c r="R4051">
        <v>0</v>
      </c>
      <c r="S4051">
        <v>0</v>
      </c>
      <c r="T4051">
        <v>1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42.583317000000001</v>
      </c>
      <c r="AC4051">
        <v>0</v>
      </c>
      <c r="AD4051">
        <v>0</v>
      </c>
      <c r="AE4051">
        <v>0</v>
      </c>
      <c r="AF4051">
        <v>42.583317000000001</v>
      </c>
    </row>
    <row r="4052" spans="1:32" x14ac:dyDescent="0.3">
      <c r="A4052">
        <v>3019621</v>
      </c>
      <c r="B4052">
        <v>1</v>
      </c>
      <c r="C4052" t="s">
        <v>82</v>
      </c>
      <c r="D4052" t="s">
        <v>109</v>
      </c>
      <c r="E4052" t="s">
        <v>15235</v>
      </c>
      <c r="F4052" t="s">
        <v>15236</v>
      </c>
      <c r="G4052" t="s">
        <v>134</v>
      </c>
      <c r="H4052" t="s">
        <v>211</v>
      </c>
      <c r="I4052" t="s">
        <v>79</v>
      </c>
      <c r="J4052" t="s">
        <v>136</v>
      </c>
      <c r="K4052" t="s">
        <v>22</v>
      </c>
      <c r="L4052" t="s">
        <v>177</v>
      </c>
      <c r="M4052" t="s">
        <v>15237</v>
      </c>
      <c r="N4052" t="s">
        <v>15238</v>
      </c>
      <c r="O4052">
        <v>0.22027777777777777</v>
      </c>
      <c r="P4052">
        <v>0</v>
      </c>
      <c r="Q4052">
        <v>552</v>
      </c>
      <c r="R4052">
        <v>0</v>
      </c>
      <c r="S4052">
        <v>7</v>
      </c>
      <c r="T4052">
        <v>2</v>
      </c>
      <c r="U4052">
        <v>56</v>
      </c>
      <c r="V4052">
        <v>0</v>
      </c>
      <c r="W4052">
        <v>0</v>
      </c>
      <c r="X4052">
        <v>0</v>
      </c>
      <c r="Y4052">
        <v>34.794254000000002</v>
      </c>
      <c r="Z4052">
        <v>0</v>
      </c>
      <c r="AA4052">
        <v>2.5805246E-2</v>
      </c>
      <c r="AB4052">
        <v>78.944760000000002</v>
      </c>
      <c r="AC4052">
        <v>7.0284740000000001</v>
      </c>
      <c r="AD4052">
        <v>0</v>
      </c>
      <c r="AE4052">
        <v>0</v>
      </c>
      <c r="AF4052">
        <v>120.7933</v>
      </c>
    </row>
    <row r="4053" spans="1:32" x14ac:dyDescent="0.3">
      <c r="A4053">
        <v>3014302</v>
      </c>
      <c r="B4053">
        <v>1</v>
      </c>
      <c r="C4053" t="s">
        <v>82</v>
      </c>
      <c r="D4053" t="s">
        <v>91</v>
      </c>
      <c r="E4053" t="s">
        <v>15239</v>
      </c>
      <c r="F4053" t="s">
        <v>15240</v>
      </c>
      <c r="G4053" t="s">
        <v>134</v>
      </c>
      <c r="H4053" t="s">
        <v>478</v>
      </c>
      <c r="I4053" t="s">
        <v>78</v>
      </c>
      <c r="J4053" t="s">
        <v>136</v>
      </c>
      <c r="K4053" t="s">
        <v>22</v>
      </c>
      <c r="L4053" t="s">
        <v>177</v>
      </c>
      <c r="M4053" t="s">
        <v>15241</v>
      </c>
      <c r="N4053" t="s">
        <v>15242</v>
      </c>
      <c r="O4053">
        <v>2.4389266666666667</v>
      </c>
      <c r="P4053">
        <v>0</v>
      </c>
      <c r="Q4053">
        <v>77</v>
      </c>
      <c r="R4053">
        <v>0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0</v>
      </c>
      <c r="Y4053">
        <v>34.321278</v>
      </c>
      <c r="Z4053">
        <v>0</v>
      </c>
      <c r="AA4053">
        <v>0</v>
      </c>
      <c r="AB4053">
        <v>0</v>
      </c>
      <c r="AC4053">
        <v>1.1738489999999999</v>
      </c>
      <c r="AD4053">
        <v>0</v>
      </c>
      <c r="AE4053">
        <v>0</v>
      </c>
      <c r="AF4053">
        <v>35.495125000000002</v>
      </c>
    </row>
    <row r="4054" spans="1:32" x14ac:dyDescent="0.3">
      <c r="A4054">
        <v>3017505</v>
      </c>
      <c r="B4054">
        <v>1</v>
      </c>
      <c r="C4054" t="s">
        <v>83</v>
      </c>
      <c r="D4054" t="s">
        <v>124</v>
      </c>
      <c r="E4054" t="s">
        <v>15243</v>
      </c>
      <c r="F4054" t="s">
        <v>15244</v>
      </c>
      <c r="G4054" t="s">
        <v>134</v>
      </c>
      <c r="H4054" t="s">
        <v>238</v>
      </c>
      <c r="I4054" t="s">
        <v>78</v>
      </c>
      <c r="J4054" t="s">
        <v>136</v>
      </c>
      <c r="K4054" t="s">
        <v>22</v>
      </c>
      <c r="L4054" t="s">
        <v>177</v>
      </c>
      <c r="M4054" t="s">
        <v>15245</v>
      </c>
      <c r="N4054" t="s">
        <v>15246</v>
      </c>
      <c r="O4054">
        <v>1.9707919444444444</v>
      </c>
      <c r="P4054">
        <v>0</v>
      </c>
      <c r="Q4054">
        <v>1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0.44404300000000002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0.44404300000000002</v>
      </c>
    </row>
    <row r="4055" spans="1:32" x14ac:dyDescent="0.3">
      <c r="A4055">
        <v>3016932</v>
      </c>
      <c r="B4055">
        <v>1</v>
      </c>
      <c r="C4055" t="s">
        <v>82</v>
      </c>
      <c r="D4055" t="s">
        <v>90</v>
      </c>
      <c r="E4055" t="s">
        <v>15247</v>
      </c>
      <c r="F4055" t="s">
        <v>15248</v>
      </c>
      <c r="G4055" t="s">
        <v>134</v>
      </c>
      <c r="H4055" t="s">
        <v>1286</v>
      </c>
      <c r="I4055" t="s">
        <v>78</v>
      </c>
      <c r="J4055" t="s">
        <v>136</v>
      </c>
      <c r="K4055" t="s">
        <v>3</v>
      </c>
      <c r="L4055" t="s">
        <v>177</v>
      </c>
      <c r="M4055" t="s">
        <v>15249</v>
      </c>
      <c r="N4055" t="s">
        <v>15250</v>
      </c>
      <c r="O4055">
        <v>1.6427777777777777</v>
      </c>
      <c r="P4055">
        <v>0</v>
      </c>
      <c r="Q4055">
        <v>274</v>
      </c>
      <c r="R4055">
        <v>0</v>
      </c>
      <c r="S4055">
        <v>0</v>
      </c>
      <c r="T4055">
        <v>0</v>
      </c>
      <c r="U4055">
        <v>56</v>
      </c>
      <c r="V4055">
        <v>0</v>
      </c>
      <c r="W4055">
        <v>0</v>
      </c>
      <c r="X4055">
        <v>0</v>
      </c>
      <c r="Y4055">
        <v>156.01396</v>
      </c>
      <c r="Z4055">
        <v>0</v>
      </c>
      <c r="AA4055">
        <v>0</v>
      </c>
      <c r="AB4055">
        <v>0</v>
      </c>
      <c r="AC4055">
        <v>53.101230000000001</v>
      </c>
      <c r="AD4055">
        <v>0</v>
      </c>
      <c r="AE4055">
        <v>0</v>
      </c>
      <c r="AF4055">
        <v>209.11519000000001</v>
      </c>
    </row>
    <row r="4056" spans="1:32" x14ac:dyDescent="0.3">
      <c r="A4056">
        <v>3012047</v>
      </c>
      <c r="B4056">
        <v>1</v>
      </c>
      <c r="C4056" t="s">
        <v>82</v>
      </c>
      <c r="D4056" t="s">
        <v>106</v>
      </c>
      <c r="E4056" t="s">
        <v>8922</v>
      </c>
      <c r="F4056" t="s">
        <v>8923</v>
      </c>
      <c r="G4056" t="s">
        <v>134</v>
      </c>
      <c r="H4056" t="s">
        <v>142</v>
      </c>
      <c r="I4056" t="s">
        <v>78</v>
      </c>
      <c r="J4056" t="s">
        <v>136</v>
      </c>
      <c r="K4056" t="s">
        <v>22</v>
      </c>
      <c r="L4056" t="s">
        <v>137</v>
      </c>
      <c r="M4056" t="s">
        <v>15251</v>
      </c>
      <c r="N4056" t="s">
        <v>15252</v>
      </c>
      <c r="O4056">
        <v>7.7344444444444447</v>
      </c>
      <c r="P4056">
        <v>0</v>
      </c>
      <c r="Q4056">
        <v>537</v>
      </c>
      <c r="R4056">
        <v>0</v>
      </c>
      <c r="S4056">
        <v>0</v>
      </c>
      <c r="T4056">
        <v>0</v>
      </c>
      <c r="U4056">
        <v>9</v>
      </c>
      <c r="V4056">
        <v>0</v>
      </c>
      <c r="W4056">
        <v>0</v>
      </c>
      <c r="X4056">
        <v>0</v>
      </c>
      <c r="Y4056">
        <v>1214.3181</v>
      </c>
      <c r="Z4056">
        <v>0</v>
      </c>
      <c r="AA4056">
        <v>0</v>
      </c>
      <c r="AB4056">
        <v>0</v>
      </c>
      <c r="AC4056">
        <v>23.073316999999999</v>
      </c>
      <c r="AD4056">
        <v>0</v>
      </c>
      <c r="AE4056">
        <v>0</v>
      </c>
      <c r="AF4056">
        <v>1237.3914</v>
      </c>
    </row>
    <row r="4057" spans="1:32" x14ac:dyDescent="0.3">
      <c r="A4057">
        <v>3002371</v>
      </c>
      <c r="B4057">
        <v>1</v>
      </c>
      <c r="C4057" t="s">
        <v>82</v>
      </c>
      <c r="D4057" t="s">
        <v>90</v>
      </c>
      <c r="E4057" t="s">
        <v>15253</v>
      </c>
      <c r="F4057" t="s">
        <v>15254</v>
      </c>
      <c r="G4057" t="s">
        <v>134</v>
      </c>
      <c r="H4057" t="s">
        <v>147</v>
      </c>
      <c r="I4057" t="s">
        <v>79</v>
      </c>
      <c r="J4057" t="s">
        <v>136</v>
      </c>
      <c r="K4057" t="s">
        <v>22</v>
      </c>
      <c r="L4057" t="s">
        <v>137</v>
      </c>
      <c r="M4057" t="s">
        <v>15255</v>
      </c>
      <c r="N4057" t="s">
        <v>15256</v>
      </c>
      <c r="O4057">
        <v>0.43492805555555553</v>
      </c>
      <c r="P4057">
        <v>0</v>
      </c>
      <c r="Q4057">
        <v>0</v>
      </c>
      <c r="R4057">
        <v>0</v>
      </c>
      <c r="S4057">
        <v>0</v>
      </c>
      <c r="T4057">
        <v>1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75.565439999999995</v>
      </c>
      <c r="AC4057">
        <v>0</v>
      </c>
      <c r="AD4057">
        <v>0</v>
      </c>
      <c r="AE4057">
        <v>0</v>
      </c>
      <c r="AF4057">
        <v>75.565439999999995</v>
      </c>
    </row>
    <row r="4058" spans="1:32" x14ac:dyDescent="0.3">
      <c r="A4058">
        <v>3014126</v>
      </c>
      <c r="B4058">
        <v>1</v>
      </c>
      <c r="C4058" t="s">
        <v>83</v>
      </c>
      <c r="D4058" t="s">
        <v>130</v>
      </c>
      <c r="E4058" t="s">
        <v>15257</v>
      </c>
      <c r="F4058" t="s">
        <v>15258</v>
      </c>
      <c r="G4058" t="s">
        <v>134</v>
      </c>
      <c r="H4058" t="s">
        <v>216</v>
      </c>
      <c r="I4058" t="s">
        <v>78</v>
      </c>
      <c r="J4058" t="s">
        <v>136</v>
      </c>
      <c r="K4058" t="s">
        <v>22</v>
      </c>
      <c r="L4058" t="s">
        <v>177</v>
      </c>
      <c r="M4058" t="s">
        <v>15259</v>
      </c>
      <c r="N4058" t="s">
        <v>15260</v>
      </c>
      <c r="O4058">
        <v>1.471566388888889</v>
      </c>
      <c r="P4058">
        <v>0</v>
      </c>
      <c r="Q4058">
        <v>2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1.1041143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1.1041143</v>
      </c>
    </row>
    <row r="4059" spans="1:32" x14ac:dyDescent="0.3">
      <c r="A4059">
        <v>3014210</v>
      </c>
      <c r="B4059">
        <v>1</v>
      </c>
      <c r="C4059" t="s">
        <v>83</v>
      </c>
      <c r="D4059" t="s">
        <v>125</v>
      </c>
      <c r="E4059" t="s">
        <v>3553</v>
      </c>
      <c r="F4059" t="s">
        <v>3554</v>
      </c>
      <c r="G4059" t="s">
        <v>134</v>
      </c>
      <c r="H4059" t="s">
        <v>211</v>
      </c>
      <c r="I4059" t="s">
        <v>79</v>
      </c>
      <c r="J4059" t="s">
        <v>136</v>
      </c>
      <c r="K4059" t="s">
        <v>22</v>
      </c>
      <c r="L4059" t="s">
        <v>177</v>
      </c>
      <c r="M4059" t="s">
        <v>15261</v>
      </c>
      <c r="N4059" t="s">
        <v>15262</v>
      </c>
      <c r="O4059">
        <v>0.46032055555555557</v>
      </c>
      <c r="P4059">
        <v>0</v>
      </c>
      <c r="Q4059">
        <v>0</v>
      </c>
      <c r="R4059">
        <v>18</v>
      </c>
      <c r="S4059">
        <v>43</v>
      </c>
      <c r="T4059">
        <v>13</v>
      </c>
      <c r="U4059">
        <v>11</v>
      </c>
      <c r="V4059">
        <v>1</v>
      </c>
      <c r="W4059">
        <v>0</v>
      </c>
      <c r="X4059">
        <v>0</v>
      </c>
      <c r="Y4059">
        <v>0</v>
      </c>
      <c r="Z4059">
        <v>10.807802000000001</v>
      </c>
      <c r="AA4059">
        <v>8.2737055000000002</v>
      </c>
      <c r="AB4059">
        <v>0.74956449999999997</v>
      </c>
      <c r="AC4059">
        <v>0.58385085999999997</v>
      </c>
      <c r="AD4059">
        <v>1.6783671</v>
      </c>
      <c r="AE4059">
        <v>0</v>
      </c>
      <c r="AF4059">
        <v>22.09329</v>
      </c>
    </row>
    <row r="4060" spans="1:32" x14ac:dyDescent="0.3">
      <c r="A4060">
        <v>3000192</v>
      </c>
      <c r="B4060">
        <v>1</v>
      </c>
      <c r="C4060" t="s">
        <v>82</v>
      </c>
      <c r="D4060" t="s">
        <v>94</v>
      </c>
      <c r="E4060" t="s">
        <v>10217</v>
      </c>
      <c r="F4060" t="s">
        <v>10218</v>
      </c>
      <c r="G4060" t="s">
        <v>134</v>
      </c>
      <c r="H4060" t="s">
        <v>147</v>
      </c>
      <c r="I4060" t="s">
        <v>79</v>
      </c>
      <c r="J4060" t="s">
        <v>136</v>
      </c>
      <c r="K4060" t="s">
        <v>22</v>
      </c>
      <c r="L4060" t="s">
        <v>137</v>
      </c>
      <c r="M4060" t="s">
        <v>15263</v>
      </c>
      <c r="N4060" t="s">
        <v>15264</v>
      </c>
      <c r="O4060">
        <v>6.4844444444444447</v>
      </c>
      <c r="P4060">
        <v>1</v>
      </c>
      <c r="Q4060">
        <v>115</v>
      </c>
      <c r="R4060">
        <v>6</v>
      </c>
      <c r="S4060">
        <v>42</v>
      </c>
      <c r="T4060">
        <v>5</v>
      </c>
      <c r="U4060">
        <v>21</v>
      </c>
      <c r="V4060">
        <v>0</v>
      </c>
      <c r="W4060">
        <v>0</v>
      </c>
      <c r="X4060">
        <v>138.14488</v>
      </c>
      <c r="Y4060">
        <v>86.98715</v>
      </c>
      <c r="Z4060">
        <v>22.648689999999998</v>
      </c>
      <c r="AA4060">
        <v>140.84791999999999</v>
      </c>
      <c r="AB4060">
        <v>603.46936000000005</v>
      </c>
      <c r="AC4060">
        <v>198.61284000000001</v>
      </c>
      <c r="AD4060">
        <v>0</v>
      </c>
      <c r="AE4060">
        <v>0</v>
      </c>
      <c r="AF4060">
        <v>1190.7108000000001</v>
      </c>
    </row>
    <row r="4061" spans="1:32" x14ac:dyDescent="0.3">
      <c r="A4061">
        <v>3018994</v>
      </c>
      <c r="B4061">
        <v>1</v>
      </c>
      <c r="C4061" t="s">
        <v>82</v>
      </c>
      <c r="D4061" t="s">
        <v>111</v>
      </c>
      <c r="E4061" t="s">
        <v>15265</v>
      </c>
      <c r="F4061" t="s">
        <v>15266</v>
      </c>
      <c r="G4061" t="s">
        <v>134</v>
      </c>
      <c r="H4061" t="s">
        <v>247</v>
      </c>
      <c r="I4061" t="s">
        <v>78</v>
      </c>
      <c r="J4061" t="s">
        <v>136</v>
      </c>
      <c r="K4061" t="s">
        <v>22</v>
      </c>
      <c r="L4061" t="s">
        <v>177</v>
      </c>
      <c r="M4061" t="s">
        <v>15267</v>
      </c>
      <c r="N4061" t="s">
        <v>15268</v>
      </c>
      <c r="O4061">
        <v>3.120418611111111</v>
      </c>
      <c r="P4061">
        <v>0</v>
      </c>
      <c r="Q4061">
        <v>18</v>
      </c>
      <c r="R4061">
        <v>0</v>
      </c>
      <c r="S4061">
        <v>0</v>
      </c>
      <c r="T4061">
        <v>0</v>
      </c>
      <c r="U4061">
        <v>2</v>
      </c>
      <c r="V4061">
        <v>0</v>
      </c>
      <c r="W4061">
        <v>0</v>
      </c>
      <c r="X4061">
        <v>0</v>
      </c>
      <c r="Y4061">
        <v>6.6770019999999999</v>
      </c>
      <c r="Z4061">
        <v>0</v>
      </c>
      <c r="AA4061">
        <v>0</v>
      </c>
      <c r="AB4061">
        <v>0</v>
      </c>
      <c r="AC4061">
        <v>10.382033</v>
      </c>
      <c r="AD4061">
        <v>0</v>
      </c>
      <c r="AE4061">
        <v>0</v>
      </c>
      <c r="AF4061">
        <v>17.059034</v>
      </c>
    </row>
    <row r="4062" spans="1:32" x14ac:dyDescent="0.3">
      <c r="A4062">
        <v>3013785</v>
      </c>
      <c r="B4062">
        <v>1</v>
      </c>
      <c r="C4062" t="s">
        <v>83</v>
      </c>
      <c r="D4062" t="s">
        <v>116</v>
      </c>
      <c r="E4062" t="s">
        <v>15269</v>
      </c>
      <c r="F4062" t="s">
        <v>15270</v>
      </c>
      <c r="G4062" t="s">
        <v>134</v>
      </c>
      <c r="H4062" t="s">
        <v>252</v>
      </c>
      <c r="I4062" t="s">
        <v>79</v>
      </c>
      <c r="J4062" t="s">
        <v>136</v>
      </c>
      <c r="K4062" t="s">
        <v>22</v>
      </c>
      <c r="L4062" t="s">
        <v>177</v>
      </c>
      <c r="M4062" t="s">
        <v>15271</v>
      </c>
      <c r="N4062" t="s">
        <v>14931</v>
      </c>
      <c r="O4062">
        <v>0.75249250000000001</v>
      </c>
      <c r="P4062">
        <v>0</v>
      </c>
      <c r="Q4062">
        <v>154</v>
      </c>
      <c r="R4062">
        <v>2</v>
      </c>
      <c r="S4062">
        <v>85</v>
      </c>
      <c r="T4062">
        <v>3</v>
      </c>
      <c r="U4062">
        <v>10</v>
      </c>
      <c r="V4062">
        <v>1</v>
      </c>
      <c r="W4062">
        <v>0</v>
      </c>
      <c r="X4062">
        <v>0</v>
      </c>
      <c r="Y4062">
        <v>20.064437999999999</v>
      </c>
      <c r="Z4062">
        <v>0.30969962000000001</v>
      </c>
      <c r="AA4062">
        <v>9.1337379999999992</v>
      </c>
      <c r="AB4062">
        <v>2.9418354</v>
      </c>
      <c r="AC4062">
        <v>0.69743884</v>
      </c>
      <c r="AD4062">
        <v>41.16122</v>
      </c>
      <c r="AE4062">
        <v>0</v>
      </c>
      <c r="AF4062">
        <v>74.308364999999995</v>
      </c>
    </row>
    <row r="4063" spans="1:32" x14ac:dyDescent="0.3">
      <c r="A4063">
        <v>3001360</v>
      </c>
      <c r="B4063">
        <v>1</v>
      </c>
      <c r="C4063" t="s">
        <v>82</v>
      </c>
      <c r="D4063" t="s">
        <v>104</v>
      </c>
      <c r="E4063" t="s">
        <v>15272</v>
      </c>
      <c r="F4063" t="s">
        <v>15273</v>
      </c>
      <c r="G4063" t="s">
        <v>134</v>
      </c>
      <c r="H4063" t="s">
        <v>147</v>
      </c>
      <c r="I4063" t="s">
        <v>79</v>
      </c>
      <c r="J4063" t="s">
        <v>136</v>
      </c>
      <c r="K4063" t="s">
        <v>22</v>
      </c>
      <c r="L4063" t="s">
        <v>137</v>
      </c>
      <c r="M4063" t="s">
        <v>15274</v>
      </c>
      <c r="N4063" t="s">
        <v>15275</v>
      </c>
      <c r="O4063">
        <v>3.03</v>
      </c>
      <c r="P4063">
        <v>0</v>
      </c>
      <c r="Q4063">
        <v>431</v>
      </c>
      <c r="R4063">
        <v>0</v>
      </c>
      <c r="S4063">
        <v>0</v>
      </c>
      <c r="T4063">
        <v>0</v>
      </c>
      <c r="U4063">
        <v>64</v>
      </c>
      <c r="V4063">
        <v>0</v>
      </c>
      <c r="W4063">
        <v>0</v>
      </c>
      <c r="X4063">
        <v>0</v>
      </c>
      <c r="Y4063">
        <v>263.71145999999999</v>
      </c>
      <c r="Z4063">
        <v>0</v>
      </c>
      <c r="AA4063">
        <v>0</v>
      </c>
      <c r="AB4063">
        <v>0</v>
      </c>
      <c r="AC4063">
        <v>715.98900000000003</v>
      </c>
      <c r="AD4063">
        <v>0</v>
      </c>
      <c r="AE4063">
        <v>0</v>
      </c>
      <c r="AF4063">
        <v>979.70043999999996</v>
      </c>
    </row>
    <row r="4064" spans="1:32" x14ac:dyDescent="0.3">
      <c r="A4064">
        <v>3014079</v>
      </c>
      <c r="B4064">
        <v>1</v>
      </c>
      <c r="C4064" t="s">
        <v>82</v>
      </c>
      <c r="D4064" t="s">
        <v>92</v>
      </c>
      <c r="E4064" t="s">
        <v>15276</v>
      </c>
      <c r="F4064" t="s">
        <v>15277</v>
      </c>
      <c r="G4064" t="s">
        <v>134</v>
      </c>
      <c r="H4064" t="s">
        <v>216</v>
      </c>
      <c r="I4064" t="s">
        <v>78</v>
      </c>
      <c r="J4064" t="s">
        <v>136</v>
      </c>
      <c r="K4064" t="s">
        <v>22</v>
      </c>
      <c r="L4064" t="s">
        <v>177</v>
      </c>
      <c r="M4064" t="s">
        <v>15278</v>
      </c>
      <c r="N4064" t="s">
        <v>15279</v>
      </c>
      <c r="O4064">
        <v>7.8383483333333333</v>
      </c>
      <c r="P4064">
        <v>0</v>
      </c>
      <c r="Q4064">
        <v>16</v>
      </c>
      <c r="R4064">
        <v>0</v>
      </c>
      <c r="S4064">
        <v>0</v>
      </c>
      <c r="T4064">
        <v>0</v>
      </c>
      <c r="U4064">
        <v>6</v>
      </c>
      <c r="V4064">
        <v>0</v>
      </c>
      <c r="W4064">
        <v>0</v>
      </c>
      <c r="X4064">
        <v>0</v>
      </c>
      <c r="Y4064">
        <v>107.732056</v>
      </c>
      <c r="Z4064">
        <v>0</v>
      </c>
      <c r="AA4064">
        <v>0</v>
      </c>
      <c r="AB4064">
        <v>0</v>
      </c>
      <c r="AC4064">
        <v>201.91278</v>
      </c>
      <c r="AD4064">
        <v>0</v>
      </c>
      <c r="AE4064">
        <v>0</v>
      </c>
      <c r="AF4064">
        <v>309.64483999999999</v>
      </c>
    </row>
    <row r="4065" spans="1:32" x14ac:dyDescent="0.3">
      <c r="A4065">
        <v>3017764</v>
      </c>
      <c r="B4065">
        <v>1</v>
      </c>
      <c r="C4065" t="s">
        <v>82</v>
      </c>
      <c r="D4065" t="s">
        <v>88</v>
      </c>
      <c r="E4065" t="s">
        <v>15280</v>
      </c>
      <c r="F4065" t="s">
        <v>15281</v>
      </c>
      <c r="G4065" t="s">
        <v>134</v>
      </c>
      <c r="H4065" t="s">
        <v>367</v>
      </c>
      <c r="I4065" t="s">
        <v>78</v>
      </c>
      <c r="J4065" t="s">
        <v>136</v>
      </c>
      <c r="K4065" t="s">
        <v>22</v>
      </c>
      <c r="L4065" t="s">
        <v>177</v>
      </c>
      <c r="M4065" t="s">
        <v>15282</v>
      </c>
      <c r="N4065" t="s">
        <v>15283</v>
      </c>
      <c r="O4065">
        <v>3.0713322222222224</v>
      </c>
      <c r="P4065">
        <v>0</v>
      </c>
      <c r="Q4065">
        <v>1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0.37865559999999998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0.37865559999999998</v>
      </c>
    </row>
    <row r="4066" spans="1:32" x14ac:dyDescent="0.3">
      <c r="A4066">
        <v>3014015</v>
      </c>
      <c r="B4066">
        <v>1</v>
      </c>
      <c r="C4066" t="s">
        <v>83</v>
      </c>
      <c r="D4066" t="s">
        <v>116</v>
      </c>
      <c r="E4066" t="s">
        <v>15284</v>
      </c>
      <c r="F4066" t="s">
        <v>15285</v>
      </c>
      <c r="G4066" t="s">
        <v>134</v>
      </c>
      <c r="H4066" t="s">
        <v>238</v>
      </c>
      <c r="I4066" t="s">
        <v>78</v>
      </c>
      <c r="J4066" t="s">
        <v>136</v>
      </c>
      <c r="K4066" t="s">
        <v>22</v>
      </c>
      <c r="L4066" t="s">
        <v>177</v>
      </c>
      <c r="M4066" t="s">
        <v>15286</v>
      </c>
      <c r="N4066" t="s">
        <v>15287</v>
      </c>
      <c r="O4066">
        <v>1.6342716666666666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2.5500959999999999</v>
      </c>
      <c r="AD4066">
        <v>0</v>
      </c>
      <c r="AE4066">
        <v>0</v>
      </c>
      <c r="AF4066">
        <v>2.5500959999999999</v>
      </c>
    </row>
    <row r="4067" spans="1:32" x14ac:dyDescent="0.3">
      <c r="A4067">
        <v>3019443</v>
      </c>
      <c r="B4067">
        <v>1</v>
      </c>
      <c r="C4067" t="s">
        <v>83</v>
      </c>
      <c r="D4067" t="s">
        <v>124</v>
      </c>
      <c r="E4067" t="s">
        <v>15288</v>
      </c>
      <c r="F4067" t="s">
        <v>15289</v>
      </c>
      <c r="G4067" t="s">
        <v>134</v>
      </c>
      <c r="H4067" t="s">
        <v>404</v>
      </c>
      <c r="I4067" t="s">
        <v>78</v>
      </c>
      <c r="J4067" t="s">
        <v>136</v>
      </c>
      <c r="K4067" t="s">
        <v>22</v>
      </c>
      <c r="L4067" t="s">
        <v>177</v>
      </c>
      <c r="M4067" t="s">
        <v>15290</v>
      </c>
      <c r="N4067" t="s">
        <v>15291</v>
      </c>
      <c r="O4067">
        <v>5.1817411111111111</v>
      </c>
      <c r="P4067">
        <v>0</v>
      </c>
      <c r="Q4067">
        <v>48</v>
      </c>
      <c r="R4067">
        <v>0</v>
      </c>
      <c r="S4067">
        <v>11</v>
      </c>
      <c r="T4067">
        <v>0</v>
      </c>
      <c r="U4067">
        <v>3</v>
      </c>
      <c r="V4067">
        <v>0</v>
      </c>
      <c r="W4067">
        <v>0</v>
      </c>
      <c r="X4067">
        <v>0</v>
      </c>
      <c r="Y4067">
        <v>49.482779999999998</v>
      </c>
      <c r="Z4067">
        <v>0</v>
      </c>
      <c r="AA4067">
        <v>7.5859069999999997</v>
      </c>
      <c r="AB4067">
        <v>0</v>
      </c>
      <c r="AC4067">
        <v>5.9577426999999998</v>
      </c>
      <c r="AD4067">
        <v>0</v>
      </c>
      <c r="AE4067">
        <v>0</v>
      </c>
      <c r="AF4067">
        <v>63.026429999999998</v>
      </c>
    </row>
    <row r="4068" spans="1:32" x14ac:dyDescent="0.3">
      <c r="A4068">
        <v>3004615</v>
      </c>
      <c r="B4068">
        <v>1</v>
      </c>
      <c r="C4068" t="s">
        <v>82</v>
      </c>
      <c r="D4068" t="s">
        <v>91</v>
      </c>
      <c r="E4068" t="s">
        <v>15292</v>
      </c>
      <c r="F4068" t="s">
        <v>15293</v>
      </c>
      <c r="G4068" t="s">
        <v>134</v>
      </c>
      <c r="H4068" t="s">
        <v>147</v>
      </c>
      <c r="I4068" t="s">
        <v>79</v>
      </c>
      <c r="J4068" t="s">
        <v>136</v>
      </c>
      <c r="K4068" t="s">
        <v>22</v>
      </c>
      <c r="L4068" t="s">
        <v>137</v>
      </c>
      <c r="M4068" t="s">
        <v>15294</v>
      </c>
      <c r="N4068" t="s">
        <v>15295</v>
      </c>
      <c r="O4068">
        <v>2.2894444444444444</v>
      </c>
      <c r="P4068">
        <v>0</v>
      </c>
      <c r="Q4068">
        <v>0</v>
      </c>
      <c r="R4068">
        <v>0</v>
      </c>
      <c r="S4068">
        <v>0</v>
      </c>
      <c r="T4068">
        <v>1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100.09712</v>
      </c>
      <c r="AC4068">
        <v>0</v>
      </c>
      <c r="AD4068">
        <v>0</v>
      </c>
      <c r="AE4068">
        <v>0</v>
      </c>
      <c r="AF4068">
        <v>100.09712</v>
      </c>
    </row>
    <row r="4069" spans="1:32" x14ac:dyDescent="0.3">
      <c r="A4069">
        <v>3010853</v>
      </c>
      <c r="B4069">
        <v>1</v>
      </c>
      <c r="C4069" t="s">
        <v>82</v>
      </c>
      <c r="D4069" t="s">
        <v>88</v>
      </c>
      <c r="E4069" t="s">
        <v>15296</v>
      </c>
      <c r="F4069" t="s">
        <v>15297</v>
      </c>
      <c r="G4069" t="s">
        <v>134</v>
      </c>
      <c r="H4069" t="s">
        <v>367</v>
      </c>
      <c r="I4069" t="s">
        <v>78</v>
      </c>
      <c r="J4069" t="s">
        <v>136</v>
      </c>
      <c r="K4069" t="s">
        <v>22</v>
      </c>
      <c r="L4069" t="s">
        <v>177</v>
      </c>
      <c r="M4069" t="s">
        <v>15298</v>
      </c>
      <c r="N4069" t="s">
        <v>15299</v>
      </c>
      <c r="O4069">
        <v>1.8603580555555554</v>
      </c>
      <c r="P4069">
        <v>0</v>
      </c>
      <c r="Q4069">
        <v>1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0.1071139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0.1071139</v>
      </c>
    </row>
    <row r="4070" spans="1:32" x14ac:dyDescent="0.3">
      <c r="A4070">
        <v>3011398</v>
      </c>
      <c r="B4070">
        <v>1</v>
      </c>
      <c r="C4070" t="s">
        <v>82</v>
      </c>
      <c r="D4070" t="s">
        <v>94</v>
      </c>
      <c r="E4070" t="s">
        <v>15300</v>
      </c>
      <c r="F4070" t="s">
        <v>15301</v>
      </c>
      <c r="G4070" t="s">
        <v>134</v>
      </c>
      <c r="H4070" t="s">
        <v>142</v>
      </c>
      <c r="I4070" t="s">
        <v>79</v>
      </c>
      <c r="J4070" t="s">
        <v>136</v>
      </c>
      <c r="K4070" t="s">
        <v>22</v>
      </c>
      <c r="L4070" t="s">
        <v>137</v>
      </c>
      <c r="M4070" t="s">
        <v>15302</v>
      </c>
      <c r="N4070" t="s">
        <v>15303</v>
      </c>
      <c r="O4070">
        <v>5.3136111111111113</v>
      </c>
      <c r="P4070">
        <v>3</v>
      </c>
      <c r="Q4070">
        <v>2001</v>
      </c>
      <c r="R4070">
        <v>0</v>
      </c>
      <c r="S4070">
        <v>0</v>
      </c>
      <c r="T4070">
        <v>8</v>
      </c>
      <c r="U4070">
        <v>162</v>
      </c>
      <c r="V4070">
        <v>0</v>
      </c>
      <c r="W4070">
        <v>2</v>
      </c>
      <c r="X4070">
        <v>82.322289999999995</v>
      </c>
      <c r="Y4070">
        <v>1015.5708</v>
      </c>
      <c r="Z4070">
        <v>0</v>
      </c>
      <c r="AA4070">
        <v>0</v>
      </c>
      <c r="AB4070">
        <v>27.673179999999999</v>
      </c>
      <c r="AC4070">
        <v>444.60390000000001</v>
      </c>
      <c r="AD4070">
        <v>0</v>
      </c>
      <c r="AE4070">
        <v>12.690572</v>
      </c>
      <c r="AF4070">
        <v>1582.8607</v>
      </c>
    </row>
    <row r="4071" spans="1:32" x14ac:dyDescent="0.3">
      <c r="A4071">
        <v>3014234</v>
      </c>
      <c r="B4071">
        <v>1</v>
      </c>
      <c r="C4071" t="s">
        <v>82</v>
      </c>
      <c r="D4071" t="s">
        <v>112</v>
      </c>
      <c r="E4071" t="s">
        <v>15304</v>
      </c>
      <c r="F4071" t="s">
        <v>15305</v>
      </c>
      <c r="G4071" t="s">
        <v>134</v>
      </c>
      <c r="H4071" t="s">
        <v>211</v>
      </c>
      <c r="I4071" t="s">
        <v>79</v>
      </c>
      <c r="J4071" t="s">
        <v>136</v>
      </c>
      <c r="K4071" t="s">
        <v>22</v>
      </c>
      <c r="L4071" t="s">
        <v>177</v>
      </c>
      <c r="M4071" t="s">
        <v>15306</v>
      </c>
      <c r="N4071" t="s">
        <v>15307</v>
      </c>
      <c r="O4071">
        <v>0.81805555555555554</v>
      </c>
      <c r="P4071">
        <v>6</v>
      </c>
      <c r="Q4071">
        <v>2110</v>
      </c>
      <c r="R4071">
        <v>20</v>
      </c>
      <c r="S4071">
        <v>309</v>
      </c>
      <c r="T4071">
        <v>37</v>
      </c>
      <c r="U4071">
        <v>800</v>
      </c>
      <c r="V4071">
        <v>2</v>
      </c>
      <c r="W4071">
        <v>1</v>
      </c>
      <c r="X4071">
        <v>1.0732329</v>
      </c>
      <c r="Y4071">
        <v>254.01537999999999</v>
      </c>
      <c r="Z4071">
        <v>32.962207999999997</v>
      </c>
      <c r="AA4071">
        <v>34.281981999999999</v>
      </c>
      <c r="AB4071">
        <v>62.361336000000001</v>
      </c>
      <c r="AC4071">
        <v>186.57481000000001</v>
      </c>
      <c r="AD4071">
        <v>21.744623000000001</v>
      </c>
      <c r="AE4071">
        <v>4.5396049999999999</v>
      </c>
      <c r="AF4071">
        <v>597.55316000000005</v>
      </c>
    </row>
    <row r="4072" spans="1:32" x14ac:dyDescent="0.3">
      <c r="A4072">
        <v>3013825</v>
      </c>
      <c r="B4072">
        <v>1</v>
      </c>
      <c r="C4072" t="s">
        <v>82</v>
      </c>
      <c r="D4072" t="s">
        <v>84</v>
      </c>
      <c r="E4072" t="s">
        <v>15308</v>
      </c>
      <c r="F4072" t="s">
        <v>15309</v>
      </c>
      <c r="G4072" t="s">
        <v>134</v>
      </c>
      <c r="H4072" t="s">
        <v>247</v>
      </c>
      <c r="I4072" t="s">
        <v>78</v>
      </c>
      <c r="J4072" t="s">
        <v>136</v>
      </c>
      <c r="K4072" t="s">
        <v>22</v>
      </c>
      <c r="L4072" t="s">
        <v>177</v>
      </c>
      <c r="M4072" t="s">
        <v>15310</v>
      </c>
      <c r="N4072" t="s">
        <v>15311</v>
      </c>
      <c r="O4072">
        <v>4.9071922222222222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19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25.875751000000001</v>
      </c>
      <c r="AD4072">
        <v>0</v>
      </c>
      <c r="AE4072">
        <v>0</v>
      </c>
      <c r="AF4072">
        <v>25.875751000000001</v>
      </c>
    </row>
    <row r="4073" spans="1:32" x14ac:dyDescent="0.3">
      <c r="A4073">
        <v>3006122</v>
      </c>
      <c r="B4073">
        <v>1</v>
      </c>
      <c r="C4073" t="s">
        <v>82</v>
      </c>
      <c r="D4073" t="s">
        <v>104</v>
      </c>
      <c r="E4073" t="s">
        <v>15312</v>
      </c>
      <c r="F4073" t="s">
        <v>15313</v>
      </c>
      <c r="G4073" t="s">
        <v>134</v>
      </c>
      <c r="H4073" t="s">
        <v>147</v>
      </c>
      <c r="I4073" t="s">
        <v>79</v>
      </c>
      <c r="J4073" t="s">
        <v>136</v>
      </c>
      <c r="K4073" t="s">
        <v>22</v>
      </c>
      <c r="L4073" t="s">
        <v>137</v>
      </c>
      <c r="M4073" t="s">
        <v>15314</v>
      </c>
      <c r="N4073" t="s">
        <v>15315</v>
      </c>
      <c r="O4073">
        <v>5.0373655555555557</v>
      </c>
      <c r="P4073">
        <v>0</v>
      </c>
      <c r="Q4073">
        <v>10</v>
      </c>
      <c r="R4073">
        <v>0</v>
      </c>
      <c r="S4073">
        <v>0</v>
      </c>
      <c r="T4073">
        <v>0</v>
      </c>
      <c r="U4073">
        <v>115</v>
      </c>
      <c r="V4073">
        <v>0</v>
      </c>
      <c r="W4073">
        <v>0</v>
      </c>
      <c r="X4073">
        <v>0</v>
      </c>
      <c r="Y4073">
        <v>6.6544379999999999</v>
      </c>
      <c r="Z4073">
        <v>0</v>
      </c>
      <c r="AA4073">
        <v>0</v>
      </c>
      <c r="AB4073">
        <v>0</v>
      </c>
      <c r="AC4073">
        <v>1342.7328</v>
      </c>
      <c r="AD4073">
        <v>0</v>
      </c>
      <c r="AE4073">
        <v>0</v>
      </c>
      <c r="AF4073">
        <v>1349.3871999999999</v>
      </c>
    </row>
    <row r="4074" spans="1:32" x14ac:dyDescent="0.3">
      <c r="A4074">
        <v>3019533</v>
      </c>
      <c r="B4074">
        <v>1</v>
      </c>
      <c r="C4074" t="s">
        <v>82</v>
      </c>
      <c r="D4074" t="s">
        <v>106</v>
      </c>
      <c r="E4074" t="s">
        <v>15316</v>
      </c>
      <c r="F4074" t="s">
        <v>15317</v>
      </c>
      <c r="G4074" t="s">
        <v>134</v>
      </c>
      <c r="H4074" t="s">
        <v>182</v>
      </c>
      <c r="I4074" t="s">
        <v>78</v>
      </c>
      <c r="J4074" t="s">
        <v>136</v>
      </c>
      <c r="K4074" t="s">
        <v>22</v>
      </c>
      <c r="L4074" t="s">
        <v>177</v>
      </c>
      <c r="M4074" t="s">
        <v>15318</v>
      </c>
      <c r="N4074" t="s">
        <v>15319</v>
      </c>
      <c r="O4074">
        <v>1.0425358333333332</v>
      </c>
      <c r="P4074">
        <v>0</v>
      </c>
      <c r="Q4074">
        <v>73</v>
      </c>
      <c r="R4074">
        <v>0</v>
      </c>
      <c r="S4074">
        <v>1</v>
      </c>
      <c r="T4074">
        <v>0</v>
      </c>
      <c r="U4074">
        <v>3</v>
      </c>
      <c r="V4074">
        <v>0</v>
      </c>
      <c r="W4074">
        <v>0</v>
      </c>
      <c r="X4074">
        <v>0</v>
      </c>
      <c r="Y4074">
        <v>35.053719999999998</v>
      </c>
      <c r="Z4074">
        <v>0</v>
      </c>
      <c r="AA4074">
        <v>1.0712001</v>
      </c>
      <c r="AB4074">
        <v>0</v>
      </c>
      <c r="AC4074">
        <v>7.1695260000000003</v>
      </c>
      <c r="AD4074">
        <v>0</v>
      </c>
      <c r="AE4074">
        <v>0</v>
      </c>
      <c r="AF4074">
        <v>43.294445000000003</v>
      </c>
    </row>
    <row r="4075" spans="1:32" x14ac:dyDescent="0.3">
      <c r="A4075">
        <v>3016474</v>
      </c>
      <c r="B4075">
        <v>1</v>
      </c>
      <c r="C4075" t="s">
        <v>82</v>
      </c>
      <c r="D4075" t="s">
        <v>91</v>
      </c>
      <c r="E4075" t="s">
        <v>5584</v>
      </c>
      <c r="F4075" t="s">
        <v>5585</v>
      </c>
      <c r="G4075" t="s">
        <v>134</v>
      </c>
      <c r="H4075" t="s">
        <v>367</v>
      </c>
      <c r="I4075" t="s">
        <v>78</v>
      </c>
      <c r="J4075" t="s">
        <v>136</v>
      </c>
      <c r="K4075" t="s">
        <v>22</v>
      </c>
      <c r="L4075" t="s">
        <v>177</v>
      </c>
      <c r="M4075" t="s">
        <v>15320</v>
      </c>
      <c r="N4075" t="s">
        <v>15321</v>
      </c>
      <c r="O4075">
        <v>3.1449772222222223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1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160.87242000000001</v>
      </c>
      <c r="AF4075">
        <v>160.87242000000001</v>
      </c>
    </row>
    <row r="4076" spans="1:32" x14ac:dyDescent="0.3">
      <c r="A4076">
        <v>3016569</v>
      </c>
      <c r="B4076">
        <v>1</v>
      </c>
      <c r="C4076" t="s">
        <v>82</v>
      </c>
      <c r="D4076" t="s">
        <v>106</v>
      </c>
      <c r="E4076" t="s">
        <v>15322</v>
      </c>
      <c r="F4076" t="s">
        <v>15323</v>
      </c>
      <c r="G4076" t="s">
        <v>134</v>
      </c>
      <c r="H4076" t="s">
        <v>367</v>
      </c>
      <c r="I4076" t="s">
        <v>78</v>
      </c>
      <c r="J4076" t="s">
        <v>136</v>
      </c>
      <c r="K4076" t="s">
        <v>22</v>
      </c>
      <c r="L4076" t="s">
        <v>177</v>
      </c>
      <c r="M4076" t="s">
        <v>15324</v>
      </c>
      <c r="N4076" t="s">
        <v>15325</v>
      </c>
      <c r="O4076">
        <v>5.1990899999999991</v>
      </c>
      <c r="P4076">
        <v>0</v>
      </c>
      <c r="Q4076">
        <v>12</v>
      </c>
      <c r="R4076">
        <v>0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0</v>
      </c>
      <c r="Y4076">
        <v>14.387423</v>
      </c>
      <c r="Z4076">
        <v>0</v>
      </c>
      <c r="AA4076">
        <v>0</v>
      </c>
      <c r="AB4076">
        <v>0</v>
      </c>
      <c r="AC4076">
        <v>37.171416999999998</v>
      </c>
      <c r="AD4076">
        <v>0</v>
      </c>
      <c r="AE4076">
        <v>0</v>
      </c>
      <c r="AF4076">
        <v>51.558838000000002</v>
      </c>
    </row>
    <row r="4077" spans="1:32" x14ac:dyDescent="0.3">
      <c r="A4077">
        <v>3014550</v>
      </c>
      <c r="B4077">
        <v>1</v>
      </c>
      <c r="C4077" t="s">
        <v>82</v>
      </c>
      <c r="D4077" t="s">
        <v>109</v>
      </c>
      <c r="E4077" t="s">
        <v>330</v>
      </c>
      <c r="F4077" t="s">
        <v>331</v>
      </c>
      <c r="G4077" t="s">
        <v>134</v>
      </c>
      <c r="H4077" t="s">
        <v>367</v>
      </c>
      <c r="I4077" t="s">
        <v>78</v>
      </c>
      <c r="J4077" t="s">
        <v>136</v>
      </c>
      <c r="K4077" t="s">
        <v>22</v>
      </c>
      <c r="L4077" t="s">
        <v>177</v>
      </c>
      <c r="M4077" t="s">
        <v>15326</v>
      </c>
      <c r="N4077" t="s">
        <v>15327</v>
      </c>
      <c r="O4077">
        <v>3.0086108333333335</v>
      </c>
      <c r="P4077">
        <v>0</v>
      </c>
      <c r="Q4077">
        <v>6</v>
      </c>
      <c r="R4077">
        <v>0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0</v>
      </c>
      <c r="Y4077">
        <v>3.7993389999999998</v>
      </c>
      <c r="Z4077">
        <v>0</v>
      </c>
      <c r="AA4077">
        <v>0</v>
      </c>
      <c r="AB4077">
        <v>0</v>
      </c>
      <c r="AC4077">
        <v>2.1397719999999998</v>
      </c>
      <c r="AD4077">
        <v>0</v>
      </c>
      <c r="AE4077">
        <v>0</v>
      </c>
      <c r="AF4077">
        <v>5.9391109999999996</v>
      </c>
    </row>
    <row r="4078" spans="1:32" x14ac:dyDescent="0.3">
      <c r="A4078">
        <v>3015785</v>
      </c>
      <c r="B4078">
        <v>1</v>
      </c>
      <c r="C4078" t="s">
        <v>82</v>
      </c>
      <c r="D4078" t="s">
        <v>90</v>
      </c>
      <c r="E4078" t="s">
        <v>15328</v>
      </c>
      <c r="F4078" t="s">
        <v>15329</v>
      </c>
      <c r="G4078" t="s">
        <v>134</v>
      </c>
      <c r="H4078" t="s">
        <v>182</v>
      </c>
      <c r="I4078" t="s">
        <v>78</v>
      </c>
      <c r="J4078" t="s">
        <v>136</v>
      </c>
      <c r="K4078" t="s">
        <v>22</v>
      </c>
      <c r="L4078" t="s">
        <v>177</v>
      </c>
      <c r="M4078" t="s">
        <v>15330</v>
      </c>
      <c r="N4078" t="s">
        <v>15331</v>
      </c>
      <c r="O4078">
        <v>0.29714805555555557</v>
      </c>
      <c r="P4078">
        <v>0</v>
      </c>
      <c r="Q4078">
        <v>33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2.3383180000000001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2.3383180000000001</v>
      </c>
    </row>
    <row r="4079" spans="1:32" x14ac:dyDescent="0.3">
      <c r="A4079">
        <v>3016895</v>
      </c>
      <c r="B4079">
        <v>1</v>
      </c>
      <c r="C4079" t="s">
        <v>82</v>
      </c>
      <c r="D4079" t="s">
        <v>113</v>
      </c>
      <c r="E4079" t="s">
        <v>15332</v>
      </c>
      <c r="F4079" t="s">
        <v>15333</v>
      </c>
      <c r="G4079" t="s">
        <v>134</v>
      </c>
      <c r="H4079" t="s">
        <v>142</v>
      </c>
      <c r="I4079" t="s">
        <v>79</v>
      </c>
      <c r="J4079" t="s">
        <v>136</v>
      </c>
      <c r="K4079" t="s">
        <v>22</v>
      </c>
      <c r="L4079" t="s">
        <v>137</v>
      </c>
      <c r="M4079" t="s">
        <v>15334</v>
      </c>
      <c r="N4079" t="s">
        <v>15335</v>
      </c>
      <c r="O4079">
        <v>5.128333333333333</v>
      </c>
      <c r="P4079">
        <v>0</v>
      </c>
      <c r="Q4079">
        <v>479</v>
      </c>
      <c r="R4079">
        <v>0</v>
      </c>
      <c r="S4079">
        <v>9</v>
      </c>
      <c r="T4079">
        <v>0</v>
      </c>
      <c r="U4079">
        <v>50</v>
      </c>
      <c r="V4079">
        <v>0</v>
      </c>
      <c r="W4079">
        <v>0</v>
      </c>
      <c r="X4079">
        <v>0</v>
      </c>
      <c r="Y4079">
        <v>653.27549999999997</v>
      </c>
      <c r="Z4079">
        <v>0</v>
      </c>
      <c r="AA4079">
        <v>4.6425767000000002</v>
      </c>
      <c r="AB4079">
        <v>0</v>
      </c>
      <c r="AC4079">
        <v>161.16655</v>
      </c>
      <c r="AD4079">
        <v>0</v>
      </c>
      <c r="AE4079">
        <v>0</v>
      </c>
      <c r="AF4079">
        <v>819.08465999999999</v>
      </c>
    </row>
    <row r="4080" spans="1:32" x14ac:dyDescent="0.3">
      <c r="A4080">
        <v>3014076</v>
      </c>
      <c r="B4080">
        <v>1</v>
      </c>
      <c r="C4080" t="s">
        <v>83</v>
      </c>
      <c r="D4080" t="s">
        <v>115</v>
      </c>
      <c r="E4080" t="s">
        <v>15336</v>
      </c>
      <c r="F4080" t="s">
        <v>15337</v>
      </c>
      <c r="G4080" t="s">
        <v>134</v>
      </c>
      <c r="H4080" t="s">
        <v>874</v>
      </c>
      <c r="I4080" t="s">
        <v>78</v>
      </c>
      <c r="J4080" t="s">
        <v>136</v>
      </c>
      <c r="K4080" t="s">
        <v>3</v>
      </c>
      <c r="L4080" t="s">
        <v>177</v>
      </c>
      <c r="M4080" t="s">
        <v>15338</v>
      </c>
      <c r="N4080" t="s">
        <v>15339</v>
      </c>
      <c r="O4080">
        <v>1.6426183333333335</v>
      </c>
      <c r="P4080">
        <v>0</v>
      </c>
      <c r="Q4080">
        <v>113</v>
      </c>
      <c r="R4080">
        <v>0</v>
      </c>
      <c r="S4080">
        <v>0</v>
      </c>
      <c r="T4080">
        <v>0</v>
      </c>
      <c r="U4080">
        <v>36</v>
      </c>
      <c r="V4080">
        <v>0</v>
      </c>
      <c r="W4080">
        <v>1</v>
      </c>
      <c r="X4080">
        <v>0</v>
      </c>
      <c r="Y4080">
        <v>42.200558000000001</v>
      </c>
      <c r="Z4080">
        <v>0</v>
      </c>
      <c r="AA4080">
        <v>0</v>
      </c>
      <c r="AB4080">
        <v>0</v>
      </c>
      <c r="AC4080">
        <v>17.010269999999998</v>
      </c>
      <c r="AD4080">
        <v>0</v>
      </c>
      <c r="AE4080">
        <v>5.2408165999999996</v>
      </c>
      <c r="AF4080">
        <v>64.451639999999998</v>
      </c>
    </row>
    <row r="4081" spans="1:32" x14ac:dyDescent="0.3">
      <c r="A4081">
        <v>3013980</v>
      </c>
      <c r="B4081">
        <v>1</v>
      </c>
      <c r="C4081" t="s">
        <v>82</v>
      </c>
      <c r="D4081" t="s">
        <v>95</v>
      </c>
      <c r="E4081" t="s">
        <v>15340</v>
      </c>
      <c r="F4081" t="s">
        <v>15341</v>
      </c>
      <c r="G4081" t="s">
        <v>134</v>
      </c>
      <c r="H4081" t="s">
        <v>367</v>
      </c>
      <c r="I4081" t="s">
        <v>78</v>
      </c>
      <c r="J4081" t="s">
        <v>136</v>
      </c>
      <c r="K4081" t="s">
        <v>22</v>
      </c>
      <c r="L4081" t="s">
        <v>177</v>
      </c>
      <c r="M4081" t="s">
        <v>15342</v>
      </c>
      <c r="N4081" t="s">
        <v>15343</v>
      </c>
      <c r="O4081">
        <v>3.7456791666666667</v>
      </c>
      <c r="P4081">
        <v>0</v>
      </c>
      <c r="Q4081">
        <v>1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0.34634015000000001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0.34634015000000001</v>
      </c>
    </row>
    <row r="4082" spans="1:32" x14ac:dyDescent="0.3">
      <c r="A4082">
        <v>3014151</v>
      </c>
      <c r="B4082">
        <v>1</v>
      </c>
      <c r="C4082" t="s">
        <v>83</v>
      </c>
      <c r="D4082" t="s">
        <v>123</v>
      </c>
      <c r="E4082" t="s">
        <v>15344</v>
      </c>
      <c r="F4082" t="s">
        <v>15345</v>
      </c>
      <c r="G4082" t="s">
        <v>134</v>
      </c>
      <c r="H4082" t="s">
        <v>247</v>
      </c>
      <c r="I4082" t="s">
        <v>78</v>
      </c>
      <c r="J4082" t="s">
        <v>136</v>
      </c>
      <c r="K4082" t="s">
        <v>22</v>
      </c>
      <c r="L4082" t="s">
        <v>177</v>
      </c>
      <c r="M4082" t="s">
        <v>15346</v>
      </c>
      <c r="N4082" t="s">
        <v>15347</v>
      </c>
      <c r="O4082">
        <v>0.77582138888888885</v>
      </c>
      <c r="P4082">
        <v>0</v>
      </c>
      <c r="Q4082">
        <v>19</v>
      </c>
      <c r="R4082">
        <v>0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0</v>
      </c>
      <c r="Y4082">
        <v>1.885623</v>
      </c>
      <c r="Z4082">
        <v>0</v>
      </c>
      <c r="AA4082">
        <v>0</v>
      </c>
      <c r="AB4082">
        <v>0</v>
      </c>
      <c r="AC4082">
        <v>0.13123773</v>
      </c>
      <c r="AD4082">
        <v>0</v>
      </c>
      <c r="AE4082">
        <v>0</v>
      </c>
      <c r="AF4082">
        <v>2.0168607000000001</v>
      </c>
    </row>
    <row r="4083" spans="1:32" x14ac:dyDescent="0.3">
      <c r="A4083">
        <v>3016541</v>
      </c>
      <c r="B4083">
        <v>1</v>
      </c>
      <c r="C4083" t="s">
        <v>82</v>
      </c>
      <c r="D4083" t="s">
        <v>104</v>
      </c>
      <c r="E4083" t="s">
        <v>15348</v>
      </c>
      <c r="F4083" t="s">
        <v>15349</v>
      </c>
      <c r="G4083" t="s">
        <v>134</v>
      </c>
      <c r="H4083" t="s">
        <v>247</v>
      </c>
      <c r="I4083" t="s">
        <v>78</v>
      </c>
      <c r="J4083" t="s">
        <v>136</v>
      </c>
      <c r="K4083" t="s">
        <v>22</v>
      </c>
      <c r="L4083" t="s">
        <v>177</v>
      </c>
      <c r="M4083" t="s">
        <v>15350</v>
      </c>
      <c r="N4083" t="s">
        <v>15351</v>
      </c>
      <c r="O4083">
        <v>0.85505194444444443</v>
      </c>
      <c r="P4083">
        <v>0</v>
      </c>
      <c r="Q4083">
        <v>110</v>
      </c>
      <c r="R4083">
        <v>0</v>
      </c>
      <c r="S4083">
        <v>0</v>
      </c>
      <c r="T4083">
        <v>0</v>
      </c>
      <c r="U4083">
        <v>17</v>
      </c>
      <c r="V4083">
        <v>0</v>
      </c>
      <c r="W4083">
        <v>0</v>
      </c>
      <c r="X4083">
        <v>0</v>
      </c>
      <c r="Y4083">
        <v>33.12961</v>
      </c>
      <c r="Z4083">
        <v>0</v>
      </c>
      <c r="AA4083">
        <v>0</v>
      </c>
      <c r="AB4083">
        <v>0</v>
      </c>
      <c r="AC4083">
        <v>12.654095</v>
      </c>
      <c r="AD4083">
        <v>0</v>
      </c>
      <c r="AE4083">
        <v>0</v>
      </c>
      <c r="AF4083">
        <v>45.783703000000003</v>
      </c>
    </row>
    <row r="4084" spans="1:32" x14ac:dyDescent="0.3">
      <c r="A4084">
        <v>3014502</v>
      </c>
      <c r="B4084">
        <v>1</v>
      </c>
      <c r="C4084" t="s">
        <v>82</v>
      </c>
      <c r="D4084" t="s">
        <v>92</v>
      </c>
      <c r="E4084" t="s">
        <v>15352</v>
      </c>
      <c r="F4084" t="s">
        <v>15353</v>
      </c>
      <c r="G4084" t="s">
        <v>134</v>
      </c>
      <c r="H4084" t="s">
        <v>367</v>
      </c>
      <c r="I4084" t="s">
        <v>78</v>
      </c>
      <c r="J4084" t="s">
        <v>136</v>
      </c>
      <c r="K4084" t="s">
        <v>22</v>
      </c>
      <c r="L4084" t="s">
        <v>177</v>
      </c>
      <c r="M4084" t="s">
        <v>15354</v>
      </c>
      <c r="N4084" t="s">
        <v>15355</v>
      </c>
      <c r="O4084">
        <v>3.6729125000000002</v>
      </c>
      <c r="P4084">
        <v>0</v>
      </c>
      <c r="Q4084">
        <v>1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0.8026008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0.8026008</v>
      </c>
    </row>
    <row r="4085" spans="1:32" x14ac:dyDescent="0.3">
      <c r="A4085">
        <v>3019417</v>
      </c>
      <c r="B4085">
        <v>1</v>
      </c>
      <c r="C4085" t="s">
        <v>83</v>
      </c>
      <c r="D4085" t="s">
        <v>124</v>
      </c>
      <c r="E4085" t="s">
        <v>15356</v>
      </c>
      <c r="F4085" t="s">
        <v>15357</v>
      </c>
      <c r="G4085" t="s">
        <v>134</v>
      </c>
      <c r="H4085" t="s">
        <v>247</v>
      </c>
      <c r="I4085" t="s">
        <v>78</v>
      </c>
      <c r="J4085" t="s">
        <v>136</v>
      </c>
      <c r="K4085" t="s">
        <v>22</v>
      </c>
      <c r="L4085" t="s">
        <v>177</v>
      </c>
      <c r="M4085" t="s">
        <v>15358</v>
      </c>
      <c r="N4085" t="s">
        <v>14661</v>
      </c>
      <c r="O4085">
        <v>3.7675388888888888</v>
      </c>
      <c r="P4085">
        <v>0</v>
      </c>
      <c r="Q4085">
        <v>11</v>
      </c>
      <c r="R4085">
        <v>0</v>
      </c>
      <c r="S4085">
        <v>3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4.3306399999999998</v>
      </c>
      <c r="Z4085">
        <v>0</v>
      </c>
      <c r="AA4085">
        <v>0.25459315999999999</v>
      </c>
      <c r="AB4085">
        <v>0</v>
      </c>
      <c r="AC4085">
        <v>0</v>
      </c>
      <c r="AD4085">
        <v>0</v>
      </c>
      <c r="AE4085">
        <v>0</v>
      </c>
      <c r="AF4085">
        <v>4.5852329999999997</v>
      </c>
    </row>
    <row r="4086" spans="1:32" x14ac:dyDescent="0.3">
      <c r="A4086">
        <v>3013797</v>
      </c>
      <c r="B4086">
        <v>1</v>
      </c>
      <c r="C4086" t="s">
        <v>83</v>
      </c>
      <c r="D4086" t="s">
        <v>130</v>
      </c>
      <c r="E4086" t="s">
        <v>275</v>
      </c>
      <c r="F4086" t="s">
        <v>276</v>
      </c>
      <c r="G4086" t="s">
        <v>134</v>
      </c>
      <c r="H4086" t="s">
        <v>182</v>
      </c>
      <c r="I4086" t="s">
        <v>78</v>
      </c>
      <c r="J4086" t="s">
        <v>136</v>
      </c>
      <c r="K4086" t="s">
        <v>22</v>
      </c>
      <c r="L4086" t="s">
        <v>177</v>
      </c>
      <c r="M4086" t="s">
        <v>15359</v>
      </c>
      <c r="N4086" t="s">
        <v>15360</v>
      </c>
      <c r="O4086">
        <v>1.4957819444444442</v>
      </c>
      <c r="P4086">
        <v>0</v>
      </c>
      <c r="Q4086">
        <v>102</v>
      </c>
      <c r="R4086">
        <v>0</v>
      </c>
      <c r="S4086">
        <v>9</v>
      </c>
      <c r="T4086">
        <v>0</v>
      </c>
      <c r="U4086">
        <v>5</v>
      </c>
      <c r="V4086">
        <v>0</v>
      </c>
      <c r="W4086">
        <v>0</v>
      </c>
      <c r="X4086">
        <v>0</v>
      </c>
      <c r="Y4086">
        <v>16.228342000000001</v>
      </c>
      <c r="Z4086">
        <v>0</v>
      </c>
      <c r="AA4086">
        <v>1.8149917</v>
      </c>
      <c r="AB4086">
        <v>0</v>
      </c>
      <c r="AC4086">
        <v>2.5042982</v>
      </c>
      <c r="AD4086">
        <v>0</v>
      </c>
      <c r="AE4086">
        <v>0</v>
      </c>
      <c r="AF4086">
        <v>20.547632</v>
      </c>
    </row>
    <row r="4087" spans="1:32" x14ac:dyDescent="0.3">
      <c r="A4087">
        <v>3015505</v>
      </c>
      <c r="B4087">
        <v>1</v>
      </c>
      <c r="C4087" t="s">
        <v>82</v>
      </c>
      <c r="D4087" t="s">
        <v>93</v>
      </c>
      <c r="E4087" t="s">
        <v>15361</v>
      </c>
      <c r="F4087" t="s">
        <v>15362</v>
      </c>
      <c r="G4087" t="s">
        <v>134</v>
      </c>
      <c r="H4087" t="s">
        <v>336</v>
      </c>
      <c r="I4087" t="s">
        <v>78</v>
      </c>
      <c r="J4087" t="s">
        <v>136</v>
      </c>
      <c r="K4087" t="s">
        <v>22</v>
      </c>
      <c r="L4087" t="s">
        <v>137</v>
      </c>
      <c r="M4087" t="s">
        <v>15363</v>
      </c>
      <c r="N4087" t="s">
        <v>15364</v>
      </c>
      <c r="O4087">
        <v>0.8322222222222222</v>
      </c>
      <c r="P4087">
        <v>0</v>
      </c>
      <c r="Q4087">
        <v>59</v>
      </c>
      <c r="R4087">
        <v>0</v>
      </c>
      <c r="S4087">
        <v>0</v>
      </c>
      <c r="T4087">
        <v>0</v>
      </c>
      <c r="U4087">
        <v>15</v>
      </c>
      <c r="V4087">
        <v>0</v>
      </c>
      <c r="W4087">
        <v>0</v>
      </c>
      <c r="X4087">
        <v>0</v>
      </c>
      <c r="Y4087">
        <v>21.876857999999999</v>
      </c>
      <c r="Z4087">
        <v>0</v>
      </c>
      <c r="AA4087">
        <v>0</v>
      </c>
      <c r="AB4087">
        <v>0</v>
      </c>
      <c r="AC4087">
        <v>5.0092882999999997</v>
      </c>
      <c r="AD4087">
        <v>0</v>
      </c>
      <c r="AE4087">
        <v>0</v>
      </c>
      <c r="AF4087">
        <v>26.886144999999999</v>
      </c>
    </row>
    <row r="4088" spans="1:32" x14ac:dyDescent="0.3">
      <c r="A4088">
        <v>3017261</v>
      </c>
      <c r="B4088">
        <v>1</v>
      </c>
      <c r="C4088" t="s">
        <v>83</v>
      </c>
      <c r="D4088" t="s">
        <v>115</v>
      </c>
      <c r="E4088" t="s">
        <v>15365</v>
      </c>
      <c r="F4088" t="s">
        <v>15366</v>
      </c>
      <c r="G4088" t="s">
        <v>134</v>
      </c>
      <c r="H4088" t="s">
        <v>182</v>
      </c>
      <c r="I4088" t="s">
        <v>79</v>
      </c>
      <c r="J4088" t="s">
        <v>136</v>
      </c>
      <c r="K4088" t="s">
        <v>22</v>
      </c>
      <c r="L4088" t="s">
        <v>177</v>
      </c>
      <c r="M4088" t="s">
        <v>15367</v>
      </c>
      <c r="N4088" t="s">
        <v>15368</v>
      </c>
      <c r="O4088">
        <v>0.73086111111111107</v>
      </c>
      <c r="P4088">
        <v>1</v>
      </c>
      <c r="Q4088">
        <v>79</v>
      </c>
      <c r="R4088">
        <v>191</v>
      </c>
      <c r="S4088">
        <v>26</v>
      </c>
      <c r="T4088">
        <v>11</v>
      </c>
      <c r="U4088">
        <v>3</v>
      </c>
      <c r="V4088">
        <v>1</v>
      </c>
      <c r="W4088">
        <v>0</v>
      </c>
      <c r="X4088">
        <v>4.6287675000000004</v>
      </c>
      <c r="Y4088">
        <v>8.6058719999999997</v>
      </c>
      <c r="Z4088">
        <v>15.873234</v>
      </c>
      <c r="AA4088">
        <v>5.5431714000000003</v>
      </c>
      <c r="AB4088">
        <v>14.498376</v>
      </c>
      <c r="AC4088">
        <v>0.14959021</v>
      </c>
      <c r="AD4088">
        <v>42.932434000000001</v>
      </c>
      <c r="AE4088">
        <v>0</v>
      </c>
      <c r="AF4088">
        <v>92.231444999999994</v>
      </c>
    </row>
    <row r="4089" spans="1:32" x14ac:dyDescent="0.3">
      <c r="A4089">
        <v>3014444</v>
      </c>
      <c r="B4089">
        <v>1</v>
      </c>
      <c r="C4089" t="s">
        <v>83</v>
      </c>
      <c r="D4089" t="s">
        <v>130</v>
      </c>
      <c r="E4089" t="s">
        <v>15369</v>
      </c>
      <c r="F4089" t="s">
        <v>15370</v>
      </c>
      <c r="G4089" t="s">
        <v>134</v>
      </c>
      <c r="H4089" t="s">
        <v>247</v>
      </c>
      <c r="I4089" t="s">
        <v>78</v>
      </c>
      <c r="J4089" t="s">
        <v>136</v>
      </c>
      <c r="K4089" t="s">
        <v>22</v>
      </c>
      <c r="L4089" t="s">
        <v>177</v>
      </c>
      <c r="M4089" t="s">
        <v>13390</v>
      </c>
      <c r="N4089" t="s">
        <v>15371</v>
      </c>
      <c r="O4089">
        <v>4.0270497222222223</v>
      </c>
      <c r="P4089">
        <v>0</v>
      </c>
      <c r="Q4089">
        <v>13</v>
      </c>
      <c r="R4089">
        <v>0</v>
      </c>
      <c r="S4089">
        <v>1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14.300924999999999</v>
      </c>
      <c r="Z4089">
        <v>0</v>
      </c>
      <c r="AA4089">
        <v>0.46016866000000001</v>
      </c>
      <c r="AB4089">
        <v>0</v>
      </c>
      <c r="AC4089">
        <v>0</v>
      </c>
      <c r="AD4089">
        <v>0</v>
      </c>
      <c r="AE4089">
        <v>0</v>
      </c>
      <c r="AF4089">
        <v>14.761094</v>
      </c>
    </row>
    <row r="4090" spans="1:32" x14ac:dyDescent="0.3">
      <c r="A4090">
        <v>3006256</v>
      </c>
      <c r="B4090">
        <v>1</v>
      </c>
      <c r="C4090" t="s">
        <v>82</v>
      </c>
      <c r="D4090" t="s">
        <v>93</v>
      </c>
      <c r="E4090" t="s">
        <v>15372</v>
      </c>
      <c r="F4090" t="s">
        <v>15373</v>
      </c>
      <c r="G4090" t="s">
        <v>134</v>
      </c>
      <c r="H4090" t="s">
        <v>336</v>
      </c>
      <c r="I4090" t="s">
        <v>78</v>
      </c>
      <c r="J4090" t="s">
        <v>136</v>
      </c>
      <c r="K4090" t="s">
        <v>22</v>
      </c>
      <c r="L4090" t="s">
        <v>137</v>
      </c>
      <c r="M4090" t="s">
        <v>15374</v>
      </c>
      <c r="N4090" t="s">
        <v>15375</v>
      </c>
      <c r="O4090">
        <v>2.2144444444444447</v>
      </c>
      <c r="P4090">
        <v>0</v>
      </c>
      <c r="Q4090">
        <v>163</v>
      </c>
      <c r="R4090">
        <v>0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0</v>
      </c>
      <c r="Y4090">
        <v>89.896529999999998</v>
      </c>
      <c r="Z4090">
        <v>0</v>
      </c>
      <c r="AA4090">
        <v>0</v>
      </c>
      <c r="AB4090">
        <v>0</v>
      </c>
      <c r="AC4090">
        <v>3.3529594</v>
      </c>
      <c r="AD4090">
        <v>0</v>
      </c>
      <c r="AE4090">
        <v>0</v>
      </c>
      <c r="AF4090">
        <v>93.249489999999994</v>
      </c>
    </row>
    <row r="4091" spans="1:32" x14ac:dyDescent="0.3">
      <c r="A4091">
        <v>3019014</v>
      </c>
      <c r="B4091">
        <v>1</v>
      </c>
      <c r="C4091" t="s">
        <v>82</v>
      </c>
      <c r="D4091" t="s">
        <v>104</v>
      </c>
      <c r="E4091" t="s">
        <v>15376</v>
      </c>
      <c r="F4091" t="s">
        <v>15377</v>
      </c>
      <c r="G4091" t="s">
        <v>134</v>
      </c>
      <c r="H4091" t="s">
        <v>367</v>
      </c>
      <c r="I4091" t="s">
        <v>78</v>
      </c>
      <c r="J4091" t="s">
        <v>136</v>
      </c>
      <c r="K4091" t="s">
        <v>22</v>
      </c>
      <c r="L4091" t="s">
        <v>177</v>
      </c>
      <c r="M4091" t="s">
        <v>15378</v>
      </c>
      <c r="N4091" t="s">
        <v>15379</v>
      </c>
      <c r="O4091">
        <v>1.4918302777777777</v>
      </c>
      <c r="P4091">
        <v>0</v>
      </c>
      <c r="Q4091">
        <v>12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7.3491900000000001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7.3491900000000001</v>
      </c>
    </row>
    <row r="4092" spans="1:32" x14ac:dyDescent="0.3">
      <c r="A4092">
        <v>3013768</v>
      </c>
      <c r="B4092">
        <v>1</v>
      </c>
      <c r="C4092" t="s">
        <v>82</v>
      </c>
      <c r="D4092" t="s">
        <v>105</v>
      </c>
      <c r="E4092" t="s">
        <v>15380</v>
      </c>
      <c r="F4092" t="s">
        <v>15381</v>
      </c>
      <c r="G4092" t="s">
        <v>134</v>
      </c>
      <c r="H4092" t="s">
        <v>327</v>
      </c>
      <c r="I4092" t="s">
        <v>78</v>
      </c>
      <c r="J4092" t="s">
        <v>136</v>
      </c>
      <c r="K4092" t="s">
        <v>22</v>
      </c>
      <c r="L4092" t="s">
        <v>177</v>
      </c>
      <c r="M4092" t="s">
        <v>15382</v>
      </c>
      <c r="N4092" t="s">
        <v>15383</v>
      </c>
      <c r="O4092">
        <v>3.710356111111111</v>
      </c>
      <c r="P4092">
        <v>0</v>
      </c>
      <c r="Q4092">
        <v>88</v>
      </c>
      <c r="R4092">
        <v>0</v>
      </c>
      <c r="S4092">
        <v>22</v>
      </c>
      <c r="T4092">
        <v>0</v>
      </c>
      <c r="U4092">
        <v>25</v>
      </c>
      <c r="V4092">
        <v>0</v>
      </c>
      <c r="W4092">
        <v>0</v>
      </c>
      <c r="X4092">
        <v>0</v>
      </c>
      <c r="Y4092">
        <v>60.521605999999998</v>
      </c>
      <c r="Z4092">
        <v>0</v>
      </c>
      <c r="AA4092">
        <v>11.103440000000001</v>
      </c>
      <c r="AB4092">
        <v>0</v>
      </c>
      <c r="AC4092">
        <v>10.854340000000001</v>
      </c>
      <c r="AD4092">
        <v>0</v>
      </c>
      <c r="AE4092">
        <v>0</v>
      </c>
      <c r="AF4092">
        <v>82.479384999999994</v>
      </c>
    </row>
    <row r="4093" spans="1:32" x14ac:dyDescent="0.3">
      <c r="A4093">
        <v>3019461</v>
      </c>
      <c r="B4093">
        <v>1</v>
      </c>
      <c r="C4093" t="s">
        <v>82</v>
      </c>
      <c r="D4093" t="s">
        <v>95</v>
      </c>
      <c r="E4093" t="s">
        <v>15384</v>
      </c>
      <c r="F4093" t="s">
        <v>15385</v>
      </c>
      <c r="G4093" t="s">
        <v>134</v>
      </c>
      <c r="H4093" t="s">
        <v>182</v>
      </c>
      <c r="I4093" t="s">
        <v>78</v>
      </c>
      <c r="J4093" t="s">
        <v>136</v>
      </c>
      <c r="K4093" t="s">
        <v>22</v>
      </c>
      <c r="L4093" t="s">
        <v>177</v>
      </c>
      <c r="M4093" t="s">
        <v>15386</v>
      </c>
      <c r="N4093" t="s">
        <v>15387</v>
      </c>
      <c r="O4093">
        <v>3.2151238888888889</v>
      </c>
      <c r="P4093">
        <v>0</v>
      </c>
      <c r="Q4093">
        <v>34</v>
      </c>
      <c r="R4093">
        <v>0</v>
      </c>
      <c r="S4093">
        <v>0</v>
      </c>
      <c r="T4093">
        <v>0</v>
      </c>
      <c r="U4093">
        <v>4</v>
      </c>
      <c r="V4093">
        <v>0</v>
      </c>
      <c r="W4093">
        <v>0</v>
      </c>
      <c r="X4093">
        <v>0</v>
      </c>
      <c r="Y4093">
        <v>52.304076999999999</v>
      </c>
      <c r="Z4093">
        <v>0</v>
      </c>
      <c r="AA4093">
        <v>0</v>
      </c>
      <c r="AB4093">
        <v>0</v>
      </c>
      <c r="AC4093">
        <v>8.2178889999999996</v>
      </c>
      <c r="AD4093">
        <v>0</v>
      </c>
      <c r="AE4093">
        <v>0</v>
      </c>
      <c r="AF4093">
        <v>60.521965000000002</v>
      </c>
    </row>
    <row r="4094" spans="1:32" x14ac:dyDescent="0.3">
      <c r="A4094">
        <v>3019110</v>
      </c>
      <c r="B4094">
        <v>1</v>
      </c>
      <c r="C4094" t="s">
        <v>82</v>
      </c>
      <c r="D4094" t="s">
        <v>105</v>
      </c>
      <c r="E4094" t="s">
        <v>15388</v>
      </c>
      <c r="F4094" t="s">
        <v>15389</v>
      </c>
      <c r="G4094" t="s">
        <v>134</v>
      </c>
      <c r="H4094" t="s">
        <v>211</v>
      </c>
      <c r="I4094" t="s">
        <v>79</v>
      </c>
      <c r="J4094" t="s">
        <v>136</v>
      </c>
      <c r="K4094" t="s">
        <v>22</v>
      </c>
      <c r="L4094" t="s">
        <v>177</v>
      </c>
      <c r="M4094" t="s">
        <v>15390</v>
      </c>
      <c r="N4094" t="s">
        <v>15391</v>
      </c>
      <c r="O4094">
        <v>0.98055555555555551</v>
      </c>
      <c r="P4094">
        <v>5</v>
      </c>
      <c r="Q4094">
        <v>137</v>
      </c>
      <c r="R4094">
        <v>5</v>
      </c>
      <c r="S4094">
        <v>14</v>
      </c>
      <c r="T4094">
        <v>18</v>
      </c>
      <c r="U4094">
        <v>30</v>
      </c>
      <c r="V4094">
        <v>0</v>
      </c>
      <c r="W4094">
        <v>1</v>
      </c>
      <c r="X4094">
        <v>2.2086581999999999</v>
      </c>
      <c r="Y4094">
        <v>26.554518000000002</v>
      </c>
      <c r="Z4094">
        <v>1.5566485000000001</v>
      </c>
      <c r="AA4094">
        <v>2.6363374999999998</v>
      </c>
      <c r="AB4094">
        <v>85.051929999999999</v>
      </c>
      <c r="AC4094">
        <v>7.431514</v>
      </c>
      <c r="AD4094">
        <v>0</v>
      </c>
      <c r="AE4094">
        <v>2.4615257000000001</v>
      </c>
      <c r="AF4094">
        <v>127.90114</v>
      </c>
    </row>
    <row r="4095" spans="1:32" x14ac:dyDescent="0.3">
      <c r="A4095">
        <v>3016931</v>
      </c>
      <c r="B4095">
        <v>1</v>
      </c>
      <c r="C4095" t="s">
        <v>83</v>
      </c>
      <c r="D4095" t="s">
        <v>128</v>
      </c>
      <c r="E4095" t="s">
        <v>15392</v>
      </c>
      <c r="F4095" t="s">
        <v>15393</v>
      </c>
      <c r="G4095" t="s">
        <v>134</v>
      </c>
      <c r="H4095" t="s">
        <v>142</v>
      </c>
      <c r="I4095" t="s">
        <v>78</v>
      </c>
      <c r="J4095" t="s">
        <v>136</v>
      </c>
      <c r="K4095" t="s">
        <v>22</v>
      </c>
      <c r="L4095" t="s">
        <v>137</v>
      </c>
      <c r="M4095" t="s">
        <v>15394</v>
      </c>
      <c r="N4095" t="s">
        <v>15395</v>
      </c>
      <c r="O4095">
        <v>6.668333333333333</v>
      </c>
      <c r="P4095">
        <v>0</v>
      </c>
      <c r="Q4095">
        <v>159</v>
      </c>
      <c r="R4095">
        <v>0</v>
      </c>
      <c r="S4095">
        <v>5</v>
      </c>
      <c r="T4095">
        <v>0</v>
      </c>
      <c r="U4095">
        <v>11</v>
      </c>
      <c r="V4095">
        <v>0</v>
      </c>
      <c r="W4095">
        <v>0</v>
      </c>
      <c r="X4095">
        <v>0</v>
      </c>
      <c r="Y4095">
        <v>138.95587</v>
      </c>
      <c r="Z4095">
        <v>0</v>
      </c>
      <c r="AA4095">
        <v>7.8514999999999997</v>
      </c>
      <c r="AB4095">
        <v>0</v>
      </c>
      <c r="AC4095">
        <v>20.524307</v>
      </c>
      <c r="AD4095">
        <v>0</v>
      </c>
      <c r="AE4095">
        <v>0</v>
      </c>
      <c r="AF4095">
        <v>167.33168000000001</v>
      </c>
    </row>
    <row r="4096" spans="1:32" x14ac:dyDescent="0.3">
      <c r="A4096">
        <v>3016938</v>
      </c>
      <c r="B4096">
        <v>1</v>
      </c>
      <c r="C4096" t="s">
        <v>82</v>
      </c>
      <c r="D4096" t="s">
        <v>90</v>
      </c>
      <c r="E4096" t="s">
        <v>15396</v>
      </c>
      <c r="F4096" t="s">
        <v>15397</v>
      </c>
      <c r="G4096" t="s">
        <v>134</v>
      </c>
      <c r="H4096" t="s">
        <v>216</v>
      </c>
      <c r="I4096" t="s">
        <v>78</v>
      </c>
      <c r="J4096" t="s">
        <v>136</v>
      </c>
      <c r="K4096" t="s">
        <v>22</v>
      </c>
      <c r="L4096" t="s">
        <v>177</v>
      </c>
      <c r="M4096" t="s">
        <v>15398</v>
      </c>
      <c r="N4096" t="s">
        <v>15399</v>
      </c>
      <c r="O4096">
        <v>1.4751766666666668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1.7561659000000001</v>
      </c>
      <c r="AD4096">
        <v>0</v>
      </c>
      <c r="AE4096">
        <v>0</v>
      </c>
      <c r="AF4096">
        <v>1.7561659000000001</v>
      </c>
    </row>
    <row r="4097" spans="1:32" x14ac:dyDescent="0.3">
      <c r="A4097">
        <v>3014291</v>
      </c>
      <c r="B4097">
        <v>1</v>
      </c>
      <c r="C4097" t="s">
        <v>83</v>
      </c>
      <c r="D4097" t="s">
        <v>123</v>
      </c>
      <c r="E4097" t="s">
        <v>15400</v>
      </c>
      <c r="F4097" t="s">
        <v>15401</v>
      </c>
      <c r="G4097" t="s">
        <v>134</v>
      </c>
      <c r="H4097" t="s">
        <v>211</v>
      </c>
      <c r="I4097" t="s">
        <v>79</v>
      </c>
      <c r="J4097" t="s">
        <v>136</v>
      </c>
      <c r="K4097" t="s">
        <v>22</v>
      </c>
      <c r="L4097" t="s">
        <v>177</v>
      </c>
      <c r="M4097" t="s">
        <v>15402</v>
      </c>
      <c r="N4097" t="s">
        <v>15403</v>
      </c>
      <c r="O4097">
        <v>0.40444444444444444</v>
      </c>
      <c r="P4097">
        <v>0</v>
      </c>
      <c r="Q4097">
        <v>1176</v>
      </c>
      <c r="R4097">
        <v>0</v>
      </c>
      <c r="S4097">
        <v>2</v>
      </c>
      <c r="T4097">
        <v>4</v>
      </c>
      <c r="U4097">
        <v>139</v>
      </c>
      <c r="V4097">
        <v>0</v>
      </c>
      <c r="W4097">
        <v>0</v>
      </c>
      <c r="X4097">
        <v>0</v>
      </c>
      <c r="Y4097">
        <v>99.387810000000002</v>
      </c>
      <c r="Z4097">
        <v>0</v>
      </c>
      <c r="AA4097">
        <v>0.26899102000000003</v>
      </c>
      <c r="AB4097">
        <v>5.8173279999999998</v>
      </c>
      <c r="AC4097">
        <v>22.489564999999999</v>
      </c>
      <c r="AD4097">
        <v>0</v>
      </c>
      <c r="AE4097">
        <v>0</v>
      </c>
      <c r="AF4097">
        <v>127.96369</v>
      </c>
    </row>
    <row r="4098" spans="1:32" x14ac:dyDescent="0.3">
      <c r="A4098">
        <v>3019451</v>
      </c>
      <c r="B4098">
        <v>1</v>
      </c>
      <c r="C4098" t="s">
        <v>82</v>
      </c>
      <c r="D4098" t="s">
        <v>91</v>
      </c>
      <c r="E4098" t="s">
        <v>15404</v>
      </c>
      <c r="F4098" t="s">
        <v>15405</v>
      </c>
      <c r="G4098" t="s">
        <v>134</v>
      </c>
      <c r="H4098" t="s">
        <v>247</v>
      </c>
      <c r="I4098" t="s">
        <v>78</v>
      </c>
      <c r="J4098" t="s">
        <v>136</v>
      </c>
      <c r="K4098" t="s">
        <v>22</v>
      </c>
      <c r="L4098" t="s">
        <v>177</v>
      </c>
      <c r="M4098" t="s">
        <v>15406</v>
      </c>
      <c r="N4098" t="s">
        <v>15407</v>
      </c>
      <c r="O4098">
        <v>1.0361666666666667</v>
      </c>
      <c r="P4098">
        <v>0</v>
      </c>
      <c r="Q4098">
        <v>10</v>
      </c>
      <c r="R4098">
        <v>0</v>
      </c>
      <c r="S4098">
        <v>9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4.6304235</v>
      </c>
      <c r="Z4098">
        <v>0</v>
      </c>
      <c r="AA4098">
        <v>3.2557703999999998</v>
      </c>
      <c r="AB4098">
        <v>0</v>
      </c>
      <c r="AC4098">
        <v>0</v>
      </c>
      <c r="AD4098">
        <v>0</v>
      </c>
      <c r="AE4098">
        <v>0</v>
      </c>
      <c r="AF4098">
        <v>7.8861938</v>
      </c>
    </row>
    <row r="4099" spans="1:32" x14ac:dyDescent="0.3">
      <c r="A4099">
        <v>3019385</v>
      </c>
      <c r="B4099">
        <v>1</v>
      </c>
      <c r="C4099" t="s">
        <v>82</v>
      </c>
      <c r="D4099" t="s">
        <v>113</v>
      </c>
      <c r="E4099" t="s">
        <v>8752</v>
      </c>
      <c r="F4099" t="s">
        <v>8753</v>
      </c>
      <c r="G4099" t="s">
        <v>134</v>
      </c>
      <c r="H4099" t="s">
        <v>211</v>
      </c>
      <c r="I4099" t="s">
        <v>79</v>
      </c>
      <c r="J4099" t="s">
        <v>136</v>
      </c>
      <c r="K4099" t="s">
        <v>22</v>
      </c>
      <c r="L4099" t="s">
        <v>177</v>
      </c>
      <c r="M4099" t="s">
        <v>15408</v>
      </c>
      <c r="N4099" t="s">
        <v>15409</v>
      </c>
      <c r="O4099">
        <v>0.89383305555555559</v>
      </c>
      <c r="P4099">
        <v>0</v>
      </c>
      <c r="Q4099">
        <v>113</v>
      </c>
      <c r="R4099">
        <v>0</v>
      </c>
      <c r="S4099">
        <v>6</v>
      </c>
      <c r="T4099">
        <v>3</v>
      </c>
      <c r="U4099">
        <v>11</v>
      </c>
      <c r="V4099">
        <v>0</v>
      </c>
      <c r="W4099">
        <v>0</v>
      </c>
      <c r="X4099">
        <v>0</v>
      </c>
      <c r="Y4099">
        <v>54.661396000000003</v>
      </c>
      <c r="Z4099">
        <v>0</v>
      </c>
      <c r="AA4099">
        <v>6.2983855999999996</v>
      </c>
      <c r="AB4099">
        <v>953.19470000000001</v>
      </c>
      <c r="AC4099">
        <v>12.965809999999999</v>
      </c>
      <c r="AD4099">
        <v>0</v>
      </c>
      <c r="AE4099">
        <v>0</v>
      </c>
      <c r="AF4099">
        <v>1027.1204</v>
      </c>
    </row>
    <row r="4100" spans="1:32" x14ac:dyDescent="0.3">
      <c r="A4100">
        <v>3017220</v>
      </c>
      <c r="B4100">
        <v>1</v>
      </c>
      <c r="C4100" t="s">
        <v>82</v>
      </c>
      <c r="D4100" t="s">
        <v>103</v>
      </c>
      <c r="E4100" t="s">
        <v>15410</v>
      </c>
      <c r="F4100" t="s">
        <v>15411</v>
      </c>
      <c r="G4100" t="s">
        <v>134</v>
      </c>
      <c r="H4100" t="s">
        <v>147</v>
      </c>
      <c r="I4100" t="s">
        <v>78</v>
      </c>
      <c r="J4100" t="s">
        <v>136</v>
      </c>
      <c r="K4100" t="s">
        <v>22</v>
      </c>
      <c r="L4100" t="s">
        <v>137</v>
      </c>
      <c r="M4100" t="s">
        <v>15412</v>
      </c>
      <c r="N4100" t="s">
        <v>15413</v>
      </c>
      <c r="O4100">
        <v>3.4688888888888889</v>
      </c>
      <c r="P4100">
        <v>0</v>
      </c>
      <c r="Q4100">
        <v>43</v>
      </c>
      <c r="R4100">
        <v>0</v>
      </c>
      <c r="S4100">
        <v>11</v>
      </c>
      <c r="T4100">
        <v>0</v>
      </c>
      <c r="U4100">
        <v>3</v>
      </c>
      <c r="V4100">
        <v>0</v>
      </c>
      <c r="W4100">
        <v>0</v>
      </c>
      <c r="X4100">
        <v>0</v>
      </c>
      <c r="Y4100">
        <v>13.27341</v>
      </c>
      <c r="Z4100">
        <v>0</v>
      </c>
      <c r="AA4100">
        <v>2.1668696000000001</v>
      </c>
      <c r="AB4100">
        <v>0</v>
      </c>
      <c r="AC4100">
        <v>0.14478095999999999</v>
      </c>
      <c r="AD4100">
        <v>0</v>
      </c>
      <c r="AE4100">
        <v>0</v>
      </c>
      <c r="AF4100">
        <v>15.58506</v>
      </c>
    </row>
    <row r="4101" spans="1:32" x14ac:dyDescent="0.3">
      <c r="A4101">
        <v>3017765</v>
      </c>
      <c r="B4101">
        <v>1</v>
      </c>
      <c r="C4101" t="s">
        <v>82</v>
      </c>
      <c r="D4101" t="s">
        <v>105</v>
      </c>
      <c r="E4101" t="s">
        <v>15414</v>
      </c>
      <c r="F4101" t="s">
        <v>15415</v>
      </c>
      <c r="G4101" t="s">
        <v>134</v>
      </c>
      <c r="H4101" t="s">
        <v>238</v>
      </c>
      <c r="I4101" t="s">
        <v>78</v>
      </c>
      <c r="J4101" t="s">
        <v>136</v>
      </c>
      <c r="K4101" t="s">
        <v>22</v>
      </c>
      <c r="L4101" t="s">
        <v>177</v>
      </c>
      <c r="M4101" t="s">
        <v>15416</v>
      </c>
      <c r="N4101" t="s">
        <v>15417</v>
      </c>
      <c r="O4101">
        <v>2.2841947222222223</v>
      </c>
      <c r="P4101">
        <v>0</v>
      </c>
      <c r="Q4101">
        <v>4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4.0197472999999997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4.0197472999999997</v>
      </c>
    </row>
    <row r="4102" spans="1:32" x14ac:dyDescent="0.3">
      <c r="A4102">
        <v>3014183</v>
      </c>
      <c r="B4102">
        <v>1</v>
      </c>
      <c r="C4102" t="s">
        <v>82</v>
      </c>
      <c r="D4102" t="s">
        <v>113</v>
      </c>
      <c r="E4102" t="s">
        <v>15418</v>
      </c>
      <c r="F4102" t="s">
        <v>15419</v>
      </c>
      <c r="G4102" t="s">
        <v>134</v>
      </c>
      <c r="H4102" t="s">
        <v>367</v>
      </c>
      <c r="I4102" t="s">
        <v>78</v>
      </c>
      <c r="J4102" t="s">
        <v>136</v>
      </c>
      <c r="K4102" t="s">
        <v>22</v>
      </c>
      <c r="L4102" t="s">
        <v>177</v>
      </c>
      <c r="M4102" t="s">
        <v>15420</v>
      </c>
      <c r="N4102" t="s">
        <v>15421</v>
      </c>
      <c r="O4102">
        <v>2.3018455555555555</v>
      </c>
      <c r="P4102">
        <v>0</v>
      </c>
      <c r="Q4102">
        <v>1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0.41170865000000001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0.41170865000000001</v>
      </c>
    </row>
    <row r="4103" spans="1:32" x14ac:dyDescent="0.3">
      <c r="A4103">
        <v>3001343</v>
      </c>
      <c r="B4103">
        <v>1</v>
      </c>
      <c r="C4103" t="s">
        <v>82</v>
      </c>
      <c r="D4103" t="s">
        <v>104</v>
      </c>
      <c r="E4103" t="s">
        <v>15422</v>
      </c>
      <c r="F4103" t="s">
        <v>15423</v>
      </c>
      <c r="G4103" t="s">
        <v>134</v>
      </c>
      <c r="H4103" t="s">
        <v>142</v>
      </c>
      <c r="I4103" t="s">
        <v>79</v>
      </c>
      <c r="J4103" t="s">
        <v>136</v>
      </c>
      <c r="K4103" t="s">
        <v>22</v>
      </c>
      <c r="L4103" t="s">
        <v>137</v>
      </c>
      <c r="M4103" t="s">
        <v>15424</v>
      </c>
      <c r="N4103" t="s">
        <v>15425</v>
      </c>
      <c r="O4103">
        <v>7.6322222222222225</v>
      </c>
      <c r="P4103">
        <v>0</v>
      </c>
      <c r="Q4103">
        <v>153</v>
      </c>
      <c r="R4103">
        <v>0</v>
      </c>
      <c r="S4103">
        <v>0</v>
      </c>
      <c r="T4103">
        <v>0</v>
      </c>
      <c r="U4103">
        <v>49</v>
      </c>
      <c r="V4103">
        <v>0</v>
      </c>
      <c r="W4103">
        <v>0</v>
      </c>
      <c r="X4103">
        <v>0</v>
      </c>
      <c r="Y4103">
        <v>292.89780000000002</v>
      </c>
      <c r="Z4103">
        <v>0</v>
      </c>
      <c r="AA4103">
        <v>0</v>
      </c>
      <c r="AB4103">
        <v>0</v>
      </c>
      <c r="AC4103">
        <v>424.44409999999999</v>
      </c>
      <c r="AD4103">
        <v>0</v>
      </c>
      <c r="AE4103">
        <v>0</v>
      </c>
      <c r="AF4103">
        <v>717.34186</v>
      </c>
    </row>
    <row r="4104" spans="1:32" x14ac:dyDescent="0.3">
      <c r="A4104">
        <v>3014269</v>
      </c>
      <c r="B4104">
        <v>1</v>
      </c>
      <c r="C4104" t="s">
        <v>82</v>
      </c>
      <c r="D4104" t="s">
        <v>104</v>
      </c>
      <c r="E4104" t="s">
        <v>15075</v>
      </c>
      <c r="F4104" t="s">
        <v>15076</v>
      </c>
      <c r="G4104" t="s">
        <v>134</v>
      </c>
      <c r="H4104" t="s">
        <v>247</v>
      </c>
      <c r="I4104" t="s">
        <v>78</v>
      </c>
      <c r="J4104" t="s">
        <v>136</v>
      </c>
      <c r="K4104" t="s">
        <v>22</v>
      </c>
      <c r="L4104" t="s">
        <v>177</v>
      </c>
      <c r="M4104" t="s">
        <v>15426</v>
      </c>
      <c r="N4104" t="s">
        <v>15427</v>
      </c>
      <c r="O4104">
        <v>1.1668388888888888</v>
      </c>
      <c r="P4104">
        <v>0</v>
      </c>
      <c r="Q4104">
        <v>88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29.106670000000001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29.106670000000001</v>
      </c>
    </row>
    <row r="4105" spans="1:32" x14ac:dyDescent="0.3">
      <c r="A4105">
        <v>3013318</v>
      </c>
      <c r="B4105">
        <v>1</v>
      </c>
      <c r="C4105" t="s">
        <v>82</v>
      </c>
      <c r="D4105" t="s">
        <v>84</v>
      </c>
      <c r="E4105" t="s">
        <v>15428</v>
      </c>
      <c r="F4105" t="s">
        <v>15429</v>
      </c>
      <c r="G4105" t="s">
        <v>134</v>
      </c>
      <c r="H4105" t="s">
        <v>367</v>
      </c>
      <c r="I4105" t="s">
        <v>78</v>
      </c>
      <c r="J4105" t="s">
        <v>136</v>
      </c>
      <c r="K4105" t="s">
        <v>22</v>
      </c>
      <c r="L4105" t="s">
        <v>177</v>
      </c>
      <c r="M4105" t="s">
        <v>15430</v>
      </c>
      <c r="N4105" t="s">
        <v>15431</v>
      </c>
      <c r="O4105">
        <v>3.5321816666666663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4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13.784255</v>
      </c>
      <c r="AD4105">
        <v>0</v>
      </c>
      <c r="AE4105">
        <v>0</v>
      </c>
      <c r="AF4105">
        <v>13.784255</v>
      </c>
    </row>
    <row r="4106" spans="1:32" x14ac:dyDescent="0.3">
      <c r="A4106">
        <v>3014028</v>
      </c>
      <c r="B4106">
        <v>1</v>
      </c>
      <c r="C4106" t="s">
        <v>82</v>
      </c>
      <c r="D4106" t="s">
        <v>104</v>
      </c>
      <c r="E4106" t="s">
        <v>11048</v>
      </c>
      <c r="F4106" t="s">
        <v>11049</v>
      </c>
      <c r="G4106" t="s">
        <v>134</v>
      </c>
      <c r="H4106" t="s">
        <v>478</v>
      </c>
      <c r="I4106" t="s">
        <v>78</v>
      </c>
      <c r="J4106" t="s">
        <v>136</v>
      </c>
      <c r="K4106" t="s">
        <v>22</v>
      </c>
      <c r="L4106" t="s">
        <v>177</v>
      </c>
      <c r="M4106" t="s">
        <v>15432</v>
      </c>
      <c r="N4106" t="s">
        <v>15433</v>
      </c>
      <c r="O4106">
        <v>2.7237344444444442</v>
      </c>
      <c r="P4106">
        <v>0</v>
      </c>
      <c r="Q4106">
        <v>11</v>
      </c>
      <c r="R4106">
        <v>0</v>
      </c>
      <c r="S4106">
        <v>0</v>
      </c>
      <c r="T4106">
        <v>0</v>
      </c>
      <c r="U4106">
        <v>14</v>
      </c>
      <c r="V4106">
        <v>0</v>
      </c>
      <c r="W4106">
        <v>0</v>
      </c>
      <c r="X4106">
        <v>0</v>
      </c>
      <c r="Y4106">
        <v>12.996727</v>
      </c>
      <c r="Z4106">
        <v>0</v>
      </c>
      <c r="AA4106">
        <v>0</v>
      </c>
      <c r="AB4106">
        <v>0</v>
      </c>
      <c r="AC4106">
        <v>102.9401</v>
      </c>
      <c r="AD4106">
        <v>0</v>
      </c>
      <c r="AE4106">
        <v>0</v>
      </c>
      <c r="AF4106">
        <v>115.93683</v>
      </c>
    </row>
    <row r="4107" spans="1:32" x14ac:dyDescent="0.3">
      <c r="A4107">
        <v>3019346</v>
      </c>
      <c r="B4107">
        <v>1</v>
      </c>
      <c r="C4107" t="s">
        <v>82</v>
      </c>
      <c r="D4107" t="s">
        <v>113</v>
      </c>
      <c r="E4107" t="s">
        <v>15434</v>
      </c>
      <c r="F4107" t="s">
        <v>15435</v>
      </c>
      <c r="G4107" t="s">
        <v>134</v>
      </c>
      <c r="H4107" t="s">
        <v>211</v>
      </c>
      <c r="I4107" t="s">
        <v>79</v>
      </c>
      <c r="J4107" t="s">
        <v>136</v>
      </c>
      <c r="K4107" t="s">
        <v>22</v>
      </c>
      <c r="L4107" t="s">
        <v>177</v>
      </c>
      <c r="M4107" t="s">
        <v>15436</v>
      </c>
      <c r="N4107" t="s">
        <v>15437</v>
      </c>
      <c r="O4107">
        <v>0.2857919444444445</v>
      </c>
      <c r="P4107">
        <v>0</v>
      </c>
      <c r="Q4107">
        <v>0</v>
      </c>
      <c r="R4107">
        <v>0</v>
      </c>
      <c r="S4107">
        <v>0</v>
      </c>
      <c r="T4107">
        <v>2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33.108899999999998</v>
      </c>
      <c r="AC4107">
        <v>0</v>
      </c>
      <c r="AD4107">
        <v>0</v>
      </c>
      <c r="AE4107">
        <v>0</v>
      </c>
      <c r="AF4107">
        <v>33.108899999999998</v>
      </c>
    </row>
    <row r="4108" spans="1:32" x14ac:dyDescent="0.3">
      <c r="A4108">
        <v>3013344</v>
      </c>
      <c r="B4108">
        <v>1</v>
      </c>
      <c r="C4108" t="s">
        <v>82</v>
      </c>
      <c r="D4108" t="s">
        <v>99</v>
      </c>
      <c r="E4108" t="s">
        <v>15438</v>
      </c>
      <c r="F4108" t="s">
        <v>15439</v>
      </c>
      <c r="G4108" t="s">
        <v>134</v>
      </c>
      <c r="H4108" t="s">
        <v>367</v>
      </c>
      <c r="I4108" t="s">
        <v>78</v>
      </c>
      <c r="J4108" t="s">
        <v>136</v>
      </c>
      <c r="K4108" t="s">
        <v>22</v>
      </c>
      <c r="L4108" t="s">
        <v>177</v>
      </c>
      <c r="M4108" t="s">
        <v>15440</v>
      </c>
      <c r="N4108" t="s">
        <v>15441</v>
      </c>
      <c r="O4108">
        <v>1.6444311111111112</v>
      </c>
      <c r="P4108">
        <v>0</v>
      </c>
      <c r="Q4108">
        <v>1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0.43447905999999997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0.43447905999999997</v>
      </c>
    </row>
    <row r="4109" spans="1:32" x14ac:dyDescent="0.3">
      <c r="A4109">
        <v>3017284</v>
      </c>
      <c r="B4109">
        <v>1</v>
      </c>
      <c r="C4109" t="s">
        <v>82</v>
      </c>
      <c r="D4109" t="s">
        <v>90</v>
      </c>
      <c r="E4109" t="s">
        <v>15442</v>
      </c>
      <c r="F4109" t="s">
        <v>15443</v>
      </c>
      <c r="G4109" t="s">
        <v>134</v>
      </c>
      <c r="H4109" t="s">
        <v>142</v>
      </c>
      <c r="I4109" t="s">
        <v>78</v>
      </c>
      <c r="J4109" t="s">
        <v>136</v>
      </c>
      <c r="K4109" t="s">
        <v>22</v>
      </c>
      <c r="L4109" t="s">
        <v>137</v>
      </c>
      <c r="M4109" t="s">
        <v>15444</v>
      </c>
      <c r="N4109" t="s">
        <v>15445</v>
      </c>
      <c r="O4109">
        <v>7.5666666666666664</v>
      </c>
      <c r="P4109">
        <v>0</v>
      </c>
      <c r="Q4109">
        <v>151</v>
      </c>
      <c r="R4109">
        <v>0</v>
      </c>
      <c r="S4109">
        <v>0</v>
      </c>
      <c r="T4109">
        <v>0</v>
      </c>
      <c r="U4109">
        <v>13</v>
      </c>
      <c r="V4109">
        <v>0</v>
      </c>
      <c r="W4109">
        <v>0</v>
      </c>
      <c r="X4109">
        <v>0</v>
      </c>
      <c r="Y4109">
        <v>382.3227</v>
      </c>
      <c r="Z4109">
        <v>0</v>
      </c>
      <c r="AA4109">
        <v>0</v>
      </c>
      <c r="AB4109">
        <v>0</v>
      </c>
      <c r="AC4109">
        <v>22.097287999999999</v>
      </c>
      <c r="AD4109">
        <v>0</v>
      </c>
      <c r="AE4109">
        <v>0</v>
      </c>
      <c r="AF4109">
        <v>404.41998000000001</v>
      </c>
    </row>
    <row r="4110" spans="1:32" x14ac:dyDescent="0.3">
      <c r="A4110">
        <v>3013360</v>
      </c>
      <c r="B4110">
        <v>1</v>
      </c>
      <c r="C4110" t="s">
        <v>82</v>
      </c>
      <c r="D4110" t="s">
        <v>110</v>
      </c>
      <c r="E4110" t="s">
        <v>15446</v>
      </c>
      <c r="F4110" t="s">
        <v>15447</v>
      </c>
      <c r="G4110" t="s">
        <v>134</v>
      </c>
      <c r="H4110" t="s">
        <v>367</v>
      </c>
      <c r="I4110" t="s">
        <v>78</v>
      </c>
      <c r="J4110" t="s">
        <v>136</v>
      </c>
      <c r="K4110" t="s">
        <v>22</v>
      </c>
      <c r="L4110" t="s">
        <v>177</v>
      </c>
      <c r="M4110" t="s">
        <v>15448</v>
      </c>
      <c r="N4110" t="s">
        <v>15449</v>
      </c>
      <c r="O4110">
        <v>8.0075233333333333</v>
      </c>
      <c r="P4110">
        <v>0</v>
      </c>
      <c r="Q4110">
        <v>1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7.7663713000000003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7.7663713000000003</v>
      </c>
    </row>
    <row r="4111" spans="1:32" x14ac:dyDescent="0.3">
      <c r="A4111">
        <v>3019434</v>
      </c>
      <c r="B4111">
        <v>1</v>
      </c>
      <c r="C4111" t="s">
        <v>82</v>
      </c>
      <c r="D4111" t="s">
        <v>111</v>
      </c>
      <c r="E4111" t="s">
        <v>8898</v>
      </c>
      <c r="F4111" t="s">
        <v>8899</v>
      </c>
      <c r="G4111" t="s">
        <v>134</v>
      </c>
      <c r="H4111" t="s">
        <v>211</v>
      </c>
      <c r="I4111" t="s">
        <v>79</v>
      </c>
      <c r="J4111" t="s">
        <v>136</v>
      </c>
      <c r="K4111" t="s">
        <v>22</v>
      </c>
      <c r="L4111" t="s">
        <v>177</v>
      </c>
      <c r="M4111" t="s">
        <v>15450</v>
      </c>
      <c r="N4111" t="s">
        <v>15451</v>
      </c>
      <c r="O4111">
        <v>3.3689186111111109</v>
      </c>
      <c r="P4111">
        <v>1</v>
      </c>
      <c r="Q4111">
        <v>0</v>
      </c>
      <c r="R4111">
        <v>18</v>
      </c>
      <c r="S4111">
        <v>0</v>
      </c>
      <c r="T4111">
        <v>3</v>
      </c>
      <c r="U4111">
        <v>0</v>
      </c>
      <c r="V4111">
        <v>0</v>
      </c>
      <c r="W4111">
        <v>0</v>
      </c>
      <c r="X4111">
        <v>0.64725727</v>
      </c>
      <c r="Y4111">
        <v>0</v>
      </c>
      <c r="Z4111">
        <v>74.572149999999993</v>
      </c>
      <c r="AA4111">
        <v>0</v>
      </c>
      <c r="AB4111">
        <v>50.215020000000003</v>
      </c>
      <c r="AC4111">
        <v>0</v>
      </c>
      <c r="AD4111">
        <v>0</v>
      </c>
      <c r="AE4111">
        <v>0</v>
      </c>
      <c r="AF4111">
        <v>125.434425</v>
      </c>
    </row>
    <row r="4112" spans="1:32" x14ac:dyDescent="0.3">
      <c r="A4112">
        <v>3019418</v>
      </c>
      <c r="B4112">
        <v>1</v>
      </c>
      <c r="C4112" t="s">
        <v>83</v>
      </c>
      <c r="D4112" t="s">
        <v>130</v>
      </c>
      <c r="E4112" t="s">
        <v>15452</v>
      </c>
      <c r="F4112" t="s">
        <v>15453</v>
      </c>
      <c r="G4112" t="s">
        <v>134</v>
      </c>
      <c r="H4112" t="s">
        <v>211</v>
      </c>
      <c r="I4112" t="s">
        <v>79</v>
      </c>
      <c r="J4112" t="s">
        <v>136</v>
      </c>
      <c r="K4112" t="s">
        <v>22</v>
      </c>
      <c r="L4112" t="s">
        <v>177</v>
      </c>
      <c r="M4112" t="s">
        <v>15454</v>
      </c>
      <c r="N4112" t="s">
        <v>15455</v>
      </c>
      <c r="O4112">
        <v>0.65861111111111115</v>
      </c>
      <c r="P4112">
        <v>3</v>
      </c>
      <c r="Q4112">
        <v>309</v>
      </c>
      <c r="R4112">
        <v>4</v>
      </c>
      <c r="S4112">
        <v>7</v>
      </c>
      <c r="T4112">
        <v>13</v>
      </c>
      <c r="U4112">
        <v>32</v>
      </c>
      <c r="V4112">
        <v>2</v>
      </c>
      <c r="W4112">
        <v>0</v>
      </c>
      <c r="X4112">
        <v>5.4182987000000002</v>
      </c>
      <c r="Y4112">
        <v>39.568592000000002</v>
      </c>
      <c r="Z4112">
        <v>4.9760723000000002</v>
      </c>
      <c r="AA4112">
        <v>3.7468827</v>
      </c>
      <c r="AB4112">
        <v>229.97935000000001</v>
      </c>
      <c r="AC4112">
        <v>16.021017000000001</v>
      </c>
      <c r="AD4112">
        <v>578.50915999999995</v>
      </c>
      <c r="AE4112">
        <v>0</v>
      </c>
      <c r="AF4112">
        <v>878.21939999999995</v>
      </c>
    </row>
    <row r="4113" spans="1:32" x14ac:dyDescent="0.3">
      <c r="A4113">
        <v>3008224</v>
      </c>
      <c r="B4113">
        <v>1</v>
      </c>
      <c r="C4113" t="s">
        <v>82</v>
      </c>
      <c r="D4113" t="s">
        <v>90</v>
      </c>
      <c r="E4113" t="s">
        <v>15456</v>
      </c>
      <c r="F4113" t="s">
        <v>15457</v>
      </c>
      <c r="G4113" t="s">
        <v>134</v>
      </c>
      <c r="H4113" t="s">
        <v>147</v>
      </c>
      <c r="I4113" t="s">
        <v>79</v>
      </c>
      <c r="J4113" t="s">
        <v>136</v>
      </c>
      <c r="K4113" t="s">
        <v>22</v>
      </c>
      <c r="L4113" t="s">
        <v>137</v>
      </c>
      <c r="M4113" t="s">
        <v>15458</v>
      </c>
      <c r="N4113" t="s">
        <v>15459</v>
      </c>
      <c r="O4113">
        <v>1.4738888888888888</v>
      </c>
      <c r="P4113">
        <v>0</v>
      </c>
      <c r="Q4113">
        <v>421</v>
      </c>
      <c r="R4113">
        <v>0</v>
      </c>
      <c r="S4113">
        <v>0</v>
      </c>
      <c r="T4113">
        <v>0</v>
      </c>
      <c r="U4113">
        <v>67</v>
      </c>
      <c r="V4113">
        <v>0</v>
      </c>
      <c r="W4113">
        <v>0</v>
      </c>
      <c r="X4113">
        <v>0</v>
      </c>
      <c r="Y4113">
        <v>146.27701999999999</v>
      </c>
      <c r="Z4113">
        <v>0</v>
      </c>
      <c r="AA4113">
        <v>0</v>
      </c>
      <c r="AB4113">
        <v>0</v>
      </c>
      <c r="AC4113">
        <v>61.091594999999998</v>
      </c>
      <c r="AD4113">
        <v>0</v>
      </c>
      <c r="AE4113">
        <v>0</v>
      </c>
      <c r="AF4113">
        <v>207.36861999999999</v>
      </c>
    </row>
    <row r="4114" spans="1:32" x14ac:dyDescent="0.3">
      <c r="A4114">
        <v>3015656</v>
      </c>
      <c r="B4114">
        <v>1</v>
      </c>
      <c r="C4114" t="s">
        <v>82</v>
      </c>
      <c r="D4114" t="s">
        <v>113</v>
      </c>
      <c r="E4114" t="s">
        <v>15460</v>
      </c>
      <c r="F4114" t="s">
        <v>15461</v>
      </c>
      <c r="G4114" t="s">
        <v>134</v>
      </c>
      <c r="H4114" t="s">
        <v>336</v>
      </c>
      <c r="I4114" t="s">
        <v>79</v>
      </c>
      <c r="J4114" t="s">
        <v>136</v>
      </c>
      <c r="K4114" t="s">
        <v>22</v>
      </c>
      <c r="L4114" t="s">
        <v>137</v>
      </c>
      <c r="M4114" t="s">
        <v>15462</v>
      </c>
      <c r="N4114" t="s">
        <v>15463</v>
      </c>
      <c r="O4114">
        <v>1.4108333333333334</v>
      </c>
      <c r="P4114">
        <v>0</v>
      </c>
      <c r="Q4114">
        <v>33</v>
      </c>
      <c r="R4114">
        <v>0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0</v>
      </c>
      <c r="Y4114">
        <v>86.097440000000006</v>
      </c>
      <c r="Z4114">
        <v>0</v>
      </c>
      <c r="AA4114">
        <v>0</v>
      </c>
      <c r="AB4114">
        <v>0</v>
      </c>
      <c r="AC4114">
        <v>1.9508097</v>
      </c>
      <c r="AD4114">
        <v>0</v>
      </c>
      <c r="AE4114">
        <v>0</v>
      </c>
      <c r="AF4114">
        <v>88.048255999999995</v>
      </c>
    </row>
    <row r="4115" spans="1:32" x14ac:dyDescent="0.3">
      <c r="A4115">
        <v>3012997</v>
      </c>
      <c r="B4115">
        <v>1</v>
      </c>
      <c r="C4115" t="s">
        <v>82</v>
      </c>
      <c r="D4115" t="s">
        <v>91</v>
      </c>
      <c r="E4115" t="s">
        <v>15464</v>
      </c>
      <c r="F4115" t="s">
        <v>15465</v>
      </c>
      <c r="G4115" t="s">
        <v>134</v>
      </c>
      <c r="H4115" t="s">
        <v>211</v>
      </c>
      <c r="I4115" t="s">
        <v>79</v>
      </c>
      <c r="J4115" t="s">
        <v>136</v>
      </c>
      <c r="K4115" t="s">
        <v>22</v>
      </c>
      <c r="L4115" t="s">
        <v>177</v>
      </c>
      <c r="M4115" t="s">
        <v>15466</v>
      </c>
      <c r="N4115" t="s">
        <v>15467</v>
      </c>
      <c r="O4115">
        <v>0.47066027777777775</v>
      </c>
      <c r="P4115">
        <v>4</v>
      </c>
      <c r="Q4115">
        <v>863</v>
      </c>
      <c r="R4115">
        <v>1</v>
      </c>
      <c r="S4115">
        <v>79</v>
      </c>
      <c r="T4115">
        <v>5</v>
      </c>
      <c r="U4115">
        <v>93</v>
      </c>
      <c r="V4115">
        <v>0</v>
      </c>
      <c r="W4115">
        <v>0</v>
      </c>
      <c r="X4115">
        <v>0.40246480000000001</v>
      </c>
      <c r="Y4115">
        <v>83.896866000000003</v>
      </c>
      <c r="Z4115">
        <v>0.71760314999999997</v>
      </c>
      <c r="AA4115">
        <v>6.5006360000000001</v>
      </c>
      <c r="AB4115">
        <v>4.4831390000000004</v>
      </c>
      <c r="AC4115">
        <v>41.428829999999998</v>
      </c>
      <c r="AD4115">
        <v>0</v>
      </c>
      <c r="AE4115">
        <v>0</v>
      </c>
      <c r="AF4115">
        <v>137.42953</v>
      </c>
    </row>
    <row r="4116" spans="1:32" x14ac:dyDescent="0.3">
      <c r="A4116">
        <v>3014237</v>
      </c>
      <c r="B4116">
        <v>1</v>
      </c>
      <c r="C4116" t="s">
        <v>82</v>
      </c>
      <c r="D4116" t="s">
        <v>97</v>
      </c>
      <c r="E4116" t="s">
        <v>13406</v>
      </c>
      <c r="F4116" t="s">
        <v>13407</v>
      </c>
      <c r="G4116" t="s">
        <v>134</v>
      </c>
      <c r="H4116" t="s">
        <v>367</v>
      </c>
      <c r="I4116" t="s">
        <v>78</v>
      </c>
      <c r="J4116" t="s">
        <v>136</v>
      </c>
      <c r="K4116" t="s">
        <v>22</v>
      </c>
      <c r="L4116" t="s">
        <v>177</v>
      </c>
      <c r="M4116" t="s">
        <v>15468</v>
      </c>
      <c r="N4116" t="s">
        <v>15469</v>
      </c>
      <c r="O4116">
        <v>1.3775475000000001</v>
      </c>
      <c r="P4116">
        <v>0</v>
      </c>
      <c r="Q4116">
        <v>1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1.0129239999999999E-2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1.0129239999999999E-2</v>
      </c>
    </row>
    <row r="4117" spans="1:32" x14ac:dyDescent="0.3">
      <c r="A4117">
        <v>3019615</v>
      </c>
      <c r="B4117">
        <v>1</v>
      </c>
      <c r="C4117" t="s">
        <v>83</v>
      </c>
      <c r="D4117" t="s">
        <v>128</v>
      </c>
      <c r="E4117" t="s">
        <v>12391</v>
      </c>
      <c r="F4117" t="s">
        <v>12392</v>
      </c>
      <c r="G4117" t="s">
        <v>134</v>
      </c>
      <c r="H4117" t="s">
        <v>211</v>
      </c>
      <c r="I4117" t="s">
        <v>79</v>
      </c>
      <c r="J4117" t="s">
        <v>136</v>
      </c>
      <c r="K4117" t="s">
        <v>22</v>
      </c>
      <c r="L4117" t="s">
        <v>177</v>
      </c>
      <c r="M4117" t="s">
        <v>15470</v>
      </c>
      <c r="N4117" t="s">
        <v>15471</v>
      </c>
      <c r="O4117">
        <v>1.6836469444444444</v>
      </c>
      <c r="P4117">
        <v>4</v>
      </c>
      <c r="Q4117">
        <v>13</v>
      </c>
      <c r="R4117">
        <v>39</v>
      </c>
      <c r="S4117">
        <v>49</v>
      </c>
      <c r="T4117">
        <v>3</v>
      </c>
      <c r="U4117">
        <v>2</v>
      </c>
      <c r="V4117">
        <v>0</v>
      </c>
      <c r="W4117">
        <v>0</v>
      </c>
      <c r="X4117">
        <v>8.0678239999999999</v>
      </c>
      <c r="Y4117">
        <v>5.1058124999999999</v>
      </c>
      <c r="Z4117">
        <v>14.259197</v>
      </c>
      <c r="AA4117">
        <v>13.600417999999999</v>
      </c>
      <c r="AB4117">
        <v>7.1117809999999997</v>
      </c>
      <c r="AC4117">
        <v>0</v>
      </c>
      <c r="AD4117">
        <v>0</v>
      </c>
      <c r="AE4117">
        <v>0</v>
      </c>
      <c r="AF4117">
        <v>48.145029999999998</v>
      </c>
    </row>
    <row r="4118" spans="1:32" x14ac:dyDescent="0.3">
      <c r="A4118">
        <v>3007609</v>
      </c>
      <c r="B4118">
        <v>1</v>
      </c>
      <c r="C4118" t="s">
        <v>83</v>
      </c>
      <c r="D4118" t="s">
        <v>129</v>
      </c>
      <c r="E4118" t="s">
        <v>15472</v>
      </c>
      <c r="F4118" t="s">
        <v>15473</v>
      </c>
      <c r="G4118" t="s">
        <v>134</v>
      </c>
      <c r="H4118" t="s">
        <v>247</v>
      </c>
      <c r="I4118" t="s">
        <v>78</v>
      </c>
      <c r="J4118" t="s">
        <v>136</v>
      </c>
      <c r="K4118" t="s">
        <v>22</v>
      </c>
      <c r="L4118" t="s">
        <v>177</v>
      </c>
      <c r="M4118" t="s">
        <v>15474</v>
      </c>
      <c r="N4118" t="s">
        <v>15475</v>
      </c>
      <c r="O4118">
        <v>0.88675083333333327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70</v>
      </c>
      <c r="V4118">
        <v>0</v>
      </c>
      <c r="W4118">
        <v>1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18.854410000000001</v>
      </c>
      <c r="AD4118">
        <v>0</v>
      </c>
      <c r="AE4118">
        <v>0.66276979999999996</v>
      </c>
      <c r="AF4118">
        <v>19.517181000000001</v>
      </c>
    </row>
    <row r="4119" spans="1:32" x14ac:dyDescent="0.3">
      <c r="A4119">
        <v>3019491</v>
      </c>
      <c r="B4119">
        <v>1</v>
      </c>
      <c r="C4119" t="s">
        <v>82</v>
      </c>
      <c r="D4119" t="s">
        <v>105</v>
      </c>
      <c r="E4119" t="s">
        <v>15476</v>
      </c>
      <c r="F4119" t="s">
        <v>15477</v>
      </c>
      <c r="G4119" t="s">
        <v>134</v>
      </c>
      <c r="H4119" t="s">
        <v>835</v>
      </c>
      <c r="I4119" t="s">
        <v>78</v>
      </c>
      <c r="J4119" t="s">
        <v>136</v>
      </c>
      <c r="K4119" t="s">
        <v>22</v>
      </c>
      <c r="L4119" t="s">
        <v>177</v>
      </c>
      <c r="M4119" t="s">
        <v>15478</v>
      </c>
      <c r="N4119" t="s">
        <v>15479</v>
      </c>
      <c r="O4119">
        <v>3.016523888888889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3</v>
      </c>
      <c r="V4119">
        <v>0</v>
      </c>
      <c r="W4119">
        <v>1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58.9191</v>
      </c>
      <c r="AD4119">
        <v>0</v>
      </c>
      <c r="AE4119">
        <v>18.171700999999999</v>
      </c>
      <c r="AF4119">
        <v>77.090805000000003</v>
      </c>
    </row>
    <row r="4120" spans="1:32" x14ac:dyDescent="0.3">
      <c r="A4120">
        <v>3013764</v>
      </c>
      <c r="B4120">
        <v>2</v>
      </c>
      <c r="C4120" t="s">
        <v>82</v>
      </c>
      <c r="D4120" t="s">
        <v>98</v>
      </c>
      <c r="E4120" t="s">
        <v>15480</v>
      </c>
      <c r="F4120" t="s">
        <v>15481</v>
      </c>
      <c r="G4120" t="s">
        <v>134</v>
      </c>
      <c r="H4120" t="s">
        <v>247</v>
      </c>
      <c r="I4120" t="s">
        <v>78</v>
      </c>
      <c r="J4120" t="s">
        <v>136</v>
      </c>
      <c r="K4120" t="s">
        <v>22</v>
      </c>
      <c r="L4120" t="s">
        <v>177</v>
      </c>
      <c r="M4120" t="s">
        <v>14802</v>
      </c>
      <c r="N4120" t="s">
        <v>15482</v>
      </c>
      <c r="O4120">
        <v>0.19472222222222221</v>
      </c>
      <c r="P4120">
        <v>0</v>
      </c>
      <c r="Q4120">
        <v>723</v>
      </c>
      <c r="R4120">
        <v>0</v>
      </c>
      <c r="S4120">
        <v>0</v>
      </c>
      <c r="T4120">
        <v>0</v>
      </c>
      <c r="U4120">
        <v>43</v>
      </c>
      <c r="V4120">
        <v>0</v>
      </c>
      <c r="W4120">
        <v>0</v>
      </c>
      <c r="X4120">
        <v>0</v>
      </c>
      <c r="Y4120">
        <v>29.669601</v>
      </c>
      <c r="Z4120">
        <v>0</v>
      </c>
      <c r="AA4120">
        <v>0</v>
      </c>
      <c r="AB4120">
        <v>0</v>
      </c>
      <c r="AC4120">
        <v>2.6958845</v>
      </c>
      <c r="AD4120">
        <v>0</v>
      </c>
      <c r="AE4120">
        <v>0</v>
      </c>
      <c r="AF4120">
        <v>32.365485999999997</v>
      </c>
    </row>
    <row r="4121" spans="1:32" x14ac:dyDescent="0.3">
      <c r="A4121">
        <v>3014149</v>
      </c>
      <c r="B4121">
        <v>1</v>
      </c>
      <c r="C4121" t="s">
        <v>82</v>
      </c>
      <c r="D4121" t="s">
        <v>104</v>
      </c>
      <c r="E4121" t="s">
        <v>15483</v>
      </c>
      <c r="F4121" t="s">
        <v>15484</v>
      </c>
      <c r="G4121" t="s">
        <v>134</v>
      </c>
      <c r="H4121" t="s">
        <v>182</v>
      </c>
      <c r="I4121" t="s">
        <v>79</v>
      </c>
      <c r="J4121" t="s">
        <v>136</v>
      </c>
      <c r="K4121" t="s">
        <v>22</v>
      </c>
      <c r="L4121" t="s">
        <v>177</v>
      </c>
      <c r="M4121" t="s">
        <v>15485</v>
      </c>
      <c r="N4121" t="s">
        <v>15486</v>
      </c>
      <c r="O4121">
        <v>0.74672666666666665</v>
      </c>
      <c r="P4121">
        <v>0</v>
      </c>
      <c r="Q4121">
        <v>1</v>
      </c>
      <c r="R4121">
        <v>0</v>
      </c>
      <c r="S4121">
        <v>0</v>
      </c>
      <c r="T4121">
        <v>0</v>
      </c>
      <c r="U4121">
        <v>28</v>
      </c>
      <c r="V4121">
        <v>0</v>
      </c>
      <c r="W4121">
        <v>0</v>
      </c>
      <c r="X4121">
        <v>0</v>
      </c>
      <c r="Y4121">
        <v>0.18416102000000001</v>
      </c>
      <c r="Z4121">
        <v>0</v>
      </c>
      <c r="AA4121">
        <v>0</v>
      </c>
      <c r="AB4121">
        <v>0</v>
      </c>
      <c r="AC4121">
        <v>12.603707999999999</v>
      </c>
      <c r="AD4121">
        <v>0</v>
      </c>
      <c r="AE4121">
        <v>0</v>
      </c>
      <c r="AF4121">
        <v>12.787869000000001</v>
      </c>
    </row>
    <row r="4122" spans="1:32" x14ac:dyDescent="0.3">
      <c r="A4122">
        <v>3014196</v>
      </c>
      <c r="B4122">
        <v>1</v>
      </c>
      <c r="C4122" t="s">
        <v>82</v>
      </c>
      <c r="D4122" t="s">
        <v>103</v>
      </c>
      <c r="E4122" t="s">
        <v>15487</v>
      </c>
      <c r="F4122" t="s">
        <v>15488</v>
      </c>
      <c r="G4122" t="s">
        <v>134</v>
      </c>
      <c r="H4122" t="s">
        <v>247</v>
      </c>
      <c r="I4122" t="s">
        <v>78</v>
      </c>
      <c r="J4122" t="s">
        <v>136</v>
      </c>
      <c r="K4122" t="s">
        <v>22</v>
      </c>
      <c r="L4122" t="s">
        <v>177</v>
      </c>
      <c r="M4122" t="s">
        <v>15489</v>
      </c>
      <c r="N4122" t="s">
        <v>15490</v>
      </c>
      <c r="O4122">
        <v>1.3288583333333335</v>
      </c>
      <c r="P4122">
        <v>0</v>
      </c>
      <c r="Q4122">
        <v>19</v>
      </c>
      <c r="R4122">
        <v>0</v>
      </c>
      <c r="S4122">
        <v>3</v>
      </c>
      <c r="T4122">
        <v>0</v>
      </c>
      <c r="U4122">
        <v>2</v>
      </c>
      <c r="V4122">
        <v>0</v>
      </c>
      <c r="W4122">
        <v>0</v>
      </c>
      <c r="X4122">
        <v>0</v>
      </c>
      <c r="Y4122">
        <v>4.1488529999999999</v>
      </c>
      <c r="Z4122">
        <v>0</v>
      </c>
      <c r="AA4122">
        <v>1.0700206999999999</v>
      </c>
      <c r="AB4122">
        <v>0</v>
      </c>
      <c r="AC4122">
        <v>0.30475037999999999</v>
      </c>
      <c r="AD4122">
        <v>0</v>
      </c>
      <c r="AE4122">
        <v>0</v>
      </c>
      <c r="AF4122">
        <v>5.5236239999999999</v>
      </c>
    </row>
    <row r="4123" spans="1:32" x14ac:dyDescent="0.3">
      <c r="A4123">
        <v>3012265</v>
      </c>
      <c r="B4123">
        <v>1</v>
      </c>
      <c r="C4123" t="s">
        <v>82</v>
      </c>
      <c r="D4123" t="s">
        <v>113</v>
      </c>
      <c r="E4123" t="s">
        <v>15491</v>
      </c>
      <c r="F4123" t="s">
        <v>15492</v>
      </c>
      <c r="G4123" t="s">
        <v>134</v>
      </c>
      <c r="H4123" t="s">
        <v>336</v>
      </c>
      <c r="I4123" t="s">
        <v>78</v>
      </c>
      <c r="J4123" t="s">
        <v>136</v>
      </c>
      <c r="K4123" t="s">
        <v>22</v>
      </c>
      <c r="L4123" t="s">
        <v>137</v>
      </c>
      <c r="M4123" t="s">
        <v>15493</v>
      </c>
      <c r="N4123" t="s">
        <v>15494</v>
      </c>
      <c r="O4123">
        <v>5.6180555555555554</v>
      </c>
      <c r="P4123">
        <v>0</v>
      </c>
      <c r="Q4123">
        <v>281</v>
      </c>
      <c r="R4123">
        <v>0</v>
      </c>
      <c r="S4123">
        <v>3</v>
      </c>
      <c r="T4123">
        <v>0</v>
      </c>
      <c r="U4123">
        <v>27</v>
      </c>
      <c r="V4123">
        <v>0</v>
      </c>
      <c r="W4123">
        <v>0</v>
      </c>
      <c r="X4123">
        <v>0</v>
      </c>
      <c r="Y4123">
        <v>631.28279999999995</v>
      </c>
      <c r="Z4123">
        <v>0</v>
      </c>
      <c r="AA4123">
        <v>8.6372309999999999</v>
      </c>
      <c r="AB4123">
        <v>0</v>
      </c>
      <c r="AC4123">
        <v>204.73334</v>
      </c>
      <c r="AD4123">
        <v>0</v>
      </c>
      <c r="AE4123">
        <v>0</v>
      </c>
      <c r="AF4123">
        <v>844.65340000000003</v>
      </c>
    </row>
    <row r="4124" spans="1:32" x14ac:dyDescent="0.3">
      <c r="A4124">
        <v>3014524</v>
      </c>
      <c r="B4124">
        <v>1</v>
      </c>
      <c r="C4124" t="s">
        <v>83</v>
      </c>
      <c r="D4124" t="s">
        <v>130</v>
      </c>
      <c r="E4124" t="s">
        <v>10742</v>
      </c>
      <c r="F4124" t="s">
        <v>10743</v>
      </c>
      <c r="G4124" t="s">
        <v>134</v>
      </c>
      <c r="H4124" t="s">
        <v>211</v>
      </c>
      <c r="I4124" t="s">
        <v>79</v>
      </c>
      <c r="J4124" t="s">
        <v>136</v>
      </c>
      <c r="K4124" t="s">
        <v>22</v>
      </c>
      <c r="L4124" t="s">
        <v>177</v>
      </c>
      <c r="M4124" t="s">
        <v>15495</v>
      </c>
      <c r="N4124" t="s">
        <v>15496</v>
      </c>
      <c r="O4124">
        <v>2.6191666666666666</v>
      </c>
      <c r="P4124">
        <v>6</v>
      </c>
      <c r="Q4124">
        <v>644</v>
      </c>
      <c r="R4124">
        <v>100</v>
      </c>
      <c r="S4124">
        <v>30</v>
      </c>
      <c r="T4124">
        <v>4</v>
      </c>
      <c r="U4124">
        <v>65</v>
      </c>
      <c r="V4124">
        <v>0</v>
      </c>
      <c r="W4124">
        <v>0</v>
      </c>
      <c r="X4124">
        <v>196.53464</v>
      </c>
      <c r="Y4124">
        <v>328.31308000000001</v>
      </c>
      <c r="Z4124">
        <v>113.26313</v>
      </c>
      <c r="AA4124">
        <v>9.9904150000000005</v>
      </c>
      <c r="AB4124">
        <v>20.198530000000002</v>
      </c>
      <c r="AC4124">
        <v>78.129710000000003</v>
      </c>
      <c r="AD4124">
        <v>0</v>
      </c>
      <c r="AE4124">
        <v>0</v>
      </c>
      <c r="AF4124">
        <v>746.42949999999996</v>
      </c>
    </row>
    <row r="4125" spans="1:32" x14ac:dyDescent="0.3">
      <c r="A4125">
        <v>3012546</v>
      </c>
      <c r="B4125">
        <v>1</v>
      </c>
      <c r="C4125" t="s">
        <v>82</v>
      </c>
      <c r="D4125" t="s">
        <v>84</v>
      </c>
      <c r="E4125" t="s">
        <v>15497</v>
      </c>
      <c r="F4125" t="s">
        <v>15498</v>
      </c>
      <c r="G4125" t="s">
        <v>134</v>
      </c>
      <c r="H4125" t="s">
        <v>216</v>
      </c>
      <c r="I4125" t="s">
        <v>78</v>
      </c>
      <c r="J4125" t="s">
        <v>136</v>
      </c>
      <c r="K4125" t="s">
        <v>22</v>
      </c>
      <c r="L4125" t="s">
        <v>177</v>
      </c>
      <c r="M4125" t="s">
        <v>15499</v>
      </c>
      <c r="N4125" t="s">
        <v>15500</v>
      </c>
      <c r="O4125">
        <v>0.41292583333333333</v>
      </c>
      <c r="P4125">
        <v>0</v>
      </c>
      <c r="Q4125">
        <v>5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0.52805376000000004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0.52805376000000004</v>
      </c>
    </row>
    <row r="4126" spans="1:32" x14ac:dyDescent="0.3">
      <c r="A4126">
        <v>3019003</v>
      </c>
      <c r="B4126">
        <v>1</v>
      </c>
      <c r="C4126" t="s">
        <v>82</v>
      </c>
      <c r="D4126" t="s">
        <v>110</v>
      </c>
      <c r="E4126" t="s">
        <v>15501</v>
      </c>
      <c r="F4126" t="s">
        <v>15502</v>
      </c>
      <c r="G4126" t="s">
        <v>134</v>
      </c>
      <c r="H4126" t="s">
        <v>367</v>
      </c>
      <c r="I4126" t="s">
        <v>78</v>
      </c>
      <c r="J4126" t="s">
        <v>136</v>
      </c>
      <c r="K4126" t="s">
        <v>22</v>
      </c>
      <c r="L4126" t="s">
        <v>177</v>
      </c>
      <c r="M4126" t="s">
        <v>15503</v>
      </c>
      <c r="N4126" t="s">
        <v>15504</v>
      </c>
      <c r="O4126">
        <v>2.5133324999999997</v>
      </c>
      <c r="P4126">
        <v>0</v>
      </c>
      <c r="Q4126">
        <v>4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2.7092310999999998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2.7092310999999998</v>
      </c>
    </row>
    <row r="4127" spans="1:32" x14ac:dyDescent="0.3">
      <c r="A4127">
        <v>3013772</v>
      </c>
      <c r="B4127">
        <v>1</v>
      </c>
      <c r="C4127" t="s">
        <v>83</v>
      </c>
      <c r="D4127" t="s">
        <v>130</v>
      </c>
      <c r="E4127" t="s">
        <v>15505</v>
      </c>
      <c r="F4127" t="s">
        <v>15506</v>
      </c>
      <c r="G4127" t="s">
        <v>134</v>
      </c>
      <c r="H4127" t="s">
        <v>238</v>
      </c>
      <c r="I4127" t="s">
        <v>78</v>
      </c>
      <c r="J4127" t="s">
        <v>136</v>
      </c>
      <c r="K4127" t="s">
        <v>22</v>
      </c>
      <c r="L4127" t="s">
        <v>177</v>
      </c>
      <c r="M4127" t="s">
        <v>15507</v>
      </c>
      <c r="N4127" t="s">
        <v>15508</v>
      </c>
      <c r="O4127">
        <v>0.72840055555555561</v>
      </c>
      <c r="P4127">
        <v>0</v>
      </c>
      <c r="Q4127">
        <v>5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0.71160745999999997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0.71160745999999997</v>
      </c>
    </row>
    <row r="4128" spans="1:32" x14ac:dyDescent="0.3">
      <c r="A4128">
        <v>3010520</v>
      </c>
      <c r="B4128">
        <v>1</v>
      </c>
      <c r="C4128" t="s">
        <v>82</v>
      </c>
      <c r="D4128" t="s">
        <v>113</v>
      </c>
      <c r="E4128" t="s">
        <v>15509</v>
      </c>
      <c r="F4128" t="s">
        <v>15510</v>
      </c>
      <c r="G4128" t="s">
        <v>134</v>
      </c>
      <c r="H4128" t="s">
        <v>216</v>
      </c>
      <c r="I4128" t="s">
        <v>78</v>
      </c>
      <c r="J4128" t="s">
        <v>136</v>
      </c>
      <c r="K4128" t="s">
        <v>22</v>
      </c>
      <c r="L4128" t="s">
        <v>177</v>
      </c>
      <c r="M4128" t="s">
        <v>15511</v>
      </c>
      <c r="N4128" t="s">
        <v>15512</v>
      </c>
      <c r="O4128">
        <v>2.5495622222222223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5.2179909999999996</v>
      </c>
      <c r="AD4128">
        <v>0</v>
      </c>
      <c r="AE4128">
        <v>0</v>
      </c>
      <c r="AF4128">
        <v>5.2179909999999996</v>
      </c>
    </row>
    <row r="4129" spans="1:32" x14ac:dyDescent="0.3">
      <c r="A4129">
        <v>3014288</v>
      </c>
      <c r="B4129">
        <v>1</v>
      </c>
      <c r="C4129" t="s">
        <v>82</v>
      </c>
      <c r="D4129" t="s">
        <v>98</v>
      </c>
      <c r="E4129" t="s">
        <v>15513</v>
      </c>
      <c r="F4129" t="s">
        <v>15514</v>
      </c>
      <c r="G4129" t="s">
        <v>134</v>
      </c>
      <c r="H4129" t="s">
        <v>229</v>
      </c>
      <c r="I4129" t="s">
        <v>78</v>
      </c>
      <c r="J4129" t="s">
        <v>136</v>
      </c>
      <c r="K4129" t="s">
        <v>22</v>
      </c>
      <c r="L4129" t="s">
        <v>177</v>
      </c>
      <c r="M4129" t="s">
        <v>15515</v>
      </c>
      <c r="N4129" t="s">
        <v>15516</v>
      </c>
      <c r="O4129">
        <v>2.2224758333333332</v>
      </c>
      <c r="P4129">
        <v>0</v>
      </c>
      <c r="Q4129">
        <v>203</v>
      </c>
      <c r="R4129">
        <v>0</v>
      </c>
      <c r="S4129">
        <v>0</v>
      </c>
      <c r="T4129">
        <v>0</v>
      </c>
      <c r="U4129">
        <v>2</v>
      </c>
      <c r="V4129">
        <v>0</v>
      </c>
      <c r="W4129">
        <v>0</v>
      </c>
      <c r="X4129">
        <v>0</v>
      </c>
      <c r="Y4129">
        <v>97.140090000000001</v>
      </c>
      <c r="Z4129">
        <v>0</v>
      </c>
      <c r="AA4129">
        <v>0</v>
      </c>
      <c r="AB4129">
        <v>0</v>
      </c>
      <c r="AC4129">
        <v>1.9415545000000001</v>
      </c>
      <c r="AD4129">
        <v>0</v>
      </c>
      <c r="AE4129">
        <v>0</v>
      </c>
      <c r="AF4129">
        <v>99.081639999999993</v>
      </c>
    </row>
    <row r="4130" spans="1:32" x14ac:dyDescent="0.3">
      <c r="A4130">
        <v>3019378</v>
      </c>
      <c r="B4130">
        <v>1</v>
      </c>
      <c r="C4130" t="s">
        <v>83</v>
      </c>
      <c r="D4130" t="s">
        <v>125</v>
      </c>
      <c r="E4130" t="s">
        <v>15517</v>
      </c>
      <c r="F4130" t="s">
        <v>15518</v>
      </c>
      <c r="G4130" t="s">
        <v>134</v>
      </c>
      <c r="H4130" t="s">
        <v>182</v>
      </c>
      <c r="I4130" t="s">
        <v>78</v>
      </c>
      <c r="J4130" t="s">
        <v>136</v>
      </c>
      <c r="K4130" t="s">
        <v>22</v>
      </c>
      <c r="L4130" t="s">
        <v>177</v>
      </c>
      <c r="M4130" t="s">
        <v>15519</v>
      </c>
      <c r="N4130" t="s">
        <v>15520</v>
      </c>
      <c r="O4130">
        <v>0.58416666666666661</v>
      </c>
      <c r="P4130">
        <v>0</v>
      </c>
      <c r="Q4130">
        <v>179</v>
      </c>
      <c r="R4130">
        <v>0</v>
      </c>
      <c r="S4130">
        <v>11</v>
      </c>
      <c r="T4130">
        <v>0</v>
      </c>
      <c r="U4130">
        <v>29</v>
      </c>
      <c r="V4130">
        <v>0</v>
      </c>
      <c r="W4130">
        <v>0</v>
      </c>
      <c r="X4130">
        <v>0</v>
      </c>
      <c r="Y4130">
        <v>19.80874</v>
      </c>
      <c r="Z4130">
        <v>0</v>
      </c>
      <c r="AA4130">
        <v>2.2218015000000002</v>
      </c>
      <c r="AB4130">
        <v>0</v>
      </c>
      <c r="AC4130">
        <v>13.214079999999999</v>
      </c>
      <c r="AD4130">
        <v>0</v>
      </c>
      <c r="AE4130">
        <v>0</v>
      </c>
      <c r="AF4130">
        <v>35.244619999999998</v>
      </c>
    </row>
    <row r="4131" spans="1:32" x14ac:dyDescent="0.3">
      <c r="A4131">
        <v>3014493</v>
      </c>
      <c r="B4131">
        <v>1</v>
      </c>
      <c r="C4131" t="s">
        <v>82</v>
      </c>
      <c r="D4131" t="s">
        <v>92</v>
      </c>
      <c r="E4131" t="s">
        <v>15521</v>
      </c>
      <c r="F4131" t="s">
        <v>15522</v>
      </c>
      <c r="G4131" t="s">
        <v>134</v>
      </c>
      <c r="H4131" t="s">
        <v>367</v>
      </c>
      <c r="I4131" t="s">
        <v>78</v>
      </c>
      <c r="J4131" t="s">
        <v>136</v>
      </c>
      <c r="K4131" t="s">
        <v>22</v>
      </c>
      <c r="L4131" t="s">
        <v>177</v>
      </c>
      <c r="M4131" t="s">
        <v>15523</v>
      </c>
      <c r="N4131" t="s">
        <v>15524</v>
      </c>
      <c r="O4131">
        <v>3.1558655555555557</v>
      </c>
      <c r="P4131">
        <v>0</v>
      </c>
      <c r="Q4131">
        <v>1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5.3160910000000001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5.3160910000000001</v>
      </c>
    </row>
    <row r="4132" spans="1:32" x14ac:dyDescent="0.3">
      <c r="A4132">
        <v>3014253</v>
      </c>
      <c r="B4132">
        <v>1</v>
      </c>
      <c r="C4132" t="s">
        <v>82</v>
      </c>
      <c r="D4132" t="s">
        <v>113</v>
      </c>
      <c r="E4132" t="s">
        <v>15525</v>
      </c>
      <c r="F4132" t="s">
        <v>15526</v>
      </c>
      <c r="G4132" t="s">
        <v>134</v>
      </c>
      <c r="H4132" t="s">
        <v>238</v>
      </c>
      <c r="I4132" t="s">
        <v>78</v>
      </c>
      <c r="J4132" t="s">
        <v>136</v>
      </c>
      <c r="K4132" t="s">
        <v>22</v>
      </c>
      <c r="L4132" t="s">
        <v>177</v>
      </c>
      <c r="M4132" t="s">
        <v>15527</v>
      </c>
      <c r="N4132" t="s">
        <v>15528</v>
      </c>
      <c r="O4132">
        <v>1.0582180555555556</v>
      </c>
      <c r="P4132">
        <v>0</v>
      </c>
      <c r="Q4132">
        <v>4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2.4545404999999998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2.4545404999999998</v>
      </c>
    </row>
    <row r="4133" spans="1:32" x14ac:dyDescent="0.3">
      <c r="A4133">
        <v>3012081</v>
      </c>
      <c r="B4133">
        <v>1</v>
      </c>
      <c r="C4133" t="s">
        <v>83</v>
      </c>
      <c r="D4133" t="s">
        <v>128</v>
      </c>
      <c r="E4133" t="s">
        <v>15529</v>
      </c>
      <c r="F4133" t="s">
        <v>15530</v>
      </c>
      <c r="G4133" t="s">
        <v>134</v>
      </c>
      <c r="H4133" t="s">
        <v>216</v>
      </c>
      <c r="I4133" t="s">
        <v>78</v>
      </c>
      <c r="J4133" t="s">
        <v>136</v>
      </c>
      <c r="K4133" t="s">
        <v>22</v>
      </c>
      <c r="L4133" t="s">
        <v>177</v>
      </c>
      <c r="M4133" t="s">
        <v>15531</v>
      </c>
      <c r="N4133" t="s">
        <v>15532</v>
      </c>
      <c r="O4133">
        <v>1.4860886111111111</v>
      </c>
      <c r="P4133">
        <v>0</v>
      </c>
      <c r="Q4133">
        <v>7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2.3628575999999999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2.3628575999999999</v>
      </c>
    </row>
    <row r="4134" spans="1:32" x14ac:dyDescent="0.3">
      <c r="A4134">
        <v>3020355</v>
      </c>
      <c r="B4134">
        <v>1</v>
      </c>
      <c r="C4134" t="s">
        <v>83</v>
      </c>
      <c r="D4134" t="s">
        <v>123</v>
      </c>
      <c r="E4134" t="s">
        <v>15533</v>
      </c>
      <c r="F4134" t="s">
        <v>15534</v>
      </c>
      <c r="G4134" t="s">
        <v>134</v>
      </c>
      <c r="H4134" t="s">
        <v>610</v>
      </c>
      <c r="I4134" t="s">
        <v>78</v>
      </c>
      <c r="J4134" t="s">
        <v>136</v>
      </c>
      <c r="K4134" t="s">
        <v>22</v>
      </c>
      <c r="L4134" t="s">
        <v>177</v>
      </c>
      <c r="M4134" t="s">
        <v>15535</v>
      </c>
      <c r="N4134" t="s">
        <v>15536</v>
      </c>
      <c r="O4134">
        <v>3.6372225</v>
      </c>
      <c r="P4134">
        <v>0</v>
      </c>
      <c r="Q4134">
        <v>89</v>
      </c>
      <c r="R4134">
        <v>0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0</v>
      </c>
      <c r="Y4134">
        <v>52.536686000000003</v>
      </c>
      <c r="Z4134">
        <v>0</v>
      </c>
      <c r="AA4134">
        <v>0</v>
      </c>
      <c r="AB4134">
        <v>0</v>
      </c>
      <c r="AC4134">
        <v>1.5177259999999999</v>
      </c>
      <c r="AD4134">
        <v>0</v>
      </c>
      <c r="AE4134">
        <v>0</v>
      </c>
      <c r="AF4134">
        <v>54.054409999999997</v>
      </c>
    </row>
    <row r="4135" spans="1:32" x14ac:dyDescent="0.3">
      <c r="A4135">
        <v>3019109</v>
      </c>
      <c r="B4135">
        <v>1</v>
      </c>
      <c r="C4135" t="s">
        <v>83</v>
      </c>
      <c r="D4135" t="s">
        <v>129</v>
      </c>
      <c r="E4135" t="s">
        <v>13470</v>
      </c>
      <c r="F4135" t="s">
        <v>13471</v>
      </c>
      <c r="G4135" t="s">
        <v>134</v>
      </c>
      <c r="H4135" t="s">
        <v>211</v>
      </c>
      <c r="I4135" t="s">
        <v>79</v>
      </c>
      <c r="J4135" t="s">
        <v>136</v>
      </c>
      <c r="K4135" t="s">
        <v>22</v>
      </c>
      <c r="L4135" t="s">
        <v>177</v>
      </c>
      <c r="M4135" t="s">
        <v>15537</v>
      </c>
      <c r="N4135" t="s">
        <v>15538</v>
      </c>
      <c r="O4135">
        <v>0.79722222222222228</v>
      </c>
      <c r="P4135">
        <v>0</v>
      </c>
      <c r="Q4135">
        <v>0</v>
      </c>
      <c r="R4135">
        <v>0</v>
      </c>
      <c r="S4135">
        <v>0</v>
      </c>
      <c r="T4135">
        <v>1</v>
      </c>
      <c r="U4135">
        <v>1</v>
      </c>
      <c r="V4135">
        <v>2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355.50015000000002</v>
      </c>
      <c r="AC4135">
        <v>0.24243635999999999</v>
      </c>
      <c r="AD4135">
        <v>779.19460000000004</v>
      </c>
      <c r="AE4135">
        <v>0</v>
      </c>
      <c r="AF4135">
        <v>1134.9371000000001</v>
      </c>
    </row>
    <row r="4136" spans="1:32" x14ac:dyDescent="0.3">
      <c r="A4136">
        <v>3004752</v>
      </c>
      <c r="B4136">
        <v>1</v>
      </c>
      <c r="C4136" t="s">
        <v>83</v>
      </c>
      <c r="D4136" t="s">
        <v>116</v>
      </c>
      <c r="E4136" t="s">
        <v>15539</v>
      </c>
      <c r="F4136" t="s">
        <v>15540</v>
      </c>
      <c r="G4136" t="s">
        <v>134</v>
      </c>
      <c r="H4136" t="s">
        <v>182</v>
      </c>
      <c r="I4136" t="s">
        <v>78</v>
      </c>
      <c r="J4136" t="s">
        <v>136</v>
      </c>
      <c r="K4136" t="s">
        <v>22</v>
      </c>
      <c r="L4136" t="s">
        <v>177</v>
      </c>
      <c r="M4136" t="s">
        <v>15541</v>
      </c>
      <c r="N4136" t="s">
        <v>15542</v>
      </c>
      <c r="O4136">
        <v>0.31527777777777777</v>
      </c>
      <c r="P4136">
        <v>0</v>
      </c>
      <c r="Q4136">
        <v>23</v>
      </c>
      <c r="R4136">
        <v>0</v>
      </c>
      <c r="S4136">
        <v>14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0.82329920000000001</v>
      </c>
      <c r="Z4136">
        <v>0</v>
      </c>
      <c r="AA4136">
        <v>0.38571820000000001</v>
      </c>
      <c r="AB4136">
        <v>0</v>
      </c>
      <c r="AC4136">
        <v>0</v>
      </c>
      <c r="AD4136">
        <v>0</v>
      </c>
      <c r="AE4136">
        <v>0</v>
      </c>
      <c r="AF4136">
        <v>1.2090174</v>
      </c>
    </row>
    <row r="4137" spans="1:32" x14ac:dyDescent="0.3">
      <c r="A4137">
        <v>3017260</v>
      </c>
      <c r="B4137">
        <v>1</v>
      </c>
      <c r="C4137" t="s">
        <v>82</v>
      </c>
      <c r="D4137" t="s">
        <v>106</v>
      </c>
      <c r="E4137" t="s">
        <v>15543</v>
      </c>
      <c r="F4137" t="s">
        <v>15544</v>
      </c>
      <c r="G4137" t="s">
        <v>134</v>
      </c>
      <c r="H4137" t="s">
        <v>182</v>
      </c>
      <c r="I4137" t="s">
        <v>79</v>
      </c>
      <c r="J4137" t="s">
        <v>136</v>
      </c>
      <c r="K4137" t="s">
        <v>22</v>
      </c>
      <c r="L4137" t="s">
        <v>177</v>
      </c>
      <c r="M4137" t="s">
        <v>15545</v>
      </c>
      <c r="N4137" t="s">
        <v>15546</v>
      </c>
      <c r="O4137">
        <v>0.70083333333333331</v>
      </c>
      <c r="P4137">
        <v>0</v>
      </c>
      <c r="Q4137">
        <v>182</v>
      </c>
      <c r="R4137">
        <v>0</v>
      </c>
      <c r="S4137">
        <v>0</v>
      </c>
      <c r="T4137">
        <v>19</v>
      </c>
      <c r="U4137">
        <v>39</v>
      </c>
      <c r="V4137">
        <v>13</v>
      </c>
      <c r="W4137">
        <v>2</v>
      </c>
      <c r="X4137">
        <v>0</v>
      </c>
      <c r="Y4137">
        <v>27.14659</v>
      </c>
      <c r="Z4137">
        <v>0</v>
      </c>
      <c r="AA4137">
        <v>0</v>
      </c>
      <c r="AB4137">
        <v>80.293480000000002</v>
      </c>
      <c r="AC4137">
        <v>33.994705000000003</v>
      </c>
      <c r="AD4137">
        <v>502.24576000000002</v>
      </c>
      <c r="AE4137">
        <v>5.4149390000000004</v>
      </c>
      <c r="AF4137">
        <v>649.09546</v>
      </c>
    </row>
    <row r="4138" spans="1:32" x14ac:dyDescent="0.3">
      <c r="A4138">
        <v>3019564</v>
      </c>
      <c r="B4138">
        <v>1</v>
      </c>
      <c r="C4138" t="s">
        <v>82</v>
      </c>
      <c r="D4138" t="s">
        <v>92</v>
      </c>
      <c r="E4138" t="s">
        <v>15547</v>
      </c>
      <c r="F4138" t="s">
        <v>15548</v>
      </c>
      <c r="G4138" t="s">
        <v>134</v>
      </c>
      <c r="H4138" t="s">
        <v>478</v>
      </c>
      <c r="I4138" t="s">
        <v>78</v>
      </c>
      <c r="J4138" t="s">
        <v>136</v>
      </c>
      <c r="K4138" t="s">
        <v>22</v>
      </c>
      <c r="L4138" t="s">
        <v>177</v>
      </c>
      <c r="M4138" t="s">
        <v>15549</v>
      </c>
      <c r="N4138" t="s">
        <v>15550</v>
      </c>
      <c r="O4138">
        <v>1.5320719444444444</v>
      </c>
      <c r="P4138">
        <v>0</v>
      </c>
      <c r="Q4138">
        <v>173</v>
      </c>
      <c r="R4138">
        <v>0</v>
      </c>
      <c r="S4138">
        <v>0</v>
      </c>
      <c r="T4138">
        <v>0</v>
      </c>
      <c r="U4138">
        <v>5</v>
      </c>
      <c r="V4138">
        <v>0</v>
      </c>
      <c r="W4138">
        <v>0</v>
      </c>
      <c r="X4138">
        <v>0</v>
      </c>
      <c r="Y4138">
        <v>88.803550000000001</v>
      </c>
      <c r="Z4138">
        <v>0</v>
      </c>
      <c r="AA4138">
        <v>0</v>
      </c>
      <c r="AB4138">
        <v>0</v>
      </c>
      <c r="AC4138">
        <v>1.5154179000000001</v>
      </c>
      <c r="AD4138">
        <v>0</v>
      </c>
      <c r="AE4138">
        <v>0</v>
      </c>
      <c r="AF4138">
        <v>90.318969999999993</v>
      </c>
    </row>
    <row r="4139" spans="1:32" x14ac:dyDescent="0.3">
      <c r="A4139">
        <v>3016557</v>
      </c>
      <c r="B4139">
        <v>1</v>
      </c>
      <c r="C4139" t="s">
        <v>82</v>
      </c>
      <c r="D4139" t="s">
        <v>91</v>
      </c>
      <c r="E4139" t="s">
        <v>5372</v>
      </c>
      <c r="F4139" t="s">
        <v>5373</v>
      </c>
      <c r="G4139" t="s">
        <v>134</v>
      </c>
      <c r="H4139" t="s">
        <v>182</v>
      </c>
      <c r="I4139" t="s">
        <v>78</v>
      </c>
      <c r="J4139" t="s">
        <v>136</v>
      </c>
      <c r="K4139" t="s">
        <v>22</v>
      </c>
      <c r="L4139" t="s">
        <v>177</v>
      </c>
      <c r="M4139" t="s">
        <v>15551</v>
      </c>
      <c r="N4139" t="s">
        <v>15552</v>
      </c>
      <c r="O4139">
        <v>0.66866222222222227</v>
      </c>
      <c r="P4139">
        <v>0</v>
      </c>
      <c r="Q4139">
        <v>10</v>
      </c>
      <c r="R4139">
        <v>0</v>
      </c>
      <c r="S4139">
        <v>0</v>
      </c>
      <c r="T4139">
        <v>0</v>
      </c>
      <c r="U4139">
        <v>194</v>
      </c>
      <c r="V4139">
        <v>0</v>
      </c>
      <c r="W4139">
        <v>6</v>
      </c>
      <c r="X4139">
        <v>0</v>
      </c>
      <c r="Y4139">
        <v>1.3030097</v>
      </c>
      <c r="Z4139">
        <v>0</v>
      </c>
      <c r="AA4139">
        <v>0</v>
      </c>
      <c r="AB4139">
        <v>0</v>
      </c>
      <c r="AC4139">
        <v>170.57404</v>
      </c>
      <c r="AD4139">
        <v>0</v>
      </c>
      <c r="AE4139">
        <v>198.1696</v>
      </c>
      <c r="AF4139">
        <v>370.04665999999997</v>
      </c>
    </row>
    <row r="4140" spans="1:32" x14ac:dyDescent="0.3">
      <c r="A4140">
        <v>3019310</v>
      </c>
      <c r="B4140">
        <v>1</v>
      </c>
      <c r="C4140" t="s">
        <v>82</v>
      </c>
      <c r="D4140" t="s">
        <v>85</v>
      </c>
      <c r="E4140" t="s">
        <v>9190</v>
      </c>
      <c r="F4140" t="s">
        <v>9191</v>
      </c>
      <c r="G4140" t="s">
        <v>134</v>
      </c>
      <c r="H4140" t="s">
        <v>367</v>
      </c>
      <c r="I4140" t="s">
        <v>78</v>
      </c>
      <c r="J4140" t="s">
        <v>136</v>
      </c>
      <c r="K4140" t="s">
        <v>22</v>
      </c>
      <c r="L4140" t="s">
        <v>177</v>
      </c>
      <c r="M4140" t="s">
        <v>15553</v>
      </c>
      <c r="N4140" t="s">
        <v>15554</v>
      </c>
      <c r="O4140">
        <v>2.7432777777777777</v>
      </c>
      <c r="P4140">
        <v>0</v>
      </c>
      <c r="Q4140">
        <v>11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11.197614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11.197614</v>
      </c>
    </row>
    <row r="4141" spans="1:32" x14ac:dyDescent="0.3">
      <c r="A4141">
        <v>3019442</v>
      </c>
      <c r="B4141">
        <v>1</v>
      </c>
      <c r="C4141" t="s">
        <v>82</v>
      </c>
      <c r="D4141" t="s">
        <v>95</v>
      </c>
      <c r="E4141" t="s">
        <v>15555</v>
      </c>
      <c r="F4141" t="s">
        <v>15556</v>
      </c>
      <c r="G4141" t="s">
        <v>134</v>
      </c>
      <c r="H4141" t="s">
        <v>318</v>
      </c>
      <c r="I4141" t="s">
        <v>79</v>
      </c>
      <c r="J4141" t="s">
        <v>136</v>
      </c>
      <c r="K4141" t="s">
        <v>22</v>
      </c>
      <c r="L4141" t="s">
        <v>177</v>
      </c>
      <c r="M4141" t="s">
        <v>15557</v>
      </c>
      <c r="N4141" t="s">
        <v>15558</v>
      </c>
      <c r="O4141">
        <v>2.6648158333333334</v>
      </c>
      <c r="P4141">
        <v>11</v>
      </c>
      <c r="Q4141">
        <v>39</v>
      </c>
      <c r="R4141">
        <v>6</v>
      </c>
      <c r="S4141">
        <v>0</v>
      </c>
      <c r="T4141">
        <v>5</v>
      </c>
      <c r="U4141">
        <v>1</v>
      </c>
      <c r="V4141">
        <v>0</v>
      </c>
      <c r="W4141">
        <v>0</v>
      </c>
      <c r="X4141">
        <v>48.944465999999998</v>
      </c>
      <c r="Y4141">
        <v>18.612217000000001</v>
      </c>
      <c r="Z4141">
        <v>8.3733939999999993</v>
      </c>
      <c r="AA4141">
        <v>0</v>
      </c>
      <c r="AB4141">
        <v>26.434774000000001</v>
      </c>
      <c r="AC4141">
        <v>5.1206469999999999</v>
      </c>
      <c r="AD4141">
        <v>0</v>
      </c>
      <c r="AE4141">
        <v>0</v>
      </c>
      <c r="AF4141">
        <v>107.4855</v>
      </c>
    </row>
    <row r="4142" spans="1:32" x14ac:dyDescent="0.3">
      <c r="A4142">
        <v>3019574</v>
      </c>
      <c r="B4142">
        <v>1</v>
      </c>
      <c r="C4142" t="s">
        <v>82</v>
      </c>
      <c r="D4142" t="s">
        <v>86</v>
      </c>
      <c r="E4142" t="s">
        <v>15559</v>
      </c>
      <c r="F4142" t="s">
        <v>15560</v>
      </c>
      <c r="G4142" t="s">
        <v>134</v>
      </c>
      <c r="H4142" t="s">
        <v>238</v>
      </c>
      <c r="I4142" t="s">
        <v>78</v>
      </c>
      <c r="J4142" t="s">
        <v>136</v>
      </c>
      <c r="K4142" t="s">
        <v>22</v>
      </c>
      <c r="L4142" t="s">
        <v>177</v>
      </c>
      <c r="M4142" t="s">
        <v>15561</v>
      </c>
      <c r="N4142" t="s">
        <v>15562</v>
      </c>
      <c r="O4142">
        <v>4.2528386111111107</v>
      </c>
      <c r="P4142">
        <v>0</v>
      </c>
      <c r="Q4142">
        <v>1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1.1749111E-2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1.1749111E-2</v>
      </c>
    </row>
    <row r="4143" spans="1:32" x14ac:dyDescent="0.3">
      <c r="A4143">
        <v>3010952</v>
      </c>
      <c r="B4143">
        <v>1</v>
      </c>
      <c r="C4143" t="s">
        <v>82</v>
      </c>
      <c r="D4143" t="s">
        <v>90</v>
      </c>
      <c r="E4143" t="s">
        <v>15563</v>
      </c>
      <c r="F4143" t="s">
        <v>15564</v>
      </c>
      <c r="G4143" t="s">
        <v>134</v>
      </c>
      <c r="H4143" t="s">
        <v>135</v>
      </c>
      <c r="I4143" t="s">
        <v>79</v>
      </c>
      <c r="J4143" t="s">
        <v>136</v>
      </c>
      <c r="K4143" t="s">
        <v>22</v>
      </c>
      <c r="L4143" t="s">
        <v>177</v>
      </c>
      <c r="M4143" t="s">
        <v>15565</v>
      </c>
      <c r="N4143" t="s">
        <v>15566</v>
      </c>
      <c r="O4143">
        <v>0.15444444444444444</v>
      </c>
      <c r="P4143">
        <v>0</v>
      </c>
      <c r="Q4143">
        <v>12</v>
      </c>
      <c r="R4143">
        <v>0</v>
      </c>
      <c r="S4143">
        <v>23</v>
      </c>
      <c r="T4143">
        <v>4</v>
      </c>
      <c r="U4143">
        <v>43</v>
      </c>
      <c r="V4143">
        <v>4</v>
      </c>
      <c r="W4143">
        <v>4</v>
      </c>
      <c r="X4143">
        <v>0</v>
      </c>
      <c r="Y4143">
        <v>0.50352819999999998</v>
      </c>
      <c r="Z4143">
        <v>0</v>
      </c>
      <c r="AA4143">
        <v>1.998275</v>
      </c>
      <c r="AB4143">
        <v>8.3900469999999991</v>
      </c>
      <c r="AC4143">
        <v>24.875074000000001</v>
      </c>
      <c r="AD4143">
        <v>38.948776000000002</v>
      </c>
      <c r="AE4143">
        <v>20.807307999999999</v>
      </c>
      <c r="AF4143">
        <v>95.523009999999999</v>
      </c>
    </row>
    <row r="4144" spans="1:32" x14ac:dyDescent="0.3">
      <c r="A4144">
        <v>3019618</v>
      </c>
      <c r="B4144">
        <v>1</v>
      </c>
      <c r="C4144" t="s">
        <v>83</v>
      </c>
      <c r="D4144" t="s">
        <v>116</v>
      </c>
      <c r="E4144" t="s">
        <v>570</v>
      </c>
      <c r="F4144" t="s">
        <v>571</v>
      </c>
      <c r="G4144" t="s">
        <v>134</v>
      </c>
      <c r="H4144" t="s">
        <v>211</v>
      </c>
      <c r="I4144" t="s">
        <v>79</v>
      </c>
      <c r="J4144" t="s">
        <v>136</v>
      </c>
      <c r="K4144" t="s">
        <v>22</v>
      </c>
      <c r="L4144" t="s">
        <v>177</v>
      </c>
      <c r="M4144" t="s">
        <v>15567</v>
      </c>
      <c r="N4144" t="s">
        <v>15568</v>
      </c>
      <c r="O4144">
        <v>0.72944444444444445</v>
      </c>
      <c r="P4144">
        <v>5</v>
      </c>
      <c r="Q4144">
        <v>799</v>
      </c>
      <c r="R4144">
        <v>32</v>
      </c>
      <c r="S4144">
        <v>296</v>
      </c>
      <c r="T4144">
        <v>4</v>
      </c>
      <c r="U4144">
        <v>32</v>
      </c>
      <c r="V4144">
        <v>1</v>
      </c>
      <c r="W4144">
        <v>0</v>
      </c>
      <c r="X4144">
        <v>16.678843000000001</v>
      </c>
      <c r="Y4144">
        <v>79.705780000000004</v>
      </c>
      <c r="Z4144">
        <v>7.2251754000000004</v>
      </c>
      <c r="AA4144">
        <v>47.213920000000002</v>
      </c>
      <c r="AB4144">
        <v>2.3884797</v>
      </c>
      <c r="AC4144">
        <v>8.8127720000000007</v>
      </c>
      <c r="AD4144">
        <v>6.2766770000000003</v>
      </c>
      <c r="AE4144">
        <v>0</v>
      </c>
      <c r="AF4144">
        <v>168.30165</v>
      </c>
    </row>
    <row r="4145" spans="1:32" x14ac:dyDescent="0.3">
      <c r="A4145">
        <v>3012792</v>
      </c>
      <c r="B4145">
        <v>1</v>
      </c>
      <c r="C4145" t="s">
        <v>83</v>
      </c>
      <c r="D4145" t="s">
        <v>129</v>
      </c>
      <c r="E4145" t="s">
        <v>15569</v>
      </c>
      <c r="F4145" t="s">
        <v>15570</v>
      </c>
      <c r="G4145" t="s">
        <v>134</v>
      </c>
      <c r="H4145" t="s">
        <v>216</v>
      </c>
      <c r="I4145" t="s">
        <v>78</v>
      </c>
      <c r="J4145" t="s">
        <v>136</v>
      </c>
      <c r="K4145" t="s">
        <v>22</v>
      </c>
      <c r="L4145" t="s">
        <v>177</v>
      </c>
      <c r="M4145" t="s">
        <v>15571</v>
      </c>
      <c r="N4145" t="s">
        <v>15572</v>
      </c>
      <c r="O4145">
        <v>3.2288872222222222</v>
      </c>
      <c r="P4145">
        <v>0</v>
      </c>
      <c r="Q4145">
        <v>7</v>
      </c>
      <c r="R4145">
        <v>0</v>
      </c>
      <c r="S4145">
        <v>0</v>
      </c>
      <c r="T4145">
        <v>0</v>
      </c>
      <c r="U4145">
        <v>2</v>
      </c>
      <c r="V4145">
        <v>0</v>
      </c>
      <c r="W4145">
        <v>0</v>
      </c>
      <c r="X4145">
        <v>0</v>
      </c>
      <c r="Y4145">
        <v>3.7257630000000002</v>
      </c>
      <c r="Z4145">
        <v>0</v>
      </c>
      <c r="AA4145">
        <v>0</v>
      </c>
      <c r="AB4145">
        <v>0</v>
      </c>
      <c r="AC4145">
        <v>7.6325060000000002</v>
      </c>
      <c r="AD4145">
        <v>0</v>
      </c>
      <c r="AE4145">
        <v>0</v>
      </c>
      <c r="AF4145">
        <v>11.358269</v>
      </c>
    </row>
    <row r="4146" spans="1:32" x14ac:dyDescent="0.3">
      <c r="A4146">
        <v>3017259</v>
      </c>
      <c r="B4146">
        <v>1</v>
      </c>
      <c r="C4146" t="s">
        <v>82</v>
      </c>
      <c r="D4146" t="s">
        <v>90</v>
      </c>
      <c r="E4146" t="s">
        <v>15573</v>
      </c>
      <c r="F4146" t="s">
        <v>15574</v>
      </c>
      <c r="G4146" t="s">
        <v>134</v>
      </c>
      <c r="H4146" t="s">
        <v>147</v>
      </c>
      <c r="I4146" t="s">
        <v>78</v>
      </c>
      <c r="J4146" t="s">
        <v>136</v>
      </c>
      <c r="K4146" t="s">
        <v>22</v>
      </c>
      <c r="L4146" t="s">
        <v>137</v>
      </c>
      <c r="M4146" t="s">
        <v>15575</v>
      </c>
      <c r="N4146" t="s">
        <v>15576</v>
      </c>
      <c r="O4146">
        <v>7.1566666666666663</v>
      </c>
      <c r="P4146">
        <v>0</v>
      </c>
      <c r="Q4146">
        <v>61</v>
      </c>
      <c r="R4146">
        <v>0</v>
      </c>
      <c r="S4146">
        <v>0</v>
      </c>
      <c r="T4146">
        <v>0</v>
      </c>
      <c r="U4146">
        <v>7</v>
      </c>
      <c r="V4146">
        <v>0</v>
      </c>
      <c r="W4146">
        <v>0</v>
      </c>
      <c r="X4146">
        <v>0</v>
      </c>
      <c r="Y4146">
        <v>103.24047</v>
      </c>
      <c r="Z4146">
        <v>0</v>
      </c>
      <c r="AA4146">
        <v>0</v>
      </c>
      <c r="AB4146">
        <v>0</v>
      </c>
      <c r="AC4146">
        <v>37.447279999999999</v>
      </c>
      <c r="AD4146">
        <v>0</v>
      </c>
      <c r="AE4146">
        <v>0</v>
      </c>
      <c r="AF4146">
        <v>140.68776</v>
      </c>
    </row>
    <row r="4147" spans="1:32" x14ac:dyDescent="0.3">
      <c r="A4147">
        <v>3013999</v>
      </c>
      <c r="B4147">
        <v>1</v>
      </c>
      <c r="C4147" t="s">
        <v>83</v>
      </c>
      <c r="D4147" t="s">
        <v>116</v>
      </c>
      <c r="E4147" t="s">
        <v>15577</v>
      </c>
      <c r="F4147" t="s">
        <v>15578</v>
      </c>
      <c r="G4147" t="s">
        <v>134</v>
      </c>
      <c r="H4147" t="s">
        <v>238</v>
      </c>
      <c r="I4147" t="s">
        <v>78</v>
      </c>
      <c r="J4147" t="s">
        <v>136</v>
      </c>
      <c r="K4147" t="s">
        <v>22</v>
      </c>
      <c r="L4147" t="s">
        <v>177</v>
      </c>
      <c r="M4147" t="s">
        <v>15579</v>
      </c>
      <c r="N4147" t="s">
        <v>15580</v>
      </c>
      <c r="O4147">
        <v>2.3948883333333333</v>
      </c>
      <c r="P4147">
        <v>0</v>
      </c>
      <c r="Q4147">
        <v>1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0.52979449999999995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0.52979449999999995</v>
      </c>
    </row>
    <row r="4148" spans="1:32" x14ac:dyDescent="0.3">
      <c r="A4148">
        <v>3016427</v>
      </c>
      <c r="B4148">
        <v>1</v>
      </c>
      <c r="C4148" t="s">
        <v>83</v>
      </c>
      <c r="D4148" t="s">
        <v>130</v>
      </c>
      <c r="E4148" t="s">
        <v>15581</v>
      </c>
      <c r="F4148" t="s">
        <v>15582</v>
      </c>
      <c r="G4148" t="s">
        <v>134</v>
      </c>
      <c r="H4148" t="s">
        <v>238</v>
      </c>
      <c r="I4148" t="s">
        <v>78</v>
      </c>
      <c r="J4148" t="s">
        <v>136</v>
      </c>
      <c r="K4148" t="s">
        <v>22</v>
      </c>
      <c r="L4148" t="s">
        <v>177</v>
      </c>
      <c r="M4148" t="s">
        <v>15583</v>
      </c>
      <c r="N4148" t="s">
        <v>15584</v>
      </c>
      <c r="O4148">
        <v>2.7817519444444447</v>
      </c>
      <c r="P4148">
        <v>0</v>
      </c>
      <c r="Q4148">
        <v>1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1.4662763000000001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1.4662763000000001</v>
      </c>
    </row>
    <row r="4149" spans="1:32" x14ac:dyDescent="0.3">
      <c r="A4149">
        <v>3016914</v>
      </c>
      <c r="B4149">
        <v>1</v>
      </c>
      <c r="C4149" t="s">
        <v>83</v>
      </c>
      <c r="D4149" t="s">
        <v>123</v>
      </c>
      <c r="E4149" t="s">
        <v>2425</v>
      </c>
      <c r="F4149" t="s">
        <v>2426</v>
      </c>
      <c r="G4149" t="s">
        <v>134</v>
      </c>
      <c r="H4149" t="s">
        <v>142</v>
      </c>
      <c r="I4149" t="s">
        <v>79</v>
      </c>
      <c r="J4149" t="s">
        <v>136</v>
      </c>
      <c r="K4149" t="s">
        <v>22</v>
      </c>
      <c r="L4149" t="s">
        <v>137</v>
      </c>
      <c r="M4149" t="s">
        <v>15585</v>
      </c>
      <c r="N4149" t="s">
        <v>15586</v>
      </c>
      <c r="O4149">
        <v>1.4372222222222222</v>
      </c>
      <c r="P4149">
        <v>1</v>
      </c>
      <c r="Q4149">
        <v>0</v>
      </c>
      <c r="R4149">
        <v>32</v>
      </c>
      <c r="S4149">
        <v>4</v>
      </c>
      <c r="T4149">
        <v>8</v>
      </c>
      <c r="U4149">
        <v>0</v>
      </c>
      <c r="V4149">
        <v>0</v>
      </c>
      <c r="W4149">
        <v>0</v>
      </c>
      <c r="X4149">
        <v>1.7011746000000001</v>
      </c>
      <c r="Y4149">
        <v>0</v>
      </c>
      <c r="Z4149">
        <v>23.955577999999999</v>
      </c>
      <c r="AA4149">
        <v>0.95461359999999995</v>
      </c>
      <c r="AB4149">
        <v>18.541805</v>
      </c>
      <c r="AC4149">
        <v>0</v>
      </c>
      <c r="AD4149">
        <v>0</v>
      </c>
      <c r="AE4149">
        <v>0</v>
      </c>
      <c r="AF4149">
        <v>45.153170000000003</v>
      </c>
    </row>
    <row r="4150" spans="1:32" x14ac:dyDescent="0.3">
      <c r="A4150">
        <v>3013802</v>
      </c>
      <c r="B4150">
        <v>1</v>
      </c>
      <c r="C4150" t="s">
        <v>83</v>
      </c>
      <c r="D4150" t="s">
        <v>123</v>
      </c>
      <c r="E4150" t="s">
        <v>15587</v>
      </c>
      <c r="F4150" t="s">
        <v>15588</v>
      </c>
      <c r="G4150" t="s">
        <v>134</v>
      </c>
      <c r="H4150" t="s">
        <v>238</v>
      </c>
      <c r="I4150" t="s">
        <v>78</v>
      </c>
      <c r="J4150" t="s">
        <v>136</v>
      </c>
      <c r="K4150" t="s">
        <v>22</v>
      </c>
      <c r="L4150" t="s">
        <v>177</v>
      </c>
      <c r="M4150" t="s">
        <v>15589</v>
      </c>
      <c r="N4150" t="s">
        <v>15590</v>
      </c>
      <c r="O4150">
        <v>1.582683888888889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0.44405573999999998</v>
      </c>
      <c r="AD4150">
        <v>0</v>
      </c>
      <c r="AE4150">
        <v>0</v>
      </c>
      <c r="AF4150">
        <v>0.44405573999999998</v>
      </c>
    </row>
    <row r="4151" spans="1:32" x14ac:dyDescent="0.3">
      <c r="A4151">
        <v>3010964</v>
      </c>
      <c r="B4151">
        <v>1</v>
      </c>
      <c r="C4151" t="s">
        <v>83</v>
      </c>
      <c r="D4151" t="s">
        <v>128</v>
      </c>
      <c r="E4151" t="s">
        <v>15193</v>
      </c>
      <c r="F4151" t="s">
        <v>15194</v>
      </c>
      <c r="G4151" t="s">
        <v>134</v>
      </c>
      <c r="H4151" t="s">
        <v>211</v>
      </c>
      <c r="I4151" t="s">
        <v>79</v>
      </c>
      <c r="J4151" t="s">
        <v>136</v>
      </c>
      <c r="K4151" t="s">
        <v>22</v>
      </c>
      <c r="L4151" t="s">
        <v>177</v>
      </c>
      <c r="M4151" t="s">
        <v>15591</v>
      </c>
      <c r="N4151" t="s">
        <v>15592</v>
      </c>
      <c r="O4151">
        <v>2.546376111111111</v>
      </c>
      <c r="P4151">
        <v>0</v>
      </c>
      <c r="Q4151">
        <v>409</v>
      </c>
      <c r="R4151">
        <v>8</v>
      </c>
      <c r="S4151">
        <v>18</v>
      </c>
      <c r="T4151">
        <v>1</v>
      </c>
      <c r="U4151">
        <v>69</v>
      </c>
      <c r="V4151">
        <v>0</v>
      </c>
      <c r="W4151">
        <v>0</v>
      </c>
      <c r="X4151">
        <v>0</v>
      </c>
      <c r="Y4151">
        <v>343.12695000000002</v>
      </c>
      <c r="Z4151">
        <v>1.5742205</v>
      </c>
      <c r="AA4151">
        <v>23.57208</v>
      </c>
      <c r="AB4151">
        <v>10.379754</v>
      </c>
      <c r="AC4151">
        <v>154.44301999999999</v>
      </c>
      <c r="AD4151">
        <v>0</v>
      </c>
      <c r="AE4151">
        <v>0</v>
      </c>
      <c r="AF4151">
        <v>533.096</v>
      </c>
    </row>
    <row r="4152" spans="1:32" x14ac:dyDescent="0.3">
      <c r="A4152">
        <v>3015496</v>
      </c>
      <c r="B4152">
        <v>1</v>
      </c>
      <c r="C4152" t="s">
        <v>83</v>
      </c>
      <c r="D4152" t="s">
        <v>123</v>
      </c>
      <c r="E4152" t="s">
        <v>15593</v>
      </c>
      <c r="F4152" t="s">
        <v>15594</v>
      </c>
      <c r="G4152" t="s">
        <v>134</v>
      </c>
      <c r="H4152" t="s">
        <v>238</v>
      </c>
      <c r="I4152" t="s">
        <v>78</v>
      </c>
      <c r="J4152" t="s">
        <v>136</v>
      </c>
      <c r="K4152" t="s">
        <v>22</v>
      </c>
      <c r="L4152" t="s">
        <v>177</v>
      </c>
      <c r="M4152" t="s">
        <v>15595</v>
      </c>
      <c r="N4152" t="s">
        <v>15596</v>
      </c>
      <c r="O4152">
        <v>2.6622472222222222</v>
      </c>
      <c r="P4152">
        <v>0</v>
      </c>
      <c r="Q4152">
        <v>1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0.22378142000000001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0.22378142000000001</v>
      </c>
    </row>
    <row r="4153" spans="1:32" x14ac:dyDescent="0.3">
      <c r="A4153">
        <v>3001059</v>
      </c>
      <c r="B4153">
        <v>1</v>
      </c>
      <c r="C4153" t="s">
        <v>82</v>
      </c>
      <c r="D4153" t="s">
        <v>90</v>
      </c>
      <c r="E4153" t="s">
        <v>15597</v>
      </c>
      <c r="F4153" t="s">
        <v>15598</v>
      </c>
      <c r="G4153" t="s">
        <v>134</v>
      </c>
      <c r="H4153" t="s">
        <v>135</v>
      </c>
      <c r="I4153" t="s">
        <v>79</v>
      </c>
      <c r="J4153" t="s">
        <v>136</v>
      </c>
      <c r="K4153" t="s">
        <v>22</v>
      </c>
      <c r="L4153" t="s">
        <v>177</v>
      </c>
      <c r="M4153" t="s">
        <v>15599</v>
      </c>
      <c r="N4153" t="s">
        <v>15600</v>
      </c>
      <c r="O4153">
        <v>5.2546111111111113E-2</v>
      </c>
      <c r="P4153">
        <v>0</v>
      </c>
      <c r="Q4153">
        <v>2685</v>
      </c>
      <c r="R4153">
        <v>1</v>
      </c>
      <c r="S4153">
        <v>3</v>
      </c>
      <c r="T4153">
        <v>14</v>
      </c>
      <c r="U4153">
        <v>1258</v>
      </c>
      <c r="V4153">
        <v>4</v>
      </c>
      <c r="W4153">
        <v>39</v>
      </c>
      <c r="X4153">
        <v>0</v>
      </c>
      <c r="Y4153">
        <v>32.026029999999999</v>
      </c>
      <c r="Z4153">
        <v>7.5888834000000003</v>
      </c>
      <c r="AA4153">
        <v>0.19025286</v>
      </c>
      <c r="AB4153">
        <v>6.4577869999999997</v>
      </c>
      <c r="AC4153">
        <v>47.428350000000002</v>
      </c>
      <c r="AD4153">
        <v>4.2190139999999996</v>
      </c>
      <c r="AE4153">
        <v>24.047385999999999</v>
      </c>
      <c r="AF4153">
        <v>121.9577</v>
      </c>
    </row>
    <row r="4154" spans="1:32" x14ac:dyDescent="0.3">
      <c r="A4154">
        <v>3019566</v>
      </c>
      <c r="B4154">
        <v>1</v>
      </c>
      <c r="C4154" t="s">
        <v>83</v>
      </c>
      <c r="D4154" t="s">
        <v>130</v>
      </c>
      <c r="E4154" t="s">
        <v>15601</v>
      </c>
      <c r="F4154" t="s">
        <v>15602</v>
      </c>
      <c r="G4154" t="s">
        <v>134</v>
      </c>
      <c r="H4154" t="s">
        <v>692</v>
      </c>
      <c r="I4154" t="s">
        <v>78</v>
      </c>
      <c r="J4154" t="s">
        <v>136</v>
      </c>
      <c r="K4154" t="s">
        <v>22</v>
      </c>
      <c r="L4154" t="s">
        <v>177</v>
      </c>
      <c r="M4154" t="s">
        <v>15603</v>
      </c>
      <c r="N4154" t="s">
        <v>15604</v>
      </c>
      <c r="O4154">
        <v>2.2081766666666667</v>
      </c>
      <c r="P4154">
        <v>0</v>
      </c>
      <c r="Q4154">
        <v>135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59.508899999999997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59.508899999999997</v>
      </c>
    </row>
    <row r="4155" spans="1:32" x14ac:dyDescent="0.3">
      <c r="A4155">
        <v>3014323</v>
      </c>
      <c r="B4155">
        <v>1</v>
      </c>
      <c r="C4155" t="s">
        <v>82</v>
      </c>
      <c r="D4155" t="s">
        <v>101</v>
      </c>
      <c r="E4155" t="s">
        <v>15605</v>
      </c>
      <c r="F4155" t="s">
        <v>15606</v>
      </c>
      <c r="G4155" t="s">
        <v>134</v>
      </c>
      <c r="H4155" t="s">
        <v>1131</v>
      </c>
      <c r="I4155" t="s">
        <v>79</v>
      </c>
      <c r="J4155" t="s">
        <v>136</v>
      </c>
      <c r="K4155" t="s">
        <v>22</v>
      </c>
      <c r="L4155" t="s">
        <v>177</v>
      </c>
      <c r="M4155" t="s">
        <v>15607</v>
      </c>
      <c r="N4155" t="s">
        <v>15608</v>
      </c>
      <c r="O4155">
        <v>6.820218333333333</v>
      </c>
      <c r="P4155">
        <v>0</v>
      </c>
      <c r="Q4155">
        <v>670</v>
      </c>
      <c r="R4155">
        <v>0</v>
      </c>
      <c r="S4155">
        <v>0</v>
      </c>
      <c r="T4155">
        <v>0</v>
      </c>
      <c r="U4155">
        <v>189</v>
      </c>
      <c r="V4155">
        <v>0</v>
      </c>
      <c r="W4155">
        <v>0</v>
      </c>
      <c r="X4155">
        <v>0</v>
      </c>
      <c r="Y4155">
        <v>923.21924000000001</v>
      </c>
      <c r="Z4155">
        <v>0</v>
      </c>
      <c r="AA4155">
        <v>0</v>
      </c>
      <c r="AB4155">
        <v>0</v>
      </c>
      <c r="AC4155">
        <v>1011.8939</v>
      </c>
      <c r="AD4155">
        <v>0</v>
      </c>
      <c r="AE4155">
        <v>0</v>
      </c>
      <c r="AF4155">
        <v>1935.1132</v>
      </c>
    </row>
    <row r="4156" spans="1:32" x14ac:dyDescent="0.3">
      <c r="A4156">
        <v>3013771</v>
      </c>
      <c r="B4156">
        <v>1</v>
      </c>
      <c r="C4156" t="s">
        <v>82</v>
      </c>
      <c r="D4156" t="s">
        <v>101</v>
      </c>
      <c r="E4156" t="s">
        <v>14050</v>
      </c>
      <c r="F4156" t="s">
        <v>14051</v>
      </c>
      <c r="G4156" t="s">
        <v>134</v>
      </c>
      <c r="H4156" t="s">
        <v>293</v>
      </c>
      <c r="I4156" t="s">
        <v>78</v>
      </c>
      <c r="J4156" t="s">
        <v>136</v>
      </c>
      <c r="K4156" t="s">
        <v>22</v>
      </c>
      <c r="L4156" t="s">
        <v>177</v>
      </c>
      <c r="M4156" t="s">
        <v>15609</v>
      </c>
      <c r="N4156" t="s">
        <v>15610</v>
      </c>
      <c r="O4156">
        <v>4.7948361111111106</v>
      </c>
      <c r="P4156">
        <v>0</v>
      </c>
      <c r="Q4156">
        <v>79</v>
      </c>
      <c r="R4156">
        <v>0</v>
      </c>
      <c r="S4156">
        <v>1</v>
      </c>
      <c r="T4156">
        <v>0</v>
      </c>
      <c r="U4156">
        <v>9</v>
      </c>
      <c r="V4156">
        <v>0</v>
      </c>
      <c r="W4156">
        <v>0</v>
      </c>
      <c r="X4156">
        <v>0</v>
      </c>
      <c r="Y4156">
        <v>95.571709999999996</v>
      </c>
      <c r="Z4156">
        <v>0</v>
      </c>
      <c r="AA4156">
        <v>0.39992319999999998</v>
      </c>
      <c r="AB4156">
        <v>0</v>
      </c>
      <c r="AC4156">
        <v>30.071960000000001</v>
      </c>
      <c r="AD4156">
        <v>0</v>
      </c>
      <c r="AE4156">
        <v>0</v>
      </c>
      <c r="AF4156">
        <v>126.043594</v>
      </c>
    </row>
    <row r="4157" spans="1:32" x14ac:dyDescent="0.3">
      <c r="A4157">
        <v>3010450</v>
      </c>
      <c r="B4157">
        <v>1</v>
      </c>
      <c r="C4157" t="s">
        <v>83</v>
      </c>
      <c r="D4157" t="s">
        <v>116</v>
      </c>
      <c r="E4157" t="s">
        <v>15611</v>
      </c>
      <c r="F4157" t="s">
        <v>15612</v>
      </c>
      <c r="G4157" t="s">
        <v>134</v>
      </c>
      <c r="H4157" t="s">
        <v>135</v>
      </c>
      <c r="I4157" t="s">
        <v>79</v>
      </c>
      <c r="J4157" t="s">
        <v>136</v>
      </c>
      <c r="K4157" t="s">
        <v>22</v>
      </c>
      <c r="L4157" t="s">
        <v>137</v>
      </c>
      <c r="M4157" t="s">
        <v>15613</v>
      </c>
      <c r="N4157" t="s">
        <v>15614</v>
      </c>
      <c r="O4157">
        <v>1.1147222222222222</v>
      </c>
      <c r="P4157">
        <v>13</v>
      </c>
      <c r="Q4157">
        <v>1515</v>
      </c>
      <c r="R4157">
        <v>140</v>
      </c>
      <c r="S4157">
        <v>838</v>
      </c>
      <c r="T4157">
        <v>30</v>
      </c>
      <c r="U4157">
        <v>147</v>
      </c>
      <c r="V4157">
        <v>2</v>
      </c>
      <c r="W4157">
        <v>1</v>
      </c>
      <c r="X4157">
        <v>14.771971000000001</v>
      </c>
      <c r="Y4157">
        <v>315.16341999999997</v>
      </c>
      <c r="Z4157">
        <v>143.73098999999999</v>
      </c>
      <c r="AA4157">
        <v>597.04816000000005</v>
      </c>
      <c r="AB4157">
        <v>64.035129999999995</v>
      </c>
      <c r="AC4157">
        <v>129.01953</v>
      </c>
      <c r="AD4157">
        <v>60.375262999999997</v>
      </c>
      <c r="AE4157">
        <v>200.87248</v>
      </c>
      <c r="AF4157">
        <v>1525.0170000000001</v>
      </c>
    </row>
    <row r="4158" spans="1:32" x14ac:dyDescent="0.3">
      <c r="A4158">
        <v>3014281</v>
      </c>
      <c r="B4158">
        <v>1</v>
      </c>
      <c r="C4158" t="s">
        <v>82</v>
      </c>
      <c r="D4158" t="s">
        <v>108</v>
      </c>
      <c r="E4158" t="s">
        <v>15615</v>
      </c>
      <c r="F4158" t="s">
        <v>15616</v>
      </c>
      <c r="G4158" t="s">
        <v>134</v>
      </c>
      <c r="H4158" t="s">
        <v>692</v>
      </c>
      <c r="I4158" t="s">
        <v>78</v>
      </c>
      <c r="J4158" t="s">
        <v>136</v>
      </c>
      <c r="K4158" t="s">
        <v>22</v>
      </c>
      <c r="L4158" t="s">
        <v>177</v>
      </c>
      <c r="M4158" t="s">
        <v>15617</v>
      </c>
      <c r="N4158" t="s">
        <v>15618</v>
      </c>
      <c r="O4158">
        <v>2.0315736111111109</v>
      </c>
      <c r="P4158">
        <v>0</v>
      </c>
      <c r="Q4158">
        <v>124</v>
      </c>
      <c r="R4158">
        <v>0</v>
      </c>
      <c r="S4158">
        <v>0</v>
      </c>
      <c r="T4158">
        <v>0</v>
      </c>
      <c r="U4158">
        <v>11</v>
      </c>
      <c r="V4158">
        <v>0</v>
      </c>
      <c r="W4158">
        <v>0</v>
      </c>
      <c r="X4158">
        <v>0</v>
      </c>
      <c r="Y4158">
        <v>58.010120000000001</v>
      </c>
      <c r="Z4158">
        <v>0</v>
      </c>
      <c r="AA4158">
        <v>0</v>
      </c>
      <c r="AB4158">
        <v>0</v>
      </c>
      <c r="AC4158">
        <v>11.096287999999999</v>
      </c>
      <c r="AD4158">
        <v>0</v>
      </c>
      <c r="AE4158">
        <v>0</v>
      </c>
      <c r="AF4158">
        <v>69.106409999999997</v>
      </c>
    </row>
    <row r="4159" spans="1:32" x14ac:dyDescent="0.3">
      <c r="A4159">
        <v>3000059</v>
      </c>
      <c r="B4159">
        <v>1</v>
      </c>
      <c r="C4159" t="s">
        <v>82</v>
      </c>
      <c r="D4159" t="s">
        <v>104</v>
      </c>
      <c r="E4159" t="s">
        <v>15619</v>
      </c>
      <c r="F4159" t="s">
        <v>15620</v>
      </c>
      <c r="G4159" t="s">
        <v>134</v>
      </c>
      <c r="H4159" t="s">
        <v>142</v>
      </c>
      <c r="I4159" t="s">
        <v>79</v>
      </c>
      <c r="J4159" t="s">
        <v>136</v>
      </c>
      <c r="K4159" t="s">
        <v>22</v>
      </c>
      <c r="L4159" t="s">
        <v>137</v>
      </c>
      <c r="M4159" t="s">
        <v>15621</v>
      </c>
      <c r="N4159" t="s">
        <v>15622</v>
      </c>
      <c r="O4159">
        <v>0.90527777777777774</v>
      </c>
      <c r="P4159">
        <v>0</v>
      </c>
      <c r="Q4159">
        <v>0</v>
      </c>
      <c r="R4159">
        <v>0</v>
      </c>
      <c r="S4159">
        <v>0</v>
      </c>
      <c r="T4159">
        <v>1</v>
      </c>
      <c r="U4159">
        <v>131</v>
      </c>
      <c r="V4159">
        <v>0</v>
      </c>
      <c r="W4159">
        <v>2</v>
      </c>
      <c r="X4159">
        <v>0</v>
      </c>
      <c r="Y4159">
        <v>0</v>
      </c>
      <c r="Z4159">
        <v>0</v>
      </c>
      <c r="AA4159">
        <v>0</v>
      </c>
      <c r="AB4159">
        <v>787.4778</v>
      </c>
      <c r="AC4159">
        <v>129.33789999999999</v>
      </c>
      <c r="AD4159">
        <v>0</v>
      </c>
      <c r="AE4159">
        <v>5.1847972999999996</v>
      </c>
      <c r="AF4159">
        <v>922.00049999999999</v>
      </c>
    </row>
    <row r="4160" spans="1:32" x14ac:dyDescent="0.3">
      <c r="A4160">
        <v>3016447</v>
      </c>
      <c r="B4160">
        <v>1</v>
      </c>
      <c r="C4160" t="s">
        <v>82</v>
      </c>
      <c r="D4160" t="s">
        <v>96</v>
      </c>
      <c r="E4160" t="s">
        <v>15623</v>
      </c>
      <c r="F4160" t="s">
        <v>15624</v>
      </c>
      <c r="G4160" t="s">
        <v>134</v>
      </c>
      <c r="H4160" t="s">
        <v>182</v>
      </c>
      <c r="I4160" t="s">
        <v>78</v>
      </c>
      <c r="J4160" t="s">
        <v>136</v>
      </c>
      <c r="K4160" t="s">
        <v>22</v>
      </c>
      <c r="L4160" t="s">
        <v>177</v>
      </c>
      <c r="M4160" t="s">
        <v>15625</v>
      </c>
      <c r="N4160" t="s">
        <v>15626</v>
      </c>
      <c r="O4160">
        <v>1.743611111111111</v>
      </c>
      <c r="P4160">
        <v>0</v>
      </c>
      <c r="Q4160">
        <v>101</v>
      </c>
      <c r="R4160">
        <v>0</v>
      </c>
      <c r="S4160">
        <v>0</v>
      </c>
      <c r="T4160">
        <v>0</v>
      </c>
      <c r="U4160">
        <v>9</v>
      </c>
      <c r="V4160">
        <v>0</v>
      </c>
      <c r="W4160">
        <v>0</v>
      </c>
      <c r="X4160">
        <v>0</v>
      </c>
      <c r="Y4160">
        <v>55.163499999999999</v>
      </c>
      <c r="Z4160">
        <v>0</v>
      </c>
      <c r="AA4160">
        <v>0</v>
      </c>
      <c r="AB4160">
        <v>0</v>
      </c>
      <c r="AC4160">
        <v>108.43008</v>
      </c>
      <c r="AD4160">
        <v>0</v>
      </c>
      <c r="AE4160">
        <v>0</v>
      </c>
      <c r="AF4160">
        <v>163.59358</v>
      </c>
    </row>
    <row r="4161" spans="1:32" x14ac:dyDescent="0.3">
      <c r="A4161">
        <v>3017171</v>
      </c>
      <c r="B4161">
        <v>1</v>
      </c>
      <c r="C4161" t="s">
        <v>82</v>
      </c>
      <c r="D4161" t="s">
        <v>99</v>
      </c>
      <c r="E4161" t="s">
        <v>15627</v>
      </c>
      <c r="F4161" t="s">
        <v>15628</v>
      </c>
      <c r="G4161" t="s">
        <v>134</v>
      </c>
      <c r="H4161" t="s">
        <v>135</v>
      </c>
      <c r="I4161" t="s">
        <v>79</v>
      </c>
      <c r="J4161" t="s">
        <v>136</v>
      </c>
      <c r="K4161" t="s">
        <v>22</v>
      </c>
      <c r="L4161" t="s">
        <v>137</v>
      </c>
      <c r="M4161" t="s">
        <v>15629</v>
      </c>
      <c r="N4161" t="s">
        <v>15630</v>
      </c>
      <c r="O4161">
        <v>0.13222222222222221</v>
      </c>
      <c r="P4161">
        <v>9</v>
      </c>
      <c r="Q4161">
        <v>5061</v>
      </c>
      <c r="R4161">
        <v>15</v>
      </c>
      <c r="S4161">
        <v>194</v>
      </c>
      <c r="T4161">
        <v>27</v>
      </c>
      <c r="U4161">
        <v>642</v>
      </c>
      <c r="V4161">
        <v>0</v>
      </c>
      <c r="W4161">
        <v>9</v>
      </c>
      <c r="X4161">
        <v>5.452388</v>
      </c>
      <c r="Y4161">
        <v>189.78819999999999</v>
      </c>
      <c r="Z4161">
        <v>1.2957879999999999</v>
      </c>
      <c r="AA4161">
        <v>5.3258840000000003</v>
      </c>
      <c r="AB4161">
        <v>21.905912000000001</v>
      </c>
      <c r="AC4161">
        <v>48.652572999999997</v>
      </c>
      <c r="AD4161">
        <v>0</v>
      </c>
      <c r="AE4161">
        <v>2.662115</v>
      </c>
      <c r="AF4161">
        <v>275.08285999999998</v>
      </c>
    </row>
    <row r="4162" spans="1:32" x14ac:dyDescent="0.3">
      <c r="A4162">
        <v>3019504</v>
      </c>
      <c r="B4162">
        <v>1</v>
      </c>
      <c r="C4162" t="s">
        <v>83</v>
      </c>
      <c r="D4162" t="s">
        <v>115</v>
      </c>
      <c r="E4162" t="s">
        <v>15631</v>
      </c>
      <c r="F4162" t="s">
        <v>15632</v>
      </c>
      <c r="G4162" t="s">
        <v>134</v>
      </c>
      <c r="H4162" t="s">
        <v>211</v>
      </c>
      <c r="I4162" t="s">
        <v>79</v>
      </c>
      <c r="J4162" t="s">
        <v>136</v>
      </c>
      <c r="K4162" t="s">
        <v>22</v>
      </c>
      <c r="L4162" t="s">
        <v>177</v>
      </c>
      <c r="M4162" t="s">
        <v>15633</v>
      </c>
      <c r="N4162" t="s">
        <v>15634</v>
      </c>
      <c r="O4162">
        <v>0.89888888888888885</v>
      </c>
      <c r="P4162">
        <v>0</v>
      </c>
      <c r="Q4162">
        <v>262</v>
      </c>
      <c r="R4162">
        <v>0</v>
      </c>
      <c r="S4162">
        <v>0</v>
      </c>
      <c r="T4162">
        <v>0</v>
      </c>
      <c r="U4162">
        <v>31</v>
      </c>
      <c r="V4162">
        <v>0</v>
      </c>
      <c r="W4162">
        <v>0</v>
      </c>
      <c r="X4162">
        <v>0</v>
      </c>
      <c r="Y4162">
        <v>41.429465999999998</v>
      </c>
      <c r="Z4162">
        <v>0</v>
      </c>
      <c r="AA4162">
        <v>0</v>
      </c>
      <c r="AB4162">
        <v>0</v>
      </c>
      <c r="AC4162">
        <v>18.000854</v>
      </c>
      <c r="AD4162">
        <v>0</v>
      </c>
      <c r="AE4162">
        <v>0</v>
      </c>
      <c r="AF4162">
        <v>59.430320000000002</v>
      </c>
    </row>
    <row r="4163" spans="1:32" x14ac:dyDescent="0.3">
      <c r="A4163">
        <v>3014492</v>
      </c>
      <c r="B4163">
        <v>1</v>
      </c>
      <c r="C4163" t="s">
        <v>82</v>
      </c>
      <c r="D4163" t="s">
        <v>111</v>
      </c>
      <c r="E4163" t="s">
        <v>2665</v>
      </c>
      <c r="F4163" t="s">
        <v>2666</v>
      </c>
      <c r="G4163" t="s">
        <v>134</v>
      </c>
      <c r="H4163" t="s">
        <v>211</v>
      </c>
      <c r="I4163" t="s">
        <v>79</v>
      </c>
      <c r="J4163" t="s">
        <v>136</v>
      </c>
      <c r="K4163" t="s">
        <v>22</v>
      </c>
      <c r="L4163" t="s">
        <v>177</v>
      </c>
      <c r="M4163" t="s">
        <v>15635</v>
      </c>
      <c r="N4163" t="s">
        <v>15636</v>
      </c>
      <c r="O4163">
        <v>0.42666666666666669</v>
      </c>
      <c r="P4163">
        <v>0</v>
      </c>
      <c r="Q4163">
        <v>618</v>
      </c>
      <c r="R4163">
        <v>26</v>
      </c>
      <c r="S4163">
        <v>187</v>
      </c>
      <c r="T4163">
        <v>12</v>
      </c>
      <c r="U4163">
        <v>143</v>
      </c>
      <c r="V4163">
        <v>0</v>
      </c>
      <c r="W4163">
        <v>0</v>
      </c>
      <c r="X4163">
        <v>0</v>
      </c>
      <c r="Y4163">
        <v>58.516444999999997</v>
      </c>
      <c r="Z4163">
        <v>12.895198000000001</v>
      </c>
      <c r="AA4163">
        <v>40.257579999999997</v>
      </c>
      <c r="AB4163">
        <v>5.974221</v>
      </c>
      <c r="AC4163">
        <v>30.925564000000001</v>
      </c>
      <c r="AD4163">
        <v>0</v>
      </c>
      <c r="AE4163">
        <v>0</v>
      </c>
      <c r="AF4163">
        <v>148.56899999999999</v>
      </c>
    </row>
    <row r="4164" spans="1:32" x14ac:dyDescent="0.3">
      <c r="A4164">
        <v>3016716</v>
      </c>
      <c r="B4164">
        <v>1</v>
      </c>
      <c r="C4164" t="s">
        <v>82</v>
      </c>
      <c r="D4164" t="s">
        <v>107</v>
      </c>
      <c r="E4164" t="s">
        <v>15637</v>
      </c>
      <c r="F4164" t="s">
        <v>15638</v>
      </c>
      <c r="G4164" t="s">
        <v>134</v>
      </c>
      <c r="H4164" t="s">
        <v>404</v>
      </c>
      <c r="I4164" t="s">
        <v>78</v>
      </c>
      <c r="J4164" t="s">
        <v>136</v>
      </c>
      <c r="K4164" t="s">
        <v>22</v>
      </c>
      <c r="L4164" t="s">
        <v>177</v>
      </c>
      <c r="M4164" t="s">
        <v>15639</v>
      </c>
      <c r="N4164" t="s">
        <v>15640</v>
      </c>
      <c r="O4164">
        <v>1.1531766666666665</v>
      </c>
      <c r="P4164">
        <v>0</v>
      </c>
      <c r="Q4164">
        <v>89</v>
      </c>
      <c r="R4164">
        <v>0</v>
      </c>
      <c r="S4164">
        <v>0</v>
      </c>
      <c r="T4164">
        <v>0</v>
      </c>
      <c r="U4164">
        <v>15</v>
      </c>
      <c r="V4164">
        <v>0</v>
      </c>
      <c r="W4164">
        <v>1</v>
      </c>
      <c r="X4164">
        <v>0</v>
      </c>
      <c r="Y4164">
        <v>26.678076000000001</v>
      </c>
      <c r="Z4164">
        <v>0</v>
      </c>
      <c r="AA4164">
        <v>0</v>
      </c>
      <c r="AB4164">
        <v>0</v>
      </c>
      <c r="AC4164">
        <v>4.4338649999999999</v>
      </c>
      <c r="AD4164">
        <v>0</v>
      </c>
      <c r="AE4164">
        <v>5.0492819999999998</v>
      </c>
      <c r="AF4164">
        <v>36.161223999999997</v>
      </c>
    </row>
    <row r="4165" spans="1:32" x14ac:dyDescent="0.3">
      <c r="A4165">
        <v>3019060</v>
      </c>
      <c r="B4165">
        <v>1</v>
      </c>
      <c r="C4165" t="s">
        <v>82</v>
      </c>
      <c r="D4165" t="s">
        <v>110</v>
      </c>
      <c r="E4165" t="s">
        <v>15641</v>
      </c>
      <c r="F4165" t="s">
        <v>15642</v>
      </c>
      <c r="G4165" t="s">
        <v>134</v>
      </c>
      <c r="H4165" t="s">
        <v>182</v>
      </c>
      <c r="I4165" t="s">
        <v>79</v>
      </c>
      <c r="J4165" t="s">
        <v>136</v>
      </c>
      <c r="K4165" t="s">
        <v>22</v>
      </c>
      <c r="L4165" t="s">
        <v>177</v>
      </c>
      <c r="M4165" t="s">
        <v>15643</v>
      </c>
      <c r="N4165" t="s">
        <v>15644</v>
      </c>
      <c r="O4165">
        <v>2.5792169444444446</v>
      </c>
      <c r="P4165">
        <v>2</v>
      </c>
      <c r="Q4165">
        <v>0</v>
      </c>
      <c r="R4165">
        <v>0</v>
      </c>
      <c r="S4165">
        <v>0</v>
      </c>
      <c r="T4165">
        <v>2</v>
      </c>
      <c r="U4165">
        <v>0</v>
      </c>
      <c r="V4165">
        <v>0</v>
      </c>
      <c r="W4165">
        <v>0</v>
      </c>
      <c r="X4165">
        <v>0.97892939999999995</v>
      </c>
      <c r="Y4165">
        <v>0</v>
      </c>
      <c r="Z4165">
        <v>0</v>
      </c>
      <c r="AA4165">
        <v>0</v>
      </c>
      <c r="AB4165">
        <v>2.4773364</v>
      </c>
      <c r="AC4165">
        <v>0</v>
      </c>
      <c r="AD4165">
        <v>0</v>
      </c>
      <c r="AE4165">
        <v>0</v>
      </c>
      <c r="AF4165">
        <v>3.4562659999999998</v>
      </c>
    </row>
    <row r="4166" spans="1:32" x14ac:dyDescent="0.3">
      <c r="A4166">
        <v>3011907</v>
      </c>
      <c r="B4166">
        <v>1</v>
      </c>
      <c r="C4166" t="s">
        <v>82</v>
      </c>
      <c r="D4166" t="s">
        <v>98</v>
      </c>
      <c r="E4166" t="s">
        <v>3836</v>
      </c>
      <c r="F4166" t="s">
        <v>3837</v>
      </c>
      <c r="G4166" t="s">
        <v>134</v>
      </c>
      <c r="H4166" t="s">
        <v>147</v>
      </c>
      <c r="I4166" t="s">
        <v>78</v>
      </c>
      <c r="J4166" t="s">
        <v>136</v>
      </c>
      <c r="K4166" t="s">
        <v>22</v>
      </c>
      <c r="L4166" t="s">
        <v>137</v>
      </c>
      <c r="M4166" t="s">
        <v>15645</v>
      </c>
      <c r="N4166" t="s">
        <v>15646</v>
      </c>
      <c r="O4166">
        <v>3.7933333333333334</v>
      </c>
      <c r="P4166">
        <v>0</v>
      </c>
      <c r="Q4166">
        <v>847</v>
      </c>
      <c r="R4166">
        <v>0</v>
      </c>
      <c r="S4166">
        <v>0</v>
      </c>
      <c r="T4166">
        <v>0</v>
      </c>
      <c r="U4166">
        <v>74</v>
      </c>
      <c r="V4166">
        <v>0</v>
      </c>
      <c r="W4166">
        <v>0</v>
      </c>
      <c r="X4166">
        <v>0</v>
      </c>
      <c r="Y4166">
        <v>828.82489999999996</v>
      </c>
      <c r="Z4166">
        <v>0</v>
      </c>
      <c r="AA4166">
        <v>0</v>
      </c>
      <c r="AB4166">
        <v>0</v>
      </c>
      <c r="AC4166">
        <v>129.02277000000001</v>
      </c>
      <c r="AD4166">
        <v>0</v>
      </c>
      <c r="AE4166">
        <v>0</v>
      </c>
      <c r="AF4166">
        <v>957.84766000000002</v>
      </c>
    </row>
    <row r="4167" spans="1:32" x14ac:dyDescent="0.3">
      <c r="A4167">
        <v>3014815</v>
      </c>
      <c r="B4167">
        <v>1</v>
      </c>
      <c r="C4167" t="s">
        <v>83</v>
      </c>
      <c r="D4167" t="s">
        <v>128</v>
      </c>
      <c r="E4167" t="s">
        <v>15647</v>
      </c>
      <c r="F4167" t="s">
        <v>15648</v>
      </c>
      <c r="G4167" t="s">
        <v>134</v>
      </c>
      <c r="H4167" t="s">
        <v>318</v>
      </c>
      <c r="I4167" t="s">
        <v>79</v>
      </c>
      <c r="J4167" t="s">
        <v>136</v>
      </c>
      <c r="K4167" t="s">
        <v>22</v>
      </c>
      <c r="L4167" t="s">
        <v>177</v>
      </c>
      <c r="M4167" t="s">
        <v>15649</v>
      </c>
      <c r="N4167" t="s">
        <v>12393</v>
      </c>
      <c r="O4167">
        <v>4.3874658333333336</v>
      </c>
      <c r="P4167">
        <v>2</v>
      </c>
      <c r="Q4167">
        <v>0</v>
      </c>
      <c r="R4167">
        <v>17</v>
      </c>
      <c r="S4167">
        <v>0</v>
      </c>
      <c r="T4167">
        <v>1</v>
      </c>
      <c r="U4167">
        <v>0</v>
      </c>
      <c r="V4167">
        <v>0</v>
      </c>
      <c r="W4167">
        <v>0</v>
      </c>
      <c r="X4167">
        <v>16.258151999999999</v>
      </c>
      <c r="Y4167">
        <v>0</v>
      </c>
      <c r="Z4167">
        <v>18.578914999999999</v>
      </c>
      <c r="AA4167">
        <v>0</v>
      </c>
      <c r="AB4167">
        <v>0.69930689999999995</v>
      </c>
      <c r="AC4167">
        <v>0</v>
      </c>
      <c r="AD4167">
        <v>0</v>
      </c>
      <c r="AE4167">
        <v>0</v>
      </c>
      <c r="AF4167">
        <v>35.536372999999998</v>
      </c>
    </row>
    <row r="4168" spans="1:32" x14ac:dyDescent="0.3">
      <c r="A4168">
        <v>3014150</v>
      </c>
      <c r="B4168">
        <v>1</v>
      </c>
      <c r="C4168" t="s">
        <v>82</v>
      </c>
      <c r="D4168" t="s">
        <v>92</v>
      </c>
      <c r="E4168" t="s">
        <v>15650</v>
      </c>
      <c r="F4168" t="s">
        <v>15651</v>
      </c>
      <c r="G4168" t="s">
        <v>134</v>
      </c>
      <c r="H4168" t="s">
        <v>367</v>
      </c>
      <c r="I4168" t="s">
        <v>78</v>
      </c>
      <c r="J4168" t="s">
        <v>136</v>
      </c>
      <c r="K4168" t="s">
        <v>22</v>
      </c>
      <c r="L4168" t="s">
        <v>177</v>
      </c>
      <c r="M4168" t="s">
        <v>15652</v>
      </c>
      <c r="N4168" t="s">
        <v>15653</v>
      </c>
      <c r="O4168">
        <v>6.7128066666666664</v>
      </c>
      <c r="P4168">
        <v>0</v>
      </c>
      <c r="Q4168">
        <v>1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8.9792290000000001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8.9792290000000001</v>
      </c>
    </row>
    <row r="4169" spans="1:32" x14ac:dyDescent="0.3">
      <c r="A4169">
        <v>3019786</v>
      </c>
      <c r="B4169">
        <v>1</v>
      </c>
      <c r="C4169" t="s">
        <v>82</v>
      </c>
      <c r="D4169" t="s">
        <v>113</v>
      </c>
      <c r="E4169" t="s">
        <v>15654</v>
      </c>
      <c r="F4169" t="s">
        <v>15655</v>
      </c>
      <c r="G4169" t="s">
        <v>134</v>
      </c>
      <c r="H4169" t="s">
        <v>367</v>
      </c>
      <c r="I4169" t="s">
        <v>78</v>
      </c>
      <c r="J4169" t="s">
        <v>136</v>
      </c>
      <c r="K4169" t="s">
        <v>22</v>
      </c>
      <c r="L4169" t="s">
        <v>177</v>
      </c>
      <c r="M4169" t="s">
        <v>15656</v>
      </c>
      <c r="N4169" t="s">
        <v>15657</v>
      </c>
      <c r="O4169">
        <v>1.4872522222222222</v>
      </c>
      <c r="P4169">
        <v>0</v>
      </c>
      <c r="Q4169">
        <v>1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0.96584820000000005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0.96584820000000005</v>
      </c>
    </row>
    <row r="4170" spans="1:32" x14ac:dyDescent="0.3">
      <c r="A4170">
        <v>3019005</v>
      </c>
      <c r="B4170">
        <v>1</v>
      </c>
      <c r="C4170" t="s">
        <v>83</v>
      </c>
      <c r="D4170" t="s">
        <v>119</v>
      </c>
      <c r="E4170" t="s">
        <v>13850</v>
      </c>
      <c r="F4170" t="s">
        <v>13851</v>
      </c>
      <c r="G4170" t="s">
        <v>134</v>
      </c>
      <c r="H4170" t="s">
        <v>211</v>
      </c>
      <c r="I4170" t="s">
        <v>79</v>
      </c>
      <c r="J4170" t="s">
        <v>136</v>
      </c>
      <c r="K4170" t="s">
        <v>22</v>
      </c>
      <c r="L4170" t="s">
        <v>177</v>
      </c>
      <c r="M4170" t="s">
        <v>15658</v>
      </c>
      <c r="N4170" t="s">
        <v>15659</v>
      </c>
      <c r="O4170">
        <v>0.91222222222222227</v>
      </c>
      <c r="P4170">
        <v>3</v>
      </c>
      <c r="Q4170">
        <v>490</v>
      </c>
      <c r="R4170">
        <v>4</v>
      </c>
      <c r="S4170">
        <v>21</v>
      </c>
      <c r="T4170">
        <v>1</v>
      </c>
      <c r="U4170">
        <v>30</v>
      </c>
      <c r="V4170">
        <v>0</v>
      </c>
      <c r="W4170">
        <v>0</v>
      </c>
      <c r="X4170">
        <v>9.0524369999999994</v>
      </c>
      <c r="Y4170">
        <v>29.359788999999999</v>
      </c>
      <c r="Z4170">
        <v>0.81133840000000002</v>
      </c>
      <c r="AA4170">
        <v>2.8576655</v>
      </c>
      <c r="AB4170">
        <v>0.89271842999999995</v>
      </c>
      <c r="AC4170">
        <v>4.3775409999999999</v>
      </c>
      <c r="AD4170">
        <v>0</v>
      </c>
      <c r="AE4170">
        <v>0</v>
      </c>
      <c r="AF4170">
        <v>47.351489999999998</v>
      </c>
    </row>
    <row r="4171" spans="1:32" x14ac:dyDescent="0.3">
      <c r="A4171">
        <v>3014051</v>
      </c>
      <c r="B4171">
        <v>1</v>
      </c>
      <c r="C4171" t="s">
        <v>83</v>
      </c>
      <c r="D4171" t="s">
        <v>115</v>
      </c>
      <c r="E4171" t="s">
        <v>12099</v>
      </c>
      <c r="F4171" t="s">
        <v>12100</v>
      </c>
      <c r="G4171" t="s">
        <v>134</v>
      </c>
      <c r="H4171" t="s">
        <v>211</v>
      </c>
      <c r="I4171" t="s">
        <v>79</v>
      </c>
      <c r="J4171" t="s">
        <v>136</v>
      </c>
      <c r="K4171" t="s">
        <v>22</v>
      </c>
      <c r="L4171" t="s">
        <v>177</v>
      </c>
      <c r="M4171" t="s">
        <v>15660</v>
      </c>
      <c r="N4171" t="s">
        <v>15661</v>
      </c>
      <c r="O4171">
        <v>0.72833333333333339</v>
      </c>
      <c r="P4171">
        <v>1</v>
      </c>
      <c r="Q4171">
        <v>787</v>
      </c>
      <c r="R4171">
        <v>0</v>
      </c>
      <c r="S4171">
        <v>25</v>
      </c>
      <c r="T4171">
        <v>0</v>
      </c>
      <c r="U4171">
        <v>101</v>
      </c>
      <c r="V4171">
        <v>0</v>
      </c>
      <c r="W4171">
        <v>0</v>
      </c>
      <c r="X4171">
        <v>21.467873000000001</v>
      </c>
      <c r="Y4171">
        <v>148.9795</v>
      </c>
      <c r="Z4171">
        <v>0</v>
      </c>
      <c r="AA4171">
        <v>4.9973463999999996</v>
      </c>
      <c r="AB4171">
        <v>0</v>
      </c>
      <c r="AC4171">
        <v>35.302500000000002</v>
      </c>
      <c r="AD4171">
        <v>0</v>
      </c>
      <c r="AE4171">
        <v>0</v>
      </c>
      <c r="AF4171">
        <v>210.74724000000001</v>
      </c>
    </row>
    <row r="4172" spans="1:32" x14ac:dyDescent="0.3">
      <c r="A4172">
        <v>3020374</v>
      </c>
      <c r="B4172">
        <v>1</v>
      </c>
      <c r="C4172" t="s">
        <v>83</v>
      </c>
      <c r="D4172" t="s">
        <v>116</v>
      </c>
      <c r="E4172" t="s">
        <v>15662</v>
      </c>
      <c r="F4172" t="s">
        <v>15663</v>
      </c>
      <c r="G4172" t="s">
        <v>134</v>
      </c>
      <c r="H4172" t="s">
        <v>238</v>
      </c>
      <c r="I4172" t="s">
        <v>78</v>
      </c>
      <c r="J4172" t="s">
        <v>136</v>
      </c>
      <c r="K4172" t="s">
        <v>22</v>
      </c>
      <c r="L4172" t="s">
        <v>177</v>
      </c>
      <c r="M4172" t="s">
        <v>15664</v>
      </c>
      <c r="N4172" t="s">
        <v>15665</v>
      </c>
      <c r="O4172">
        <v>2.7955224999999997</v>
      </c>
      <c r="P4172">
        <v>0</v>
      </c>
      <c r="Q4172">
        <v>1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0.18905869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0.18905869</v>
      </c>
    </row>
    <row r="4173" spans="1:32" x14ac:dyDescent="0.3">
      <c r="A4173">
        <v>3014520</v>
      </c>
      <c r="B4173">
        <v>1</v>
      </c>
      <c r="C4173" t="s">
        <v>82</v>
      </c>
      <c r="D4173" t="s">
        <v>99</v>
      </c>
      <c r="E4173" t="s">
        <v>15666</v>
      </c>
      <c r="F4173" t="s">
        <v>15667</v>
      </c>
      <c r="G4173" t="s">
        <v>134</v>
      </c>
      <c r="H4173" t="s">
        <v>247</v>
      </c>
      <c r="I4173" t="s">
        <v>78</v>
      </c>
      <c r="J4173" t="s">
        <v>136</v>
      </c>
      <c r="K4173" t="s">
        <v>22</v>
      </c>
      <c r="L4173" t="s">
        <v>177</v>
      </c>
      <c r="M4173" t="s">
        <v>15668</v>
      </c>
      <c r="N4173" t="s">
        <v>15669</v>
      </c>
      <c r="O4173">
        <v>6.6313050000000002</v>
      </c>
      <c r="P4173">
        <v>0</v>
      </c>
      <c r="Q4173">
        <v>75</v>
      </c>
      <c r="R4173">
        <v>0</v>
      </c>
      <c r="S4173">
        <v>0</v>
      </c>
      <c r="T4173">
        <v>0</v>
      </c>
      <c r="U4173">
        <v>3</v>
      </c>
      <c r="V4173">
        <v>0</v>
      </c>
      <c r="W4173">
        <v>0</v>
      </c>
      <c r="X4173">
        <v>0</v>
      </c>
      <c r="Y4173">
        <v>51.068995999999999</v>
      </c>
      <c r="Z4173">
        <v>0</v>
      </c>
      <c r="AA4173">
        <v>0</v>
      </c>
      <c r="AB4173">
        <v>0</v>
      </c>
      <c r="AC4173">
        <v>1.278942</v>
      </c>
      <c r="AD4173">
        <v>0</v>
      </c>
      <c r="AE4173">
        <v>0</v>
      </c>
      <c r="AF4173">
        <v>52.347940000000001</v>
      </c>
    </row>
    <row r="4174" spans="1:32" x14ac:dyDescent="0.3">
      <c r="A4174">
        <v>3000198</v>
      </c>
      <c r="B4174">
        <v>1</v>
      </c>
      <c r="C4174" t="s">
        <v>82</v>
      </c>
      <c r="D4174" t="s">
        <v>107</v>
      </c>
      <c r="E4174" t="s">
        <v>15670</v>
      </c>
      <c r="F4174" t="s">
        <v>15671</v>
      </c>
      <c r="G4174" t="s">
        <v>134</v>
      </c>
      <c r="H4174" t="s">
        <v>147</v>
      </c>
      <c r="I4174" t="s">
        <v>79</v>
      </c>
      <c r="J4174" t="s">
        <v>136</v>
      </c>
      <c r="K4174" t="s">
        <v>22</v>
      </c>
      <c r="L4174" t="s">
        <v>137</v>
      </c>
      <c r="M4174" t="s">
        <v>15672</v>
      </c>
      <c r="N4174" t="s">
        <v>15673</v>
      </c>
      <c r="O4174">
        <v>5.3088888888888892</v>
      </c>
      <c r="P4174">
        <v>0</v>
      </c>
      <c r="Q4174">
        <v>336</v>
      </c>
      <c r="R4174">
        <v>0</v>
      </c>
      <c r="S4174">
        <v>0</v>
      </c>
      <c r="T4174">
        <v>0</v>
      </c>
      <c r="U4174">
        <v>3</v>
      </c>
      <c r="V4174">
        <v>0</v>
      </c>
      <c r="W4174">
        <v>0</v>
      </c>
      <c r="X4174">
        <v>0</v>
      </c>
      <c r="Y4174">
        <v>612.09349999999995</v>
      </c>
      <c r="Z4174">
        <v>0</v>
      </c>
      <c r="AA4174">
        <v>0</v>
      </c>
      <c r="AB4174">
        <v>0</v>
      </c>
      <c r="AC4174">
        <v>17.010767000000001</v>
      </c>
      <c r="AD4174">
        <v>0</v>
      </c>
      <c r="AE4174">
        <v>0</v>
      </c>
      <c r="AF4174">
        <v>629.10424999999998</v>
      </c>
    </row>
    <row r="4175" spans="1:32" x14ac:dyDescent="0.3">
      <c r="A4175">
        <v>3016368</v>
      </c>
      <c r="B4175">
        <v>1</v>
      </c>
      <c r="C4175" t="s">
        <v>82</v>
      </c>
      <c r="D4175" t="s">
        <v>88</v>
      </c>
      <c r="E4175" t="s">
        <v>15674</v>
      </c>
      <c r="F4175" t="s">
        <v>15675</v>
      </c>
      <c r="G4175" t="s">
        <v>134</v>
      </c>
      <c r="H4175" t="s">
        <v>182</v>
      </c>
      <c r="I4175" t="s">
        <v>78</v>
      </c>
      <c r="J4175" t="s">
        <v>136</v>
      </c>
      <c r="K4175" t="s">
        <v>22</v>
      </c>
      <c r="L4175" t="s">
        <v>177</v>
      </c>
      <c r="M4175" t="s">
        <v>15676</v>
      </c>
      <c r="N4175" t="s">
        <v>15677</v>
      </c>
      <c r="O4175">
        <v>0.30789777777777777</v>
      </c>
      <c r="P4175">
        <v>0</v>
      </c>
      <c r="Q4175">
        <v>78</v>
      </c>
      <c r="R4175">
        <v>0</v>
      </c>
      <c r="S4175">
        <v>0</v>
      </c>
      <c r="T4175">
        <v>0</v>
      </c>
      <c r="U4175">
        <v>4</v>
      </c>
      <c r="V4175">
        <v>0</v>
      </c>
      <c r="W4175">
        <v>0</v>
      </c>
      <c r="X4175">
        <v>0</v>
      </c>
      <c r="Y4175">
        <v>5.5673575</v>
      </c>
      <c r="Z4175">
        <v>0</v>
      </c>
      <c r="AA4175">
        <v>0</v>
      </c>
      <c r="AB4175">
        <v>0</v>
      </c>
      <c r="AC4175">
        <v>1.0014483999999999</v>
      </c>
      <c r="AD4175">
        <v>0</v>
      </c>
      <c r="AE4175">
        <v>0</v>
      </c>
      <c r="AF4175">
        <v>6.5688057000000004</v>
      </c>
    </row>
    <row r="4176" spans="1:32" x14ac:dyDescent="0.3">
      <c r="A4176">
        <v>3017278</v>
      </c>
      <c r="B4176">
        <v>1</v>
      </c>
      <c r="C4176" t="s">
        <v>82</v>
      </c>
      <c r="D4176" t="s">
        <v>105</v>
      </c>
      <c r="E4176" t="s">
        <v>15678</v>
      </c>
      <c r="F4176" t="s">
        <v>15679</v>
      </c>
      <c r="G4176" t="s">
        <v>134</v>
      </c>
      <c r="H4176" t="s">
        <v>211</v>
      </c>
      <c r="I4176" t="s">
        <v>79</v>
      </c>
      <c r="J4176" t="s">
        <v>136</v>
      </c>
      <c r="K4176" t="s">
        <v>22</v>
      </c>
      <c r="L4176" t="s">
        <v>177</v>
      </c>
      <c r="M4176" t="s">
        <v>15680</v>
      </c>
      <c r="N4176" t="s">
        <v>15681</v>
      </c>
      <c r="O4176">
        <v>0.29972222222222222</v>
      </c>
      <c r="P4176">
        <v>6</v>
      </c>
      <c r="Q4176">
        <v>448</v>
      </c>
      <c r="R4176">
        <v>4</v>
      </c>
      <c r="S4176">
        <v>63</v>
      </c>
      <c r="T4176">
        <v>18</v>
      </c>
      <c r="U4176">
        <v>119</v>
      </c>
      <c r="V4176">
        <v>4</v>
      </c>
      <c r="W4176">
        <v>1</v>
      </c>
      <c r="X4176">
        <v>0.62931024999999996</v>
      </c>
      <c r="Y4176">
        <v>38.130330000000001</v>
      </c>
      <c r="Z4176">
        <v>0.71479009999999998</v>
      </c>
      <c r="AA4176">
        <v>10.309456000000001</v>
      </c>
      <c r="AB4176">
        <v>15.782722</v>
      </c>
      <c r="AC4176">
        <v>16.506777</v>
      </c>
      <c r="AD4176">
        <v>36.095314000000002</v>
      </c>
      <c r="AE4176">
        <v>3.6606713999999999E-2</v>
      </c>
      <c r="AF4176">
        <v>118.20531</v>
      </c>
    </row>
    <row r="4177" spans="1:32" x14ac:dyDescent="0.3">
      <c r="A4177">
        <v>3019114</v>
      </c>
      <c r="B4177">
        <v>1</v>
      </c>
      <c r="C4177" t="s">
        <v>83</v>
      </c>
      <c r="D4177" t="s">
        <v>130</v>
      </c>
      <c r="E4177" t="s">
        <v>10398</v>
      </c>
      <c r="F4177" t="s">
        <v>10399</v>
      </c>
      <c r="G4177" t="s">
        <v>134</v>
      </c>
      <c r="H4177" t="s">
        <v>182</v>
      </c>
      <c r="I4177" t="s">
        <v>78</v>
      </c>
      <c r="J4177" t="s">
        <v>136</v>
      </c>
      <c r="K4177" t="s">
        <v>22</v>
      </c>
      <c r="L4177" t="s">
        <v>177</v>
      </c>
      <c r="M4177" t="s">
        <v>15682</v>
      </c>
      <c r="N4177" t="s">
        <v>15683</v>
      </c>
      <c r="O4177">
        <v>1.2294150000000001</v>
      </c>
      <c r="P4177">
        <v>0</v>
      </c>
      <c r="Q4177">
        <v>192</v>
      </c>
      <c r="R4177">
        <v>0</v>
      </c>
      <c r="S4177">
        <v>1</v>
      </c>
      <c r="T4177">
        <v>0</v>
      </c>
      <c r="U4177">
        <v>45</v>
      </c>
      <c r="V4177">
        <v>0</v>
      </c>
      <c r="W4177">
        <v>0</v>
      </c>
      <c r="X4177">
        <v>0</v>
      </c>
      <c r="Y4177">
        <v>46.816380000000002</v>
      </c>
      <c r="Z4177">
        <v>0</v>
      </c>
      <c r="AA4177">
        <v>1.2879206000000001E-2</v>
      </c>
      <c r="AB4177">
        <v>0</v>
      </c>
      <c r="AC4177">
        <v>14.220761</v>
      </c>
      <c r="AD4177">
        <v>0</v>
      </c>
      <c r="AE4177">
        <v>0</v>
      </c>
      <c r="AF4177">
        <v>61.050020000000004</v>
      </c>
    </row>
    <row r="4178" spans="1:32" x14ac:dyDescent="0.3">
      <c r="A4178">
        <v>3013321</v>
      </c>
      <c r="B4178">
        <v>1</v>
      </c>
      <c r="C4178" t="s">
        <v>82</v>
      </c>
      <c r="D4178" t="s">
        <v>112</v>
      </c>
      <c r="E4178" t="s">
        <v>15684</v>
      </c>
      <c r="F4178" t="s">
        <v>15685</v>
      </c>
      <c r="G4178" t="s">
        <v>134</v>
      </c>
      <c r="H4178" t="s">
        <v>238</v>
      </c>
      <c r="I4178" t="s">
        <v>78</v>
      </c>
      <c r="J4178" t="s">
        <v>136</v>
      </c>
      <c r="K4178" t="s">
        <v>22</v>
      </c>
      <c r="L4178" t="s">
        <v>177</v>
      </c>
      <c r="M4178" t="s">
        <v>15686</v>
      </c>
      <c r="N4178" t="s">
        <v>15687</v>
      </c>
      <c r="O4178">
        <v>1.4105205555555556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0.96616310000000005</v>
      </c>
      <c r="AD4178">
        <v>0</v>
      </c>
      <c r="AE4178">
        <v>0</v>
      </c>
      <c r="AF4178">
        <v>0.96616310000000005</v>
      </c>
    </row>
    <row r="4179" spans="1:32" x14ac:dyDescent="0.3">
      <c r="A4179">
        <v>3015535</v>
      </c>
      <c r="B4179">
        <v>1</v>
      </c>
      <c r="C4179" t="s">
        <v>82</v>
      </c>
      <c r="D4179" t="s">
        <v>91</v>
      </c>
      <c r="E4179" t="s">
        <v>15688</v>
      </c>
      <c r="F4179" t="s">
        <v>15689</v>
      </c>
      <c r="G4179" t="s">
        <v>134</v>
      </c>
      <c r="H4179" t="s">
        <v>216</v>
      </c>
      <c r="I4179" t="s">
        <v>78</v>
      </c>
      <c r="J4179" t="s">
        <v>136</v>
      </c>
      <c r="K4179" t="s">
        <v>22</v>
      </c>
      <c r="L4179" t="s">
        <v>177</v>
      </c>
      <c r="M4179" t="s">
        <v>15690</v>
      </c>
      <c r="N4179" t="s">
        <v>15691</v>
      </c>
      <c r="O4179">
        <v>6.335443333333334</v>
      </c>
      <c r="P4179">
        <v>0</v>
      </c>
      <c r="Q4179">
        <v>12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17.537378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17.537378</v>
      </c>
    </row>
    <row r="4180" spans="1:32" x14ac:dyDescent="0.3">
      <c r="A4180">
        <v>3019036</v>
      </c>
      <c r="B4180">
        <v>1</v>
      </c>
      <c r="C4180" t="s">
        <v>82</v>
      </c>
      <c r="D4180" t="s">
        <v>104</v>
      </c>
      <c r="E4180" t="s">
        <v>15692</v>
      </c>
      <c r="F4180" t="s">
        <v>15693</v>
      </c>
      <c r="G4180" t="s">
        <v>134</v>
      </c>
      <c r="H4180" t="s">
        <v>216</v>
      </c>
      <c r="I4180" t="s">
        <v>78</v>
      </c>
      <c r="J4180" t="s">
        <v>136</v>
      </c>
      <c r="K4180" t="s">
        <v>22</v>
      </c>
      <c r="L4180" t="s">
        <v>177</v>
      </c>
      <c r="M4180" t="s">
        <v>15694</v>
      </c>
      <c r="N4180" t="s">
        <v>15695</v>
      </c>
      <c r="O4180">
        <v>0.77206972222222225</v>
      </c>
      <c r="P4180">
        <v>0</v>
      </c>
      <c r="Q4180">
        <v>14</v>
      </c>
      <c r="R4180">
        <v>0</v>
      </c>
      <c r="S4180">
        <v>0</v>
      </c>
      <c r="T4180">
        <v>0</v>
      </c>
      <c r="U4180">
        <v>3</v>
      </c>
      <c r="V4180">
        <v>0</v>
      </c>
      <c r="W4180">
        <v>0</v>
      </c>
      <c r="X4180">
        <v>0</v>
      </c>
      <c r="Y4180">
        <v>3.6430940000000001</v>
      </c>
      <c r="Z4180">
        <v>0</v>
      </c>
      <c r="AA4180">
        <v>0</v>
      </c>
      <c r="AB4180">
        <v>0</v>
      </c>
      <c r="AC4180">
        <v>0.8381729</v>
      </c>
      <c r="AD4180">
        <v>0</v>
      </c>
      <c r="AE4180">
        <v>0</v>
      </c>
      <c r="AF4180">
        <v>4.4812669999999999</v>
      </c>
    </row>
    <row r="4181" spans="1:32" x14ac:dyDescent="0.3">
      <c r="A4181">
        <v>3014063</v>
      </c>
      <c r="B4181">
        <v>1</v>
      </c>
      <c r="C4181" t="s">
        <v>82</v>
      </c>
      <c r="D4181" t="s">
        <v>87</v>
      </c>
      <c r="E4181" t="s">
        <v>15696</v>
      </c>
      <c r="F4181" t="s">
        <v>15697</v>
      </c>
      <c r="G4181" t="s">
        <v>134</v>
      </c>
      <c r="H4181" t="s">
        <v>318</v>
      </c>
      <c r="I4181" t="s">
        <v>79</v>
      </c>
      <c r="J4181" t="s">
        <v>136</v>
      </c>
      <c r="K4181" t="s">
        <v>22</v>
      </c>
      <c r="L4181" t="s">
        <v>177</v>
      </c>
      <c r="M4181" t="s">
        <v>15698</v>
      </c>
      <c r="N4181" t="s">
        <v>15699</v>
      </c>
      <c r="O4181">
        <v>6.3767611111111115</v>
      </c>
      <c r="P4181">
        <v>6</v>
      </c>
      <c r="Q4181">
        <v>1</v>
      </c>
      <c r="R4181">
        <v>2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10.528516</v>
      </c>
      <c r="Y4181">
        <v>1.6920512999999999</v>
      </c>
      <c r="Z4181">
        <v>2.8433174999999999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15.063885000000001</v>
      </c>
    </row>
    <row r="4182" spans="1:32" x14ac:dyDescent="0.3">
      <c r="A4182">
        <v>3014077</v>
      </c>
      <c r="B4182">
        <v>1</v>
      </c>
      <c r="C4182" t="s">
        <v>82</v>
      </c>
      <c r="D4182" t="s">
        <v>88</v>
      </c>
      <c r="E4182" t="s">
        <v>15700</v>
      </c>
      <c r="F4182" t="s">
        <v>15701</v>
      </c>
      <c r="G4182" t="s">
        <v>134</v>
      </c>
      <c r="H4182" t="s">
        <v>327</v>
      </c>
      <c r="I4182" t="s">
        <v>78</v>
      </c>
      <c r="J4182" t="s">
        <v>136</v>
      </c>
      <c r="K4182" t="s">
        <v>22</v>
      </c>
      <c r="L4182" t="s">
        <v>177</v>
      </c>
      <c r="M4182" t="s">
        <v>15702</v>
      </c>
      <c r="N4182" t="s">
        <v>15703</v>
      </c>
      <c r="O4182">
        <v>1.4444444444444444</v>
      </c>
      <c r="P4182">
        <v>0</v>
      </c>
      <c r="Q4182">
        <v>12</v>
      </c>
      <c r="R4182">
        <v>0</v>
      </c>
      <c r="S4182">
        <v>11</v>
      </c>
      <c r="T4182">
        <v>0</v>
      </c>
      <c r="U4182">
        <v>3</v>
      </c>
      <c r="V4182">
        <v>0</v>
      </c>
      <c r="W4182">
        <v>0</v>
      </c>
      <c r="X4182">
        <v>0</v>
      </c>
      <c r="Y4182">
        <v>0.79967326000000005</v>
      </c>
      <c r="Z4182">
        <v>0</v>
      </c>
      <c r="AA4182">
        <v>4.0230100000000002</v>
      </c>
      <c r="AB4182">
        <v>0</v>
      </c>
      <c r="AC4182">
        <v>0.16707654</v>
      </c>
      <c r="AD4182">
        <v>0</v>
      </c>
      <c r="AE4182">
        <v>0</v>
      </c>
      <c r="AF4182">
        <v>4.9897600000000004</v>
      </c>
    </row>
    <row r="4183" spans="1:32" x14ac:dyDescent="0.3">
      <c r="A4183">
        <v>3014011</v>
      </c>
      <c r="B4183">
        <v>1</v>
      </c>
      <c r="C4183" t="s">
        <v>82</v>
      </c>
      <c r="D4183" t="s">
        <v>100</v>
      </c>
      <c r="E4183" t="s">
        <v>15704</v>
      </c>
      <c r="F4183" t="s">
        <v>15705</v>
      </c>
      <c r="G4183" t="s">
        <v>134</v>
      </c>
      <c r="H4183" t="s">
        <v>216</v>
      </c>
      <c r="I4183" t="s">
        <v>78</v>
      </c>
      <c r="J4183" t="s">
        <v>136</v>
      </c>
      <c r="K4183" t="s">
        <v>22</v>
      </c>
      <c r="L4183" t="s">
        <v>177</v>
      </c>
      <c r="M4183" t="s">
        <v>15706</v>
      </c>
      <c r="N4183" t="s">
        <v>15707</v>
      </c>
      <c r="O4183">
        <v>2.6581158333333335</v>
      </c>
      <c r="P4183">
        <v>0</v>
      </c>
      <c r="Q4183">
        <v>17</v>
      </c>
      <c r="R4183">
        <v>0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0</v>
      </c>
      <c r="Y4183">
        <v>9.2770399999999995</v>
      </c>
      <c r="Z4183">
        <v>0</v>
      </c>
      <c r="AA4183">
        <v>0</v>
      </c>
      <c r="AB4183">
        <v>0</v>
      </c>
      <c r="AC4183">
        <v>1.1500539000000001</v>
      </c>
      <c r="AD4183">
        <v>0</v>
      </c>
      <c r="AE4183">
        <v>0</v>
      </c>
      <c r="AF4183">
        <v>10.427092999999999</v>
      </c>
    </row>
    <row r="4184" spans="1:32" x14ac:dyDescent="0.3">
      <c r="A4184">
        <v>3019083</v>
      </c>
      <c r="B4184">
        <v>1</v>
      </c>
      <c r="C4184" t="s">
        <v>82</v>
      </c>
      <c r="D4184" t="s">
        <v>104</v>
      </c>
      <c r="E4184" t="s">
        <v>15708</v>
      </c>
      <c r="F4184" t="s">
        <v>15709</v>
      </c>
      <c r="G4184" t="s">
        <v>134</v>
      </c>
      <c r="H4184" t="s">
        <v>238</v>
      </c>
      <c r="I4184" t="s">
        <v>78</v>
      </c>
      <c r="J4184" t="s">
        <v>136</v>
      </c>
      <c r="K4184" t="s">
        <v>22</v>
      </c>
      <c r="L4184" t="s">
        <v>177</v>
      </c>
      <c r="M4184" t="s">
        <v>15710</v>
      </c>
      <c r="N4184" t="s">
        <v>15711</v>
      </c>
      <c r="O4184">
        <v>1.0100783333333334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2.1806747999999998</v>
      </c>
      <c r="AD4184">
        <v>0</v>
      </c>
      <c r="AE4184">
        <v>0</v>
      </c>
      <c r="AF4184">
        <v>2.1806747999999998</v>
      </c>
    </row>
    <row r="4185" spans="1:32" x14ac:dyDescent="0.3">
      <c r="A4185">
        <v>3018627</v>
      </c>
      <c r="B4185">
        <v>2</v>
      </c>
      <c r="C4185" t="s">
        <v>82</v>
      </c>
      <c r="D4185" t="s">
        <v>88</v>
      </c>
      <c r="E4185" t="s">
        <v>15712</v>
      </c>
      <c r="F4185" t="s">
        <v>15713</v>
      </c>
      <c r="G4185" t="s">
        <v>134</v>
      </c>
      <c r="H4185" t="s">
        <v>692</v>
      </c>
      <c r="I4185" t="s">
        <v>78</v>
      </c>
      <c r="J4185" t="s">
        <v>136</v>
      </c>
      <c r="K4185" t="s">
        <v>22</v>
      </c>
      <c r="L4185" t="s">
        <v>177</v>
      </c>
      <c r="M4185" t="s">
        <v>15024</v>
      </c>
      <c r="N4185" t="s">
        <v>15714</v>
      </c>
      <c r="O4185">
        <v>1.0566666666666666</v>
      </c>
      <c r="P4185">
        <v>0</v>
      </c>
      <c r="Q4185">
        <v>147</v>
      </c>
      <c r="R4185">
        <v>0</v>
      </c>
      <c r="S4185">
        <v>3</v>
      </c>
      <c r="T4185">
        <v>0</v>
      </c>
      <c r="U4185">
        <v>12</v>
      </c>
      <c r="V4185">
        <v>0</v>
      </c>
      <c r="W4185">
        <v>0</v>
      </c>
      <c r="X4185">
        <v>0</v>
      </c>
      <c r="Y4185">
        <v>39.977074000000002</v>
      </c>
      <c r="Z4185">
        <v>0</v>
      </c>
      <c r="AA4185">
        <v>0.2801128</v>
      </c>
      <c r="AB4185">
        <v>0</v>
      </c>
      <c r="AC4185">
        <v>13.717734</v>
      </c>
      <c r="AD4185">
        <v>0</v>
      </c>
      <c r="AE4185">
        <v>0</v>
      </c>
      <c r="AF4185">
        <v>53.974921999999999</v>
      </c>
    </row>
    <row r="4186" spans="1:32" x14ac:dyDescent="0.3">
      <c r="A4186">
        <v>3014477</v>
      </c>
      <c r="B4186">
        <v>1</v>
      </c>
      <c r="C4186" t="s">
        <v>82</v>
      </c>
      <c r="D4186" t="s">
        <v>108</v>
      </c>
      <c r="E4186" t="s">
        <v>15715</v>
      </c>
      <c r="F4186" t="s">
        <v>15716</v>
      </c>
      <c r="G4186" t="s">
        <v>134</v>
      </c>
      <c r="H4186" t="s">
        <v>247</v>
      </c>
      <c r="I4186" t="s">
        <v>78</v>
      </c>
      <c r="J4186" t="s">
        <v>136</v>
      </c>
      <c r="K4186" t="s">
        <v>22</v>
      </c>
      <c r="L4186" t="s">
        <v>177</v>
      </c>
      <c r="M4186" t="s">
        <v>15717</v>
      </c>
      <c r="N4186" t="s">
        <v>15718</v>
      </c>
      <c r="O4186">
        <v>3.2746377777777775</v>
      </c>
      <c r="P4186">
        <v>0</v>
      </c>
      <c r="Q4186">
        <v>3</v>
      </c>
      <c r="R4186">
        <v>0</v>
      </c>
      <c r="S4186">
        <v>3</v>
      </c>
      <c r="T4186">
        <v>0</v>
      </c>
      <c r="U4186">
        <v>1</v>
      </c>
      <c r="V4186">
        <v>0</v>
      </c>
      <c r="W4186">
        <v>0</v>
      </c>
      <c r="X4186">
        <v>0</v>
      </c>
      <c r="Y4186">
        <v>0.20688607000000001</v>
      </c>
      <c r="Z4186">
        <v>0</v>
      </c>
      <c r="AA4186">
        <v>3.2138E-2</v>
      </c>
      <c r="AB4186">
        <v>0</v>
      </c>
      <c r="AC4186">
        <v>5.2350045999999998E-5</v>
      </c>
      <c r="AD4186">
        <v>0</v>
      </c>
      <c r="AE4186">
        <v>0</v>
      </c>
      <c r="AF4186">
        <v>0.23907639999999999</v>
      </c>
    </row>
    <row r="4187" spans="1:32" x14ac:dyDescent="0.3">
      <c r="A4187">
        <v>3019503</v>
      </c>
      <c r="B4187">
        <v>1</v>
      </c>
      <c r="C4187" t="s">
        <v>83</v>
      </c>
      <c r="D4187" t="s">
        <v>125</v>
      </c>
      <c r="E4187" t="s">
        <v>15719</v>
      </c>
      <c r="F4187" t="s">
        <v>15720</v>
      </c>
      <c r="G4187" t="s">
        <v>134</v>
      </c>
      <c r="H4187" t="s">
        <v>182</v>
      </c>
      <c r="I4187" t="s">
        <v>78</v>
      </c>
      <c r="J4187" t="s">
        <v>136</v>
      </c>
      <c r="K4187" t="s">
        <v>22</v>
      </c>
      <c r="L4187" t="s">
        <v>177</v>
      </c>
      <c r="M4187" t="s">
        <v>15721</v>
      </c>
      <c r="N4187" t="s">
        <v>15722</v>
      </c>
      <c r="O4187">
        <v>0.59087083333333335</v>
      </c>
      <c r="P4187">
        <v>0</v>
      </c>
      <c r="Q4187">
        <v>186</v>
      </c>
      <c r="R4187">
        <v>0</v>
      </c>
      <c r="S4187">
        <v>11</v>
      </c>
      <c r="T4187">
        <v>0</v>
      </c>
      <c r="U4187">
        <v>23</v>
      </c>
      <c r="V4187">
        <v>0</v>
      </c>
      <c r="W4187">
        <v>0</v>
      </c>
      <c r="X4187">
        <v>0</v>
      </c>
      <c r="Y4187">
        <v>29.513736999999999</v>
      </c>
      <c r="Z4187">
        <v>0</v>
      </c>
      <c r="AA4187">
        <v>2.6099087999999999</v>
      </c>
      <c r="AB4187">
        <v>0</v>
      </c>
      <c r="AC4187">
        <v>5.0791086999999999</v>
      </c>
      <c r="AD4187">
        <v>0</v>
      </c>
      <c r="AE4187">
        <v>0</v>
      </c>
      <c r="AF4187">
        <v>37.202755000000003</v>
      </c>
    </row>
    <row r="4188" spans="1:32" x14ac:dyDescent="0.3">
      <c r="A4188">
        <v>3019594</v>
      </c>
      <c r="B4188">
        <v>1</v>
      </c>
      <c r="C4188" t="s">
        <v>82</v>
      </c>
      <c r="D4188" t="s">
        <v>106</v>
      </c>
      <c r="E4188" t="s">
        <v>11638</v>
      </c>
      <c r="F4188" t="s">
        <v>11639</v>
      </c>
      <c r="G4188" t="s">
        <v>134</v>
      </c>
      <c r="H4188" t="s">
        <v>367</v>
      </c>
      <c r="I4188" t="s">
        <v>78</v>
      </c>
      <c r="J4188" t="s">
        <v>136</v>
      </c>
      <c r="K4188" t="s">
        <v>22</v>
      </c>
      <c r="L4188" t="s">
        <v>177</v>
      </c>
      <c r="M4188" t="s">
        <v>15723</v>
      </c>
      <c r="N4188" t="s">
        <v>15724</v>
      </c>
      <c r="O4188">
        <v>1.5371027777777777</v>
      </c>
      <c r="P4188">
        <v>0</v>
      </c>
      <c r="Q4188">
        <v>4</v>
      </c>
      <c r="R4188">
        <v>0</v>
      </c>
      <c r="S4188">
        <v>0</v>
      </c>
      <c r="T4188">
        <v>0</v>
      </c>
      <c r="U4188">
        <v>2</v>
      </c>
      <c r="V4188">
        <v>0</v>
      </c>
      <c r="W4188">
        <v>0</v>
      </c>
      <c r="X4188">
        <v>0</v>
      </c>
      <c r="Y4188">
        <v>1.7532958000000001</v>
      </c>
      <c r="Z4188">
        <v>0</v>
      </c>
      <c r="AA4188">
        <v>0</v>
      </c>
      <c r="AB4188">
        <v>0</v>
      </c>
      <c r="AC4188">
        <v>7.6456189999999999</v>
      </c>
      <c r="AD4188">
        <v>0</v>
      </c>
      <c r="AE4188">
        <v>0</v>
      </c>
      <c r="AF4188">
        <v>9.3989139999999995</v>
      </c>
    </row>
    <row r="4189" spans="1:32" x14ac:dyDescent="0.3">
      <c r="A4189">
        <v>3004631</v>
      </c>
      <c r="B4189">
        <v>1</v>
      </c>
      <c r="C4189" t="s">
        <v>82</v>
      </c>
      <c r="D4189" t="s">
        <v>91</v>
      </c>
      <c r="E4189" t="s">
        <v>15725</v>
      </c>
      <c r="F4189" t="s">
        <v>15726</v>
      </c>
      <c r="G4189" t="s">
        <v>134</v>
      </c>
      <c r="H4189" t="s">
        <v>147</v>
      </c>
      <c r="I4189" t="s">
        <v>79</v>
      </c>
      <c r="J4189" t="s">
        <v>136</v>
      </c>
      <c r="K4189" t="s">
        <v>22</v>
      </c>
      <c r="L4189" t="s">
        <v>137</v>
      </c>
      <c r="M4189" t="s">
        <v>15727</v>
      </c>
      <c r="N4189" t="s">
        <v>15728</v>
      </c>
      <c r="O4189">
        <v>3.5163888888888888</v>
      </c>
      <c r="P4189">
        <v>15</v>
      </c>
      <c r="Q4189">
        <v>2537</v>
      </c>
      <c r="R4189">
        <v>6</v>
      </c>
      <c r="S4189">
        <v>301</v>
      </c>
      <c r="T4189">
        <v>13</v>
      </c>
      <c r="U4189">
        <v>321</v>
      </c>
      <c r="V4189">
        <v>0</v>
      </c>
      <c r="W4189">
        <v>0</v>
      </c>
      <c r="X4189">
        <v>18.56587</v>
      </c>
      <c r="Y4189">
        <v>1886.4751000000001</v>
      </c>
      <c r="Z4189">
        <v>66.444379999999995</v>
      </c>
      <c r="AA4189">
        <v>397.54333000000003</v>
      </c>
      <c r="AB4189">
        <v>58.492331999999998</v>
      </c>
      <c r="AC4189">
        <v>875.63666000000001</v>
      </c>
      <c r="AD4189">
        <v>0</v>
      </c>
      <c r="AE4189">
        <v>0</v>
      </c>
      <c r="AF4189">
        <v>3303.1577000000002</v>
      </c>
    </row>
    <row r="4190" spans="1:32" x14ac:dyDescent="0.3">
      <c r="A4190">
        <v>3011163</v>
      </c>
      <c r="B4190">
        <v>1</v>
      </c>
      <c r="C4190" t="s">
        <v>82</v>
      </c>
      <c r="D4190" t="s">
        <v>99</v>
      </c>
      <c r="E4190" t="s">
        <v>7901</v>
      </c>
      <c r="F4190" t="s">
        <v>7902</v>
      </c>
      <c r="G4190" t="s">
        <v>134</v>
      </c>
      <c r="H4190" t="s">
        <v>142</v>
      </c>
      <c r="I4190" t="s">
        <v>78</v>
      </c>
      <c r="J4190" t="s">
        <v>136</v>
      </c>
      <c r="K4190" t="s">
        <v>22</v>
      </c>
      <c r="L4190" t="s">
        <v>137</v>
      </c>
      <c r="M4190" t="s">
        <v>15729</v>
      </c>
      <c r="N4190" t="s">
        <v>15730</v>
      </c>
      <c r="O4190">
        <v>8.4638888888888886</v>
      </c>
      <c r="P4190">
        <v>0</v>
      </c>
      <c r="Q4190">
        <v>66</v>
      </c>
      <c r="R4190">
        <v>0</v>
      </c>
      <c r="S4190">
        <v>1</v>
      </c>
      <c r="T4190">
        <v>0</v>
      </c>
      <c r="U4190">
        <v>6</v>
      </c>
      <c r="V4190">
        <v>0</v>
      </c>
      <c r="W4190">
        <v>1</v>
      </c>
      <c r="X4190">
        <v>0</v>
      </c>
      <c r="Y4190">
        <v>86.113686000000001</v>
      </c>
      <c r="Z4190">
        <v>0</v>
      </c>
      <c r="AA4190">
        <v>4.2867819999999996</v>
      </c>
      <c r="AB4190">
        <v>0</v>
      </c>
      <c r="AC4190">
        <v>20.78999</v>
      </c>
      <c r="AD4190">
        <v>0</v>
      </c>
      <c r="AE4190">
        <v>17.100850000000001</v>
      </c>
      <c r="AF4190">
        <v>128.29130000000001</v>
      </c>
    </row>
    <row r="4191" spans="1:32" x14ac:dyDescent="0.3">
      <c r="A4191">
        <v>3016473</v>
      </c>
      <c r="B4191">
        <v>1</v>
      </c>
      <c r="C4191" t="s">
        <v>83</v>
      </c>
      <c r="D4191" t="s">
        <v>130</v>
      </c>
      <c r="E4191" t="s">
        <v>10816</v>
      </c>
      <c r="F4191" t="s">
        <v>10817</v>
      </c>
      <c r="G4191" t="s">
        <v>134</v>
      </c>
      <c r="H4191" t="s">
        <v>182</v>
      </c>
      <c r="I4191" t="s">
        <v>79</v>
      </c>
      <c r="J4191" t="s">
        <v>136</v>
      </c>
      <c r="K4191" t="s">
        <v>22</v>
      </c>
      <c r="L4191" t="s">
        <v>177</v>
      </c>
      <c r="M4191" t="s">
        <v>15731</v>
      </c>
      <c r="N4191" t="s">
        <v>15732</v>
      </c>
      <c r="O4191">
        <v>2.2655194444444442</v>
      </c>
      <c r="P4191">
        <v>7</v>
      </c>
      <c r="Q4191">
        <v>1134</v>
      </c>
      <c r="R4191">
        <v>13</v>
      </c>
      <c r="S4191">
        <v>21</v>
      </c>
      <c r="T4191">
        <v>10</v>
      </c>
      <c r="U4191">
        <v>131</v>
      </c>
      <c r="V4191">
        <v>0</v>
      </c>
      <c r="W4191">
        <v>0</v>
      </c>
      <c r="X4191">
        <v>154.31665000000001</v>
      </c>
      <c r="Y4191">
        <v>329.9101</v>
      </c>
      <c r="Z4191">
        <v>15.743804000000001</v>
      </c>
      <c r="AA4191">
        <v>25.187086000000001</v>
      </c>
      <c r="AB4191">
        <v>403.22253000000001</v>
      </c>
      <c r="AC4191">
        <v>148.70747</v>
      </c>
      <c r="AD4191">
        <v>0</v>
      </c>
      <c r="AE4191">
        <v>0</v>
      </c>
      <c r="AF4191">
        <v>1077.0876000000001</v>
      </c>
    </row>
    <row r="4192" spans="1:32" x14ac:dyDescent="0.3">
      <c r="A4192">
        <v>3012103</v>
      </c>
      <c r="B4192">
        <v>1</v>
      </c>
      <c r="C4192" t="s">
        <v>82</v>
      </c>
      <c r="D4192" t="s">
        <v>105</v>
      </c>
      <c r="E4192" t="s">
        <v>15733</v>
      </c>
      <c r="F4192" t="s">
        <v>15734</v>
      </c>
      <c r="G4192" t="s">
        <v>134</v>
      </c>
      <c r="H4192" t="s">
        <v>336</v>
      </c>
      <c r="I4192" t="s">
        <v>79</v>
      </c>
      <c r="J4192" t="s">
        <v>136</v>
      </c>
      <c r="K4192" t="s">
        <v>22</v>
      </c>
      <c r="L4192" t="s">
        <v>137</v>
      </c>
      <c r="M4192" t="s">
        <v>15735</v>
      </c>
      <c r="N4192" t="s">
        <v>15736</v>
      </c>
      <c r="O4192">
        <v>2.2233333333333332</v>
      </c>
      <c r="P4192">
        <v>0</v>
      </c>
      <c r="Q4192">
        <v>0</v>
      </c>
      <c r="R4192">
        <v>0</v>
      </c>
      <c r="S4192">
        <v>0</v>
      </c>
      <c r="T4192">
        <v>1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65.603070000000002</v>
      </c>
      <c r="AC4192">
        <v>0</v>
      </c>
      <c r="AD4192">
        <v>0</v>
      </c>
      <c r="AE4192">
        <v>0</v>
      </c>
      <c r="AF4192">
        <v>65.603070000000002</v>
      </c>
    </row>
    <row r="4193" spans="1:32" x14ac:dyDescent="0.3">
      <c r="A4193">
        <v>3014729</v>
      </c>
      <c r="B4193">
        <v>2</v>
      </c>
      <c r="C4193" t="s">
        <v>82</v>
      </c>
      <c r="D4193" t="s">
        <v>105</v>
      </c>
      <c r="E4193" t="s">
        <v>15737</v>
      </c>
      <c r="F4193" t="s">
        <v>15738</v>
      </c>
      <c r="G4193" t="s">
        <v>134</v>
      </c>
      <c r="H4193" t="s">
        <v>252</v>
      </c>
      <c r="I4193" t="s">
        <v>79</v>
      </c>
      <c r="J4193" t="s">
        <v>136</v>
      </c>
      <c r="K4193" t="s">
        <v>22</v>
      </c>
      <c r="L4193" t="s">
        <v>177</v>
      </c>
      <c r="M4193" t="s">
        <v>13020</v>
      </c>
      <c r="N4193" t="s">
        <v>15739</v>
      </c>
      <c r="O4193">
        <v>1.527391388888889</v>
      </c>
      <c r="P4193">
        <v>0</v>
      </c>
      <c r="Q4193">
        <v>440</v>
      </c>
      <c r="R4193">
        <v>3</v>
      </c>
      <c r="S4193">
        <v>44</v>
      </c>
      <c r="T4193">
        <v>8</v>
      </c>
      <c r="U4193">
        <v>33</v>
      </c>
      <c r="V4193">
        <v>1</v>
      </c>
      <c r="W4193">
        <v>0</v>
      </c>
      <c r="X4193">
        <v>0</v>
      </c>
      <c r="Y4193">
        <v>188.71657999999999</v>
      </c>
      <c r="Z4193">
        <v>6.3046936999999996</v>
      </c>
      <c r="AA4193">
        <v>14.967757000000001</v>
      </c>
      <c r="AB4193">
        <v>75.032610000000005</v>
      </c>
      <c r="AC4193">
        <v>29.380886</v>
      </c>
      <c r="AD4193">
        <v>22.280329999999999</v>
      </c>
      <c r="AE4193">
        <v>0</v>
      </c>
      <c r="AF4193">
        <v>336.68286000000001</v>
      </c>
    </row>
    <row r="4194" spans="1:32" x14ac:dyDescent="0.3">
      <c r="A4194">
        <v>3013808</v>
      </c>
      <c r="B4194">
        <v>1</v>
      </c>
      <c r="C4194" t="s">
        <v>82</v>
      </c>
      <c r="D4194" t="s">
        <v>90</v>
      </c>
      <c r="E4194" t="s">
        <v>15740</v>
      </c>
      <c r="F4194" t="s">
        <v>15741</v>
      </c>
      <c r="G4194" t="s">
        <v>134</v>
      </c>
      <c r="H4194" t="s">
        <v>182</v>
      </c>
      <c r="I4194" t="s">
        <v>78</v>
      </c>
      <c r="J4194" t="s">
        <v>136</v>
      </c>
      <c r="K4194" t="s">
        <v>22</v>
      </c>
      <c r="L4194" t="s">
        <v>177</v>
      </c>
      <c r="M4194" t="s">
        <v>15742</v>
      </c>
      <c r="N4194" t="s">
        <v>15743</v>
      </c>
      <c r="O4194">
        <v>0.51944444444444449</v>
      </c>
      <c r="P4194">
        <v>0</v>
      </c>
      <c r="Q4194">
        <v>703</v>
      </c>
      <c r="R4194">
        <v>0</v>
      </c>
      <c r="S4194">
        <v>0</v>
      </c>
      <c r="T4194">
        <v>0</v>
      </c>
      <c r="U4194">
        <v>73</v>
      </c>
      <c r="V4194">
        <v>0</v>
      </c>
      <c r="W4194">
        <v>0</v>
      </c>
      <c r="X4194">
        <v>0</v>
      </c>
      <c r="Y4194">
        <v>95.983710000000002</v>
      </c>
      <c r="Z4194">
        <v>0</v>
      </c>
      <c r="AA4194">
        <v>0</v>
      </c>
      <c r="AB4194">
        <v>0</v>
      </c>
      <c r="AC4194">
        <v>14.501461000000001</v>
      </c>
      <c r="AD4194">
        <v>0</v>
      </c>
      <c r="AE4194">
        <v>0</v>
      </c>
      <c r="AF4194">
        <v>110.48517</v>
      </c>
    </row>
    <row r="4195" spans="1:32" x14ac:dyDescent="0.3">
      <c r="A4195">
        <v>3019483</v>
      </c>
      <c r="B4195">
        <v>1</v>
      </c>
      <c r="C4195" t="s">
        <v>82</v>
      </c>
      <c r="D4195" t="s">
        <v>103</v>
      </c>
      <c r="E4195" t="s">
        <v>7292</v>
      </c>
      <c r="F4195" t="s">
        <v>7293</v>
      </c>
      <c r="G4195" t="s">
        <v>134</v>
      </c>
      <c r="H4195" t="s">
        <v>182</v>
      </c>
      <c r="I4195" t="s">
        <v>78</v>
      </c>
      <c r="J4195" t="s">
        <v>136</v>
      </c>
      <c r="K4195" t="s">
        <v>22</v>
      </c>
      <c r="L4195" t="s">
        <v>177</v>
      </c>
      <c r="M4195" t="s">
        <v>15744</v>
      </c>
      <c r="N4195" t="s">
        <v>15745</v>
      </c>
      <c r="O4195">
        <v>1.0472372222222222</v>
      </c>
      <c r="P4195">
        <v>0</v>
      </c>
      <c r="Q4195">
        <v>99</v>
      </c>
      <c r="R4195">
        <v>0</v>
      </c>
      <c r="S4195">
        <v>9</v>
      </c>
      <c r="T4195">
        <v>0</v>
      </c>
      <c r="U4195">
        <v>19</v>
      </c>
      <c r="V4195">
        <v>0</v>
      </c>
      <c r="W4195">
        <v>0</v>
      </c>
      <c r="X4195">
        <v>0</v>
      </c>
      <c r="Y4195">
        <v>20.564632</v>
      </c>
      <c r="Z4195">
        <v>0</v>
      </c>
      <c r="AA4195">
        <v>3.6626189</v>
      </c>
      <c r="AB4195">
        <v>0</v>
      </c>
      <c r="AC4195">
        <v>22.643394000000001</v>
      </c>
      <c r="AD4195">
        <v>0</v>
      </c>
      <c r="AE4195">
        <v>0</v>
      </c>
      <c r="AF4195">
        <v>46.870643999999999</v>
      </c>
    </row>
    <row r="4196" spans="1:32" x14ac:dyDescent="0.3">
      <c r="A4196">
        <v>3011981</v>
      </c>
      <c r="B4196">
        <v>1</v>
      </c>
      <c r="C4196" t="s">
        <v>83</v>
      </c>
      <c r="D4196" t="s">
        <v>128</v>
      </c>
      <c r="E4196" t="s">
        <v>15746</v>
      </c>
      <c r="F4196" t="s">
        <v>15747</v>
      </c>
      <c r="G4196" t="s">
        <v>134</v>
      </c>
      <c r="H4196" t="s">
        <v>336</v>
      </c>
      <c r="I4196" t="s">
        <v>79</v>
      </c>
      <c r="J4196" t="s">
        <v>136</v>
      </c>
      <c r="K4196" t="s">
        <v>22</v>
      </c>
      <c r="L4196" t="s">
        <v>137</v>
      </c>
      <c r="M4196" t="s">
        <v>15748</v>
      </c>
      <c r="N4196" t="s">
        <v>15749</v>
      </c>
      <c r="O4196">
        <v>5.453611111111111</v>
      </c>
      <c r="P4196">
        <v>0</v>
      </c>
      <c r="Q4196">
        <v>0</v>
      </c>
      <c r="R4196">
        <v>9</v>
      </c>
      <c r="S4196">
        <v>0</v>
      </c>
      <c r="T4196">
        <v>7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28.123602000000002</v>
      </c>
      <c r="AA4196">
        <v>0</v>
      </c>
      <c r="AB4196">
        <v>291.21762000000001</v>
      </c>
      <c r="AC4196">
        <v>0</v>
      </c>
      <c r="AD4196">
        <v>0</v>
      </c>
      <c r="AE4196">
        <v>0</v>
      </c>
      <c r="AF4196">
        <v>319.34122000000002</v>
      </c>
    </row>
    <row r="4197" spans="1:32" x14ac:dyDescent="0.3">
      <c r="A4197">
        <v>3014486</v>
      </c>
      <c r="B4197">
        <v>1</v>
      </c>
      <c r="C4197" t="s">
        <v>82</v>
      </c>
      <c r="D4197" t="s">
        <v>109</v>
      </c>
      <c r="E4197" t="s">
        <v>15750</v>
      </c>
      <c r="F4197" t="s">
        <v>15751</v>
      </c>
      <c r="G4197" t="s">
        <v>134</v>
      </c>
      <c r="H4197" t="s">
        <v>238</v>
      </c>
      <c r="I4197" t="s">
        <v>78</v>
      </c>
      <c r="J4197" t="s">
        <v>136</v>
      </c>
      <c r="K4197" t="s">
        <v>22</v>
      </c>
      <c r="L4197" t="s">
        <v>177</v>
      </c>
      <c r="M4197" t="s">
        <v>15752</v>
      </c>
      <c r="N4197" t="s">
        <v>15753</v>
      </c>
      <c r="O4197">
        <v>2.9586008333333331</v>
      </c>
      <c r="P4197">
        <v>0</v>
      </c>
      <c r="Q4197">
        <v>1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0.80384433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0.80384433</v>
      </c>
    </row>
    <row r="4198" spans="1:32" x14ac:dyDescent="0.3">
      <c r="A4198">
        <v>3016494</v>
      </c>
      <c r="B4198">
        <v>1</v>
      </c>
      <c r="C4198" t="s">
        <v>83</v>
      </c>
      <c r="D4198" t="s">
        <v>126</v>
      </c>
      <c r="E4198" t="s">
        <v>15754</v>
      </c>
      <c r="F4198" t="s">
        <v>15755</v>
      </c>
      <c r="G4198" t="s">
        <v>134</v>
      </c>
      <c r="H4198" t="s">
        <v>216</v>
      </c>
      <c r="I4198" t="s">
        <v>78</v>
      </c>
      <c r="J4198" t="s">
        <v>136</v>
      </c>
      <c r="K4198" t="s">
        <v>22</v>
      </c>
      <c r="L4198" t="s">
        <v>177</v>
      </c>
      <c r="M4198" t="s">
        <v>15756</v>
      </c>
      <c r="N4198" t="s">
        <v>15757</v>
      </c>
      <c r="O4198">
        <v>0.82556111111111108</v>
      </c>
      <c r="P4198">
        <v>0</v>
      </c>
      <c r="Q4198">
        <v>1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</row>
    <row r="4199" spans="1:32" x14ac:dyDescent="0.3">
      <c r="A4199">
        <v>3015519</v>
      </c>
      <c r="B4199">
        <v>1</v>
      </c>
      <c r="C4199" t="s">
        <v>82</v>
      </c>
      <c r="D4199" t="s">
        <v>113</v>
      </c>
      <c r="E4199" t="s">
        <v>15758</v>
      </c>
      <c r="F4199" t="s">
        <v>15759</v>
      </c>
      <c r="G4199" t="s">
        <v>134</v>
      </c>
      <c r="H4199" t="s">
        <v>367</v>
      </c>
      <c r="I4199" t="s">
        <v>78</v>
      </c>
      <c r="J4199" t="s">
        <v>136</v>
      </c>
      <c r="K4199" t="s">
        <v>22</v>
      </c>
      <c r="L4199" t="s">
        <v>177</v>
      </c>
      <c r="M4199" t="s">
        <v>15760</v>
      </c>
      <c r="N4199" t="s">
        <v>15761</v>
      </c>
      <c r="O4199">
        <v>1.3906591666666666</v>
      </c>
      <c r="P4199">
        <v>0</v>
      </c>
      <c r="Q4199">
        <v>1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0.22411207999999999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0.22411207999999999</v>
      </c>
    </row>
    <row r="4200" spans="1:32" x14ac:dyDescent="0.3">
      <c r="A4200">
        <v>3013780</v>
      </c>
      <c r="B4200">
        <v>1</v>
      </c>
      <c r="C4200" t="s">
        <v>82</v>
      </c>
      <c r="D4200" t="s">
        <v>90</v>
      </c>
      <c r="E4200" t="s">
        <v>12818</v>
      </c>
      <c r="F4200" t="s">
        <v>12819</v>
      </c>
      <c r="G4200" t="s">
        <v>134</v>
      </c>
      <c r="H4200" t="s">
        <v>367</v>
      </c>
      <c r="I4200" t="s">
        <v>78</v>
      </c>
      <c r="J4200" t="s">
        <v>136</v>
      </c>
      <c r="K4200" t="s">
        <v>22</v>
      </c>
      <c r="L4200" t="s">
        <v>177</v>
      </c>
      <c r="M4200" t="s">
        <v>15762</v>
      </c>
      <c r="N4200" t="s">
        <v>15763</v>
      </c>
      <c r="O4200">
        <v>1.195783888888889</v>
      </c>
      <c r="P4200">
        <v>0</v>
      </c>
      <c r="Q4200">
        <v>21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4.3162180000000001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4.3162180000000001</v>
      </c>
    </row>
    <row r="4201" spans="1:32" x14ac:dyDescent="0.3">
      <c r="A4201">
        <v>3019502</v>
      </c>
      <c r="B4201">
        <v>1</v>
      </c>
      <c r="C4201" t="s">
        <v>83</v>
      </c>
      <c r="D4201" t="s">
        <v>116</v>
      </c>
      <c r="E4201" t="s">
        <v>15764</v>
      </c>
      <c r="F4201" t="s">
        <v>15765</v>
      </c>
      <c r="G4201" t="s">
        <v>134</v>
      </c>
      <c r="H4201" t="s">
        <v>182</v>
      </c>
      <c r="I4201" t="s">
        <v>78</v>
      </c>
      <c r="J4201" t="s">
        <v>136</v>
      </c>
      <c r="K4201" t="s">
        <v>22</v>
      </c>
      <c r="L4201" t="s">
        <v>177</v>
      </c>
      <c r="M4201" t="s">
        <v>15766</v>
      </c>
      <c r="N4201" t="s">
        <v>15767</v>
      </c>
      <c r="O4201">
        <v>1.9980411111111112</v>
      </c>
      <c r="P4201">
        <v>0</v>
      </c>
      <c r="Q4201">
        <v>83</v>
      </c>
      <c r="R4201">
        <v>0</v>
      </c>
      <c r="S4201">
        <v>27</v>
      </c>
      <c r="T4201">
        <v>0</v>
      </c>
      <c r="U4201">
        <v>9</v>
      </c>
      <c r="V4201">
        <v>0</v>
      </c>
      <c r="W4201">
        <v>0</v>
      </c>
      <c r="X4201">
        <v>0</v>
      </c>
      <c r="Y4201">
        <v>262.27625</v>
      </c>
      <c r="Z4201">
        <v>0</v>
      </c>
      <c r="AA4201">
        <v>14.966051</v>
      </c>
      <c r="AB4201">
        <v>0</v>
      </c>
      <c r="AC4201">
        <v>11.419589</v>
      </c>
      <c r="AD4201">
        <v>0</v>
      </c>
      <c r="AE4201">
        <v>0</v>
      </c>
      <c r="AF4201">
        <v>288.6619</v>
      </c>
    </row>
    <row r="4202" spans="1:32" x14ac:dyDescent="0.3">
      <c r="A4202">
        <v>3013353</v>
      </c>
      <c r="B4202">
        <v>1</v>
      </c>
      <c r="C4202" t="s">
        <v>82</v>
      </c>
      <c r="D4202" t="s">
        <v>101</v>
      </c>
      <c r="E4202" t="s">
        <v>790</v>
      </c>
      <c r="F4202" t="s">
        <v>791</v>
      </c>
      <c r="G4202" t="s">
        <v>134</v>
      </c>
      <c r="H4202" t="s">
        <v>211</v>
      </c>
      <c r="I4202" t="s">
        <v>79</v>
      </c>
      <c r="J4202" t="s">
        <v>136</v>
      </c>
      <c r="K4202" t="s">
        <v>22</v>
      </c>
      <c r="L4202" t="s">
        <v>177</v>
      </c>
      <c r="M4202" t="s">
        <v>15768</v>
      </c>
      <c r="N4202" t="s">
        <v>15769</v>
      </c>
      <c r="O4202">
        <v>0.34694444444444444</v>
      </c>
      <c r="P4202">
        <v>1</v>
      </c>
      <c r="Q4202">
        <v>381</v>
      </c>
      <c r="R4202">
        <v>5</v>
      </c>
      <c r="S4202">
        <v>7</v>
      </c>
      <c r="T4202">
        <v>3</v>
      </c>
      <c r="U4202">
        <v>28</v>
      </c>
      <c r="V4202">
        <v>0</v>
      </c>
      <c r="W4202">
        <v>0</v>
      </c>
      <c r="X4202">
        <v>7.8810560000000002E-2</v>
      </c>
      <c r="Y4202">
        <v>27.977291000000001</v>
      </c>
      <c r="Z4202">
        <v>0.52914905999999995</v>
      </c>
      <c r="AA4202">
        <v>1.3753245000000001</v>
      </c>
      <c r="AB4202">
        <v>1.2414258</v>
      </c>
      <c r="AC4202">
        <v>2.2550208999999999</v>
      </c>
      <c r="AD4202">
        <v>0</v>
      </c>
      <c r="AE4202">
        <v>0</v>
      </c>
      <c r="AF4202">
        <v>33.45702</v>
      </c>
    </row>
    <row r="4203" spans="1:32" x14ac:dyDescent="0.3">
      <c r="A4203">
        <v>3014564</v>
      </c>
      <c r="B4203">
        <v>1</v>
      </c>
      <c r="C4203" t="s">
        <v>82</v>
      </c>
      <c r="D4203" t="s">
        <v>88</v>
      </c>
      <c r="E4203" t="s">
        <v>5513</v>
      </c>
      <c r="F4203" t="s">
        <v>5514</v>
      </c>
      <c r="G4203" t="s">
        <v>134</v>
      </c>
      <c r="H4203" t="s">
        <v>211</v>
      </c>
      <c r="I4203" t="s">
        <v>79</v>
      </c>
      <c r="J4203" t="s">
        <v>136</v>
      </c>
      <c r="K4203" t="s">
        <v>22</v>
      </c>
      <c r="L4203" t="s">
        <v>177</v>
      </c>
      <c r="M4203" t="s">
        <v>15770</v>
      </c>
      <c r="N4203" t="s">
        <v>15771</v>
      </c>
      <c r="O4203">
        <v>1.331773888888889</v>
      </c>
      <c r="P4203">
        <v>0</v>
      </c>
      <c r="Q4203">
        <v>0</v>
      </c>
      <c r="R4203">
        <v>11</v>
      </c>
      <c r="S4203">
        <v>116</v>
      </c>
      <c r="T4203">
        <v>1</v>
      </c>
      <c r="U4203">
        <v>8</v>
      </c>
      <c r="V4203">
        <v>0</v>
      </c>
      <c r="W4203">
        <v>0</v>
      </c>
      <c r="X4203">
        <v>0</v>
      </c>
      <c r="Y4203">
        <v>0</v>
      </c>
      <c r="Z4203">
        <v>3.2022444999999999</v>
      </c>
      <c r="AA4203">
        <v>45.382927000000002</v>
      </c>
      <c r="AB4203">
        <v>0.50766630000000001</v>
      </c>
      <c r="AC4203">
        <v>0.84265080000000003</v>
      </c>
      <c r="AD4203">
        <v>0</v>
      </c>
      <c r="AE4203">
        <v>0</v>
      </c>
      <c r="AF4203">
        <v>49.935490000000001</v>
      </c>
    </row>
    <row r="4204" spans="1:32" x14ac:dyDescent="0.3">
      <c r="A4204">
        <v>3020319</v>
      </c>
      <c r="B4204">
        <v>1</v>
      </c>
      <c r="C4204" t="s">
        <v>82</v>
      </c>
      <c r="D4204" t="s">
        <v>93</v>
      </c>
      <c r="E4204" t="s">
        <v>15772</v>
      </c>
      <c r="F4204" t="s">
        <v>15773</v>
      </c>
      <c r="G4204" t="s">
        <v>134</v>
      </c>
      <c r="H4204" t="s">
        <v>478</v>
      </c>
      <c r="I4204" t="s">
        <v>78</v>
      </c>
      <c r="J4204" t="s">
        <v>136</v>
      </c>
      <c r="K4204" t="s">
        <v>22</v>
      </c>
      <c r="L4204" t="s">
        <v>177</v>
      </c>
      <c r="M4204" t="s">
        <v>15774</v>
      </c>
      <c r="N4204" t="s">
        <v>15775</v>
      </c>
      <c r="O4204">
        <v>0.69156972222222213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6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4.6873263999999999</v>
      </c>
      <c r="AD4204">
        <v>0</v>
      </c>
      <c r="AE4204">
        <v>0</v>
      </c>
      <c r="AF4204">
        <v>4.6873263999999999</v>
      </c>
    </row>
    <row r="4205" spans="1:32" x14ac:dyDescent="0.3">
      <c r="A4205">
        <v>3019493</v>
      </c>
      <c r="B4205">
        <v>2</v>
      </c>
      <c r="C4205" t="s">
        <v>83</v>
      </c>
      <c r="D4205" t="s">
        <v>119</v>
      </c>
      <c r="E4205" t="s">
        <v>15776</v>
      </c>
      <c r="F4205" t="s">
        <v>15777</v>
      </c>
      <c r="G4205" t="s">
        <v>134</v>
      </c>
      <c r="H4205" t="s">
        <v>247</v>
      </c>
      <c r="I4205" t="s">
        <v>78</v>
      </c>
      <c r="J4205" t="s">
        <v>136</v>
      </c>
      <c r="K4205" t="s">
        <v>22</v>
      </c>
      <c r="L4205" t="s">
        <v>177</v>
      </c>
      <c r="M4205" t="s">
        <v>14758</v>
      </c>
      <c r="N4205" t="s">
        <v>15778</v>
      </c>
      <c r="O4205">
        <v>0.32083333333333336</v>
      </c>
      <c r="P4205">
        <v>0</v>
      </c>
      <c r="Q4205">
        <v>23</v>
      </c>
      <c r="R4205">
        <v>0</v>
      </c>
      <c r="S4205">
        <v>2</v>
      </c>
      <c r="T4205">
        <v>0</v>
      </c>
      <c r="U4205">
        <v>1</v>
      </c>
      <c r="V4205">
        <v>0</v>
      </c>
      <c r="W4205">
        <v>0</v>
      </c>
      <c r="X4205">
        <v>0</v>
      </c>
      <c r="Y4205">
        <v>0.20431505</v>
      </c>
      <c r="Z4205">
        <v>0</v>
      </c>
      <c r="AA4205">
        <v>2.1965955999999998E-2</v>
      </c>
      <c r="AB4205">
        <v>0</v>
      </c>
      <c r="AC4205">
        <v>4.1279709999999997E-2</v>
      </c>
      <c r="AD4205">
        <v>0</v>
      </c>
      <c r="AE4205">
        <v>0</v>
      </c>
      <c r="AF4205">
        <v>0.26756071999999997</v>
      </c>
    </row>
    <row r="4206" spans="1:32" x14ac:dyDescent="0.3">
      <c r="A4206">
        <v>3014250</v>
      </c>
      <c r="B4206">
        <v>1</v>
      </c>
      <c r="C4206" t="s">
        <v>83</v>
      </c>
      <c r="D4206" t="s">
        <v>127</v>
      </c>
      <c r="E4206" t="s">
        <v>15779</v>
      </c>
      <c r="F4206" t="s">
        <v>15780</v>
      </c>
      <c r="G4206" t="s">
        <v>134</v>
      </c>
      <c r="H4206" t="s">
        <v>182</v>
      </c>
      <c r="I4206" t="s">
        <v>79</v>
      </c>
      <c r="J4206" t="s">
        <v>136</v>
      </c>
      <c r="K4206" t="s">
        <v>22</v>
      </c>
      <c r="L4206" t="s">
        <v>177</v>
      </c>
      <c r="M4206" t="s">
        <v>15781</v>
      </c>
      <c r="N4206" t="s">
        <v>15782</v>
      </c>
      <c r="O4206">
        <v>0.7747222222222222</v>
      </c>
      <c r="P4206">
        <v>0</v>
      </c>
      <c r="Q4206">
        <v>0</v>
      </c>
      <c r="R4206">
        <v>0</v>
      </c>
      <c r="S4206">
        <v>0</v>
      </c>
      <c r="T4206">
        <v>3</v>
      </c>
      <c r="U4206">
        <v>0</v>
      </c>
      <c r="V4206">
        <v>1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4.2136282999999999</v>
      </c>
      <c r="AC4206">
        <v>0</v>
      </c>
      <c r="AD4206">
        <v>71.315489999999997</v>
      </c>
      <c r="AE4206">
        <v>0</v>
      </c>
      <c r="AF4206">
        <v>75.529120000000006</v>
      </c>
    </row>
    <row r="4207" spans="1:32" x14ac:dyDescent="0.3">
      <c r="A4207">
        <v>3019588</v>
      </c>
      <c r="B4207">
        <v>1</v>
      </c>
      <c r="C4207" t="s">
        <v>83</v>
      </c>
      <c r="D4207" t="s">
        <v>116</v>
      </c>
      <c r="E4207" t="s">
        <v>15783</v>
      </c>
      <c r="F4207" t="s">
        <v>15784</v>
      </c>
      <c r="G4207" t="s">
        <v>134</v>
      </c>
      <c r="H4207" t="s">
        <v>247</v>
      </c>
      <c r="I4207" t="s">
        <v>78</v>
      </c>
      <c r="J4207" t="s">
        <v>136</v>
      </c>
      <c r="K4207" t="s">
        <v>22</v>
      </c>
      <c r="L4207" t="s">
        <v>177</v>
      </c>
      <c r="M4207" t="s">
        <v>15785</v>
      </c>
      <c r="N4207" t="s">
        <v>15786</v>
      </c>
      <c r="O4207">
        <v>1.3667063888888888</v>
      </c>
      <c r="P4207">
        <v>0</v>
      </c>
      <c r="Q4207">
        <v>13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1.7131008999999999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1.7131008999999999</v>
      </c>
    </row>
    <row r="4208" spans="1:32" x14ac:dyDescent="0.3">
      <c r="A4208">
        <v>3018566</v>
      </c>
      <c r="B4208">
        <v>1</v>
      </c>
      <c r="C4208" t="s">
        <v>83</v>
      </c>
      <c r="D4208" t="s">
        <v>130</v>
      </c>
      <c r="E4208" t="s">
        <v>15787</v>
      </c>
      <c r="F4208" t="s">
        <v>15788</v>
      </c>
      <c r="G4208" t="s">
        <v>134</v>
      </c>
      <c r="H4208" t="s">
        <v>147</v>
      </c>
      <c r="I4208" t="s">
        <v>79</v>
      </c>
      <c r="J4208" t="s">
        <v>136</v>
      </c>
      <c r="K4208" t="s">
        <v>22</v>
      </c>
      <c r="L4208" t="s">
        <v>137</v>
      </c>
      <c r="M4208" t="s">
        <v>15789</v>
      </c>
      <c r="N4208" t="s">
        <v>15790</v>
      </c>
      <c r="O4208">
        <v>1.0777777777777777</v>
      </c>
      <c r="P4208">
        <v>0</v>
      </c>
      <c r="Q4208">
        <v>2395</v>
      </c>
      <c r="R4208">
        <v>0</v>
      </c>
      <c r="S4208">
        <v>0</v>
      </c>
      <c r="T4208">
        <v>2</v>
      </c>
      <c r="U4208">
        <v>74</v>
      </c>
      <c r="V4208">
        <v>0</v>
      </c>
      <c r="W4208">
        <v>0</v>
      </c>
      <c r="X4208">
        <v>0</v>
      </c>
      <c r="Y4208">
        <v>511.38666000000001</v>
      </c>
      <c r="Z4208">
        <v>0</v>
      </c>
      <c r="AA4208">
        <v>0</v>
      </c>
      <c r="AB4208">
        <v>476.02686</v>
      </c>
      <c r="AC4208">
        <v>71.902100000000004</v>
      </c>
      <c r="AD4208">
        <v>0</v>
      </c>
      <c r="AE4208">
        <v>0</v>
      </c>
      <c r="AF4208">
        <v>1059.3157000000001</v>
      </c>
    </row>
    <row r="4209" spans="1:32" x14ac:dyDescent="0.3">
      <c r="A4209">
        <v>3016520</v>
      </c>
      <c r="B4209">
        <v>1</v>
      </c>
      <c r="C4209" t="s">
        <v>82</v>
      </c>
      <c r="D4209" t="s">
        <v>94</v>
      </c>
      <c r="E4209" t="s">
        <v>15791</v>
      </c>
      <c r="F4209" t="s">
        <v>15792</v>
      </c>
      <c r="G4209" t="s">
        <v>134</v>
      </c>
      <c r="H4209" t="s">
        <v>247</v>
      </c>
      <c r="I4209" t="s">
        <v>78</v>
      </c>
      <c r="J4209" t="s">
        <v>136</v>
      </c>
      <c r="K4209" t="s">
        <v>22</v>
      </c>
      <c r="L4209" t="s">
        <v>177</v>
      </c>
      <c r="M4209" t="s">
        <v>15793</v>
      </c>
      <c r="N4209" t="s">
        <v>15794</v>
      </c>
      <c r="O4209">
        <v>0.69344027777777784</v>
      </c>
      <c r="P4209">
        <v>0</v>
      </c>
      <c r="Q4209">
        <v>220</v>
      </c>
      <c r="R4209">
        <v>0</v>
      </c>
      <c r="S4209">
        <v>0</v>
      </c>
      <c r="T4209">
        <v>0</v>
      </c>
      <c r="U4209">
        <v>7</v>
      </c>
      <c r="V4209">
        <v>0</v>
      </c>
      <c r="W4209">
        <v>0</v>
      </c>
      <c r="X4209">
        <v>0</v>
      </c>
      <c r="Y4209">
        <v>35.735385999999998</v>
      </c>
      <c r="Z4209">
        <v>0</v>
      </c>
      <c r="AA4209">
        <v>0</v>
      </c>
      <c r="AB4209">
        <v>0</v>
      </c>
      <c r="AC4209">
        <v>0.56233739999999999</v>
      </c>
      <c r="AD4209">
        <v>0</v>
      </c>
      <c r="AE4209">
        <v>0</v>
      </c>
      <c r="AF4209">
        <v>36.297719999999998</v>
      </c>
    </row>
    <row r="4210" spans="1:32" x14ac:dyDescent="0.3">
      <c r="A4210">
        <v>3016051</v>
      </c>
      <c r="B4210">
        <v>1</v>
      </c>
      <c r="C4210" t="s">
        <v>82</v>
      </c>
      <c r="D4210" t="s">
        <v>106</v>
      </c>
      <c r="E4210" t="s">
        <v>15795</v>
      </c>
      <c r="F4210" t="s">
        <v>15796</v>
      </c>
      <c r="G4210" t="s">
        <v>134</v>
      </c>
      <c r="H4210" t="s">
        <v>182</v>
      </c>
      <c r="I4210" t="s">
        <v>78</v>
      </c>
      <c r="J4210" t="s">
        <v>136</v>
      </c>
      <c r="K4210" t="s">
        <v>22</v>
      </c>
      <c r="L4210" t="s">
        <v>177</v>
      </c>
      <c r="M4210" t="s">
        <v>15797</v>
      </c>
      <c r="N4210" t="s">
        <v>15798</v>
      </c>
      <c r="O4210">
        <v>0.73816083333333327</v>
      </c>
      <c r="P4210">
        <v>0</v>
      </c>
      <c r="Q4210">
        <v>77</v>
      </c>
      <c r="R4210">
        <v>0</v>
      </c>
      <c r="S4210">
        <v>0</v>
      </c>
      <c r="T4210">
        <v>0</v>
      </c>
      <c r="U4210">
        <v>2</v>
      </c>
      <c r="V4210">
        <v>0</v>
      </c>
      <c r="W4210">
        <v>0</v>
      </c>
      <c r="X4210">
        <v>0</v>
      </c>
      <c r="Y4210">
        <v>19.678135000000001</v>
      </c>
      <c r="Z4210">
        <v>0</v>
      </c>
      <c r="AA4210">
        <v>0</v>
      </c>
      <c r="AB4210">
        <v>0</v>
      </c>
      <c r="AC4210">
        <v>3.7938713999999998E-2</v>
      </c>
      <c r="AD4210">
        <v>0</v>
      </c>
      <c r="AE4210">
        <v>0</v>
      </c>
      <c r="AF4210">
        <v>19.716072</v>
      </c>
    </row>
    <row r="4211" spans="1:32" x14ac:dyDescent="0.3">
      <c r="A4211">
        <v>3015447</v>
      </c>
      <c r="B4211">
        <v>2</v>
      </c>
      <c r="C4211" t="s">
        <v>82</v>
      </c>
      <c r="D4211" t="s">
        <v>104</v>
      </c>
      <c r="E4211" t="s">
        <v>15799</v>
      </c>
      <c r="F4211" t="s">
        <v>15800</v>
      </c>
      <c r="G4211" t="s">
        <v>134</v>
      </c>
      <c r="H4211" t="s">
        <v>247</v>
      </c>
      <c r="I4211" t="s">
        <v>78</v>
      </c>
      <c r="J4211" t="s">
        <v>136</v>
      </c>
      <c r="K4211" t="s">
        <v>22</v>
      </c>
      <c r="L4211" t="s">
        <v>177</v>
      </c>
      <c r="M4211" t="s">
        <v>13832</v>
      </c>
      <c r="N4211" t="s">
        <v>15801</v>
      </c>
      <c r="O4211">
        <v>0.24805555555555556</v>
      </c>
      <c r="P4211">
        <v>0</v>
      </c>
      <c r="Q4211">
        <v>374</v>
      </c>
      <c r="R4211">
        <v>0</v>
      </c>
      <c r="S4211">
        <v>0</v>
      </c>
      <c r="T4211">
        <v>0</v>
      </c>
      <c r="U4211">
        <v>15</v>
      </c>
      <c r="V4211">
        <v>0</v>
      </c>
      <c r="W4211">
        <v>0</v>
      </c>
      <c r="X4211">
        <v>0</v>
      </c>
      <c r="Y4211">
        <v>21.766119</v>
      </c>
      <c r="Z4211">
        <v>0</v>
      </c>
      <c r="AA4211">
        <v>0</v>
      </c>
      <c r="AB4211">
        <v>0</v>
      </c>
      <c r="AC4211">
        <v>1.333974</v>
      </c>
      <c r="AD4211">
        <v>0</v>
      </c>
      <c r="AE4211">
        <v>0</v>
      </c>
      <c r="AF4211">
        <v>23.100092</v>
      </c>
    </row>
    <row r="4212" spans="1:32" x14ac:dyDescent="0.3">
      <c r="A4212">
        <v>3010140</v>
      </c>
      <c r="B4212">
        <v>1</v>
      </c>
      <c r="C4212" t="s">
        <v>83</v>
      </c>
      <c r="D4212" t="s">
        <v>123</v>
      </c>
      <c r="E4212" t="s">
        <v>15802</v>
      </c>
      <c r="F4212" t="s">
        <v>15803</v>
      </c>
      <c r="G4212" t="s">
        <v>134</v>
      </c>
      <c r="H4212" t="s">
        <v>336</v>
      </c>
      <c r="I4212" t="s">
        <v>78</v>
      </c>
      <c r="J4212" t="s">
        <v>136</v>
      </c>
      <c r="K4212" t="s">
        <v>22</v>
      </c>
      <c r="L4212" t="s">
        <v>137</v>
      </c>
      <c r="M4212" t="s">
        <v>15804</v>
      </c>
      <c r="N4212" t="s">
        <v>15805</v>
      </c>
      <c r="O4212">
        <v>2.1030555555555557</v>
      </c>
      <c r="P4212">
        <v>0</v>
      </c>
      <c r="Q4212">
        <v>83</v>
      </c>
      <c r="R4212">
        <v>0</v>
      </c>
      <c r="S4212">
        <v>0</v>
      </c>
      <c r="T4212">
        <v>0</v>
      </c>
      <c r="U4212">
        <v>13</v>
      </c>
      <c r="V4212">
        <v>0</v>
      </c>
      <c r="W4212">
        <v>0</v>
      </c>
      <c r="X4212">
        <v>0</v>
      </c>
      <c r="Y4212">
        <v>43.133420000000001</v>
      </c>
      <c r="Z4212">
        <v>0</v>
      </c>
      <c r="AA4212">
        <v>0</v>
      </c>
      <c r="AB4212">
        <v>0</v>
      </c>
      <c r="AC4212">
        <v>16.904185999999999</v>
      </c>
      <c r="AD4212">
        <v>0</v>
      </c>
      <c r="AE4212">
        <v>0</v>
      </c>
      <c r="AF4212">
        <v>60.037604999999999</v>
      </c>
    </row>
    <row r="4213" spans="1:32" x14ac:dyDescent="0.3">
      <c r="A4213">
        <v>3012886</v>
      </c>
      <c r="B4213">
        <v>1</v>
      </c>
      <c r="C4213" t="s">
        <v>82</v>
      </c>
      <c r="D4213" t="s">
        <v>96</v>
      </c>
      <c r="E4213" t="s">
        <v>15806</v>
      </c>
      <c r="F4213" t="s">
        <v>15807</v>
      </c>
      <c r="G4213" t="s">
        <v>134</v>
      </c>
      <c r="H4213" t="s">
        <v>336</v>
      </c>
      <c r="I4213" t="s">
        <v>78</v>
      </c>
      <c r="J4213" t="s">
        <v>136</v>
      </c>
      <c r="K4213" t="s">
        <v>22</v>
      </c>
      <c r="L4213" t="s">
        <v>137</v>
      </c>
      <c r="M4213" t="s">
        <v>15808</v>
      </c>
      <c r="N4213" t="s">
        <v>13408</v>
      </c>
      <c r="O4213">
        <v>1.3875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12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12.611228000000001</v>
      </c>
      <c r="AD4213">
        <v>0</v>
      </c>
      <c r="AE4213">
        <v>0</v>
      </c>
      <c r="AF4213">
        <v>12.611228000000001</v>
      </c>
    </row>
    <row r="4214" spans="1:32" x14ac:dyDescent="0.3">
      <c r="A4214">
        <v>3015543</v>
      </c>
      <c r="B4214">
        <v>1</v>
      </c>
      <c r="C4214" t="s">
        <v>83</v>
      </c>
      <c r="D4214" t="s">
        <v>125</v>
      </c>
      <c r="E4214" t="s">
        <v>15809</v>
      </c>
      <c r="F4214" t="s">
        <v>15810</v>
      </c>
      <c r="G4214" t="s">
        <v>134</v>
      </c>
      <c r="H4214" t="s">
        <v>327</v>
      </c>
      <c r="I4214" t="s">
        <v>78</v>
      </c>
      <c r="J4214" t="s">
        <v>136</v>
      </c>
      <c r="K4214" t="s">
        <v>22</v>
      </c>
      <c r="L4214" t="s">
        <v>177</v>
      </c>
      <c r="M4214" t="s">
        <v>15811</v>
      </c>
      <c r="N4214" t="s">
        <v>15812</v>
      </c>
      <c r="O4214">
        <v>3.6957263888888887</v>
      </c>
      <c r="P4214">
        <v>0</v>
      </c>
      <c r="Q4214">
        <v>0</v>
      </c>
      <c r="R4214">
        <v>0</v>
      </c>
      <c r="S4214">
        <v>10</v>
      </c>
      <c r="T4214">
        <v>0</v>
      </c>
      <c r="U4214">
        <v>1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19.480574000000001</v>
      </c>
      <c r="AB4214">
        <v>0</v>
      </c>
      <c r="AC4214">
        <v>6.5289745000000003</v>
      </c>
      <c r="AD4214">
        <v>0</v>
      </c>
      <c r="AE4214">
        <v>0</v>
      </c>
      <c r="AF4214">
        <v>26.009547999999999</v>
      </c>
    </row>
    <row r="4215" spans="1:32" x14ac:dyDescent="0.3">
      <c r="A4215">
        <v>3014006</v>
      </c>
      <c r="B4215">
        <v>1</v>
      </c>
      <c r="C4215" t="s">
        <v>82</v>
      </c>
      <c r="D4215" t="s">
        <v>98</v>
      </c>
      <c r="E4215" t="s">
        <v>15813</v>
      </c>
      <c r="F4215" t="s">
        <v>15814</v>
      </c>
      <c r="G4215" t="s">
        <v>134</v>
      </c>
      <c r="H4215" t="s">
        <v>404</v>
      </c>
      <c r="I4215" t="s">
        <v>78</v>
      </c>
      <c r="J4215" t="s">
        <v>136</v>
      </c>
      <c r="K4215" t="s">
        <v>22</v>
      </c>
      <c r="L4215" t="s">
        <v>177</v>
      </c>
      <c r="M4215" t="s">
        <v>15815</v>
      </c>
      <c r="N4215" t="s">
        <v>14861</v>
      </c>
      <c r="O4215">
        <v>0.61107194444444446</v>
      </c>
      <c r="P4215">
        <v>0</v>
      </c>
      <c r="Q4215">
        <v>155</v>
      </c>
      <c r="R4215">
        <v>0</v>
      </c>
      <c r="S4215">
        <v>0</v>
      </c>
      <c r="T4215">
        <v>0</v>
      </c>
      <c r="U4215">
        <v>15</v>
      </c>
      <c r="V4215">
        <v>0</v>
      </c>
      <c r="W4215">
        <v>0</v>
      </c>
      <c r="X4215">
        <v>0</v>
      </c>
      <c r="Y4215">
        <v>36.340812999999997</v>
      </c>
      <c r="Z4215">
        <v>0</v>
      </c>
      <c r="AA4215">
        <v>0</v>
      </c>
      <c r="AB4215">
        <v>0</v>
      </c>
      <c r="AC4215">
        <v>7.1654434</v>
      </c>
      <c r="AD4215">
        <v>0</v>
      </c>
      <c r="AE4215">
        <v>0</v>
      </c>
      <c r="AF4215">
        <v>43.506256</v>
      </c>
    </row>
    <row r="4216" spans="1:32" x14ac:dyDescent="0.3">
      <c r="A4216">
        <v>3019690</v>
      </c>
      <c r="B4216">
        <v>1</v>
      </c>
      <c r="C4216" t="s">
        <v>83</v>
      </c>
      <c r="D4216" t="s">
        <v>123</v>
      </c>
      <c r="E4216" t="s">
        <v>14511</v>
      </c>
      <c r="F4216" t="s">
        <v>14512</v>
      </c>
      <c r="G4216" t="s">
        <v>134</v>
      </c>
      <c r="H4216" t="s">
        <v>211</v>
      </c>
      <c r="I4216" t="s">
        <v>79</v>
      </c>
      <c r="J4216" t="s">
        <v>136</v>
      </c>
      <c r="K4216" t="s">
        <v>22</v>
      </c>
      <c r="L4216" t="s">
        <v>177</v>
      </c>
      <c r="M4216" t="s">
        <v>15816</v>
      </c>
      <c r="N4216" t="s">
        <v>15817</v>
      </c>
      <c r="O4216">
        <v>0.30916666666666665</v>
      </c>
      <c r="P4216">
        <v>1</v>
      </c>
      <c r="Q4216">
        <v>146</v>
      </c>
      <c r="R4216">
        <v>38</v>
      </c>
      <c r="S4216">
        <v>85</v>
      </c>
      <c r="T4216">
        <v>8</v>
      </c>
      <c r="U4216">
        <v>20</v>
      </c>
      <c r="V4216">
        <v>0</v>
      </c>
      <c r="W4216">
        <v>0</v>
      </c>
      <c r="X4216">
        <v>0.27581343000000003</v>
      </c>
      <c r="Y4216">
        <v>7.2792835</v>
      </c>
      <c r="Z4216">
        <v>3.712256</v>
      </c>
      <c r="AA4216">
        <v>9.5949954999999996</v>
      </c>
      <c r="AB4216">
        <v>28.996447</v>
      </c>
      <c r="AC4216">
        <v>1.5404310000000001</v>
      </c>
      <c r="AD4216">
        <v>0</v>
      </c>
      <c r="AE4216">
        <v>0</v>
      </c>
      <c r="AF4216">
        <v>51.399222999999999</v>
      </c>
    </row>
    <row r="4217" spans="1:32" x14ac:dyDescent="0.3">
      <c r="A4217">
        <v>3008115</v>
      </c>
      <c r="B4217">
        <v>1</v>
      </c>
      <c r="C4217" t="s">
        <v>82</v>
      </c>
      <c r="D4217" t="s">
        <v>113</v>
      </c>
      <c r="E4217" t="s">
        <v>15818</v>
      </c>
      <c r="F4217" t="s">
        <v>15819</v>
      </c>
      <c r="G4217" t="s">
        <v>134</v>
      </c>
      <c r="H4217" t="s">
        <v>336</v>
      </c>
      <c r="I4217" t="s">
        <v>78</v>
      </c>
      <c r="J4217" t="s">
        <v>136</v>
      </c>
      <c r="K4217" t="s">
        <v>22</v>
      </c>
      <c r="L4217" t="s">
        <v>137</v>
      </c>
      <c r="M4217" t="s">
        <v>15820</v>
      </c>
      <c r="N4217" t="s">
        <v>15821</v>
      </c>
      <c r="O4217">
        <v>3.0641666666666665</v>
      </c>
      <c r="P4217">
        <v>0</v>
      </c>
      <c r="Q4217">
        <v>52</v>
      </c>
      <c r="R4217">
        <v>0</v>
      </c>
      <c r="S4217">
        <v>1</v>
      </c>
      <c r="T4217">
        <v>0</v>
      </c>
      <c r="U4217">
        <v>3</v>
      </c>
      <c r="V4217">
        <v>0</v>
      </c>
      <c r="W4217">
        <v>0</v>
      </c>
      <c r="X4217">
        <v>0</v>
      </c>
      <c r="Y4217">
        <v>89.415019999999998</v>
      </c>
      <c r="Z4217">
        <v>0</v>
      </c>
      <c r="AA4217">
        <v>7.0830815000000005E-2</v>
      </c>
      <c r="AB4217">
        <v>0</v>
      </c>
      <c r="AC4217">
        <v>9.0132659999999998</v>
      </c>
      <c r="AD4217">
        <v>0</v>
      </c>
      <c r="AE4217">
        <v>0</v>
      </c>
      <c r="AF4217">
        <v>98.499120000000005</v>
      </c>
    </row>
    <row r="4218" spans="1:32" x14ac:dyDescent="0.3">
      <c r="A4218">
        <v>3014004</v>
      </c>
      <c r="B4218">
        <v>1</v>
      </c>
      <c r="C4218" t="s">
        <v>82</v>
      </c>
      <c r="D4218" t="s">
        <v>90</v>
      </c>
      <c r="E4218" t="s">
        <v>13645</v>
      </c>
      <c r="F4218" t="s">
        <v>13646</v>
      </c>
      <c r="G4218" t="s">
        <v>134</v>
      </c>
      <c r="H4218" t="s">
        <v>247</v>
      </c>
      <c r="I4218" t="s">
        <v>78</v>
      </c>
      <c r="J4218" t="s">
        <v>136</v>
      </c>
      <c r="K4218" t="s">
        <v>22</v>
      </c>
      <c r="L4218" t="s">
        <v>177</v>
      </c>
      <c r="M4218" t="s">
        <v>15822</v>
      </c>
      <c r="N4218" t="s">
        <v>15823</v>
      </c>
      <c r="O4218">
        <v>0.95335694444444441</v>
      </c>
      <c r="P4218">
        <v>0</v>
      </c>
      <c r="Q4218">
        <v>172</v>
      </c>
      <c r="R4218">
        <v>0</v>
      </c>
      <c r="S4218">
        <v>0</v>
      </c>
      <c r="T4218">
        <v>0</v>
      </c>
      <c r="U4218">
        <v>7</v>
      </c>
      <c r="V4218">
        <v>0</v>
      </c>
      <c r="W4218">
        <v>0</v>
      </c>
      <c r="X4218">
        <v>0</v>
      </c>
      <c r="Y4218">
        <v>48.663646999999997</v>
      </c>
      <c r="Z4218">
        <v>0</v>
      </c>
      <c r="AA4218">
        <v>0</v>
      </c>
      <c r="AB4218">
        <v>0</v>
      </c>
      <c r="AC4218">
        <v>6.2976456000000001</v>
      </c>
      <c r="AD4218">
        <v>0</v>
      </c>
      <c r="AE4218">
        <v>0</v>
      </c>
      <c r="AF4218">
        <v>54.961295999999997</v>
      </c>
    </row>
    <row r="4219" spans="1:32" x14ac:dyDescent="0.3">
      <c r="A4219">
        <v>3019481</v>
      </c>
      <c r="B4219">
        <v>1</v>
      </c>
      <c r="C4219" t="s">
        <v>82</v>
      </c>
      <c r="D4219" t="s">
        <v>87</v>
      </c>
      <c r="E4219" t="s">
        <v>15824</v>
      </c>
      <c r="F4219" t="s">
        <v>15825</v>
      </c>
      <c r="G4219" t="s">
        <v>134</v>
      </c>
      <c r="H4219" t="s">
        <v>238</v>
      </c>
      <c r="I4219" t="s">
        <v>78</v>
      </c>
      <c r="J4219" t="s">
        <v>136</v>
      </c>
      <c r="K4219" t="s">
        <v>22</v>
      </c>
      <c r="L4219" t="s">
        <v>177</v>
      </c>
      <c r="M4219" t="s">
        <v>15826</v>
      </c>
      <c r="N4219" t="s">
        <v>15827</v>
      </c>
      <c r="O4219">
        <v>1.9908522222222222</v>
      </c>
      <c r="P4219">
        <v>0</v>
      </c>
      <c r="Q4219">
        <v>1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0.61084050000000001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0.61084050000000001</v>
      </c>
    </row>
    <row r="4220" spans="1:32" x14ac:dyDescent="0.3">
      <c r="A4220">
        <v>3019703</v>
      </c>
      <c r="B4220">
        <v>1</v>
      </c>
      <c r="C4220" t="s">
        <v>83</v>
      </c>
      <c r="D4220" t="s">
        <v>127</v>
      </c>
      <c r="E4220" t="s">
        <v>15828</v>
      </c>
      <c r="F4220" t="s">
        <v>15829</v>
      </c>
      <c r="G4220" t="s">
        <v>134</v>
      </c>
      <c r="H4220" t="s">
        <v>211</v>
      </c>
      <c r="I4220" t="s">
        <v>79</v>
      </c>
      <c r="J4220" t="s">
        <v>136</v>
      </c>
      <c r="K4220" t="s">
        <v>22</v>
      </c>
      <c r="L4220" t="s">
        <v>177</v>
      </c>
      <c r="M4220" t="s">
        <v>15830</v>
      </c>
      <c r="N4220" t="s">
        <v>15831</v>
      </c>
      <c r="O4220">
        <v>0.75944444444444448</v>
      </c>
      <c r="P4220">
        <v>0</v>
      </c>
      <c r="Q4220">
        <v>138</v>
      </c>
      <c r="R4220">
        <v>0</v>
      </c>
      <c r="S4220">
        <v>0</v>
      </c>
      <c r="T4220">
        <v>14</v>
      </c>
      <c r="U4220">
        <v>12</v>
      </c>
      <c r="V4220">
        <v>1</v>
      </c>
      <c r="W4220">
        <v>0</v>
      </c>
      <c r="X4220">
        <v>0</v>
      </c>
      <c r="Y4220">
        <v>9.6220180000000006</v>
      </c>
      <c r="Z4220">
        <v>0</v>
      </c>
      <c r="AA4220">
        <v>0</v>
      </c>
      <c r="AB4220">
        <v>4.8976164000000004</v>
      </c>
      <c r="AC4220">
        <v>2.7265524999999999</v>
      </c>
      <c r="AD4220">
        <v>0</v>
      </c>
      <c r="AE4220">
        <v>0</v>
      </c>
      <c r="AF4220">
        <v>17.246186999999999</v>
      </c>
    </row>
    <row r="4221" spans="1:32" x14ac:dyDescent="0.3">
      <c r="A4221">
        <v>3011349</v>
      </c>
      <c r="B4221">
        <v>1</v>
      </c>
      <c r="C4221" t="s">
        <v>82</v>
      </c>
      <c r="D4221" t="s">
        <v>106</v>
      </c>
      <c r="E4221" t="s">
        <v>11329</v>
      </c>
      <c r="F4221" t="s">
        <v>11330</v>
      </c>
      <c r="G4221" t="s">
        <v>134</v>
      </c>
      <c r="H4221" t="s">
        <v>142</v>
      </c>
      <c r="I4221" t="s">
        <v>79</v>
      </c>
      <c r="J4221" t="s">
        <v>136</v>
      </c>
      <c r="K4221" t="s">
        <v>22</v>
      </c>
      <c r="L4221" t="s">
        <v>137</v>
      </c>
      <c r="M4221" t="s">
        <v>15832</v>
      </c>
      <c r="N4221" t="s">
        <v>15833</v>
      </c>
      <c r="O4221">
        <v>8.4494444444444436</v>
      </c>
      <c r="P4221">
        <v>0</v>
      </c>
      <c r="Q4221">
        <v>207</v>
      </c>
      <c r="R4221">
        <v>0</v>
      </c>
      <c r="S4221">
        <v>12</v>
      </c>
      <c r="T4221">
        <v>0</v>
      </c>
      <c r="U4221">
        <v>8</v>
      </c>
      <c r="V4221">
        <v>0</v>
      </c>
      <c r="W4221">
        <v>0</v>
      </c>
      <c r="X4221">
        <v>0</v>
      </c>
      <c r="Y4221">
        <v>380.57625999999999</v>
      </c>
      <c r="Z4221">
        <v>0</v>
      </c>
      <c r="AA4221">
        <v>4.5428990000000002</v>
      </c>
      <c r="AB4221">
        <v>0</v>
      </c>
      <c r="AC4221">
        <v>32.352393999999997</v>
      </c>
      <c r="AD4221">
        <v>0</v>
      </c>
      <c r="AE4221">
        <v>0</v>
      </c>
      <c r="AF4221">
        <v>417.47152999999997</v>
      </c>
    </row>
    <row r="4222" spans="1:32" x14ac:dyDescent="0.3">
      <c r="A4222">
        <v>3010447</v>
      </c>
      <c r="B4222">
        <v>1</v>
      </c>
      <c r="C4222" t="s">
        <v>83</v>
      </c>
      <c r="D4222" t="s">
        <v>116</v>
      </c>
      <c r="E4222" t="s">
        <v>15834</v>
      </c>
      <c r="F4222" t="s">
        <v>15835</v>
      </c>
      <c r="G4222" t="s">
        <v>134</v>
      </c>
      <c r="H4222" t="s">
        <v>147</v>
      </c>
      <c r="I4222" t="s">
        <v>79</v>
      </c>
      <c r="J4222" t="s">
        <v>136</v>
      </c>
      <c r="K4222" t="s">
        <v>22</v>
      </c>
      <c r="L4222" t="s">
        <v>137</v>
      </c>
      <c r="M4222" t="s">
        <v>15836</v>
      </c>
      <c r="N4222" t="s">
        <v>15837</v>
      </c>
      <c r="O4222">
        <v>1.4336111111111112</v>
      </c>
      <c r="P4222">
        <v>13</v>
      </c>
      <c r="Q4222">
        <v>1515</v>
      </c>
      <c r="R4222">
        <v>149</v>
      </c>
      <c r="S4222">
        <v>838</v>
      </c>
      <c r="T4222">
        <v>38</v>
      </c>
      <c r="U4222">
        <v>147</v>
      </c>
      <c r="V4222">
        <v>2</v>
      </c>
      <c r="W4222">
        <v>1</v>
      </c>
      <c r="X4222">
        <v>15.900176</v>
      </c>
      <c r="Y4222">
        <v>339.66403000000003</v>
      </c>
      <c r="Z4222">
        <v>163.15474</v>
      </c>
      <c r="AA4222">
        <v>625.4588</v>
      </c>
      <c r="AB4222">
        <v>72.852220000000003</v>
      </c>
      <c r="AC4222">
        <v>70.658699999999996</v>
      </c>
      <c r="AD4222">
        <v>75.957719999999995</v>
      </c>
      <c r="AE4222">
        <v>87.123630000000006</v>
      </c>
      <c r="AF4222">
        <v>1450.77</v>
      </c>
    </row>
    <row r="4223" spans="1:32" x14ac:dyDescent="0.3">
      <c r="A4223">
        <v>3010961</v>
      </c>
      <c r="B4223">
        <v>1</v>
      </c>
      <c r="C4223" t="s">
        <v>82</v>
      </c>
      <c r="D4223" t="s">
        <v>104</v>
      </c>
      <c r="E4223" t="s">
        <v>15838</v>
      </c>
      <c r="F4223" t="s">
        <v>15839</v>
      </c>
      <c r="G4223" t="s">
        <v>134</v>
      </c>
      <c r="H4223" t="s">
        <v>247</v>
      </c>
      <c r="I4223" t="s">
        <v>78</v>
      </c>
      <c r="J4223" t="s">
        <v>136</v>
      </c>
      <c r="K4223" t="s">
        <v>22</v>
      </c>
      <c r="L4223" t="s">
        <v>177</v>
      </c>
      <c r="M4223" t="s">
        <v>15840</v>
      </c>
      <c r="N4223" t="s">
        <v>15841</v>
      </c>
      <c r="O4223">
        <v>2.7501080555555553</v>
      </c>
      <c r="P4223">
        <v>0</v>
      </c>
      <c r="Q4223">
        <v>11</v>
      </c>
      <c r="R4223">
        <v>0</v>
      </c>
      <c r="S4223">
        <v>0</v>
      </c>
      <c r="T4223">
        <v>0</v>
      </c>
      <c r="U4223">
        <v>18</v>
      </c>
      <c r="V4223">
        <v>0</v>
      </c>
      <c r="W4223">
        <v>0</v>
      </c>
      <c r="X4223">
        <v>0</v>
      </c>
      <c r="Y4223">
        <v>12.55212</v>
      </c>
      <c r="Z4223">
        <v>0</v>
      </c>
      <c r="AA4223">
        <v>0</v>
      </c>
      <c r="AB4223">
        <v>0</v>
      </c>
      <c r="AC4223">
        <v>104.48656</v>
      </c>
      <c r="AD4223">
        <v>0</v>
      </c>
      <c r="AE4223">
        <v>0</v>
      </c>
      <c r="AF4223">
        <v>117.03868</v>
      </c>
    </row>
    <row r="4224" spans="1:32" x14ac:dyDescent="0.3">
      <c r="A4224">
        <v>3014282</v>
      </c>
      <c r="B4224">
        <v>1</v>
      </c>
      <c r="C4224" t="s">
        <v>82</v>
      </c>
      <c r="D4224" t="s">
        <v>91</v>
      </c>
      <c r="E4224" t="s">
        <v>15842</v>
      </c>
      <c r="F4224" t="s">
        <v>15843</v>
      </c>
      <c r="G4224" t="s">
        <v>134</v>
      </c>
      <c r="H4224" t="s">
        <v>216</v>
      </c>
      <c r="I4224" t="s">
        <v>78</v>
      </c>
      <c r="J4224" t="s">
        <v>136</v>
      </c>
      <c r="K4224" t="s">
        <v>22</v>
      </c>
      <c r="L4224" t="s">
        <v>177</v>
      </c>
      <c r="M4224" t="s">
        <v>15844</v>
      </c>
      <c r="N4224" t="s">
        <v>15845</v>
      </c>
      <c r="O4224">
        <v>0.98614388888888882</v>
      </c>
      <c r="P4224">
        <v>0</v>
      </c>
      <c r="Q4224">
        <v>2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0.4118793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0.4118793</v>
      </c>
    </row>
    <row r="4225" spans="1:32" x14ac:dyDescent="0.3">
      <c r="A4225">
        <v>3019479</v>
      </c>
      <c r="B4225">
        <v>1</v>
      </c>
      <c r="C4225" t="s">
        <v>82</v>
      </c>
      <c r="D4225" t="s">
        <v>112</v>
      </c>
      <c r="E4225" t="s">
        <v>15846</v>
      </c>
      <c r="F4225" t="s">
        <v>15847</v>
      </c>
      <c r="G4225" t="s">
        <v>134</v>
      </c>
      <c r="H4225" t="s">
        <v>327</v>
      </c>
      <c r="I4225" t="s">
        <v>78</v>
      </c>
      <c r="J4225" t="s">
        <v>136</v>
      </c>
      <c r="K4225" t="s">
        <v>22</v>
      </c>
      <c r="L4225" t="s">
        <v>177</v>
      </c>
      <c r="M4225" t="s">
        <v>15848</v>
      </c>
      <c r="N4225" t="s">
        <v>15849</v>
      </c>
      <c r="O4225">
        <v>0.38333333333333336</v>
      </c>
      <c r="P4225">
        <v>0</v>
      </c>
      <c r="Q4225">
        <v>116</v>
      </c>
      <c r="R4225">
        <v>0</v>
      </c>
      <c r="S4225">
        <v>11</v>
      </c>
      <c r="T4225">
        <v>0</v>
      </c>
      <c r="U4225">
        <v>19</v>
      </c>
      <c r="V4225">
        <v>0</v>
      </c>
      <c r="W4225">
        <v>0</v>
      </c>
      <c r="X4225">
        <v>0</v>
      </c>
      <c r="Y4225">
        <v>8.962771</v>
      </c>
      <c r="Z4225">
        <v>0</v>
      </c>
      <c r="AA4225">
        <v>0.74177360000000003</v>
      </c>
      <c r="AB4225">
        <v>0</v>
      </c>
      <c r="AC4225">
        <v>3.2366872</v>
      </c>
      <c r="AD4225">
        <v>0</v>
      </c>
      <c r="AE4225">
        <v>0</v>
      </c>
      <c r="AF4225">
        <v>12.941231999999999</v>
      </c>
    </row>
    <row r="4226" spans="1:32" x14ac:dyDescent="0.3">
      <c r="A4226">
        <v>3017333</v>
      </c>
      <c r="B4226">
        <v>1</v>
      </c>
      <c r="C4226" t="s">
        <v>82</v>
      </c>
      <c r="D4226" t="s">
        <v>84</v>
      </c>
      <c r="E4226" t="s">
        <v>12052</v>
      </c>
      <c r="F4226" t="s">
        <v>12053</v>
      </c>
      <c r="G4226" t="s">
        <v>134</v>
      </c>
      <c r="H4226" t="s">
        <v>404</v>
      </c>
      <c r="I4226" t="s">
        <v>78</v>
      </c>
      <c r="J4226" t="s">
        <v>136</v>
      </c>
      <c r="K4226" t="s">
        <v>22</v>
      </c>
      <c r="L4226" t="s">
        <v>177</v>
      </c>
      <c r="M4226" t="s">
        <v>15850</v>
      </c>
      <c r="N4226" t="s">
        <v>15851</v>
      </c>
      <c r="O4226">
        <v>4.094006666666667</v>
      </c>
      <c r="P4226">
        <v>0</v>
      </c>
      <c r="Q4226">
        <v>2</v>
      </c>
      <c r="R4226">
        <v>0</v>
      </c>
      <c r="S4226">
        <v>2</v>
      </c>
      <c r="T4226">
        <v>0</v>
      </c>
      <c r="U4226">
        <v>1</v>
      </c>
      <c r="V4226">
        <v>0</v>
      </c>
      <c r="W4226">
        <v>0</v>
      </c>
      <c r="X4226">
        <v>0</v>
      </c>
      <c r="Y4226">
        <v>1.4013389999999999</v>
      </c>
      <c r="Z4226">
        <v>0</v>
      </c>
      <c r="AA4226">
        <v>1.5697154</v>
      </c>
      <c r="AB4226">
        <v>0</v>
      </c>
      <c r="AC4226">
        <v>2.5409462</v>
      </c>
      <c r="AD4226">
        <v>0</v>
      </c>
      <c r="AE4226">
        <v>0</v>
      </c>
      <c r="AF4226">
        <v>5.5120006000000004</v>
      </c>
    </row>
    <row r="4227" spans="1:32" x14ac:dyDescent="0.3">
      <c r="A4227">
        <v>3010444</v>
      </c>
      <c r="B4227">
        <v>1</v>
      </c>
      <c r="C4227" t="s">
        <v>83</v>
      </c>
      <c r="D4227" t="s">
        <v>116</v>
      </c>
      <c r="E4227" t="s">
        <v>15852</v>
      </c>
      <c r="F4227" t="s">
        <v>15853</v>
      </c>
      <c r="G4227" t="s">
        <v>134</v>
      </c>
      <c r="H4227" t="s">
        <v>147</v>
      </c>
      <c r="I4227" t="s">
        <v>79</v>
      </c>
      <c r="J4227" t="s">
        <v>136</v>
      </c>
      <c r="K4227" t="s">
        <v>22</v>
      </c>
      <c r="L4227" t="s">
        <v>137</v>
      </c>
      <c r="M4227" t="s">
        <v>15854</v>
      </c>
      <c r="N4227" t="s">
        <v>15855</v>
      </c>
      <c r="O4227">
        <v>5.9916666666666663</v>
      </c>
      <c r="P4227">
        <v>6</v>
      </c>
      <c r="Q4227">
        <v>2265</v>
      </c>
      <c r="R4227">
        <v>20</v>
      </c>
      <c r="S4227">
        <v>91</v>
      </c>
      <c r="T4227">
        <v>4</v>
      </c>
      <c r="U4227">
        <v>307</v>
      </c>
      <c r="V4227">
        <v>0</v>
      </c>
      <c r="W4227">
        <v>0</v>
      </c>
      <c r="X4227">
        <v>122.5371</v>
      </c>
      <c r="Y4227">
        <v>2361.8582000000001</v>
      </c>
      <c r="Z4227">
        <v>105.29929</v>
      </c>
      <c r="AA4227">
        <v>326.42505</v>
      </c>
      <c r="AB4227">
        <v>571.13199999999995</v>
      </c>
      <c r="AC4227">
        <v>870.78876000000002</v>
      </c>
      <c r="AD4227">
        <v>0</v>
      </c>
      <c r="AE4227">
        <v>0</v>
      </c>
      <c r="AF4227">
        <v>4358.0405000000001</v>
      </c>
    </row>
    <row r="4228" spans="1:32" x14ac:dyDescent="0.3">
      <c r="A4228">
        <v>3016310</v>
      </c>
      <c r="B4228">
        <v>1</v>
      </c>
      <c r="C4228" t="s">
        <v>82</v>
      </c>
      <c r="D4228" t="s">
        <v>97</v>
      </c>
      <c r="E4228" t="s">
        <v>15856</v>
      </c>
      <c r="F4228" t="s">
        <v>15857</v>
      </c>
      <c r="G4228" t="s">
        <v>134</v>
      </c>
      <c r="H4228" t="s">
        <v>293</v>
      </c>
      <c r="I4228" t="s">
        <v>78</v>
      </c>
      <c r="J4228" t="s">
        <v>136</v>
      </c>
      <c r="K4228" t="s">
        <v>22</v>
      </c>
      <c r="L4228" t="s">
        <v>177</v>
      </c>
      <c r="M4228" t="s">
        <v>15858</v>
      </c>
      <c r="N4228" t="s">
        <v>15859</v>
      </c>
      <c r="O4228">
        <v>5.2486905555555552</v>
      </c>
      <c r="P4228">
        <v>0</v>
      </c>
      <c r="Q4228">
        <v>41</v>
      </c>
      <c r="R4228">
        <v>0</v>
      </c>
      <c r="S4228">
        <v>0</v>
      </c>
      <c r="T4228">
        <v>0</v>
      </c>
      <c r="U4228">
        <v>2</v>
      </c>
      <c r="V4228">
        <v>0</v>
      </c>
      <c r="W4228">
        <v>0</v>
      </c>
      <c r="X4228">
        <v>0</v>
      </c>
      <c r="Y4228">
        <v>59.638973</v>
      </c>
      <c r="Z4228">
        <v>0</v>
      </c>
      <c r="AA4228">
        <v>0</v>
      </c>
      <c r="AB4228">
        <v>0</v>
      </c>
      <c r="AC4228">
        <v>2.2886793999999999</v>
      </c>
      <c r="AD4228">
        <v>0</v>
      </c>
      <c r="AE4228">
        <v>0</v>
      </c>
      <c r="AF4228">
        <v>61.92765</v>
      </c>
    </row>
    <row r="4229" spans="1:32" x14ac:dyDescent="0.3">
      <c r="A4229">
        <v>3019518</v>
      </c>
      <c r="B4229">
        <v>1</v>
      </c>
      <c r="C4229" t="s">
        <v>82</v>
      </c>
      <c r="D4229" t="s">
        <v>92</v>
      </c>
      <c r="E4229" t="s">
        <v>15860</v>
      </c>
      <c r="F4229" t="s">
        <v>15861</v>
      </c>
      <c r="G4229" t="s">
        <v>134</v>
      </c>
      <c r="H4229" t="s">
        <v>247</v>
      </c>
      <c r="I4229" t="s">
        <v>78</v>
      </c>
      <c r="J4229" t="s">
        <v>136</v>
      </c>
      <c r="K4229" t="s">
        <v>22</v>
      </c>
      <c r="L4229" t="s">
        <v>177</v>
      </c>
      <c r="M4229" t="s">
        <v>15862</v>
      </c>
      <c r="N4229" t="s">
        <v>15863</v>
      </c>
      <c r="O4229">
        <v>0.68983722222222232</v>
      </c>
      <c r="P4229">
        <v>0</v>
      </c>
      <c r="Q4229">
        <v>187</v>
      </c>
      <c r="R4229">
        <v>0</v>
      </c>
      <c r="S4229">
        <v>1</v>
      </c>
      <c r="T4229">
        <v>0</v>
      </c>
      <c r="U4229">
        <v>21</v>
      </c>
      <c r="V4229">
        <v>0</v>
      </c>
      <c r="W4229">
        <v>0</v>
      </c>
      <c r="X4229">
        <v>0</v>
      </c>
      <c r="Y4229">
        <v>27.994783000000002</v>
      </c>
      <c r="Z4229">
        <v>0</v>
      </c>
      <c r="AA4229">
        <v>0.41823213999999997</v>
      </c>
      <c r="AB4229">
        <v>0</v>
      </c>
      <c r="AC4229">
        <v>8.0011720000000004</v>
      </c>
      <c r="AD4229">
        <v>0</v>
      </c>
      <c r="AE4229">
        <v>0</v>
      </c>
      <c r="AF4229">
        <v>36.414185000000003</v>
      </c>
    </row>
    <row r="4230" spans="1:32" x14ac:dyDescent="0.3">
      <c r="A4230">
        <v>3016550</v>
      </c>
      <c r="B4230">
        <v>1</v>
      </c>
      <c r="C4230" t="s">
        <v>83</v>
      </c>
      <c r="D4230" t="s">
        <v>130</v>
      </c>
      <c r="E4230" t="s">
        <v>15864</v>
      </c>
      <c r="F4230" t="s">
        <v>15865</v>
      </c>
      <c r="G4230" t="s">
        <v>134</v>
      </c>
      <c r="H4230" t="s">
        <v>487</v>
      </c>
      <c r="I4230" t="s">
        <v>78</v>
      </c>
      <c r="J4230" t="s">
        <v>136</v>
      </c>
      <c r="K4230" t="s">
        <v>22</v>
      </c>
      <c r="L4230" t="s">
        <v>177</v>
      </c>
      <c r="M4230" t="s">
        <v>15866</v>
      </c>
      <c r="N4230" t="s">
        <v>15867</v>
      </c>
      <c r="O4230">
        <v>1.3474349999999999</v>
      </c>
      <c r="P4230">
        <v>0</v>
      </c>
      <c r="Q4230">
        <v>155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54.096428000000003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54.096428000000003</v>
      </c>
    </row>
    <row r="4231" spans="1:32" x14ac:dyDescent="0.3">
      <c r="A4231">
        <v>3013343</v>
      </c>
      <c r="B4231">
        <v>1</v>
      </c>
      <c r="C4231" t="s">
        <v>83</v>
      </c>
      <c r="D4231" t="s">
        <v>125</v>
      </c>
      <c r="E4231" t="s">
        <v>444</v>
      </c>
      <c r="F4231" t="s">
        <v>445</v>
      </c>
      <c r="G4231" t="s">
        <v>134</v>
      </c>
      <c r="H4231" t="s">
        <v>211</v>
      </c>
      <c r="I4231" t="s">
        <v>79</v>
      </c>
      <c r="J4231" t="s">
        <v>136</v>
      </c>
      <c r="K4231" t="s">
        <v>22</v>
      </c>
      <c r="L4231" t="s">
        <v>177</v>
      </c>
      <c r="M4231" t="s">
        <v>15868</v>
      </c>
      <c r="N4231" t="s">
        <v>15869</v>
      </c>
      <c r="O4231">
        <v>0.98834194444444445</v>
      </c>
      <c r="P4231">
        <v>0</v>
      </c>
      <c r="Q4231">
        <v>387</v>
      </c>
      <c r="R4231">
        <v>0</v>
      </c>
      <c r="S4231">
        <v>4</v>
      </c>
      <c r="T4231">
        <v>0</v>
      </c>
      <c r="U4231">
        <v>51</v>
      </c>
      <c r="V4231">
        <v>0</v>
      </c>
      <c r="W4231">
        <v>0</v>
      </c>
      <c r="X4231">
        <v>0</v>
      </c>
      <c r="Y4231">
        <v>82.38297</v>
      </c>
      <c r="Z4231">
        <v>0</v>
      </c>
      <c r="AA4231">
        <v>1.5562780000000001</v>
      </c>
      <c r="AB4231">
        <v>0</v>
      </c>
      <c r="AC4231">
        <v>12.24945</v>
      </c>
      <c r="AD4231">
        <v>0</v>
      </c>
      <c r="AE4231">
        <v>0</v>
      </c>
      <c r="AF4231">
        <v>96.188699999999997</v>
      </c>
    </row>
    <row r="4232" spans="1:32" x14ac:dyDescent="0.3">
      <c r="A4232">
        <v>3013826</v>
      </c>
      <c r="B4232">
        <v>1</v>
      </c>
      <c r="C4232" t="s">
        <v>83</v>
      </c>
      <c r="D4232" t="s">
        <v>130</v>
      </c>
      <c r="E4232" t="s">
        <v>10816</v>
      </c>
      <c r="F4232" t="s">
        <v>10817</v>
      </c>
      <c r="G4232" t="s">
        <v>134</v>
      </c>
      <c r="H4232" t="s">
        <v>874</v>
      </c>
      <c r="I4232" t="s">
        <v>79</v>
      </c>
      <c r="J4232" t="s">
        <v>136</v>
      </c>
      <c r="K4232" t="s">
        <v>3</v>
      </c>
      <c r="L4232" t="s">
        <v>177</v>
      </c>
      <c r="M4232" t="s">
        <v>15870</v>
      </c>
      <c r="N4232" t="s">
        <v>15871</v>
      </c>
      <c r="O4232">
        <v>4.4466622222222227</v>
      </c>
      <c r="P4232">
        <v>7</v>
      </c>
      <c r="Q4232">
        <v>1134</v>
      </c>
      <c r="R4232">
        <v>13</v>
      </c>
      <c r="S4232">
        <v>21</v>
      </c>
      <c r="T4232">
        <v>10</v>
      </c>
      <c r="U4232">
        <v>131</v>
      </c>
      <c r="V4232">
        <v>0</v>
      </c>
      <c r="W4232">
        <v>0</v>
      </c>
      <c r="X4232">
        <v>291.49734000000001</v>
      </c>
      <c r="Y4232">
        <v>621.22829999999999</v>
      </c>
      <c r="Z4232">
        <v>33.546303000000002</v>
      </c>
      <c r="AA4232">
        <v>48.586993999999997</v>
      </c>
      <c r="AB4232">
        <v>476.53949999999998</v>
      </c>
      <c r="AC4232">
        <v>147.35327000000001</v>
      </c>
      <c r="AD4232">
        <v>0</v>
      </c>
      <c r="AE4232">
        <v>0</v>
      </c>
      <c r="AF4232">
        <v>1618.7517</v>
      </c>
    </row>
    <row r="4233" spans="1:32" x14ac:dyDescent="0.3">
      <c r="A4233">
        <v>3017169</v>
      </c>
      <c r="B4233">
        <v>1</v>
      </c>
      <c r="C4233" t="s">
        <v>82</v>
      </c>
      <c r="D4233" t="s">
        <v>104</v>
      </c>
      <c r="E4233" t="s">
        <v>15872</v>
      </c>
      <c r="F4233" t="s">
        <v>15873</v>
      </c>
      <c r="G4233" t="s">
        <v>134</v>
      </c>
      <c r="H4233" t="s">
        <v>142</v>
      </c>
      <c r="I4233" t="s">
        <v>78</v>
      </c>
      <c r="J4233" t="s">
        <v>136</v>
      </c>
      <c r="K4233" t="s">
        <v>22</v>
      </c>
      <c r="L4233" t="s">
        <v>137</v>
      </c>
      <c r="M4233" t="s">
        <v>15874</v>
      </c>
      <c r="N4233" t="s">
        <v>15875</v>
      </c>
      <c r="O4233">
        <v>2.61</v>
      </c>
      <c r="P4233">
        <v>0</v>
      </c>
      <c r="Q4233">
        <v>605</v>
      </c>
      <c r="R4233">
        <v>0</v>
      </c>
      <c r="S4233">
        <v>0</v>
      </c>
      <c r="T4233">
        <v>0</v>
      </c>
      <c r="U4233">
        <v>37</v>
      </c>
      <c r="V4233">
        <v>0</v>
      </c>
      <c r="W4233">
        <v>0</v>
      </c>
      <c r="X4233">
        <v>0</v>
      </c>
      <c r="Y4233">
        <v>566.30034999999998</v>
      </c>
      <c r="Z4233">
        <v>0</v>
      </c>
      <c r="AA4233">
        <v>0</v>
      </c>
      <c r="AB4233">
        <v>0</v>
      </c>
      <c r="AC4233">
        <v>32.365729999999999</v>
      </c>
      <c r="AD4233">
        <v>0</v>
      </c>
      <c r="AE4233">
        <v>0</v>
      </c>
      <c r="AF4233">
        <v>598.66610000000003</v>
      </c>
    </row>
    <row r="4234" spans="1:32" x14ac:dyDescent="0.3">
      <c r="A4234">
        <v>3019536</v>
      </c>
      <c r="B4234">
        <v>1</v>
      </c>
      <c r="C4234" t="s">
        <v>83</v>
      </c>
      <c r="D4234" t="s">
        <v>115</v>
      </c>
      <c r="E4234" t="s">
        <v>15876</v>
      </c>
      <c r="F4234" t="s">
        <v>15877</v>
      </c>
      <c r="G4234" t="s">
        <v>134</v>
      </c>
      <c r="H4234" t="s">
        <v>182</v>
      </c>
      <c r="I4234" t="s">
        <v>78</v>
      </c>
      <c r="J4234" t="s">
        <v>136</v>
      </c>
      <c r="K4234" t="s">
        <v>22</v>
      </c>
      <c r="L4234" t="s">
        <v>177</v>
      </c>
      <c r="M4234" t="s">
        <v>15878</v>
      </c>
      <c r="N4234" t="s">
        <v>15879</v>
      </c>
      <c r="O4234">
        <v>1.96</v>
      </c>
      <c r="P4234">
        <v>0</v>
      </c>
      <c r="Q4234">
        <v>27</v>
      </c>
      <c r="R4234">
        <v>0</v>
      </c>
      <c r="S4234">
        <v>7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3.3208500999999999</v>
      </c>
      <c r="Z4234">
        <v>0</v>
      </c>
      <c r="AA4234">
        <v>2.8948467</v>
      </c>
      <c r="AB4234">
        <v>0</v>
      </c>
      <c r="AC4234">
        <v>0</v>
      </c>
      <c r="AD4234">
        <v>0</v>
      </c>
      <c r="AE4234">
        <v>0</v>
      </c>
      <c r="AF4234">
        <v>6.2156969999999996</v>
      </c>
    </row>
    <row r="4235" spans="1:32" x14ac:dyDescent="0.3">
      <c r="A4235">
        <v>3014530</v>
      </c>
      <c r="B4235">
        <v>1</v>
      </c>
      <c r="C4235" t="s">
        <v>82</v>
      </c>
      <c r="D4235" t="s">
        <v>94</v>
      </c>
      <c r="E4235" t="s">
        <v>15880</v>
      </c>
      <c r="F4235" t="s">
        <v>246</v>
      </c>
      <c r="G4235" t="s">
        <v>134</v>
      </c>
      <c r="H4235" t="s">
        <v>182</v>
      </c>
      <c r="I4235" t="s">
        <v>78</v>
      </c>
      <c r="J4235" t="s">
        <v>136</v>
      </c>
      <c r="K4235" t="s">
        <v>22</v>
      </c>
      <c r="L4235" t="s">
        <v>177</v>
      </c>
      <c r="M4235" t="s">
        <v>15881</v>
      </c>
      <c r="N4235" t="s">
        <v>15882</v>
      </c>
      <c r="O4235">
        <v>1.9669175000000001</v>
      </c>
      <c r="P4235">
        <v>0</v>
      </c>
      <c r="Q4235">
        <v>184</v>
      </c>
      <c r="R4235">
        <v>0</v>
      </c>
      <c r="S4235">
        <v>0</v>
      </c>
      <c r="T4235">
        <v>0</v>
      </c>
      <c r="U4235">
        <v>4</v>
      </c>
      <c r="V4235">
        <v>0</v>
      </c>
      <c r="W4235">
        <v>0</v>
      </c>
      <c r="X4235">
        <v>0</v>
      </c>
      <c r="Y4235">
        <v>115.30502</v>
      </c>
      <c r="Z4235">
        <v>0</v>
      </c>
      <c r="AA4235">
        <v>0</v>
      </c>
      <c r="AB4235">
        <v>0</v>
      </c>
      <c r="AC4235">
        <v>5.2995919999999996</v>
      </c>
      <c r="AD4235">
        <v>0</v>
      </c>
      <c r="AE4235">
        <v>0</v>
      </c>
      <c r="AF4235">
        <v>120.604614</v>
      </c>
    </row>
    <row r="4236" spans="1:32" x14ac:dyDescent="0.3">
      <c r="A4236">
        <v>3014298</v>
      </c>
      <c r="B4236">
        <v>1</v>
      </c>
      <c r="C4236" t="s">
        <v>83</v>
      </c>
      <c r="D4236" t="s">
        <v>115</v>
      </c>
      <c r="E4236" t="s">
        <v>15883</v>
      </c>
      <c r="F4236" t="s">
        <v>15884</v>
      </c>
      <c r="G4236" t="s">
        <v>134</v>
      </c>
      <c r="H4236" t="s">
        <v>211</v>
      </c>
      <c r="I4236" t="s">
        <v>79</v>
      </c>
      <c r="J4236" t="s">
        <v>136</v>
      </c>
      <c r="K4236" t="s">
        <v>22</v>
      </c>
      <c r="L4236" t="s">
        <v>177</v>
      </c>
      <c r="M4236" t="s">
        <v>15885</v>
      </c>
      <c r="N4236" t="s">
        <v>15886</v>
      </c>
      <c r="O4236">
        <v>0.45805555555555555</v>
      </c>
      <c r="P4236">
        <v>0</v>
      </c>
      <c r="Q4236">
        <v>10798</v>
      </c>
      <c r="R4236">
        <v>0</v>
      </c>
      <c r="S4236">
        <v>158</v>
      </c>
      <c r="T4236">
        <v>1</v>
      </c>
      <c r="U4236">
        <v>816</v>
      </c>
      <c r="V4236">
        <v>0</v>
      </c>
      <c r="W4236">
        <v>2</v>
      </c>
      <c r="X4236">
        <v>0</v>
      </c>
      <c r="Y4236">
        <v>840.05475000000001</v>
      </c>
      <c r="Z4236">
        <v>0</v>
      </c>
      <c r="AA4236">
        <v>3.270464</v>
      </c>
      <c r="AB4236">
        <v>0.42928699999999997</v>
      </c>
      <c r="AC4236">
        <v>134.46039999999999</v>
      </c>
      <c r="AD4236">
        <v>0</v>
      </c>
      <c r="AE4236">
        <v>0.96009560000000005</v>
      </c>
      <c r="AF4236">
        <v>979.17505000000006</v>
      </c>
    </row>
    <row r="4237" spans="1:32" x14ac:dyDescent="0.3">
      <c r="A4237">
        <v>3013796</v>
      </c>
      <c r="B4237">
        <v>1</v>
      </c>
      <c r="C4237" t="s">
        <v>82</v>
      </c>
      <c r="D4237" t="s">
        <v>104</v>
      </c>
      <c r="E4237" t="s">
        <v>15887</v>
      </c>
      <c r="F4237" t="s">
        <v>15888</v>
      </c>
      <c r="G4237" t="s">
        <v>134</v>
      </c>
      <c r="H4237" t="s">
        <v>247</v>
      </c>
      <c r="I4237" t="s">
        <v>78</v>
      </c>
      <c r="J4237" t="s">
        <v>136</v>
      </c>
      <c r="K4237" t="s">
        <v>22</v>
      </c>
      <c r="L4237" t="s">
        <v>177</v>
      </c>
      <c r="M4237" t="s">
        <v>15889</v>
      </c>
      <c r="N4237" t="s">
        <v>15890</v>
      </c>
      <c r="O4237">
        <v>1.5211763888888887</v>
      </c>
      <c r="P4237">
        <v>0</v>
      </c>
      <c r="Q4237">
        <v>262</v>
      </c>
      <c r="R4237">
        <v>0</v>
      </c>
      <c r="S4237">
        <v>0</v>
      </c>
      <c r="T4237">
        <v>0</v>
      </c>
      <c r="U4237">
        <v>95</v>
      </c>
      <c r="V4237">
        <v>0</v>
      </c>
      <c r="W4237">
        <v>1</v>
      </c>
      <c r="X4237">
        <v>0</v>
      </c>
      <c r="Y4237">
        <v>129.70685</v>
      </c>
      <c r="Z4237">
        <v>0</v>
      </c>
      <c r="AA4237">
        <v>0</v>
      </c>
      <c r="AB4237">
        <v>0</v>
      </c>
      <c r="AC4237">
        <v>133.12658999999999</v>
      </c>
      <c r="AD4237">
        <v>0</v>
      </c>
      <c r="AE4237">
        <v>21.272849999999998</v>
      </c>
      <c r="AF4237">
        <v>284.10629999999998</v>
      </c>
    </row>
    <row r="4238" spans="1:32" x14ac:dyDescent="0.3">
      <c r="A4238">
        <v>3003489</v>
      </c>
      <c r="B4238">
        <v>1</v>
      </c>
      <c r="C4238" t="s">
        <v>82</v>
      </c>
      <c r="D4238" t="s">
        <v>86</v>
      </c>
      <c r="E4238" t="s">
        <v>15891</v>
      </c>
      <c r="F4238" t="s">
        <v>15892</v>
      </c>
      <c r="G4238" t="s">
        <v>134</v>
      </c>
      <c r="H4238" t="s">
        <v>238</v>
      </c>
      <c r="I4238" t="s">
        <v>78</v>
      </c>
      <c r="J4238" t="s">
        <v>136</v>
      </c>
      <c r="K4238" t="s">
        <v>22</v>
      </c>
      <c r="L4238" t="s">
        <v>177</v>
      </c>
      <c r="M4238" t="s">
        <v>15893</v>
      </c>
      <c r="N4238" t="s">
        <v>15894</v>
      </c>
      <c r="O4238">
        <v>1.8129149999999998</v>
      </c>
      <c r="P4238">
        <v>0</v>
      </c>
      <c r="Q4238">
        <v>2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0.522096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0.522096</v>
      </c>
    </row>
    <row r="4239" spans="1:32" x14ac:dyDescent="0.3">
      <c r="A4239">
        <v>3019459</v>
      </c>
      <c r="B4239">
        <v>1</v>
      </c>
      <c r="C4239" t="s">
        <v>83</v>
      </c>
      <c r="D4239" t="s">
        <v>122</v>
      </c>
      <c r="E4239" t="s">
        <v>15895</v>
      </c>
      <c r="F4239" t="s">
        <v>15896</v>
      </c>
      <c r="G4239" t="s">
        <v>134</v>
      </c>
      <c r="H4239" t="s">
        <v>247</v>
      </c>
      <c r="I4239" t="s">
        <v>78</v>
      </c>
      <c r="J4239" t="s">
        <v>136</v>
      </c>
      <c r="K4239" t="s">
        <v>22</v>
      </c>
      <c r="L4239" t="s">
        <v>177</v>
      </c>
      <c r="M4239" t="s">
        <v>15897</v>
      </c>
      <c r="N4239" t="s">
        <v>15898</v>
      </c>
      <c r="O4239">
        <v>1.2415494444444446</v>
      </c>
      <c r="P4239">
        <v>0</v>
      </c>
      <c r="Q4239">
        <v>4</v>
      </c>
      <c r="R4239">
        <v>0</v>
      </c>
      <c r="S4239">
        <v>1</v>
      </c>
      <c r="T4239">
        <v>0</v>
      </c>
      <c r="U4239">
        <v>6</v>
      </c>
      <c r="V4239">
        <v>0</v>
      </c>
      <c r="W4239">
        <v>0</v>
      </c>
      <c r="X4239">
        <v>0</v>
      </c>
      <c r="Y4239">
        <v>0.98684090000000002</v>
      </c>
      <c r="Z4239">
        <v>0</v>
      </c>
      <c r="AA4239">
        <v>0</v>
      </c>
      <c r="AB4239">
        <v>0</v>
      </c>
      <c r="AC4239">
        <v>20.293216999999999</v>
      </c>
      <c r="AD4239">
        <v>0</v>
      </c>
      <c r="AE4239">
        <v>0</v>
      </c>
      <c r="AF4239">
        <v>21.280058</v>
      </c>
    </row>
    <row r="4240" spans="1:32" x14ac:dyDescent="0.3">
      <c r="A4240">
        <v>3014468</v>
      </c>
      <c r="B4240">
        <v>1</v>
      </c>
      <c r="C4240" t="s">
        <v>82</v>
      </c>
      <c r="D4240" t="s">
        <v>108</v>
      </c>
      <c r="E4240" t="s">
        <v>15899</v>
      </c>
      <c r="F4240" t="s">
        <v>15900</v>
      </c>
      <c r="G4240" t="s">
        <v>134</v>
      </c>
      <c r="H4240" t="s">
        <v>211</v>
      </c>
      <c r="I4240" t="s">
        <v>79</v>
      </c>
      <c r="J4240" t="s">
        <v>136</v>
      </c>
      <c r="K4240" t="s">
        <v>22</v>
      </c>
      <c r="L4240" t="s">
        <v>177</v>
      </c>
      <c r="M4240" t="s">
        <v>15901</v>
      </c>
      <c r="N4240" t="s">
        <v>15902</v>
      </c>
      <c r="O4240">
        <v>1.0411111111111111</v>
      </c>
      <c r="P4240">
        <v>0</v>
      </c>
      <c r="Q4240">
        <v>266</v>
      </c>
      <c r="R4240">
        <v>5</v>
      </c>
      <c r="S4240">
        <v>171</v>
      </c>
      <c r="T4240">
        <v>2</v>
      </c>
      <c r="U4240">
        <v>59</v>
      </c>
      <c r="V4240">
        <v>0</v>
      </c>
      <c r="W4240">
        <v>0</v>
      </c>
      <c r="X4240">
        <v>0</v>
      </c>
      <c r="Y4240">
        <v>57.103569999999998</v>
      </c>
      <c r="Z4240">
        <v>9.1877110000000002</v>
      </c>
      <c r="AA4240">
        <v>89.200059999999993</v>
      </c>
      <c r="AB4240">
        <v>6.8378920000000001</v>
      </c>
      <c r="AC4240">
        <v>23.903866000000001</v>
      </c>
      <c r="AD4240">
        <v>0</v>
      </c>
      <c r="AE4240">
        <v>0</v>
      </c>
      <c r="AF4240">
        <v>186.23310000000001</v>
      </c>
    </row>
    <row r="4241" spans="1:32" x14ac:dyDescent="0.3">
      <c r="A4241">
        <v>3014512</v>
      </c>
      <c r="B4241">
        <v>1</v>
      </c>
      <c r="C4241" t="s">
        <v>82</v>
      </c>
      <c r="D4241" t="s">
        <v>84</v>
      </c>
      <c r="E4241" t="s">
        <v>15903</v>
      </c>
      <c r="F4241" t="s">
        <v>15904</v>
      </c>
      <c r="G4241" t="s">
        <v>134</v>
      </c>
      <c r="H4241" t="s">
        <v>367</v>
      </c>
      <c r="I4241" t="s">
        <v>78</v>
      </c>
      <c r="J4241" t="s">
        <v>136</v>
      </c>
      <c r="K4241" t="s">
        <v>22</v>
      </c>
      <c r="L4241" t="s">
        <v>177</v>
      </c>
      <c r="M4241" t="s">
        <v>15905</v>
      </c>
      <c r="N4241" t="s">
        <v>15906</v>
      </c>
      <c r="O4241">
        <v>3.2335261111111109</v>
      </c>
      <c r="P4241">
        <v>0</v>
      </c>
      <c r="Q4241">
        <v>1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1.4007723000000001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1.4007723000000001</v>
      </c>
    </row>
    <row r="4242" spans="1:32" x14ac:dyDescent="0.3">
      <c r="A4242">
        <v>3013399</v>
      </c>
      <c r="B4242">
        <v>1</v>
      </c>
      <c r="C4242" t="s">
        <v>83</v>
      </c>
      <c r="D4242" t="s">
        <v>128</v>
      </c>
      <c r="E4242" t="s">
        <v>2596</v>
      </c>
      <c r="F4242" t="s">
        <v>2597</v>
      </c>
      <c r="G4242" t="s">
        <v>134</v>
      </c>
      <c r="H4242" t="s">
        <v>211</v>
      </c>
      <c r="I4242" t="s">
        <v>79</v>
      </c>
      <c r="J4242" t="s">
        <v>136</v>
      </c>
      <c r="K4242" t="s">
        <v>22</v>
      </c>
      <c r="L4242" t="s">
        <v>177</v>
      </c>
      <c r="M4242" t="s">
        <v>15907</v>
      </c>
      <c r="N4242" t="s">
        <v>15908</v>
      </c>
      <c r="O4242">
        <v>1.2438888888888888</v>
      </c>
      <c r="P4242">
        <v>12</v>
      </c>
      <c r="Q4242">
        <v>3</v>
      </c>
      <c r="R4242">
        <v>287</v>
      </c>
      <c r="S4242">
        <v>42</v>
      </c>
      <c r="T4242">
        <v>17</v>
      </c>
      <c r="U4242">
        <v>2</v>
      </c>
      <c r="V4242">
        <v>0</v>
      </c>
      <c r="W4242">
        <v>0</v>
      </c>
      <c r="X4242">
        <v>4.2875705000000002</v>
      </c>
      <c r="Y4242">
        <v>1.9614412999999999</v>
      </c>
      <c r="Z4242">
        <v>211.10754</v>
      </c>
      <c r="AA4242">
        <v>48.018253000000001</v>
      </c>
      <c r="AB4242">
        <v>15.523705</v>
      </c>
      <c r="AC4242">
        <v>1.3663483000000001</v>
      </c>
      <c r="AD4242">
        <v>0</v>
      </c>
      <c r="AE4242">
        <v>0</v>
      </c>
      <c r="AF4242">
        <v>282.26486</v>
      </c>
    </row>
    <row r="4243" spans="1:32" x14ac:dyDescent="0.3">
      <c r="A4243">
        <v>3014095</v>
      </c>
      <c r="B4243">
        <v>1</v>
      </c>
      <c r="C4243" t="s">
        <v>83</v>
      </c>
      <c r="D4243" t="s">
        <v>116</v>
      </c>
      <c r="E4243" t="s">
        <v>15909</v>
      </c>
      <c r="F4243" t="s">
        <v>15910</v>
      </c>
      <c r="G4243" t="s">
        <v>134</v>
      </c>
      <c r="H4243" t="s">
        <v>211</v>
      </c>
      <c r="I4243" t="s">
        <v>79</v>
      </c>
      <c r="J4243" t="s">
        <v>136</v>
      </c>
      <c r="K4243" t="s">
        <v>22</v>
      </c>
      <c r="L4243" t="s">
        <v>177</v>
      </c>
      <c r="M4243" t="s">
        <v>15911</v>
      </c>
      <c r="N4243" t="s">
        <v>15912</v>
      </c>
      <c r="O4243">
        <v>0.91027777777777774</v>
      </c>
      <c r="P4243">
        <v>0</v>
      </c>
      <c r="Q4243">
        <v>144</v>
      </c>
      <c r="R4243">
        <v>11</v>
      </c>
      <c r="S4243">
        <v>31</v>
      </c>
      <c r="T4243">
        <v>1</v>
      </c>
      <c r="U4243">
        <v>11</v>
      </c>
      <c r="V4243">
        <v>1</v>
      </c>
      <c r="W4243">
        <v>0</v>
      </c>
      <c r="X4243">
        <v>0</v>
      </c>
      <c r="Y4243">
        <v>30.797052000000001</v>
      </c>
      <c r="Z4243">
        <v>24.735813</v>
      </c>
      <c r="AA4243">
        <v>22.141763999999998</v>
      </c>
      <c r="AB4243">
        <v>0.58877533999999998</v>
      </c>
      <c r="AC4243">
        <v>11.535491</v>
      </c>
      <c r="AD4243">
        <v>9.8845559999999999</v>
      </c>
      <c r="AE4243">
        <v>0</v>
      </c>
      <c r="AF4243">
        <v>99.683449999999993</v>
      </c>
    </row>
    <row r="4244" spans="1:32" x14ac:dyDescent="0.3">
      <c r="A4244">
        <v>3014213</v>
      </c>
      <c r="B4244">
        <v>1</v>
      </c>
      <c r="C4244" t="s">
        <v>82</v>
      </c>
      <c r="D4244" t="s">
        <v>92</v>
      </c>
      <c r="E4244" t="s">
        <v>15913</v>
      </c>
      <c r="F4244" t="s">
        <v>6589</v>
      </c>
      <c r="G4244" t="s">
        <v>134</v>
      </c>
      <c r="H4244" t="s">
        <v>247</v>
      </c>
      <c r="I4244" t="s">
        <v>78</v>
      </c>
      <c r="J4244" t="s">
        <v>136</v>
      </c>
      <c r="K4244" t="s">
        <v>22</v>
      </c>
      <c r="L4244" t="s">
        <v>177</v>
      </c>
      <c r="M4244" t="s">
        <v>15914</v>
      </c>
      <c r="N4244" t="s">
        <v>15915</v>
      </c>
      <c r="O4244">
        <v>4.0868858333333336</v>
      </c>
      <c r="P4244">
        <v>0</v>
      </c>
      <c r="Q4244">
        <v>69</v>
      </c>
      <c r="R4244">
        <v>0</v>
      </c>
      <c r="S4244">
        <v>0</v>
      </c>
      <c r="T4244">
        <v>0</v>
      </c>
      <c r="U4244">
        <v>3</v>
      </c>
      <c r="V4244">
        <v>0</v>
      </c>
      <c r="W4244">
        <v>0</v>
      </c>
      <c r="X4244">
        <v>0</v>
      </c>
      <c r="Y4244">
        <v>159.43503000000001</v>
      </c>
      <c r="Z4244">
        <v>0</v>
      </c>
      <c r="AA4244">
        <v>0</v>
      </c>
      <c r="AB4244">
        <v>0</v>
      </c>
      <c r="AC4244">
        <v>7.8807697000000001</v>
      </c>
      <c r="AD4244">
        <v>0</v>
      </c>
      <c r="AE4244">
        <v>0</v>
      </c>
      <c r="AF4244">
        <v>167.3158</v>
      </c>
    </row>
    <row r="4245" spans="1:32" x14ac:dyDescent="0.3">
      <c r="A4245">
        <v>3019696</v>
      </c>
      <c r="B4245">
        <v>1</v>
      </c>
      <c r="C4245" t="s">
        <v>83</v>
      </c>
      <c r="D4245" t="s">
        <v>120</v>
      </c>
      <c r="E4245" t="s">
        <v>15916</v>
      </c>
      <c r="F4245" t="s">
        <v>15917</v>
      </c>
      <c r="G4245" t="s">
        <v>134</v>
      </c>
      <c r="H4245" t="s">
        <v>341</v>
      </c>
      <c r="I4245" t="s">
        <v>79</v>
      </c>
      <c r="J4245" t="s">
        <v>136</v>
      </c>
      <c r="K4245" t="s">
        <v>22</v>
      </c>
      <c r="L4245" t="s">
        <v>177</v>
      </c>
      <c r="M4245" t="s">
        <v>15918</v>
      </c>
      <c r="N4245" t="s">
        <v>15919</v>
      </c>
      <c r="O4245">
        <v>2.4488888888888889</v>
      </c>
      <c r="P4245">
        <v>8</v>
      </c>
      <c r="Q4245">
        <v>1528</v>
      </c>
      <c r="R4245">
        <v>17</v>
      </c>
      <c r="S4245">
        <v>124</v>
      </c>
      <c r="T4245">
        <v>15</v>
      </c>
      <c r="U4245">
        <v>81</v>
      </c>
      <c r="V4245">
        <v>1</v>
      </c>
      <c r="W4245">
        <v>0</v>
      </c>
      <c r="X4245">
        <v>53.178843999999998</v>
      </c>
      <c r="Y4245">
        <v>296.84518000000003</v>
      </c>
      <c r="Z4245">
        <v>195.1063</v>
      </c>
      <c r="AA4245">
        <v>39.162956000000001</v>
      </c>
      <c r="AB4245">
        <v>28.659082000000001</v>
      </c>
      <c r="AC4245">
        <v>46.114674000000001</v>
      </c>
      <c r="AD4245">
        <v>23.530697</v>
      </c>
      <c r="AE4245">
        <v>0</v>
      </c>
      <c r="AF4245">
        <v>682.59770000000003</v>
      </c>
    </row>
    <row r="4246" spans="1:32" x14ac:dyDescent="0.3">
      <c r="A4246">
        <v>3014448</v>
      </c>
      <c r="B4246">
        <v>1</v>
      </c>
      <c r="C4246" t="s">
        <v>82</v>
      </c>
      <c r="D4246" t="s">
        <v>95</v>
      </c>
      <c r="E4246" t="s">
        <v>15920</v>
      </c>
      <c r="F4246" t="s">
        <v>15921</v>
      </c>
      <c r="G4246" t="s">
        <v>134</v>
      </c>
      <c r="H4246" t="s">
        <v>211</v>
      </c>
      <c r="I4246" t="s">
        <v>79</v>
      </c>
      <c r="J4246" t="s">
        <v>136</v>
      </c>
      <c r="K4246" t="s">
        <v>22</v>
      </c>
      <c r="L4246" t="s">
        <v>177</v>
      </c>
      <c r="M4246" t="s">
        <v>15922</v>
      </c>
      <c r="N4246" t="s">
        <v>15923</v>
      </c>
      <c r="O4246">
        <v>1.2825550000000001</v>
      </c>
      <c r="P4246">
        <v>0</v>
      </c>
      <c r="Q4246">
        <v>76</v>
      </c>
      <c r="R4246">
        <v>0</v>
      </c>
      <c r="S4246">
        <v>1</v>
      </c>
      <c r="T4246">
        <v>0</v>
      </c>
      <c r="U4246">
        <v>27</v>
      </c>
      <c r="V4246">
        <v>0</v>
      </c>
      <c r="W4246">
        <v>0</v>
      </c>
      <c r="X4246">
        <v>0</v>
      </c>
      <c r="Y4246">
        <v>44.401114999999997</v>
      </c>
      <c r="Z4246">
        <v>0</v>
      </c>
      <c r="AA4246">
        <v>9.5468339999999999E-2</v>
      </c>
      <c r="AB4246">
        <v>0</v>
      </c>
      <c r="AC4246">
        <v>19.604233000000001</v>
      </c>
      <c r="AD4246">
        <v>0</v>
      </c>
      <c r="AE4246">
        <v>0</v>
      </c>
      <c r="AF4246">
        <v>64.100814999999997</v>
      </c>
    </row>
    <row r="4247" spans="1:32" x14ac:dyDescent="0.3">
      <c r="A4247">
        <v>3020301</v>
      </c>
      <c r="B4247">
        <v>1</v>
      </c>
      <c r="C4247" t="s">
        <v>83</v>
      </c>
      <c r="D4247" t="s">
        <v>114</v>
      </c>
      <c r="E4247" t="s">
        <v>15924</v>
      </c>
      <c r="F4247" t="s">
        <v>15925</v>
      </c>
      <c r="G4247" t="s">
        <v>134</v>
      </c>
      <c r="H4247" t="s">
        <v>182</v>
      </c>
      <c r="I4247" t="s">
        <v>78</v>
      </c>
      <c r="J4247" t="s">
        <v>136</v>
      </c>
      <c r="K4247" t="s">
        <v>22</v>
      </c>
      <c r="L4247" t="s">
        <v>177</v>
      </c>
      <c r="M4247" t="s">
        <v>15926</v>
      </c>
      <c r="N4247" t="s">
        <v>15927</v>
      </c>
      <c r="O4247">
        <v>0.67166666666666663</v>
      </c>
      <c r="P4247">
        <v>0</v>
      </c>
      <c r="Q4247">
        <v>74</v>
      </c>
      <c r="R4247">
        <v>0</v>
      </c>
      <c r="S4247">
        <v>2</v>
      </c>
      <c r="T4247">
        <v>0</v>
      </c>
      <c r="U4247">
        <v>1</v>
      </c>
      <c r="V4247">
        <v>0</v>
      </c>
      <c r="W4247">
        <v>0</v>
      </c>
      <c r="X4247">
        <v>0</v>
      </c>
      <c r="Y4247">
        <v>11.433471000000001</v>
      </c>
      <c r="Z4247">
        <v>0</v>
      </c>
      <c r="AA4247">
        <v>4.5542742999999997E-2</v>
      </c>
      <c r="AB4247">
        <v>0</v>
      </c>
      <c r="AC4247">
        <v>0</v>
      </c>
      <c r="AD4247">
        <v>0</v>
      </c>
      <c r="AE4247">
        <v>0</v>
      </c>
      <c r="AF4247">
        <v>11.479013</v>
      </c>
    </row>
    <row r="4248" spans="1:32" x14ac:dyDescent="0.3">
      <c r="A4248">
        <v>3019048</v>
      </c>
      <c r="B4248">
        <v>1</v>
      </c>
      <c r="C4248" t="s">
        <v>83</v>
      </c>
      <c r="D4248" t="s">
        <v>123</v>
      </c>
      <c r="E4248" t="s">
        <v>15928</v>
      </c>
      <c r="F4248" t="s">
        <v>15929</v>
      </c>
      <c r="G4248" t="s">
        <v>134</v>
      </c>
      <c r="H4248" t="s">
        <v>211</v>
      </c>
      <c r="I4248" t="s">
        <v>79</v>
      </c>
      <c r="J4248" t="s">
        <v>136</v>
      </c>
      <c r="K4248" t="s">
        <v>22</v>
      </c>
      <c r="L4248" t="s">
        <v>177</v>
      </c>
      <c r="M4248" t="s">
        <v>15930</v>
      </c>
      <c r="N4248" t="s">
        <v>15931</v>
      </c>
      <c r="O4248">
        <v>1.6622222222222223</v>
      </c>
      <c r="P4248">
        <v>0</v>
      </c>
      <c r="Q4248">
        <v>4</v>
      </c>
      <c r="R4248">
        <v>4</v>
      </c>
      <c r="S4248">
        <v>9</v>
      </c>
      <c r="T4248">
        <v>13</v>
      </c>
      <c r="U4248">
        <v>10</v>
      </c>
      <c r="V4248">
        <v>1</v>
      </c>
      <c r="W4248">
        <v>0</v>
      </c>
      <c r="X4248">
        <v>0</v>
      </c>
      <c r="Y4248">
        <v>1.2920847</v>
      </c>
      <c r="Z4248">
        <v>0.58019304000000005</v>
      </c>
      <c r="AA4248">
        <v>2.4420920000000002</v>
      </c>
      <c r="AB4248">
        <v>158.72391999999999</v>
      </c>
      <c r="AC4248">
        <v>18.606746999999999</v>
      </c>
      <c r="AD4248">
        <v>12.5599165</v>
      </c>
      <c r="AE4248">
        <v>0</v>
      </c>
      <c r="AF4248">
        <v>194.20496</v>
      </c>
    </row>
    <row r="4249" spans="1:32" x14ac:dyDescent="0.3">
      <c r="A4249">
        <v>3011969</v>
      </c>
      <c r="B4249">
        <v>1</v>
      </c>
      <c r="C4249" t="s">
        <v>82</v>
      </c>
      <c r="D4249" t="s">
        <v>104</v>
      </c>
      <c r="E4249" t="s">
        <v>15932</v>
      </c>
      <c r="F4249" t="s">
        <v>15933</v>
      </c>
      <c r="G4249" t="s">
        <v>134</v>
      </c>
      <c r="H4249" t="s">
        <v>147</v>
      </c>
      <c r="I4249" t="s">
        <v>79</v>
      </c>
      <c r="J4249" t="s">
        <v>136</v>
      </c>
      <c r="K4249" t="s">
        <v>22</v>
      </c>
      <c r="L4249" t="s">
        <v>137</v>
      </c>
      <c r="M4249" t="s">
        <v>15934</v>
      </c>
      <c r="N4249" t="s">
        <v>15935</v>
      </c>
      <c r="O4249">
        <v>3.1744444444444446</v>
      </c>
      <c r="P4249">
        <v>0</v>
      </c>
      <c r="Q4249">
        <v>83</v>
      </c>
      <c r="R4249">
        <v>0</v>
      </c>
      <c r="S4249">
        <v>0</v>
      </c>
      <c r="T4249">
        <v>1</v>
      </c>
      <c r="U4249">
        <v>47</v>
      </c>
      <c r="V4249">
        <v>0</v>
      </c>
      <c r="W4249">
        <v>1</v>
      </c>
      <c r="X4249">
        <v>0</v>
      </c>
      <c r="Y4249">
        <v>75.014520000000005</v>
      </c>
      <c r="Z4249">
        <v>0</v>
      </c>
      <c r="AA4249">
        <v>0</v>
      </c>
      <c r="AB4249">
        <v>75.6541</v>
      </c>
      <c r="AC4249">
        <v>125.63508</v>
      </c>
      <c r="AD4249">
        <v>0</v>
      </c>
      <c r="AE4249">
        <v>2.1738016999999998</v>
      </c>
      <c r="AF4249">
        <v>278.47748000000001</v>
      </c>
    </row>
    <row r="4250" spans="1:32" x14ac:dyDescent="0.3">
      <c r="A4250">
        <v>3013395</v>
      </c>
      <c r="B4250">
        <v>1</v>
      </c>
      <c r="C4250" t="s">
        <v>83</v>
      </c>
      <c r="D4250" t="s">
        <v>118</v>
      </c>
      <c r="E4250" t="s">
        <v>15936</v>
      </c>
      <c r="F4250" t="s">
        <v>15937</v>
      </c>
      <c r="G4250" t="s">
        <v>134</v>
      </c>
      <c r="H4250" t="s">
        <v>211</v>
      </c>
      <c r="I4250" t="s">
        <v>79</v>
      </c>
      <c r="J4250" t="s">
        <v>136</v>
      </c>
      <c r="K4250" t="s">
        <v>22</v>
      </c>
      <c r="L4250" t="s">
        <v>177</v>
      </c>
      <c r="M4250" t="s">
        <v>15938</v>
      </c>
      <c r="N4250" t="s">
        <v>15939</v>
      </c>
      <c r="O4250">
        <v>1.3677777777777778</v>
      </c>
      <c r="P4250">
        <v>0</v>
      </c>
      <c r="Q4250">
        <v>2453</v>
      </c>
      <c r="R4250">
        <v>0</v>
      </c>
      <c r="S4250">
        <v>6</v>
      </c>
      <c r="T4250">
        <v>2</v>
      </c>
      <c r="U4250">
        <v>413</v>
      </c>
      <c r="V4250">
        <v>0</v>
      </c>
      <c r="W4250">
        <v>0</v>
      </c>
      <c r="X4250">
        <v>0</v>
      </c>
      <c r="Y4250">
        <v>534.25963999999999</v>
      </c>
      <c r="Z4250">
        <v>0</v>
      </c>
      <c r="AA4250">
        <v>1.7585820999999999</v>
      </c>
      <c r="AB4250">
        <v>22.078441999999999</v>
      </c>
      <c r="AC4250">
        <v>279.46606000000003</v>
      </c>
      <c r="AD4250">
        <v>0</v>
      </c>
      <c r="AE4250">
        <v>0</v>
      </c>
      <c r="AF4250">
        <v>837.56269999999995</v>
      </c>
    </row>
    <row r="4251" spans="1:32" x14ac:dyDescent="0.3">
      <c r="A4251">
        <v>3015494</v>
      </c>
      <c r="B4251">
        <v>1</v>
      </c>
      <c r="C4251" t="s">
        <v>82</v>
      </c>
      <c r="D4251" t="s">
        <v>101</v>
      </c>
      <c r="E4251" t="s">
        <v>15940</v>
      </c>
      <c r="F4251" t="s">
        <v>15941</v>
      </c>
      <c r="G4251" t="s">
        <v>134</v>
      </c>
      <c r="H4251" t="s">
        <v>404</v>
      </c>
      <c r="I4251" t="s">
        <v>78</v>
      </c>
      <c r="J4251" t="s">
        <v>136</v>
      </c>
      <c r="K4251" t="s">
        <v>22</v>
      </c>
      <c r="L4251" t="s">
        <v>177</v>
      </c>
      <c r="M4251" t="s">
        <v>15942</v>
      </c>
      <c r="N4251" t="s">
        <v>15943</v>
      </c>
      <c r="O4251">
        <v>1.6354041666666665</v>
      </c>
      <c r="P4251">
        <v>0</v>
      </c>
      <c r="Q4251">
        <v>28</v>
      </c>
      <c r="R4251">
        <v>0</v>
      </c>
      <c r="S4251">
        <v>0</v>
      </c>
      <c r="T4251">
        <v>0</v>
      </c>
      <c r="U4251">
        <v>4</v>
      </c>
      <c r="V4251">
        <v>0</v>
      </c>
      <c r="W4251">
        <v>0</v>
      </c>
      <c r="X4251">
        <v>0</v>
      </c>
      <c r="Y4251">
        <v>8.31053</v>
      </c>
      <c r="Z4251">
        <v>0</v>
      </c>
      <c r="AA4251">
        <v>0</v>
      </c>
      <c r="AB4251">
        <v>0</v>
      </c>
      <c r="AC4251">
        <v>5.3040085000000001</v>
      </c>
      <c r="AD4251">
        <v>0</v>
      </c>
      <c r="AE4251">
        <v>0</v>
      </c>
      <c r="AF4251">
        <v>13.614538</v>
      </c>
    </row>
    <row r="4252" spans="1:32" x14ac:dyDescent="0.3">
      <c r="A4252">
        <v>3014145</v>
      </c>
      <c r="B4252">
        <v>1</v>
      </c>
      <c r="C4252" t="s">
        <v>82</v>
      </c>
      <c r="D4252" t="s">
        <v>98</v>
      </c>
      <c r="E4252" t="s">
        <v>15944</v>
      </c>
      <c r="F4252" t="s">
        <v>15945</v>
      </c>
      <c r="G4252" t="s">
        <v>134</v>
      </c>
      <c r="H4252" t="s">
        <v>238</v>
      </c>
      <c r="I4252" t="s">
        <v>78</v>
      </c>
      <c r="J4252" t="s">
        <v>136</v>
      </c>
      <c r="K4252" t="s">
        <v>22</v>
      </c>
      <c r="L4252" t="s">
        <v>177</v>
      </c>
      <c r="M4252" t="s">
        <v>15946</v>
      </c>
      <c r="N4252" t="s">
        <v>15947</v>
      </c>
      <c r="O4252">
        <v>0.70306111111111114</v>
      </c>
      <c r="P4252">
        <v>0</v>
      </c>
      <c r="Q4252">
        <v>5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0.93641644999999996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0.93641644999999996</v>
      </c>
    </row>
    <row r="4253" spans="1:32" x14ac:dyDescent="0.3">
      <c r="A4253">
        <v>3014540</v>
      </c>
      <c r="B4253">
        <v>1</v>
      </c>
      <c r="C4253" t="s">
        <v>82</v>
      </c>
      <c r="D4253" t="s">
        <v>105</v>
      </c>
      <c r="E4253" t="s">
        <v>15948</v>
      </c>
      <c r="F4253" t="s">
        <v>15949</v>
      </c>
      <c r="G4253" t="s">
        <v>134</v>
      </c>
      <c r="H4253" t="s">
        <v>182</v>
      </c>
      <c r="I4253" t="s">
        <v>78</v>
      </c>
      <c r="J4253" t="s">
        <v>136</v>
      </c>
      <c r="K4253" t="s">
        <v>22</v>
      </c>
      <c r="L4253" t="s">
        <v>177</v>
      </c>
      <c r="M4253" t="s">
        <v>15950</v>
      </c>
      <c r="N4253" t="s">
        <v>15951</v>
      </c>
      <c r="O4253">
        <v>2.007222222222222</v>
      </c>
      <c r="P4253">
        <v>0</v>
      </c>
      <c r="Q4253">
        <v>230</v>
      </c>
      <c r="R4253">
        <v>0</v>
      </c>
      <c r="S4253">
        <v>0</v>
      </c>
      <c r="T4253">
        <v>0</v>
      </c>
      <c r="U4253">
        <v>4</v>
      </c>
      <c r="V4253">
        <v>0</v>
      </c>
      <c r="W4253">
        <v>0</v>
      </c>
      <c r="X4253">
        <v>0</v>
      </c>
      <c r="Y4253">
        <v>60.253334000000002</v>
      </c>
      <c r="Z4253">
        <v>0</v>
      </c>
      <c r="AA4253">
        <v>0</v>
      </c>
      <c r="AB4253">
        <v>0</v>
      </c>
      <c r="AC4253">
        <v>0.58525985000000003</v>
      </c>
      <c r="AD4253">
        <v>0</v>
      </c>
      <c r="AE4253">
        <v>0</v>
      </c>
      <c r="AF4253">
        <v>60.838593000000003</v>
      </c>
    </row>
    <row r="4254" spans="1:32" x14ac:dyDescent="0.3">
      <c r="A4254">
        <v>3012379</v>
      </c>
      <c r="B4254">
        <v>1</v>
      </c>
      <c r="C4254" t="s">
        <v>82</v>
      </c>
      <c r="D4254" t="s">
        <v>112</v>
      </c>
      <c r="E4254" t="s">
        <v>15952</v>
      </c>
      <c r="F4254" t="s">
        <v>15953</v>
      </c>
      <c r="G4254" t="s">
        <v>134</v>
      </c>
      <c r="H4254" t="s">
        <v>216</v>
      </c>
      <c r="I4254" t="s">
        <v>78</v>
      </c>
      <c r="J4254" t="s">
        <v>136</v>
      </c>
      <c r="K4254" t="s">
        <v>22</v>
      </c>
      <c r="L4254" t="s">
        <v>177</v>
      </c>
      <c r="M4254" t="s">
        <v>15954</v>
      </c>
      <c r="N4254" t="s">
        <v>15955</v>
      </c>
      <c r="O4254">
        <v>1.5607044444444444</v>
      </c>
      <c r="P4254">
        <v>0</v>
      </c>
      <c r="Q4254">
        <v>0</v>
      </c>
      <c r="R4254">
        <v>0</v>
      </c>
      <c r="S4254">
        <v>4</v>
      </c>
      <c r="T4254">
        <v>0</v>
      </c>
      <c r="U4254">
        <v>1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2.2721149999999999</v>
      </c>
      <c r="AB4254">
        <v>0</v>
      </c>
      <c r="AC4254">
        <v>0</v>
      </c>
      <c r="AD4254">
        <v>0</v>
      </c>
      <c r="AE4254">
        <v>0</v>
      </c>
      <c r="AF4254">
        <v>2.2721149999999999</v>
      </c>
    </row>
    <row r="4255" spans="1:32" x14ac:dyDescent="0.3">
      <c r="A4255">
        <v>3013549</v>
      </c>
      <c r="B4255">
        <v>1</v>
      </c>
      <c r="C4255" t="s">
        <v>83</v>
      </c>
      <c r="D4255" t="s">
        <v>126</v>
      </c>
      <c r="E4255" t="s">
        <v>15956</v>
      </c>
      <c r="F4255" t="s">
        <v>15957</v>
      </c>
      <c r="G4255" t="s">
        <v>134</v>
      </c>
      <c r="H4255" t="s">
        <v>182</v>
      </c>
      <c r="I4255" t="s">
        <v>78</v>
      </c>
      <c r="J4255" t="s">
        <v>136</v>
      </c>
      <c r="K4255" t="s">
        <v>22</v>
      </c>
      <c r="L4255" t="s">
        <v>177</v>
      </c>
      <c r="M4255" t="s">
        <v>15958</v>
      </c>
      <c r="N4255" t="s">
        <v>15959</v>
      </c>
      <c r="O4255">
        <v>4.0996649999999999</v>
      </c>
      <c r="P4255">
        <v>0</v>
      </c>
      <c r="Q4255">
        <v>24</v>
      </c>
      <c r="R4255">
        <v>0</v>
      </c>
      <c r="S4255">
        <v>2</v>
      </c>
      <c r="T4255">
        <v>0</v>
      </c>
      <c r="U4255">
        <v>1</v>
      </c>
      <c r="V4255">
        <v>0</v>
      </c>
      <c r="W4255">
        <v>0</v>
      </c>
      <c r="X4255">
        <v>0</v>
      </c>
      <c r="Y4255">
        <v>14.474854000000001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14.474854000000001</v>
      </c>
    </row>
    <row r="4256" spans="1:32" x14ac:dyDescent="0.3">
      <c r="A4256">
        <v>3014064</v>
      </c>
      <c r="B4256">
        <v>1</v>
      </c>
      <c r="C4256" t="s">
        <v>82</v>
      </c>
      <c r="D4256" t="s">
        <v>90</v>
      </c>
      <c r="E4256" t="s">
        <v>15960</v>
      </c>
      <c r="F4256" t="s">
        <v>15961</v>
      </c>
      <c r="G4256" t="s">
        <v>134</v>
      </c>
      <c r="H4256" t="s">
        <v>367</v>
      </c>
      <c r="I4256" t="s">
        <v>78</v>
      </c>
      <c r="J4256" t="s">
        <v>136</v>
      </c>
      <c r="K4256" t="s">
        <v>22</v>
      </c>
      <c r="L4256" t="s">
        <v>177</v>
      </c>
      <c r="M4256" t="s">
        <v>15962</v>
      </c>
      <c r="N4256" t="s">
        <v>15963</v>
      </c>
      <c r="O4256">
        <v>5.4376433333333329</v>
      </c>
      <c r="P4256">
        <v>0</v>
      </c>
      <c r="Q4256">
        <v>5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7.6874190000000002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7.6874190000000002</v>
      </c>
    </row>
    <row r="4257" spans="1:32" x14ac:dyDescent="0.3">
      <c r="A4257">
        <v>3014423</v>
      </c>
      <c r="B4257">
        <v>1</v>
      </c>
      <c r="C4257" t="s">
        <v>83</v>
      </c>
      <c r="D4257" t="s">
        <v>128</v>
      </c>
      <c r="E4257" t="s">
        <v>429</v>
      </c>
      <c r="F4257" t="s">
        <v>430</v>
      </c>
      <c r="G4257" t="s">
        <v>134</v>
      </c>
      <c r="H4257" t="s">
        <v>211</v>
      </c>
      <c r="I4257" t="s">
        <v>79</v>
      </c>
      <c r="J4257" t="s">
        <v>136</v>
      </c>
      <c r="K4257" t="s">
        <v>22</v>
      </c>
      <c r="L4257" t="s">
        <v>177</v>
      </c>
      <c r="M4257" t="s">
        <v>15964</v>
      </c>
      <c r="N4257" t="s">
        <v>15965</v>
      </c>
      <c r="O4257">
        <v>2.2683333333333335</v>
      </c>
      <c r="P4257">
        <v>1</v>
      </c>
      <c r="Q4257">
        <v>502</v>
      </c>
      <c r="R4257">
        <v>109</v>
      </c>
      <c r="S4257">
        <v>144</v>
      </c>
      <c r="T4257">
        <v>8</v>
      </c>
      <c r="U4257">
        <v>73</v>
      </c>
      <c r="V4257">
        <v>0</v>
      </c>
      <c r="W4257">
        <v>0</v>
      </c>
      <c r="X4257">
        <v>0.43294162000000003</v>
      </c>
      <c r="Y4257">
        <v>260.97149999999999</v>
      </c>
      <c r="Z4257">
        <v>354.11610000000002</v>
      </c>
      <c r="AA4257">
        <v>159.60919999999999</v>
      </c>
      <c r="AB4257">
        <v>77.894540000000006</v>
      </c>
      <c r="AC4257">
        <v>48.597766999999997</v>
      </c>
      <c r="AD4257">
        <v>0</v>
      </c>
      <c r="AE4257">
        <v>0</v>
      </c>
      <c r="AF4257">
        <v>901.62210000000005</v>
      </c>
    </row>
    <row r="4258" spans="1:32" x14ac:dyDescent="0.3">
      <c r="A4258">
        <v>3013374</v>
      </c>
      <c r="B4258">
        <v>1</v>
      </c>
      <c r="C4258" t="s">
        <v>83</v>
      </c>
      <c r="D4258" t="s">
        <v>119</v>
      </c>
      <c r="E4258" t="s">
        <v>15966</v>
      </c>
      <c r="F4258" t="s">
        <v>15967</v>
      </c>
      <c r="G4258" t="s">
        <v>134</v>
      </c>
      <c r="H4258" t="s">
        <v>318</v>
      </c>
      <c r="I4258" t="s">
        <v>79</v>
      </c>
      <c r="J4258" t="s">
        <v>136</v>
      </c>
      <c r="K4258" t="s">
        <v>22</v>
      </c>
      <c r="L4258" t="s">
        <v>177</v>
      </c>
      <c r="M4258" t="s">
        <v>15968</v>
      </c>
      <c r="N4258" t="s">
        <v>15969</v>
      </c>
      <c r="O4258">
        <v>1.5454694444444443</v>
      </c>
      <c r="P4258">
        <v>0</v>
      </c>
      <c r="Q4258">
        <v>56</v>
      </c>
      <c r="R4258">
        <v>0</v>
      </c>
      <c r="S4258">
        <v>4</v>
      </c>
      <c r="T4258">
        <v>0</v>
      </c>
      <c r="U4258">
        <v>6</v>
      </c>
      <c r="V4258">
        <v>0</v>
      </c>
      <c r="W4258">
        <v>0</v>
      </c>
      <c r="X4258">
        <v>0</v>
      </c>
      <c r="Y4258">
        <v>9.672542</v>
      </c>
      <c r="Z4258">
        <v>0</v>
      </c>
      <c r="AA4258">
        <v>1.0597179000000001</v>
      </c>
      <c r="AB4258">
        <v>0</v>
      </c>
      <c r="AC4258">
        <v>0.90981065999999999</v>
      </c>
      <c r="AD4258">
        <v>0</v>
      </c>
      <c r="AE4258">
        <v>0</v>
      </c>
      <c r="AF4258">
        <v>11.64207</v>
      </c>
    </row>
    <row r="4259" spans="1:32" x14ac:dyDescent="0.3">
      <c r="A4259">
        <v>3016884</v>
      </c>
      <c r="B4259">
        <v>1</v>
      </c>
      <c r="C4259" t="s">
        <v>83</v>
      </c>
      <c r="D4259" t="s">
        <v>128</v>
      </c>
      <c r="E4259" t="s">
        <v>1185</v>
      </c>
      <c r="F4259" t="s">
        <v>1186</v>
      </c>
      <c r="G4259" t="s">
        <v>134</v>
      </c>
      <c r="H4259" t="s">
        <v>211</v>
      </c>
      <c r="I4259" t="s">
        <v>79</v>
      </c>
      <c r="J4259" t="s">
        <v>136</v>
      </c>
      <c r="K4259" t="s">
        <v>22</v>
      </c>
      <c r="L4259" t="s">
        <v>177</v>
      </c>
      <c r="M4259" t="s">
        <v>15970</v>
      </c>
      <c r="N4259" t="s">
        <v>15971</v>
      </c>
      <c r="O4259">
        <v>1.42</v>
      </c>
      <c r="P4259">
        <v>4</v>
      </c>
      <c r="Q4259">
        <v>86</v>
      </c>
      <c r="R4259">
        <v>100</v>
      </c>
      <c r="S4259">
        <v>101</v>
      </c>
      <c r="T4259">
        <v>2</v>
      </c>
      <c r="U4259">
        <v>9</v>
      </c>
      <c r="V4259">
        <v>0</v>
      </c>
      <c r="W4259">
        <v>0</v>
      </c>
      <c r="X4259">
        <v>1.1397383999999999</v>
      </c>
      <c r="Y4259">
        <v>22.670269999999999</v>
      </c>
      <c r="Z4259">
        <v>29.294325000000001</v>
      </c>
      <c r="AA4259">
        <v>31.193988999999998</v>
      </c>
      <c r="AB4259">
        <v>18.222206</v>
      </c>
      <c r="AC4259">
        <v>9.9185599999999994</v>
      </c>
      <c r="AD4259">
        <v>0</v>
      </c>
      <c r="AE4259">
        <v>0</v>
      </c>
      <c r="AF4259">
        <v>112.43908999999999</v>
      </c>
    </row>
    <row r="4260" spans="1:32" x14ac:dyDescent="0.3">
      <c r="A4260">
        <v>3019441</v>
      </c>
      <c r="B4260">
        <v>1</v>
      </c>
      <c r="C4260" t="s">
        <v>82</v>
      </c>
      <c r="D4260" t="s">
        <v>107</v>
      </c>
      <c r="E4260" t="s">
        <v>14109</v>
      </c>
      <c r="F4260" t="s">
        <v>14110</v>
      </c>
      <c r="G4260" t="s">
        <v>134</v>
      </c>
      <c r="H4260" t="s">
        <v>367</v>
      </c>
      <c r="I4260" t="s">
        <v>78</v>
      </c>
      <c r="J4260" t="s">
        <v>136</v>
      </c>
      <c r="K4260" t="s">
        <v>22</v>
      </c>
      <c r="L4260" t="s">
        <v>177</v>
      </c>
      <c r="M4260" t="s">
        <v>15972</v>
      </c>
      <c r="N4260" t="s">
        <v>15973</v>
      </c>
      <c r="O4260">
        <v>0.88344750000000005</v>
      </c>
      <c r="P4260">
        <v>0</v>
      </c>
      <c r="Q4260">
        <v>1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2.5461738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2.5461738</v>
      </c>
    </row>
    <row r="4261" spans="1:32" x14ac:dyDescent="0.3">
      <c r="A4261">
        <v>3013371</v>
      </c>
      <c r="B4261">
        <v>1</v>
      </c>
      <c r="C4261" t="s">
        <v>82</v>
      </c>
      <c r="D4261" t="s">
        <v>92</v>
      </c>
      <c r="E4261" t="s">
        <v>15974</v>
      </c>
      <c r="F4261" t="s">
        <v>15975</v>
      </c>
      <c r="G4261" t="s">
        <v>134</v>
      </c>
      <c r="H4261" t="s">
        <v>216</v>
      </c>
      <c r="I4261" t="s">
        <v>78</v>
      </c>
      <c r="J4261" t="s">
        <v>136</v>
      </c>
      <c r="K4261" t="s">
        <v>22</v>
      </c>
      <c r="L4261" t="s">
        <v>177</v>
      </c>
      <c r="M4261" t="s">
        <v>15976</v>
      </c>
      <c r="N4261" t="s">
        <v>15977</v>
      </c>
      <c r="O4261">
        <v>6.5660166666666671</v>
      </c>
      <c r="P4261">
        <v>0</v>
      </c>
      <c r="Q4261">
        <v>1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1.2441788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1.2441788</v>
      </c>
    </row>
    <row r="4262" spans="1:32" x14ac:dyDescent="0.3">
      <c r="A4262">
        <v>3013382</v>
      </c>
      <c r="B4262">
        <v>1</v>
      </c>
      <c r="C4262" t="s">
        <v>82</v>
      </c>
      <c r="D4262" t="s">
        <v>103</v>
      </c>
      <c r="E4262" t="s">
        <v>15978</v>
      </c>
      <c r="F4262" t="s">
        <v>15979</v>
      </c>
      <c r="G4262" t="s">
        <v>134</v>
      </c>
      <c r="H4262" t="s">
        <v>238</v>
      </c>
      <c r="I4262" t="s">
        <v>78</v>
      </c>
      <c r="J4262" t="s">
        <v>136</v>
      </c>
      <c r="K4262" t="s">
        <v>22</v>
      </c>
      <c r="L4262" t="s">
        <v>177</v>
      </c>
      <c r="M4262" t="s">
        <v>15980</v>
      </c>
      <c r="N4262" t="s">
        <v>15981</v>
      </c>
      <c r="O4262">
        <v>3.3788138888888888</v>
      </c>
      <c r="P4262">
        <v>0</v>
      </c>
      <c r="Q4262">
        <v>1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0.58794389999999996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0.58794389999999996</v>
      </c>
    </row>
    <row r="4263" spans="1:32" x14ac:dyDescent="0.3">
      <c r="A4263">
        <v>3019585</v>
      </c>
      <c r="B4263">
        <v>1</v>
      </c>
      <c r="C4263" t="s">
        <v>82</v>
      </c>
      <c r="D4263" t="s">
        <v>113</v>
      </c>
      <c r="E4263" t="s">
        <v>15982</v>
      </c>
      <c r="F4263" t="s">
        <v>15983</v>
      </c>
      <c r="G4263" t="s">
        <v>134</v>
      </c>
      <c r="H4263" t="s">
        <v>367</v>
      </c>
      <c r="I4263" t="s">
        <v>78</v>
      </c>
      <c r="J4263" t="s">
        <v>136</v>
      </c>
      <c r="K4263" t="s">
        <v>22</v>
      </c>
      <c r="L4263" t="s">
        <v>177</v>
      </c>
      <c r="M4263" t="s">
        <v>15984</v>
      </c>
      <c r="N4263" t="s">
        <v>15985</v>
      </c>
      <c r="O4263">
        <v>0.8837516666666666</v>
      </c>
      <c r="P4263">
        <v>0</v>
      </c>
      <c r="Q4263">
        <v>1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0.57178810000000002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0.57178810000000002</v>
      </c>
    </row>
    <row r="4264" spans="1:32" x14ac:dyDescent="0.3">
      <c r="A4264">
        <v>3010193</v>
      </c>
      <c r="B4264">
        <v>1</v>
      </c>
      <c r="C4264" t="s">
        <v>82</v>
      </c>
      <c r="D4264" t="s">
        <v>111</v>
      </c>
      <c r="E4264" t="s">
        <v>15986</v>
      </c>
      <c r="F4264" t="s">
        <v>15987</v>
      </c>
      <c r="G4264" t="s">
        <v>134</v>
      </c>
      <c r="H4264" t="s">
        <v>216</v>
      </c>
      <c r="I4264" t="s">
        <v>78</v>
      </c>
      <c r="J4264" t="s">
        <v>136</v>
      </c>
      <c r="K4264" t="s">
        <v>22</v>
      </c>
      <c r="L4264" t="s">
        <v>177</v>
      </c>
      <c r="M4264" t="s">
        <v>15988</v>
      </c>
      <c r="N4264" t="s">
        <v>15989</v>
      </c>
      <c r="O4264">
        <v>5.4795711111111105</v>
      </c>
      <c r="P4264">
        <v>0</v>
      </c>
      <c r="Q4264">
        <v>1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0.45134502999999998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0.45134502999999998</v>
      </c>
    </row>
    <row r="4265" spans="1:32" x14ac:dyDescent="0.3">
      <c r="A4265">
        <v>3011925</v>
      </c>
      <c r="B4265">
        <v>1</v>
      </c>
      <c r="C4265" t="s">
        <v>83</v>
      </c>
      <c r="D4265" t="s">
        <v>128</v>
      </c>
      <c r="E4265" t="s">
        <v>4610</v>
      </c>
      <c r="F4265" t="s">
        <v>4611</v>
      </c>
      <c r="G4265" t="s">
        <v>134</v>
      </c>
      <c r="H4265" t="s">
        <v>147</v>
      </c>
      <c r="I4265" t="s">
        <v>79</v>
      </c>
      <c r="J4265" t="s">
        <v>136</v>
      </c>
      <c r="K4265" t="s">
        <v>22</v>
      </c>
      <c r="L4265" t="s">
        <v>137</v>
      </c>
      <c r="M4265" t="s">
        <v>15990</v>
      </c>
      <c r="N4265" t="s">
        <v>15991</v>
      </c>
      <c r="O4265">
        <v>7.7450000000000001</v>
      </c>
      <c r="P4265">
        <v>5</v>
      </c>
      <c r="Q4265">
        <v>12</v>
      </c>
      <c r="R4265">
        <v>193</v>
      </c>
      <c r="S4265">
        <v>118</v>
      </c>
      <c r="T4265">
        <v>15</v>
      </c>
      <c r="U4265">
        <v>8</v>
      </c>
      <c r="V4265">
        <v>0</v>
      </c>
      <c r="W4265">
        <v>0</v>
      </c>
      <c r="X4265">
        <v>44.958669999999998</v>
      </c>
      <c r="Y4265">
        <v>2.9569404000000001</v>
      </c>
      <c r="Z4265">
        <v>627.75660000000005</v>
      </c>
      <c r="AA4265">
        <v>257.19472999999999</v>
      </c>
      <c r="AB4265">
        <v>393.16201999999998</v>
      </c>
      <c r="AC4265">
        <v>11.681058</v>
      </c>
      <c r="AD4265">
        <v>0</v>
      </c>
      <c r="AE4265">
        <v>0</v>
      </c>
      <c r="AF4265">
        <v>1337.71</v>
      </c>
    </row>
    <row r="4266" spans="1:32" x14ac:dyDescent="0.3">
      <c r="A4266">
        <v>3015481</v>
      </c>
      <c r="B4266">
        <v>1</v>
      </c>
      <c r="C4266" t="s">
        <v>82</v>
      </c>
      <c r="D4266" t="s">
        <v>107</v>
      </c>
      <c r="E4266" t="s">
        <v>15992</v>
      </c>
      <c r="F4266" t="s">
        <v>15993</v>
      </c>
      <c r="G4266" t="s">
        <v>134</v>
      </c>
      <c r="H4266" t="s">
        <v>367</v>
      </c>
      <c r="I4266" t="s">
        <v>78</v>
      </c>
      <c r="J4266" t="s">
        <v>136</v>
      </c>
      <c r="K4266" t="s">
        <v>22</v>
      </c>
      <c r="L4266" t="s">
        <v>177</v>
      </c>
      <c r="M4266" t="s">
        <v>15994</v>
      </c>
      <c r="N4266" t="s">
        <v>15995</v>
      </c>
      <c r="O4266">
        <v>1.3446611111111111</v>
      </c>
      <c r="P4266">
        <v>0</v>
      </c>
      <c r="Q4266">
        <v>4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0.78930955999999997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0.78930955999999997</v>
      </c>
    </row>
    <row r="4267" spans="1:32" x14ac:dyDescent="0.3">
      <c r="A4267">
        <v>3019468</v>
      </c>
      <c r="B4267">
        <v>1</v>
      </c>
      <c r="C4267" t="s">
        <v>83</v>
      </c>
      <c r="D4267" t="s">
        <v>123</v>
      </c>
      <c r="E4267" t="s">
        <v>15996</v>
      </c>
      <c r="F4267" t="s">
        <v>15997</v>
      </c>
      <c r="G4267" t="s">
        <v>134</v>
      </c>
      <c r="H4267" t="s">
        <v>367</v>
      </c>
      <c r="I4267" t="s">
        <v>78</v>
      </c>
      <c r="J4267" t="s">
        <v>136</v>
      </c>
      <c r="K4267" t="s">
        <v>22</v>
      </c>
      <c r="L4267" t="s">
        <v>177</v>
      </c>
      <c r="M4267" t="s">
        <v>15998</v>
      </c>
      <c r="N4267" t="s">
        <v>15999</v>
      </c>
      <c r="O4267">
        <v>1.4909333333333332</v>
      </c>
      <c r="P4267">
        <v>0</v>
      </c>
      <c r="Q4267">
        <v>1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0.3561106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0.3561106</v>
      </c>
    </row>
    <row r="4268" spans="1:32" x14ac:dyDescent="0.3">
      <c r="A4268">
        <v>3020297</v>
      </c>
      <c r="B4268">
        <v>1</v>
      </c>
      <c r="C4268" t="s">
        <v>83</v>
      </c>
      <c r="D4268" t="s">
        <v>130</v>
      </c>
      <c r="E4268" t="s">
        <v>6755</v>
      </c>
      <c r="F4268" t="s">
        <v>6756</v>
      </c>
      <c r="G4268" t="s">
        <v>134</v>
      </c>
      <c r="H4268" t="s">
        <v>182</v>
      </c>
      <c r="I4268" t="s">
        <v>79</v>
      </c>
      <c r="J4268" t="s">
        <v>136</v>
      </c>
      <c r="K4268" t="s">
        <v>22</v>
      </c>
      <c r="L4268" t="s">
        <v>177</v>
      </c>
      <c r="M4268" t="s">
        <v>16000</v>
      </c>
      <c r="N4268" t="s">
        <v>16001</v>
      </c>
      <c r="O4268">
        <v>0.48666666666666669</v>
      </c>
      <c r="P4268">
        <v>17</v>
      </c>
      <c r="Q4268">
        <v>1310</v>
      </c>
      <c r="R4268">
        <v>24</v>
      </c>
      <c r="S4268">
        <v>12</v>
      </c>
      <c r="T4268">
        <v>11</v>
      </c>
      <c r="U4268">
        <v>102</v>
      </c>
      <c r="V4268">
        <v>0</v>
      </c>
      <c r="W4268">
        <v>0</v>
      </c>
      <c r="X4268">
        <v>9.4957989999999999</v>
      </c>
      <c r="Y4268">
        <v>62.299149999999997</v>
      </c>
      <c r="Z4268">
        <v>112.38012999999999</v>
      </c>
      <c r="AA4268">
        <v>0.76818156000000004</v>
      </c>
      <c r="AB4268">
        <v>10.01327</v>
      </c>
      <c r="AC4268">
        <v>10.532831</v>
      </c>
      <c r="AD4268">
        <v>0</v>
      </c>
      <c r="AE4268">
        <v>0</v>
      </c>
      <c r="AF4268">
        <v>205.48935</v>
      </c>
    </row>
    <row r="4269" spans="1:32" x14ac:dyDescent="0.3">
      <c r="A4269">
        <v>3014119</v>
      </c>
      <c r="B4269">
        <v>1</v>
      </c>
      <c r="C4269" t="s">
        <v>83</v>
      </c>
      <c r="D4269" t="s">
        <v>120</v>
      </c>
      <c r="E4269" t="s">
        <v>16002</v>
      </c>
      <c r="F4269" t="s">
        <v>16003</v>
      </c>
      <c r="G4269" t="s">
        <v>134</v>
      </c>
      <c r="H4269" t="s">
        <v>211</v>
      </c>
      <c r="I4269" t="s">
        <v>79</v>
      </c>
      <c r="J4269" t="s">
        <v>136</v>
      </c>
      <c r="K4269" t="s">
        <v>22</v>
      </c>
      <c r="L4269" t="s">
        <v>177</v>
      </c>
      <c r="M4269" t="s">
        <v>16004</v>
      </c>
      <c r="N4269" t="s">
        <v>16005</v>
      </c>
      <c r="O4269">
        <v>0.30222222222222223</v>
      </c>
      <c r="P4269">
        <v>13</v>
      </c>
      <c r="Q4269">
        <v>3054</v>
      </c>
      <c r="R4269">
        <v>278</v>
      </c>
      <c r="S4269">
        <v>245</v>
      </c>
      <c r="T4269">
        <v>13</v>
      </c>
      <c r="U4269">
        <v>432</v>
      </c>
      <c r="V4269">
        <v>0</v>
      </c>
      <c r="W4269">
        <v>0</v>
      </c>
      <c r="X4269">
        <v>12.630716</v>
      </c>
      <c r="Y4269">
        <v>190.81568999999999</v>
      </c>
      <c r="Z4269">
        <v>19.674143000000001</v>
      </c>
      <c r="AA4269">
        <v>8.9572339999999997</v>
      </c>
      <c r="AB4269">
        <v>35.544519999999999</v>
      </c>
      <c r="AC4269">
        <v>44.702103000000001</v>
      </c>
      <c r="AD4269">
        <v>0</v>
      </c>
      <c r="AE4269">
        <v>0</v>
      </c>
      <c r="AF4269">
        <v>312.32440000000003</v>
      </c>
    </row>
    <row r="4270" spans="1:32" x14ac:dyDescent="0.3">
      <c r="A4270">
        <v>3016120</v>
      </c>
      <c r="B4270">
        <v>1</v>
      </c>
      <c r="C4270" t="s">
        <v>83</v>
      </c>
      <c r="D4270" t="s">
        <v>130</v>
      </c>
      <c r="E4270" t="s">
        <v>8002</v>
      </c>
      <c r="F4270" t="s">
        <v>8003</v>
      </c>
      <c r="G4270" t="s">
        <v>134</v>
      </c>
      <c r="H4270" t="s">
        <v>211</v>
      </c>
      <c r="I4270" t="s">
        <v>79</v>
      </c>
      <c r="J4270" t="s">
        <v>136</v>
      </c>
      <c r="K4270" t="s">
        <v>22</v>
      </c>
      <c r="L4270" t="s">
        <v>177</v>
      </c>
      <c r="M4270" t="s">
        <v>16006</v>
      </c>
      <c r="N4270" t="s">
        <v>16007</v>
      </c>
      <c r="O4270">
        <v>0.68916666666666671</v>
      </c>
      <c r="P4270">
        <v>0</v>
      </c>
      <c r="Q4270">
        <v>577</v>
      </c>
      <c r="R4270">
        <v>1</v>
      </c>
      <c r="S4270">
        <v>68</v>
      </c>
      <c r="T4270">
        <v>3</v>
      </c>
      <c r="U4270">
        <v>126</v>
      </c>
      <c r="V4270">
        <v>1</v>
      </c>
      <c r="W4270">
        <v>0</v>
      </c>
      <c r="X4270">
        <v>0</v>
      </c>
      <c r="Y4270">
        <v>89.059079999999994</v>
      </c>
      <c r="Z4270">
        <v>7.9108879999999999</v>
      </c>
      <c r="AA4270">
        <v>8.9974539999999994</v>
      </c>
      <c r="AB4270">
        <v>3.7918403000000001</v>
      </c>
      <c r="AC4270">
        <v>25.916889999999999</v>
      </c>
      <c r="AD4270">
        <v>0.21678643</v>
      </c>
      <c r="AE4270">
        <v>0</v>
      </c>
      <c r="AF4270">
        <v>135.89294000000001</v>
      </c>
    </row>
    <row r="4271" spans="1:32" x14ac:dyDescent="0.3">
      <c r="A4271">
        <v>3011936</v>
      </c>
      <c r="B4271">
        <v>1</v>
      </c>
      <c r="C4271" t="s">
        <v>83</v>
      </c>
      <c r="D4271" t="s">
        <v>122</v>
      </c>
      <c r="E4271" t="s">
        <v>16008</v>
      </c>
      <c r="F4271" t="s">
        <v>16009</v>
      </c>
      <c r="G4271" t="s">
        <v>134</v>
      </c>
      <c r="H4271" t="s">
        <v>142</v>
      </c>
      <c r="I4271" t="s">
        <v>79</v>
      </c>
      <c r="J4271" t="s">
        <v>136</v>
      </c>
      <c r="K4271" t="s">
        <v>22</v>
      </c>
      <c r="L4271" t="s">
        <v>137</v>
      </c>
      <c r="M4271" t="s">
        <v>16010</v>
      </c>
      <c r="N4271" t="s">
        <v>16011</v>
      </c>
      <c r="O4271">
        <v>6.5436111111111108</v>
      </c>
      <c r="P4271">
        <v>11</v>
      </c>
      <c r="Q4271">
        <v>1251</v>
      </c>
      <c r="R4271">
        <v>104</v>
      </c>
      <c r="S4271">
        <v>268</v>
      </c>
      <c r="T4271">
        <v>18</v>
      </c>
      <c r="U4271">
        <v>372</v>
      </c>
      <c r="V4271">
        <v>4</v>
      </c>
      <c r="W4271">
        <v>0</v>
      </c>
      <c r="X4271">
        <v>176.21386999999999</v>
      </c>
      <c r="Y4271">
        <v>1548.6071999999999</v>
      </c>
      <c r="Z4271">
        <v>691.08605999999997</v>
      </c>
      <c r="AA4271">
        <v>435.65543000000002</v>
      </c>
      <c r="AB4271">
        <v>606.78399999999999</v>
      </c>
      <c r="AC4271">
        <v>1114.2054000000001</v>
      </c>
      <c r="AD4271">
        <v>388.82873999999998</v>
      </c>
      <c r="AE4271">
        <v>0</v>
      </c>
      <c r="AF4271">
        <v>4961.3810000000003</v>
      </c>
    </row>
    <row r="4272" spans="1:32" x14ac:dyDescent="0.3">
      <c r="A4272">
        <v>3019069</v>
      </c>
      <c r="B4272">
        <v>1</v>
      </c>
      <c r="C4272" t="s">
        <v>83</v>
      </c>
      <c r="D4272" t="s">
        <v>119</v>
      </c>
      <c r="E4272" t="s">
        <v>16012</v>
      </c>
      <c r="F4272" t="s">
        <v>16013</v>
      </c>
      <c r="G4272" t="s">
        <v>134</v>
      </c>
      <c r="H4272" t="s">
        <v>211</v>
      </c>
      <c r="I4272" t="s">
        <v>79</v>
      </c>
      <c r="J4272" t="s">
        <v>136</v>
      </c>
      <c r="K4272" t="s">
        <v>22</v>
      </c>
      <c r="L4272" t="s">
        <v>177</v>
      </c>
      <c r="M4272" t="s">
        <v>16014</v>
      </c>
      <c r="N4272" t="s">
        <v>16015</v>
      </c>
      <c r="O4272">
        <v>0.40083333333333332</v>
      </c>
      <c r="P4272">
        <v>2</v>
      </c>
      <c r="Q4272">
        <v>597</v>
      </c>
      <c r="R4272">
        <v>3</v>
      </c>
      <c r="S4272">
        <v>30</v>
      </c>
      <c r="T4272">
        <v>3</v>
      </c>
      <c r="U4272">
        <v>31</v>
      </c>
      <c r="V4272">
        <v>0</v>
      </c>
      <c r="W4272">
        <v>0</v>
      </c>
      <c r="X4272">
        <v>8.1375189999999993</v>
      </c>
      <c r="Y4272">
        <v>20.708701999999999</v>
      </c>
      <c r="Z4272">
        <v>2.6278256999999998</v>
      </c>
      <c r="AA4272">
        <v>6.3132159999999997</v>
      </c>
      <c r="AB4272">
        <v>6.1799739999999996</v>
      </c>
      <c r="AC4272">
        <v>2.9017445999999998</v>
      </c>
      <c r="AD4272">
        <v>0</v>
      </c>
      <c r="AE4272">
        <v>0</v>
      </c>
      <c r="AF4272">
        <v>46.868980000000001</v>
      </c>
    </row>
    <row r="4273" spans="1:32" x14ac:dyDescent="0.3">
      <c r="A4273">
        <v>3014020</v>
      </c>
      <c r="B4273">
        <v>1</v>
      </c>
      <c r="C4273" t="s">
        <v>82</v>
      </c>
      <c r="D4273" t="s">
        <v>84</v>
      </c>
      <c r="E4273" t="s">
        <v>16016</v>
      </c>
      <c r="F4273" t="s">
        <v>16017</v>
      </c>
      <c r="G4273" t="s">
        <v>134</v>
      </c>
      <c r="H4273" t="s">
        <v>216</v>
      </c>
      <c r="I4273" t="s">
        <v>78</v>
      </c>
      <c r="J4273" t="s">
        <v>136</v>
      </c>
      <c r="K4273" t="s">
        <v>22</v>
      </c>
      <c r="L4273" t="s">
        <v>177</v>
      </c>
      <c r="M4273" t="s">
        <v>16018</v>
      </c>
      <c r="N4273" t="s">
        <v>16019</v>
      </c>
      <c r="O4273">
        <v>1.9286183333333333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1.6433530999999999</v>
      </c>
      <c r="AD4273">
        <v>0</v>
      </c>
      <c r="AE4273">
        <v>0</v>
      </c>
      <c r="AF4273">
        <v>1.6433530999999999</v>
      </c>
    </row>
    <row r="4274" spans="1:32" x14ac:dyDescent="0.3">
      <c r="A4274">
        <v>3012707</v>
      </c>
      <c r="B4274">
        <v>1</v>
      </c>
      <c r="C4274" t="s">
        <v>82</v>
      </c>
      <c r="D4274" t="s">
        <v>93</v>
      </c>
      <c r="E4274" t="s">
        <v>16020</v>
      </c>
      <c r="F4274" t="s">
        <v>16021</v>
      </c>
      <c r="G4274" t="s">
        <v>134</v>
      </c>
      <c r="H4274" t="s">
        <v>142</v>
      </c>
      <c r="I4274" t="s">
        <v>78</v>
      </c>
      <c r="J4274" t="s">
        <v>136</v>
      </c>
      <c r="K4274" t="s">
        <v>22</v>
      </c>
      <c r="L4274" t="s">
        <v>137</v>
      </c>
      <c r="M4274" t="s">
        <v>16022</v>
      </c>
      <c r="N4274" t="s">
        <v>16023</v>
      </c>
      <c r="O4274">
        <v>7.8113888888888887</v>
      </c>
      <c r="P4274">
        <v>0</v>
      </c>
      <c r="Q4274">
        <v>36</v>
      </c>
      <c r="R4274">
        <v>0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0</v>
      </c>
      <c r="Y4274">
        <v>63.94603</v>
      </c>
      <c r="Z4274">
        <v>0</v>
      </c>
      <c r="AA4274">
        <v>0</v>
      </c>
      <c r="AB4274">
        <v>0</v>
      </c>
      <c r="AC4274">
        <v>11.323762</v>
      </c>
      <c r="AD4274">
        <v>0</v>
      </c>
      <c r="AE4274">
        <v>0</v>
      </c>
      <c r="AF4274">
        <v>75.26979</v>
      </c>
    </row>
    <row r="4275" spans="1:32" x14ac:dyDescent="0.3">
      <c r="A4275">
        <v>3019055</v>
      </c>
      <c r="B4275">
        <v>1</v>
      </c>
      <c r="C4275" t="s">
        <v>83</v>
      </c>
      <c r="D4275" t="s">
        <v>115</v>
      </c>
      <c r="E4275" t="s">
        <v>16024</v>
      </c>
      <c r="F4275" t="s">
        <v>16025</v>
      </c>
      <c r="G4275" t="s">
        <v>134</v>
      </c>
      <c r="H4275" t="s">
        <v>211</v>
      </c>
      <c r="I4275" t="s">
        <v>79</v>
      </c>
      <c r="J4275" t="s">
        <v>136</v>
      </c>
      <c r="K4275" t="s">
        <v>22</v>
      </c>
      <c r="L4275" t="s">
        <v>177</v>
      </c>
      <c r="M4275" t="s">
        <v>16026</v>
      </c>
      <c r="N4275" t="s">
        <v>16027</v>
      </c>
      <c r="O4275">
        <v>0.42694444444444446</v>
      </c>
      <c r="P4275">
        <v>1</v>
      </c>
      <c r="Q4275">
        <v>101</v>
      </c>
      <c r="R4275">
        <v>4</v>
      </c>
      <c r="S4275">
        <v>15</v>
      </c>
      <c r="T4275">
        <v>3</v>
      </c>
      <c r="U4275">
        <v>2</v>
      </c>
      <c r="V4275">
        <v>0</v>
      </c>
      <c r="W4275">
        <v>0</v>
      </c>
      <c r="X4275">
        <v>0.30296679999999998</v>
      </c>
      <c r="Y4275">
        <v>4.7638226000000001</v>
      </c>
      <c r="Z4275">
        <v>4.2388805999999999</v>
      </c>
      <c r="AA4275">
        <v>1.2088939999999999</v>
      </c>
      <c r="AB4275">
        <v>6.4312687000000004</v>
      </c>
      <c r="AC4275">
        <v>0.86272632999999999</v>
      </c>
      <c r="AD4275">
        <v>0</v>
      </c>
      <c r="AE4275">
        <v>0</v>
      </c>
      <c r="AF4275">
        <v>17.80856</v>
      </c>
    </row>
    <row r="4276" spans="1:32" x14ac:dyDescent="0.3">
      <c r="A4276">
        <v>3014088</v>
      </c>
      <c r="B4276">
        <v>1</v>
      </c>
      <c r="C4276" t="s">
        <v>83</v>
      </c>
      <c r="D4276" t="s">
        <v>123</v>
      </c>
      <c r="E4276" t="s">
        <v>2138</v>
      </c>
      <c r="F4276" t="s">
        <v>2139</v>
      </c>
      <c r="G4276" t="s">
        <v>134</v>
      </c>
      <c r="H4276" t="s">
        <v>211</v>
      </c>
      <c r="I4276" t="s">
        <v>79</v>
      </c>
      <c r="J4276" t="s">
        <v>136</v>
      </c>
      <c r="K4276" t="s">
        <v>22</v>
      </c>
      <c r="L4276" t="s">
        <v>177</v>
      </c>
      <c r="M4276" t="s">
        <v>16028</v>
      </c>
      <c r="N4276" t="s">
        <v>16029</v>
      </c>
      <c r="O4276">
        <v>0.38886444444444446</v>
      </c>
      <c r="P4276">
        <v>17</v>
      </c>
      <c r="Q4276">
        <v>291</v>
      </c>
      <c r="R4276">
        <v>76</v>
      </c>
      <c r="S4276">
        <v>12</v>
      </c>
      <c r="T4276">
        <v>23</v>
      </c>
      <c r="U4276">
        <v>14</v>
      </c>
      <c r="V4276">
        <v>6</v>
      </c>
      <c r="W4276">
        <v>0</v>
      </c>
      <c r="X4276">
        <v>2.3097691999999999</v>
      </c>
      <c r="Y4276">
        <v>29.885120000000001</v>
      </c>
      <c r="Z4276">
        <v>32.500625999999997</v>
      </c>
      <c r="AA4276">
        <v>1.2694087999999999</v>
      </c>
      <c r="AB4276">
        <v>36.574272000000001</v>
      </c>
      <c r="AC4276">
        <v>9.0257520000000007</v>
      </c>
      <c r="AD4276">
        <v>229.74493000000001</v>
      </c>
      <c r="AE4276">
        <v>0</v>
      </c>
      <c r="AF4276">
        <v>341.30988000000002</v>
      </c>
    </row>
    <row r="4277" spans="1:32" x14ac:dyDescent="0.3">
      <c r="A4277">
        <v>3019350</v>
      </c>
      <c r="B4277">
        <v>1</v>
      </c>
      <c r="C4277" t="s">
        <v>82</v>
      </c>
      <c r="D4277" t="s">
        <v>112</v>
      </c>
      <c r="E4277" t="s">
        <v>16030</v>
      </c>
      <c r="F4277" t="s">
        <v>16031</v>
      </c>
      <c r="G4277" t="s">
        <v>134</v>
      </c>
      <c r="H4277" t="s">
        <v>367</v>
      </c>
      <c r="I4277" t="s">
        <v>78</v>
      </c>
      <c r="J4277" t="s">
        <v>136</v>
      </c>
      <c r="K4277" t="s">
        <v>22</v>
      </c>
      <c r="L4277" t="s">
        <v>177</v>
      </c>
      <c r="M4277" t="s">
        <v>16032</v>
      </c>
      <c r="N4277" t="s">
        <v>16033</v>
      </c>
      <c r="O4277">
        <v>3.6456397222222221</v>
      </c>
      <c r="P4277">
        <v>0</v>
      </c>
      <c r="Q4277">
        <v>1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1.8980128999999998E-2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1.8980128999999998E-2</v>
      </c>
    </row>
    <row r="4278" spans="1:32" x14ac:dyDescent="0.3">
      <c r="A4278">
        <v>3012145</v>
      </c>
      <c r="B4278">
        <v>1</v>
      </c>
      <c r="C4278" t="s">
        <v>83</v>
      </c>
      <c r="D4278" t="s">
        <v>127</v>
      </c>
      <c r="E4278" t="s">
        <v>16034</v>
      </c>
      <c r="F4278" t="s">
        <v>16035</v>
      </c>
      <c r="G4278" t="s">
        <v>134</v>
      </c>
      <c r="H4278" t="s">
        <v>147</v>
      </c>
      <c r="I4278" t="s">
        <v>78</v>
      </c>
      <c r="J4278" t="s">
        <v>136</v>
      </c>
      <c r="K4278" t="s">
        <v>22</v>
      </c>
      <c r="L4278" t="s">
        <v>137</v>
      </c>
      <c r="M4278" t="s">
        <v>16036</v>
      </c>
      <c r="N4278" t="s">
        <v>16037</v>
      </c>
      <c r="O4278">
        <v>0.33750000000000002</v>
      </c>
      <c r="P4278">
        <v>0</v>
      </c>
      <c r="Q4278">
        <v>6</v>
      </c>
      <c r="R4278">
        <v>0</v>
      </c>
      <c r="S4278">
        <v>3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3.2021466999999998E-2</v>
      </c>
      <c r="Z4278">
        <v>0</v>
      </c>
      <c r="AA4278">
        <v>0.72898280000000004</v>
      </c>
      <c r="AB4278">
        <v>0</v>
      </c>
      <c r="AC4278">
        <v>0</v>
      </c>
      <c r="AD4278">
        <v>0</v>
      </c>
      <c r="AE4278">
        <v>0</v>
      </c>
      <c r="AF4278">
        <v>0.76100427000000004</v>
      </c>
    </row>
    <row r="4279" spans="1:32" x14ac:dyDescent="0.3">
      <c r="A4279">
        <v>3017773</v>
      </c>
      <c r="B4279">
        <v>1</v>
      </c>
      <c r="C4279" t="s">
        <v>83</v>
      </c>
      <c r="D4279" t="s">
        <v>128</v>
      </c>
      <c r="E4279" t="s">
        <v>16038</v>
      </c>
      <c r="F4279" t="s">
        <v>16039</v>
      </c>
      <c r="G4279" t="s">
        <v>134</v>
      </c>
      <c r="H4279" t="s">
        <v>182</v>
      </c>
      <c r="I4279" t="s">
        <v>78</v>
      </c>
      <c r="J4279" t="s">
        <v>136</v>
      </c>
      <c r="K4279" t="s">
        <v>22</v>
      </c>
      <c r="L4279" t="s">
        <v>177</v>
      </c>
      <c r="M4279" t="s">
        <v>16040</v>
      </c>
      <c r="N4279" t="s">
        <v>16041</v>
      </c>
      <c r="O4279">
        <v>1.8515030555555556</v>
      </c>
      <c r="P4279">
        <v>0</v>
      </c>
      <c r="Q4279">
        <v>533</v>
      </c>
      <c r="R4279">
        <v>0</v>
      </c>
      <c r="S4279">
        <v>0</v>
      </c>
      <c r="T4279">
        <v>0</v>
      </c>
      <c r="U4279">
        <v>12</v>
      </c>
      <c r="V4279">
        <v>0</v>
      </c>
      <c r="W4279">
        <v>0</v>
      </c>
      <c r="X4279">
        <v>0</v>
      </c>
      <c r="Y4279">
        <v>200.07578000000001</v>
      </c>
      <c r="Z4279">
        <v>0</v>
      </c>
      <c r="AA4279">
        <v>0</v>
      </c>
      <c r="AB4279">
        <v>0</v>
      </c>
      <c r="AC4279">
        <v>12.024248</v>
      </c>
      <c r="AD4279">
        <v>0</v>
      </c>
      <c r="AE4279">
        <v>0</v>
      </c>
      <c r="AF4279">
        <v>212.10002</v>
      </c>
    </row>
    <row r="4280" spans="1:32" x14ac:dyDescent="0.3">
      <c r="A4280">
        <v>3001863</v>
      </c>
      <c r="B4280">
        <v>1</v>
      </c>
      <c r="C4280" t="s">
        <v>82</v>
      </c>
      <c r="D4280" t="s">
        <v>106</v>
      </c>
      <c r="E4280" t="s">
        <v>16042</v>
      </c>
      <c r="F4280" t="s">
        <v>16043</v>
      </c>
      <c r="G4280" t="s">
        <v>134</v>
      </c>
      <c r="H4280" t="s">
        <v>247</v>
      </c>
      <c r="I4280" t="s">
        <v>78</v>
      </c>
      <c r="J4280" t="s">
        <v>136</v>
      </c>
      <c r="K4280" t="s">
        <v>22</v>
      </c>
      <c r="L4280" t="s">
        <v>177</v>
      </c>
      <c r="M4280" t="s">
        <v>16044</v>
      </c>
      <c r="N4280" t="s">
        <v>16045</v>
      </c>
      <c r="O4280">
        <v>3.1367405555555554</v>
      </c>
      <c r="P4280">
        <v>0</v>
      </c>
      <c r="Q4280">
        <v>92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80.063360000000003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80.063360000000003</v>
      </c>
    </row>
    <row r="4281" spans="1:32" x14ac:dyDescent="0.3">
      <c r="A4281">
        <v>3019529</v>
      </c>
      <c r="B4281">
        <v>1</v>
      </c>
      <c r="C4281" t="s">
        <v>83</v>
      </c>
      <c r="D4281" t="s">
        <v>123</v>
      </c>
      <c r="E4281" t="s">
        <v>16046</v>
      </c>
      <c r="F4281" t="s">
        <v>16047</v>
      </c>
      <c r="G4281" t="s">
        <v>134</v>
      </c>
      <c r="H4281" t="s">
        <v>247</v>
      </c>
      <c r="I4281" t="s">
        <v>78</v>
      </c>
      <c r="J4281" t="s">
        <v>136</v>
      </c>
      <c r="K4281" t="s">
        <v>22</v>
      </c>
      <c r="L4281" t="s">
        <v>177</v>
      </c>
      <c r="M4281" t="s">
        <v>16048</v>
      </c>
      <c r="N4281" t="s">
        <v>16049</v>
      </c>
      <c r="O4281">
        <v>0.63565611111111109</v>
      </c>
      <c r="P4281">
        <v>0</v>
      </c>
      <c r="Q4281">
        <v>5</v>
      </c>
      <c r="R4281">
        <v>0</v>
      </c>
      <c r="S4281">
        <v>3</v>
      </c>
      <c r="T4281">
        <v>0</v>
      </c>
      <c r="U4281">
        <v>2</v>
      </c>
      <c r="V4281">
        <v>0</v>
      </c>
      <c r="W4281">
        <v>0</v>
      </c>
      <c r="X4281">
        <v>0</v>
      </c>
      <c r="Y4281">
        <v>0.20005295000000001</v>
      </c>
      <c r="Z4281">
        <v>0</v>
      </c>
      <c r="AA4281">
        <v>0.13940317999999999</v>
      </c>
      <c r="AB4281">
        <v>0</v>
      </c>
      <c r="AC4281">
        <v>0.88213145999999998</v>
      </c>
      <c r="AD4281">
        <v>0</v>
      </c>
      <c r="AE4281">
        <v>0</v>
      </c>
      <c r="AF4281">
        <v>1.2215875</v>
      </c>
    </row>
    <row r="4282" spans="1:32" x14ac:dyDescent="0.3">
      <c r="A4282">
        <v>3010089</v>
      </c>
      <c r="B4282">
        <v>1</v>
      </c>
      <c r="C4282" t="s">
        <v>83</v>
      </c>
      <c r="D4282" t="s">
        <v>130</v>
      </c>
      <c r="E4282" t="s">
        <v>16050</v>
      </c>
      <c r="F4282" t="s">
        <v>16051</v>
      </c>
      <c r="G4282" t="s">
        <v>134</v>
      </c>
      <c r="H4282" t="s">
        <v>216</v>
      </c>
      <c r="I4282" t="s">
        <v>78</v>
      </c>
      <c r="J4282" t="s">
        <v>136</v>
      </c>
      <c r="K4282" t="s">
        <v>22</v>
      </c>
      <c r="L4282" t="s">
        <v>177</v>
      </c>
      <c r="M4282" t="s">
        <v>16052</v>
      </c>
      <c r="N4282" t="s">
        <v>16053</v>
      </c>
      <c r="O4282">
        <v>4.678281666666666</v>
      </c>
      <c r="P4282">
        <v>0</v>
      </c>
      <c r="Q4282">
        <v>4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3.0488281000000002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3.0488281000000002</v>
      </c>
    </row>
    <row r="4283" spans="1:32" x14ac:dyDescent="0.3">
      <c r="A4283">
        <v>3012383</v>
      </c>
      <c r="B4283">
        <v>1</v>
      </c>
      <c r="C4283" t="s">
        <v>82</v>
      </c>
      <c r="D4283" t="s">
        <v>112</v>
      </c>
      <c r="E4283" t="s">
        <v>16054</v>
      </c>
      <c r="F4283" t="s">
        <v>16055</v>
      </c>
      <c r="G4283" t="s">
        <v>134</v>
      </c>
      <c r="H4283" t="s">
        <v>404</v>
      </c>
      <c r="I4283" t="s">
        <v>78</v>
      </c>
      <c r="J4283" t="s">
        <v>136</v>
      </c>
      <c r="K4283" t="s">
        <v>22</v>
      </c>
      <c r="L4283" t="s">
        <v>177</v>
      </c>
      <c r="M4283" t="s">
        <v>16056</v>
      </c>
      <c r="N4283" t="s">
        <v>1235</v>
      </c>
      <c r="O4283">
        <v>2.3102966666666664</v>
      </c>
      <c r="P4283">
        <v>0</v>
      </c>
      <c r="Q4283">
        <v>4</v>
      </c>
      <c r="R4283">
        <v>0</v>
      </c>
      <c r="S4283">
        <v>0</v>
      </c>
      <c r="T4283">
        <v>0</v>
      </c>
      <c r="U4283">
        <v>4</v>
      </c>
      <c r="V4283">
        <v>0</v>
      </c>
      <c r="W4283">
        <v>0</v>
      </c>
      <c r="X4283">
        <v>0</v>
      </c>
      <c r="Y4283">
        <v>0.46853808000000002</v>
      </c>
      <c r="Z4283">
        <v>0</v>
      </c>
      <c r="AA4283">
        <v>0</v>
      </c>
      <c r="AB4283">
        <v>0</v>
      </c>
      <c r="AC4283">
        <v>1.3229500999999999</v>
      </c>
      <c r="AD4283">
        <v>0</v>
      </c>
      <c r="AE4283">
        <v>0</v>
      </c>
      <c r="AF4283">
        <v>1.7914882000000001</v>
      </c>
    </row>
    <row r="4284" spans="1:32" x14ac:dyDescent="0.3">
      <c r="A4284">
        <v>3012287</v>
      </c>
      <c r="B4284">
        <v>1</v>
      </c>
      <c r="C4284" t="s">
        <v>82</v>
      </c>
      <c r="D4284" t="s">
        <v>106</v>
      </c>
      <c r="E4284" t="s">
        <v>16057</v>
      </c>
      <c r="F4284" t="s">
        <v>16058</v>
      </c>
      <c r="G4284" t="s">
        <v>134</v>
      </c>
      <c r="H4284" t="s">
        <v>142</v>
      </c>
      <c r="I4284" t="s">
        <v>79</v>
      </c>
      <c r="J4284" t="s">
        <v>136</v>
      </c>
      <c r="K4284" t="s">
        <v>22</v>
      </c>
      <c r="L4284" t="s">
        <v>137</v>
      </c>
      <c r="M4284" t="s">
        <v>16059</v>
      </c>
      <c r="N4284" t="s">
        <v>16060</v>
      </c>
      <c r="O4284">
        <v>7.9427777777777777</v>
      </c>
      <c r="P4284">
        <v>0</v>
      </c>
      <c r="Q4284">
        <v>437</v>
      </c>
      <c r="R4284">
        <v>0</v>
      </c>
      <c r="S4284">
        <v>0</v>
      </c>
      <c r="T4284">
        <v>0</v>
      </c>
      <c r="U4284">
        <v>19</v>
      </c>
      <c r="V4284">
        <v>0</v>
      </c>
      <c r="W4284">
        <v>0</v>
      </c>
      <c r="X4284">
        <v>0</v>
      </c>
      <c r="Y4284">
        <v>877.37969999999996</v>
      </c>
      <c r="Z4284">
        <v>0</v>
      </c>
      <c r="AA4284">
        <v>0</v>
      </c>
      <c r="AB4284">
        <v>0</v>
      </c>
      <c r="AC4284">
        <v>64.602419999999995</v>
      </c>
      <c r="AD4284">
        <v>0</v>
      </c>
      <c r="AE4284">
        <v>0</v>
      </c>
      <c r="AF4284">
        <v>941.98209999999995</v>
      </c>
    </row>
    <row r="4285" spans="1:32" x14ac:dyDescent="0.3">
      <c r="A4285">
        <v>3016204</v>
      </c>
      <c r="B4285">
        <v>1</v>
      </c>
      <c r="C4285" t="s">
        <v>83</v>
      </c>
      <c r="D4285" t="s">
        <v>116</v>
      </c>
      <c r="E4285" t="s">
        <v>16061</v>
      </c>
      <c r="F4285" t="s">
        <v>16062</v>
      </c>
      <c r="G4285" t="s">
        <v>134</v>
      </c>
      <c r="H4285" t="s">
        <v>238</v>
      </c>
      <c r="I4285" t="s">
        <v>78</v>
      </c>
      <c r="J4285" t="s">
        <v>136</v>
      </c>
      <c r="K4285" t="s">
        <v>22</v>
      </c>
      <c r="L4285" t="s">
        <v>177</v>
      </c>
      <c r="M4285" t="s">
        <v>16063</v>
      </c>
      <c r="N4285" t="s">
        <v>16064</v>
      </c>
      <c r="O4285">
        <v>5.3983172222222215</v>
      </c>
      <c r="P4285">
        <v>0</v>
      </c>
      <c r="Q4285">
        <v>2</v>
      </c>
      <c r="R4285">
        <v>0</v>
      </c>
      <c r="S4285">
        <v>15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0.86699579999999998</v>
      </c>
      <c r="Z4285">
        <v>0</v>
      </c>
      <c r="AA4285">
        <v>10.477800999999999</v>
      </c>
      <c r="AB4285">
        <v>0</v>
      </c>
      <c r="AC4285">
        <v>0</v>
      </c>
      <c r="AD4285">
        <v>0</v>
      </c>
      <c r="AE4285">
        <v>0</v>
      </c>
      <c r="AF4285">
        <v>11.344797</v>
      </c>
    </row>
    <row r="4286" spans="1:32" x14ac:dyDescent="0.3">
      <c r="A4286">
        <v>3017536</v>
      </c>
      <c r="B4286">
        <v>1</v>
      </c>
      <c r="C4286" t="s">
        <v>83</v>
      </c>
      <c r="D4286" t="s">
        <v>126</v>
      </c>
      <c r="E4286" t="s">
        <v>16065</v>
      </c>
      <c r="F4286" t="s">
        <v>16066</v>
      </c>
      <c r="G4286" t="s">
        <v>134</v>
      </c>
      <c r="H4286" t="s">
        <v>182</v>
      </c>
      <c r="I4286" t="s">
        <v>78</v>
      </c>
      <c r="J4286" t="s">
        <v>136</v>
      </c>
      <c r="K4286" t="s">
        <v>22</v>
      </c>
      <c r="L4286" t="s">
        <v>177</v>
      </c>
      <c r="M4286" t="s">
        <v>16067</v>
      </c>
      <c r="N4286" t="s">
        <v>16068</v>
      </c>
      <c r="O4286">
        <v>0.83232388888888886</v>
      </c>
      <c r="P4286">
        <v>0</v>
      </c>
      <c r="Q4286">
        <v>24</v>
      </c>
      <c r="R4286">
        <v>0</v>
      </c>
      <c r="S4286">
        <v>0</v>
      </c>
      <c r="T4286">
        <v>0</v>
      </c>
      <c r="U4286">
        <v>3</v>
      </c>
      <c r="V4286">
        <v>0</v>
      </c>
      <c r="W4286">
        <v>0</v>
      </c>
      <c r="X4286">
        <v>0</v>
      </c>
      <c r="Y4286">
        <v>2.4805028</v>
      </c>
      <c r="Z4286">
        <v>0</v>
      </c>
      <c r="AA4286">
        <v>0</v>
      </c>
      <c r="AB4286">
        <v>0</v>
      </c>
      <c r="AC4286">
        <v>4.6867913999999997</v>
      </c>
      <c r="AD4286">
        <v>0</v>
      </c>
      <c r="AE4286">
        <v>0</v>
      </c>
      <c r="AF4286">
        <v>7.1672940000000001</v>
      </c>
    </row>
    <row r="4287" spans="1:32" x14ac:dyDescent="0.3">
      <c r="A4287">
        <v>3018239</v>
      </c>
      <c r="B4287">
        <v>1</v>
      </c>
      <c r="C4287" t="s">
        <v>82</v>
      </c>
      <c r="D4287" t="s">
        <v>112</v>
      </c>
      <c r="E4287" t="s">
        <v>16069</v>
      </c>
      <c r="F4287" t="s">
        <v>16070</v>
      </c>
      <c r="G4287" t="s">
        <v>134</v>
      </c>
      <c r="H4287" t="s">
        <v>182</v>
      </c>
      <c r="I4287" t="s">
        <v>79</v>
      </c>
      <c r="J4287" t="s">
        <v>136</v>
      </c>
      <c r="K4287" t="s">
        <v>22</v>
      </c>
      <c r="L4287" t="s">
        <v>177</v>
      </c>
      <c r="M4287" t="s">
        <v>16071</v>
      </c>
      <c r="N4287" t="s">
        <v>16072</v>
      </c>
      <c r="O4287">
        <v>0.37083333333333335</v>
      </c>
      <c r="P4287">
        <v>0</v>
      </c>
      <c r="Q4287">
        <v>0</v>
      </c>
      <c r="R4287">
        <v>0</v>
      </c>
      <c r="S4287">
        <v>0</v>
      </c>
      <c r="T4287">
        <v>7</v>
      </c>
      <c r="U4287">
        <v>2</v>
      </c>
      <c r="V4287">
        <v>18</v>
      </c>
      <c r="W4287">
        <v>2</v>
      </c>
      <c r="X4287">
        <v>0</v>
      </c>
      <c r="Y4287">
        <v>0</v>
      </c>
      <c r="Z4287">
        <v>0</v>
      </c>
      <c r="AA4287">
        <v>0</v>
      </c>
      <c r="AB4287">
        <v>13.247325</v>
      </c>
      <c r="AC4287">
        <v>1.1106266</v>
      </c>
      <c r="AD4287">
        <v>321.04149999999998</v>
      </c>
      <c r="AE4287">
        <v>9.3930030000000002</v>
      </c>
      <c r="AF4287">
        <v>344.79244999999997</v>
      </c>
    </row>
    <row r="4288" spans="1:32" x14ac:dyDescent="0.3">
      <c r="A4288">
        <v>3014230</v>
      </c>
      <c r="B4288">
        <v>1</v>
      </c>
      <c r="C4288" t="s">
        <v>82</v>
      </c>
      <c r="D4288" t="s">
        <v>103</v>
      </c>
      <c r="E4288" t="s">
        <v>15487</v>
      </c>
      <c r="F4288" t="s">
        <v>15488</v>
      </c>
      <c r="G4288" t="s">
        <v>134</v>
      </c>
      <c r="H4288" t="s">
        <v>247</v>
      </c>
      <c r="I4288" t="s">
        <v>78</v>
      </c>
      <c r="J4288" t="s">
        <v>136</v>
      </c>
      <c r="K4288" t="s">
        <v>22</v>
      </c>
      <c r="L4288" t="s">
        <v>177</v>
      </c>
      <c r="M4288" t="s">
        <v>16073</v>
      </c>
      <c r="N4288" t="s">
        <v>16074</v>
      </c>
      <c r="O4288">
        <v>2.1861441666666668</v>
      </c>
      <c r="P4288">
        <v>0</v>
      </c>
      <c r="Q4288">
        <v>19</v>
      </c>
      <c r="R4288">
        <v>0</v>
      </c>
      <c r="S4288">
        <v>3</v>
      </c>
      <c r="T4288">
        <v>0</v>
      </c>
      <c r="U4288">
        <v>2</v>
      </c>
      <c r="V4288">
        <v>0</v>
      </c>
      <c r="W4288">
        <v>0</v>
      </c>
      <c r="X4288">
        <v>0</v>
      </c>
      <c r="Y4288">
        <v>7.1195539999999999</v>
      </c>
      <c r="Z4288">
        <v>0</v>
      </c>
      <c r="AA4288">
        <v>1.8861037</v>
      </c>
      <c r="AB4288">
        <v>0</v>
      </c>
      <c r="AC4288">
        <v>0.46240756</v>
      </c>
      <c r="AD4288">
        <v>0</v>
      </c>
      <c r="AE4288">
        <v>0</v>
      </c>
      <c r="AF4288">
        <v>9.4680649999999993</v>
      </c>
    </row>
    <row r="4289" spans="1:32" x14ac:dyDescent="0.3">
      <c r="A4289">
        <v>3019672</v>
      </c>
      <c r="B4289">
        <v>1</v>
      </c>
      <c r="C4289" t="s">
        <v>82</v>
      </c>
      <c r="D4289" t="s">
        <v>99</v>
      </c>
      <c r="E4289" t="s">
        <v>16075</v>
      </c>
      <c r="F4289" t="s">
        <v>16076</v>
      </c>
      <c r="G4289" t="s">
        <v>134</v>
      </c>
      <c r="H4289" t="s">
        <v>404</v>
      </c>
      <c r="I4289" t="s">
        <v>78</v>
      </c>
      <c r="J4289" t="s">
        <v>136</v>
      </c>
      <c r="K4289" t="s">
        <v>22</v>
      </c>
      <c r="L4289" t="s">
        <v>177</v>
      </c>
      <c r="M4289" t="s">
        <v>16077</v>
      </c>
      <c r="N4289" t="s">
        <v>14595</v>
      </c>
      <c r="O4289">
        <v>0.37692833333333331</v>
      </c>
      <c r="P4289">
        <v>0</v>
      </c>
      <c r="Q4289">
        <v>49</v>
      </c>
      <c r="R4289">
        <v>0</v>
      </c>
      <c r="S4289">
        <v>1</v>
      </c>
      <c r="T4289">
        <v>0</v>
      </c>
      <c r="U4289">
        <v>5</v>
      </c>
      <c r="V4289">
        <v>0</v>
      </c>
      <c r="W4289">
        <v>0</v>
      </c>
      <c r="X4289">
        <v>0</v>
      </c>
      <c r="Y4289">
        <v>2.8506233999999999</v>
      </c>
      <c r="Z4289">
        <v>0</v>
      </c>
      <c r="AA4289">
        <v>4.8936904000000002E-6</v>
      </c>
      <c r="AB4289">
        <v>0</v>
      </c>
      <c r="AC4289">
        <v>1.3354124000000001</v>
      </c>
      <c r="AD4289">
        <v>0</v>
      </c>
      <c r="AE4289">
        <v>0</v>
      </c>
      <c r="AF4289">
        <v>4.1860404000000004</v>
      </c>
    </row>
    <row r="4290" spans="1:32" x14ac:dyDescent="0.3">
      <c r="A4290">
        <v>3019583</v>
      </c>
      <c r="B4290">
        <v>1</v>
      </c>
      <c r="C4290" t="s">
        <v>82</v>
      </c>
      <c r="D4290" t="s">
        <v>93</v>
      </c>
      <c r="E4290" t="s">
        <v>16078</v>
      </c>
      <c r="F4290" t="s">
        <v>16079</v>
      </c>
      <c r="G4290" t="s">
        <v>134</v>
      </c>
      <c r="H4290" t="s">
        <v>2683</v>
      </c>
      <c r="I4290" t="s">
        <v>79</v>
      </c>
      <c r="J4290" t="s">
        <v>136</v>
      </c>
      <c r="K4290" t="s">
        <v>22</v>
      </c>
      <c r="L4290" t="s">
        <v>177</v>
      </c>
      <c r="M4290" t="s">
        <v>16080</v>
      </c>
      <c r="N4290" t="s">
        <v>16081</v>
      </c>
      <c r="O4290">
        <v>4.8841666666666663</v>
      </c>
      <c r="P4290">
        <v>2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412.77614999999997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412.77614999999997</v>
      </c>
    </row>
    <row r="4291" spans="1:32" x14ac:dyDescent="0.3">
      <c r="A4291">
        <v>3012984</v>
      </c>
      <c r="B4291">
        <v>1</v>
      </c>
      <c r="C4291" t="s">
        <v>83</v>
      </c>
      <c r="D4291" t="s">
        <v>129</v>
      </c>
      <c r="E4291" t="s">
        <v>16082</v>
      </c>
      <c r="F4291" t="s">
        <v>16083</v>
      </c>
      <c r="G4291" t="s">
        <v>134</v>
      </c>
      <c r="H4291" t="s">
        <v>247</v>
      </c>
      <c r="I4291" t="s">
        <v>78</v>
      </c>
      <c r="J4291" t="s">
        <v>136</v>
      </c>
      <c r="K4291" t="s">
        <v>22</v>
      </c>
      <c r="L4291" t="s">
        <v>177</v>
      </c>
      <c r="M4291" t="s">
        <v>16084</v>
      </c>
      <c r="N4291" t="s">
        <v>16085</v>
      </c>
      <c r="O4291">
        <v>0.99470388888888894</v>
      </c>
      <c r="P4291">
        <v>0</v>
      </c>
      <c r="Q4291">
        <v>0</v>
      </c>
      <c r="R4291">
        <v>0</v>
      </c>
      <c r="S4291">
        <v>12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3.0801158000000002</v>
      </c>
      <c r="AB4291">
        <v>0</v>
      </c>
      <c r="AC4291">
        <v>0</v>
      </c>
      <c r="AD4291">
        <v>0</v>
      </c>
      <c r="AE4291">
        <v>0</v>
      </c>
      <c r="AF4291">
        <v>3.0801158000000002</v>
      </c>
    </row>
    <row r="4292" spans="1:32" x14ac:dyDescent="0.3">
      <c r="A4292">
        <v>3013813</v>
      </c>
      <c r="B4292">
        <v>1</v>
      </c>
      <c r="C4292" t="s">
        <v>83</v>
      </c>
      <c r="D4292" t="s">
        <v>130</v>
      </c>
      <c r="E4292" t="s">
        <v>15505</v>
      </c>
      <c r="F4292" t="s">
        <v>15506</v>
      </c>
      <c r="G4292" t="s">
        <v>134</v>
      </c>
      <c r="H4292" t="s">
        <v>367</v>
      </c>
      <c r="I4292" t="s">
        <v>78</v>
      </c>
      <c r="J4292" t="s">
        <v>136</v>
      </c>
      <c r="K4292" t="s">
        <v>22</v>
      </c>
      <c r="L4292" t="s">
        <v>177</v>
      </c>
      <c r="M4292" t="s">
        <v>16086</v>
      </c>
      <c r="N4292" t="s">
        <v>13905</v>
      </c>
      <c r="O4292">
        <v>2.690088888888889</v>
      </c>
      <c r="P4292">
        <v>0</v>
      </c>
      <c r="Q4292">
        <v>5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2.5886830999999999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2.5886830999999999</v>
      </c>
    </row>
    <row r="4293" spans="1:32" x14ac:dyDescent="0.3">
      <c r="A4293">
        <v>3014138</v>
      </c>
      <c r="B4293">
        <v>1</v>
      </c>
      <c r="C4293" t="s">
        <v>83</v>
      </c>
      <c r="D4293" t="s">
        <v>125</v>
      </c>
      <c r="E4293" t="s">
        <v>13207</v>
      </c>
      <c r="F4293" t="s">
        <v>13208</v>
      </c>
      <c r="G4293" t="s">
        <v>134</v>
      </c>
      <c r="H4293" t="s">
        <v>211</v>
      </c>
      <c r="I4293" t="s">
        <v>79</v>
      </c>
      <c r="J4293" t="s">
        <v>136</v>
      </c>
      <c r="K4293" t="s">
        <v>22</v>
      </c>
      <c r="L4293" t="s">
        <v>177</v>
      </c>
      <c r="M4293" t="s">
        <v>16087</v>
      </c>
      <c r="N4293" t="s">
        <v>16088</v>
      </c>
      <c r="O4293">
        <v>0.80444444444444441</v>
      </c>
      <c r="P4293">
        <v>3</v>
      </c>
      <c r="Q4293">
        <v>503</v>
      </c>
      <c r="R4293">
        <v>31</v>
      </c>
      <c r="S4293">
        <v>53</v>
      </c>
      <c r="T4293">
        <v>6</v>
      </c>
      <c r="U4293">
        <v>40</v>
      </c>
      <c r="V4293">
        <v>0</v>
      </c>
      <c r="W4293">
        <v>0</v>
      </c>
      <c r="X4293">
        <v>4.6994486000000002</v>
      </c>
      <c r="Y4293">
        <v>58.497208000000001</v>
      </c>
      <c r="Z4293">
        <v>8.6503379999999996</v>
      </c>
      <c r="AA4293">
        <v>4.7276587000000001</v>
      </c>
      <c r="AB4293">
        <v>3.5179713000000001</v>
      </c>
      <c r="AC4293">
        <v>15.881444</v>
      </c>
      <c r="AD4293">
        <v>0</v>
      </c>
      <c r="AE4293">
        <v>0</v>
      </c>
      <c r="AF4293">
        <v>95.974069999999998</v>
      </c>
    </row>
    <row r="4294" spans="1:32" x14ac:dyDescent="0.3">
      <c r="A4294">
        <v>3019526</v>
      </c>
      <c r="B4294">
        <v>1</v>
      </c>
      <c r="C4294" t="s">
        <v>82</v>
      </c>
      <c r="D4294" t="s">
        <v>104</v>
      </c>
      <c r="E4294" t="s">
        <v>13007</v>
      </c>
      <c r="F4294" t="s">
        <v>13008</v>
      </c>
      <c r="G4294" t="s">
        <v>134</v>
      </c>
      <c r="H4294" t="s">
        <v>367</v>
      </c>
      <c r="I4294" t="s">
        <v>78</v>
      </c>
      <c r="J4294" t="s">
        <v>136</v>
      </c>
      <c r="K4294" t="s">
        <v>22</v>
      </c>
      <c r="L4294" t="s">
        <v>177</v>
      </c>
      <c r="M4294" t="s">
        <v>16089</v>
      </c>
      <c r="N4294" t="s">
        <v>16090</v>
      </c>
      <c r="O4294">
        <v>3.3585644444444447</v>
      </c>
      <c r="P4294">
        <v>0</v>
      </c>
      <c r="Q4294">
        <v>8</v>
      </c>
      <c r="R4294">
        <v>0</v>
      </c>
      <c r="S4294">
        <v>0</v>
      </c>
      <c r="T4294">
        <v>0</v>
      </c>
      <c r="U4294">
        <v>3</v>
      </c>
      <c r="V4294">
        <v>0</v>
      </c>
      <c r="W4294">
        <v>0</v>
      </c>
      <c r="X4294">
        <v>0</v>
      </c>
      <c r="Y4294">
        <v>8.4329959999999993</v>
      </c>
      <c r="Z4294">
        <v>0</v>
      </c>
      <c r="AA4294">
        <v>0</v>
      </c>
      <c r="AB4294">
        <v>0</v>
      </c>
      <c r="AC4294">
        <v>21.741198000000001</v>
      </c>
      <c r="AD4294">
        <v>0</v>
      </c>
      <c r="AE4294">
        <v>0</v>
      </c>
      <c r="AF4294">
        <v>30.174192000000001</v>
      </c>
    </row>
    <row r="4295" spans="1:32" x14ac:dyDescent="0.3">
      <c r="A4295">
        <v>3014226</v>
      </c>
      <c r="B4295">
        <v>1</v>
      </c>
      <c r="C4295" t="s">
        <v>82</v>
      </c>
      <c r="D4295" t="s">
        <v>113</v>
      </c>
      <c r="E4295" t="s">
        <v>16091</v>
      </c>
      <c r="F4295" t="s">
        <v>16092</v>
      </c>
      <c r="G4295" t="s">
        <v>134</v>
      </c>
      <c r="H4295" t="s">
        <v>478</v>
      </c>
      <c r="I4295" t="s">
        <v>78</v>
      </c>
      <c r="J4295" t="s">
        <v>136</v>
      </c>
      <c r="K4295" t="s">
        <v>22</v>
      </c>
      <c r="L4295" t="s">
        <v>177</v>
      </c>
      <c r="M4295" t="s">
        <v>16093</v>
      </c>
      <c r="N4295" t="s">
        <v>16094</v>
      </c>
      <c r="O4295">
        <v>0.51567333333333332</v>
      </c>
      <c r="P4295">
        <v>0</v>
      </c>
      <c r="Q4295">
        <v>4</v>
      </c>
      <c r="R4295">
        <v>0</v>
      </c>
      <c r="S4295">
        <v>0</v>
      </c>
      <c r="T4295">
        <v>0</v>
      </c>
      <c r="U4295">
        <v>5</v>
      </c>
      <c r="V4295">
        <v>0</v>
      </c>
      <c r="W4295">
        <v>0</v>
      </c>
      <c r="X4295">
        <v>0</v>
      </c>
      <c r="Y4295">
        <v>2.4207274999999999</v>
      </c>
      <c r="Z4295">
        <v>0</v>
      </c>
      <c r="AA4295">
        <v>0</v>
      </c>
      <c r="AB4295">
        <v>0</v>
      </c>
      <c r="AC4295">
        <v>8.6497550000000007</v>
      </c>
      <c r="AD4295">
        <v>0</v>
      </c>
      <c r="AE4295">
        <v>0</v>
      </c>
      <c r="AF4295">
        <v>11.070480999999999</v>
      </c>
    </row>
    <row r="4296" spans="1:32" x14ac:dyDescent="0.3">
      <c r="A4296">
        <v>3014229</v>
      </c>
      <c r="B4296">
        <v>1</v>
      </c>
      <c r="C4296" t="s">
        <v>82</v>
      </c>
      <c r="D4296" t="s">
        <v>112</v>
      </c>
      <c r="E4296" t="s">
        <v>16095</v>
      </c>
      <c r="F4296" t="s">
        <v>16096</v>
      </c>
      <c r="G4296" t="s">
        <v>134</v>
      </c>
      <c r="H4296" t="s">
        <v>874</v>
      </c>
      <c r="I4296" t="s">
        <v>79</v>
      </c>
      <c r="J4296" t="s">
        <v>136</v>
      </c>
      <c r="K4296" t="s">
        <v>22</v>
      </c>
      <c r="L4296" t="s">
        <v>177</v>
      </c>
      <c r="M4296" t="s">
        <v>16097</v>
      </c>
      <c r="N4296" t="s">
        <v>16098</v>
      </c>
      <c r="O4296">
        <v>1.9505555555555556</v>
      </c>
      <c r="P4296">
        <v>0</v>
      </c>
      <c r="Q4296">
        <v>1145</v>
      </c>
      <c r="R4296">
        <v>1</v>
      </c>
      <c r="S4296">
        <v>13</v>
      </c>
      <c r="T4296">
        <v>0</v>
      </c>
      <c r="U4296">
        <v>135</v>
      </c>
      <c r="V4296">
        <v>0</v>
      </c>
      <c r="W4296">
        <v>0</v>
      </c>
      <c r="X4296">
        <v>0</v>
      </c>
      <c r="Y4296">
        <v>561.01904000000002</v>
      </c>
      <c r="Z4296">
        <v>6.0384010000000004</v>
      </c>
      <c r="AA4296">
        <v>8.0326339999999998</v>
      </c>
      <c r="AB4296">
        <v>0</v>
      </c>
      <c r="AC4296">
        <v>168.72182000000001</v>
      </c>
      <c r="AD4296">
        <v>0</v>
      </c>
      <c r="AE4296">
        <v>0</v>
      </c>
      <c r="AF4296">
        <v>743.81195000000002</v>
      </c>
    </row>
    <row r="4297" spans="1:32" x14ac:dyDescent="0.3">
      <c r="A4297">
        <v>3014084</v>
      </c>
      <c r="B4297">
        <v>1</v>
      </c>
      <c r="C4297" t="s">
        <v>82</v>
      </c>
      <c r="D4297" t="s">
        <v>86</v>
      </c>
      <c r="E4297" t="s">
        <v>16099</v>
      </c>
      <c r="F4297" t="s">
        <v>16100</v>
      </c>
      <c r="G4297" t="s">
        <v>134</v>
      </c>
      <c r="H4297" t="s">
        <v>238</v>
      </c>
      <c r="I4297" t="s">
        <v>78</v>
      </c>
      <c r="J4297" t="s">
        <v>136</v>
      </c>
      <c r="K4297" t="s">
        <v>22</v>
      </c>
      <c r="L4297" t="s">
        <v>177</v>
      </c>
      <c r="M4297" t="s">
        <v>16101</v>
      </c>
      <c r="N4297" t="s">
        <v>16102</v>
      </c>
      <c r="O4297">
        <v>1.5259444444444443</v>
      </c>
      <c r="P4297">
        <v>0</v>
      </c>
      <c r="Q4297">
        <v>1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0.42717904000000001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0.42717904000000001</v>
      </c>
    </row>
    <row r="4298" spans="1:32" x14ac:dyDescent="0.3">
      <c r="A4298">
        <v>3014155</v>
      </c>
      <c r="B4298">
        <v>1</v>
      </c>
      <c r="C4298" t="s">
        <v>82</v>
      </c>
      <c r="D4298" t="s">
        <v>88</v>
      </c>
      <c r="E4298" t="s">
        <v>16103</v>
      </c>
      <c r="F4298" t="s">
        <v>16104</v>
      </c>
      <c r="G4298" t="s">
        <v>134</v>
      </c>
      <c r="H4298" t="s">
        <v>211</v>
      </c>
      <c r="I4298" t="s">
        <v>79</v>
      </c>
      <c r="J4298" t="s">
        <v>136</v>
      </c>
      <c r="K4298" t="s">
        <v>22</v>
      </c>
      <c r="L4298" t="s">
        <v>177</v>
      </c>
      <c r="M4298" t="s">
        <v>16105</v>
      </c>
      <c r="N4298" t="s">
        <v>16106</v>
      </c>
      <c r="O4298">
        <v>0.68166666666666664</v>
      </c>
      <c r="P4298">
        <v>1</v>
      </c>
      <c r="Q4298">
        <v>470</v>
      </c>
      <c r="R4298">
        <v>4</v>
      </c>
      <c r="S4298">
        <v>7</v>
      </c>
      <c r="T4298">
        <v>3</v>
      </c>
      <c r="U4298">
        <v>67</v>
      </c>
      <c r="V4298">
        <v>0</v>
      </c>
      <c r="W4298">
        <v>0</v>
      </c>
      <c r="X4298">
        <v>3.0593991000000001E-2</v>
      </c>
      <c r="Y4298">
        <v>24.421696000000001</v>
      </c>
      <c r="Z4298">
        <v>0.95164990000000005</v>
      </c>
      <c r="AA4298">
        <v>1.2813300999999999</v>
      </c>
      <c r="AB4298">
        <v>1.8780692999999999</v>
      </c>
      <c r="AC4298">
        <v>12.012888999999999</v>
      </c>
      <c r="AD4298">
        <v>0</v>
      </c>
      <c r="AE4298">
        <v>0</v>
      </c>
      <c r="AF4298">
        <v>40.576230000000002</v>
      </c>
    </row>
    <row r="4299" spans="1:32" x14ac:dyDescent="0.3">
      <c r="A4299">
        <v>3014007</v>
      </c>
      <c r="B4299">
        <v>1</v>
      </c>
      <c r="C4299" t="s">
        <v>82</v>
      </c>
      <c r="D4299" t="s">
        <v>92</v>
      </c>
      <c r="E4299" t="s">
        <v>16107</v>
      </c>
      <c r="F4299" t="s">
        <v>16108</v>
      </c>
      <c r="G4299" t="s">
        <v>134</v>
      </c>
      <c r="H4299" t="s">
        <v>247</v>
      </c>
      <c r="I4299" t="s">
        <v>78</v>
      </c>
      <c r="J4299" t="s">
        <v>136</v>
      </c>
      <c r="K4299" t="s">
        <v>22</v>
      </c>
      <c r="L4299" t="s">
        <v>177</v>
      </c>
      <c r="M4299" t="s">
        <v>16109</v>
      </c>
      <c r="N4299" t="s">
        <v>16110</v>
      </c>
      <c r="O4299">
        <v>4.5307602777777776</v>
      </c>
      <c r="P4299">
        <v>0</v>
      </c>
      <c r="Q4299">
        <v>1</v>
      </c>
      <c r="R4299">
        <v>0</v>
      </c>
      <c r="S4299">
        <v>1</v>
      </c>
      <c r="T4299">
        <v>0</v>
      </c>
      <c r="U4299">
        <v>2</v>
      </c>
      <c r="V4299">
        <v>0</v>
      </c>
      <c r="W4299">
        <v>0</v>
      </c>
      <c r="X4299">
        <v>0</v>
      </c>
      <c r="Y4299">
        <v>1.2743344000000001</v>
      </c>
      <c r="Z4299">
        <v>0</v>
      </c>
      <c r="AA4299">
        <v>1.5641582999999999</v>
      </c>
      <c r="AB4299">
        <v>0</v>
      </c>
      <c r="AC4299">
        <v>4.6011086999999999E-2</v>
      </c>
      <c r="AD4299">
        <v>0</v>
      </c>
      <c r="AE4299">
        <v>0</v>
      </c>
      <c r="AF4299">
        <v>2.8845038000000001</v>
      </c>
    </row>
    <row r="4300" spans="1:32" x14ac:dyDescent="0.3">
      <c r="A4300">
        <v>3013390</v>
      </c>
      <c r="B4300">
        <v>1</v>
      </c>
      <c r="C4300" t="s">
        <v>82</v>
      </c>
      <c r="D4300" t="s">
        <v>88</v>
      </c>
      <c r="E4300" t="s">
        <v>16111</v>
      </c>
      <c r="F4300" t="s">
        <v>16112</v>
      </c>
      <c r="G4300" t="s">
        <v>134</v>
      </c>
      <c r="H4300" t="s">
        <v>211</v>
      </c>
      <c r="I4300" t="s">
        <v>79</v>
      </c>
      <c r="J4300" t="s">
        <v>136</v>
      </c>
      <c r="K4300" t="s">
        <v>22</v>
      </c>
      <c r="L4300" t="s">
        <v>177</v>
      </c>
      <c r="M4300" t="s">
        <v>16113</v>
      </c>
      <c r="N4300" t="s">
        <v>16114</v>
      </c>
      <c r="O4300">
        <v>0.48416666666666669</v>
      </c>
      <c r="P4300">
        <v>0</v>
      </c>
      <c r="Q4300">
        <v>240</v>
      </c>
      <c r="R4300">
        <v>6</v>
      </c>
      <c r="S4300">
        <v>106</v>
      </c>
      <c r="T4300">
        <v>2</v>
      </c>
      <c r="U4300">
        <v>30</v>
      </c>
      <c r="V4300">
        <v>0</v>
      </c>
      <c r="W4300">
        <v>0</v>
      </c>
      <c r="X4300">
        <v>0</v>
      </c>
      <c r="Y4300">
        <v>16.027557000000002</v>
      </c>
      <c r="Z4300">
        <v>0.44307279999999999</v>
      </c>
      <c r="AA4300">
        <v>12.454967999999999</v>
      </c>
      <c r="AB4300">
        <v>4.3057379999999998</v>
      </c>
      <c r="AC4300">
        <v>1.5778109</v>
      </c>
      <c r="AD4300">
        <v>0</v>
      </c>
      <c r="AE4300">
        <v>0</v>
      </c>
      <c r="AF4300">
        <v>34.809147000000003</v>
      </c>
    </row>
    <row r="4301" spans="1:32" x14ac:dyDescent="0.3">
      <c r="A4301">
        <v>3012620</v>
      </c>
      <c r="B4301">
        <v>1</v>
      </c>
      <c r="C4301" t="s">
        <v>83</v>
      </c>
      <c r="D4301" t="s">
        <v>117</v>
      </c>
      <c r="E4301" t="s">
        <v>16115</v>
      </c>
      <c r="F4301" t="s">
        <v>16116</v>
      </c>
      <c r="G4301" t="s">
        <v>134</v>
      </c>
      <c r="H4301" t="s">
        <v>336</v>
      </c>
      <c r="I4301" t="s">
        <v>79</v>
      </c>
      <c r="J4301" t="s">
        <v>136</v>
      </c>
      <c r="K4301" t="s">
        <v>22</v>
      </c>
      <c r="L4301" t="s">
        <v>137</v>
      </c>
      <c r="M4301" t="s">
        <v>16117</v>
      </c>
      <c r="N4301" t="s">
        <v>16118</v>
      </c>
      <c r="O4301">
        <v>1.5316155555555555</v>
      </c>
      <c r="P4301">
        <v>0</v>
      </c>
      <c r="Q4301">
        <v>18</v>
      </c>
      <c r="R4301">
        <v>0</v>
      </c>
      <c r="S4301">
        <v>0</v>
      </c>
      <c r="T4301">
        <v>1</v>
      </c>
      <c r="U4301">
        <v>243</v>
      </c>
      <c r="V4301">
        <v>0</v>
      </c>
      <c r="W4301">
        <v>0</v>
      </c>
      <c r="X4301">
        <v>0</v>
      </c>
      <c r="Y4301">
        <v>4.9342389999999998</v>
      </c>
      <c r="Z4301">
        <v>0</v>
      </c>
      <c r="AA4301">
        <v>0</v>
      </c>
      <c r="AB4301">
        <v>0.83291780000000004</v>
      </c>
      <c r="AC4301">
        <v>59.614359999999998</v>
      </c>
      <c r="AD4301">
        <v>0</v>
      </c>
      <c r="AE4301">
        <v>0</v>
      </c>
      <c r="AF4301">
        <v>65.381516000000005</v>
      </c>
    </row>
    <row r="4302" spans="1:32" x14ac:dyDescent="0.3">
      <c r="A4302">
        <v>3019292</v>
      </c>
      <c r="B4302">
        <v>1</v>
      </c>
      <c r="C4302" t="s">
        <v>82</v>
      </c>
      <c r="D4302" t="s">
        <v>105</v>
      </c>
      <c r="E4302" t="s">
        <v>16119</v>
      </c>
      <c r="F4302" t="s">
        <v>16120</v>
      </c>
      <c r="G4302" t="s">
        <v>134</v>
      </c>
      <c r="H4302" t="s">
        <v>16121</v>
      </c>
      <c r="I4302" t="s">
        <v>78</v>
      </c>
      <c r="J4302" t="s">
        <v>136</v>
      </c>
      <c r="K4302" t="s">
        <v>22</v>
      </c>
      <c r="L4302" t="s">
        <v>177</v>
      </c>
      <c r="M4302" t="s">
        <v>16122</v>
      </c>
      <c r="N4302" t="s">
        <v>16123</v>
      </c>
      <c r="O4302">
        <v>1.4182986111111111</v>
      </c>
      <c r="P4302">
        <v>0</v>
      </c>
      <c r="Q4302">
        <v>50</v>
      </c>
      <c r="R4302">
        <v>0</v>
      </c>
      <c r="S4302">
        <v>0</v>
      </c>
      <c r="T4302">
        <v>0</v>
      </c>
      <c r="U4302">
        <v>3</v>
      </c>
      <c r="V4302">
        <v>0</v>
      </c>
      <c r="W4302">
        <v>0</v>
      </c>
      <c r="X4302">
        <v>0</v>
      </c>
      <c r="Y4302">
        <v>42.604790000000001</v>
      </c>
      <c r="Z4302">
        <v>0</v>
      </c>
      <c r="AA4302">
        <v>0</v>
      </c>
      <c r="AB4302">
        <v>0</v>
      </c>
      <c r="AC4302">
        <v>6.8186144999999998</v>
      </c>
      <c r="AD4302">
        <v>0</v>
      </c>
      <c r="AE4302">
        <v>0</v>
      </c>
      <c r="AF4302">
        <v>49.423405000000002</v>
      </c>
    </row>
    <row r="4303" spans="1:32" x14ac:dyDescent="0.3">
      <c r="A4303">
        <v>3019729</v>
      </c>
      <c r="B4303">
        <v>1</v>
      </c>
      <c r="C4303" t="s">
        <v>83</v>
      </c>
      <c r="D4303" t="s">
        <v>116</v>
      </c>
      <c r="E4303" t="s">
        <v>16124</v>
      </c>
      <c r="F4303" t="s">
        <v>16125</v>
      </c>
      <c r="G4303" t="s">
        <v>134</v>
      </c>
      <c r="H4303" t="s">
        <v>238</v>
      </c>
      <c r="I4303" t="s">
        <v>78</v>
      </c>
      <c r="J4303" t="s">
        <v>136</v>
      </c>
      <c r="K4303" t="s">
        <v>22</v>
      </c>
      <c r="L4303" t="s">
        <v>177</v>
      </c>
      <c r="M4303" t="s">
        <v>16126</v>
      </c>
      <c r="N4303" t="s">
        <v>16127</v>
      </c>
      <c r="O4303">
        <v>1.5178505555555555</v>
      </c>
      <c r="P4303">
        <v>0</v>
      </c>
      <c r="Q4303">
        <v>0</v>
      </c>
      <c r="R4303">
        <v>0</v>
      </c>
      <c r="S4303">
        <v>1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0.24636669999999999</v>
      </c>
      <c r="AB4303">
        <v>0</v>
      </c>
      <c r="AC4303">
        <v>0</v>
      </c>
      <c r="AD4303">
        <v>0</v>
      </c>
      <c r="AE4303">
        <v>0</v>
      </c>
      <c r="AF4303">
        <v>0.24636669999999999</v>
      </c>
    </row>
    <row r="4304" spans="1:32" x14ac:dyDescent="0.3">
      <c r="A4304">
        <v>3013075</v>
      </c>
      <c r="B4304">
        <v>1</v>
      </c>
      <c r="C4304" t="s">
        <v>82</v>
      </c>
      <c r="D4304" t="s">
        <v>109</v>
      </c>
      <c r="E4304" t="s">
        <v>16128</v>
      </c>
      <c r="F4304" t="s">
        <v>16129</v>
      </c>
      <c r="G4304" t="s">
        <v>134</v>
      </c>
      <c r="H4304" t="s">
        <v>327</v>
      </c>
      <c r="I4304" t="s">
        <v>78</v>
      </c>
      <c r="J4304" t="s">
        <v>136</v>
      </c>
      <c r="K4304" t="s">
        <v>22</v>
      </c>
      <c r="L4304" t="s">
        <v>177</v>
      </c>
      <c r="M4304" t="s">
        <v>16130</v>
      </c>
      <c r="N4304" t="s">
        <v>16131</v>
      </c>
      <c r="O4304">
        <v>0.77722222222222226</v>
      </c>
      <c r="P4304">
        <v>0</v>
      </c>
      <c r="Q4304">
        <v>250</v>
      </c>
      <c r="R4304">
        <v>0</v>
      </c>
      <c r="S4304">
        <v>0</v>
      </c>
      <c r="T4304">
        <v>0</v>
      </c>
      <c r="U4304">
        <v>34</v>
      </c>
      <c r="V4304">
        <v>0</v>
      </c>
      <c r="W4304">
        <v>0</v>
      </c>
      <c r="X4304">
        <v>0</v>
      </c>
      <c r="Y4304">
        <v>56.843809999999998</v>
      </c>
      <c r="Z4304">
        <v>0</v>
      </c>
      <c r="AA4304">
        <v>0</v>
      </c>
      <c r="AB4304">
        <v>0</v>
      </c>
      <c r="AC4304">
        <v>47.634239999999998</v>
      </c>
      <c r="AD4304">
        <v>0</v>
      </c>
      <c r="AE4304">
        <v>0</v>
      </c>
      <c r="AF4304">
        <v>104.47805</v>
      </c>
    </row>
    <row r="4305" spans="1:32" x14ac:dyDescent="0.3">
      <c r="A4305">
        <v>3016801</v>
      </c>
      <c r="B4305">
        <v>1</v>
      </c>
      <c r="C4305" t="s">
        <v>82</v>
      </c>
      <c r="D4305" t="s">
        <v>104</v>
      </c>
      <c r="E4305" t="s">
        <v>16132</v>
      </c>
      <c r="F4305" t="s">
        <v>16133</v>
      </c>
      <c r="G4305" t="s">
        <v>134</v>
      </c>
      <c r="H4305" t="s">
        <v>367</v>
      </c>
      <c r="I4305" t="s">
        <v>78</v>
      </c>
      <c r="J4305" t="s">
        <v>136</v>
      </c>
      <c r="K4305" t="s">
        <v>22</v>
      </c>
      <c r="L4305" t="s">
        <v>177</v>
      </c>
      <c r="M4305" t="s">
        <v>16134</v>
      </c>
      <c r="N4305" t="s">
        <v>16135</v>
      </c>
      <c r="O4305">
        <v>4.5960405555555557</v>
      </c>
      <c r="P4305">
        <v>0</v>
      </c>
      <c r="Q4305">
        <v>4</v>
      </c>
      <c r="R4305">
        <v>0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0</v>
      </c>
      <c r="Y4305">
        <v>5.8788970000000003</v>
      </c>
      <c r="Z4305">
        <v>0</v>
      </c>
      <c r="AA4305">
        <v>0</v>
      </c>
      <c r="AB4305">
        <v>0</v>
      </c>
      <c r="AC4305">
        <v>5.8943209999999997</v>
      </c>
      <c r="AD4305">
        <v>0</v>
      </c>
      <c r="AE4305">
        <v>0</v>
      </c>
      <c r="AF4305">
        <v>11.773218</v>
      </c>
    </row>
    <row r="4306" spans="1:32" x14ac:dyDescent="0.3">
      <c r="A4306">
        <v>3014570</v>
      </c>
      <c r="B4306">
        <v>1</v>
      </c>
      <c r="C4306" t="s">
        <v>82</v>
      </c>
      <c r="D4306" t="s">
        <v>95</v>
      </c>
      <c r="E4306" t="s">
        <v>16136</v>
      </c>
      <c r="F4306" t="s">
        <v>16137</v>
      </c>
      <c r="G4306" t="s">
        <v>134</v>
      </c>
      <c r="H4306" t="s">
        <v>367</v>
      </c>
      <c r="I4306" t="s">
        <v>78</v>
      </c>
      <c r="J4306" t="s">
        <v>136</v>
      </c>
      <c r="K4306" t="s">
        <v>22</v>
      </c>
      <c r="L4306" t="s">
        <v>177</v>
      </c>
      <c r="M4306" t="s">
        <v>16138</v>
      </c>
      <c r="N4306" t="s">
        <v>16139</v>
      </c>
      <c r="O4306">
        <v>4.5960111111111113</v>
      </c>
      <c r="P4306">
        <v>0</v>
      </c>
      <c r="Q4306">
        <v>1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0.90403104000000001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0.90403104000000001</v>
      </c>
    </row>
    <row r="4307" spans="1:32" x14ac:dyDescent="0.3">
      <c r="A4307">
        <v>3019851</v>
      </c>
      <c r="B4307">
        <v>1</v>
      </c>
      <c r="C4307" t="s">
        <v>83</v>
      </c>
      <c r="D4307" t="s">
        <v>129</v>
      </c>
      <c r="E4307" t="s">
        <v>11484</v>
      </c>
      <c r="F4307" t="s">
        <v>11485</v>
      </c>
      <c r="G4307" t="s">
        <v>134</v>
      </c>
      <c r="H4307" t="s">
        <v>211</v>
      </c>
      <c r="I4307" t="s">
        <v>79</v>
      </c>
      <c r="J4307" t="s">
        <v>136</v>
      </c>
      <c r="K4307" t="s">
        <v>22</v>
      </c>
      <c r="L4307" t="s">
        <v>177</v>
      </c>
      <c r="M4307" t="s">
        <v>16140</v>
      </c>
      <c r="N4307" t="s">
        <v>16141</v>
      </c>
      <c r="O4307">
        <v>0.71944444444444444</v>
      </c>
      <c r="P4307">
        <v>0</v>
      </c>
      <c r="Q4307">
        <v>1</v>
      </c>
      <c r="R4307">
        <v>0</v>
      </c>
      <c r="S4307">
        <v>3</v>
      </c>
      <c r="T4307">
        <v>4</v>
      </c>
      <c r="U4307">
        <v>1</v>
      </c>
      <c r="V4307">
        <v>6</v>
      </c>
      <c r="W4307">
        <v>0</v>
      </c>
      <c r="X4307">
        <v>0</v>
      </c>
      <c r="Y4307">
        <v>0</v>
      </c>
      <c r="Z4307">
        <v>0</v>
      </c>
      <c r="AA4307">
        <v>0.51580190000000004</v>
      </c>
      <c r="AB4307">
        <v>182.24440000000001</v>
      </c>
      <c r="AC4307">
        <v>0.12777203000000001</v>
      </c>
      <c r="AD4307">
        <v>1100.1763000000001</v>
      </c>
      <c r="AE4307">
        <v>0</v>
      </c>
      <c r="AF4307">
        <v>1283.0642</v>
      </c>
    </row>
    <row r="4308" spans="1:32" x14ac:dyDescent="0.3">
      <c r="A4308">
        <v>3014625</v>
      </c>
      <c r="B4308">
        <v>1</v>
      </c>
      <c r="C4308" t="s">
        <v>82</v>
      </c>
      <c r="D4308" t="s">
        <v>98</v>
      </c>
      <c r="E4308" t="s">
        <v>16142</v>
      </c>
      <c r="F4308" t="s">
        <v>16143</v>
      </c>
      <c r="G4308" t="s">
        <v>134</v>
      </c>
      <c r="H4308" t="s">
        <v>404</v>
      </c>
      <c r="I4308" t="s">
        <v>78</v>
      </c>
      <c r="J4308" t="s">
        <v>136</v>
      </c>
      <c r="K4308" t="s">
        <v>22</v>
      </c>
      <c r="L4308" t="s">
        <v>177</v>
      </c>
      <c r="M4308" t="s">
        <v>16144</v>
      </c>
      <c r="N4308" t="s">
        <v>16145</v>
      </c>
      <c r="O4308">
        <v>1.0326069444444446</v>
      </c>
      <c r="P4308">
        <v>0</v>
      </c>
      <c r="Q4308">
        <v>691</v>
      </c>
      <c r="R4308">
        <v>0</v>
      </c>
      <c r="S4308">
        <v>0</v>
      </c>
      <c r="T4308">
        <v>0</v>
      </c>
      <c r="U4308">
        <v>14</v>
      </c>
      <c r="V4308">
        <v>0</v>
      </c>
      <c r="W4308">
        <v>0</v>
      </c>
      <c r="X4308">
        <v>0</v>
      </c>
      <c r="Y4308">
        <v>151.19390999999999</v>
      </c>
      <c r="Z4308">
        <v>0</v>
      </c>
      <c r="AA4308">
        <v>0</v>
      </c>
      <c r="AB4308">
        <v>0</v>
      </c>
      <c r="AC4308">
        <v>4.3002890000000003</v>
      </c>
      <c r="AD4308">
        <v>0</v>
      </c>
      <c r="AE4308">
        <v>0</v>
      </c>
      <c r="AF4308">
        <v>155.49420000000001</v>
      </c>
    </row>
    <row r="4309" spans="1:32" x14ac:dyDescent="0.3">
      <c r="A4309">
        <v>3010026</v>
      </c>
      <c r="B4309">
        <v>1</v>
      </c>
      <c r="C4309" t="s">
        <v>83</v>
      </c>
      <c r="D4309" t="s">
        <v>126</v>
      </c>
      <c r="E4309" t="s">
        <v>16146</v>
      </c>
      <c r="F4309" t="s">
        <v>16147</v>
      </c>
      <c r="G4309" t="s">
        <v>134</v>
      </c>
      <c r="H4309" t="s">
        <v>247</v>
      </c>
      <c r="I4309" t="s">
        <v>78</v>
      </c>
      <c r="J4309" t="s">
        <v>136</v>
      </c>
      <c r="K4309" t="s">
        <v>22</v>
      </c>
      <c r="L4309" t="s">
        <v>177</v>
      </c>
      <c r="M4309" t="s">
        <v>16148</v>
      </c>
      <c r="N4309" t="s">
        <v>16149</v>
      </c>
      <c r="O4309">
        <v>0.9807216666666666</v>
      </c>
      <c r="P4309">
        <v>0</v>
      </c>
      <c r="Q4309">
        <v>23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5.7153372999999998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5.7153372999999998</v>
      </c>
    </row>
    <row r="4310" spans="1:32" x14ac:dyDescent="0.3">
      <c r="A4310">
        <v>3020226</v>
      </c>
      <c r="B4310">
        <v>1</v>
      </c>
      <c r="C4310" t="s">
        <v>83</v>
      </c>
      <c r="D4310" t="s">
        <v>123</v>
      </c>
      <c r="E4310" t="s">
        <v>16150</v>
      </c>
      <c r="F4310" t="s">
        <v>16151</v>
      </c>
      <c r="G4310" t="s">
        <v>134</v>
      </c>
      <c r="H4310" t="s">
        <v>318</v>
      </c>
      <c r="I4310" t="s">
        <v>79</v>
      </c>
      <c r="J4310" t="s">
        <v>136</v>
      </c>
      <c r="K4310" t="s">
        <v>22</v>
      </c>
      <c r="L4310" t="s">
        <v>177</v>
      </c>
      <c r="M4310" t="s">
        <v>16152</v>
      </c>
      <c r="N4310" t="s">
        <v>16153</v>
      </c>
      <c r="O4310">
        <v>1.5166075000000001</v>
      </c>
      <c r="P4310">
        <v>0</v>
      </c>
      <c r="Q4310">
        <v>36</v>
      </c>
      <c r="R4310">
        <v>0</v>
      </c>
      <c r="S4310">
        <v>6</v>
      </c>
      <c r="T4310">
        <v>0</v>
      </c>
      <c r="U4310">
        <v>8</v>
      </c>
      <c r="V4310">
        <v>0</v>
      </c>
      <c r="W4310">
        <v>0</v>
      </c>
      <c r="X4310">
        <v>0</v>
      </c>
      <c r="Y4310">
        <v>5.4972490000000001</v>
      </c>
      <c r="Z4310">
        <v>0</v>
      </c>
      <c r="AA4310">
        <v>0.61957799999999996</v>
      </c>
      <c r="AB4310">
        <v>0</v>
      </c>
      <c r="AC4310">
        <v>0.17740085999999999</v>
      </c>
      <c r="AD4310">
        <v>0</v>
      </c>
      <c r="AE4310">
        <v>0</v>
      </c>
      <c r="AF4310">
        <v>6.2942276000000001</v>
      </c>
    </row>
    <row r="4311" spans="1:32" x14ac:dyDescent="0.3">
      <c r="A4311">
        <v>3014660</v>
      </c>
      <c r="B4311">
        <v>2</v>
      </c>
      <c r="C4311" t="s">
        <v>82</v>
      </c>
      <c r="D4311" t="s">
        <v>93</v>
      </c>
      <c r="E4311" t="s">
        <v>16154</v>
      </c>
      <c r="F4311" t="s">
        <v>16155</v>
      </c>
      <c r="G4311" t="s">
        <v>134</v>
      </c>
      <c r="H4311" t="s">
        <v>211</v>
      </c>
      <c r="I4311" t="s">
        <v>79</v>
      </c>
      <c r="J4311" t="s">
        <v>136</v>
      </c>
      <c r="K4311" t="s">
        <v>22</v>
      </c>
      <c r="L4311" t="s">
        <v>177</v>
      </c>
      <c r="M4311" t="s">
        <v>16156</v>
      </c>
      <c r="N4311" t="s">
        <v>16157</v>
      </c>
      <c r="O4311">
        <v>2.3383680555555557</v>
      </c>
      <c r="P4311">
        <v>0</v>
      </c>
      <c r="Q4311">
        <v>47</v>
      </c>
      <c r="R4311">
        <v>0</v>
      </c>
      <c r="S4311">
        <v>0</v>
      </c>
      <c r="T4311">
        <v>0</v>
      </c>
      <c r="U4311">
        <v>6</v>
      </c>
      <c r="V4311">
        <v>0</v>
      </c>
      <c r="W4311">
        <v>0</v>
      </c>
      <c r="X4311">
        <v>0</v>
      </c>
      <c r="Y4311">
        <v>61.628129999999999</v>
      </c>
      <c r="Z4311">
        <v>0</v>
      </c>
      <c r="AA4311">
        <v>0</v>
      </c>
      <c r="AB4311">
        <v>0</v>
      </c>
      <c r="AC4311">
        <v>20.062124000000001</v>
      </c>
      <c r="AD4311">
        <v>0</v>
      </c>
      <c r="AE4311">
        <v>0</v>
      </c>
      <c r="AF4311">
        <v>81.690253999999996</v>
      </c>
    </row>
    <row r="4312" spans="1:32" x14ac:dyDescent="0.3">
      <c r="A4312">
        <v>3014543</v>
      </c>
      <c r="B4312">
        <v>1</v>
      </c>
      <c r="C4312" t="s">
        <v>83</v>
      </c>
      <c r="D4312" t="s">
        <v>115</v>
      </c>
      <c r="E4312" t="s">
        <v>16158</v>
      </c>
      <c r="F4312" t="s">
        <v>16159</v>
      </c>
      <c r="G4312" t="s">
        <v>134</v>
      </c>
      <c r="H4312" t="s">
        <v>247</v>
      </c>
      <c r="I4312" t="s">
        <v>78</v>
      </c>
      <c r="J4312" t="s">
        <v>136</v>
      </c>
      <c r="K4312" t="s">
        <v>22</v>
      </c>
      <c r="L4312" t="s">
        <v>177</v>
      </c>
      <c r="M4312" t="s">
        <v>16160</v>
      </c>
      <c r="N4312" t="s">
        <v>16161</v>
      </c>
      <c r="O4312">
        <v>1.3757847222222221</v>
      </c>
      <c r="P4312">
        <v>0</v>
      </c>
      <c r="Q4312">
        <v>11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5.6998644000000001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5.6998644000000001</v>
      </c>
    </row>
    <row r="4313" spans="1:32" x14ac:dyDescent="0.3">
      <c r="A4313">
        <v>3014619</v>
      </c>
      <c r="B4313">
        <v>1</v>
      </c>
      <c r="C4313" t="s">
        <v>83</v>
      </c>
      <c r="D4313" t="s">
        <v>115</v>
      </c>
      <c r="E4313" t="s">
        <v>16162</v>
      </c>
      <c r="F4313" t="s">
        <v>16163</v>
      </c>
      <c r="G4313" t="s">
        <v>134</v>
      </c>
      <c r="H4313" t="s">
        <v>367</v>
      </c>
      <c r="I4313" t="s">
        <v>78</v>
      </c>
      <c r="J4313" t="s">
        <v>136</v>
      </c>
      <c r="K4313" t="s">
        <v>22</v>
      </c>
      <c r="L4313" t="s">
        <v>177</v>
      </c>
      <c r="M4313" t="s">
        <v>16164</v>
      </c>
      <c r="N4313" t="s">
        <v>16165</v>
      </c>
      <c r="O4313">
        <v>1.7503941666666667</v>
      </c>
      <c r="P4313">
        <v>0</v>
      </c>
      <c r="Q4313">
        <v>117</v>
      </c>
      <c r="R4313">
        <v>0</v>
      </c>
      <c r="S4313">
        <v>0</v>
      </c>
      <c r="T4313">
        <v>0</v>
      </c>
      <c r="U4313">
        <v>4</v>
      </c>
      <c r="V4313">
        <v>0</v>
      </c>
      <c r="W4313">
        <v>0</v>
      </c>
      <c r="X4313">
        <v>0</v>
      </c>
      <c r="Y4313">
        <v>42.479489999999998</v>
      </c>
      <c r="Z4313">
        <v>0</v>
      </c>
      <c r="AA4313">
        <v>0</v>
      </c>
      <c r="AB4313">
        <v>0</v>
      </c>
      <c r="AC4313">
        <v>5.1753077999999997</v>
      </c>
      <c r="AD4313">
        <v>0</v>
      </c>
      <c r="AE4313">
        <v>0</v>
      </c>
      <c r="AF4313">
        <v>47.654797000000002</v>
      </c>
    </row>
    <row r="4314" spans="1:32" x14ac:dyDescent="0.3">
      <c r="A4314">
        <v>3014605</v>
      </c>
      <c r="B4314">
        <v>1</v>
      </c>
      <c r="C4314" t="s">
        <v>83</v>
      </c>
      <c r="D4314" t="s">
        <v>123</v>
      </c>
      <c r="E4314" t="s">
        <v>16166</v>
      </c>
      <c r="F4314" t="s">
        <v>16167</v>
      </c>
      <c r="G4314" t="s">
        <v>134</v>
      </c>
      <c r="H4314" t="s">
        <v>252</v>
      </c>
      <c r="I4314" t="s">
        <v>79</v>
      </c>
      <c r="J4314" t="s">
        <v>136</v>
      </c>
      <c r="K4314" t="s">
        <v>22</v>
      </c>
      <c r="L4314" t="s">
        <v>177</v>
      </c>
      <c r="M4314" t="s">
        <v>16168</v>
      </c>
      <c r="N4314" t="s">
        <v>16169</v>
      </c>
      <c r="O4314">
        <v>1.6729327777777778</v>
      </c>
      <c r="P4314">
        <v>0</v>
      </c>
      <c r="Q4314">
        <v>89</v>
      </c>
      <c r="R4314">
        <v>0</v>
      </c>
      <c r="S4314">
        <v>0</v>
      </c>
      <c r="T4314">
        <v>0</v>
      </c>
      <c r="U4314">
        <v>6</v>
      </c>
      <c r="V4314">
        <v>0</v>
      </c>
      <c r="W4314">
        <v>0</v>
      </c>
      <c r="X4314">
        <v>0</v>
      </c>
      <c r="Y4314">
        <v>39.601855999999998</v>
      </c>
      <c r="Z4314">
        <v>0</v>
      </c>
      <c r="AA4314">
        <v>0</v>
      </c>
      <c r="AB4314">
        <v>0</v>
      </c>
      <c r="AC4314">
        <v>3.0550427</v>
      </c>
      <c r="AD4314">
        <v>0</v>
      </c>
      <c r="AE4314">
        <v>0</v>
      </c>
      <c r="AF4314">
        <v>42.6569</v>
      </c>
    </row>
    <row r="4315" spans="1:32" x14ac:dyDescent="0.3">
      <c r="A4315">
        <v>3016587</v>
      </c>
      <c r="B4315">
        <v>1</v>
      </c>
      <c r="C4315" t="s">
        <v>82</v>
      </c>
      <c r="D4315" t="s">
        <v>113</v>
      </c>
      <c r="E4315" t="s">
        <v>16170</v>
      </c>
      <c r="F4315" t="s">
        <v>16171</v>
      </c>
      <c r="G4315" t="s">
        <v>134</v>
      </c>
      <c r="H4315" t="s">
        <v>247</v>
      </c>
      <c r="I4315" t="s">
        <v>78</v>
      </c>
      <c r="J4315" t="s">
        <v>136</v>
      </c>
      <c r="K4315" t="s">
        <v>22</v>
      </c>
      <c r="L4315" t="s">
        <v>177</v>
      </c>
      <c r="M4315" t="s">
        <v>16172</v>
      </c>
      <c r="N4315" t="s">
        <v>16173</v>
      </c>
      <c r="O4315">
        <v>0.92947527777777772</v>
      </c>
      <c r="P4315">
        <v>0</v>
      </c>
      <c r="Q4315">
        <v>26</v>
      </c>
      <c r="R4315">
        <v>0</v>
      </c>
      <c r="S4315">
        <v>25</v>
      </c>
      <c r="T4315">
        <v>0</v>
      </c>
      <c r="U4315">
        <v>6</v>
      </c>
      <c r="V4315">
        <v>0</v>
      </c>
      <c r="W4315">
        <v>0</v>
      </c>
      <c r="X4315">
        <v>0</v>
      </c>
      <c r="Y4315">
        <v>9.6932729999999996</v>
      </c>
      <c r="Z4315">
        <v>0</v>
      </c>
      <c r="AA4315">
        <v>10.162179999999999</v>
      </c>
      <c r="AB4315">
        <v>0</v>
      </c>
      <c r="AC4315">
        <v>0.94831747</v>
      </c>
      <c r="AD4315">
        <v>0</v>
      </c>
      <c r="AE4315">
        <v>0</v>
      </c>
      <c r="AF4315">
        <v>20.80377</v>
      </c>
    </row>
    <row r="4316" spans="1:32" x14ac:dyDescent="0.3">
      <c r="A4316">
        <v>3014777</v>
      </c>
      <c r="B4316">
        <v>1</v>
      </c>
      <c r="C4316" t="s">
        <v>82</v>
      </c>
      <c r="D4316" t="s">
        <v>108</v>
      </c>
      <c r="E4316" t="s">
        <v>16174</v>
      </c>
      <c r="F4316" t="s">
        <v>16175</v>
      </c>
      <c r="G4316" t="s">
        <v>134</v>
      </c>
      <c r="H4316" t="s">
        <v>135</v>
      </c>
      <c r="I4316" t="s">
        <v>79</v>
      </c>
      <c r="J4316" t="s">
        <v>346</v>
      </c>
      <c r="K4316" t="s">
        <v>22</v>
      </c>
      <c r="L4316" t="s">
        <v>177</v>
      </c>
      <c r="M4316" t="s">
        <v>16176</v>
      </c>
      <c r="N4316" t="s">
        <v>16177</v>
      </c>
      <c r="O4316">
        <v>1.0833333333333334E-2</v>
      </c>
      <c r="P4316">
        <v>3</v>
      </c>
      <c r="Q4316">
        <v>5</v>
      </c>
      <c r="R4316">
        <v>39</v>
      </c>
      <c r="S4316">
        <v>2</v>
      </c>
      <c r="T4316">
        <v>10</v>
      </c>
      <c r="U4316">
        <v>14</v>
      </c>
      <c r="V4316">
        <v>1</v>
      </c>
      <c r="W4316">
        <v>0</v>
      </c>
      <c r="X4316">
        <v>2.2545704999999999E-2</v>
      </c>
      <c r="Y4316">
        <v>2.0410765000000001E-2</v>
      </c>
      <c r="Z4316">
        <v>0.66580629999999996</v>
      </c>
      <c r="AA4316">
        <v>8.9840079999999999E-3</v>
      </c>
      <c r="AB4316">
        <v>0.18919069999999999</v>
      </c>
      <c r="AC4316">
        <v>6.4317780000000005E-2</v>
      </c>
      <c r="AD4316">
        <v>6.6653939999999995E-2</v>
      </c>
      <c r="AE4316">
        <v>0</v>
      </c>
      <c r="AF4316">
        <v>1.0379092999999999</v>
      </c>
    </row>
    <row r="4317" spans="1:32" x14ac:dyDescent="0.3">
      <c r="A4317">
        <v>3014820</v>
      </c>
      <c r="B4317">
        <v>1</v>
      </c>
      <c r="C4317" t="s">
        <v>82</v>
      </c>
      <c r="D4317" t="s">
        <v>107</v>
      </c>
      <c r="E4317" t="s">
        <v>16178</v>
      </c>
      <c r="F4317" t="s">
        <v>16179</v>
      </c>
      <c r="G4317" t="s">
        <v>134</v>
      </c>
      <c r="H4317" t="s">
        <v>211</v>
      </c>
      <c r="I4317" t="s">
        <v>79</v>
      </c>
      <c r="J4317" t="s">
        <v>136</v>
      </c>
      <c r="K4317" t="s">
        <v>22</v>
      </c>
      <c r="L4317" t="s">
        <v>177</v>
      </c>
      <c r="M4317" t="s">
        <v>16180</v>
      </c>
      <c r="N4317" t="s">
        <v>16181</v>
      </c>
      <c r="O4317">
        <v>0.65762361111111112</v>
      </c>
      <c r="P4317">
        <v>0</v>
      </c>
      <c r="Q4317">
        <v>0</v>
      </c>
      <c r="R4317">
        <v>0</v>
      </c>
      <c r="S4317">
        <v>0</v>
      </c>
      <c r="T4317">
        <v>1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8.6357389999999992</v>
      </c>
      <c r="AC4317">
        <v>0</v>
      </c>
      <c r="AD4317">
        <v>0</v>
      </c>
      <c r="AE4317">
        <v>0</v>
      </c>
      <c r="AF4317">
        <v>8.6357389999999992</v>
      </c>
    </row>
    <row r="4318" spans="1:32" x14ac:dyDescent="0.3">
      <c r="A4318">
        <v>3014928</v>
      </c>
      <c r="B4318">
        <v>1</v>
      </c>
      <c r="C4318" t="s">
        <v>82</v>
      </c>
      <c r="D4318" t="s">
        <v>97</v>
      </c>
      <c r="E4318" t="s">
        <v>16182</v>
      </c>
      <c r="F4318" t="s">
        <v>16183</v>
      </c>
      <c r="G4318" t="s">
        <v>134</v>
      </c>
      <c r="H4318" t="s">
        <v>293</v>
      </c>
      <c r="I4318" t="s">
        <v>78</v>
      </c>
      <c r="J4318" t="s">
        <v>136</v>
      </c>
      <c r="K4318" t="s">
        <v>22</v>
      </c>
      <c r="L4318" t="s">
        <v>177</v>
      </c>
      <c r="M4318" t="s">
        <v>16184</v>
      </c>
      <c r="N4318" t="s">
        <v>16185</v>
      </c>
      <c r="O4318">
        <v>5.2607744444444444</v>
      </c>
      <c r="P4318">
        <v>0</v>
      </c>
      <c r="Q4318">
        <v>26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260.08368000000002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260.08368000000002</v>
      </c>
    </row>
    <row r="4319" spans="1:32" x14ac:dyDescent="0.3">
      <c r="A4319">
        <v>3016727</v>
      </c>
      <c r="B4319">
        <v>1</v>
      </c>
      <c r="C4319" t="s">
        <v>82</v>
      </c>
      <c r="D4319" t="s">
        <v>84</v>
      </c>
      <c r="E4319" t="s">
        <v>16186</v>
      </c>
      <c r="F4319" t="s">
        <v>16187</v>
      </c>
      <c r="G4319" t="s">
        <v>134</v>
      </c>
      <c r="H4319" t="s">
        <v>692</v>
      </c>
      <c r="I4319" t="s">
        <v>78</v>
      </c>
      <c r="J4319" t="s">
        <v>136</v>
      </c>
      <c r="K4319" t="s">
        <v>22</v>
      </c>
      <c r="L4319" t="s">
        <v>177</v>
      </c>
      <c r="M4319" t="s">
        <v>16188</v>
      </c>
      <c r="N4319" t="s">
        <v>16189</v>
      </c>
      <c r="O4319">
        <v>2.2835550000000002</v>
      </c>
      <c r="P4319">
        <v>0</v>
      </c>
      <c r="Q4319">
        <v>694</v>
      </c>
      <c r="R4319">
        <v>0</v>
      </c>
      <c r="S4319">
        <v>0</v>
      </c>
      <c r="T4319">
        <v>0</v>
      </c>
      <c r="U4319">
        <v>51</v>
      </c>
      <c r="V4319">
        <v>0</v>
      </c>
      <c r="W4319">
        <v>0</v>
      </c>
      <c r="X4319">
        <v>0</v>
      </c>
      <c r="Y4319">
        <v>341.74167</v>
      </c>
      <c r="Z4319">
        <v>0</v>
      </c>
      <c r="AA4319">
        <v>0</v>
      </c>
      <c r="AB4319">
        <v>0</v>
      </c>
      <c r="AC4319">
        <v>69.283739999999995</v>
      </c>
      <c r="AD4319">
        <v>0</v>
      </c>
      <c r="AE4319">
        <v>0</v>
      </c>
      <c r="AF4319">
        <v>411.02539999999999</v>
      </c>
    </row>
    <row r="4320" spans="1:32" x14ac:dyDescent="0.3">
      <c r="A4320">
        <v>3009995</v>
      </c>
      <c r="B4320">
        <v>1</v>
      </c>
      <c r="C4320" t="s">
        <v>82</v>
      </c>
      <c r="D4320" t="s">
        <v>104</v>
      </c>
      <c r="E4320" t="s">
        <v>16190</v>
      </c>
      <c r="F4320" t="s">
        <v>16191</v>
      </c>
      <c r="G4320" t="s">
        <v>134</v>
      </c>
      <c r="H4320" t="s">
        <v>238</v>
      </c>
      <c r="I4320" t="s">
        <v>78</v>
      </c>
      <c r="J4320" t="s">
        <v>136</v>
      </c>
      <c r="K4320" t="s">
        <v>22</v>
      </c>
      <c r="L4320" t="s">
        <v>177</v>
      </c>
      <c r="M4320" t="s">
        <v>16192</v>
      </c>
      <c r="N4320" t="s">
        <v>16193</v>
      </c>
      <c r="O4320">
        <v>2.8466750000000003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4.1265054000000001</v>
      </c>
      <c r="AD4320">
        <v>0</v>
      </c>
      <c r="AE4320">
        <v>0</v>
      </c>
      <c r="AF4320">
        <v>4.1265054000000001</v>
      </c>
    </row>
    <row r="4321" spans="1:32" x14ac:dyDescent="0.3">
      <c r="A4321">
        <v>3017285</v>
      </c>
      <c r="B4321">
        <v>1</v>
      </c>
      <c r="C4321" t="s">
        <v>82</v>
      </c>
      <c r="D4321" t="s">
        <v>95</v>
      </c>
      <c r="E4321" t="s">
        <v>16194</v>
      </c>
      <c r="F4321" t="s">
        <v>16195</v>
      </c>
      <c r="G4321" t="s">
        <v>134</v>
      </c>
      <c r="H4321" t="s">
        <v>182</v>
      </c>
      <c r="I4321" t="s">
        <v>78</v>
      </c>
      <c r="J4321" t="s">
        <v>136</v>
      </c>
      <c r="K4321" t="s">
        <v>22</v>
      </c>
      <c r="L4321" t="s">
        <v>177</v>
      </c>
      <c r="M4321" t="s">
        <v>16196</v>
      </c>
      <c r="N4321" t="s">
        <v>16197</v>
      </c>
      <c r="O4321">
        <v>1.1993569444444445</v>
      </c>
      <c r="P4321">
        <v>0</v>
      </c>
      <c r="Q4321">
        <v>69</v>
      </c>
      <c r="R4321">
        <v>0</v>
      </c>
      <c r="S4321">
        <v>0</v>
      </c>
      <c r="T4321">
        <v>0</v>
      </c>
      <c r="U4321">
        <v>8</v>
      </c>
      <c r="V4321">
        <v>0</v>
      </c>
      <c r="W4321">
        <v>0</v>
      </c>
      <c r="X4321">
        <v>0</v>
      </c>
      <c r="Y4321">
        <v>24.360119000000001</v>
      </c>
      <c r="Z4321">
        <v>0</v>
      </c>
      <c r="AA4321">
        <v>0</v>
      </c>
      <c r="AB4321">
        <v>0</v>
      </c>
      <c r="AC4321">
        <v>11.221883</v>
      </c>
      <c r="AD4321">
        <v>0</v>
      </c>
      <c r="AE4321">
        <v>0</v>
      </c>
      <c r="AF4321">
        <v>35.582000000000001</v>
      </c>
    </row>
    <row r="4322" spans="1:32" x14ac:dyDescent="0.3">
      <c r="A4322">
        <v>3020290</v>
      </c>
      <c r="B4322">
        <v>1</v>
      </c>
      <c r="C4322" t="s">
        <v>82</v>
      </c>
      <c r="D4322" t="s">
        <v>112</v>
      </c>
      <c r="E4322" t="s">
        <v>16198</v>
      </c>
      <c r="F4322" t="s">
        <v>16199</v>
      </c>
      <c r="G4322" t="s">
        <v>134</v>
      </c>
      <c r="H4322" t="s">
        <v>238</v>
      </c>
      <c r="I4322" t="s">
        <v>78</v>
      </c>
      <c r="J4322" t="s">
        <v>136</v>
      </c>
      <c r="K4322" t="s">
        <v>22</v>
      </c>
      <c r="L4322" t="s">
        <v>177</v>
      </c>
      <c r="M4322" t="s">
        <v>16200</v>
      </c>
      <c r="N4322" t="s">
        <v>16201</v>
      </c>
      <c r="O4322">
        <v>2.1805419444444443</v>
      </c>
      <c r="P4322">
        <v>0</v>
      </c>
      <c r="Q4322">
        <v>1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0.5421089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0.5421089</v>
      </c>
    </row>
    <row r="4323" spans="1:32" x14ac:dyDescent="0.3">
      <c r="A4323">
        <v>3012188</v>
      </c>
      <c r="B4323">
        <v>1</v>
      </c>
      <c r="C4323" t="s">
        <v>83</v>
      </c>
      <c r="D4323" t="s">
        <v>115</v>
      </c>
      <c r="E4323" t="s">
        <v>3678</v>
      </c>
      <c r="F4323" t="s">
        <v>3679</v>
      </c>
      <c r="G4323" t="s">
        <v>134</v>
      </c>
      <c r="H4323" t="s">
        <v>336</v>
      </c>
      <c r="I4323" t="s">
        <v>79</v>
      </c>
      <c r="J4323" t="s">
        <v>136</v>
      </c>
      <c r="K4323" t="s">
        <v>22</v>
      </c>
      <c r="L4323" t="s">
        <v>137</v>
      </c>
      <c r="M4323" t="s">
        <v>16202</v>
      </c>
      <c r="N4323" t="s">
        <v>16203</v>
      </c>
      <c r="O4323">
        <v>2.9652777777777777</v>
      </c>
      <c r="P4323">
        <v>3</v>
      </c>
      <c r="Q4323">
        <v>0</v>
      </c>
      <c r="R4323">
        <v>29</v>
      </c>
      <c r="S4323">
        <v>11</v>
      </c>
      <c r="T4323">
        <v>6</v>
      </c>
      <c r="U4323">
        <v>1</v>
      </c>
      <c r="V4323">
        <v>2</v>
      </c>
      <c r="W4323">
        <v>0</v>
      </c>
      <c r="X4323">
        <v>15.844927999999999</v>
      </c>
      <c r="Y4323">
        <v>0</v>
      </c>
      <c r="Z4323">
        <v>64.3172</v>
      </c>
      <c r="AA4323">
        <v>6.6015699999999997</v>
      </c>
      <c r="AB4323">
        <v>51.802030000000002</v>
      </c>
      <c r="AC4323">
        <v>0</v>
      </c>
      <c r="AD4323">
        <v>15.219265</v>
      </c>
      <c r="AE4323">
        <v>0</v>
      </c>
      <c r="AF4323">
        <v>153.78498999999999</v>
      </c>
    </row>
    <row r="4324" spans="1:32" x14ac:dyDescent="0.3">
      <c r="A4324">
        <v>3014577</v>
      </c>
      <c r="B4324">
        <v>1</v>
      </c>
      <c r="C4324" t="s">
        <v>82</v>
      </c>
      <c r="D4324" t="s">
        <v>108</v>
      </c>
      <c r="E4324" t="s">
        <v>16204</v>
      </c>
      <c r="F4324" t="s">
        <v>16205</v>
      </c>
      <c r="G4324" t="s">
        <v>134</v>
      </c>
      <c r="H4324" t="s">
        <v>182</v>
      </c>
      <c r="I4324" t="s">
        <v>78</v>
      </c>
      <c r="J4324" t="s">
        <v>136</v>
      </c>
      <c r="K4324" t="s">
        <v>22</v>
      </c>
      <c r="L4324" t="s">
        <v>177</v>
      </c>
      <c r="M4324" t="s">
        <v>16206</v>
      </c>
      <c r="N4324" t="s">
        <v>16207</v>
      </c>
      <c r="O4324">
        <v>0.62666666666666671</v>
      </c>
      <c r="P4324">
        <v>0</v>
      </c>
      <c r="Q4324">
        <v>152</v>
      </c>
      <c r="R4324">
        <v>0</v>
      </c>
      <c r="S4324">
        <v>16</v>
      </c>
      <c r="T4324">
        <v>0</v>
      </c>
      <c r="U4324">
        <v>21</v>
      </c>
      <c r="V4324">
        <v>0</v>
      </c>
      <c r="W4324">
        <v>0</v>
      </c>
      <c r="X4324">
        <v>0</v>
      </c>
      <c r="Y4324">
        <v>21.364746</v>
      </c>
      <c r="Z4324">
        <v>0</v>
      </c>
      <c r="AA4324">
        <v>6.6399546000000003</v>
      </c>
      <c r="AB4324">
        <v>0</v>
      </c>
      <c r="AC4324">
        <v>8.2783479999999994</v>
      </c>
      <c r="AD4324">
        <v>0</v>
      </c>
      <c r="AE4324">
        <v>0</v>
      </c>
      <c r="AF4324">
        <v>36.283047000000003</v>
      </c>
    </row>
    <row r="4325" spans="1:32" x14ac:dyDescent="0.3">
      <c r="A4325">
        <v>3016755</v>
      </c>
      <c r="B4325">
        <v>1</v>
      </c>
      <c r="C4325" t="s">
        <v>82</v>
      </c>
      <c r="D4325" t="s">
        <v>91</v>
      </c>
      <c r="E4325" t="s">
        <v>16208</v>
      </c>
      <c r="F4325" t="s">
        <v>16209</v>
      </c>
      <c r="G4325" t="s">
        <v>134</v>
      </c>
      <c r="H4325" t="s">
        <v>238</v>
      </c>
      <c r="I4325" t="s">
        <v>78</v>
      </c>
      <c r="J4325" t="s">
        <v>136</v>
      </c>
      <c r="K4325" t="s">
        <v>22</v>
      </c>
      <c r="L4325" t="s">
        <v>177</v>
      </c>
      <c r="M4325" t="s">
        <v>16210</v>
      </c>
      <c r="N4325" t="s">
        <v>16211</v>
      </c>
      <c r="O4325">
        <v>6.0598238888888893</v>
      </c>
      <c r="P4325">
        <v>0</v>
      </c>
      <c r="Q4325">
        <v>1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1.2728765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1.2728765</v>
      </c>
    </row>
    <row r="4326" spans="1:32" x14ac:dyDescent="0.3">
      <c r="A4326">
        <v>3008060</v>
      </c>
      <c r="B4326">
        <v>1</v>
      </c>
      <c r="C4326" t="s">
        <v>82</v>
      </c>
      <c r="D4326" t="s">
        <v>95</v>
      </c>
      <c r="E4326" t="s">
        <v>16212</v>
      </c>
      <c r="F4326" t="s">
        <v>16213</v>
      </c>
      <c r="G4326" t="s">
        <v>134</v>
      </c>
      <c r="H4326" t="s">
        <v>252</v>
      </c>
      <c r="I4326" t="s">
        <v>79</v>
      </c>
      <c r="J4326" t="s">
        <v>136</v>
      </c>
      <c r="K4326" t="s">
        <v>22</v>
      </c>
      <c r="L4326" t="s">
        <v>177</v>
      </c>
      <c r="M4326" t="s">
        <v>16214</v>
      </c>
      <c r="N4326" t="s">
        <v>16215</v>
      </c>
      <c r="O4326">
        <v>2.7967588888888888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0.44599149999999999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0.44599149999999999</v>
      </c>
    </row>
    <row r="4327" spans="1:32" x14ac:dyDescent="0.3">
      <c r="A4327">
        <v>3014316</v>
      </c>
      <c r="B4327">
        <v>1</v>
      </c>
      <c r="C4327" t="s">
        <v>82</v>
      </c>
      <c r="D4327" t="s">
        <v>98</v>
      </c>
      <c r="E4327" t="s">
        <v>16216</v>
      </c>
      <c r="F4327" t="s">
        <v>16217</v>
      </c>
      <c r="G4327" t="s">
        <v>134</v>
      </c>
      <c r="H4327" t="s">
        <v>6976</v>
      </c>
      <c r="I4327" t="s">
        <v>78</v>
      </c>
      <c r="J4327" t="s">
        <v>136</v>
      </c>
      <c r="K4327" t="s">
        <v>22</v>
      </c>
      <c r="L4327" t="s">
        <v>177</v>
      </c>
      <c r="M4327" t="s">
        <v>16218</v>
      </c>
      <c r="N4327" t="s">
        <v>16219</v>
      </c>
      <c r="O4327">
        <v>2.776986388888889</v>
      </c>
      <c r="P4327">
        <v>0</v>
      </c>
      <c r="Q4327">
        <v>704</v>
      </c>
      <c r="R4327">
        <v>0</v>
      </c>
      <c r="S4327">
        <v>0</v>
      </c>
      <c r="T4327">
        <v>0</v>
      </c>
      <c r="U4327">
        <v>23</v>
      </c>
      <c r="V4327">
        <v>0</v>
      </c>
      <c r="W4327">
        <v>0</v>
      </c>
      <c r="X4327">
        <v>0</v>
      </c>
      <c r="Y4327">
        <v>662.7124</v>
      </c>
      <c r="Z4327">
        <v>0</v>
      </c>
      <c r="AA4327">
        <v>0</v>
      </c>
      <c r="AB4327">
        <v>0</v>
      </c>
      <c r="AC4327">
        <v>16.389344999999999</v>
      </c>
      <c r="AD4327">
        <v>0</v>
      </c>
      <c r="AE4327">
        <v>0</v>
      </c>
      <c r="AF4327">
        <v>679.10175000000004</v>
      </c>
    </row>
    <row r="4328" spans="1:32" x14ac:dyDescent="0.3">
      <c r="A4328">
        <v>3016308</v>
      </c>
      <c r="B4328">
        <v>1</v>
      </c>
      <c r="C4328" t="s">
        <v>82</v>
      </c>
      <c r="D4328" t="s">
        <v>102</v>
      </c>
      <c r="E4328" t="s">
        <v>16220</v>
      </c>
      <c r="F4328" t="s">
        <v>16221</v>
      </c>
      <c r="G4328" t="s">
        <v>134</v>
      </c>
      <c r="H4328" t="s">
        <v>247</v>
      </c>
      <c r="I4328" t="s">
        <v>78</v>
      </c>
      <c r="J4328" t="s">
        <v>136</v>
      </c>
      <c r="K4328" t="s">
        <v>22</v>
      </c>
      <c r="L4328" t="s">
        <v>177</v>
      </c>
      <c r="M4328" t="s">
        <v>16222</v>
      </c>
      <c r="N4328" t="s">
        <v>16223</v>
      </c>
      <c r="O4328">
        <v>3.003701388888889</v>
      </c>
      <c r="P4328">
        <v>0</v>
      </c>
      <c r="Q4328">
        <v>5</v>
      </c>
      <c r="R4328">
        <v>0</v>
      </c>
      <c r="S4328">
        <v>0</v>
      </c>
      <c r="T4328">
        <v>0</v>
      </c>
      <c r="U4328">
        <v>2</v>
      </c>
      <c r="V4328">
        <v>0</v>
      </c>
      <c r="W4328">
        <v>0</v>
      </c>
      <c r="X4328">
        <v>0</v>
      </c>
      <c r="Y4328">
        <v>4.4221589999999997</v>
      </c>
      <c r="Z4328">
        <v>0</v>
      </c>
      <c r="AA4328">
        <v>0</v>
      </c>
      <c r="AB4328">
        <v>0</v>
      </c>
      <c r="AC4328">
        <v>0.59649300000000005</v>
      </c>
      <c r="AD4328">
        <v>0</v>
      </c>
      <c r="AE4328">
        <v>0</v>
      </c>
      <c r="AF4328">
        <v>5.0186520000000003</v>
      </c>
    </row>
    <row r="4329" spans="1:32" x14ac:dyDescent="0.3">
      <c r="A4329">
        <v>3016089</v>
      </c>
      <c r="B4329">
        <v>1</v>
      </c>
      <c r="C4329" t="s">
        <v>82</v>
      </c>
      <c r="D4329" t="s">
        <v>95</v>
      </c>
      <c r="E4329" t="s">
        <v>16224</v>
      </c>
      <c r="F4329" t="s">
        <v>16225</v>
      </c>
      <c r="G4329" t="s">
        <v>134</v>
      </c>
      <c r="H4329" t="s">
        <v>238</v>
      </c>
      <c r="I4329" t="s">
        <v>78</v>
      </c>
      <c r="J4329" t="s">
        <v>136</v>
      </c>
      <c r="K4329" t="s">
        <v>22</v>
      </c>
      <c r="L4329" t="s">
        <v>177</v>
      </c>
      <c r="M4329" t="s">
        <v>16226</v>
      </c>
      <c r="N4329" t="s">
        <v>16227</v>
      </c>
      <c r="O4329">
        <v>0.71143305555555558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0.61924546999999996</v>
      </c>
      <c r="AD4329">
        <v>0</v>
      </c>
      <c r="AE4329">
        <v>0</v>
      </c>
      <c r="AF4329">
        <v>0.61924546999999996</v>
      </c>
    </row>
    <row r="4330" spans="1:32" x14ac:dyDescent="0.3">
      <c r="A4330">
        <v>3014531</v>
      </c>
      <c r="B4330">
        <v>1</v>
      </c>
      <c r="C4330" t="s">
        <v>82</v>
      </c>
      <c r="D4330" t="s">
        <v>95</v>
      </c>
      <c r="E4330" t="s">
        <v>16228</v>
      </c>
      <c r="F4330" t="s">
        <v>16229</v>
      </c>
      <c r="G4330" t="s">
        <v>134</v>
      </c>
      <c r="H4330" t="s">
        <v>182</v>
      </c>
      <c r="I4330" t="s">
        <v>78</v>
      </c>
      <c r="J4330" t="s">
        <v>136</v>
      </c>
      <c r="K4330" t="s">
        <v>22</v>
      </c>
      <c r="L4330" t="s">
        <v>177</v>
      </c>
      <c r="M4330" t="s">
        <v>15881</v>
      </c>
      <c r="N4330" t="s">
        <v>16230</v>
      </c>
      <c r="O4330">
        <v>1.6421586111111111</v>
      </c>
      <c r="P4330">
        <v>0</v>
      </c>
      <c r="Q4330">
        <v>47</v>
      </c>
      <c r="R4330">
        <v>0</v>
      </c>
      <c r="S4330">
        <v>0</v>
      </c>
      <c r="T4330">
        <v>0</v>
      </c>
      <c r="U4330">
        <v>15</v>
      </c>
      <c r="V4330">
        <v>0</v>
      </c>
      <c r="W4330">
        <v>0</v>
      </c>
      <c r="X4330">
        <v>0</v>
      </c>
      <c r="Y4330">
        <v>46.218380000000003</v>
      </c>
      <c r="Z4330">
        <v>0</v>
      </c>
      <c r="AA4330">
        <v>0</v>
      </c>
      <c r="AB4330">
        <v>0</v>
      </c>
      <c r="AC4330">
        <v>25.005666999999999</v>
      </c>
      <c r="AD4330">
        <v>0</v>
      </c>
      <c r="AE4330">
        <v>0</v>
      </c>
      <c r="AF4330">
        <v>71.224045000000004</v>
      </c>
    </row>
    <row r="4331" spans="1:32" x14ac:dyDescent="0.3">
      <c r="A4331">
        <v>3016890</v>
      </c>
      <c r="B4331">
        <v>1</v>
      </c>
      <c r="C4331" t="s">
        <v>83</v>
      </c>
      <c r="D4331" t="s">
        <v>116</v>
      </c>
      <c r="E4331" t="s">
        <v>16231</v>
      </c>
      <c r="F4331" t="s">
        <v>16232</v>
      </c>
      <c r="G4331" t="s">
        <v>134</v>
      </c>
      <c r="H4331" t="s">
        <v>216</v>
      </c>
      <c r="I4331" t="s">
        <v>78</v>
      </c>
      <c r="J4331" t="s">
        <v>136</v>
      </c>
      <c r="K4331" t="s">
        <v>22</v>
      </c>
      <c r="L4331" t="s">
        <v>177</v>
      </c>
      <c r="M4331" t="s">
        <v>16233</v>
      </c>
      <c r="N4331" t="s">
        <v>16234</v>
      </c>
      <c r="O4331">
        <v>2.0855308333333333</v>
      </c>
      <c r="P4331">
        <v>0</v>
      </c>
      <c r="Q4331">
        <v>1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0.49204694999999998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0.49204694999999998</v>
      </c>
    </row>
    <row r="4332" spans="1:32" x14ac:dyDescent="0.3">
      <c r="A4332">
        <v>3011232</v>
      </c>
      <c r="B4332">
        <v>1</v>
      </c>
      <c r="C4332" t="s">
        <v>82</v>
      </c>
      <c r="D4332" t="s">
        <v>88</v>
      </c>
      <c r="E4332" t="s">
        <v>16235</v>
      </c>
      <c r="F4332" t="s">
        <v>16236</v>
      </c>
      <c r="G4332" t="s">
        <v>134</v>
      </c>
      <c r="H4332" t="s">
        <v>147</v>
      </c>
      <c r="I4332" t="s">
        <v>79</v>
      </c>
      <c r="J4332" t="s">
        <v>136</v>
      </c>
      <c r="K4332" t="s">
        <v>22</v>
      </c>
      <c r="L4332" t="s">
        <v>137</v>
      </c>
      <c r="M4332" t="s">
        <v>16237</v>
      </c>
      <c r="N4332" t="s">
        <v>16238</v>
      </c>
      <c r="O4332">
        <v>1.1336111111111111</v>
      </c>
      <c r="P4332">
        <v>0</v>
      </c>
      <c r="Q4332">
        <v>35</v>
      </c>
      <c r="R4332">
        <v>0</v>
      </c>
      <c r="S4332">
        <v>1</v>
      </c>
      <c r="T4332">
        <v>5</v>
      </c>
      <c r="U4332">
        <v>325</v>
      </c>
      <c r="V4332">
        <v>1</v>
      </c>
      <c r="W4332">
        <v>4</v>
      </c>
      <c r="X4332">
        <v>0</v>
      </c>
      <c r="Y4332">
        <v>12.699118</v>
      </c>
      <c r="Z4332">
        <v>0</v>
      </c>
      <c r="AA4332">
        <v>0.26490247</v>
      </c>
      <c r="AB4332">
        <v>27.308116999999999</v>
      </c>
      <c r="AC4332">
        <v>175.60991999999999</v>
      </c>
      <c r="AD4332">
        <v>3.2224065999999998</v>
      </c>
      <c r="AE4332">
        <v>46.096465999999999</v>
      </c>
      <c r="AF4332">
        <v>265.20093000000003</v>
      </c>
    </row>
    <row r="4333" spans="1:32" x14ac:dyDescent="0.3">
      <c r="A4333">
        <v>3014552</v>
      </c>
      <c r="B4333">
        <v>1</v>
      </c>
      <c r="C4333" t="s">
        <v>82</v>
      </c>
      <c r="D4333" t="s">
        <v>108</v>
      </c>
      <c r="E4333" t="s">
        <v>16239</v>
      </c>
      <c r="F4333" t="s">
        <v>16240</v>
      </c>
      <c r="G4333" t="s">
        <v>134</v>
      </c>
      <c r="H4333" t="s">
        <v>247</v>
      </c>
      <c r="I4333" t="s">
        <v>78</v>
      </c>
      <c r="J4333" t="s">
        <v>136</v>
      </c>
      <c r="K4333" t="s">
        <v>22</v>
      </c>
      <c r="L4333" t="s">
        <v>177</v>
      </c>
      <c r="M4333" t="s">
        <v>16241</v>
      </c>
      <c r="N4333" t="s">
        <v>16242</v>
      </c>
      <c r="O4333">
        <v>0.64367027777777786</v>
      </c>
      <c r="P4333">
        <v>0</v>
      </c>
      <c r="Q4333">
        <v>20</v>
      </c>
      <c r="R4333">
        <v>0</v>
      </c>
      <c r="S4333">
        <v>0</v>
      </c>
      <c r="T4333">
        <v>0</v>
      </c>
      <c r="U4333">
        <v>3</v>
      </c>
      <c r="V4333">
        <v>0</v>
      </c>
      <c r="W4333">
        <v>0</v>
      </c>
      <c r="X4333">
        <v>0</v>
      </c>
      <c r="Y4333">
        <v>2.8295815000000002</v>
      </c>
      <c r="Z4333">
        <v>0</v>
      </c>
      <c r="AA4333">
        <v>0</v>
      </c>
      <c r="AB4333">
        <v>0</v>
      </c>
      <c r="AC4333">
        <v>1.8115722999999999</v>
      </c>
      <c r="AD4333">
        <v>0</v>
      </c>
      <c r="AE4333">
        <v>0</v>
      </c>
      <c r="AF4333">
        <v>4.6411540000000002</v>
      </c>
    </row>
    <row r="4334" spans="1:32" x14ac:dyDescent="0.3">
      <c r="A4334">
        <v>3016129</v>
      </c>
      <c r="B4334">
        <v>1</v>
      </c>
      <c r="C4334" t="s">
        <v>82</v>
      </c>
      <c r="D4334" t="s">
        <v>108</v>
      </c>
      <c r="E4334" t="s">
        <v>16243</v>
      </c>
      <c r="F4334" t="s">
        <v>16244</v>
      </c>
      <c r="G4334" t="s">
        <v>134</v>
      </c>
      <c r="H4334" t="s">
        <v>211</v>
      </c>
      <c r="I4334" t="s">
        <v>79</v>
      </c>
      <c r="J4334" t="s">
        <v>136</v>
      </c>
      <c r="K4334" t="s">
        <v>22</v>
      </c>
      <c r="L4334" t="s">
        <v>177</v>
      </c>
      <c r="M4334" t="s">
        <v>16245</v>
      </c>
      <c r="N4334" t="s">
        <v>16246</v>
      </c>
      <c r="O4334">
        <v>0.46944444444444444</v>
      </c>
      <c r="P4334">
        <v>0</v>
      </c>
      <c r="Q4334">
        <v>49</v>
      </c>
      <c r="R4334">
        <v>18</v>
      </c>
      <c r="S4334">
        <v>70</v>
      </c>
      <c r="T4334">
        <v>1</v>
      </c>
      <c r="U4334">
        <v>23</v>
      </c>
      <c r="V4334">
        <v>0</v>
      </c>
      <c r="W4334">
        <v>0</v>
      </c>
      <c r="X4334">
        <v>0</v>
      </c>
      <c r="Y4334">
        <v>7.9928184</v>
      </c>
      <c r="Z4334">
        <v>16.851122</v>
      </c>
      <c r="AA4334">
        <v>43.188679999999998</v>
      </c>
      <c r="AB4334">
        <v>0.55267949999999999</v>
      </c>
      <c r="AC4334">
        <v>3.8053080000000001</v>
      </c>
      <c r="AD4334">
        <v>0</v>
      </c>
      <c r="AE4334">
        <v>0</v>
      </c>
      <c r="AF4334">
        <v>72.390609999999995</v>
      </c>
    </row>
    <row r="4335" spans="1:32" x14ac:dyDescent="0.3">
      <c r="A4335">
        <v>3017349</v>
      </c>
      <c r="B4335">
        <v>1</v>
      </c>
      <c r="C4335" t="s">
        <v>82</v>
      </c>
      <c r="D4335" t="s">
        <v>97</v>
      </c>
      <c r="E4335" t="s">
        <v>16247</v>
      </c>
      <c r="F4335" t="s">
        <v>16248</v>
      </c>
      <c r="G4335" t="s">
        <v>134</v>
      </c>
      <c r="H4335" t="s">
        <v>336</v>
      </c>
      <c r="I4335" t="s">
        <v>79</v>
      </c>
      <c r="J4335" t="s">
        <v>136</v>
      </c>
      <c r="K4335" t="s">
        <v>22</v>
      </c>
      <c r="L4335" t="s">
        <v>137</v>
      </c>
      <c r="M4335" t="s">
        <v>16249</v>
      </c>
      <c r="N4335" t="s">
        <v>16250</v>
      </c>
      <c r="O4335">
        <v>2.0158333333333331</v>
      </c>
      <c r="P4335">
        <v>0</v>
      </c>
      <c r="Q4335">
        <v>91</v>
      </c>
      <c r="R4335">
        <v>0</v>
      </c>
      <c r="S4335">
        <v>0</v>
      </c>
      <c r="T4335">
        <v>0</v>
      </c>
      <c r="U4335">
        <v>12</v>
      </c>
      <c r="V4335">
        <v>0</v>
      </c>
      <c r="W4335">
        <v>0</v>
      </c>
      <c r="X4335">
        <v>0</v>
      </c>
      <c r="Y4335">
        <v>80.552800000000005</v>
      </c>
      <c r="Z4335">
        <v>0</v>
      </c>
      <c r="AA4335">
        <v>0</v>
      </c>
      <c r="AB4335">
        <v>0</v>
      </c>
      <c r="AC4335">
        <v>163.19158999999999</v>
      </c>
      <c r="AD4335">
        <v>0</v>
      </c>
      <c r="AE4335">
        <v>0</v>
      </c>
      <c r="AF4335">
        <v>243.74440000000001</v>
      </c>
    </row>
    <row r="4336" spans="1:32" x14ac:dyDescent="0.3">
      <c r="A4336">
        <v>3016127</v>
      </c>
      <c r="B4336">
        <v>1</v>
      </c>
      <c r="C4336" t="s">
        <v>83</v>
      </c>
      <c r="D4336" t="s">
        <v>117</v>
      </c>
      <c r="E4336" t="s">
        <v>16251</v>
      </c>
      <c r="F4336" t="s">
        <v>16252</v>
      </c>
      <c r="G4336" t="s">
        <v>134</v>
      </c>
      <c r="H4336" t="s">
        <v>211</v>
      </c>
      <c r="I4336" t="s">
        <v>79</v>
      </c>
      <c r="J4336" t="s">
        <v>136</v>
      </c>
      <c r="K4336" t="s">
        <v>22</v>
      </c>
      <c r="L4336" t="s">
        <v>177</v>
      </c>
      <c r="M4336" t="s">
        <v>15798</v>
      </c>
      <c r="N4336" t="s">
        <v>16253</v>
      </c>
      <c r="O4336">
        <v>0.33416666666666667</v>
      </c>
      <c r="P4336">
        <v>8</v>
      </c>
      <c r="Q4336">
        <v>2267</v>
      </c>
      <c r="R4336">
        <v>2</v>
      </c>
      <c r="S4336">
        <v>16</v>
      </c>
      <c r="T4336">
        <v>5</v>
      </c>
      <c r="U4336">
        <v>179</v>
      </c>
      <c r="V4336">
        <v>0</v>
      </c>
      <c r="W4336">
        <v>0</v>
      </c>
      <c r="X4336">
        <v>3.2289393</v>
      </c>
      <c r="Y4336">
        <v>54.884186</v>
      </c>
      <c r="Z4336">
        <v>0.118409455</v>
      </c>
      <c r="AA4336">
        <v>0.51840054999999996</v>
      </c>
      <c r="AB4336">
        <v>2.1731362000000001</v>
      </c>
      <c r="AC4336">
        <v>9.4343299999999992</v>
      </c>
      <c r="AD4336">
        <v>0</v>
      </c>
      <c r="AE4336">
        <v>0</v>
      </c>
      <c r="AF4336">
        <v>70.357399999999998</v>
      </c>
    </row>
    <row r="4337" spans="1:32" x14ac:dyDescent="0.3">
      <c r="A4337">
        <v>3017324</v>
      </c>
      <c r="B4337">
        <v>1</v>
      </c>
      <c r="C4337" t="s">
        <v>83</v>
      </c>
      <c r="D4337" t="s">
        <v>130</v>
      </c>
      <c r="E4337" t="s">
        <v>16254</v>
      </c>
      <c r="F4337" t="s">
        <v>16255</v>
      </c>
      <c r="G4337" t="s">
        <v>134</v>
      </c>
      <c r="H4337" t="s">
        <v>367</v>
      </c>
      <c r="I4337" t="s">
        <v>78</v>
      </c>
      <c r="J4337" t="s">
        <v>136</v>
      </c>
      <c r="K4337" t="s">
        <v>22</v>
      </c>
      <c r="L4337" t="s">
        <v>177</v>
      </c>
      <c r="M4337" t="s">
        <v>16256</v>
      </c>
      <c r="N4337" t="s">
        <v>16257</v>
      </c>
      <c r="O4337">
        <v>5.1581766666666669</v>
      </c>
      <c r="P4337">
        <v>0</v>
      </c>
      <c r="Q4337">
        <v>5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2.7586659999999998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2.7586659999999998</v>
      </c>
    </row>
    <row r="4338" spans="1:32" x14ac:dyDescent="0.3">
      <c r="A4338">
        <v>3014835</v>
      </c>
      <c r="B4338">
        <v>1</v>
      </c>
      <c r="C4338" t="s">
        <v>82</v>
      </c>
      <c r="D4338" t="s">
        <v>104</v>
      </c>
      <c r="E4338" t="s">
        <v>1249</v>
      </c>
      <c r="F4338" t="s">
        <v>1250</v>
      </c>
      <c r="G4338" t="s">
        <v>134</v>
      </c>
      <c r="H4338" t="s">
        <v>216</v>
      </c>
      <c r="I4338" t="s">
        <v>78</v>
      </c>
      <c r="J4338" t="s">
        <v>136</v>
      </c>
      <c r="K4338" t="s">
        <v>22</v>
      </c>
      <c r="L4338" t="s">
        <v>177</v>
      </c>
      <c r="M4338" t="s">
        <v>16258</v>
      </c>
      <c r="N4338" t="s">
        <v>16259</v>
      </c>
      <c r="O4338">
        <v>3.964642222222222</v>
      </c>
      <c r="P4338">
        <v>0</v>
      </c>
      <c r="Q4338">
        <v>6</v>
      </c>
      <c r="R4338">
        <v>0</v>
      </c>
      <c r="S4338">
        <v>0</v>
      </c>
      <c r="T4338">
        <v>0</v>
      </c>
      <c r="U4338">
        <v>14</v>
      </c>
      <c r="V4338">
        <v>0</v>
      </c>
      <c r="W4338">
        <v>0</v>
      </c>
      <c r="X4338">
        <v>0</v>
      </c>
      <c r="Y4338">
        <v>3.3329054999999999</v>
      </c>
      <c r="Z4338">
        <v>0</v>
      </c>
      <c r="AA4338">
        <v>0</v>
      </c>
      <c r="AB4338">
        <v>0</v>
      </c>
      <c r="AC4338">
        <v>65.115459999999999</v>
      </c>
      <c r="AD4338">
        <v>0</v>
      </c>
      <c r="AE4338">
        <v>0</v>
      </c>
      <c r="AF4338">
        <v>68.448369999999997</v>
      </c>
    </row>
    <row r="4339" spans="1:32" x14ac:dyDescent="0.3">
      <c r="A4339">
        <v>3014582</v>
      </c>
      <c r="B4339">
        <v>1</v>
      </c>
      <c r="C4339" t="s">
        <v>82</v>
      </c>
      <c r="D4339" t="s">
        <v>84</v>
      </c>
      <c r="E4339" t="s">
        <v>16260</v>
      </c>
      <c r="F4339" t="s">
        <v>16261</v>
      </c>
      <c r="G4339" t="s">
        <v>134</v>
      </c>
      <c r="H4339" t="s">
        <v>404</v>
      </c>
      <c r="I4339" t="s">
        <v>78</v>
      </c>
      <c r="J4339" t="s">
        <v>136</v>
      </c>
      <c r="K4339" t="s">
        <v>22</v>
      </c>
      <c r="L4339" t="s">
        <v>177</v>
      </c>
      <c r="M4339" t="s">
        <v>16262</v>
      </c>
      <c r="N4339" t="s">
        <v>16263</v>
      </c>
      <c r="O4339">
        <v>3.267868611111111</v>
      </c>
      <c r="P4339">
        <v>0</v>
      </c>
      <c r="Q4339">
        <v>24</v>
      </c>
      <c r="R4339">
        <v>0</v>
      </c>
      <c r="S4339">
        <v>0</v>
      </c>
      <c r="T4339">
        <v>0</v>
      </c>
      <c r="U4339">
        <v>4</v>
      </c>
      <c r="V4339">
        <v>0</v>
      </c>
      <c r="W4339">
        <v>0</v>
      </c>
      <c r="X4339">
        <v>0</v>
      </c>
      <c r="Y4339">
        <v>8.5620349999999998</v>
      </c>
      <c r="Z4339">
        <v>0</v>
      </c>
      <c r="AA4339">
        <v>0</v>
      </c>
      <c r="AB4339">
        <v>0</v>
      </c>
      <c r="AC4339">
        <v>4.5236299999999998</v>
      </c>
      <c r="AD4339">
        <v>0</v>
      </c>
      <c r="AE4339">
        <v>0</v>
      </c>
      <c r="AF4339">
        <v>13.085665000000001</v>
      </c>
    </row>
    <row r="4340" spans="1:32" x14ac:dyDescent="0.3">
      <c r="A4340">
        <v>3019653</v>
      </c>
      <c r="B4340">
        <v>1</v>
      </c>
      <c r="C4340" t="s">
        <v>83</v>
      </c>
      <c r="D4340" t="s">
        <v>129</v>
      </c>
      <c r="E4340" t="s">
        <v>16264</v>
      </c>
      <c r="F4340" t="s">
        <v>16265</v>
      </c>
      <c r="G4340" t="s">
        <v>134</v>
      </c>
      <c r="H4340" t="s">
        <v>247</v>
      </c>
      <c r="I4340" t="s">
        <v>78</v>
      </c>
      <c r="J4340" t="s">
        <v>136</v>
      </c>
      <c r="K4340" t="s">
        <v>22</v>
      </c>
      <c r="L4340" t="s">
        <v>177</v>
      </c>
      <c r="M4340" t="s">
        <v>16266</v>
      </c>
      <c r="N4340" t="s">
        <v>16267</v>
      </c>
      <c r="O4340">
        <v>1.2762094444444445</v>
      </c>
      <c r="P4340">
        <v>0</v>
      </c>
      <c r="Q4340">
        <v>156</v>
      </c>
      <c r="R4340">
        <v>0</v>
      </c>
      <c r="S4340">
        <v>0</v>
      </c>
      <c r="T4340">
        <v>0</v>
      </c>
      <c r="U4340">
        <v>29</v>
      </c>
      <c r="V4340">
        <v>0</v>
      </c>
      <c r="W4340">
        <v>0</v>
      </c>
      <c r="X4340">
        <v>0</v>
      </c>
      <c r="Y4340">
        <v>41.276558000000001</v>
      </c>
      <c r="Z4340">
        <v>0</v>
      </c>
      <c r="AA4340">
        <v>0</v>
      </c>
      <c r="AB4340">
        <v>0</v>
      </c>
      <c r="AC4340">
        <v>26.803144</v>
      </c>
      <c r="AD4340">
        <v>0</v>
      </c>
      <c r="AE4340">
        <v>0</v>
      </c>
      <c r="AF4340">
        <v>68.079704000000007</v>
      </c>
    </row>
    <row r="4341" spans="1:32" x14ac:dyDescent="0.3">
      <c r="A4341">
        <v>3016484</v>
      </c>
      <c r="B4341">
        <v>1</v>
      </c>
      <c r="C4341" t="s">
        <v>83</v>
      </c>
      <c r="D4341" t="s">
        <v>129</v>
      </c>
      <c r="E4341" t="s">
        <v>16268</v>
      </c>
      <c r="F4341" t="s">
        <v>16269</v>
      </c>
      <c r="G4341" t="s">
        <v>134</v>
      </c>
      <c r="H4341" t="s">
        <v>238</v>
      </c>
      <c r="I4341" t="s">
        <v>78</v>
      </c>
      <c r="J4341" t="s">
        <v>136</v>
      </c>
      <c r="K4341" t="s">
        <v>22</v>
      </c>
      <c r="L4341" t="s">
        <v>177</v>
      </c>
      <c r="M4341" t="s">
        <v>16270</v>
      </c>
      <c r="N4341" t="s">
        <v>16271</v>
      </c>
      <c r="O4341">
        <v>2.614997777777778</v>
      </c>
      <c r="P4341">
        <v>0</v>
      </c>
      <c r="Q4341">
        <v>1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8.2196644999999999E-2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8.2196644999999999E-2</v>
      </c>
    </row>
    <row r="4342" spans="1:32" x14ac:dyDescent="0.3">
      <c r="A4342">
        <v>3020393</v>
      </c>
      <c r="B4342">
        <v>1</v>
      </c>
      <c r="C4342" t="s">
        <v>82</v>
      </c>
      <c r="D4342" t="s">
        <v>91</v>
      </c>
      <c r="E4342" t="s">
        <v>16272</v>
      </c>
      <c r="F4342" t="s">
        <v>16273</v>
      </c>
      <c r="G4342" t="s">
        <v>134</v>
      </c>
      <c r="H4342" t="s">
        <v>367</v>
      </c>
      <c r="I4342" t="s">
        <v>78</v>
      </c>
      <c r="J4342" t="s">
        <v>136</v>
      </c>
      <c r="K4342" t="s">
        <v>22</v>
      </c>
      <c r="L4342" t="s">
        <v>177</v>
      </c>
      <c r="M4342" t="s">
        <v>16274</v>
      </c>
      <c r="N4342" t="s">
        <v>16275</v>
      </c>
      <c r="O4342">
        <v>2.0309316666666666</v>
      </c>
      <c r="P4342">
        <v>0</v>
      </c>
      <c r="Q4342">
        <v>7</v>
      </c>
      <c r="R4342">
        <v>0</v>
      </c>
      <c r="S4342">
        <v>0</v>
      </c>
      <c r="T4342">
        <v>0</v>
      </c>
      <c r="U4342">
        <v>2</v>
      </c>
      <c r="V4342">
        <v>0</v>
      </c>
      <c r="W4342">
        <v>0</v>
      </c>
      <c r="X4342">
        <v>0</v>
      </c>
      <c r="Y4342">
        <v>2.9683701999999998</v>
      </c>
      <c r="Z4342">
        <v>0</v>
      </c>
      <c r="AA4342">
        <v>0</v>
      </c>
      <c r="AB4342">
        <v>0</v>
      </c>
      <c r="AC4342">
        <v>0.90485629999999995</v>
      </c>
      <c r="AD4342">
        <v>0</v>
      </c>
      <c r="AE4342">
        <v>0</v>
      </c>
      <c r="AF4342">
        <v>3.8732264000000001</v>
      </c>
    </row>
    <row r="4343" spans="1:32" x14ac:dyDescent="0.3">
      <c r="A4343">
        <v>3018654</v>
      </c>
      <c r="B4343">
        <v>1</v>
      </c>
      <c r="C4343" t="s">
        <v>82</v>
      </c>
      <c r="D4343" t="s">
        <v>109</v>
      </c>
      <c r="E4343" t="s">
        <v>16276</v>
      </c>
      <c r="F4343" t="s">
        <v>16277</v>
      </c>
      <c r="G4343" t="s">
        <v>134</v>
      </c>
      <c r="H4343" t="s">
        <v>238</v>
      </c>
      <c r="I4343" t="s">
        <v>78</v>
      </c>
      <c r="J4343" t="s">
        <v>136</v>
      </c>
      <c r="K4343" t="s">
        <v>22</v>
      </c>
      <c r="L4343" t="s">
        <v>177</v>
      </c>
      <c r="M4343" t="s">
        <v>16278</v>
      </c>
      <c r="N4343" t="s">
        <v>16279</v>
      </c>
      <c r="O4343">
        <v>2.059993611111111</v>
      </c>
      <c r="P4343">
        <v>0</v>
      </c>
      <c r="Q4343">
        <v>1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0.27242250000000001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0.27242250000000001</v>
      </c>
    </row>
    <row r="4344" spans="1:32" x14ac:dyDescent="0.3">
      <c r="A4344">
        <v>3016370</v>
      </c>
      <c r="B4344">
        <v>1</v>
      </c>
      <c r="C4344" t="s">
        <v>82</v>
      </c>
      <c r="D4344" t="s">
        <v>104</v>
      </c>
      <c r="E4344" t="s">
        <v>16280</v>
      </c>
      <c r="F4344" t="s">
        <v>16281</v>
      </c>
      <c r="G4344" t="s">
        <v>134</v>
      </c>
      <c r="H4344" t="s">
        <v>238</v>
      </c>
      <c r="I4344" t="s">
        <v>78</v>
      </c>
      <c r="J4344" t="s">
        <v>136</v>
      </c>
      <c r="K4344" t="s">
        <v>22</v>
      </c>
      <c r="L4344" t="s">
        <v>177</v>
      </c>
      <c r="M4344" t="s">
        <v>16282</v>
      </c>
      <c r="N4344" t="s">
        <v>16283</v>
      </c>
      <c r="O4344">
        <v>6.8523966666666665</v>
      </c>
      <c r="P4344">
        <v>0</v>
      </c>
      <c r="Q4344">
        <v>8</v>
      </c>
      <c r="R4344">
        <v>0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0</v>
      </c>
      <c r="Y4344">
        <v>23.351818000000002</v>
      </c>
      <c r="Z4344">
        <v>0</v>
      </c>
      <c r="AA4344">
        <v>0</v>
      </c>
      <c r="AB4344">
        <v>0</v>
      </c>
      <c r="AC4344">
        <v>41.857951999999997</v>
      </c>
      <c r="AD4344">
        <v>0</v>
      </c>
      <c r="AE4344">
        <v>0</v>
      </c>
      <c r="AF4344">
        <v>65.209770000000006</v>
      </c>
    </row>
    <row r="4345" spans="1:32" x14ac:dyDescent="0.3">
      <c r="A4345">
        <v>3014647</v>
      </c>
      <c r="B4345">
        <v>1</v>
      </c>
      <c r="C4345" t="s">
        <v>82</v>
      </c>
      <c r="D4345" t="s">
        <v>97</v>
      </c>
      <c r="E4345" t="s">
        <v>16182</v>
      </c>
      <c r="F4345" t="s">
        <v>16183</v>
      </c>
      <c r="G4345" t="s">
        <v>134</v>
      </c>
      <c r="H4345" t="s">
        <v>293</v>
      </c>
      <c r="I4345" t="s">
        <v>78</v>
      </c>
      <c r="J4345" t="s">
        <v>136</v>
      </c>
      <c r="K4345" t="s">
        <v>22</v>
      </c>
      <c r="L4345" t="s">
        <v>177</v>
      </c>
      <c r="M4345" t="s">
        <v>16284</v>
      </c>
      <c r="N4345" t="s">
        <v>16285</v>
      </c>
      <c r="O4345">
        <v>2.0478352777777777</v>
      </c>
      <c r="P4345">
        <v>0</v>
      </c>
      <c r="Q4345">
        <v>26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104.45765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104.45765</v>
      </c>
    </row>
    <row r="4346" spans="1:32" x14ac:dyDescent="0.3">
      <c r="A4346">
        <v>3019424</v>
      </c>
      <c r="B4346">
        <v>1</v>
      </c>
      <c r="C4346" t="s">
        <v>82</v>
      </c>
      <c r="D4346" t="s">
        <v>87</v>
      </c>
      <c r="E4346" t="s">
        <v>16286</v>
      </c>
      <c r="F4346" t="s">
        <v>16287</v>
      </c>
      <c r="G4346" t="s">
        <v>134</v>
      </c>
      <c r="H4346" t="s">
        <v>367</v>
      </c>
      <c r="I4346" t="s">
        <v>78</v>
      </c>
      <c r="J4346" t="s">
        <v>136</v>
      </c>
      <c r="K4346" t="s">
        <v>22</v>
      </c>
      <c r="L4346" t="s">
        <v>177</v>
      </c>
      <c r="M4346" t="s">
        <v>16288</v>
      </c>
      <c r="N4346" t="s">
        <v>16289</v>
      </c>
      <c r="O4346">
        <v>4.0623749999999994</v>
      </c>
      <c r="P4346">
        <v>0</v>
      </c>
      <c r="Q4346">
        <v>12</v>
      </c>
      <c r="R4346">
        <v>0</v>
      </c>
      <c r="S4346">
        <v>0</v>
      </c>
      <c r="T4346">
        <v>0</v>
      </c>
      <c r="U4346">
        <v>3</v>
      </c>
      <c r="V4346">
        <v>0</v>
      </c>
      <c r="W4346">
        <v>1</v>
      </c>
      <c r="X4346">
        <v>0</v>
      </c>
      <c r="Y4346">
        <v>29.333368</v>
      </c>
      <c r="Z4346">
        <v>0</v>
      </c>
      <c r="AA4346">
        <v>0</v>
      </c>
      <c r="AB4346">
        <v>0</v>
      </c>
      <c r="AC4346">
        <v>28.194595</v>
      </c>
      <c r="AD4346">
        <v>0</v>
      </c>
      <c r="AE4346">
        <v>51.878475000000002</v>
      </c>
      <c r="AF4346">
        <v>109.40644</v>
      </c>
    </row>
    <row r="4347" spans="1:32" x14ac:dyDescent="0.3">
      <c r="A4347">
        <v>3020211</v>
      </c>
      <c r="B4347">
        <v>1</v>
      </c>
      <c r="C4347" t="s">
        <v>82</v>
      </c>
      <c r="D4347" t="s">
        <v>106</v>
      </c>
      <c r="E4347" t="s">
        <v>16290</v>
      </c>
      <c r="F4347" t="s">
        <v>16291</v>
      </c>
      <c r="G4347" t="s">
        <v>134</v>
      </c>
      <c r="H4347" t="s">
        <v>238</v>
      </c>
      <c r="I4347" t="s">
        <v>78</v>
      </c>
      <c r="J4347" t="s">
        <v>136</v>
      </c>
      <c r="K4347" t="s">
        <v>22</v>
      </c>
      <c r="L4347" t="s">
        <v>177</v>
      </c>
      <c r="M4347" t="s">
        <v>16292</v>
      </c>
      <c r="N4347" t="s">
        <v>16293</v>
      </c>
      <c r="O4347">
        <v>3.4646136111111114</v>
      </c>
      <c r="P4347">
        <v>0</v>
      </c>
      <c r="Q4347">
        <v>3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6.5139016999999999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6.5139016999999999</v>
      </c>
    </row>
    <row r="4348" spans="1:32" x14ac:dyDescent="0.3">
      <c r="A4348">
        <v>3020384</v>
      </c>
      <c r="B4348">
        <v>1</v>
      </c>
      <c r="C4348" t="s">
        <v>82</v>
      </c>
      <c r="D4348" t="s">
        <v>101</v>
      </c>
      <c r="E4348" t="s">
        <v>16294</v>
      </c>
      <c r="F4348" t="s">
        <v>16295</v>
      </c>
      <c r="G4348" t="s">
        <v>134</v>
      </c>
      <c r="H4348" t="s">
        <v>238</v>
      </c>
      <c r="I4348" t="s">
        <v>78</v>
      </c>
      <c r="J4348" t="s">
        <v>136</v>
      </c>
      <c r="K4348" t="s">
        <v>22</v>
      </c>
      <c r="L4348" t="s">
        <v>177</v>
      </c>
      <c r="M4348" t="s">
        <v>16296</v>
      </c>
      <c r="N4348" t="s">
        <v>16297</v>
      </c>
      <c r="O4348">
        <v>3.2764019444444448</v>
      </c>
      <c r="P4348">
        <v>0</v>
      </c>
      <c r="Q4348">
        <v>1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0.41081246999999999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0.41081246999999999</v>
      </c>
    </row>
    <row r="4349" spans="1:32" x14ac:dyDescent="0.3">
      <c r="A4349">
        <v>3014587</v>
      </c>
      <c r="B4349">
        <v>1</v>
      </c>
      <c r="C4349" t="s">
        <v>82</v>
      </c>
      <c r="D4349" t="s">
        <v>112</v>
      </c>
      <c r="E4349" t="s">
        <v>16298</v>
      </c>
      <c r="F4349" t="s">
        <v>16299</v>
      </c>
      <c r="G4349" t="s">
        <v>134</v>
      </c>
      <c r="H4349" t="s">
        <v>247</v>
      </c>
      <c r="I4349" t="s">
        <v>78</v>
      </c>
      <c r="J4349" t="s">
        <v>136</v>
      </c>
      <c r="K4349" t="s">
        <v>22</v>
      </c>
      <c r="L4349" t="s">
        <v>177</v>
      </c>
      <c r="M4349" t="s">
        <v>16300</v>
      </c>
      <c r="N4349" t="s">
        <v>16301</v>
      </c>
      <c r="O4349">
        <v>2.1912027777777778</v>
      </c>
      <c r="P4349">
        <v>0</v>
      </c>
      <c r="Q4349">
        <v>5</v>
      </c>
      <c r="R4349">
        <v>0</v>
      </c>
      <c r="S4349">
        <v>13</v>
      </c>
      <c r="T4349">
        <v>0</v>
      </c>
      <c r="U4349">
        <v>6</v>
      </c>
      <c r="V4349">
        <v>0</v>
      </c>
      <c r="W4349">
        <v>0</v>
      </c>
      <c r="X4349">
        <v>0</v>
      </c>
      <c r="Y4349">
        <v>0.65784129999999996</v>
      </c>
      <c r="Z4349">
        <v>0</v>
      </c>
      <c r="AA4349">
        <v>2.6545234</v>
      </c>
      <c r="AB4349">
        <v>0</v>
      </c>
      <c r="AC4349">
        <v>3.2735546000000002</v>
      </c>
      <c r="AD4349">
        <v>0</v>
      </c>
      <c r="AE4349">
        <v>0</v>
      </c>
      <c r="AF4349">
        <v>6.5859193999999999</v>
      </c>
    </row>
    <row r="4350" spans="1:32" x14ac:dyDescent="0.3">
      <c r="A4350">
        <v>3016709</v>
      </c>
      <c r="B4350">
        <v>1</v>
      </c>
      <c r="C4350" t="s">
        <v>82</v>
      </c>
      <c r="D4350" t="s">
        <v>112</v>
      </c>
      <c r="E4350" t="s">
        <v>16302</v>
      </c>
      <c r="F4350" t="s">
        <v>16303</v>
      </c>
      <c r="G4350" t="s">
        <v>134</v>
      </c>
      <c r="H4350" t="s">
        <v>327</v>
      </c>
      <c r="I4350" t="s">
        <v>78</v>
      </c>
      <c r="J4350" t="s">
        <v>136</v>
      </c>
      <c r="K4350" t="s">
        <v>22</v>
      </c>
      <c r="L4350" t="s">
        <v>177</v>
      </c>
      <c r="M4350" t="s">
        <v>16304</v>
      </c>
      <c r="N4350" t="s">
        <v>16305</v>
      </c>
      <c r="O4350">
        <v>0.38305555555555554</v>
      </c>
      <c r="P4350">
        <v>0</v>
      </c>
      <c r="Q4350">
        <v>138</v>
      </c>
      <c r="R4350">
        <v>0</v>
      </c>
      <c r="S4350">
        <v>0</v>
      </c>
      <c r="T4350">
        <v>0</v>
      </c>
      <c r="U4350">
        <v>38</v>
      </c>
      <c r="V4350">
        <v>0</v>
      </c>
      <c r="W4350">
        <v>0</v>
      </c>
      <c r="X4350">
        <v>0</v>
      </c>
      <c r="Y4350">
        <v>14.5694</v>
      </c>
      <c r="Z4350">
        <v>0</v>
      </c>
      <c r="AA4350">
        <v>0</v>
      </c>
      <c r="AB4350">
        <v>0</v>
      </c>
      <c r="AC4350">
        <v>8.0501050000000003</v>
      </c>
      <c r="AD4350">
        <v>0</v>
      </c>
      <c r="AE4350">
        <v>0</v>
      </c>
      <c r="AF4350">
        <v>22.619505</v>
      </c>
    </row>
    <row r="4351" spans="1:32" x14ac:dyDescent="0.3">
      <c r="A4351">
        <v>3013416</v>
      </c>
      <c r="B4351">
        <v>1</v>
      </c>
      <c r="C4351" t="s">
        <v>82</v>
      </c>
      <c r="D4351" t="s">
        <v>109</v>
      </c>
      <c r="E4351" t="s">
        <v>16306</v>
      </c>
      <c r="F4351" t="s">
        <v>16307</v>
      </c>
      <c r="G4351" t="s">
        <v>134</v>
      </c>
      <c r="H4351" t="s">
        <v>211</v>
      </c>
      <c r="I4351" t="s">
        <v>79</v>
      </c>
      <c r="J4351" t="s">
        <v>136</v>
      </c>
      <c r="K4351" t="s">
        <v>22</v>
      </c>
      <c r="L4351" t="s">
        <v>177</v>
      </c>
      <c r="M4351" t="s">
        <v>16308</v>
      </c>
      <c r="N4351" t="s">
        <v>16309</v>
      </c>
      <c r="O4351">
        <v>0.46194444444444444</v>
      </c>
      <c r="P4351">
        <v>1</v>
      </c>
      <c r="Q4351">
        <v>2095</v>
      </c>
      <c r="R4351">
        <v>1</v>
      </c>
      <c r="S4351">
        <v>0</v>
      </c>
      <c r="T4351">
        <v>7</v>
      </c>
      <c r="U4351">
        <v>115</v>
      </c>
      <c r="V4351">
        <v>0</v>
      </c>
      <c r="W4351">
        <v>2</v>
      </c>
      <c r="X4351">
        <v>32.096255999999997</v>
      </c>
      <c r="Y4351">
        <v>218.3587</v>
      </c>
      <c r="Z4351">
        <v>1.4930186999999999</v>
      </c>
      <c r="AA4351">
        <v>0</v>
      </c>
      <c r="AB4351">
        <v>11.045695</v>
      </c>
      <c r="AC4351">
        <v>43.069073000000003</v>
      </c>
      <c r="AD4351">
        <v>0</v>
      </c>
      <c r="AE4351">
        <v>0.24834117</v>
      </c>
      <c r="AF4351">
        <v>306.31110000000001</v>
      </c>
    </row>
    <row r="4352" spans="1:32" x14ac:dyDescent="0.3">
      <c r="A4352">
        <v>3015562</v>
      </c>
      <c r="B4352">
        <v>1</v>
      </c>
      <c r="C4352" t="s">
        <v>82</v>
      </c>
      <c r="D4352" t="s">
        <v>84</v>
      </c>
      <c r="E4352" t="s">
        <v>16310</v>
      </c>
      <c r="F4352" t="s">
        <v>16311</v>
      </c>
      <c r="G4352" t="s">
        <v>134</v>
      </c>
      <c r="H4352" t="s">
        <v>182</v>
      </c>
      <c r="I4352" t="s">
        <v>78</v>
      </c>
      <c r="J4352" t="s">
        <v>136</v>
      </c>
      <c r="K4352" t="s">
        <v>22</v>
      </c>
      <c r="L4352" t="s">
        <v>177</v>
      </c>
      <c r="M4352" t="s">
        <v>16312</v>
      </c>
      <c r="N4352" t="s">
        <v>16313</v>
      </c>
      <c r="O4352">
        <v>0.86418138888888885</v>
      </c>
      <c r="P4352">
        <v>0</v>
      </c>
      <c r="Q4352">
        <v>119</v>
      </c>
      <c r="R4352">
        <v>0</v>
      </c>
      <c r="S4352">
        <v>0</v>
      </c>
      <c r="T4352">
        <v>0</v>
      </c>
      <c r="U4352">
        <v>18</v>
      </c>
      <c r="V4352">
        <v>0</v>
      </c>
      <c r="W4352">
        <v>0</v>
      </c>
      <c r="X4352">
        <v>0</v>
      </c>
      <c r="Y4352">
        <v>21.382227</v>
      </c>
      <c r="Z4352">
        <v>0</v>
      </c>
      <c r="AA4352">
        <v>0</v>
      </c>
      <c r="AB4352">
        <v>0</v>
      </c>
      <c r="AC4352">
        <v>17.127742999999999</v>
      </c>
      <c r="AD4352">
        <v>0</v>
      </c>
      <c r="AE4352">
        <v>0</v>
      </c>
      <c r="AF4352">
        <v>38.509970000000003</v>
      </c>
    </row>
    <row r="4353" spans="1:32" x14ac:dyDescent="0.3">
      <c r="A4353">
        <v>3015564</v>
      </c>
      <c r="B4353">
        <v>1</v>
      </c>
      <c r="C4353" t="s">
        <v>82</v>
      </c>
      <c r="D4353" t="s">
        <v>93</v>
      </c>
      <c r="E4353" t="s">
        <v>16314</v>
      </c>
      <c r="F4353" t="s">
        <v>16315</v>
      </c>
      <c r="G4353" t="s">
        <v>134</v>
      </c>
      <c r="H4353" t="s">
        <v>211</v>
      </c>
      <c r="I4353" t="s">
        <v>79</v>
      </c>
      <c r="J4353" t="s">
        <v>136</v>
      </c>
      <c r="K4353" t="s">
        <v>22</v>
      </c>
      <c r="L4353" t="s">
        <v>177</v>
      </c>
      <c r="M4353" t="s">
        <v>16316</v>
      </c>
      <c r="N4353" t="s">
        <v>16317</v>
      </c>
      <c r="O4353">
        <v>1.5742994444444445</v>
      </c>
      <c r="P4353">
        <v>3</v>
      </c>
      <c r="Q4353">
        <v>1975</v>
      </c>
      <c r="R4353">
        <v>0</v>
      </c>
      <c r="S4353">
        <v>1</v>
      </c>
      <c r="T4353">
        <v>29</v>
      </c>
      <c r="U4353">
        <v>391</v>
      </c>
      <c r="V4353">
        <v>12</v>
      </c>
      <c r="W4353">
        <v>3</v>
      </c>
      <c r="X4353">
        <v>133.64873</v>
      </c>
      <c r="Y4353">
        <v>1672.059</v>
      </c>
      <c r="Z4353">
        <v>0</v>
      </c>
      <c r="AA4353">
        <v>4.0194105999999996</v>
      </c>
      <c r="AB4353">
        <v>1252.9908</v>
      </c>
      <c r="AC4353">
        <v>671.34379999999999</v>
      </c>
      <c r="AD4353">
        <v>1599.8069</v>
      </c>
      <c r="AE4353">
        <v>108.665054</v>
      </c>
      <c r="AF4353">
        <v>5442.5337</v>
      </c>
    </row>
    <row r="4354" spans="1:32" x14ac:dyDescent="0.3">
      <c r="A4354">
        <v>3016553</v>
      </c>
      <c r="B4354">
        <v>1</v>
      </c>
      <c r="C4354" t="s">
        <v>83</v>
      </c>
      <c r="D4354" t="s">
        <v>130</v>
      </c>
      <c r="E4354" t="s">
        <v>12970</v>
      </c>
      <c r="F4354" t="s">
        <v>12971</v>
      </c>
      <c r="G4354" t="s">
        <v>134</v>
      </c>
      <c r="H4354" t="s">
        <v>211</v>
      </c>
      <c r="I4354" t="s">
        <v>79</v>
      </c>
      <c r="J4354" t="s">
        <v>136</v>
      </c>
      <c r="K4354" t="s">
        <v>22</v>
      </c>
      <c r="L4354" t="s">
        <v>177</v>
      </c>
      <c r="M4354" t="s">
        <v>16318</v>
      </c>
      <c r="N4354" t="s">
        <v>16319</v>
      </c>
      <c r="O4354">
        <v>1.2625</v>
      </c>
      <c r="P4354">
        <v>7</v>
      </c>
      <c r="Q4354">
        <v>394</v>
      </c>
      <c r="R4354">
        <v>2</v>
      </c>
      <c r="S4354">
        <v>16</v>
      </c>
      <c r="T4354">
        <v>12</v>
      </c>
      <c r="U4354">
        <v>14</v>
      </c>
      <c r="V4354">
        <v>0</v>
      </c>
      <c r="W4354">
        <v>0</v>
      </c>
      <c r="X4354">
        <v>1.0094174</v>
      </c>
      <c r="Y4354">
        <v>101.06554</v>
      </c>
      <c r="Z4354">
        <v>1.5620552000000001</v>
      </c>
      <c r="AA4354">
        <v>1.7855322</v>
      </c>
      <c r="AB4354">
        <v>103.31532</v>
      </c>
      <c r="AC4354">
        <v>12.878591</v>
      </c>
      <c r="AD4354">
        <v>0</v>
      </c>
      <c r="AE4354">
        <v>0</v>
      </c>
      <c r="AF4354">
        <v>221.61645999999999</v>
      </c>
    </row>
    <row r="4355" spans="1:32" x14ac:dyDescent="0.3">
      <c r="A4355">
        <v>3016363</v>
      </c>
      <c r="B4355">
        <v>1</v>
      </c>
      <c r="C4355" t="s">
        <v>82</v>
      </c>
      <c r="D4355" t="s">
        <v>112</v>
      </c>
      <c r="E4355" t="s">
        <v>16320</v>
      </c>
      <c r="F4355" t="s">
        <v>16321</v>
      </c>
      <c r="G4355" t="s">
        <v>134</v>
      </c>
      <c r="H4355" t="s">
        <v>252</v>
      </c>
      <c r="I4355" t="s">
        <v>79</v>
      </c>
      <c r="J4355" t="s">
        <v>136</v>
      </c>
      <c r="K4355" t="s">
        <v>22</v>
      </c>
      <c r="L4355" t="s">
        <v>177</v>
      </c>
      <c r="M4355" t="s">
        <v>16322</v>
      </c>
      <c r="N4355" t="s">
        <v>16323</v>
      </c>
      <c r="O4355">
        <v>4.5538402777777778</v>
      </c>
      <c r="P4355">
        <v>0</v>
      </c>
      <c r="Q4355">
        <v>1</v>
      </c>
      <c r="R4355">
        <v>0</v>
      </c>
      <c r="S4355">
        <v>12</v>
      </c>
      <c r="T4355">
        <v>0</v>
      </c>
      <c r="U4355">
        <v>3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72.756789999999995</v>
      </c>
      <c r="AB4355">
        <v>0</v>
      </c>
      <c r="AC4355">
        <v>8.2762320000000003</v>
      </c>
      <c r="AD4355">
        <v>0</v>
      </c>
      <c r="AE4355">
        <v>0</v>
      </c>
      <c r="AF4355">
        <v>81.033029999999997</v>
      </c>
    </row>
    <row r="4356" spans="1:32" x14ac:dyDescent="0.3">
      <c r="A4356">
        <v>3014299</v>
      </c>
      <c r="B4356">
        <v>1</v>
      </c>
      <c r="C4356" t="s">
        <v>82</v>
      </c>
      <c r="D4356" t="s">
        <v>92</v>
      </c>
      <c r="E4356" t="s">
        <v>16324</v>
      </c>
      <c r="F4356" t="s">
        <v>16325</v>
      </c>
      <c r="G4356" t="s">
        <v>134</v>
      </c>
      <c r="H4356" t="s">
        <v>182</v>
      </c>
      <c r="I4356" t="s">
        <v>78</v>
      </c>
      <c r="J4356" t="s">
        <v>136</v>
      </c>
      <c r="K4356" t="s">
        <v>22</v>
      </c>
      <c r="L4356" t="s">
        <v>177</v>
      </c>
      <c r="M4356" t="s">
        <v>16326</v>
      </c>
      <c r="N4356" t="s">
        <v>16327</v>
      </c>
      <c r="O4356">
        <v>9.0651044444444437</v>
      </c>
      <c r="P4356">
        <v>0</v>
      </c>
      <c r="Q4356">
        <v>23</v>
      </c>
      <c r="R4356">
        <v>0</v>
      </c>
      <c r="S4356">
        <v>0</v>
      </c>
      <c r="T4356">
        <v>0</v>
      </c>
      <c r="U4356">
        <v>10</v>
      </c>
      <c r="V4356">
        <v>0</v>
      </c>
      <c r="W4356">
        <v>0</v>
      </c>
      <c r="X4356">
        <v>0</v>
      </c>
      <c r="Y4356">
        <v>247.74606</v>
      </c>
      <c r="Z4356">
        <v>0</v>
      </c>
      <c r="AA4356">
        <v>0</v>
      </c>
      <c r="AB4356">
        <v>0</v>
      </c>
      <c r="AC4356">
        <v>93.881399999999999</v>
      </c>
      <c r="AD4356">
        <v>0</v>
      </c>
      <c r="AE4356">
        <v>0</v>
      </c>
      <c r="AF4356">
        <v>341.62747000000002</v>
      </c>
    </row>
    <row r="4357" spans="1:32" x14ac:dyDescent="0.3">
      <c r="A4357">
        <v>3014627</v>
      </c>
      <c r="B4357">
        <v>1</v>
      </c>
      <c r="C4357" t="s">
        <v>82</v>
      </c>
      <c r="D4357" t="s">
        <v>105</v>
      </c>
      <c r="E4357" t="s">
        <v>16328</v>
      </c>
      <c r="F4357" t="s">
        <v>16329</v>
      </c>
      <c r="G4357" t="s">
        <v>134</v>
      </c>
      <c r="H4357" t="s">
        <v>216</v>
      </c>
      <c r="I4357" t="s">
        <v>78</v>
      </c>
      <c r="J4357" t="s">
        <v>136</v>
      </c>
      <c r="K4357" t="s">
        <v>22</v>
      </c>
      <c r="L4357" t="s">
        <v>177</v>
      </c>
      <c r="M4357" t="s">
        <v>16330</v>
      </c>
      <c r="N4357" t="s">
        <v>16331</v>
      </c>
      <c r="O4357">
        <v>0.76963944444444454</v>
      </c>
      <c r="P4357">
        <v>0</v>
      </c>
      <c r="Q4357">
        <v>11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2.0713875000000002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2.0713875000000002</v>
      </c>
    </row>
    <row r="4358" spans="1:32" x14ac:dyDescent="0.3">
      <c r="A4358">
        <v>3014660</v>
      </c>
      <c r="B4358">
        <v>1</v>
      </c>
      <c r="C4358" t="s">
        <v>82</v>
      </c>
      <c r="D4358" t="s">
        <v>93</v>
      </c>
      <c r="E4358" t="s">
        <v>16332</v>
      </c>
      <c r="F4358" t="s">
        <v>16333</v>
      </c>
      <c r="G4358" t="s">
        <v>134</v>
      </c>
      <c r="H4358" t="s">
        <v>211</v>
      </c>
      <c r="I4358" t="s">
        <v>79</v>
      </c>
      <c r="J4358" t="s">
        <v>136</v>
      </c>
      <c r="K4358" t="s">
        <v>22</v>
      </c>
      <c r="L4358" t="s">
        <v>177</v>
      </c>
      <c r="M4358" t="s">
        <v>16334</v>
      </c>
      <c r="N4358" t="s">
        <v>16156</v>
      </c>
      <c r="O4358">
        <v>0.35246527777777775</v>
      </c>
      <c r="P4358">
        <v>0</v>
      </c>
      <c r="Q4358">
        <v>47</v>
      </c>
      <c r="R4358">
        <v>0</v>
      </c>
      <c r="S4358">
        <v>0</v>
      </c>
      <c r="T4358">
        <v>1</v>
      </c>
      <c r="U4358">
        <v>6</v>
      </c>
      <c r="V4358">
        <v>0</v>
      </c>
      <c r="W4358">
        <v>0</v>
      </c>
      <c r="X4358">
        <v>0</v>
      </c>
      <c r="Y4358">
        <v>8.4124940000000006</v>
      </c>
      <c r="Z4358">
        <v>0</v>
      </c>
      <c r="AA4358">
        <v>0</v>
      </c>
      <c r="AB4358">
        <v>0.35485013999999998</v>
      </c>
      <c r="AC4358">
        <v>3.0405821999999998</v>
      </c>
      <c r="AD4358">
        <v>0</v>
      </c>
      <c r="AE4358">
        <v>0</v>
      </c>
      <c r="AF4358">
        <v>11.807926</v>
      </c>
    </row>
    <row r="4359" spans="1:32" x14ac:dyDescent="0.3">
      <c r="A4359">
        <v>3016878</v>
      </c>
      <c r="B4359">
        <v>1</v>
      </c>
      <c r="C4359" t="s">
        <v>83</v>
      </c>
      <c r="D4359" t="s">
        <v>124</v>
      </c>
      <c r="E4359" t="s">
        <v>16335</v>
      </c>
      <c r="F4359" t="s">
        <v>16336</v>
      </c>
      <c r="G4359" t="s">
        <v>134</v>
      </c>
      <c r="H4359" t="s">
        <v>147</v>
      </c>
      <c r="I4359" t="s">
        <v>78</v>
      </c>
      <c r="J4359" t="s">
        <v>136</v>
      </c>
      <c r="K4359" t="s">
        <v>22</v>
      </c>
      <c r="L4359" t="s">
        <v>137</v>
      </c>
      <c r="M4359" t="s">
        <v>16337</v>
      </c>
      <c r="N4359" t="s">
        <v>16338</v>
      </c>
      <c r="O4359">
        <v>3.7508333333333335</v>
      </c>
      <c r="P4359">
        <v>0</v>
      </c>
      <c r="Q4359">
        <v>174</v>
      </c>
      <c r="R4359">
        <v>0</v>
      </c>
      <c r="S4359">
        <v>8</v>
      </c>
      <c r="T4359">
        <v>0</v>
      </c>
      <c r="U4359">
        <v>8</v>
      </c>
      <c r="V4359">
        <v>0</v>
      </c>
      <c r="W4359">
        <v>0</v>
      </c>
      <c r="X4359">
        <v>0</v>
      </c>
      <c r="Y4359">
        <v>157.63963000000001</v>
      </c>
      <c r="Z4359">
        <v>0</v>
      </c>
      <c r="AA4359">
        <v>1.6399722000000001</v>
      </c>
      <c r="AB4359">
        <v>0</v>
      </c>
      <c r="AC4359">
        <v>8.0181079999999998</v>
      </c>
      <c r="AD4359">
        <v>0</v>
      </c>
      <c r="AE4359">
        <v>0</v>
      </c>
      <c r="AF4359">
        <v>167.29771</v>
      </c>
    </row>
    <row r="4360" spans="1:32" x14ac:dyDescent="0.3">
      <c r="A4360">
        <v>3014648</v>
      </c>
      <c r="B4360">
        <v>1</v>
      </c>
      <c r="C4360" t="s">
        <v>83</v>
      </c>
      <c r="D4360" t="s">
        <v>130</v>
      </c>
      <c r="E4360" t="s">
        <v>16339</v>
      </c>
      <c r="F4360" t="s">
        <v>16340</v>
      </c>
      <c r="G4360" t="s">
        <v>134</v>
      </c>
      <c r="H4360" t="s">
        <v>216</v>
      </c>
      <c r="I4360" t="s">
        <v>78</v>
      </c>
      <c r="J4360" t="s">
        <v>136</v>
      </c>
      <c r="K4360" t="s">
        <v>22</v>
      </c>
      <c r="L4360" t="s">
        <v>177</v>
      </c>
      <c r="M4360" t="s">
        <v>16341</v>
      </c>
      <c r="N4360" t="s">
        <v>16342</v>
      </c>
      <c r="O4360">
        <v>1.6413525</v>
      </c>
      <c r="P4360">
        <v>0</v>
      </c>
      <c r="Q4360">
        <v>7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1.7395098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1.7395098</v>
      </c>
    </row>
    <row r="4361" spans="1:32" x14ac:dyDescent="0.3">
      <c r="A4361">
        <v>3014603</v>
      </c>
      <c r="B4361">
        <v>1</v>
      </c>
      <c r="C4361" t="s">
        <v>82</v>
      </c>
      <c r="D4361" t="s">
        <v>98</v>
      </c>
      <c r="E4361" t="s">
        <v>13199</v>
      </c>
      <c r="F4361" t="s">
        <v>13200</v>
      </c>
      <c r="G4361" t="s">
        <v>134</v>
      </c>
      <c r="H4361" t="s">
        <v>367</v>
      </c>
      <c r="I4361" t="s">
        <v>78</v>
      </c>
      <c r="J4361" t="s">
        <v>136</v>
      </c>
      <c r="K4361" t="s">
        <v>22</v>
      </c>
      <c r="L4361" t="s">
        <v>177</v>
      </c>
      <c r="M4361" t="s">
        <v>16343</v>
      </c>
      <c r="N4361" t="s">
        <v>16344</v>
      </c>
      <c r="O4361">
        <v>7.1541033333333335</v>
      </c>
      <c r="P4361">
        <v>0</v>
      </c>
      <c r="Q4361">
        <v>5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7.7614609999999997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7.7614609999999997</v>
      </c>
    </row>
    <row r="4362" spans="1:32" x14ac:dyDescent="0.3">
      <c r="A4362">
        <v>3016726</v>
      </c>
      <c r="B4362">
        <v>1</v>
      </c>
      <c r="C4362" t="s">
        <v>82</v>
      </c>
      <c r="D4362" t="s">
        <v>92</v>
      </c>
      <c r="E4362" t="s">
        <v>16345</v>
      </c>
      <c r="F4362" t="s">
        <v>16346</v>
      </c>
      <c r="G4362" t="s">
        <v>134</v>
      </c>
      <c r="H4362" t="s">
        <v>367</v>
      </c>
      <c r="I4362" t="s">
        <v>78</v>
      </c>
      <c r="J4362" t="s">
        <v>136</v>
      </c>
      <c r="K4362" t="s">
        <v>22</v>
      </c>
      <c r="L4362" t="s">
        <v>177</v>
      </c>
      <c r="M4362" t="s">
        <v>16347</v>
      </c>
      <c r="N4362" t="s">
        <v>16348</v>
      </c>
      <c r="O4362">
        <v>7.4474316666666667</v>
      </c>
      <c r="P4362">
        <v>0</v>
      </c>
      <c r="Q4362">
        <v>1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1.5306388E-4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1.5306388E-4</v>
      </c>
    </row>
    <row r="4363" spans="1:32" x14ac:dyDescent="0.3">
      <c r="A4363">
        <v>3012659</v>
      </c>
      <c r="B4363">
        <v>1</v>
      </c>
      <c r="C4363" t="s">
        <v>82</v>
      </c>
      <c r="D4363" t="s">
        <v>104</v>
      </c>
      <c r="E4363" t="s">
        <v>16349</v>
      </c>
      <c r="F4363" t="s">
        <v>16350</v>
      </c>
      <c r="G4363" t="s">
        <v>134</v>
      </c>
      <c r="H4363" t="s">
        <v>142</v>
      </c>
      <c r="I4363" t="s">
        <v>78</v>
      </c>
      <c r="J4363" t="s">
        <v>136</v>
      </c>
      <c r="K4363" t="s">
        <v>22</v>
      </c>
      <c r="L4363" t="s">
        <v>137</v>
      </c>
      <c r="M4363" t="s">
        <v>16351</v>
      </c>
      <c r="N4363" t="s">
        <v>16352</v>
      </c>
      <c r="O4363">
        <v>7.8927777777777779</v>
      </c>
      <c r="P4363">
        <v>0</v>
      </c>
      <c r="Q4363">
        <v>168</v>
      </c>
      <c r="R4363">
        <v>0</v>
      </c>
      <c r="S4363">
        <v>0</v>
      </c>
      <c r="T4363">
        <v>0</v>
      </c>
      <c r="U4363">
        <v>7</v>
      </c>
      <c r="V4363">
        <v>0</v>
      </c>
      <c r="W4363">
        <v>0</v>
      </c>
      <c r="X4363">
        <v>0</v>
      </c>
      <c r="Y4363">
        <v>282.86455999999998</v>
      </c>
      <c r="Z4363">
        <v>0</v>
      </c>
      <c r="AA4363">
        <v>0</v>
      </c>
      <c r="AB4363">
        <v>0</v>
      </c>
      <c r="AC4363">
        <v>18.335321</v>
      </c>
      <c r="AD4363">
        <v>0</v>
      </c>
      <c r="AE4363">
        <v>0</v>
      </c>
      <c r="AF4363">
        <v>301.19990000000001</v>
      </c>
    </row>
    <row r="4364" spans="1:32" x14ac:dyDescent="0.3">
      <c r="A4364">
        <v>3015560</v>
      </c>
      <c r="B4364">
        <v>1</v>
      </c>
      <c r="C4364" t="s">
        <v>82</v>
      </c>
      <c r="D4364" t="s">
        <v>85</v>
      </c>
      <c r="E4364" t="s">
        <v>16353</v>
      </c>
      <c r="F4364" t="s">
        <v>16354</v>
      </c>
      <c r="G4364" t="s">
        <v>134</v>
      </c>
      <c r="H4364" t="s">
        <v>216</v>
      </c>
      <c r="I4364" t="s">
        <v>78</v>
      </c>
      <c r="J4364" t="s">
        <v>136</v>
      </c>
      <c r="K4364" t="s">
        <v>22</v>
      </c>
      <c r="L4364" t="s">
        <v>177</v>
      </c>
      <c r="M4364" t="s">
        <v>16355</v>
      </c>
      <c r="N4364" t="s">
        <v>16356</v>
      </c>
      <c r="O4364">
        <v>1.299246388888889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</row>
    <row r="4365" spans="1:32" x14ac:dyDescent="0.3">
      <c r="A4365">
        <v>3014671</v>
      </c>
      <c r="B4365">
        <v>1</v>
      </c>
      <c r="C4365" t="s">
        <v>83</v>
      </c>
      <c r="D4365" t="s">
        <v>123</v>
      </c>
      <c r="E4365" t="s">
        <v>7881</v>
      </c>
      <c r="F4365" t="s">
        <v>7882</v>
      </c>
      <c r="G4365" t="s">
        <v>134</v>
      </c>
      <c r="H4365" t="s">
        <v>182</v>
      </c>
      <c r="I4365" t="s">
        <v>79</v>
      </c>
      <c r="J4365" t="s">
        <v>136</v>
      </c>
      <c r="K4365" t="s">
        <v>22</v>
      </c>
      <c r="L4365" t="s">
        <v>177</v>
      </c>
      <c r="M4365" t="s">
        <v>16357</v>
      </c>
      <c r="N4365" t="s">
        <v>16358</v>
      </c>
      <c r="O4365">
        <v>0.43162333333333336</v>
      </c>
      <c r="P4365">
        <v>0</v>
      </c>
      <c r="Q4365">
        <v>349</v>
      </c>
      <c r="R4365">
        <v>54</v>
      </c>
      <c r="S4365">
        <v>92</v>
      </c>
      <c r="T4365">
        <v>18</v>
      </c>
      <c r="U4365">
        <v>71</v>
      </c>
      <c r="V4365">
        <v>2</v>
      </c>
      <c r="W4365">
        <v>0</v>
      </c>
      <c r="X4365">
        <v>0</v>
      </c>
      <c r="Y4365">
        <v>38.218758000000001</v>
      </c>
      <c r="Z4365">
        <v>28.653355000000001</v>
      </c>
      <c r="AA4365">
        <v>36.046436</v>
      </c>
      <c r="AB4365">
        <v>67.449590000000001</v>
      </c>
      <c r="AC4365">
        <v>9.7345220000000001</v>
      </c>
      <c r="AD4365">
        <v>142.73425</v>
      </c>
      <c r="AE4365">
        <v>0</v>
      </c>
      <c r="AF4365">
        <v>322.83690000000001</v>
      </c>
    </row>
    <row r="4366" spans="1:32" x14ac:dyDescent="0.3">
      <c r="A4366">
        <v>3014647</v>
      </c>
      <c r="B4366">
        <v>2</v>
      </c>
      <c r="C4366" t="s">
        <v>82</v>
      </c>
      <c r="D4366" t="s">
        <v>97</v>
      </c>
      <c r="E4366" t="s">
        <v>16359</v>
      </c>
      <c r="F4366" t="s">
        <v>16360</v>
      </c>
      <c r="G4366" t="s">
        <v>134</v>
      </c>
      <c r="H4366" t="s">
        <v>293</v>
      </c>
      <c r="I4366" t="s">
        <v>78</v>
      </c>
      <c r="J4366" t="s">
        <v>136</v>
      </c>
      <c r="K4366" t="s">
        <v>22</v>
      </c>
      <c r="L4366" t="s">
        <v>177</v>
      </c>
      <c r="M4366" t="s">
        <v>16285</v>
      </c>
      <c r="N4366" t="s">
        <v>16361</v>
      </c>
      <c r="O4366">
        <v>0.58583333333333332</v>
      </c>
      <c r="P4366">
        <v>0</v>
      </c>
      <c r="Q4366">
        <v>85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68.735290000000006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68.735290000000006</v>
      </c>
    </row>
    <row r="4367" spans="1:32" x14ac:dyDescent="0.3">
      <c r="A4367">
        <v>3014717</v>
      </c>
      <c r="B4367">
        <v>2</v>
      </c>
      <c r="C4367" t="s">
        <v>83</v>
      </c>
      <c r="D4367" t="s">
        <v>129</v>
      </c>
      <c r="E4367" t="s">
        <v>16362</v>
      </c>
      <c r="F4367" t="s">
        <v>16363</v>
      </c>
      <c r="G4367" t="s">
        <v>134</v>
      </c>
      <c r="H4367" t="s">
        <v>135</v>
      </c>
      <c r="I4367" t="s">
        <v>79</v>
      </c>
      <c r="J4367" t="s">
        <v>136</v>
      </c>
      <c r="K4367" t="s">
        <v>22</v>
      </c>
      <c r="L4367" t="s">
        <v>177</v>
      </c>
      <c r="M4367" t="s">
        <v>16364</v>
      </c>
      <c r="N4367" t="s">
        <v>16365</v>
      </c>
      <c r="O4367">
        <v>0.24777777777777779</v>
      </c>
      <c r="P4367">
        <v>0</v>
      </c>
      <c r="Q4367">
        <v>220</v>
      </c>
      <c r="R4367">
        <v>0</v>
      </c>
      <c r="S4367">
        <v>1</v>
      </c>
      <c r="T4367">
        <v>0</v>
      </c>
      <c r="U4367">
        <v>309</v>
      </c>
      <c r="V4367">
        <v>0</v>
      </c>
      <c r="W4367">
        <v>14</v>
      </c>
      <c r="X4367">
        <v>0</v>
      </c>
      <c r="Y4367">
        <v>11.606483000000001</v>
      </c>
      <c r="Z4367">
        <v>0</v>
      </c>
      <c r="AA4367">
        <v>5.4301217000000002E-4</v>
      </c>
      <c r="AB4367">
        <v>0</v>
      </c>
      <c r="AC4367">
        <v>46.600833999999999</v>
      </c>
      <c r="AD4367">
        <v>0</v>
      </c>
      <c r="AE4367">
        <v>12.256831999999999</v>
      </c>
      <c r="AF4367">
        <v>70.464690000000004</v>
      </c>
    </row>
    <row r="4368" spans="1:32" x14ac:dyDescent="0.3">
      <c r="A4368">
        <v>3016495</v>
      </c>
      <c r="B4368">
        <v>1</v>
      </c>
      <c r="C4368" t="s">
        <v>82</v>
      </c>
      <c r="D4368" t="s">
        <v>108</v>
      </c>
      <c r="E4368" t="s">
        <v>16366</v>
      </c>
      <c r="F4368" t="s">
        <v>16367</v>
      </c>
      <c r="G4368" t="s">
        <v>134</v>
      </c>
      <c r="H4368" t="s">
        <v>367</v>
      </c>
      <c r="I4368" t="s">
        <v>78</v>
      </c>
      <c r="J4368" t="s">
        <v>136</v>
      </c>
      <c r="K4368" t="s">
        <v>22</v>
      </c>
      <c r="L4368" t="s">
        <v>177</v>
      </c>
      <c r="M4368" t="s">
        <v>16368</v>
      </c>
      <c r="N4368" t="s">
        <v>16369</v>
      </c>
      <c r="O4368">
        <v>3.6884522222222222</v>
      </c>
      <c r="P4368">
        <v>0</v>
      </c>
      <c r="Q4368">
        <v>4</v>
      </c>
      <c r="R4368">
        <v>0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0</v>
      </c>
      <c r="Y4368">
        <v>1.0887001999999999</v>
      </c>
      <c r="Z4368">
        <v>0</v>
      </c>
      <c r="AA4368">
        <v>0</v>
      </c>
      <c r="AB4368">
        <v>0</v>
      </c>
      <c r="AC4368">
        <v>9.5114900000000002</v>
      </c>
      <c r="AD4368">
        <v>0</v>
      </c>
      <c r="AE4368">
        <v>0</v>
      </c>
      <c r="AF4368">
        <v>10.60019</v>
      </c>
    </row>
    <row r="4369" spans="1:32" x14ac:dyDescent="0.3">
      <c r="A4369">
        <v>3013428</v>
      </c>
      <c r="B4369">
        <v>1</v>
      </c>
      <c r="C4369" t="s">
        <v>82</v>
      </c>
      <c r="D4369" t="s">
        <v>90</v>
      </c>
      <c r="E4369" t="s">
        <v>16370</v>
      </c>
      <c r="F4369" t="s">
        <v>16371</v>
      </c>
      <c r="G4369" t="s">
        <v>134</v>
      </c>
      <c r="H4369" t="s">
        <v>211</v>
      </c>
      <c r="I4369" t="s">
        <v>79</v>
      </c>
      <c r="J4369" t="s">
        <v>136</v>
      </c>
      <c r="K4369" t="s">
        <v>22</v>
      </c>
      <c r="L4369" t="s">
        <v>177</v>
      </c>
      <c r="M4369" t="s">
        <v>16372</v>
      </c>
      <c r="N4369" t="s">
        <v>16373</v>
      </c>
      <c r="O4369">
        <v>1.8038386111111113</v>
      </c>
      <c r="P4369">
        <v>0</v>
      </c>
      <c r="Q4369">
        <v>1641</v>
      </c>
      <c r="R4369">
        <v>1</v>
      </c>
      <c r="S4369">
        <v>12</v>
      </c>
      <c r="T4369">
        <v>18</v>
      </c>
      <c r="U4369">
        <v>3208</v>
      </c>
      <c r="V4369">
        <v>11</v>
      </c>
      <c r="W4369">
        <v>63</v>
      </c>
      <c r="X4369">
        <v>0</v>
      </c>
      <c r="Y4369">
        <v>1059.1369999999999</v>
      </c>
      <c r="Z4369">
        <v>2.3791692000000002</v>
      </c>
      <c r="AA4369">
        <v>29.647653999999999</v>
      </c>
      <c r="AB4369">
        <v>783.44994999999994</v>
      </c>
      <c r="AC4369">
        <v>9286.6200000000008</v>
      </c>
      <c r="AD4369">
        <v>3169.8542000000002</v>
      </c>
      <c r="AE4369">
        <v>2290.4663</v>
      </c>
      <c r="AF4369">
        <v>16621.555</v>
      </c>
    </row>
    <row r="4370" spans="1:32" x14ac:dyDescent="0.3">
      <c r="A4370">
        <v>3012706</v>
      </c>
      <c r="B4370">
        <v>1</v>
      </c>
      <c r="C4370" t="s">
        <v>82</v>
      </c>
      <c r="D4370" t="s">
        <v>95</v>
      </c>
      <c r="E4370" t="s">
        <v>16374</v>
      </c>
      <c r="F4370" t="s">
        <v>16375</v>
      </c>
      <c r="G4370" t="s">
        <v>134</v>
      </c>
      <c r="H4370" t="s">
        <v>610</v>
      </c>
      <c r="I4370" t="s">
        <v>78</v>
      </c>
      <c r="J4370" t="s">
        <v>136</v>
      </c>
      <c r="K4370" t="s">
        <v>22</v>
      </c>
      <c r="L4370" t="s">
        <v>177</v>
      </c>
      <c r="M4370" t="s">
        <v>16376</v>
      </c>
      <c r="N4370" t="s">
        <v>16377</v>
      </c>
      <c r="O4370">
        <v>2.712903888888889</v>
      </c>
      <c r="P4370">
        <v>0</v>
      </c>
      <c r="Q4370">
        <v>10</v>
      </c>
      <c r="R4370">
        <v>0</v>
      </c>
      <c r="S4370">
        <v>0</v>
      </c>
      <c r="T4370">
        <v>0</v>
      </c>
      <c r="U4370">
        <v>8</v>
      </c>
      <c r="V4370">
        <v>0</v>
      </c>
      <c r="W4370">
        <v>0</v>
      </c>
      <c r="X4370">
        <v>0</v>
      </c>
      <c r="Y4370">
        <v>24.450355999999999</v>
      </c>
      <c r="Z4370">
        <v>0</v>
      </c>
      <c r="AA4370">
        <v>0</v>
      </c>
      <c r="AB4370">
        <v>0</v>
      </c>
      <c r="AC4370">
        <v>21.355604</v>
      </c>
      <c r="AD4370">
        <v>0</v>
      </c>
      <c r="AE4370">
        <v>0</v>
      </c>
      <c r="AF4370">
        <v>45.805957999999997</v>
      </c>
    </row>
    <row r="4371" spans="1:32" x14ac:dyDescent="0.3">
      <c r="A4371">
        <v>3018555</v>
      </c>
      <c r="B4371">
        <v>1</v>
      </c>
      <c r="C4371" t="s">
        <v>82</v>
      </c>
      <c r="D4371" t="s">
        <v>98</v>
      </c>
      <c r="E4371" t="s">
        <v>16378</v>
      </c>
      <c r="F4371" t="s">
        <v>16379</v>
      </c>
      <c r="G4371" t="s">
        <v>134</v>
      </c>
      <c r="H4371" t="s">
        <v>147</v>
      </c>
      <c r="I4371" t="s">
        <v>79</v>
      </c>
      <c r="J4371" t="s">
        <v>136</v>
      </c>
      <c r="K4371" t="s">
        <v>22</v>
      </c>
      <c r="L4371" t="s">
        <v>137</v>
      </c>
      <c r="M4371" t="s">
        <v>16380</v>
      </c>
      <c r="N4371" t="s">
        <v>16381</v>
      </c>
      <c r="O4371">
        <v>1.8583333333333334</v>
      </c>
      <c r="P4371">
        <v>0</v>
      </c>
      <c r="Q4371">
        <v>125</v>
      </c>
      <c r="R4371">
        <v>0</v>
      </c>
      <c r="S4371">
        <v>0</v>
      </c>
      <c r="T4371">
        <v>0</v>
      </c>
      <c r="U4371">
        <v>17</v>
      </c>
      <c r="V4371">
        <v>0</v>
      </c>
      <c r="W4371">
        <v>0</v>
      </c>
      <c r="X4371">
        <v>0</v>
      </c>
      <c r="Y4371">
        <v>66.953490000000002</v>
      </c>
      <c r="Z4371">
        <v>0</v>
      </c>
      <c r="AA4371">
        <v>0</v>
      </c>
      <c r="AB4371">
        <v>0</v>
      </c>
      <c r="AC4371">
        <v>88.200320000000005</v>
      </c>
      <c r="AD4371">
        <v>0</v>
      </c>
      <c r="AE4371">
        <v>0</v>
      </c>
      <c r="AF4371">
        <v>155.15380999999999</v>
      </c>
    </row>
    <row r="4372" spans="1:32" x14ac:dyDescent="0.3">
      <c r="A4372">
        <v>3014629</v>
      </c>
      <c r="B4372">
        <v>1</v>
      </c>
      <c r="C4372" t="s">
        <v>82</v>
      </c>
      <c r="D4372" t="s">
        <v>109</v>
      </c>
      <c r="E4372" t="s">
        <v>16382</v>
      </c>
      <c r="F4372" t="s">
        <v>16383</v>
      </c>
      <c r="G4372" t="s">
        <v>134</v>
      </c>
      <c r="H4372" t="s">
        <v>238</v>
      </c>
      <c r="I4372" t="s">
        <v>78</v>
      </c>
      <c r="J4372" t="s">
        <v>136</v>
      </c>
      <c r="K4372" t="s">
        <v>22</v>
      </c>
      <c r="L4372" t="s">
        <v>177</v>
      </c>
      <c r="M4372" t="s">
        <v>16384</v>
      </c>
      <c r="N4372" t="s">
        <v>16385</v>
      </c>
      <c r="O4372">
        <v>1.4515505555555557</v>
      </c>
      <c r="P4372">
        <v>0</v>
      </c>
      <c r="Q4372">
        <v>12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4.7221739999999999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4.7221739999999999</v>
      </c>
    </row>
    <row r="4373" spans="1:32" x14ac:dyDescent="0.3">
      <c r="A4373">
        <v>3018632</v>
      </c>
      <c r="B4373">
        <v>1</v>
      </c>
      <c r="C4373" t="s">
        <v>82</v>
      </c>
      <c r="D4373" t="s">
        <v>88</v>
      </c>
      <c r="E4373" t="s">
        <v>16386</v>
      </c>
      <c r="F4373" t="s">
        <v>16387</v>
      </c>
      <c r="G4373" t="s">
        <v>134</v>
      </c>
      <c r="H4373" t="s">
        <v>216</v>
      </c>
      <c r="I4373" t="s">
        <v>78</v>
      </c>
      <c r="J4373" t="s">
        <v>136</v>
      </c>
      <c r="K4373" t="s">
        <v>22</v>
      </c>
      <c r="L4373" t="s">
        <v>177</v>
      </c>
      <c r="M4373" t="s">
        <v>16388</v>
      </c>
      <c r="N4373" t="s">
        <v>16389</v>
      </c>
      <c r="O4373">
        <v>1.1390313888888888</v>
      </c>
      <c r="P4373">
        <v>0</v>
      </c>
      <c r="Q4373">
        <v>1</v>
      </c>
      <c r="R4373">
        <v>0</v>
      </c>
      <c r="S4373">
        <v>1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2.3251295000000001E-4</v>
      </c>
      <c r="AB4373">
        <v>0</v>
      </c>
      <c r="AC4373">
        <v>0</v>
      </c>
      <c r="AD4373">
        <v>0</v>
      </c>
      <c r="AE4373">
        <v>0</v>
      </c>
      <c r="AF4373">
        <v>2.3251295000000001E-4</v>
      </c>
    </row>
    <row r="4374" spans="1:32" x14ac:dyDescent="0.3">
      <c r="A4374">
        <v>3011103</v>
      </c>
      <c r="B4374">
        <v>1</v>
      </c>
      <c r="C4374" t="s">
        <v>82</v>
      </c>
      <c r="D4374" t="s">
        <v>113</v>
      </c>
      <c r="E4374" t="s">
        <v>16390</v>
      </c>
      <c r="F4374" t="s">
        <v>16391</v>
      </c>
      <c r="G4374" t="s">
        <v>134</v>
      </c>
      <c r="H4374" t="s">
        <v>247</v>
      </c>
      <c r="I4374" t="s">
        <v>78</v>
      </c>
      <c r="J4374" t="s">
        <v>136</v>
      </c>
      <c r="K4374" t="s">
        <v>22</v>
      </c>
      <c r="L4374" t="s">
        <v>177</v>
      </c>
      <c r="M4374" t="s">
        <v>16392</v>
      </c>
      <c r="N4374" t="s">
        <v>16393</v>
      </c>
      <c r="O4374">
        <v>2.9519344444444444</v>
      </c>
      <c r="P4374">
        <v>0</v>
      </c>
      <c r="Q4374">
        <v>62</v>
      </c>
      <c r="R4374">
        <v>0</v>
      </c>
      <c r="S4374">
        <v>1</v>
      </c>
      <c r="T4374">
        <v>0</v>
      </c>
      <c r="U4374">
        <v>4</v>
      </c>
      <c r="V4374">
        <v>0</v>
      </c>
      <c r="W4374">
        <v>0</v>
      </c>
      <c r="X4374">
        <v>0</v>
      </c>
      <c r="Y4374">
        <v>73.107990000000001</v>
      </c>
      <c r="Z4374">
        <v>0</v>
      </c>
      <c r="AA4374">
        <v>1.1720588999999999</v>
      </c>
      <c r="AB4374">
        <v>0</v>
      </c>
      <c r="AC4374">
        <v>10.891629</v>
      </c>
      <c r="AD4374">
        <v>0</v>
      </c>
      <c r="AE4374">
        <v>0</v>
      </c>
      <c r="AF4374">
        <v>85.171679999999995</v>
      </c>
    </row>
    <row r="4375" spans="1:32" x14ac:dyDescent="0.3">
      <c r="A4375">
        <v>3014624</v>
      </c>
      <c r="B4375">
        <v>1</v>
      </c>
      <c r="C4375" t="s">
        <v>82</v>
      </c>
      <c r="D4375" t="s">
        <v>109</v>
      </c>
      <c r="E4375" t="s">
        <v>16394</v>
      </c>
      <c r="F4375" t="s">
        <v>16395</v>
      </c>
      <c r="G4375" t="s">
        <v>134</v>
      </c>
      <c r="H4375" t="s">
        <v>238</v>
      </c>
      <c r="I4375" t="s">
        <v>78</v>
      </c>
      <c r="J4375" t="s">
        <v>136</v>
      </c>
      <c r="K4375" t="s">
        <v>22</v>
      </c>
      <c r="L4375" t="s">
        <v>177</v>
      </c>
      <c r="M4375" t="s">
        <v>16396</v>
      </c>
      <c r="N4375" t="s">
        <v>16397</v>
      </c>
      <c r="O4375">
        <v>1.9149274999999999</v>
      </c>
      <c r="P4375">
        <v>0</v>
      </c>
      <c r="Q4375">
        <v>1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0.23342313000000001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0.23342313000000001</v>
      </c>
    </row>
    <row r="4376" spans="1:32" x14ac:dyDescent="0.3">
      <c r="A4376">
        <v>3015598</v>
      </c>
      <c r="B4376">
        <v>1</v>
      </c>
      <c r="C4376" t="s">
        <v>82</v>
      </c>
      <c r="D4376" t="s">
        <v>108</v>
      </c>
      <c r="E4376" t="s">
        <v>877</v>
      </c>
      <c r="F4376" t="s">
        <v>878</v>
      </c>
      <c r="G4376" t="s">
        <v>134</v>
      </c>
      <c r="H4376" t="s">
        <v>211</v>
      </c>
      <c r="I4376" t="s">
        <v>79</v>
      </c>
      <c r="J4376" t="s">
        <v>136</v>
      </c>
      <c r="K4376" t="s">
        <v>22</v>
      </c>
      <c r="L4376" t="s">
        <v>177</v>
      </c>
      <c r="M4376" t="s">
        <v>16398</v>
      </c>
      <c r="N4376" t="s">
        <v>16399</v>
      </c>
      <c r="O4376">
        <v>0.25722222222222224</v>
      </c>
      <c r="P4376">
        <v>0</v>
      </c>
      <c r="Q4376">
        <v>52</v>
      </c>
      <c r="R4376">
        <v>52</v>
      </c>
      <c r="S4376">
        <v>157</v>
      </c>
      <c r="T4376">
        <v>3</v>
      </c>
      <c r="U4376">
        <v>55</v>
      </c>
      <c r="V4376">
        <v>1</v>
      </c>
      <c r="W4376">
        <v>0</v>
      </c>
      <c r="X4376">
        <v>0</v>
      </c>
      <c r="Y4376">
        <v>3.8870654</v>
      </c>
      <c r="Z4376">
        <v>37.894343999999997</v>
      </c>
      <c r="AA4376">
        <v>36.524320000000003</v>
      </c>
      <c r="AB4376">
        <v>3.1209128000000002</v>
      </c>
      <c r="AC4376">
        <v>10.726471</v>
      </c>
      <c r="AD4376">
        <v>102.37287000000001</v>
      </c>
      <c r="AE4376">
        <v>0</v>
      </c>
      <c r="AF4376">
        <v>194.52599000000001</v>
      </c>
    </row>
    <row r="4377" spans="1:32" x14ac:dyDescent="0.3">
      <c r="A4377">
        <v>3014558</v>
      </c>
      <c r="B4377">
        <v>1</v>
      </c>
      <c r="C4377" t="s">
        <v>83</v>
      </c>
      <c r="D4377" t="s">
        <v>115</v>
      </c>
      <c r="E4377" t="s">
        <v>16400</v>
      </c>
      <c r="F4377" t="s">
        <v>16401</v>
      </c>
      <c r="G4377" t="s">
        <v>134</v>
      </c>
      <c r="H4377" t="s">
        <v>367</v>
      </c>
      <c r="I4377" t="s">
        <v>78</v>
      </c>
      <c r="J4377" t="s">
        <v>136</v>
      </c>
      <c r="K4377" t="s">
        <v>22</v>
      </c>
      <c r="L4377" t="s">
        <v>177</v>
      </c>
      <c r="M4377" t="s">
        <v>16402</v>
      </c>
      <c r="N4377" t="s">
        <v>16403</v>
      </c>
      <c r="O4377">
        <v>0.42535499999999998</v>
      </c>
      <c r="P4377">
        <v>0</v>
      </c>
      <c r="Q4377">
        <v>2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4.1323434999999999E-2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4.1323434999999999E-2</v>
      </c>
    </row>
    <row r="4378" spans="1:32" x14ac:dyDescent="0.3">
      <c r="A4378">
        <v>3019189</v>
      </c>
      <c r="B4378">
        <v>1</v>
      </c>
      <c r="C4378" t="s">
        <v>82</v>
      </c>
      <c r="D4378" t="s">
        <v>86</v>
      </c>
      <c r="E4378" t="s">
        <v>16404</v>
      </c>
      <c r="F4378" t="s">
        <v>16405</v>
      </c>
      <c r="G4378" t="s">
        <v>134</v>
      </c>
      <c r="H4378" t="s">
        <v>238</v>
      </c>
      <c r="I4378" t="s">
        <v>78</v>
      </c>
      <c r="J4378" t="s">
        <v>136</v>
      </c>
      <c r="K4378" t="s">
        <v>22</v>
      </c>
      <c r="L4378" t="s">
        <v>177</v>
      </c>
      <c r="M4378" t="s">
        <v>16406</v>
      </c>
      <c r="N4378" t="s">
        <v>16407</v>
      </c>
      <c r="O4378">
        <v>6.4181177777777769</v>
      </c>
      <c r="P4378">
        <v>0</v>
      </c>
      <c r="Q4378">
        <v>1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0.74992245000000002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0.74992245000000002</v>
      </c>
    </row>
    <row r="4379" spans="1:32" x14ac:dyDescent="0.3">
      <c r="A4379">
        <v>3016732</v>
      </c>
      <c r="B4379">
        <v>1</v>
      </c>
      <c r="C4379" t="s">
        <v>82</v>
      </c>
      <c r="D4379" t="s">
        <v>101</v>
      </c>
      <c r="E4379" t="s">
        <v>1366</v>
      </c>
      <c r="F4379" t="s">
        <v>1367</v>
      </c>
      <c r="G4379" t="s">
        <v>134</v>
      </c>
      <c r="H4379" t="s">
        <v>211</v>
      </c>
      <c r="I4379" t="s">
        <v>79</v>
      </c>
      <c r="J4379" t="s">
        <v>136</v>
      </c>
      <c r="K4379" t="s">
        <v>22</v>
      </c>
      <c r="L4379" t="s">
        <v>177</v>
      </c>
      <c r="M4379" t="s">
        <v>16408</v>
      </c>
      <c r="N4379" t="s">
        <v>16409</v>
      </c>
      <c r="O4379">
        <v>0.95083333333333331</v>
      </c>
      <c r="P4379">
        <v>0</v>
      </c>
      <c r="Q4379">
        <v>0</v>
      </c>
      <c r="R4379">
        <v>7</v>
      </c>
      <c r="S4379">
        <v>0</v>
      </c>
      <c r="T4379">
        <v>5</v>
      </c>
      <c r="U4379">
        <v>0</v>
      </c>
      <c r="V4379">
        <v>2</v>
      </c>
      <c r="W4379">
        <v>0</v>
      </c>
      <c r="X4379">
        <v>0</v>
      </c>
      <c r="Y4379">
        <v>0</v>
      </c>
      <c r="Z4379">
        <v>2.177476</v>
      </c>
      <c r="AA4379">
        <v>0</v>
      </c>
      <c r="AB4379">
        <v>28.974851999999998</v>
      </c>
      <c r="AC4379">
        <v>0</v>
      </c>
      <c r="AD4379">
        <v>5.149934</v>
      </c>
      <c r="AE4379">
        <v>0</v>
      </c>
      <c r="AF4379">
        <v>36.302259999999997</v>
      </c>
    </row>
    <row r="4380" spans="1:32" x14ac:dyDescent="0.3">
      <c r="A4380">
        <v>3014593</v>
      </c>
      <c r="B4380">
        <v>1</v>
      </c>
      <c r="C4380" t="s">
        <v>82</v>
      </c>
      <c r="D4380" t="s">
        <v>113</v>
      </c>
      <c r="E4380" t="s">
        <v>16410</v>
      </c>
      <c r="F4380" t="s">
        <v>16411</v>
      </c>
      <c r="G4380" t="s">
        <v>134</v>
      </c>
      <c r="H4380" t="s">
        <v>216</v>
      </c>
      <c r="I4380" t="s">
        <v>78</v>
      </c>
      <c r="J4380" t="s">
        <v>136</v>
      </c>
      <c r="K4380" t="s">
        <v>22</v>
      </c>
      <c r="L4380" t="s">
        <v>177</v>
      </c>
      <c r="M4380" t="s">
        <v>16412</v>
      </c>
      <c r="N4380" t="s">
        <v>16413</v>
      </c>
      <c r="O4380">
        <v>1.8105713888888888</v>
      </c>
      <c r="P4380">
        <v>0</v>
      </c>
      <c r="Q4380">
        <v>2</v>
      </c>
      <c r="R4380">
        <v>0</v>
      </c>
      <c r="S4380">
        <v>0</v>
      </c>
      <c r="T4380">
        <v>0</v>
      </c>
      <c r="U4380">
        <v>2</v>
      </c>
      <c r="V4380">
        <v>0</v>
      </c>
      <c r="W4380">
        <v>0</v>
      </c>
      <c r="X4380">
        <v>0</v>
      </c>
      <c r="Y4380">
        <v>0.28401296999999998</v>
      </c>
      <c r="Z4380">
        <v>0</v>
      </c>
      <c r="AA4380">
        <v>0</v>
      </c>
      <c r="AB4380">
        <v>0</v>
      </c>
      <c r="AC4380">
        <v>6.4768870000000006E-2</v>
      </c>
      <c r="AD4380">
        <v>0</v>
      </c>
      <c r="AE4380">
        <v>0</v>
      </c>
      <c r="AF4380">
        <v>0.34878182000000002</v>
      </c>
    </row>
    <row r="4381" spans="1:32" x14ac:dyDescent="0.3">
      <c r="A4381">
        <v>3019725</v>
      </c>
      <c r="B4381">
        <v>1</v>
      </c>
      <c r="C4381" t="s">
        <v>82</v>
      </c>
      <c r="D4381" t="s">
        <v>88</v>
      </c>
      <c r="E4381" t="s">
        <v>16414</v>
      </c>
      <c r="F4381" t="s">
        <v>16415</v>
      </c>
      <c r="G4381" t="s">
        <v>134</v>
      </c>
      <c r="H4381" t="s">
        <v>216</v>
      </c>
      <c r="I4381" t="s">
        <v>78</v>
      </c>
      <c r="J4381" t="s">
        <v>136</v>
      </c>
      <c r="K4381" t="s">
        <v>22</v>
      </c>
      <c r="L4381" t="s">
        <v>177</v>
      </c>
      <c r="M4381" t="s">
        <v>16416</v>
      </c>
      <c r="N4381" t="s">
        <v>16417</v>
      </c>
      <c r="O4381">
        <v>2.7761611111111111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0.71020689999999997</v>
      </c>
      <c r="AD4381">
        <v>0</v>
      </c>
      <c r="AE4381">
        <v>0</v>
      </c>
      <c r="AF4381">
        <v>0.71020689999999997</v>
      </c>
    </row>
    <row r="4382" spans="1:32" x14ac:dyDescent="0.3">
      <c r="A4382">
        <v>3016736</v>
      </c>
      <c r="B4382">
        <v>1</v>
      </c>
      <c r="C4382" t="s">
        <v>82</v>
      </c>
      <c r="D4382" t="s">
        <v>94</v>
      </c>
      <c r="E4382" t="s">
        <v>7671</v>
      </c>
      <c r="F4382" t="s">
        <v>7672</v>
      </c>
      <c r="G4382" t="s">
        <v>134</v>
      </c>
      <c r="H4382" t="s">
        <v>367</v>
      </c>
      <c r="I4382" t="s">
        <v>78</v>
      </c>
      <c r="J4382" t="s">
        <v>136</v>
      </c>
      <c r="K4382" t="s">
        <v>22</v>
      </c>
      <c r="L4382" t="s">
        <v>177</v>
      </c>
      <c r="M4382" t="s">
        <v>16418</v>
      </c>
      <c r="N4382" t="s">
        <v>16419</v>
      </c>
      <c r="O4382">
        <v>0.33758361111111107</v>
      </c>
      <c r="P4382">
        <v>0</v>
      </c>
      <c r="Q4382">
        <v>1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1.5452999E-2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1.5452999E-2</v>
      </c>
    </row>
    <row r="4383" spans="1:32" x14ac:dyDescent="0.3">
      <c r="A4383">
        <v>3014567</v>
      </c>
      <c r="B4383">
        <v>1</v>
      </c>
      <c r="C4383" t="s">
        <v>82</v>
      </c>
      <c r="D4383" t="s">
        <v>84</v>
      </c>
      <c r="E4383" t="s">
        <v>16420</v>
      </c>
      <c r="F4383" t="s">
        <v>16421</v>
      </c>
      <c r="G4383" t="s">
        <v>134</v>
      </c>
      <c r="H4383" t="s">
        <v>367</v>
      </c>
      <c r="I4383" t="s">
        <v>78</v>
      </c>
      <c r="J4383" t="s">
        <v>136</v>
      </c>
      <c r="K4383" t="s">
        <v>22</v>
      </c>
      <c r="L4383" t="s">
        <v>177</v>
      </c>
      <c r="M4383" t="s">
        <v>16422</v>
      </c>
      <c r="N4383" t="s">
        <v>16423</v>
      </c>
      <c r="O4383">
        <v>1.5908602777777776</v>
      </c>
      <c r="P4383">
        <v>0</v>
      </c>
      <c r="Q4383">
        <v>1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7.0311059999999995E-2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7.0311059999999995E-2</v>
      </c>
    </row>
    <row r="4384" spans="1:32" x14ac:dyDescent="0.3">
      <c r="A4384">
        <v>3014579</v>
      </c>
      <c r="B4384">
        <v>1</v>
      </c>
      <c r="C4384" t="s">
        <v>82</v>
      </c>
      <c r="D4384" t="s">
        <v>100</v>
      </c>
      <c r="E4384" t="s">
        <v>16424</v>
      </c>
      <c r="F4384" t="s">
        <v>16425</v>
      </c>
      <c r="G4384" t="s">
        <v>134</v>
      </c>
      <c r="H4384" t="s">
        <v>238</v>
      </c>
      <c r="I4384" t="s">
        <v>78</v>
      </c>
      <c r="J4384" t="s">
        <v>136</v>
      </c>
      <c r="K4384" t="s">
        <v>22</v>
      </c>
      <c r="L4384" t="s">
        <v>177</v>
      </c>
      <c r="M4384" t="s">
        <v>16426</v>
      </c>
      <c r="N4384" t="s">
        <v>16427</v>
      </c>
      <c r="O4384">
        <v>1.8811961111111111</v>
      </c>
      <c r="P4384">
        <v>0</v>
      </c>
      <c r="Q4384">
        <v>8</v>
      </c>
      <c r="R4384">
        <v>0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0</v>
      </c>
      <c r="Y4384">
        <v>2.2269763999999999</v>
      </c>
      <c r="Z4384">
        <v>0</v>
      </c>
      <c r="AA4384">
        <v>0</v>
      </c>
      <c r="AB4384">
        <v>0</v>
      </c>
      <c r="AC4384">
        <v>20.451398999999999</v>
      </c>
      <c r="AD4384">
        <v>0</v>
      </c>
      <c r="AE4384">
        <v>0</v>
      </c>
      <c r="AF4384">
        <v>22.678374999999999</v>
      </c>
    </row>
    <row r="4385" spans="1:32" x14ac:dyDescent="0.3">
      <c r="A4385">
        <v>3011060</v>
      </c>
      <c r="B4385">
        <v>1</v>
      </c>
      <c r="C4385" t="s">
        <v>82</v>
      </c>
      <c r="D4385" t="s">
        <v>113</v>
      </c>
      <c r="E4385" t="s">
        <v>16428</v>
      </c>
      <c r="F4385" t="s">
        <v>16429</v>
      </c>
      <c r="G4385" t="s">
        <v>134</v>
      </c>
      <c r="H4385" t="s">
        <v>238</v>
      </c>
      <c r="I4385" t="s">
        <v>78</v>
      </c>
      <c r="J4385" t="s">
        <v>136</v>
      </c>
      <c r="K4385" t="s">
        <v>22</v>
      </c>
      <c r="L4385" t="s">
        <v>177</v>
      </c>
      <c r="M4385" t="s">
        <v>16430</v>
      </c>
      <c r="N4385" t="s">
        <v>16431</v>
      </c>
      <c r="O4385">
        <v>4.3629780555555557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2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1.6644011999999999</v>
      </c>
      <c r="AD4385">
        <v>0</v>
      </c>
      <c r="AE4385">
        <v>0</v>
      </c>
      <c r="AF4385">
        <v>1.6644011999999999</v>
      </c>
    </row>
    <row r="4386" spans="1:32" x14ac:dyDescent="0.3">
      <c r="A4386">
        <v>3014541</v>
      </c>
      <c r="B4386">
        <v>1</v>
      </c>
      <c r="C4386" t="s">
        <v>82</v>
      </c>
      <c r="D4386" t="s">
        <v>106</v>
      </c>
      <c r="E4386" t="s">
        <v>16432</v>
      </c>
      <c r="F4386" t="s">
        <v>16433</v>
      </c>
      <c r="G4386" t="s">
        <v>134</v>
      </c>
      <c r="H4386" t="s">
        <v>478</v>
      </c>
      <c r="I4386" t="s">
        <v>78</v>
      </c>
      <c r="J4386" t="s">
        <v>136</v>
      </c>
      <c r="K4386" t="s">
        <v>22</v>
      </c>
      <c r="L4386" t="s">
        <v>177</v>
      </c>
      <c r="M4386" t="s">
        <v>16434</v>
      </c>
      <c r="N4386" t="s">
        <v>16435</v>
      </c>
      <c r="O4386">
        <v>0.79263277777777774</v>
      </c>
      <c r="P4386">
        <v>0</v>
      </c>
      <c r="Q4386">
        <v>50</v>
      </c>
      <c r="R4386">
        <v>0</v>
      </c>
      <c r="S4386">
        <v>0</v>
      </c>
      <c r="T4386">
        <v>0</v>
      </c>
      <c r="U4386">
        <v>9</v>
      </c>
      <c r="V4386">
        <v>0</v>
      </c>
      <c r="W4386">
        <v>0</v>
      </c>
      <c r="X4386">
        <v>0</v>
      </c>
      <c r="Y4386">
        <v>8.4166659999999993</v>
      </c>
      <c r="Z4386">
        <v>0</v>
      </c>
      <c r="AA4386">
        <v>0</v>
      </c>
      <c r="AB4386">
        <v>0</v>
      </c>
      <c r="AC4386">
        <v>7.6503762999999996</v>
      </c>
      <c r="AD4386">
        <v>0</v>
      </c>
      <c r="AE4386">
        <v>0</v>
      </c>
      <c r="AF4386">
        <v>16.067043000000002</v>
      </c>
    </row>
    <row r="4387" spans="1:32" x14ac:dyDescent="0.3">
      <c r="A4387">
        <v>3019627</v>
      </c>
      <c r="B4387">
        <v>1</v>
      </c>
      <c r="C4387" t="s">
        <v>83</v>
      </c>
      <c r="D4387" t="s">
        <v>116</v>
      </c>
      <c r="E4387" t="s">
        <v>16436</v>
      </c>
      <c r="F4387" t="s">
        <v>16437</v>
      </c>
      <c r="G4387" t="s">
        <v>134</v>
      </c>
      <c r="H4387" t="s">
        <v>238</v>
      </c>
      <c r="I4387" t="s">
        <v>78</v>
      </c>
      <c r="J4387" t="s">
        <v>136</v>
      </c>
      <c r="K4387" t="s">
        <v>22</v>
      </c>
      <c r="L4387" t="s">
        <v>177</v>
      </c>
      <c r="M4387" t="s">
        <v>16438</v>
      </c>
      <c r="N4387" t="s">
        <v>16439</v>
      </c>
      <c r="O4387">
        <v>1.0516147222222223</v>
      </c>
      <c r="P4387">
        <v>0</v>
      </c>
      <c r="Q4387">
        <v>0</v>
      </c>
      <c r="R4387">
        <v>0</v>
      </c>
      <c r="S4387">
        <v>1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</row>
    <row r="4388" spans="1:32" x14ac:dyDescent="0.3">
      <c r="A4388">
        <v>3016802</v>
      </c>
      <c r="B4388">
        <v>1</v>
      </c>
      <c r="C4388" t="s">
        <v>82</v>
      </c>
      <c r="D4388" t="s">
        <v>91</v>
      </c>
      <c r="E4388" t="s">
        <v>5584</v>
      </c>
      <c r="F4388" t="s">
        <v>5585</v>
      </c>
      <c r="G4388" t="s">
        <v>134</v>
      </c>
      <c r="H4388" t="s">
        <v>216</v>
      </c>
      <c r="I4388" t="s">
        <v>78</v>
      </c>
      <c r="J4388" t="s">
        <v>136</v>
      </c>
      <c r="K4388" t="s">
        <v>22</v>
      </c>
      <c r="L4388" t="s">
        <v>177</v>
      </c>
      <c r="M4388" t="s">
        <v>16440</v>
      </c>
      <c r="N4388" t="s">
        <v>16441</v>
      </c>
      <c r="O4388">
        <v>4.1473497222222226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1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205.93956</v>
      </c>
      <c r="AF4388">
        <v>205.93956</v>
      </c>
    </row>
    <row r="4389" spans="1:32" x14ac:dyDescent="0.3">
      <c r="A4389">
        <v>3016151</v>
      </c>
      <c r="B4389">
        <v>1</v>
      </c>
      <c r="C4389" t="s">
        <v>82</v>
      </c>
      <c r="D4389" t="s">
        <v>98</v>
      </c>
      <c r="E4389" t="s">
        <v>16442</v>
      </c>
      <c r="F4389" t="s">
        <v>10224</v>
      </c>
      <c r="G4389" t="s">
        <v>134</v>
      </c>
      <c r="H4389" t="s">
        <v>247</v>
      </c>
      <c r="I4389" t="s">
        <v>78</v>
      </c>
      <c r="J4389" t="s">
        <v>136</v>
      </c>
      <c r="K4389" t="s">
        <v>22</v>
      </c>
      <c r="L4389" t="s">
        <v>177</v>
      </c>
      <c r="M4389" t="s">
        <v>16443</v>
      </c>
      <c r="N4389" t="s">
        <v>16444</v>
      </c>
      <c r="O4389">
        <v>3.0490419444444443</v>
      </c>
      <c r="P4389">
        <v>0</v>
      </c>
      <c r="Q4389">
        <v>4</v>
      </c>
      <c r="R4389">
        <v>0</v>
      </c>
      <c r="S4389">
        <v>0</v>
      </c>
      <c r="T4389">
        <v>0</v>
      </c>
      <c r="U4389">
        <v>92</v>
      </c>
      <c r="V4389">
        <v>0</v>
      </c>
      <c r="W4389">
        <v>0</v>
      </c>
      <c r="X4389">
        <v>0</v>
      </c>
      <c r="Y4389">
        <v>0.99026049999999999</v>
      </c>
      <c r="Z4389">
        <v>0</v>
      </c>
      <c r="AA4389">
        <v>0</v>
      </c>
      <c r="AB4389">
        <v>0</v>
      </c>
      <c r="AC4389">
        <v>103.21869</v>
      </c>
      <c r="AD4389">
        <v>0</v>
      </c>
      <c r="AE4389">
        <v>0</v>
      </c>
      <c r="AF4389">
        <v>104.20895400000001</v>
      </c>
    </row>
    <row r="4390" spans="1:32" x14ac:dyDescent="0.3">
      <c r="A4390">
        <v>3014630</v>
      </c>
      <c r="B4390">
        <v>1</v>
      </c>
      <c r="C4390" t="s">
        <v>82</v>
      </c>
      <c r="D4390" t="s">
        <v>92</v>
      </c>
      <c r="E4390" t="s">
        <v>16445</v>
      </c>
      <c r="F4390" t="s">
        <v>16446</v>
      </c>
      <c r="G4390" t="s">
        <v>134</v>
      </c>
      <c r="H4390" t="s">
        <v>211</v>
      </c>
      <c r="I4390" t="s">
        <v>79</v>
      </c>
      <c r="J4390" t="s">
        <v>136</v>
      </c>
      <c r="K4390" t="s">
        <v>22</v>
      </c>
      <c r="L4390" t="s">
        <v>177</v>
      </c>
      <c r="M4390" t="s">
        <v>16447</v>
      </c>
      <c r="N4390" t="s">
        <v>16448</v>
      </c>
      <c r="O4390">
        <v>0.33416666666666667</v>
      </c>
      <c r="P4390">
        <v>0</v>
      </c>
      <c r="Q4390">
        <v>571</v>
      </c>
      <c r="R4390">
        <v>0</v>
      </c>
      <c r="S4390">
        <v>1</v>
      </c>
      <c r="T4390">
        <v>7</v>
      </c>
      <c r="U4390">
        <v>42</v>
      </c>
      <c r="V4390">
        <v>0</v>
      </c>
      <c r="W4390">
        <v>0</v>
      </c>
      <c r="X4390">
        <v>0</v>
      </c>
      <c r="Y4390">
        <v>35.832940000000001</v>
      </c>
      <c r="Z4390">
        <v>0</v>
      </c>
      <c r="AA4390">
        <v>0.13240560000000001</v>
      </c>
      <c r="AB4390">
        <v>235.66011</v>
      </c>
      <c r="AC4390">
        <v>42.283707</v>
      </c>
      <c r="AD4390">
        <v>0</v>
      </c>
      <c r="AE4390">
        <v>0</v>
      </c>
      <c r="AF4390">
        <v>313.90915000000001</v>
      </c>
    </row>
    <row r="4391" spans="1:32" x14ac:dyDescent="0.3">
      <c r="A4391">
        <v>3020350</v>
      </c>
      <c r="B4391">
        <v>1</v>
      </c>
      <c r="C4391" t="s">
        <v>82</v>
      </c>
      <c r="D4391" t="s">
        <v>90</v>
      </c>
      <c r="E4391" t="s">
        <v>16449</v>
      </c>
      <c r="F4391" t="s">
        <v>16450</v>
      </c>
      <c r="G4391" t="s">
        <v>134</v>
      </c>
      <c r="H4391" t="s">
        <v>367</v>
      </c>
      <c r="I4391" t="s">
        <v>78</v>
      </c>
      <c r="J4391" t="s">
        <v>136</v>
      </c>
      <c r="K4391" t="s">
        <v>22</v>
      </c>
      <c r="L4391" t="s">
        <v>177</v>
      </c>
      <c r="M4391" t="s">
        <v>16451</v>
      </c>
      <c r="N4391" t="s">
        <v>16452</v>
      </c>
      <c r="O4391">
        <v>1.1933194444444444</v>
      </c>
      <c r="P4391">
        <v>0</v>
      </c>
      <c r="Q4391">
        <v>13</v>
      </c>
      <c r="R4391">
        <v>0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0</v>
      </c>
      <c r="Y4391">
        <v>3.3191185000000001</v>
      </c>
      <c r="Z4391">
        <v>0</v>
      </c>
      <c r="AA4391">
        <v>0</v>
      </c>
      <c r="AB4391">
        <v>0</v>
      </c>
      <c r="AC4391">
        <v>5.4692692999999997</v>
      </c>
      <c r="AD4391">
        <v>0</v>
      </c>
      <c r="AE4391">
        <v>0</v>
      </c>
      <c r="AF4391">
        <v>8.7883879999999994</v>
      </c>
    </row>
    <row r="4392" spans="1:32" x14ac:dyDescent="0.3">
      <c r="A4392">
        <v>3017358</v>
      </c>
      <c r="B4392">
        <v>1</v>
      </c>
      <c r="C4392" t="s">
        <v>82</v>
      </c>
      <c r="D4392" t="s">
        <v>111</v>
      </c>
      <c r="E4392" t="s">
        <v>16453</v>
      </c>
      <c r="F4392" t="s">
        <v>16454</v>
      </c>
      <c r="G4392" t="s">
        <v>134</v>
      </c>
      <c r="H4392" t="s">
        <v>147</v>
      </c>
      <c r="I4392" t="s">
        <v>79</v>
      </c>
      <c r="J4392" t="s">
        <v>136</v>
      </c>
      <c r="K4392" t="s">
        <v>22</v>
      </c>
      <c r="L4392" t="s">
        <v>137</v>
      </c>
      <c r="M4392" t="s">
        <v>16455</v>
      </c>
      <c r="N4392" t="s">
        <v>16456</v>
      </c>
      <c r="O4392">
        <v>2.5919444444444446</v>
      </c>
      <c r="P4392">
        <v>5</v>
      </c>
      <c r="Q4392">
        <v>2669</v>
      </c>
      <c r="R4392">
        <v>0</v>
      </c>
      <c r="S4392">
        <v>1</v>
      </c>
      <c r="T4392">
        <v>17</v>
      </c>
      <c r="U4392">
        <v>534</v>
      </c>
      <c r="V4392">
        <v>0</v>
      </c>
      <c r="W4392">
        <v>0</v>
      </c>
      <c r="X4392">
        <v>2.9903533000000002</v>
      </c>
      <c r="Y4392">
        <v>1421.2385999999999</v>
      </c>
      <c r="Z4392">
        <v>0</v>
      </c>
      <c r="AA4392">
        <v>2.6137025</v>
      </c>
      <c r="AB4392">
        <v>71.634829999999994</v>
      </c>
      <c r="AC4392">
        <v>743.33765000000005</v>
      </c>
      <c r="AD4392">
        <v>0</v>
      </c>
      <c r="AE4392">
        <v>0</v>
      </c>
      <c r="AF4392">
        <v>2241.8152</v>
      </c>
    </row>
    <row r="4393" spans="1:32" x14ac:dyDescent="0.3">
      <c r="A4393">
        <v>3014477</v>
      </c>
      <c r="B4393">
        <v>2</v>
      </c>
      <c r="C4393" t="s">
        <v>82</v>
      </c>
      <c r="D4393" t="s">
        <v>108</v>
      </c>
      <c r="E4393" t="s">
        <v>16457</v>
      </c>
      <c r="F4393" t="s">
        <v>16458</v>
      </c>
      <c r="G4393" t="s">
        <v>134</v>
      </c>
      <c r="H4393" t="s">
        <v>247</v>
      </c>
      <c r="I4393" t="s">
        <v>78</v>
      </c>
      <c r="J4393" t="s">
        <v>136</v>
      </c>
      <c r="K4393" t="s">
        <v>22</v>
      </c>
      <c r="L4393" t="s">
        <v>177</v>
      </c>
      <c r="M4393" t="s">
        <v>15718</v>
      </c>
      <c r="N4393" t="s">
        <v>16459</v>
      </c>
      <c r="O4393">
        <v>0.6</v>
      </c>
      <c r="P4393">
        <v>0</v>
      </c>
      <c r="Q4393">
        <v>79</v>
      </c>
      <c r="R4393">
        <v>0</v>
      </c>
      <c r="S4393">
        <v>3</v>
      </c>
      <c r="T4393">
        <v>0</v>
      </c>
      <c r="U4393">
        <v>10</v>
      </c>
      <c r="V4393">
        <v>0</v>
      </c>
      <c r="W4393">
        <v>0</v>
      </c>
      <c r="X4393">
        <v>0</v>
      </c>
      <c r="Y4393">
        <v>2.3488156999999998</v>
      </c>
      <c r="Z4393">
        <v>0</v>
      </c>
      <c r="AA4393">
        <v>5.5090989999999999E-3</v>
      </c>
      <c r="AB4393">
        <v>0</v>
      </c>
      <c r="AC4393">
        <v>0.32655912999999998</v>
      </c>
      <c r="AD4393">
        <v>0</v>
      </c>
      <c r="AE4393">
        <v>0</v>
      </c>
      <c r="AF4393">
        <v>2.6808839999999998</v>
      </c>
    </row>
    <row r="4394" spans="1:32" x14ac:dyDescent="0.3">
      <c r="A4394">
        <v>3014631</v>
      </c>
      <c r="B4394">
        <v>1</v>
      </c>
      <c r="C4394" t="s">
        <v>82</v>
      </c>
      <c r="D4394" t="s">
        <v>94</v>
      </c>
      <c r="E4394" t="s">
        <v>14549</v>
      </c>
      <c r="F4394" t="s">
        <v>14550</v>
      </c>
      <c r="G4394" t="s">
        <v>134</v>
      </c>
      <c r="H4394" t="s">
        <v>247</v>
      </c>
      <c r="I4394" t="s">
        <v>78</v>
      </c>
      <c r="J4394" t="s">
        <v>136</v>
      </c>
      <c r="K4394" t="s">
        <v>22</v>
      </c>
      <c r="L4394" t="s">
        <v>177</v>
      </c>
      <c r="M4394" t="s">
        <v>16460</v>
      </c>
      <c r="N4394" t="s">
        <v>16461</v>
      </c>
      <c r="O4394">
        <v>1.3192177777777778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1.6930548999999999</v>
      </c>
      <c r="AD4394">
        <v>0</v>
      </c>
      <c r="AE4394">
        <v>0</v>
      </c>
      <c r="AF4394">
        <v>1.6930548999999999</v>
      </c>
    </row>
    <row r="4395" spans="1:32" x14ac:dyDescent="0.3">
      <c r="A4395">
        <v>3019636</v>
      </c>
      <c r="B4395">
        <v>1</v>
      </c>
      <c r="C4395" t="s">
        <v>82</v>
      </c>
      <c r="D4395" t="s">
        <v>112</v>
      </c>
      <c r="E4395" t="s">
        <v>16462</v>
      </c>
      <c r="F4395" t="s">
        <v>16463</v>
      </c>
      <c r="G4395" t="s">
        <v>134</v>
      </c>
      <c r="H4395" t="s">
        <v>874</v>
      </c>
      <c r="I4395" t="s">
        <v>78</v>
      </c>
      <c r="J4395" t="s">
        <v>136</v>
      </c>
      <c r="K4395" t="s">
        <v>3</v>
      </c>
      <c r="L4395" t="s">
        <v>177</v>
      </c>
      <c r="M4395" t="s">
        <v>16464</v>
      </c>
      <c r="N4395" t="s">
        <v>16465</v>
      </c>
      <c r="O4395">
        <v>1.1283219444444443</v>
      </c>
      <c r="P4395">
        <v>0</v>
      </c>
      <c r="Q4395">
        <v>330</v>
      </c>
      <c r="R4395">
        <v>0</v>
      </c>
      <c r="S4395">
        <v>4</v>
      </c>
      <c r="T4395">
        <v>0</v>
      </c>
      <c r="U4395">
        <v>33</v>
      </c>
      <c r="V4395">
        <v>0</v>
      </c>
      <c r="W4395">
        <v>0</v>
      </c>
      <c r="X4395">
        <v>0</v>
      </c>
      <c r="Y4395">
        <v>79.519880000000001</v>
      </c>
      <c r="Z4395">
        <v>0</v>
      </c>
      <c r="AA4395">
        <v>0.58763933000000002</v>
      </c>
      <c r="AB4395">
        <v>0</v>
      </c>
      <c r="AC4395">
        <v>28.374690000000001</v>
      </c>
      <c r="AD4395">
        <v>0</v>
      </c>
      <c r="AE4395">
        <v>0</v>
      </c>
      <c r="AF4395">
        <v>108.48221599999999</v>
      </c>
    </row>
    <row r="4396" spans="1:32" x14ac:dyDescent="0.3">
      <c r="A4396">
        <v>3016164</v>
      </c>
      <c r="B4396">
        <v>1</v>
      </c>
      <c r="C4396" t="s">
        <v>82</v>
      </c>
      <c r="D4396" t="s">
        <v>92</v>
      </c>
      <c r="E4396" t="s">
        <v>16466</v>
      </c>
      <c r="F4396" t="s">
        <v>16467</v>
      </c>
      <c r="G4396" t="s">
        <v>134</v>
      </c>
      <c r="H4396" t="s">
        <v>247</v>
      </c>
      <c r="I4396" t="s">
        <v>78</v>
      </c>
      <c r="J4396" t="s">
        <v>136</v>
      </c>
      <c r="K4396" t="s">
        <v>22</v>
      </c>
      <c r="L4396" t="s">
        <v>177</v>
      </c>
      <c r="M4396" t="s">
        <v>16468</v>
      </c>
      <c r="N4396" t="s">
        <v>16469</v>
      </c>
      <c r="O4396">
        <v>7.9404300000000001</v>
      </c>
      <c r="P4396">
        <v>0</v>
      </c>
      <c r="Q4396">
        <v>6</v>
      </c>
      <c r="R4396">
        <v>0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0</v>
      </c>
      <c r="Y4396">
        <v>0.39073556999999998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0.39073556999999998</v>
      </c>
    </row>
    <row r="4397" spans="1:32" x14ac:dyDescent="0.3">
      <c r="A4397">
        <v>3016515</v>
      </c>
      <c r="B4397">
        <v>1</v>
      </c>
      <c r="C4397" t="s">
        <v>82</v>
      </c>
      <c r="D4397" t="s">
        <v>106</v>
      </c>
      <c r="E4397" t="s">
        <v>16470</v>
      </c>
      <c r="F4397" t="s">
        <v>16471</v>
      </c>
      <c r="G4397" t="s">
        <v>134</v>
      </c>
      <c r="H4397" t="s">
        <v>182</v>
      </c>
      <c r="I4397" t="s">
        <v>78</v>
      </c>
      <c r="J4397" t="s">
        <v>136</v>
      </c>
      <c r="K4397" t="s">
        <v>22</v>
      </c>
      <c r="L4397" t="s">
        <v>177</v>
      </c>
      <c r="M4397" t="s">
        <v>16472</v>
      </c>
      <c r="N4397" t="s">
        <v>16473</v>
      </c>
      <c r="O4397">
        <v>0.69339138888888885</v>
      </c>
      <c r="P4397">
        <v>0</v>
      </c>
      <c r="Q4397">
        <v>129</v>
      </c>
      <c r="R4397">
        <v>0</v>
      </c>
      <c r="S4397">
        <v>36</v>
      </c>
      <c r="T4397">
        <v>0</v>
      </c>
      <c r="U4397">
        <v>12</v>
      </c>
      <c r="V4397">
        <v>0</v>
      </c>
      <c r="W4397">
        <v>0</v>
      </c>
      <c r="X4397">
        <v>0</v>
      </c>
      <c r="Y4397">
        <v>22.185265000000001</v>
      </c>
      <c r="Z4397">
        <v>0</v>
      </c>
      <c r="AA4397">
        <v>1.0910200000000001</v>
      </c>
      <c r="AB4397">
        <v>0</v>
      </c>
      <c r="AC4397">
        <v>1.6041888</v>
      </c>
      <c r="AD4397">
        <v>0</v>
      </c>
      <c r="AE4397">
        <v>0</v>
      </c>
      <c r="AF4397">
        <v>24.880472000000001</v>
      </c>
    </row>
    <row r="4398" spans="1:32" x14ac:dyDescent="0.3">
      <c r="A4398">
        <v>3014668</v>
      </c>
      <c r="B4398">
        <v>1</v>
      </c>
      <c r="C4398" t="s">
        <v>82</v>
      </c>
      <c r="D4398" t="s">
        <v>112</v>
      </c>
      <c r="E4398" t="s">
        <v>12449</v>
      </c>
      <c r="F4398" t="s">
        <v>12450</v>
      </c>
      <c r="G4398" t="s">
        <v>134</v>
      </c>
      <c r="H4398" t="s">
        <v>478</v>
      </c>
      <c r="I4398" t="s">
        <v>78</v>
      </c>
      <c r="J4398" t="s">
        <v>136</v>
      </c>
      <c r="K4398" t="s">
        <v>22</v>
      </c>
      <c r="L4398" t="s">
        <v>177</v>
      </c>
      <c r="M4398" t="s">
        <v>16474</v>
      </c>
      <c r="N4398" t="s">
        <v>16475</v>
      </c>
      <c r="O4398">
        <v>0.91044694444444441</v>
      </c>
      <c r="P4398">
        <v>0</v>
      </c>
      <c r="Q4398">
        <v>90</v>
      </c>
      <c r="R4398">
        <v>0</v>
      </c>
      <c r="S4398">
        <v>0</v>
      </c>
      <c r="T4398">
        <v>0</v>
      </c>
      <c r="U4398">
        <v>6</v>
      </c>
      <c r="V4398">
        <v>0</v>
      </c>
      <c r="W4398">
        <v>0</v>
      </c>
      <c r="X4398">
        <v>0</v>
      </c>
      <c r="Y4398">
        <v>25.774376</v>
      </c>
      <c r="Z4398">
        <v>0</v>
      </c>
      <c r="AA4398">
        <v>0</v>
      </c>
      <c r="AB4398">
        <v>0</v>
      </c>
      <c r="AC4398">
        <v>6.3441733999999999</v>
      </c>
      <c r="AD4398">
        <v>0</v>
      </c>
      <c r="AE4398">
        <v>0</v>
      </c>
      <c r="AF4398">
        <v>32.118549999999999</v>
      </c>
    </row>
    <row r="4399" spans="1:32" x14ac:dyDescent="0.3">
      <c r="A4399">
        <v>3014487</v>
      </c>
      <c r="B4399">
        <v>1</v>
      </c>
      <c r="C4399" t="s">
        <v>82</v>
      </c>
      <c r="D4399" t="s">
        <v>98</v>
      </c>
      <c r="E4399" t="s">
        <v>16476</v>
      </c>
      <c r="F4399" t="s">
        <v>16477</v>
      </c>
      <c r="G4399" t="s">
        <v>134</v>
      </c>
      <c r="H4399" t="s">
        <v>1286</v>
      </c>
      <c r="I4399" t="s">
        <v>78</v>
      </c>
      <c r="J4399" t="s">
        <v>136</v>
      </c>
      <c r="K4399" t="s">
        <v>3</v>
      </c>
      <c r="L4399" t="s">
        <v>177</v>
      </c>
      <c r="M4399" t="s">
        <v>16478</v>
      </c>
      <c r="N4399" t="s">
        <v>16479</v>
      </c>
      <c r="O4399">
        <v>2.3175772222222224</v>
      </c>
      <c r="P4399">
        <v>0</v>
      </c>
      <c r="Q4399">
        <v>844</v>
      </c>
      <c r="R4399">
        <v>0</v>
      </c>
      <c r="S4399">
        <v>0</v>
      </c>
      <c r="T4399">
        <v>0</v>
      </c>
      <c r="U4399">
        <v>19</v>
      </c>
      <c r="V4399">
        <v>0</v>
      </c>
      <c r="W4399">
        <v>0</v>
      </c>
      <c r="X4399">
        <v>0</v>
      </c>
      <c r="Y4399">
        <v>509.4203</v>
      </c>
      <c r="Z4399">
        <v>0</v>
      </c>
      <c r="AA4399">
        <v>0</v>
      </c>
      <c r="AB4399">
        <v>0</v>
      </c>
      <c r="AC4399">
        <v>26.414383000000001</v>
      </c>
      <c r="AD4399">
        <v>0</v>
      </c>
      <c r="AE4399">
        <v>0</v>
      </c>
      <c r="AF4399">
        <v>535.83465999999999</v>
      </c>
    </row>
    <row r="4400" spans="1:32" x14ac:dyDescent="0.3">
      <c r="A4400">
        <v>3016173</v>
      </c>
      <c r="B4400">
        <v>1</v>
      </c>
      <c r="C4400" t="s">
        <v>82</v>
      </c>
      <c r="D4400" t="s">
        <v>92</v>
      </c>
      <c r="E4400" t="s">
        <v>7493</v>
      </c>
      <c r="F4400" t="s">
        <v>7494</v>
      </c>
      <c r="G4400" t="s">
        <v>134</v>
      </c>
      <c r="H4400" t="s">
        <v>367</v>
      </c>
      <c r="I4400" t="s">
        <v>78</v>
      </c>
      <c r="J4400" t="s">
        <v>136</v>
      </c>
      <c r="K4400" t="s">
        <v>22</v>
      </c>
      <c r="L4400" t="s">
        <v>177</v>
      </c>
      <c r="M4400" t="s">
        <v>16480</v>
      </c>
      <c r="N4400" t="s">
        <v>16481</v>
      </c>
      <c r="O4400">
        <v>6.6632477777777774</v>
      </c>
      <c r="P4400">
        <v>0</v>
      </c>
      <c r="Q4400">
        <v>1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1.4717239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1.4717239</v>
      </c>
    </row>
    <row r="4401" spans="1:32" x14ac:dyDescent="0.3">
      <c r="A4401">
        <v>3016276</v>
      </c>
      <c r="B4401">
        <v>1</v>
      </c>
      <c r="C4401" t="s">
        <v>83</v>
      </c>
      <c r="D4401" t="s">
        <v>128</v>
      </c>
      <c r="E4401" t="s">
        <v>16482</v>
      </c>
      <c r="F4401" t="s">
        <v>16483</v>
      </c>
      <c r="G4401" t="s">
        <v>134</v>
      </c>
      <c r="H4401" t="s">
        <v>2683</v>
      </c>
      <c r="I4401" t="s">
        <v>79</v>
      </c>
      <c r="J4401" t="s">
        <v>136</v>
      </c>
      <c r="K4401" t="s">
        <v>22</v>
      </c>
      <c r="L4401" t="s">
        <v>177</v>
      </c>
      <c r="M4401" t="s">
        <v>16484</v>
      </c>
      <c r="N4401" t="s">
        <v>16485</v>
      </c>
      <c r="O4401">
        <v>7.1999677777777773</v>
      </c>
      <c r="P4401">
        <v>0</v>
      </c>
      <c r="Q4401">
        <v>0</v>
      </c>
      <c r="R4401">
        <v>0</v>
      </c>
      <c r="S4401">
        <v>0</v>
      </c>
      <c r="T4401">
        <v>3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3685.7156</v>
      </c>
      <c r="AC4401">
        <v>0</v>
      </c>
      <c r="AD4401">
        <v>0</v>
      </c>
      <c r="AE4401">
        <v>0</v>
      </c>
      <c r="AF4401">
        <v>3685.7156</v>
      </c>
    </row>
    <row r="4402" spans="1:32" x14ac:dyDescent="0.3">
      <c r="A4402">
        <v>3018235</v>
      </c>
      <c r="B4402">
        <v>1</v>
      </c>
      <c r="C4402" t="s">
        <v>83</v>
      </c>
      <c r="D4402" t="s">
        <v>119</v>
      </c>
      <c r="E4402" t="s">
        <v>16486</v>
      </c>
      <c r="F4402" t="s">
        <v>16487</v>
      </c>
      <c r="G4402" t="s">
        <v>134</v>
      </c>
      <c r="H4402" t="s">
        <v>327</v>
      </c>
      <c r="I4402" t="s">
        <v>78</v>
      </c>
      <c r="J4402" t="s">
        <v>136</v>
      </c>
      <c r="K4402" t="s">
        <v>22</v>
      </c>
      <c r="L4402" t="s">
        <v>177</v>
      </c>
      <c r="M4402" t="s">
        <v>16488</v>
      </c>
      <c r="N4402" t="s">
        <v>16489</v>
      </c>
      <c r="O4402">
        <v>2.7616666666666667</v>
      </c>
      <c r="P4402">
        <v>0</v>
      </c>
      <c r="Q4402">
        <v>42</v>
      </c>
      <c r="R4402">
        <v>0</v>
      </c>
      <c r="S4402">
        <v>0</v>
      </c>
      <c r="T4402">
        <v>0</v>
      </c>
      <c r="U4402">
        <v>2</v>
      </c>
      <c r="V4402">
        <v>0</v>
      </c>
      <c r="W4402">
        <v>0</v>
      </c>
      <c r="X4402">
        <v>0</v>
      </c>
      <c r="Y4402">
        <v>8.8824070000000006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8.8824070000000006</v>
      </c>
    </row>
    <row r="4403" spans="1:32" x14ac:dyDescent="0.3">
      <c r="A4403">
        <v>3016203</v>
      </c>
      <c r="B4403">
        <v>1</v>
      </c>
      <c r="C4403" t="s">
        <v>83</v>
      </c>
      <c r="D4403" t="s">
        <v>122</v>
      </c>
      <c r="E4403" t="s">
        <v>16490</v>
      </c>
      <c r="F4403" t="s">
        <v>16491</v>
      </c>
      <c r="G4403" t="s">
        <v>134</v>
      </c>
      <c r="H4403" t="s">
        <v>318</v>
      </c>
      <c r="I4403" t="s">
        <v>79</v>
      </c>
      <c r="J4403" t="s">
        <v>136</v>
      </c>
      <c r="K4403" t="s">
        <v>22</v>
      </c>
      <c r="L4403" t="s">
        <v>177</v>
      </c>
      <c r="M4403" t="s">
        <v>16492</v>
      </c>
      <c r="N4403" t="s">
        <v>16493</v>
      </c>
      <c r="O4403">
        <v>9.6490866666666673</v>
      </c>
      <c r="P4403">
        <v>4</v>
      </c>
      <c r="Q4403">
        <v>257</v>
      </c>
      <c r="R4403">
        <v>3</v>
      </c>
      <c r="S4403">
        <v>12</v>
      </c>
      <c r="T4403">
        <v>2</v>
      </c>
      <c r="U4403">
        <v>7</v>
      </c>
      <c r="V4403">
        <v>0</v>
      </c>
      <c r="W4403">
        <v>0</v>
      </c>
      <c r="X4403">
        <v>55.022655</v>
      </c>
      <c r="Y4403">
        <v>255.76900000000001</v>
      </c>
      <c r="Z4403">
        <v>16.228809999999999</v>
      </c>
      <c r="AA4403">
        <v>2.5405609999999998</v>
      </c>
      <c r="AB4403">
        <v>26.298083999999999</v>
      </c>
      <c r="AC4403">
        <v>13.5933075</v>
      </c>
      <c r="AD4403">
        <v>0</v>
      </c>
      <c r="AE4403">
        <v>0</v>
      </c>
      <c r="AF4403">
        <v>369.45242000000002</v>
      </c>
    </row>
    <row r="4404" spans="1:32" x14ac:dyDescent="0.3">
      <c r="A4404">
        <v>3017339</v>
      </c>
      <c r="B4404">
        <v>1</v>
      </c>
      <c r="C4404" t="s">
        <v>82</v>
      </c>
      <c r="D4404" t="s">
        <v>88</v>
      </c>
      <c r="E4404" t="s">
        <v>16494</v>
      </c>
      <c r="F4404" t="s">
        <v>16495</v>
      </c>
      <c r="G4404" t="s">
        <v>134</v>
      </c>
      <c r="H4404" t="s">
        <v>1835</v>
      </c>
      <c r="I4404" t="s">
        <v>79</v>
      </c>
      <c r="J4404" t="s">
        <v>136</v>
      </c>
      <c r="K4404" t="s">
        <v>22</v>
      </c>
      <c r="L4404" t="s">
        <v>177</v>
      </c>
      <c r="M4404" t="s">
        <v>16496</v>
      </c>
      <c r="N4404" t="s">
        <v>16497</v>
      </c>
      <c r="O4404">
        <v>3.1041191666666665</v>
      </c>
      <c r="P4404">
        <v>0</v>
      </c>
      <c r="Q4404">
        <v>0</v>
      </c>
      <c r="R4404">
        <v>6</v>
      </c>
      <c r="S4404">
        <v>96</v>
      </c>
      <c r="T4404">
        <v>1</v>
      </c>
      <c r="U4404">
        <v>9</v>
      </c>
      <c r="V4404">
        <v>0</v>
      </c>
      <c r="W4404">
        <v>0</v>
      </c>
      <c r="X4404">
        <v>0</v>
      </c>
      <c r="Y4404">
        <v>0</v>
      </c>
      <c r="Z4404">
        <v>3.0816243000000001</v>
      </c>
      <c r="AA4404">
        <v>76.472250000000003</v>
      </c>
      <c r="AB4404">
        <v>22.537989</v>
      </c>
      <c r="AC4404">
        <v>7.4654927000000004</v>
      </c>
      <c r="AD4404">
        <v>0</v>
      </c>
      <c r="AE4404">
        <v>0</v>
      </c>
      <c r="AF4404">
        <v>109.55736</v>
      </c>
    </row>
    <row r="4405" spans="1:32" x14ac:dyDescent="0.3">
      <c r="A4405">
        <v>3010621</v>
      </c>
      <c r="B4405">
        <v>1</v>
      </c>
      <c r="C4405" t="s">
        <v>82</v>
      </c>
      <c r="D4405" t="s">
        <v>102</v>
      </c>
      <c r="E4405" t="s">
        <v>16498</v>
      </c>
      <c r="F4405" t="s">
        <v>16499</v>
      </c>
      <c r="G4405" t="s">
        <v>134</v>
      </c>
      <c r="H4405" t="s">
        <v>247</v>
      </c>
      <c r="I4405" t="s">
        <v>78</v>
      </c>
      <c r="J4405" t="s">
        <v>136</v>
      </c>
      <c r="K4405" t="s">
        <v>22</v>
      </c>
      <c r="L4405" t="s">
        <v>177</v>
      </c>
      <c r="M4405" t="s">
        <v>16500</v>
      </c>
      <c r="N4405" t="s">
        <v>16501</v>
      </c>
      <c r="O4405">
        <v>0.45770972222222223</v>
      </c>
      <c r="P4405">
        <v>0</v>
      </c>
      <c r="Q4405">
        <v>26</v>
      </c>
      <c r="R4405">
        <v>0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0</v>
      </c>
      <c r="Y4405">
        <v>2.2298076</v>
      </c>
      <c r="Z4405">
        <v>0</v>
      </c>
      <c r="AA4405">
        <v>0</v>
      </c>
      <c r="AB4405">
        <v>0</v>
      </c>
      <c r="AC4405">
        <v>0.94459707000000004</v>
      </c>
      <c r="AD4405">
        <v>0</v>
      </c>
      <c r="AE4405">
        <v>0</v>
      </c>
      <c r="AF4405">
        <v>3.1744045999999999</v>
      </c>
    </row>
    <row r="4406" spans="1:32" x14ac:dyDescent="0.3">
      <c r="A4406">
        <v>3020394</v>
      </c>
      <c r="B4406">
        <v>1</v>
      </c>
      <c r="C4406" t="s">
        <v>82</v>
      </c>
      <c r="D4406" t="s">
        <v>106</v>
      </c>
      <c r="E4406" t="s">
        <v>16502</v>
      </c>
      <c r="F4406" t="s">
        <v>16503</v>
      </c>
      <c r="G4406" t="s">
        <v>134</v>
      </c>
      <c r="H4406" t="s">
        <v>327</v>
      </c>
      <c r="I4406" t="s">
        <v>78</v>
      </c>
      <c r="J4406" t="s">
        <v>136</v>
      </c>
      <c r="K4406" t="s">
        <v>22</v>
      </c>
      <c r="L4406" t="s">
        <v>177</v>
      </c>
      <c r="M4406" t="s">
        <v>16504</v>
      </c>
      <c r="N4406" t="s">
        <v>16505</v>
      </c>
      <c r="O4406">
        <v>1.3345675000000001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24</v>
      </c>
      <c r="V4406">
        <v>0</v>
      </c>
      <c r="W4406">
        <v>5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68.385729999999995</v>
      </c>
      <c r="AD4406">
        <v>0</v>
      </c>
      <c r="AE4406">
        <v>27.694922999999999</v>
      </c>
      <c r="AF4406">
        <v>96.080650000000006</v>
      </c>
    </row>
    <row r="4407" spans="1:32" x14ac:dyDescent="0.3">
      <c r="A4407">
        <v>3014715</v>
      </c>
      <c r="B4407">
        <v>1</v>
      </c>
      <c r="C4407" t="s">
        <v>82</v>
      </c>
      <c r="D4407" t="s">
        <v>106</v>
      </c>
      <c r="E4407" t="s">
        <v>16432</v>
      </c>
      <c r="F4407" t="s">
        <v>16433</v>
      </c>
      <c r="G4407" t="s">
        <v>134</v>
      </c>
      <c r="H4407" t="s">
        <v>478</v>
      </c>
      <c r="I4407" t="s">
        <v>78</v>
      </c>
      <c r="J4407" t="s">
        <v>136</v>
      </c>
      <c r="K4407" t="s">
        <v>22</v>
      </c>
      <c r="L4407" t="s">
        <v>177</v>
      </c>
      <c r="M4407" t="s">
        <v>16506</v>
      </c>
      <c r="N4407" t="s">
        <v>16507</v>
      </c>
      <c r="O4407">
        <v>2.5558097222222225</v>
      </c>
      <c r="P4407">
        <v>0</v>
      </c>
      <c r="Q4407">
        <v>50</v>
      </c>
      <c r="R4407">
        <v>0</v>
      </c>
      <c r="S4407">
        <v>0</v>
      </c>
      <c r="T4407">
        <v>0</v>
      </c>
      <c r="U4407">
        <v>9</v>
      </c>
      <c r="V4407">
        <v>0</v>
      </c>
      <c r="W4407">
        <v>0</v>
      </c>
      <c r="X4407">
        <v>0</v>
      </c>
      <c r="Y4407">
        <v>21.89095</v>
      </c>
      <c r="Z4407">
        <v>0</v>
      </c>
      <c r="AA4407">
        <v>0</v>
      </c>
      <c r="AB4407">
        <v>0</v>
      </c>
      <c r="AC4407">
        <v>14.347906999999999</v>
      </c>
      <c r="AD4407">
        <v>0</v>
      </c>
      <c r="AE4407">
        <v>0</v>
      </c>
      <c r="AF4407">
        <v>36.238857000000003</v>
      </c>
    </row>
    <row r="4408" spans="1:32" x14ac:dyDescent="0.3">
      <c r="A4408">
        <v>3015626</v>
      </c>
      <c r="B4408">
        <v>1</v>
      </c>
      <c r="C4408" t="s">
        <v>83</v>
      </c>
      <c r="D4408" t="s">
        <v>115</v>
      </c>
      <c r="E4408" t="s">
        <v>16508</v>
      </c>
      <c r="F4408" t="s">
        <v>16509</v>
      </c>
      <c r="G4408" t="s">
        <v>134</v>
      </c>
      <c r="H4408" t="s">
        <v>211</v>
      </c>
      <c r="I4408" t="s">
        <v>79</v>
      </c>
      <c r="J4408" t="s">
        <v>136</v>
      </c>
      <c r="K4408" t="s">
        <v>22</v>
      </c>
      <c r="L4408" t="s">
        <v>177</v>
      </c>
      <c r="M4408" t="s">
        <v>16510</v>
      </c>
      <c r="N4408" t="s">
        <v>16511</v>
      </c>
      <c r="O4408">
        <v>0.55555555555555558</v>
      </c>
      <c r="P4408">
        <v>0</v>
      </c>
      <c r="Q4408">
        <v>1352</v>
      </c>
      <c r="R4408">
        <v>0</v>
      </c>
      <c r="S4408">
        <v>11</v>
      </c>
      <c r="T4408">
        <v>0</v>
      </c>
      <c r="U4408">
        <v>37</v>
      </c>
      <c r="V4408">
        <v>0</v>
      </c>
      <c r="W4408">
        <v>0</v>
      </c>
      <c r="X4408">
        <v>0</v>
      </c>
      <c r="Y4408">
        <v>144.84137999999999</v>
      </c>
      <c r="Z4408">
        <v>0</v>
      </c>
      <c r="AA4408">
        <v>0.2358074</v>
      </c>
      <c r="AB4408">
        <v>0</v>
      </c>
      <c r="AC4408">
        <v>15.476191999999999</v>
      </c>
      <c r="AD4408">
        <v>0</v>
      </c>
      <c r="AE4408">
        <v>0</v>
      </c>
      <c r="AF4408">
        <v>160.55339000000001</v>
      </c>
    </row>
    <row r="4409" spans="1:32" x14ac:dyDescent="0.3">
      <c r="A4409">
        <v>3019601</v>
      </c>
      <c r="B4409">
        <v>1</v>
      </c>
      <c r="C4409" t="s">
        <v>83</v>
      </c>
      <c r="D4409" t="s">
        <v>129</v>
      </c>
      <c r="E4409" t="s">
        <v>16512</v>
      </c>
      <c r="F4409" t="s">
        <v>16513</v>
      </c>
      <c r="G4409" t="s">
        <v>134</v>
      </c>
      <c r="H4409" t="s">
        <v>247</v>
      </c>
      <c r="I4409" t="s">
        <v>78</v>
      </c>
      <c r="J4409" t="s">
        <v>136</v>
      </c>
      <c r="K4409" t="s">
        <v>22</v>
      </c>
      <c r="L4409" t="s">
        <v>177</v>
      </c>
      <c r="M4409" t="s">
        <v>16514</v>
      </c>
      <c r="N4409" t="s">
        <v>16515</v>
      </c>
      <c r="O4409">
        <v>0.52874083333333333</v>
      </c>
      <c r="P4409">
        <v>0</v>
      </c>
      <c r="Q4409">
        <v>82</v>
      </c>
      <c r="R4409">
        <v>0</v>
      </c>
      <c r="S4409">
        <v>0</v>
      </c>
      <c r="T4409">
        <v>0</v>
      </c>
      <c r="U4409">
        <v>2</v>
      </c>
      <c r="V4409">
        <v>0</v>
      </c>
      <c r="W4409">
        <v>0</v>
      </c>
      <c r="X4409">
        <v>0</v>
      </c>
      <c r="Y4409">
        <v>8.2517359999999993</v>
      </c>
      <c r="Z4409">
        <v>0</v>
      </c>
      <c r="AA4409">
        <v>0</v>
      </c>
      <c r="AB4409">
        <v>0</v>
      </c>
      <c r="AC4409">
        <v>1.7436481999999999E-4</v>
      </c>
      <c r="AD4409">
        <v>0</v>
      </c>
      <c r="AE4409">
        <v>0</v>
      </c>
      <c r="AF4409">
        <v>8.2519100000000005</v>
      </c>
    </row>
    <row r="4410" spans="1:32" x14ac:dyDescent="0.3">
      <c r="A4410">
        <v>3010943</v>
      </c>
      <c r="B4410">
        <v>1</v>
      </c>
      <c r="C4410" t="s">
        <v>82</v>
      </c>
      <c r="D4410" t="s">
        <v>106</v>
      </c>
      <c r="E4410" t="s">
        <v>16516</v>
      </c>
      <c r="F4410" t="s">
        <v>16517</v>
      </c>
      <c r="G4410" t="s">
        <v>134</v>
      </c>
      <c r="H4410" t="s">
        <v>247</v>
      </c>
      <c r="I4410" t="s">
        <v>78</v>
      </c>
      <c r="J4410" t="s">
        <v>136</v>
      </c>
      <c r="K4410" t="s">
        <v>22</v>
      </c>
      <c r="L4410" t="s">
        <v>177</v>
      </c>
      <c r="M4410" t="s">
        <v>16518</v>
      </c>
      <c r="N4410" t="s">
        <v>16519</v>
      </c>
      <c r="O4410">
        <v>0.50249305555555557</v>
      </c>
      <c r="P4410">
        <v>0</v>
      </c>
      <c r="Q4410">
        <v>20</v>
      </c>
      <c r="R4410">
        <v>0</v>
      </c>
      <c r="S4410">
        <v>12</v>
      </c>
      <c r="T4410">
        <v>0</v>
      </c>
      <c r="U4410">
        <v>3</v>
      </c>
      <c r="V4410">
        <v>0</v>
      </c>
      <c r="W4410">
        <v>0</v>
      </c>
      <c r="X4410">
        <v>0</v>
      </c>
      <c r="Y4410">
        <v>3.9466654999999999</v>
      </c>
      <c r="Z4410">
        <v>0</v>
      </c>
      <c r="AA4410">
        <v>0.41023314</v>
      </c>
      <c r="AB4410">
        <v>0</v>
      </c>
      <c r="AC4410">
        <v>4.5640926000000004</v>
      </c>
      <c r="AD4410">
        <v>0</v>
      </c>
      <c r="AE4410">
        <v>0</v>
      </c>
      <c r="AF4410">
        <v>8.920992</v>
      </c>
    </row>
    <row r="4411" spans="1:32" x14ac:dyDescent="0.3">
      <c r="A4411">
        <v>3015682</v>
      </c>
      <c r="B4411">
        <v>1</v>
      </c>
      <c r="C4411" t="s">
        <v>83</v>
      </c>
      <c r="D4411" t="s">
        <v>123</v>
      </c>
      <c r="E4411" t="s">
        <v>1783</v>
      </c>
      <c r="F4411" t="s">
        <v>1784</v>
      </c>
      <c r="G4411" t="s">
        <v>134</v>
      </c>
      <c r="H4411" t="s">
        <v>147</v>
      </c>
      <c r="I4411" t="s">
        <v>79</v>
      </c>
      <c r="J4411" t="s">
        <v>136</v>
      </c>
      <c r="K4411" t="s">
        <v>22</v>
      </c>
      <c r="L4411" t="s">
        <v>137</v>
      </c>
      <c r="M4411" t="s">
        <v>16520</v>
      </c>
      <c r="N4411" t="s">
        <v>16521</v>
      </c>
      <c r="O4411">
        <v>3.3858333333333333</v>
      </c>
      <c r="P4411">
        <v>1</v>
      </c>
      <c r="Q4411">
        <v>0</v>
      </c>
      <c r="R4411">
        <v>14</v>
      </c>
      <c r="S4411">
        <v>3</v>
      </c>
      <c r="T4411">
        <v>7</v>
      </c>
      <c r="U4411">
        <v>26</v>
      </c>
      <c r="V4411">
        <v>1</v>
      </c>
      <c r="W4411">
        <v>0</v>
      </c>
      <c r="X4411">
        <v>3.6125897999999999</v>
      </c>
      <c r="Y4411">
        <v>0</v>
      </c>
      <c r="Z4411">
        <v>16.356715999999999</v>
      </c>
      <c r="AA4411">
        <v>9.8750719999999994</v>
      </c>
      <c r="AB4411">
        <v>142.15496999999999</v>
      </c>
      <c r="AC4411">
        <v>26.508192000000001</v>
      </c>
      <c r="AD4411">
        <v>11.67733</v>
      </c>
      <c r="AE4411">
        <v>0</v>
      </c>
      <c r="AF4411">
        <v>210.18485999999999</v>
      </c>
    </row>
    <row r="4412" spans="1:32" x14ac:dyDescent="0.3">
      <c r="A4412">
        <v>3014665</v>
      </c>
      <c r="B4412">
        <v>1</v>
      </c>
      <c r="C4412" t="s">
        <v>82</v>
      </c>
      <c r="D4412" t="s">
        <v>93</v>
      </c>
      <c r="E4412" t="s">
        <v>16522</v>
      </c>
      <c r="F4412" t="s">
        <v>16523</v>
      </c>
      <c r="G4412" t="s">
        <v>134</v>
      </c>
      <c r="H4412" t="s">
        <v>211</v>
      </c>
      <c r="I4412" t="s">
        <v>79</v>
      </c>
      <c r="J4412" t="s">
        <v>136</v>
      </c>
      <c r="K4412" t="s">
        <v>22</v>
      </c>
      <c r="L4412" t="s">
        <v>177</v>
      </c>
      <c r="M4412" t="s">
        <v>16334</v>
      </c>
      <c r="N4412" t="s">
        <v>16524</v>
      </c>
      <c r="O4412">
        <v>0.94499999999999995</v>
      </c>
      <c r="P4412">
        <v>0</v>
      </c>
      <c r="Q4412">
        <v>2251</v>
      </c>
      <c r="R4412">
        <v>0</v>
      </c>
      <c r="S4412">
        <v>0</v>
      </c>
      <c r="T4412">
        <v>1</v>
      </c>
      <c r="U4412">
        <v>488</v>
      </c>
      <c r="V4412">
        <v>0</v>
      </c>
      <c r="W4412">
        <v>0</v>
      </c>
      <c r="X4412">
        <v>0</v>
      </c>
      <c r="Y4412">
        <v>699.03359999999998</v>
      </c>
      <c r="Z4412">
        <v>0</v>
      </c>
      <c r="AA4412">
        <v>0</v>
      </c>
      <c r="AB4412">
        <v>35.85886</v>
      </c>
      <c r="AC4412">
        <v>570.07024999999999</v>
      </c>
      <c r="AD4412">
        <v>0</v>
      </c>
      <c r="AE4412">
        <v>0</v>
      </c>
      <c r="AF4412">
        <v>1304.9628</v>
      </c>
    </row>
    <row r="4413" spans="1:32" x14ac:dyDescent="0.3">
      <c r="A4413">
        <v>3014283</v>
      </c>
      <c r="B4413">
        <v>1</v>
      </c>
      <c r="C4413" t="s">
        <v>82</v>
      </c>
      <c r="D4413" t="s">
        <v>111</v>
      </c>
      <c r="E4413" t="s">
        <v>2600</v>
      </c>
      <c r="F4413" t="s">
        <v>2601</v>
      </c>
      <c r="G4413" t="s">
        <v>134</v>
      </c>
      <c r="H4413" t="s">
        <v>211</v>
      </c>
      <c r="I4413" t="s">
        <v>79</v>
      </c>
      <c r="J4413" t="s">
        <v>136</v>
      </c>
      <c r="K4413" t="s">
        <v>22</v>
      </c>
      <c r="L4413" t="s">
        <v>177</v>
      </c>
      <c r="M4413" t="s">
        <v>16525</v>
      </c>
      <c r="N4413" t="s">
        <v>16526</v>
      </c>
      <c r="O4413">
        <v>0.76694444444444443</v>
      </c>
      <c r="P4413">
        <v>2</v>
      </c>
      <c r="Q4413">
        <v>5</v>
      </c>
      <c r="R4413">
        <v>66</v>
      </c>
      <c r="S4413">
        <v>340</v>
      </c>
      <c r="T4413">
        <v>27</v>
      </c>
      <c r="U4413">
        <v>58</v>
      </c>
      <c r="V4413">
        <v>0</v>
      </c>
      <c r="W4413">
        <v>0</v>
      </c>
      <c r="X4413">
        <v>0.32558045000000002</v>
      </c>
      <c r="Y4413">
        <v>1.3853407</v>
      </c>
      <c r="Z4413">
        <v>211.48042000000001</v>
      </c>
      <c r="AA4413">
        <v>126.77583</v>
      </c>
      <c r="AB4413">
        <v>18.683577</v>
      </c>
      <c r="AC4413">
        <v>17.669989999999999</v>
      </c>
      <c r="AD4413">
        <v>0</v>
      </c>
      <c r="AE4413">
        <v>0</v>
      </c>
      <c r="AF4413">
        <v>376.32074</v>
      </c>
    </row>
    <row r="4414" spans="1:32" x14ac:dyDescent="0.3">
      <c r="A4414">
        <v>3016461</v>
      </c>
      <c r="B4414">
        <v>1</v>
      </c>
      <c r="C4414" t="s">
        <v>82</v>
      </c>
      <c r="D4414" t="s">
        <v>102</v>
      </c>
      <c r="E4414" t="s">
        <v>16527</v>
      </c>
      <c r="F4414" t="s">
        <v>16528</v>
      </c>
      <c r="G4414" t="s">
        <v>134</v>
      </c>
      <c r="H4414" t="s">
        <v>692</v>
      </c>
      <c r="I4414" t="s">
        <v>78</v>
      </c>
      <c r="J4414" t="s">
        <v>136</v>
      </c>
      <c r="K4414" t="s">
        <v>22</v>
      </c>
      <c r="L4414" t="s">
        <v>177</v>
      </c>
      <c r="M4414" t="s">
        <v>16529</v>
      </c>
      <c r="N4414" t="s">
        <v>16530</v>
      </c>
      <c r="O4414">
        <v>1.1180416666666666</v>
      </c>
      <c r="P4414">
        <v>0</v>
      </c>
      <c r="Q4414">
        <v>354</v>
      </c>
      <c r="R4414">
        <v>0</v>
      </c>
      <c r="S4414">
        <v>1</v>
      </c>
      <c r="T4414">
        <v>0</v>
      </c>
      <c r="U4414">
        <v>5</v>
      </c>
      <c r="V4414">
        <v>0</v>
      </c>
      <c r="W4414">
        <v>0</v>
      </c>
      <c r="X4414">
        <v>0</v>
      </c>
      <c r="Y4414">
        <v>75.736090000000004</v>
      </c>
      <c r="Z4414">
        <v>0</v>
      </c>
      <c r="AA4414">
        <v>8.0425689999999997E-5</v>
      </c>
      <c r="AB4414">
        <v>0</v>
      </c>
      <c r="AC4414">
        <v>3.3462320000000001</v>
      </c>
      <c r="AD4414">
        <v>0</v>
      </c>
      <c r="AE4414">
        <v>0</v>
      </c>
      <c r="AF4414">
        <v>79.082404999999994</v>
      </c>
    </row>
    <row r="4415" spans="1:32" x14ac:dyDescent="0.3">
      <c r="A4415">
        <v>3014641</v>
      </c>
      <c r="B4415">
        <v>1</v>
      </c>
      <c r="C4415" t="s">
        <v>82</v>
      </c>
      <c r="D4415" t="s">
        <v>105</v>
      </c>
      <c r="E4415" t="s">
        <v>16531</v>
      </c>
      <c r="F4415" t="s">
        <v>16532</v>
      </c>
      <c r="G4415" t="s">
        <v>134</v>
      </c>
      <c r="H4415" t="s">
        <v>211</v>
      </c>
      <c r="I4415" t="s">
        <v>79</v>
      </c>
      <c r="J4415" t="s">
        <v>136</v>
      </c>
      <c r="K4415" t="s">
        <v>22</v>
      </c>
      <c r="L4415" t="s">
        <v>177</v>
      </c>
      <c r="M4415" t="s">
        <v>16533</v>
      </c>
      <c r="N4415" t="s">
        <v>16534</v>
      </c>
      <c r="O4415">
        <v>0.4425</v>
      </c>
      <c r="P4415">
        <v>4</v>
      </c>
      <c r="Q4415">
        <v>903</v>
      </c>
      <c r="R4415">
        <v>3</v>
      </c>
      <c r="S4415">
        <v>151</v>
      </c>
      <c r="T4415">
        <v>5</v>
      </c>
      <c r="U4415">
        <v>134</v>
      </c>
      <c r="V4415">
        <v>0</v>
      </c>
      <c r="W4415">
        <v>0</v>
      </c>
      <c r="X4415">
        <v>6.8944020000000004</v>
      </c>
      <c r="Y4415">
        <v>65.061160000000001</v>
      </c>
      <c r="Z4415">
        <v>1.5880707999999999</v>
      </c>
      <c r="AA4415">
        <v>14.109718000000001</v>
      </c>
      <c r="AB4415">
        <v>9.6715730000000004</v>
      </c>
      <c r="AC4415">
        <v>37.63702</v>
      </c>
      <c r="AD4415">
        <v>0</v>
      </c>
      <c r="AE4415">
        <v>0</v>
      </c>
      <c r="AF4415">
        <v>134.96194</v>
      </c>
    </row>
    <row r="4416" spans="1:32" x14ac:dyDescent="0.3">
      <c r="A4416">
        <v>3020387</v>
      </c>
      <c r="B4416">
        <v>1</v>
      </c>
      <c r="C4416" t="s">
        <v>82</v>
      </c>
      <c r="D4416" t="s">
        <v>99</v>
      </c>
      <c r="E4416" t="s">
        <v>16535</v>
      </c>
      <c r="F4416" t="s">
        <v>16536</v>
      </c>
      <c r="G4416" t="s">
        <v>134</v>
      </c>
      <c r="H4416" t="s">
        <v>216</v>
      </c>
      <c r="I4416" t="s">
        <v>78</v>
      </c>
      <c r="J4416" t="s">
        <v>136</v>
      </c>
      <c r="K4416" t="s">
        <v>22</v>
      </c>
      <c r="L4416" t="s">
        <v>177</v>
      </c>
      <c r="M4416" t="s">
        <v>16537</v>
      </c>
      <c r="N4416" t="s">
        <v>16538</v>
      </c>
      <c r="O4416">
        <v>6.4193922222222231</v>
      </c>
      <c r="P4416">
        <v>0</v>
      </c>
      <c r="Q4416">
        <v>2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0.39809816999999997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0.39809816999999997</v>
      </c>
    </row>
    <row r="4417" spans="1:32" x14ac:dyDescent="0.3">
      <c r="A4417">
        <v>3012846</v>
      </c>
      <c r="B4417">
        <v>1</v>
      </c>
      <c r="C4417" t="s">
        <v>82</v>
      </c>
      <c r="D4417" t="s">
        <v>92</v>
      </c>
      <c r="E4417" t="s">
        <v>16539</v>
      </c>
      <c r="F4417" t="s">
        <v>16540</v>
      </c>
      <c r="G4417" t="s">
        <v>134</v>
      </c>
      <c r="H4417" t="s">
        <v>147</v>
      </c>
      <c r="I4417" t="s">
        <v>79</v>
      </c>
      <c r="J4417" t="s">
        <v>136</v>
      </c>
      <c r="K4417" t="s">
        <v>22</v>
      </c>
      <c r="L4417" t="s">
        <v>137</v>
      </c>
      <c r="M4417" t="s">
        <v>16541</v>
      </c>
      <c r="N4417" t="s">
        <v>16542</v>
      </c>
      <c r="O4417">
        <v>8.5483333333333338</v>
      </c>
      <c r="P4417">
        <v>11</v>
      </c>
      <c r="Q4417">
        <v>4290</v>
      </c>
      <c r="R4417">
        <v>18</v>
      </c>
      <c r="S4417">
        <v>22</v>
      </c>
      <c r="T4417">
        <v>30</v>
      </c>
      <c r="U4417">
        <v>443</v>
      </c>
      <c r="V4417">
        <v>0</v>
      </c>
      <c r="W4417">
        <v>0</v>
      </c>
      <c r="X4417">
        <v>186.94132999999999</v>
      </c>
      <c r="Y4417">
        <v>9388.8919999999998</v>
      </c>
      <c r="Z4417">
        <v>90.388260000000002</v>
      </c>
      <c r="AA4417">
        <v>60.213679999999997</v>
      </c>
      <c r="AB4417">
        <v>4924.8389999999999</v>
      </c>
      <c r="AC4417">
        <v>3692.5893999999998</v>
      </c>
      <c r="AD4417">
        <v>0</v>
      </c>
      <c r="AE4417">
        <v>0</v>
      </c>
      <c r="AF4417">
        <v>18343.863000000001</v>
      </c>
    </row>
    <row r="4418" spans="1:32" x14ac:dyDescent="0.3">
      <c r="A4418">
        <v>3020404</v>
      </c>
      <c r="B4418">
        <v>1</v>
      </c>
      <c r="C4418" t="s">
        <v>82</v>
      </c>
      <c r="D4418" t="s">
        <v>104</v>
      </c>
      <c r="E4418" t="s">
        <v>16543</v>
      </c>
      <c r="F4418" t="s">
        <v>16544</v>
      </c>
      <c r="G4418" t="s">
        <v>134</v>
      </c>
      <c r="H4418" t="s">
        <v>211</v>
      </c>
      <c r="I4418" t="s">
        <v>79</v>
      </c>
      <c r="J4418" t="s">
        <v>136</v>
      </c>
      <c r="K4418" t="s">
        <v>22</v>
      </c>
      <c r="L4418" t="s">
        <v>177</v>
      </c>
      <c r="M4418" t="s">
        <v>16545</v>
      </c>
      <c r="N4418" t="s">
        <v>16546</v>
      </c>
      <c r="O4418">
        <v>4.2286461111111109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5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0.81151664000000001</v>
      </c>
      <c r="AD4418">
        <v>0</v>
      </c>
      <c r="AE4418">
        <v>0</v>
      </c>
      <c r="AF4418">
        <v>0.81151664000000001</v>
      </c>
    </row>
    <row r="4419" spans="1:32" x14ac:dyDescent="0.3">
      <c r="A4419">
        <v>3015405</v>
      </c>
      <c r="B4419">
        <v>1</v>
      </c>
      <c r="C4419" t="s">
        <v>82</v>
      </c>
      <c r="D4419" t="s">
        <v>98</v>
      </c>
      <c r="E4419" t="s">
        <v>13907</v>
      </c>
      <c r="F4419" t="s">
        <v>13908</v>
      </c>
      <c r="G4419" t="s">
        <v>134</v>
      </c>
      <c r="H4419" t="s">
        <v>247</v>
      </c>
      <c r="I4419" t="s">
        <v>78</v>
      </c>
      <c r="J4419" t="s">
        <v>136</v>
      </c>
      <c r="K4419" t="s">
        <v>22</v>
      </c>
      <c r="L4419" t="s">
        <v>177</v>
      </c>
      <c r="M4419" t="s">
        <v>16547</v>
      </c>
      <c r="N4419" t="s">
        <v>16548</v>
      </c>
      <c r="O4419">
        <v>3.6882905555555556</v>
      </c>
      <c r="P4419">
        <v>0</v>
      </c>
      <c r="Q4419">
        <v>18</v>
      </c>
      <c r="R4419">
        <v>0</v>
      </c>
      <c r="S4419">
        <v>0</v>
      </c>
      <c r="T4419">
        <v>0</v>
      </c>
      <c r="U4419">
        <v>35</v>
      </c>
      <c r="V4419">
        <v>0</v>
      </c>
      <c r="W4419">
        <v>1</v>
      </c>
      <c r="X4419">
        <v>0</v>
      </c>
      <c r="Y4419">
        <v>23.904951000000001</v>
      </c>
      <c r="Z4419">
        <v>0</v>
      </c>
      <c r="AA4419">
        <v>0</v>
      </c>
      <c r="AB4419">
        <v>0</v>
      </c>
      <c r="AC4419">
        <v>43.997680000000003</v>
      </c>
      <c r="AD4419">
        <v>0</v>
      </c>
      <c r="AE4419">
        <v>132.49991</v>
      </c>
      <c r="AF4419">
        <v>200.40253999999999</v>
      </c>
    </row>
    <row r="4420" spans="1:32" x14ac:dyDescent="0.3">
      <c r="A4420">
        <v>3014321</v>
      </c>
      <c r="B4420">
        <v>1</v>
      </c>
      <c r="C4420" t="s">
        <v>83</v>
      </c>
      <c r="D4420" t="s">
        <v>125</v>
      </c>
      <c r="E4420" t="s">
        <v>4493</v>
      </c>
      <c r="F4420" t="s">
        <v>4494</v>
      </c>
      <c r="G4420" t="s">
        <v>134</v>
      </c>
      <c r="H4420" t="s">
        <v>182</v>
      </c>
      <c r="I4420" t="s">
        <v>78</v>
      </c>
      <c r="J4420" t="s">
        <v>136</v>
      </c>
      <c r="K4420" t="s">
        <v>22</v>
      </c>
      <c r="L4420" t="s">
        <v>177</v>
      </c>
      <c r="M4420" t="s">
        <v>16549</v>
      </c>
      <c r="N4420" t="s">
        <v>16550</v>
      </c>
      <c r="O4420">
        <v>1.3072222222222223</v>
      </c>
      <c r="P4420">
        <v>0</v>
      </c>
      <c r="Q4420">
        <v>177</v>
      </c>
      <c r="R4420">
        <v>0</v>
      </c>
      <c r="S4420">
        <v>2</v>
      </c>
      <c r="T4420">
        <v>0</v>
      </c>
      <c r="U4420">
        <v>25</v>
      </c>
      <c r="V4420">
        <v>0</v>
      </c>
      <c r="W4420">
        <v>0</v>
      </c>
      <c r="X4420">
        <v>0</v>
      </c>
      <c r="Y4420">
        <v>64.771569999999997</v>
      </c>
      <c r="Z4420">
        <v>0</v>
      </c>
      <c r="AA4420">
        <v>0.29664805999999999</v>
      </c>
      <c r="AB4420">
        <v>0</v>
      </c>
      <c r="AC4420">
        <v>4.8932260000000003</v>
      </c>
      <c r="AD4420">
        <v>0</v>
      </c>
      <c r="AE4420">
        <v>0</v>
      </c>
      <c r="AF4420">
        <v>69.961439999999996</v>
      </c>
    </row>
    <row r="4421" spans="1:32" x14ac:dyDescent="0.3">
      <c r="A4421">
        <v>3018630</v>
      </c>
      <c r="B4421">
        <v>1</v>
      </c>
      <c r="C4421" t="s">
        <v>82</v>
      </c>
      <c r="D4421" t="s">
        <v>108</v>
      </c>
      <c r="E4421" t="s">
        <v>14343</v>
      </c>
      <c r="F4421" t="s">
        <v>14344</v>
      </c>
      <c r="G4421" t="s">
        <v>134</v>
      </c>
      <c r="H4421" t="s">
        <v>211</v>
      </c>
      <c r="I4421" t="s">
        <v>79</v>
      </c>
      <c r="J4421" t="s">
        <v>136</v>
      </c>
      <c r="K4421" t="s">
        <v>22</v>
      </c>
      <c r="L4421" t="s">
        <v>177</v>
      </c>
      <c r="M4421" t="s">
        <v>16551</v>
      </c>
      <c r="N4421" t="s">
        <v>16552</v>
      </c>
      <c r="O4421">
        <v>0.91666666666666663</v>
      </c>
      <c r="P4421">
        <v>0</v>
      </c>
      <c r="Q4421">
        <v>52</v>
      </c>
      <c r="R4421">
        <v>52</v>
      </c>
      <c r="S4421">
        <v>157</v>
      </c>
      <c r="T4421">
        <v>3</v>
      </c>
      <c r="U4421">
        <v>55</v>
      </c>
      <c r="V4421">
        <v>1</v>
      </c>
      <c r="W4421">
        <v>0</v>
      </c>
      <c r="X4421">
        <v>0</v>
      </c>
      <c r="Y4421">
        <v>12.119401</v>
      </c>
      <c r="Z4421">
        <v>111.95663</v>
      </c>
      <c r="AA4421">
        <v>112.01575</v>
      </c>
      <c r="AB4421">
        <v>7.9341340000000002</v>
      </c>
      <c r="AC4421">
        <v>24.983741999999999</v>
      </c>
      <c r="AD4421">
        <v>145.15504000000001</v>
      </c>
      <c r="AE4421">
        <v>0</v>
      </c>
      <c r="AF4421">
        <v>414.16469999999998</v>
      </c>
    </row>
    <row r="4422" spans="1:32" x14ac:dyDescent="0.3">
      <c r="A4422">
        <v>3019158</v>
      </c>
      <c r="B4422">
        <v>1</v>
      </c>
      <c r="C4422" t="s">
        <v>82</v>
      </c>
      <c r="D4422" t="s">
        <v>106</v>
      </c>
      <c r="E4422" t="s">
        <v>16553</v>
      </c>
      <c r="F4422" t="s">
        <v>16554</v>
      </c>
      <c r="G4422" t="s">
        <v>134</v>
      </c>
      <c r="H4422" t="s">
        <v>293</v>
      </c>
      <c r="I4422" t="s">
        <v>78</v>
      </c>
      <c r="J4422" t="s">
        <v>136</v>
      </c>
      <c r="K4422" t="s">
        <v>22</v>
      </c>
      <c r="L4422" t="s">
        <v>177</v>
      </c>
      <c r="M4422" t="s">
        <v>16555</v>
      </c>
      <c r="N4422" t="s">
        <v>16556</v>
      </c>
      <c r="O4422">
        <v>8.8646277777777769</v>
      </c>
      <c r="P4422">
        <v>0</v>
      </c>
      <c r="Q4422">
        <v>9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33.201540000000001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33.201540000000001</v>
      </c>
    </row>
    <row r="4423" spans="1:32" x14ac:dyDescent="0.3">
      <c r="A4423">
        <v>3019142</v>
      </c>
      <c r="B4423">
        <v>1</v>
      </c>
      <c r="C4423" t="s">
        <v>82</v>
      </c>
      <c r="D4423" t="s">
        <v>113</v>
      </c>
      <c r="E4423" t="s">
        <v>16557</v>
      </c>
      <c r="F4423" t="s">
        <v>16558</v>
      </c>
      <c r="G4423" t="s">
        <v>134</v>
      </c>
      <c r="H4423" t="s">
        <v>211</v>
      </c>
      <c r="I4423" t="s">
        <v>79</v>
      </c>
      <c r="J4423" t="s">
        <v>136</v>
      </c>
      <c r="K4423" t="s">
        <v>22</v>
      </c>
      <c r="L4423" t="s">
        <v>177</v>
      </c>
      <c r="M4423" t="s">
        <v>16559</v>
      </c>
      <c r="N4423" t="s">
        <v>16560</v>
      </c>
      <c r="O4423">
        <v>0.30462861111111111</v>
      </c>
      <c r="P4423">
        <v>0</v>
      </c>
      <c r="Q4423">
        <v>2399</v>
      </c>
      <c r="R4423">
        <v>0</v>
      </c>
      <c r="S4423">
        <v>9</v>
      </c>
      <c r="T4423">
        <v>1</v>
      </c>
      <c r="U4423">
        <v>289</v>
      </c>
      <c r="V4423">
        <v>0</v>
      </c>
      <c r="W4423">
        <v>0</v>
      </c>
      <c r="X4423">
        <v>0</v>
      </c>
      <c r="Y4423">
        <v>181.48922999999999</v>
      </c>
      <c r="Z4423">
        <v>0</v>
      </c>
      <c r="AA4423">
        <v>0.49556157000000001</v>
      </c>
      <c r="AB4423">
        <v>4.9954333000000002</v>
      </c>
      <c r="AC4423">
        <v>47.507133000000003</v>
      </c>
      <c r="AD4423">
        <v>0</v>
      </c>
      <c r="AE4423">
        <v>0</v>
      </c>
      <c r="AF4423">
        <v>234.48734999999999</v>
      </c>
    </row>
    <row r="4424" spans="1:32" x14ac:dyDescent="0.3">
      <c r="A4424">
        <v>3011228</v>
      </c>
      <c r="B4424">
        <v>1</v>
      </c>
      <c r="C4424" t="s">
        <v>82</v>
      </c>
      <c r="D4424" t="s">
        <v>88</v>
      </c>
      <c r="E4424" t="s">
        <v>16561</v>
      </c>
      <c r="F4424" t="s">
        <v>16562</v>
      </c>
      <c r="G4424" t="s">
        <v>134</v>
      </c>
      <c r="H4424" t="s">
        <v>147</v>
      </c>
      <c r="I4424" t="s">
        <v>79</v>
      </c>
      <c r="J4424" t="s">
        <v>136</v>
      </c>
      <c r="K4424" t="s">
        <v>22</v>
      </c>
      <c r="L4424" t="s">
        <v>137</v>
      </c>
      <c r="M4424" t="s">
        <v>16563</v>
      </c>
      <c r="N4424" t="s">
        <v>16564</v>
      </c>
      <c r="O4424">
        <v>1.4819444444444445</v>
      </c>
      <c r="P4424">
        <v>0</v>
      </c>
      <c r="Q4424">
        <v>3649</v>
      </c>
      <c r="R4424">
        <v>1</v>
      </c>
      <c r="S4424">
        <v>4</v>
      </c>
      <c r="T4424">
        <v>2</v>
      </c>
      <c r="U4424">
        <v>411</v>
      </c>
      <c r="V4424">
        <v>0</v>
      </c>
      <c r="W4424">
        <v>0</v>
      </c>
      <c r="X4424">
        <v>0</v>
      </c>
      <c r="Y4424">
        <v>1219.1632</v>
      </c>
      <c r="Z4424">
        <v>7.2026089999999998</v>
      </c>
      <c r="AA4424">
        <v>0.32374301999999999</v>
      </c>
      <c r="AB4424">
        <v>343.67430000000002</v>
      </c>
      <c r="AC4424">
        <v>294.47336000000001</v>
      </c>
      <c r="AD4424">
        <v>0</v>
      </c>
      <c r="AE4424">
        <v>0</v>
      </c>
      <c r="AF4424">
        <v>1864.8371999999999</v>
      </c>
    </row>
    <row r="4425" spans="1:32" x14ac:dyDescent="0.3">
      <c r="A4425">
        <v>3013248</v>
      </c>
      <c r="B4425">
        <v>1</v>
      </c>
      <c r="C4425" t="s">
        <v>82</v>
      </c>
      <c r="D4425" t="s">
        <v>100</v>
      </c>
      <c r="E4425" t="s">
        <v>16565</v>
      </c>
      <c r="F4425" t="s">
        <v>16566</v>
      </c>
      <c r="G4425" t="s">
        <v>134</v>
      </c>
      <c r="H4425" t="s">
        <v>367</v>
      </c>
      <c r="I4425" t="s">
        <v>78</v>
      </c>
      <c r="J4425" t="s">
        <v>136</v>
      </c>
      <c r="K4425" t="s">
        <v>22</v>
      </c>
      <c r="L4425" t="s">
        <v>177</v>
      </c>
      <c r="M4425" t="s">
        <v>16567</v>
      </c>
      <c r="N4425" t="s">
        <v>16568</v>
      </c>
      <c r="O4425">
        <v>3.0920674999999997</v>
      </c>
      <c r="P4425">
        <v>0</v>
      </c>
      <c r="Q4425">
        <v>0</v>
      </c>
      <c r="R4425">
        <v>0</v>
      </c>
      <c r="S4425">
        <v>1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</row>
    <row r="4426" spans="1:32" x14ac:dyDescent="0.3">
      <c r="A4426">
        <v>3019735</v>
      </c>
      <c r="B4426">
        <v>1</v>
      </c>
      <c r="C4426" t="s">
        <v>83</v>
      </c>
      <c r="D4426" t="s">
        <v>124</v>
      </c>
      <c r="E4426" t="s">
        <v>16569</v>
      </c>
      <c r="F4426" t="s">
        <v>16570</v>
      </c>
      <c r="G4426" t="s">
        <v>134</v>
      </c>
      <c r="H4426" t="s">
        <v>238</v>
      </c>
      <c r="I4426" t="s">
        <v>78</v>
      </c>
      <c r="J4426" t="s">
        <v>136</v>
      </c>
      <c r="K4426" t="s">
        <v>22</v>
      </c>
      <c r="L4426" t="s">
        <v>177</v>
      </c>
      <c r="M4426" t="s">
        <v>16571</v>
      </c>
      <c r="N4426" t="s">
        <v>16572</v>
      </c>
      <c r="O4426">
        <v>1.9403497222222221</v>
      </c>
      <c r="P4426">
        <v>0</v>
      </c>
      <c r="Q4426">
        <v>1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</row>
    <row r="4427" spans="1:32" x14ac:dyDescent="0.3">
      <c r="A4427">
        <v>3015472</v>
      </c>
      <c r="B4427">
        <v>1</v>
      </c>
      <c r="C4427" t="s">
        <v>82</v>
      </c>
      <c r="D4427" t="s">
        <v>108</v>
      </c>
      <c r="E4427" t="s">
        <v>16573</v>
      </c>
      <c r="F4427" t="s">
        <v>16574</v>
      </c>
      <c r="G4427" t="s">
        <v>134</v>
      </c>
      <c r="H4427" t="s">
        <v>238</v>
      </c>
      <c r="I4427" t="s">
        <v>78</v>
      </c>
      <c r="J4427" t="s">
        <v>136</v>
      </c>
      <c r="K4427" t="s">
        <v>22</v>
      </c>
      <c r="L4427" t="s">
        <v>177</v>
      </c>
      <c r="M4427" t="s">
        <v>16575</v>
      </c>
      <c r="N4427" t="s">
        <v>16576</v>
      </c>
      <c r="O4427">
        <v>1.7751877777777778</v>
      </c>
      <c r="P4427">
        <v>0</v>
      </c>
      <c r="Q4427">
        <v>1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5.6539159999999998E-2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5.6539159999999998E-2</v>
      </c>
    </row>
    <row r="4428" spans="1:32" x14ac:dyDescent="0.3">
      <c r="A4428">
        <v>3013279</v>
      </c>
      <c r="B4428">
        <v>1</v>
      </c>
      <c r="C4428" t="s">
        <v>82</v>
      </c>
      <c r="D4428" t="s">
        <v>113</v>
      </c>
      <c r="E4428" t="s">
        <v>16577</v>
      </c>
      <c r="F4428" t="s">
        <v>16578</v>
      </c>
      <c r="G4428" t="s">
        <v>134</v>
      </c>
      <c r="H4428" t="s">
        <v>142</v>
      </c>
      <c r="I4428" t="s">
        <v>78</v>
      </c>
      <c r="J4428" t="s">
        <v>136</v>
      </c>
      <c r="K4428" t="s">
        <v>22</v>
      </c>
      <c r="L4428" t="s">
        <v>137</v>
      </c>
      <c r="M4428" t="s">
        <v>16579</v>
      </c>
      <c r="N4428" t="s">
        <v>16580</v>
      </c>
      <c r="O4428">
        <v>6.9633333333333329</v>
      </c>
      <c r="P4428">
        <v>0</v>
      </c>
      <c r="Q4428">
        <v>11</v>
      </c>
      <c r="R4428">
        <v>0</v>
      </c>
      <c r="S4428">
        <v>4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33.485239999999997</v>
      </c>
      <c r="Z4428">
        <v>0</v>
      </c>
      <c r="AA4428">
        <v>11.806831000000001</v>
      </c>
      <c r="AB4428">
        <v>0</v>
      </c>
      <c r="AC4428">
        <v>0</v>
      </c>
      <c r="AD4428">
        <v>0</v>
      </c>
      <c r="AE4428">
        <v>0</v>
      </c>
      <c r="AF4428">
        <v>45.292071999999997</v>
      </c>
    </row>
    <row r="4429" spans="1:32" x14ac:dyDescent="0.3">
      <c r="A4429">
        <v>3013431</v>
      </c>
      <c r="B4429">
        <v>1</v>
      </c>
      <c r="C4429" t="s">
        <v>82</v>
      </c>
      <c r="D4429" t="s">
        <v>105</v>
      </c>
      <c r="E4429" t="s">
        <v>16581</v>
      </c>
      <c r="F4429" t="s">
        <v>16582</v>
      </c>
      <c r="G4429" t="s">
        <v>134</v>
      </c>
      <c r="H4429" t="s">
        <v>247</v>
      </c>
      <c r="I4429" t="s">
        <v>78</v>
      </c>
      <c r="J4429" t="s">
        <v>136</v>
      </c>
      <c r="K4429" t="s">
        <v>22</v>
      </c>
      <c r="L4429" t="s">
        <v>177</v>
      </c>
      <c r="M4429" t="s">
        <v>16583</v>
      </c>
      <c r="N4429" t="s">
        <v>16584</v>
      </c>
      <c r="O4429">
        <v>2.2842886111111111</v>
      </c>
      <c r="P4429">
        <v>0</v>
      </c>
      <c r="Q4429">
        <v>32</v>
      </c>
      <c r="R4429">
        <v>0</v>
      </c>
      <c r="S4429">
        <v>12</v>
      </c>
      <c r="T4429">
        <v>0</v>
      </c>
      <c r="U4429">
        <v>7</v>
      </c>
      <c r="V4429">
        <v>0</v>
      </c>
      <c r="W4429">
        <v>0</v>
      </c>
      <c r="X4429">
        <v>0</v>
      </c>
      <c r="Y4429">
        <v>17.085471999999999</v>
      </c>
      <c r="Z4429">
        <v>0</v>
      </c>
      <c r="AA4429">
        <v>5.3546867000000002</v>
      </c>
      <c r="AB4429">
        <v>0</v>
      </c>
      <c r="AC4429">
        <v>5.4970945999999996</v>
      </c>
      <c r="AD4429">
        <v>0</v>
      </c>
      <c r="AE4429">
        <v>0</v>
      </c>
      <c r="AF4429">
        <v>27.937253999999999</v>
      </c>
    </row>
    <row r="4430" spans="1:32" x14ac:dyDescent="0.3">
      <c r="A4430">
        <v>3014573</v>
      </c>
      <c r="B4430">
        <v>1</v>
      </c>
      <c r="C4430" t="s">
        <v>82</v>
      </c>
      <c r="D4430" t="s">
        <v>106</v>
      </c>
      <c r="E4430" t="s">
        <v>16585</v>
      </c>
      <c r="F4430" t="s">
        <v>16586</v>
      </c>
      <c r="G4430" t="s">
        <v>134</v>
      </c>
      <c r="H4430" t="s">
        <v>367</v>
      </c>
      <c r="I4430" t="s">
        <v>78</v>
      </c>
      <c r="J4430" t="s">
        <v>136</v>
      </c>
      <c r="K4430" t="s">
        <v>22</v>
      </c>
      <c r="L4430" t="s">
        <v>177</v>
      </c>
      <c r="M4430" t="s">
        <v>16587</v>
      </c>
      <c r="N4430" t="s">
        <v>16588</v>
      </c>
      <c r="O4430">
        <v>2.1004102777777778</v>
      </c>
      <c r="P4430">
        <v>0</v>
      </c>
      <c r="Q4430">
        <v>2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1.0799623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1.0799623</v>
      </c>
    </row>
    <row r="4431" spans="1:32" x14ac:dyDescent="0.3">
      <c r="A4431">
        <v>3016222</v>
      </c>
      <c r="B4431">
        <v>1</v>
      </c>
      <c r="C4431" t="s">
        <v>82</v>
      </c>
      <c r="D4431" t="s">
        <v>106</v>
      </c>
      <c r="E4431" t="s">
        <v>16589</v>
      </c>
      <c r="F4431" t="s">
        <v>16590</v>
      </c>
      <c r="G4431" t="s">
        <v>134</v>
      </c>
      <c r="H4431" t="s">
        <v>182</v>
      </c>
      <c r="I4431" t="s">
        <v>78</v>
      </c>
      <c r="J4431" t="s">
        <v>136</v>
      </c>
      <c r="K4431" t="s">
        <v>22</v>
      </c>
      <c r="L4431" t="s">
        <v>177</v>
      </c>
      <c r="M4431" t="s">
        <v>16591</v>
      </c>
      <c r="N4431" t="s">
        <v>16592</v>
      </c>
      <c r="O4431">
        <v>5.5260855555555555</v>
      </c>
      <c r="P4431">
        <v>0</v>
      </c>
      <c r="Q4431">
        <v>106</v>
      </c>
      <c r="R4431">
        <v>0</v>
      </c>
      <c r="S4431">
        <v>13</v>
      </c>
      <c r="T4431">
        <v>0</v>
      </c>
      <c r="U4431">
        <v>18</v>
      </c>
      <c r="V4431">
        <v>0</v>
      </c>
      <c r="W4431">
        <v>0</v>
      </c>
      <c r="X4431">
        <v>0</v>
      </c>
      <c r="Y4431">
        <v>210.55571</v>
      </c>
      <c r="Z4431">
        <v>0</v>
      </c>
      <c r="AA4431">
        <v>28.91591</v>
      </c>
      <c r="AB4431">
        <v>0</v>
      </c>
      <c r="AC4431">
        <v>81.524839999999998</v>
      </c>
      <c r="AD4431">
        <v>0</v>
      </c>
      <c r="AE4431">
        <v>0</v>
      </c>
      <c r="AF4431">
        <v>320.99646000000001</v>
      </c>
    </row>
    <row r="4432" spans="1:32" x14ac:dyDescent="0.3">
      <c r="A4432">
        <v>3014646</v>
      </c>
      <c r="B4432">
        <v>1</v>
      </c>
      <c r="C4432" t="s">
        <v>82</v>
      </c>
      <c r="D4432" t="s">
        <v>106</v>
      </c>
      <c r="E4432" t="s">
        <v>16593</v>
      </c>
      <c r="F4432" t="s">
        <v>16594</v>
      </c>
      <c r="G4432" t="s">
        <v>134</v>
      </c>
      <c r="H4432" t="s">
        <v>247</v>
      </c>
      <c r="I4432" t="s">
        <v>78</v>
      </c>
      <c r="J4432" t="s">
        <v>136</v>
      </c>
      <c r="K4432" t="s">
        <v>22</v>
      </c>
      <c r="L4432" t="s">
        <v>177</v>
      </c>
      <c r="M4432" t="s">
        <v>16595</v>
      </c>
      <c r="N4432" t="s">
        <v>16596</v>
      </c>
      <c r="O4432">
        <v>1.3035936111111111</v>
      </c>
      <c r="P4432">
        <v>0</v>
      </c>
      <c r="Q4432">
        <v>113</v>
      </c>
      <c r="R4432">
        <v>0</v>
      </c>
      <c r="S4432">
        <v>0</v>
      </c>
      <c r="T4432">
        <v>0</v>
      </c>
      <c r="U4432">
        <v>5</v>
      </c>
      <c r="V4432">
        <v>0</v>
      </c>
      <c r="W4432">
        <v>0</v>
      </c>
      <c r="X4432">
        <v>0</v>
      </c>
      <c r="Y4432">
        <v>38.270755999999999</v>
      </c>
      <c r="Z4432">
        <v>0</v>
      </c>
      <c r="AA4432">
        <v>0</v>
      </c>
      <c r="AB4432">
        <v>0</v>
      </c>
      <c r="AC4432">
        <v>5.1410790000000004</v>
      </c>
      <c r="AD4432">
        <v>0</v>
      </c>
      <c r="AE4432">
        <v>0</v>
      </c>
      <c r="AF4432">
        <v>43.411835000000004</v>
      </c>
    </row>
    <row r="4433" spans="1:32" x14ac:dyDescent="0.3">
      <c r="A4433">
        <v>3015541</v>
      </c>
      <c r="B4433">
        <v>1</v>
      </c>
      <c r="C4433" t="s">
        <v>82</v>
      </c>
      <c r="D4433" t="s">
        <v>98</v>
      </c>
      <c r="E4433" t="s">
        <v>16597</v>
      </c>
      <c r="F4433" t="s">
        <v>16598</v>
      </c>
      <c r="G4433" t="s">
        <v>134</v>
      </c>
      <c r="H4433" t="s">
        <v>182</v>
      </c>
      <c r="I4433" t="s">
        <v>78</v>
      </c>
      <c r="J4433" t="s">
        <v>136</v>
      </c>
      <c r="K4433" t="s">
        <v>22</v>
      </c>
      <c r="L4433" t="s">
        <v>177</v>
      </c>
      <c r="M4433" t="s">
        <v>16599</v>
      </c>
      <c r="N4433" t="s">
        <v>16600</v>
      </c>
      <c r="O4433">
        <v>0.93663277777777787</v>
      </c>
      <c r="P4433">
        <v>0</v>
      </c>
      <c r="Q4433">
        <v>899</v>
      </c>
      <c r="R4433">
        <v>0</v>
      </c>
      <c r="S4433">
        <v>0</v>
      </c>
      <c r="T4433">
        <v>0</v>
      </c>
      <c r="U4433">
        <v>39</v>
      </c>
      <c r="V4433">
        <v>0</v>
      </c>
      <c r="W4433">
        <v>0</v>
      </c>
      <c r="X4433">
        <v>0</v>
      </c>
      <c r="Y4433">
        <v>209.57560000000001</v>
      </c>
      <c r="Z4433">
        <v>0</v>
      </c>
      <c r="AA4433">
        <v>0</v>
      </c>
      <c r="AB4433">
        <v>0</v>
      </c>
      <c r="AC4433">
        <v>9.5564040000000006</v>
      </c>
      <c r="AD4433">
        <v>0</v>
      </c>
      <c r="AE4433">
        <v>0</v>
      </c>
      <c r="AF4433">
        <v>219.13200000000001</v>
      </c>
    </row>
    <row r="4434" spans="1:32" x14ac:dyDescent="0.3">
      <c r="A4434">
        <v>3010533</v>
      </c>
      <c r="B4434">
        <v>1</v>
      </c>
      <c r="C4434" t="s">
        <v>82</v>
      </c>
      <c r="D4434" t="s">
        <v>99</v>
      </c>
      <c r="E4434" t="s">
        <v>16601</v>
      </c>
      <c r="F4434" t="s">
        <v>16602</v>
      </c>
      <c r="G4434" t="s">
        <v>134</v>
      </c>
      <c r="H4434" t="s">
        <v>835</v>
      </c>
      <c r="I4434" t="s">
        <v>78</v>
      </c>
      <c r="J4434" t="s">
        <v>136</v>
      </c>
      <c r="K4434" t="s">
        <v>22</v>
      </c>
      <c r="L4434" t="s">
        <v>177</v>
      </c>
      <c r="M4434" t="s">
        <v>16603</v>
      </c>
      <c r="N4434" t="s">
        <v>16604</v>
      </c>
      <c r="O4434">
        <v>2.5574544444444443</v>
      </c>
      <c r="P4434">
        <v>0</v>
      </c>
      <c r="Q4434">
        <v>36</v>
      </c>
      <c r="R4434">
        <v>0</v>
      </c>
      <c r="S4434">
        <v>1</v>
      </c>
      <c r="T4434">
        <v>0</v>
      </c>
      <c r="U4434">
        <v>3</v>
      </c>
      <c r="V4434">
        <v>0</v>
      </c>
      <c r="W4434">
        <v>0</v>
      </c>
      <c r="X4434">
        <v>0</v>
      </c>
      <c r="Y4434">
        <v>8.3816830000000007</v>
      </c>
      <c r="Z4434">
        <v>0</v>
      </c>
      <c r="AA4434">
        <v>0.63130534000000005</v>
      </c>
      <c r="AB4434">
        <v>0</v>
      </c>
      <c r="AC4434">
        <v>6.0128618000000002E-2</v>
      </c>
      <c r="AD4434">
        <v>0</v>
      </c>
      <c r="AE4434">
        <v>0</v>
      </c>
      <c r="AF4434">
        <v>9.0731169999999999</v>
      </c>
    </row>
    <row r="4435" spans="1:32" x14ac:dyDescent="0.3">
      <c r="A4435">
        <v>3002354</v>
      </c>
      <c r="B4435">
        <v>1</v>
      </c>
      <c r="C4435" t="s">
        <v>82</v>
      </c>
      <c r="D4435" t="s">
        <v>90</v>
      </c>
      <c r="E4435" t="s">
        <v>16605</v>
      </c>
      <c r="F4435" t="s">
        <v>16606</v>
      </c>
      <c r="G4435" t="s">
        <v>134</v>
      </c>
      <c r="H4435" t="s">
        <v>147</v>
      </c>
      <c r="I4435" t="s">
        <v>79</v>
      </c>
      <c r="J4435" t="s">
        <v>136</v>
      </c>
      <c r="K4435" t="s">
        <v>22</v>
      </c>
      <c r="L4435" t="s">
        <v>137</v>
      </c>
      <c r="M4435" t="s">
        <v>16607</v>
      </c>
      <c r="N4435" t="s">
        <v>16608</v>
      </c>
      <c r="O4435">
        <v>0.46555555555555556</v>
      </c>
      <c r="P4435">
        <v>0</v>
      </c>
      <c r="Q4435">
        <v>0</v>
      </c>
      <c r="R4435">
        <v>0</v>
      </c>
      <c r="S4435">
        <v>0</v>
      </c>
      <c r="T4435">
        <v>1</v>
      </c>
      <c r="U4435">
        <v>3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67.595259999999996</v>
      </c>
      <c r="AC4435">
        <v>0.20871029999999999</v>
      </c>
      <c r="AD4435">
        <v>0</v>
      </c>
      <c r="AE4435">
        <v>0</v>
      </c>
      <c r="AF4435">
        <v>67.803979999999996</v>
      </c>
    </row>
    <row r="4436" spans="1:32" x14ac:dyDescent="0.3">
      <c r="A4436">
        <v>3010858</v>
      </c>
      <c r="B4436">
        <v>1</v>
      </c>
      <c r="C4436" t="s">
        <v>83</v>
      </c>
      <c r="D4436" t="s">
        <v>126</v>
      </c>
      <c r="E4436" t="s">
        <v>16609</v>
      </c>
      <c r="F4436" t="s">
        <v>16610</v>
      </c>
      <c r="G4436" t="s">
        <v>134</v>
      </c>
      <c r="H4436" t="s">
        <v>247</v>
      </c>
      <c r="I4436" t="s">
        <v>78</v>
      </c>
      <c r="J4436" t="s">
        <v>136</v>
      </c>
      <c r="K4436" t="s">
        <v>22</v>
      </c>
      <c r="L4436" t="s">
        <v>177</v>
      </c>
      <c r="M4436" t="s">
        <v>16611</v>
      </c>
      <c r="N4436" t="s">
        <v>16612</v>
      </c>
      <c r="O4436">
        <v>0.55813611111111106</v>
      </c>
      <c r="P4436">
        <v>0</v>
      </c>
      <c r="Q4436">
        <v>2</v>
      </c>
      <c r="R4436">
        <v>0</v>
      </c>
      <c r="S4436">
        <v>0</v>
      </c>
      <c r="T4436">
        <v>0</v>
      </c>
      <c r="U4436">
        <v>2</v>
      </c>
      <c r="V4436">
        <v>0</v>
      </c>
      <c r="W4436">
        <v>0</v>
      </c>
      <c r="X4436">
        <v>0</v>
      </c>
      <c r="Y4436">
        <v>0.24979956</v>
      </c>
      <c r="Z4436">
        <v>0</v>
      </c>
      <c r="AA4436">
        <v>0</v>
      </c>
      <c r="AB4436">
        <v>0</v>
      </c>
      <c r="AC4436">
        <v>0.63131300000000001</v>
      </c>
      <c r="AD4436">
        <v>0</v>
      </c>
      <c r="AE4436">
        <v>0</v>
      </c>
      <c r="AF4436">
        <v>0.88111260000000002</v>
      </c>
    </row>
    <row r="4437" spans="1:32" x14ac:dyDescent="0.3">
      <c r="A4437">
        <v>3011472</v>
      </c>
      <c r="B4437">
        <v>1</v>
      </c>
      <c r="C4437" t="s">
        <v>82</v>
      </c>
      <c r="D4437" t="s">
        <v>106</v>
      </c>
      <c r="E4437" t="s">
        <v>3750</v>
      </c>
      <c r="F4437" t="s">
        <v>3751</v>
      </c>
      <c r="G4437" t="s">
        <v>134</v>
      </c>
      <c r="H4437" t="s">
        <v>142</v>
      </c>
      <c r="I4437" t="s">
        <v>79</v>
      </c>
      <c r="J4437" t="s">
        <v>136</v>
      </c>
      <c r="K4437" t="s">
        <v>22</v>
      </c>
      <c r="L4437" t="s">
        <v>137</v>
      </c>
      <c r="M4437" t="s">
        <v>16613</v>
      </c>
      <c r="N4437" t="s">
        <v>16614</v>
      </c>
      <c r="O4437">
        <v>5.7586111111111107</v>
      </c>
      <c r="P4437">
        <v>1</v>
      </c>
      <c r="Q4437">
        <v>398</v>
      </c>
      <c r="R4437">
        <v>1</v>
      </c>
      <c r="S4437">
        <v>2</v>
      </c>
      <c r="T4437">
        <v>7</v>
      </c>
      <c r="U4437">
        <v>48</v>
      </c>
      <c r="V4437">
        <v>0</v>
      </c>
      <c r="W4437">
        <v>0</v>
      </c>
      <c r="X4437">
        <v>14.0345955</v>
      </c>
      <c r="Y4437">
        <v>897.99609999999996</v>
      </c>
      <c r="Z4437">
        <v>16.533356000000001</v>
      </c>
      <c r="AA4437">
        <v>1.366627E-3</v>
      </c>
      <c r="AB4437">
        <v>158.64436000000001</v>
      </c>
      <c r="AC4437">
        <v>242.41150999999999</v>
      </c>
      <c r="AD4437">
        <v>0</v>
      </c>
      <c r="AE4437">
        <v>0</v>
      </c>
      <c r="AF4437">
        <v>1329.6213</v>
      </c>
    </row>
    <row r="4438" spans="1:32" x14ac:dyDescent="0.3">
      <c r="A4438">
        <v>3014675</v>
      </c>
      <c r="B4438">
        <v>1</v>
      </c>
      <c r="C4438" t="s">
        <v>82</v>
      </c>
      <c r="D4438" t="s">
        <v>97</v>
      </c>
      <c r="E4438" t="s">
        <v>12778</v>
      </c>
      <c r="F4438" t="s">
        <v>12779</v>
      </c>
      <c r="G4438" t="s">
        <v>134</v>
      </c>
      <c r="H4438" t="s">
        <v>211</v>
      </c>
      <c r="I4438" t="s">
        <v>79</v>
      </c>
      <c r="J4438" t="s">
        <v>346</v>
      </c>
      <c r="K4438" t="s">
        <v>22</v>
      </c>
      <c r="L4438" t="s">
        <v>177</v>
      </c>
      <c r="M4438" t="s">
        <v>16615</v>
      </c>
      <c r="N4438" t="s">
        <v>16616</v>
      </c>
      <c r="O4438">
        <v>2.2222222222222223E-2</v>
      </c>
      <c r="P4438">
        <v>0</v>
      </c>
      <c r="Q4438">
        <v>628</v>
      </c>
      <c r="R4438">
        <v>1</v>
      </c>
      <c r="S4438">
        <v>2</v>
      </c>
      <c r="T4438">
        <v>3</v>
      </c>
      <c r="U4438">
        <v>150</v>
      </c>
      <c r="V4438">
        <v>0</v>
      </c>
      <c r="W4438">
        <v>1</v>
      </c>
      <c r="X4438">
        <v>0</v>
      </c>
      <c r="Y4438">
        <v>9.3151019999999995</v>
      </c>
      <c r="Z4438">
        <v>1.3905361E-2</v>
      </c>
      <c r="AA4438">
        <v>3.8042561999999999E-3</v>
      </c>
      <c r="AB4438">
        <v>9.1841093999999998E-2</v>
      </c>
      <c r="AC4438">
        <v>2.5807745</v>
      </c>
      <c r="AD4438">
        <v>0</v>
      </c>
      <c r="AE4438">
        <v>0.49495545000000002</v>
      </c>
      <c r="AF4438">
        <v>12.500382</v>
      </c>
    </row>
    <row r="4439" spans="1:32" x14ac:dyDescent="0.3">
      <c r="A4439">
        <v>3014719</v>
      </c>
      <c r="B4439">
        <v>1</v>
      </c>
      <c r="C4439" t="s">
        <v>82</v>
      </c>
      <c r="D4439" t="s">
        <v>104</v>
      </c>
      <c r="E4439" t="s">
        <v>15075</v>
      </c>
      <c r="F4439" t="s">
        <v>15076</v>
      </c>
      <c r="G4439" t="s">
        <v>134</v>
      </c>
      <c r="H4439" t="s">
        <v>247</v>
      </c>
      <c r="I4439" t="s">
        <v>78</v>
      </c>
      <c r="J4439" t="s">
        <v>136</v>
      </c>
      <c r="K4439" t="s">
        <v>22</v>
      </c>
      <c r="L4439" t="s">
        <v>177</v>
      </c>
      <c r="M4439" t="s">
        <v>16617</v>
      </c>
      <c r="N4439" t="s">
        <v>16618</v>
      </c>
      <c r="O4439">
        <v>1.7401575</v>
      </c>
      <c r="P4439">
        <v>0</v>
      </c>
      <c r="Q4439">
        <v>88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33.111553000000001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33.111553000000001</v>
      </c>
    </row>
    <row r="4440" spans="1:32" x14ac:dyDescent="0.3">
      <c r="A4440">
        <v>3014840</v>
      </c>
      <c r="B4440">
        <v>1</v>
      </c>
      <c r="C4440" t="s">
        <v>82</v>
      </c>
      <c r="D4440" t="s">
        <v>105</v>
      </c>
      <c r="E4440" t="s">
        <v>16619</v>
      </c>
      <c r="F4440" t="s">
        <v>16620</v>
      </c>
      <c r="G4440" t="s">
        <v>134</v>
      </c>
      <c r="H4440" t="s">
        <v>247</v>
      </c>
      <c r="I4440" t="s">
        <v>78</v>
      </c>
      <c r="J4440" t="s">
        <v>136</v>
      </c>
      <c r="K4440" t="s">
        <v>22</v>
      </c>
      <c r="L4440" t="s">
        <v>177</v>
      </c>
      <c r="M4440" t="s">
        <v>16621</v>
      </c>
      <c r="N4440" t="s">
        <v>16622</v>
      </c>
      <c r="O4440">
        <v>2.3026180555555555</v>
      </c>
      <c r="P4440">
        <v>0</v>
      </c>
      <c r="Q4440">
        <v>37</v>
      </c>
      <c r="R4440">
        <v>0</v>
      </c>
      <c r="S4440">
        <v>0</v>
      </c>
      <c r="T4440">
        <v>0</v>
      </c>
      <c r="U4440">
        <v>5</v>
      </c>
      <c r="V4440">
        <v>0</v>
      </c>
      <c r="W4440">
        <v>0</v>
      </c>
      <c r="X4440">
        <v>0</v>
      </c>
      <c r="Y4440">
        <v>22.439886000000001</v>
      </c>
      <c r="Z4440">
        <v>0</v>
      </c>
      <c r="AA4440">
        <v>0</v>
      </c>
      <c r="AB4440">
        <v>0</v>
      </c>
      <c r="AC4440">
        <v>1.1911484000000001</v>
      </c>
      <c r="AD4440">
        <v>0</v>
      </c>
      <c r="AE4440">
        <v>0</v>
      </c>
      <c r="AF4440">
        <v>23.631035000000001</v>
      </c>
    </row>
    <row r="4441" spans="1:32" x14ac:dyDescent="0.3">
      <c r="A4441">
        <v>3008431</v>
      </c>
      <c r="B4441">
        <v>1</v>
      </c>
      <c r="C4441" t="s">
        <v>82</v>
      </c>
      <c r="D4441" t="s">
        <v>101</v>
      </c>
      <c r="E4441" t="s">
        <v>16623</v>
      </c>
      <c r="F4441" t="s">
        <v>16624</v>
      </c>
      <c r="G4441" t="s">
        <v>134</v>
      </c>
      <c r="H4441" t="s">
        <v>142</v>
      </c>
      <c r="I4441" t="s">
        <v>79</v>
      </c>
      <c r="J4441" t="s">
        <v>136</v>
      </c>
      <c r="K4441" t="s">
        <v>22</v>
      </c>
      <c r="L4441" t="s">
        <v>137</v>
      </c>
      <c r="M4441" t="s">
        <v>16625</v>
      </c>
      <c r="N4441" t="s">
        <v>16626</v>
      </c>
      <c r="O4441">
        <v>7.1224999999999996</v>
      </c>
      <c r="P4441">
        <v>11</v>
      </c>
      <c r="Q4441">
        <v>146</v>
      </c>
      <c r="R4441">
        <v>8</v>
      </c>
      <c r="S4441">
        <v>4</v>
      </c>
      <c r="T4441">
        <v>8</v>
      </c>
      <c r="U4441">
        <v>9</v>
      </c>
      <c r="V4441">
        <v>2</v>
      </c>
      <c r="W4441">
        <v>0</v>
      </c>
      <c r="X4441">
        <v>23.605962999999999</v>
      </c>
      <c r="Y4441">
        <v>352.75756999999999</v>
      </c>
      <c r="Z4441">
        <v>59.102055</v>
      </c>
      <c r="AA4441">
        <v>3.5739879999999999</v>
      </c>
      <c r="AB4441">
        <v>2190.7307000000001</v>
      </c>
      <c r="AC4441">
        <v>59.138331999999998</v>
      </c>
      <c r="AD4441">
        <v>4001.0273000000002</v>
      </c>
      <c r="AE4441">
        <v>0</v>
      </c>
      <c r="AF4441">
        <v>6689.9359999999997</v>
      </c>
    </row>
    <row r="4442" spans="1:32" x14ac:dyDescent="0.3">
      <c r="A4442">
        <v>3014688</v>
      </c>
      <c r="B4442">
        <v>1</v>
      </c>
      <c r="C4442" t="s">
        <v>82</v>
      </c>
      <c r="D4442" t="s">
        <v>97</v>
      </c>
      <c r="E4442" t="s">
        <v>16182</v>
      </c>
      <c r="F4442" t="s">
        <v>16183</v>
      </c>
      <c r="G4442" t="s">
        <v>134</v>
      </c>
      <c r="H4442" t="s">
        <v>293</v>
      </c>
      <c r="I4442" t="s">
        <v>78</v>
      </c>
      <c r="J4442" t="s">
        <v>136</v>
      </c>
      <c r="K4442" t="s">
        <v>22</v>
      </c>
      <c r="L4442" t="s">
        <v>177</v>
      </c>
      <c r="M4442" t="s">
        <v>16627</v>
      </c>
      <c r="N4442" t="s">
        <v>16628</v>
      </c>
      <c r="O4442">
        <v>1.0493424999999998</v>
      </c>
      <c r="P4442">
        <v>0</v>
      </c>
      <c r="Q4442">
        <v>26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62.128093999999997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62.128093999999997</v>
      </c>
    </row>
    <row r="4443" spans="1:32" x14ac:dyDescent="0.3">
      <c r="A4443">
        <v>3019159</v>
      </c>
      <c r="B4443">
        <v>1</v>
      </c>
      <c r="C4443" t="s">
        <v>82</v>
      </c>
      <c r="D4443" t="s">
        <v>92</v>
      </c>
      <c r="E4443" t="s">
        <v>5298</v>
      </c>
      <c r="F4443" t="s">
        <v>5299</v>
      </c>
      <c r="G4443" t="s">
        <v>134</v>
      </c>
      <c r="H4443" t="s">
        <v>367</v>
      </c>
      <c r="I4443" t="s">
        <v>78</v>
      </c>
      <c r="J4443" t="s">
        <v>136</v>
      </c>
      <c r="K4443" t="s">
        <v>22</v>
      </c>
      <c r="L4443" t="s">
        <v>177</v>
      </c>
      <c r="M4443" t="s">
        <v>16629</v>
      </c>
      <c r="N4443" t="s">
        <v>16630</v>
      </c>
      <c r="O4443">
        <v>7.8779022222222226</v>
      </c>
      <c r="P4443">
        <v>0</v>
      </c>
      <c r="Q4443">
        <v>1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7.2612540000000003E-2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7.2612540000000003E-2</v>
      </c>
    </row>
    <row r="4444" spans="1:32" x14ac:dyDescent="0.3">
      <c r="A4444">
        <v>3013260</v>
      </c>
      <c r="B4444">
        <v>1</v>
      </c>
      <c r="C4444" t="s">
        <v>82</v>
      </c>
      <c r="D4444" t="s">
        <v>86</v>
      </c>
      <c r="E4444" t="s">
        <v>16631</v>
      </c>
      <c r="F4444" t="s">
        <v>16632</v>
      </c>
      <c r="G4444" t="s">
        <v>134</v>
      </c>
      <c r="H4444" t="s">
        <v>147</v>
      </c>
      <c r="I4444" t="s">
        <v>79</v>
      </c>
      <c r="J4444" t="s">
        <v>136</v>
      </c>
      <c r="K4444" t="s">
        <v>22</v>
      </c>
      <c r="L4444" t="s">
        <v>137</v>
      </c>
      <c r="M4444" t="s">
        <v>16633</v>
      </c>
      <c r="N4444" t="s">
        <v>16634</v>
      </c>
      <c r="O4444">
        <v>5.9325000000000001</v>
      </c>
      <c r="P4444">
        <v>0</v>
      </c>
      <c r="Q4444">
        <v>792</v>
      </c>
      <c r="R4444">
        <v>5</v>
      </c>
      <c r="S4444">
        <v>352</v>
      </c>
      <c r="T4444">
        <v>2</v>
      </c>
      <c r="U4444">
        <v>213</v>
      </c>
      <c r="V4444">
        <v>1</v>
      </c>
      <c r="W4444">
        <v>0</v>
      </c>
      <c r="X4444">
        <v>0</v>
      </c>
      <c r="Y4444">
        <v>1122.7775999999999</v>
      </c>
      <c r="Z4444">
        <v>41.290844</v>
      </c>
      <c r="AA4444">
        <v>724.9307</v>
      </c>
      <c r="AB4444">
        <v>149.40479999999999</v>
      </c>
      <c r="AC4444">
        <v>934.48760000000004</v>
      </c>
      <c r="AD4444">
        <v>1031.106</v>
      </c>
      <c r="AE4444">
        <v>0</v>
      </c>
      <c r="AF4444">
        <v>4003.9973</v>
      </c>
    </row>
    <row r="4445" spans="1:32" x14ac:dyDescent="0.3">
      <c r="A4445">
        <v>3002528</v>
      </c>
      <c r="B4445">
        <v>1</v>
      </c>
      <c r="C4445" t="s">
        <v>82</v>
      </c>
      <c r="D4445" t="s">
        <v>112</v>
      </c>
      <c r="E4445" t="s">
        <v>16635</v>
      </c>
      <c r="F4445" t="s">
        <v>16636</v>
      </c>
      <c r="G4445" t="s">
        <v>134</v>
      </c>
      <c r="H4445" t="s">
        <v>247</v>
      </c>
      <c r="I4445" t="s">
        <v>78</v>
      </c>
      <c r="J4445" t="s">
        <v>136</v>
      </c>
      <c r="K4445" t="s">
        <v>22</v>
      </c>
      <c r="L4445" t="s">
        <v>177</v>
      </c>
      <c r="M4445" t="s">
        <v>16637</v>
      </c>
      <c r="N4445" t="s">
        <v>16638</v>
      </c>
      <c r="O4445">
        <v>2.9248222222222222</v>
      </c>
      <c r="P4445">
        <v>0</v>
      </c>
      <c r="Q4445">
        <v>10</v>
      </c>
      <c r="R4445">
        <v>0</v>
      </c>
      <c r="S4445">
        <v>2</v>
      </c>
      <c r="T4445">
        <v>0</v>
      </c>
      <c r="U4445">
        <v>8</v>
      </c>
      <c r="V4445">
        <v>0</v>
      </c>
      <c r="W4445">
        <v>0</v>
      </c>
      <c r="X4445">
        <v>0</v>
      </c>
      <c r="Y4445">
        <v>29.020752000000002</v>
      </c>
      <c r="Z4445">
        <v>0</v>
      </c>
      <c r="AA4445">
        <v>3.3144580000000001</v>
      </c>
      <c r="AB4445">
        <v>0</v>
      </c>
      <c r="AC4445">
        <v>11.056792</v>
      </c>
      <c r="AD4445">
        <v>0</v>
      </c>
      <c r="AE4445">
        <v>0</v>
      </c>
      <c r="AF4445">
        <v>43.392001999999998</v>
      </c>
    </row>
    <row r="4446" spans="1:32" x14ac:dyDescent="0.3">
      <c r="A4446">
        <v>3015630</v>
      </c>
      <c r="B4446">
        <v>1</v>
      </c>
      <c r="C4446" t="s">
        <v>82</v>
      </c>
      <c r="D4446" t="s">
        <v>100</v>
      </c>
      <c r="E4446" t="s">
        <v>16639</v>
      </c>
      <c r="F4446" t="s">
        <v>16640</v>
      </c>
      <c r="G4446" t="s">
        <v>134</v>
      </c>
      <c r="H4446" t="s">
        <v>182</v>
      </c>
      <c r="I4446" t="s">
        <v>79</v>
      </c>
      <c r="J4446" t="s">
        <v>136</v>
      </c>
      <c r="K4446" t="s">
        <v>22</v>
      </c>
      <c r="L4446" t="s">
        <v>177</v>
      </c>
      <c r="M4446" t="s">
        <v>16641</v>
      </c>
      <c r="N4446" t="s">
        <v>16642</v>
      </c>
      <c r="O4446">
        <v>0.7353141666666666</v>
      </c>
      <c r="P4446">
        <v>0</v>
      </c>
      <c r="Q4446">
        <v>408</v>
      </c>
      <c r="R4446">
        <v>0</v>
      </c>
      <c r="S4446">
        <v>0</v>
      </c>
      <c r="T4446">
        <v>0</v>
      </c>
      <c r="U4446">
        <v>67</v>
      </c>
      <c r="V4446">
        <v>0</v>
      </c>
      <c r="W4446">
        <v>1</v>
      </c>
      <c r="X4446">
        <v>0</v>
      </c>
      <c r="Y4446">
        <v>72.967185999999998</v>
      </c>
      <c r="Z4446">
        <v>0</v>
      </c>
      <c r="AA4446">
        <v>0</v>
      </c>
      <c r="AB4446">
        <v>0</v>
      </c>
      <c r="AC4446">
        <v>46.536487999999999</v>
      </c>
      <c r="AD4446">
        <v>0</v>
      </c>
      <c r="AE4446">
        <v>0.91788362999999995</v>
      </c>
      <c r="AF4446">
        <v>120.421555</v>
      </c>
    </row>
    <row r="4447" spans="1:32" x14ac:dyDescent="0.3">
      <c r="A4447">
        <v>3020336</v>
      </c>
      <c r="B4447">
        <v>1</v>
      </c>
      <c r="C4447" t="s">
        <v>82</v>
      </c>
      <c r="D4447" t="s">
        <v>91</v>
      </c>
      <c r="E4447" t="s">
        <v>16643</v>
      </c>
      <c r="F4447" t="s">
        <v>16644</v>
      </c>
      <c r="G4447" t="s">
        <v>134</v>
      </c>
      <c r="H4447" t="s">
        <v>247</v>
      </c>
      <c r="I4447" t="s">
        <v>78</v>
      </c>
      <c r="J4447" t="s">
        <v>136</v>
      </c>
      <c r="K4447" t="s">
        <v>22</v>
      </c>
      <c r="L4447" t="s">
        <v>177</v>
      </c>
      <c r="M4447" t="s">
        <v>16645</v>
      </c>
      <c r="N4447" t="s">
        <v>16646</v>
      </c>
      <c r="O4447">
        <v>2.1620463888888888</v>
      </c>
      <c r="P4447">
        <v>0</v>
      </c>
      <c r="Q4447">
        <v>118</v>
      </c>
      <c r="R4447">
        <v>0</v>
      </c>
      <c r="S4447">
        <v>0</v>
      </c>
      <c r="T4447">
        <v>0</v>
      </c>
      <c r="U4447">
        <v>5</v>
      </c>
      <c r="V4447">
        <v>0</v>
      </c>
      <c r="W4447">
        <v>0</v>
      </c>
      <c r="X4447">
        <v>0</v>
      </c>
      <c r="Y4447">
        <v>62.851565999999998</v>
      </c>
      <c r="Z4447">
        <v>0</v>
      </c>
      <c r="AA4447">
        <v>0</v>
      </c>
      <c r="AB4447">
        <v>0</v>
      </c>
      <c r="AC4447">
        <v>3.4669819999999998</v>
      </c>
      <c r="AD4447">
        <v>0</v>
      </c>
      <c r="AE4447">
        <v>0</v>
      </c>
      <c r="AF4447">
        <v>66.318550000000002</v>
      </c>
    </row>
    <row r="4448" spans="1:32" x14ac:dyDescent="0.3">
      <c r="A4448">
        <v>3014825</v>
      </c>
      <c r="B4448">
        <v>1</v>
      </c>
      <c r="C4448" t="s">
        <v>82</v>
      </c>
      <c r="D4448" t="s">
        <v>87</v>
      </c>
      <c r="E4448" t="s">
        <v>16647</v>
      </c>
      <c r="F4448" t="s">
        <v>16648</v>
      </c>
      <c r="G4448" t="s">
        <v>134</v>
      </c>
      <c r="H4448" t="s">
        <v>147</v>
      </c>
      <c r="I4448" t="s">
        <v>79</v>
      </c>
      <c r="J4448" t="s">
        <v>136</v>
      </c>
      <c r="K4448" t="s">
        <v>22</v>
      </c>
      <c r="L4448" t="s">
        <v>137</v>
      </c>
      <c r="M4448" t="s">
        <v>16649</v>
      </c>
      <c r="N4448" t="s">
        <v>16650</v>
      </c>
      <c r="O4448">
        <v>6.5744444444444445</v>
      </c>
      <c r="P4448">
        <v>0</v>
      </c>
      <c r="Q4448">
        <v>5330</v>
      </c>
      <c r="R4448">
        <v>0</v>
      </c>
      <c r="S4448">
        <v>0</v>
      </c>
      <c r="T4448">
        <v>1</v>
      </c>
      <c r="U4448">
        <v>595</v>
      </c>
      <c r="V4448">
        <v>0</v>
      </c>
      <c r="W4448">
        <v>1</v>
      </c>
      <c r="X4448">
        <v>0</v>
      </c>
      <c r="Y4448">
        <v>8913.1970000000001</v>
      </c>
      <c r="Z4448">
        <v>0</v>
      </c>
      <c r="AA4448">
        <v>0</v>
      </c>
      <c r="AB4448">
        <v>3343.4475000000002</v>
      </c>
      <c r="AC4448">
        <v>5997.6796999999997</v>
      </c>
      <c r="AD4448">
        <v>0</v>
      </c>
      <c r="AE4448">
        <v>228.80112</v>
      </c>
      <c r="AF4448">
        <v>18483.125</v>
      </c>
    </row>
    <row r="4449" spans="1:32" x14ac:dyDescent="0.3">
      <c r="A4449">
        <v>3019614</v>
      </c>
      <c r="B4449">
        <v>1</v>
      </c>
      <c r="C4449" t="s">
        <v>82</v>
      </c>
      <c r="D4449" t="s">
        <v>104</v>
      </c>
      <c r="E4449" t="s">
        <v>16651</v>
      </c>
      <c r="F4449" t="s">
        <v>16652</v>
      </c>
      <c r="G4449" t="s">
        <v>134</v>
      </c>
      <c r="H4449" t="s">
        <v>478</v>
      </c>
      <c r="I4449" t="s">
        <v>78</v>
      </c>
      <c r="J4449" t="s">
        <v>136</v>
      </c>
      <c r="K4449" t="s">
        <v>22</v>
      </c>
      <c r="L4449" t="s">
        <v>177</v>
      </c>
      <c r="M4449" t="s">
        <v>16653</v>
      </c>
      <c r="N4449" t="s">
        <v>16654</v>
      </c>
      <c r="O4449">
        <v>1.7742705555555556</v>
      </c>
      <c r="P4449">
        <v>0</v>
      </c>
      <c r="Q4449">
        <v>25</v>
      </c>
      <c r="R4449">
        <v>0</v>
      </c>
      <c r="S4449">
        <v>0</v>
      </c>
      <c r="T4449">
        <v>0</v>
      </c>
      <c r="U4449">
        <v>6</v>
      </c>
      <c r="V4449">
        <v>0</v>
      </c>
      <c r="W4449">
        <v>0</v>
      </c>
      <c r="X4449">
        <v>0</v>
      </c>
      <c r="Y4449">
        <v>16.473746999999999</v>
      </c>
      <c r="Z4449">
        <v>0</v>
      </c>
      <c r="AA4449">
        <v>0</v>
      </c>
      <c r="AB4449">
        <v>0</v>
      </c>
      <c r="AC4449">
        <v>5.5553416999999996</v>
      </c>
      <c r="AD4449">
        <v>0</v>
      </c>
      <c r="AE4449">
        <v>0</v>
      </c>
      <c r="AF4449">
        <v>22.029088999999999</v>
      </c>
    </row>
    <row r="4450" spans="1:32" x14ac:dyDescent="0.3">
      <c r="A4450">
        <v>3014664</v>
      </c>
      <c r="B4450">
        <v>1</v>
      </c>
      <c r="C4450" t="s">
        <v>82</v>
      </c>
      <c r="D4450" t="s">
        <v>104</v>
      </c>
      <c r="E4450" t="s">
        <v>16655</v>
      </c>
      <c r="F4450" t="s">
        <v>16656</v>
      </c>
      <c r="G4450" t="s">
        <v>134</v>
      </c>
      <c r="H4450" t="s">
        <v>247</v>
      </c>
      <c r="I4450" t="s">
        <v>78</v>
      </c>
      <c r="J4450" t="s">
        <v>136</v>
      </c>
      <c r="K4450" t="s">
        <v>22</v>
      </c>
      <c r="L4450" t="s">
        <v>177</v>
      </c>
      <c r="M4450" t="s">
        <v>16657</v>
      </c>
      <c r="N4450" t="s">
        <v>16658</v>
      </c>
      <c r="O4450">
        <v>0.87880083333333336</v>
      </c>
      <c r="P4450">
        <v>0</v>
      </c>
      <c r="Q4450">
        <v>289</v>
      </c>
      <c r="R4450">
        <v>0</v>
      </c>
      <c r="S4450">
        <v>0</v>
      </c>
      <c r="T4450">
        <v>0</v>
      </c>
      <c r="U4450">
        <v>11</v>
      </c>
      <c r="V4450">
        <v>0</v>
      </c>
      <c r="W4450">
        <v>0</v>
      </c>
      <c r="X4450">
        <v>0</v>
      </c>
      <c r="Y4450">
        <v>114.223305</v>
      </c>
      <c r="Z4450">
        <v>0</v>
      </c>
      <c r="AA4450">
        <v>0</v>
      </c>
      <c r="AB4450">
        <v>0</v>
      </c>
      <c r="AC4450">
        <v>4.2236019999999996</v>
      </c>
      <c r="AD4450">
        <v>0</v>
      </c>
      <c r="AE4450">
        <v>0</v>
      </c>
      <c r="AF4450">
        <v>118.44691</v>
      </c>
    </row>
    <row r="4451" spans="1:32" x14ac:dyDescent="0.3">
      <c r="A4451">
        <v>3015595</v>
      </c>
      <c r="B4451">
        <v>1</v>
      </c>
      <c r="C4451" t="s">
        <v>82</v>
      </c>
      <c r="D4451" t="s">
        <v>95</v>
      </c>
      <c r="E4451" t="s">
        <v>16659</v>
      </c>
      <c r="F4451" t="s">
        <v>16660</v>
      </c>
      <c r="G4451" t="s">
        <v>134</v>
      </c>
      <c r="H4451" t="s">
        <v>211</v>
      </c>
      <c r="I4451" t="s">
        <v>79</v>
      </c>
      <c r="J4451" t="s">
        <v>136</v>
      </c>
      <c r="K4451" t="s">
        <v>22</v>
      </c>
      <c r="L4451" t="s">
        <v>177</v>
      </c>
      <c r="M4451" t="s">
        <v>16661</v>
      </c>
      <c r="N4451" t="s">
        <v>16662</v>
      </c>
      <c r="O4451">
        <v>0.99136611111111117</v>
      </c>
      <c r="P4451">
        <v>14</v>
      </c>
      <c r="Q4451">
        <v>4512</v>
      </c>
      <c r="R4451">
        <v>11</v>
      </c>
      <c r="S4451">
        <v>120</v>
      </c>
      <c r="T4451">
        <v>38</v>
      </c>
      <c r="U4451">
        <v>496</v>
      </c>
      <c r="V4451">
        <v>3</v>
      </c>
      <c r="W4451">
        <v>1</v>
      </c>
      <c r="X4451">
        <v>6.1576519999999997</v>
      </c>
      <c r="Y4451">
        <v>1690.0559000000001</v>
      </c>
      <c r="Z4451">
        <v>56.753117000000003</v>
      </c>
      <c r="AA4451">
        <v>32.677975000000004</v>
      </c>
      <c r="AB4451">
        <v>140.80984000000001</v>
      </c>
      <c r="AC4451">
        <v>468.25335999999999</v>
      </c>
      <c r="AD4451">
        <v>121.02661999999999</v>
      </c>
      <c r="AE4451">
        <v>1.2910876</v>
      </c>
      <c r="AF4451">
        <v>2517.0255999999999</v>
      </c>
    </row>
    <row r="4452" spans="1:32" x14ac:dyDescent="0.3">
      <c r="A4452">
        <v>3014717</v>
      </c>
      <c r="B4452">
        <v>1</v>
      </c>
      <c r="C4452" t="s">
        <v>83</v>
      </c>
      <c r="D4452" t="s">
        <v>129</v>
      </c>
      <c r="E4452" t="s">
        <v>16663</v>
      </c>
      <c r="F4452" t="s">
        <v>16664</v>
      </c>
      <c r="G4452" t="s">
        <v>134</v>
      </c>
      <c r="H4452" t="s">
        <v>135</v>
      </c>
      <c r="I4452" t="s">
        <v>79</v>
      </c>
      <c r="J4452" t="s">
        <v>136</v>
      </c>
      <c r="K4452" t="s">
        <v>22</v>
      </c>
      <c r="L4452" t="s">
        <v>177</v>
      </c>
      <c r="M4452" t="s">
        <v>16665</v>
      </c>
      <c r="N4452" t="s">
        <v>16364</v>
      </c>
      <c r="O4452">
        <v>0.71070777777777772</v>
      </c>
      <c r="P4452">
        <v>0</v>
      </c>
      <c r="Q4452">
        <v>217</v>
      </c>
      <c r="R4452">
        <v>0</v>
      </c>
      <c r="S4452">
        <v>1</v>
      </c>
      <c r="T4452">
        <v>0</v>
      </c>
      <c r="U4452">
        <v>9</v>
      </c>
      <c r="V4452">
        <v>0</v>
      </c>
      <c r="W4452">
        <v>0</v>
      </c>
      <c r="X4452">
        <v>0</v>
      </c>
      <c r="Y4452">
        <v>33.584311999999997</v>
      </c>
      <c r="Z4452">
        <v>0</v>
      </c>
      <c r="AA4452">
        <v>1.5565963E-3</v>
      </c>
      <c r="AB4452">
        <v>0</v>
      </c>
      <c r="AC4452">
        <v>1.9807326999999999</v>
      </c>
      <c r="AD4452">
        <v>0</v>
      </c>
      <c r="AE4452">
        <v>0</v>
      </c>
      <c r="AF4452">
        <v>35.566600000000001</v>
      </c>
    </row>
    <row r="4453" spans="1:32" x14ac:dyDescent="0.3">
      <c r="A4453">
        <v>3015573</v>
      </c>
      <c r="B4453">
        <v>1</v>
      </c>
      <c r="C4453" t="s">
        <v>82</v>
      </c>
      <c r="D4453" t="s">
        <v>94</v>
      </c>
      <c r="E4453" t="s">
        <v>16666</v>
      </c>
      <c r="F4453" t="s">
        <v>16667</v>
      </c>
      <c r="G4453" t="s">
        <v>134</v>
      </c>
      <c r="H4453" t="s">
        <v>367</v>
      </c>
      <c r="I4453" t="s">
        <v>78</v>
      </c>
      <c r="J4453" t="s">
        <v>136</v>
      </c>
      <c r="K4453" t="s">
        <v>22</v>
      </c>
      <c r="L4453" t="s">
        <v>177</v>
      </c>
      <c r="M4453" t="s">
        <v>16668</v>
      </c>
      <c r="N4453" t="s">
        <v>16669</v>
      </c>
      <c r="O4453">
        <v>3.7250347222222224</v>
      </c>
      <c r="P4453">
        <v>0</v>
      </c>
      <c r="Q4453">
        <v>2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3.6738138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3.6738138</v>
      </c>
    </row>
    <row r="4454" spans="1:32" x14ac:dyDescent="0.3">
      <c r="A4454">
        <v>3014655</v>
      </c>
      <c r="B4454">
        <v>1</v>
      </c>
      <c r="C4454" t="s">
        <v>83</v>
      </c>
      <c r="D4454" t="s">
        <v>123</v>
      </c>
      <c r="E4454" t="s">
        <v>16670</v>
      </c>
      <c r="F4454" t="s">
        <v>16671</v>
      </c>
      <c r="G4454" t="s">
        <v>134</v>
      </c>
      <c r="H4454" t="s">
        <v>318</v>
      </c>
      <c r="I4454" t="s">
        <v>79</v>
      </c>
      <c r="J4454" t="s">
        <v>136</v>
      </c>
      <c r="K4454" t="s">
        <v>22</v>
      </c>
      <c r="L4454" t="s">
        <v>177</v>
      </c>
      <c r="M4454" t="s">
        <v>16672</v>
      </c>
      <c r="N4454" t="s">
        <v>16673</v>
      </c>
      <c r="O4454">
        <v>3.2224213888888888</v>
      </c>
      <c r="P4454">
        <v>1</v>
      </c>
      <c r="Q4454">
        <v>9</v>
      </c>
      <c r="R4454">
        <v>5</v>
      </c>
      <c r="S4454">
        <v>0</v>
      </c>
      <c r="T4454">
        <v>1</v>
      </c>
      <c r="U4454">
        <v>0</v>
      </c>
      <c r="V4454">
        <v>0</v>
      </c>
      <c r="W4454">
        <v>0</v>
      </c>
      <c r="X4454">
        <v>0.95165849999999996</v>
      </c>
      <c r="Y4454">
        <v>5.4633250000000002</v>
      </c>
      <c r="Z4454">
        <v>4.0162779999999998</v>
      </c>
      <c r="AA4454">
        <v>0</v>
      </c>
      <c r="AB4454">
        <v>0.14718339999999999</v>
      </c>
      <c r="AC4454">
        <v>0</v>
      </c>
      <c r="AD4454">
        <v>0</v>
      </c>
      <c r="AE4454">
        <v>0</v>
      </c>
      <c r="AF4454">
        <v>10.5784445</v>
      </c>
    </row>
    <row r="4455" spans="1:32" x14ac:dyDescent="0.3">
      <c r="A4455">
        <v>3019840</v>
      </c>
      <c r="B4455">
        <v>1</v>
      </c>
      <c r="C4455" t="s">
        <v>83</v>
      </c>
      <c r="D4455" t="s">
        <v>130</v>
      </c>
      <c r="E4455" t="s">
        <v>16674</v>
      </c>
      <c r="F4455" t="s">
        <v>16675</v>
      </c>
      <c r="G4455" t="s">
        <v>134</v>
      </c>
      <c r="H4455" t="s">
        <v>182</v>
      </c>
      <c r="I4455" t="s">
        <v>78</v>
      </c>
      <c r="J4455" t="s">
        <v>136</v>
      </c>
      <c r="K4455" t="s">
        <v>22</v>
      </c>
      <c r="L4455" t="s">
        <v>177</v>
      </c>
      <c r="M4455" t="s">
        <v>16676</v>
      </c>
      <c r="N4455" t="s">
        <v>16677</v>
      </c>
      <c r="O4455">
        <v>0.88222222222222224</v>
      </c>
      <c r="P4455">
        <v>0</v>
      </c>
      <c r="Q4455">
        <v>131</v>
      </c>
      <c r="R4455">
        <v>0</v>
      </c>
      <c r="S4455">
        <v>8</v>
      </c>
      <c r="T4455">
        <v>0</v>
      </c>
      <c r="U4455">
        <v>13</v>
      </c>
      <c r="V4455">
        <v>0</v>
      </c>
      <c r="W4455">
        <v>0</v>
      </c>
      <c r="X4455">
        <v>0</v>
      </c>
      <c r="Y4455">
        <v>23.539833000000002</v>
      </c>
      <c r="Z4455">
        <v>0</v>
      </c>
      <c r="AA4455">
        <v>2.3475358000000002</v>
      </c>
      <c r="AB4455">
        <v>0</v>
      </c>
      <c r="AC4455">
        <v>5.9340659999999996</v>
      </c>
      <c r="AD4455">
        <v>0</v>
      </c>
      <c r="AE4455">
        <v>0</v>
      </c>
      <c r="AF4455">
        <v>31.821435999999999</v>
      </c>
    </row>
    <row r="4456" spans="1:32" x14ac:dyDescent="0.3">
      <c r="A4456">
        <v>3017351</v>
      </c>
      <c r="B4456">
        <v>1</v>
      </c>
      <c r="C4456" t="s">
        <v>82</v>
      </c>
      <c r="D4456" t="s">
        <v>111</v>
      </c>
      <c r="E4456" t="s">
        <v>16678</v>
      </c>
      <c r="F4456" t="s">
        <v>16679</v>
      </c>
      <c r="G4456" t="s">
        <v>134</v>
      </c>
      <c r="H4456" t="s">
        <v>211</v>
      </c>
      <c r="I4456" t="s">
        <v>79</v>
      </c>
      <c r="J4456" t="s">
        <v>136</v>
      </c>
      <c r="K4456" t="s">
        <v>22</v>
      </c>
      <c r="L4456" t="s">
        <v>177</v>
      </c>
      <c r="M4456" t="s">
        <v>16680</v>
      </c>
      <c r="N4456" t="s">
        <v>16681</v>
      </c>
      <c r="O4456">
        <v>0.91599305555555555</v>
      </c>
      <c r="P4456">
        <v>0</v>
      </c>
      <c r="Q4456">
        <v>0</v>
      </c>
      <c r="R4456">
        <v>8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45.868189999999998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45.868189999999998</v>
      </c>
    </row>
    <row r="4457" spans="1:32" x14ac:dyDescent="0.3">
      <c r="A4457">
        <v>3015620</v>
      </c>
      <c r="B4457">
        <v>1</v>
      </c>
      <c r="C4457" t="s">
        <v>82</v>
      </c>
      <c r="D4457" t="s">
        <v>106</v>
      </c>
      <c r="E4457" t="s">
        <v>12997</v>
      </c>
      <c r="F4457" t="s">
        <v>12998</v>
      </c>
      <c r="G4457" t="s">
        <v>134</v>
      </c>
      <c r="H4457" t="s">
        <v>211</v>
      </c>
      <c r="I4457" t="s">
        <v>79</v>
      </c>
      <c r="J4457" t="s">
        <v>136</v>
      </c>
      <c r="K4457" t="s">
        <v>22</v>
      </c>
      <c r="L4457" t="s">
        <v>177</v>
      </c>
      <c r="M4457" t="s">
        <v>16682</v>
      </c>
      <c r="N4457" t="s">
        <v>16683</v>
      </c>
      <c r="O4457">
        <v>2.2288888888888887</v>
      </c>
      <c r="P4457">
        <v>48</v>
      </c>
      <c r="Q4457">
        <v>58</v>
      </c>
      <c r="R4457">
        <v>41</v>
      </c>
      <c r="S4457">
        <v>101</v>
      </c>
      <c r="T4457">
        <v>59</v>
      </c>
      <c r="U4457">
        <v>41</v>
      </c>
      <c r="V4457">
        <v>6</v>
      </c>
      <c r="W4457">
        <v>0</v>
      </c>
      <c r="X4457">
        <v>38.606450000000002</v>
      </c>
      <c r="Y4457">
        <v>36.025745000000001</v>
      </c>
      <c r="Z4457">
        <v>93.765525999999994</v>
      </c>
      <c r="AA4457">
        <v>81.446650000000005</v>
      </c>
      <c r="AB4457">
        <v>1084.1401000000001</v>
      </c>
      <c r="AC4457">
        <v>90.728290000000001</v>
      </c>
      <c r="AD4457">
        <v>1905.2176999999999</v>
      </c>
      <c r="AE4457">
        <v>0</v>
      </c>
      <c r="AF4457">
        <v>3329.9304000000002</v>
      </c>
    </row>
    <row r="4458" spans="1:32" x14ac:dyDescent="0.3">
      <c r="A4458">
        <v>3012186</v>
      </c>
      <c r="B4458">
        <v>1</v>
      </c>
      <c r="C4458" t="s">
        <v>83</v>
      </c>
      <c r="D4458" t="s">
        <v>115</v>
      </c>
      <c r="E4458" t="s">
        <v>11425</v>
      </c>
      <c r="F4458" t="s">
        <v>11426</v>
      </c>
      <c r="G4458" t="s">
        <v>134</v>
      </c>
      <c r="H4458" t="s">
        <v>142</v>
      </c>
      <c r="I4458" t="s">
        <v>79</v>
      </c>
      <c r="J4458" t="s">
        <v>136</v>
      </c>
      <c r="K4458" t="s">
        <v>22</v>
      </c>
      <c r="L4458" t="s">
        <v>137</v>
      </c>
      <c r="M4458" t="s">
        <v>16684</v>
      </c>
      <c r="N4458" t="s">
        <v>16685</v>
      </c>
      <c r="O4458">
        <v>6.8483333333333336</v>
      </c>
      <c r="P4458">
        <v>3</v>
      </c>
      <c r="Q4458">
        <v>0</v>
      </c>
      <c r="R4458">
        <v>29</v>
      </c>
      <c r="S4458">
        <v>11</v>
      </c>
      <c r="T4458">
        <v>6</v>
      </c>
      <c r="U4458">
        <v>1</v>
      </c>
      <c r="V4458">
        <v>2</v>
      </c>
      <c r="W4458">
        <v>0</v>
      </c>
      <c r="X4458">
        <v>32.845140000000001</v>
      </c>
      <c r="Y4458">
        <v>0</v>
      </c>
      <c r="Z4458">
        <v>142.32590999999999</v>
      </c>
      <c r="AA4458">
        <v>13.879173</v>
      </c>
      <c r="AB4458">
        <v>133.16331</v>
      </c>
      <c r="AC4458">
        <v>0</v>
      </c>
      <c r="AD4458">
        <v>67.754294999999999</v>
      </c>
      <c r="AE4458">
        <v>0</v>
      </c>
      <c r="AF4458">
        <v>389.96782999999999</v>
      </c>
    </row>
    <row r="4459" spans="1:32" x14ac:dyDescent="0.3">
      <c r="A4459">
        <v>3013427</v>
      </c>
      <c r="B4459">
        <v>1</v>
      </c>
      <c r="C4459" t="s">
        <v>82</v>
      </c>
      <c r="D4459" t="s">
        <v>99</v>
      </c>
      <c r="E4459" t="s">
        <v>16686</v>
      </c>
      <c r="F4459" t="s">
        <v>16687</v>
      </c>
      <c r="G4459" t="s">
        <v>134</v>
      </c>
      <c r="H4459" t="s">
        <v>367</v>
      </c>
      <c r="I4459" t="s">
        <v>78</v>
      </c>
      <c r="J4459" t="s">
        <v>136</v>
      </c>
      <c r="K4459" t="s">
        <v>22</v>
      </c>
      <c r="L4459" t="s">
        <v>177</v>
      </c>
      <c r="M4459" t="s">
        <v>16688</v>
      </c>
      <c r="N4459" t="s">
        <v>16689</v>
      </c>
      <c r="O4459">
        <v>7.0758022222222223</v>
      </c>
      <c r="P4459">
        <v>0</v>
      </c>
      <c r="Q4459">
        <v>70</v>
      </c>
      <c r="R4459">
        <v>0</v>
      </c>
      <c r="S4459">
        <v>1</v>
      </c>
      <c r="T4459">
        <v>0</v>
      </c>
      <c r="U4459">
        <v>7</v>
      </c>
      <c r="V4459">
        <v>0</v>
      </c>
      <c r="W4459">
        <v>0</v>
      </c>
      <c r="X4459">
        <v>0</v>
      </c>
      <c r="Y4459">
        <v>48.306206000000003</v>
      </c>
      <c r="Z4459">
        <v>0</v>
      </c>
      <c r="AA4459">
        <v>0.69424560000000002</v>
      </c>
      <c r="AB4459">
        <v>0</v>
      </c>
      <c r="AC4459">
        <v>23.293645999999999</v>
      </c>
      <c r="AD4459">
        <v>0</v>
      </c>
      <c r="AE4459">
        <v>0</v>
      </c>
      <c r="AF4459">
        <v>72.2941</v>
      </c>
    </row>
    <row r="4460" spans="1:32" x14ac:dyDescent="0.3">
      <c r="A4460">
        <v>3015576</v>
      </c>
      <c r="B4460">
        <v>1</v>
      </c>
      <c r="C4460" t="s">
        <v>83</v>
      </c>
      <c r="D4460" t="s">
        <v>129</v>
      </c>
      <c r="E4460" t="s">
        <v>13470</v>
      </c>
      <c r="F4460" t="s">
        <v>13471</v>
      </c>
      <c r="G4460" t="s">
        <v>134</v>
      </c>
      <c r="H4460" t="s">
        <v>211</v>
      </c>
      <c r="I4460" t="s">
        <v>79</v>
      </c>
      <c r="J4460" t="s">
        <v>136</v>
      </c>
      <c r="K4460" t="s">
        <v>22</v>
      </c>
      <c r="L4460" t="s">
        <v>177</v>
      </c>
      <c r="M4460" t="s">
        <v>16690</v>
      </c>
      <c r="N4460" t="s">
        <v>16691</v>
      </c>
      <c r="O4460">
        <v>0.97888888888888892</v>
      </c>
      <c r="P4460">
        <v>0</v>
      </c>
      <c r="Q4460">
        <v>0</v>
      </c>
      <c r="R4460">
        <v>0</v>
      </c>
      <c r="S4460">
        <v>0</v>
      </c>
      <c r="T4460">
        <v>1</v>
      </c>
      <c r="U4460">
        <v>1</v>
      </c>
      <c r="V4460">
        <v>2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597.68933000000004</v>
      </c>
      <c r="AC4460">
        <v>0.45914093</v>
      </c>
      <c r="AD4460">
        <v>397.94585999999998</v>
      </c>
      <c r="AE4460">
        <v>0</v>
      </c>
      <c r="AF4460">
        <v>996.09436000000005</v>
      </c>
    </row>
    <row r="4461" spans="1:32" x14ac:dyDescent="0.3">
      <c r="A4461">
        <v>3018587</v>
      </c>
      <c r="B4461">
        <v>1</v>
      </c>
      <c r="C4461" t="s">
        <v>83</v>
      </c>
      <c r="D4461" t="s">
        <v>117</v>
      </c>
      <c r="E4461" t="s">
        <v>16692</v>
      </c>
      <c r="F4461" t="s">
        <v>16693</v>
      </c>
      <c r="G4461" t="s">
        <v>134</v>
      </c>
      <c r="H4461" t="s">
        <v>247</v>
      </c>
      <c r="I4461" t="s">
        <v>78</v>
      </c>
      <c r="J4461" t="s">
        <v>136</v>
      </c>
      <c r="K4461" t="s">
        <v>22</v>
      </c>
      <c r="L4461" t="s">
        <v>177</v>
      </c>
      <c r="M4461" t="s">
        <v>16694</v>
      </c>
      <c r="N4461" t="s">
        <v>16695</v>
      </c>
      <c r="O4461">
        <v>1.1138991666666667</v>
      </c>
      <c r="P4461">
        <v>0</v>
      </c>
      <c r="Q4461">
        <v>9</v>
      </c>
      <c r="R4461">
        <v>0</v>
      </c>
      <c r="S4461">
        <v>6</v>
      </c>
      <c r="T4461">
        <v>0</v>
      </c>
      <c r="U4461">
        <v>2</v>
      </c>
      <c r="V4461">
        <v>0</v>
      </c>
      <c r="W4461">
        <v>0</v>
      </c>
      <c r="X4461">
        <v>0</v>
      </c>
      <c r="Y4461">
        <v>1.0743191000000001</v>
      </c>
      <c r="Z4461">
        <v>0</v>
      </c>
      <c r="AA4461">
        <v>7.6931000000000003</v>
      </c>
      <c r="AB4461">
        <v>0</v>
      </c>
      <c r="AC4461">
        <v>1.0715125999999999</v>
      </c>
      <c r="AD4461">
        <v>0</v>
      </c>
      <c r="AE4461">
        <v>0</v>
      </c>
      <c r="AF4461">
        <v>9.8389319999999998</v>
      </c>
    </row>
    <row r="4462" spans="1:32" x14ac:dyDescent="0.3">
      <c r="A4462">
        <v>3016180</v>
      </c>
      <c r="B4462">
        <v>1</v>
      </c>
      <c r="C4462" t="s">
        <v>83</v>
      </c>
      <c r="D4462" t="s">
        <v>123</v>
      </c>
      <c r="E4462" t="s">
        <v>16696</v>
      </c>
      <c r="F4462" t="s">
        <v>16697</v>
      </c>
      <c r="G4462" t="s">
        <v>134</v>
      </c>
      <c r="H4462" t="s">
        <v>211</v>
      </c>
      <c r="I4462" t="s">
        <v>79</v>
      </c>
      <c r="J4462" t="s">
        <v>136</v>
      </c>
      <c r="K4462" t="s">
        <v>22</v>
      </c>
      <c r="L4462" t="s">
        <v>177</v>
      </c>
      <c r="M4462" t="s">
        <v>16698</v>
      </c>
      <c r="N4462" t="s">
        <v>16699</v>
      </c>
      <c r="O4462">
        <v>0.50416666666666665</v>
      </c>
      <c r="P4462">
        <v>1</v>
      </c>
      <c r="Q4462">
        <v>0</v>
      </c>
      <c r="R4462">
        <v>44</v>
      </c>
      <c r="S4462">
        <v>73</v>
      </c>
      <c r="T4462">
        <v>4</v>
      </c>
      <c r="U4462">
        <v>2</v>
      </c>
      <c r="V4462">
        <v>1</v>
      </c>
      <c r="W4462">
        <v>0</v>
      </c>
      <c r="X4462">
        <v>0.93443860000000001</v>
      </c>
      <c r="Y4462">
        <v>0</v>
      </c>
      <c r="Z4462">
        <v>25.722166000000001</v>
      </c>
      <c r="AA4462">
        <v>15.092908</v>
      </c>
      <c r="AB4462">
        <v>27.244433999999998</v>
      </c>
      <c r="AC4462">
        <v>9.9980209999999993E-3</v>
      </c>
      <c r="AD4462">
        <v>26.973637</v>
      </c>
      <c r="AE4462">
        <v>0</v>
      </c>
      <c r="AF4462">
        <v>95.977585000000005</v>
      </c>
    </row>
    <row r="4463" spans="1:32" x14ac:dyDescent="0.3">
      <c r="A4463">
        <v>3014305</v>
      </c>
      <c r="B4463">
        <v>1</v>
      </c>
      <c r="C4463" t="s">
        <v>83</v>
      </c>
      <c r="D4463" t="s">
        <v>122</v>
      </c>
      <c r="E4463" t="s">
        <v>16700</v>
      </c>
      <c r="F4463" t="s">
        <v>8438</v>
      </c>
      <c r="G4463" t="s">
        <v>134</v>
      </c>
      <c r="H4463" t="s">
        <v>478</v>
      </c>
      <c r="I4463" t="s">
        <v>78</v>
      </c>
      <c r="J4463" t="s">
        <v>136</v>
      </c>
      <c r="K4463" t="s">
        <v>22</v>
      </c>
      <c r="L4463" t="s">
        <v>177</v>
      </c>
      <c r="M4463" t="s">
        <v>16701</v>
      </c>
      <c r="N4463" t="s">
        <v>16702</v>
      </c>
      <c r="O4463">
        <v>0.88769472222222223</v>
      </c>
      <c r="P4463">
        <v>0</v>
      </c>
      <c r="Q4463">
        <v>29</v>
      </c>
      <c r="R4463">
        <v>0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0</v>
      </c>
      <c r="Y4463">
        <v>3.3862808000000002</v>
      </c>
      <c r="Z4463">
        <v>0</v>
      </c>
      <c r="AA4463">
        <v>0</v>
      </c>
      <c r="AB4463">
        <v>0</v>
      </c>
      <c r="AC4463">
        <v>0.70713519999999996</v>
      </c>
      <c r="AD4463">
        <v>0</v>
      </c>
      <c r="AE4463">
        <v>0</v>
      </c>
      <c r="AF4463">
        <v>4.0934160000000004</v>
      </c>
    </row>
    <row r="4464" spans="1:32" x14ac:dyDescent="0.3">
      <c r="A4464">
        <v>3016572</v>
      </c>
      <c r="B4464">
        <v>1</v>
      </c>
      <c r="C4464" t="s">
        <v>83</v>
      </c>
      <c r="D4464" t="s">
        <v>120</v>
      </c>
      <c r="E4464" t="s">
        <v>16703</v>
      </c>
      <c r="F4464" t="s">
        <v>16704</v>
      </c>
      <c r="G4464" t="s">
        <v>134</v>
      </c>
      <c r="H4464" t="s">
        <v>247</v>
      </c>
      <c r="I4464" t="s">
        <v>78</v>
      </c>
      <c r="J4464" t="s">
        <v>136</v>
      </c>
      <c r="K4464" t="s">
        <v>22</v>
      </c>
      <c r="L4464" t="s">
        <v>177</v>
      </c>
      <c r="M4464" t="s">
        <v>16705</v>
      </c>
      <c r="N4464" t="s">
        <v>16706</v>
      </c>
      <c r="O4464">
        <v>0.56462194444444447</v>
      </c>
      <c r="P4464">
        <v>0</v>
      </c>
      <c r="Q4464">
        <v>42</v>
      </c>
      <c r="R4464">
        <v>0</v>
      </c>
      <c r="S4464">
        <v>0</v>
      </c>
      <c r="T4464">
        <v>0</v>
      </c>
      <c r="U4464">
        <v>10</v>
      </c>
      <c r="V4464">
        <v>0</v>
      </c>
      <c r="W4464">
        <v>0</v>
      </c>
      <c r="X4464">
        <v>0</v>
      </c>
      <c r="Y4464">
        <v>5.8045583000000001</v>
      </c>
      <c r="Z4464">
        <v>0</v>
      </c>
      <c r="AA4464">
        <v>0</v>
      </c>
      <c r="AB4464">
        <v>0</v>
      </c>
      <c r="AC4464">
        <v>4.2380019999999998</v>
      </c>
      <c r="AD4464">
        <v>0</v>
      </c>
      <c r="AE4464">
        <v>0</v>
      </c>
      <c r="AF4464">
        <v>10.042560999999999</v>
      </c>
    </row>
    <row r="4465" spans="1:32" x14ac:dyDescent="0.3">
      <c r="A4465">
        <v>3016149</v>
      </c>
      <c r="B4465">
        <v>1</v>
      </c>
      <c r="C4465" t="s">
        <v>83</v>
      </c>
      <c r="D4465" t="s">
        <v>130</v>
      </c>
      <c r="E4465" t="s">
        <v>16707</v>
      </c>
      <c r="F4465" t="s">
        <v>16708</v>
      </c>
      <c r="G4465" t="s">
        <v>134</v>
      </c>
      <c r="H4465" t="s">
        <v>367</v>
      </c>
      <c r="I4465" t="s">
        <v>78</v>
      </c>
      <c r="J4465" t="s">
        <v>136</v>
      </c>
      <c r="K4465" t="s">
        <v>22</v>
      </c>
      <c r="L4465" t="s">
        <v>177</v>
      </c>
      <c r="M4465" t="s">
        <v>16709</v>
      </c>
      <c r="N4465" t="s">
        <v>16710</v>
      </c>
      <c r="O4465">
        <v>4.4588730555555554</v>
      </c>
      <c r="P4465">
        <v>0</v>
      </c>
      <c r="Q4465">
        <v>5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5.8757169999999999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5.8757169999999999</v>
      </c>
    </row>
    <row r="4466" spans="1:32" x14ac:dyDescent="0.3">
      <c r="A4466">
        <v>3016733</v>
      </c>
      <c r="B4466">
        <v>1</v>
      </c>
      <c r="C4466" t="s">
        <v>83</v>
      </c>
      <c r="D4466" t="s">
        <v>128</v>
      </c>
      <c r="E4466" t="s">
        <v>16711</v>
      </c>
      <c r="F4466" t="s">
        <v>16712</v>
      </c>
      <c r="G4466" t="s">
        <v>134</v>
      </c>
      <c r="H4466" t="s">
        <v>211</v>
      </c>
      <c r="I4466" t="s">
        <v>79</v>
      </c>
      <c r="J4466" t="s">
        <v>136</v>
      </c>
      <c r="K4466" t="s">
        <v>22</v>
      </c>
      <c r="L4466" t="s">
        <v>177</v>
      </c>
      <c r="M4466" t="s">
        <v>16713</v>
      </c>
      <c r="N4466" t="s">
        <v>16714</v>
      </c>
      <c r="O4466">
        <v>1.3815530555555557</v>
      </c>
      <c r="P4466">
        <v>1</v>
      </c>
      <c r="Q4466">
        <v>27</v>
      </c>
      <c r="R4466">
        <v>12</v>
      </c>
      <c r="S4466">
        <v>116</v>
      </c>
      <c r="T4466">
        <v>3</v>
      </c>
      <c r="U4466">
        <v>5</v>
      </c>
      <c r="V4466">
        <v>0</v>
      </c>
      <c r="W4466">
        <v>0</v>
      </c>
      <c r="X4466">
        <v>0.99882906999999999</v>
      </c>
      <c r="Y4466">
        <v>2.1440790000000001</v>
      </c>
      <c r="Z4466">
        <v>2.5454509999999999</v>
      </c>
      <c r="AA4466">
        <v>32.362712999999999</v>
      </c>
      <c r="AB4466">
        <v>44.498339999999999</v>
      </c>
      <c r="AC4466">
        <v>1.3085226000000001</v>
      </c>
      <c r="AD4466">
        <v>0</v>
      </c>
      <c r="AE4466">
        <v>0</v>
      </c>
      <c r="AF4466">
        <v>83.857929999999996</v>
      </c>
    </row>
    <row r="4467" spans="1:32" x14ac:dyDescent="0.3">
      <c r="A4467">
        <v>3017777</v>
      </c>
      <c r="B4467">
        <v>1</v>
      </c>
      <c r="C4467" t="s">
        <v>82</v>
      </c>
      <c r="D4467" t="s">
        <v>97</v>
      </c>
      <c r="E4467" t="s">
        <v>16715</v>
      </c>
      <c r="F4467" t="s">
        <v>16716</v>
      </c>
      <c r="G4467" t="s">
        <v>134</v>
      </c>
      <c r="H4467" t="s">
        <v>874</v>
      </c>
      <c r="I4467" t="s">
        <v>78</v>
      </c>
      <c r="J4467" t="s">
        <v>136</v>
      </c>
      <c r="K4467" t="s">
        <v>3</v>
      </c>
      <c r="L4467" t="s">
        <v>177</v>
      </c>
      <c r="M4467" t="s">
        <v>16717</v>
      </c>
      <c r="N4467" t="s">
        <v>16718</v>
      </c>
      <c r="O4467">
        <v>3.6326638888888891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4.2752090000000003</v>
      </c>
      <c r="AD4467">
        <v>0</v>
      </c>
      <c r="AE4467">
        <v>0</v>
      </c>
      <c r="AF4467">
        <v>4.2752090000000003</v>
      </c>
    </row>
    <row r="4468" spans="1:32" x14ac:dyDescent="0.3">
      <c r="A4468">
        <v>3019675</v>
      </c>
      <c r="B4468">
        <v>1</v>
      </c>
      <c r="C4468" t="s">
        <v>83</v>
      </c>
      <c r="D4468" t="s">
        <v>116</v>
      </c>
      <c r="E4468" t="s">
        <v>16719</v>
      </c>
      <c r="F4468" t="s">
        <v>16720</v>
      </c>
      <c r="G4468" t="s">
        <v>134</v>
      </c>
      <c r="H4468" t="s">
        <v>211</v>
      </c>
      <c r="I4468" t="s">
        <v>79</v>
      </c>
      <c r="J4468" t="s">
        <v>136</v>
      </c>
      <c r="K4468" t="s">
        <v>22</v>
      </c>
      <c r="L4468" t="s">
        <v>177</v>
      </c>
      <c r="M4468" t="s">
        <v>16721</v>
      </c>
      <c r="N4468" t="s">
        <v>16722</v>
      </c>
      <c r="O4468">
        <v>0.89249999999999996</v>
      </c>
      <c r="P4468">
        <v>8</v>
      </c>
      <c r="Q4468">
        <v>62</v>
      </c>
      <c r="R4468">
        <v>26</v>
      </c>
      <c r="S4468">
        <v>371</v>
      </c>
      <c r="T4468">
        <v>6</v>
      </c>
      <c r="U4468">
        <v>15</v>
      </c>
      <c r="V4468">
        <v>0</v>
      </c>
      <c r="W4468">
        <v>0</v>
      </c>
      <c r="X4468">
        <v>2.0199267999999999</v>
      </c>
      <c r="Y4468">
        <v>5.3058480000000001</v>
      </c>
      <c r="Z4468">
        <v>26.348815999999999</v>
      </c>
      <c r="AA4468">
        <v>165.22381999999999</v>
      </c>
      <c r="AB4468">
        <v>6.4171100000000001</v>
      </c>
      <c r="AC4468">
        <v>15.125482999999999</v>
      </c>
      <c r="AD4468">
        <v>0</v>
      </c>
      <c r="AE4468">
        <v>0</v>
      </c>
      <c r="AF4468">
        <v>220.441</v>
      </c>
    </row>
    <row r="4469" spans="1:32" x14ac:dyDescent="0.3">
      <c r="A4469">
        <v>3014638</v>
      </c>
      <c r="B4469">
        <v>1</v>
      </c>
      <c r="C4469" t="s">
        <v>82</v>
      </c>
      <c r="D4469" t="s">
        <v>98</v>
      </c>
      <c r="E4469" t="s">
        <v>16723</v>
      </c>
      <c r="F4469" t="s">
        <v>16724</v>
      </c>
      <c r="G4469" t="s">
        <v>134</v>
      </c>
      <c r="H4469" t="s">
        <v>247</v>
      </c>
      <c r="I4469" t="s">
        <v>78</v>
      </c>
      <c r="J4469" t="s">
        <v>136</v>
      </c>
      <c r="K4469" t="s">
        <v>22</v>
      </c>
      <c r="L4469" t="s">
        <v>177</v>
      </c>
      <c r="M4469" t="s">
        <v>16725</v>
      </c>
      <c r="N4469" t="s">
        <v>16726</v>
      </c>
      <c r="O4469">
        <v>0.97134305555555556</v>
      </c>
      <c r="P4469">
        <v>0</v>
      </c>
      <c r="Q4469">
        <v>6</v>
      </c>
      <c r="R4469">
        <v>0</v>
      </c>
      <c r="S4469">
        <v>0</v>
      </c>
      <c r="T4469">
        <v>0</v>
      </c>
      <c r="U4469">
        <v>22</v>
      </c>
      <c r="V4469">
        <v>0</v>
      </c>
      <c r="W4469">
        <v>0</v>
      </c>
      <c r="X4469">
        <v>0</v>
      </c>
      <c r="Y4469">
        <v>3.6852770000000001</v>
      </c>
      <c r="Z4469">
        <v>0</v>
      </c>
      <c r="AA4469">
        <v>0</v>
      </c>
      <c r="AB4469">
        <v>0</v>
      </c>
      <c r="AC4469">
        <v>15.455403</v>
      </c>
      <c r="AD4469">
        <v>0</v>
      </c>
      <c r="AE4469">
        <v>0</v>
      </c>
      <c r="AF4469">
        <v>19.14068</v>
      </c>
    </row>
    <row r="4470" spans="1:32" x14ac:dyDescent="0.3">
      <c r="A4470">
        <v>3018633</v>
      </c>
      <c r="B4470">
        <v>1</v>
      </c>
      <c r="C4470" t="s">
        <v>82</v>
      </c>
      <c r="D4470" t="s">
        <v>90</v>
      </c>
      <c r="E4470" t="s">
        <v>16727</v>
      </c>
      <c r="F4470" t="s">
        <v>16728</v>
      </c>
      <c r="G4470" t="s">
        <v>134</v>
      </c>
      <c r="H4470" t="s">
        <v>367</v>
      </c>
      <c r="I4470" t="s">
        <v>78</v>
      </c>
      <c r="J4470" t="s">
        <v>136</v>
      </c>
      <c r="K4470" t="s">
        <v>22</v>
      </c>
      <c r="L4470" t="s">
        <v>177</v>
      </c>
      <c r="M4470" t="s">
        <v>16729</v>
      </c>
      <c r="N4470" t="s">
        <v>16730</v>
      </c>
      <c r="O4470">
        <v>2.0710036111111112</v>
      </c>
      <c r="P4470">
        <v>0</v>
      </c>
      <c r="Q4470">
        <v>33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16.776598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16.776598</v>
      </c>
    </row>
    <row r="4471" spans="1:32" x14ac:dyDescent="0.3">
      <c r="A4471">
        <v>3016702</v>
      </c>
      <c r="B4471">
        <v>1</v>
      </c>
      <c r="C4471" t="s">
        <v>82</v>
      </c>
      <c r="D4471" t="s">
        <v>103</v>
      </c>
      <c r="E4471" t="s">
        <v>16731</v>
      </c>
      <c r="F4471" t="s">
        <v>16732</v>
      </c>
      <c r="G4471" t="s">
        <v>134</v>
      </c>
      <c r="H4471" t="s">
        <v>182</v>
      </c>
      <c r="I4471" t="s">
        <v>78</v>
      </c>
      <c r="J4471" t="s">
        <v>136</v>
      </c>
      <c r="K4471" t="s">
        <v>22</v>
      </c>
      <c r="L4471" t="s">
        <v>177</v>
      </c>
      <c r="M4471" t="s">
        <v>16733</v>
      </c>
      <c r="N4471" t="s">
        <v>16734</v>
      </c>
      <c r="O4471">
        <v>0.74083333333333334</v>
      </c>
      <c r="P4471">
        <v>0</v>
      </c>
      <c r="Q4471">
        <v>37</v>
      </c>
      <c r="R4471">
        <v>0</v>
      </c>
      <c r="S4471">
        <v>16</v>
      </c>
      <c r="T4471">
        <v>0</v>
      </c>
      <c r="U4471">
        <v>6</v>
      </c>
      <c r="V4471">
        <v>0</v>
      </c>
      <c r="W4471">
        <v>0</v>
      </c>
      <c r="X4471">
        <v>0</v>
      </c>
      <c r="Y4471">
        <v>2.6933419999999999</v>
      </c>
      <c r="Z4471">
        <v>0</v>
      </c>
      <c r="AA4471">
        <v>0.44680750000000002</v>
      </c>
      <c r="AB4471">
        <v>0</v>
      </c>
      <c r="AC4471">
        <v>4.2102919999999999</v>
      </c>
      <c r="AD4471">
        <v>0</v>
      </c>
      <c r="AE4471">
        <v>0</v>
      </c>
      <c r="AF4471">
        <v>7.3504414999999996</v>
      </c>
    </row>
    <row r="4472" spans="1:32" x14ac:dyDescent="0.3">
      <c r="A4472">
        <v>3014634</v>
      </c>
      <c r="B4472">
        <v>1</v>
      </c>
      <c r="C4472" t="s">
        <v>82</v>
      </c>
      <c r="D4472" t="s">
        <v>99</v>
      </c>
      <c r="E4472" t="s">
        <v>16735</v>
      </c>
      <c r="F4472" t="s">
        <v>16736</v>
      </c>
      <c r="G4472" t="s">
        <v>134</v>
      </c>
      <c r="H4472" t="s">
        <v>247</v>
      </c>
      <c r="I4472" t="s">
        <v>78</v>
      </c>
      <c r="J4472" t="s">
        <v>136</v>
      </c>
      <c r="K4472" t="s">
        <v>22</v>
      </c>
      <c r="L4472" t="s">
        <v>177</v>
      </c>
      <c r="M4472" t="s">
        <v>16737</v>
      </c>
      <c r="N4472" t="s">
        <v>16738</v>
      </c>
      <c r="O4472">
        <v>2.0863033333333334</v>
      </c>
      <c r="P4472">
        <v>0</v>
      </c>
      <c r="Q4472">
        <v>18</v>
      </c>
      <c r="R4472">
        <v>0</v>
      </c>
      <c r="S4472">
        <v>0</v>
      </c>
      <c r="T4472">
        <v>0</v>
      </c>
      <c r="U4472">
        <v>2</v>
      </c>
      <c r="V4472">
        <v>0</v>
      </c>
      <c r="W4472">
        <v>1</v>
      </c>
      <c r="X4472">
        <v>0</v>
      </c>
      <c r="Y4472">
        <v>3.8866930000000002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1.0221444</v>
      </c>
      <c r="AF4472">
        <v>4.9088373000000001</v>
      </c>
    </row>
    <row r="4473" spans="1:32" x14ac:dyDescent="0.3">
      <c r="A4473">
        <v>3016182</v>
      </c>
      <c r="B4473">
        <v>1</v>
      </c>
      <c r="C4473" t="s">
        <v>83</v>
      </c>
      <c r="D4473" t="s">
        <v>130</v>
      </c>
      <c r="E4473" t="s">
        <v>11397</v>
      </c>
      <c r="F4473" t="s">
        <v>11398</v>
      </c>
      <c r="G4473" t="s">
        <v>134</v>
      </c>
      <c r="H4473" t="s">
        <v>211</v>
      </c>
      <c r="I4473" t="s">
        <v>79</v>
      </c>
      <c r="J4473" t="s">
        <v>136</v>
      </c>
      <c r="K4473" t="s">
        <v>22</v>
      </c>
      <c r="L4473" t="s">
        <v>177</v>
      </c>
      <c r="M4473" t="s">
        <v>16739</v>
      </c>
      <c r="N4473" t="s">
        <v>16740</v>
      </c>
      <c r="O4473">
        <v>1.8425833333333335</v>
      </c>
      <c r="P4473">
        <v>0</v>
      </c>
      <c r="Q4473">
        <v>464</v>
      </c>
      <c r="R4473">
        <v>0</v>
      </c>
      <c r="S4473">
        <v>23</v>
      </c>
      <c r="T4473">
        <v>0</v>
      </c>
      <c r="U4473">
        <v>104</v>
      </c>
      <c r="V4473">
        <v>0</v>
      </c>
      <c r="W4473">
        <v>0</v>
      </c>
      <c r="X4473">
        <v>0</v>
      </c>
      <c r="Y4473">
        <v>217.85310000000001</v>
      </c>
      <c r="Z4473">
        <v>0</v>
      </c>
      <c r="AA4473">
        <v>4.9055824000000001</v>
      </c>
      <c r="AB4473">
        <v>0</v>
      </c>
      <c r="AC4473">
        <v>73.001750000000001</v>
      </c>
      <c r="AD4473">
        <v>0</v>
      </c>
      <c r="AE4473">
        <v>0</v>
      </c>
      <c r="AF4473">
        <v>295.76044000000002</v>
      </c>
    </row>
    <row r="4474" spans="1:32" x14ac:dyDescent="0.3">
      <c r="A4474">
        <v>3018707</v>
      </c>
      <c r="B4474">
        <v>1</v>
      </c>
      <c r="C4474" t="s">
        <v>82</v>
      </c>
      <c r="D4474" t="s">
        <v>98</v>
      </c>
      <c r="E4474" t="s">
        <v>14811</v>
      </c>
      <c r="F4474" t="s">
        <v>14812</v>
      </c>
      <c r="G4474" t="s">
        <v>134</v>
      </c>
      <c r="H4474" t="s">
        <v>327</v>
      </c>
      <c r="I4474" t="s">
        <v>78</v>
      </c>
      <c r="J4474" t="s">
        <v>136</v>
      </c>
      <c r="K4474" t="s">
        <v>22</v>
      </c>
      <c r="L4474" t="s">
        <v>177</v>
      </c>
      <c r="M4474" t="s">
        <v>16741</v>
      </c>
      <c r="N4474" t="s">
        <v>16742</v>
      </c>
      <c r="O4474">
        <v>2.9125533333333329</v>
      </c>
      <c r="P4474">
        <v>0</v>
      </c>
      <c r="Q4474">
        <v>719</v>
      </c>
      <c r="R4474">
        <v>0</v>
      </c>
      <c r="S4474">
        <v>0</v>
      </c>
      <c r="T4474">
        <v>0</v>
      </c>
      <c r="U4474">
        <v>40</v>
      </c>
      <c r="V4474">
        <v>0</v>
      </c>
      <c r="W4474">
        <v>0</v>
      </c>
      <c r="X4474">
        <v>0</v>
      </c>
      <c r="Y4474">
        <v>581.35820000000001</v>
      </c>
      <c r="Z4474">
        <v>0</v>
      </c>
      <c r="AA4474">
        <v>0</v>
      </c>
      <c r="AB4474">
        <v>0</v>
      </c>
      <c r="AC4474">
        <v>131.24472</v>
      </c>
      <c r="AD4474">
        <v>0</v>
      </c>
      <c r="AE4474">
        <v>0</v>
      </c>
      <c r="AF4474">
        <v>712.60297000000003</v>
      </c>
    </row>
    <row r="4475" spans="1:32" x14ac:dyDescent="0.3">
      <c r="A4475">
        <v>3015619</v>
      </c>
      <c r="B4475">
        <v>1</v>
      </c>
      <c r="C4475" t="s">
        <v>83</v>
      </c>
      <c r="D4475" t="s">
        <v>124</v>
      </c>
      <c r="E4475" t="s">
        <v>16569</v>
      </c>
      <c r="F4475" t="s">
        <v>16570</v>
      </c>
      <c r="G4475" t="s">
        <v>134</v>
      </c>
      <c r="H4475" t="s">
        <v>238</v>
      </c>
      <c r="I4475" t="s">
        <v>78</v>
      </c>
      <c r="J4475" t="s">
        <v>136</v>
      </c>
      <c r="K4475" t="s">
        <v>22</v>
      </c>
      <c r="L4475" t="s">
        <v>177</v>
      </c>
      <c r="M4475" t="s">
        <v>16743</v>
      </c>
      <c r="N4475" t="s">
        <v>16744</v>
      </c>
      <c r="O4475">
        <v>2.1015952777777778</v>
      </c>
      <c r="P4475">
        <v>0</v>
      </c>
      <c r="Q4475">
        <v>1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</row>
    <row r="4476" spans="1:32" x14ac:dyDescent="0.3">
      <c r="A4476">
        <v>3017737</v>
      </c>
      <c r="B4476">
        <v>1</v>
      </c>
      <c r="C4476" t="s">
        <v>83</v>
      </c>
      <c r="D4476" t="s">
        <v>118</v>
      </c>
      <c r="E4476" t="s">
        <v>16745</v>
      </c>
      <c r="F4476" t="s">
        <v>16746</v>
      </c>
      <c r="G4476" t="s">
        <v>134</v>
      </c>
      <c r="H4476" t="s">
        <v>327</v>
      </c>
      <c r="I4476" t="s">
        <v>78</v>
      </c>
      <c r="J4476" t="s">
        <v>136</v>
      </c>
      <c r="K4476" t="s">
        <v>22</v>
      </c>
      <c r="L4476" t="s">
        <v>177</v>
      </c>
      <c r="M4476" t="s">
        <v>16747</v>
      </c>
      <c r="N4476" t="s">
        <v>16748</v>
      </c>
      <c r="O4476">
        <v>1.8719486111111112</v>
      </c>
      <c r="P4476">
        <v>0</v>
      </c>
      <c r="Q4476">
        <v>129</v>
      </c>
      <c r="R4476">
        <v>0</v>
      </c>
      <c r="S4476">
        <v>1</v>
      </c>
      <c r="T4476">
        <v>0</v>
      </c>
      <c r="U4476">
        <v>8</v>
      </c>
      <c r="V4476">
        <v>0</v>
      </c>
      <c r="W4476">
        <v>0</v>
      </c>
      <c r="X4476">
        <v>0</v>
      </c>
      <c r="Y4476">
        <v>21.546959000000001</v>
      </c>
      <c r="Z4476">
        <v>0</v>
      </c>
      <c r="AA4476">
        <v>0.99484384000000003</v>
      </c>
      <c r="AB4476">
        <v>0</v>
      </c>
      <c r="AC4476">
        <v>1.7229973000000001</v>
      </c>
      <c r="AD4476">
        <v>0</v>
      </c>
      <c r="AE4476">
        <v>0</v>
      </c>
      <c r="AF4476">
        <v>24.264800999999999</v>
      </c>
    </row>
    <row r="4477" spans="1:32" x14ac:dyDescent="0.3">
      <c r="A4477">
        <v>3014297</v>
      </c>
      <c r="B4477">
        <v>1</v>
      </c>
      <c r="C4477" t="s">
        <v>83</v>
      </c>
      <c r="D4477" t="s">
        <v>130</v>
      </c>
      <c r="E4477" t="s">
        <v>16749</v>
      </c>
      <c r="F4477" t="s">
        <v>16750</v>
      </c>
      <c r="G4477" t="s">
        <v>134</v>
      </c>
      <c r="H4477" t="s">
        <v>404</v>
      </c>
      <c r="I4477" t="s">
        <v>79</v>
      </c>
      <c r="J4477" t="s">
        <v>136</v>
      </c>
      <c r="K4477" t="s">
        <v>22</v>
      </c>
      <c r="L4477" t="s">
        <v>177</v>
      </c>
      <c r="M4477" t="s">
        <v>16751</v>
      </c>
      <c r="N4477" t="s">
        <v>12972</v>
      </c>
      <c r="O4477">
        <v>1.702076388888889</v>
      </c>
      <c r="P4477">
        <v>7</v>
      </c>
      <c r="Q4477">
        <v>188</v>
      </c>
      <c r="R4477">
        <v>2</v>
      </c>
      <c r="S4477">
        <v>15</v>
      </c>
      <c r="T4477">
        <v>12</v>
      </c>
      <c r="U4477">
        <v>8</v>
      </c>
      <c r="V4477">
        <v>0</v>
      </c>
      <c r="W4477">
        <v>0</v>
      </c>
      <c r="X4477">
        <v>1.2694901999999999</v>
      </c>
      <c r="Y4477">
        <v>40.325454999999998</v>
      </c>
      <c r="Z4477">
        <v>1.8778802999999999</v>
      </c>
      <c r="AA4477">
        <v>1.2482808000000001</v>
      </c>
      <c r="AB4477">
        <v>75.59263</v>
      </c>
      <c r="AC4477">
        <v>4.8268222999999999</v>
      </c>
      <c r="AD4477">
        <v>0</v>
      </c>
      <c r="AE4477">
        <v>0</v>
      </c>
      <c r="AF4477">
        <v>125.14055999999999</v>
      </c>
    </row>
    <row r="4478" spans="1:32" x14ac:dyDescent="0.3">
      <c r="A4478">
        <v>3016161</v>
      </c>
      <c r="B4478">
        <v>1</v>
      </c>
      <c r="C4478" t="s">
        <v>82</v>
      </c>
      <c r="D4478" t="s">
        <v>91</v>
      </c>
      <c r="E4478" t="s">
        <v>16752</v>
      </c>
      <c r="F4478" t="s">
        <v>16753</v>
      </c>
      <c r="G4478" t="s">
        <v>134</v>
      </c>
      <c r="H4478" t="s">
        <v>216</v>
      </c>
      <c r="I4478" t="s">
        <v>78</v>
      </c>
      <c r="J4478" t="s">
        <v>136</v>
      </c>
      <c r="K4478" t="s">
        <v>22</v>
      </c>
      <c r="L4478" t="s">
        <v>177</v>
      </c>
      <c r="M4478" t="s">
        <v>16754</v>
      </c>
      <c r="N4478" t="s">
        <v>16755</v>
      </c>
      <c r="O4478">
        <v>0.65817749999999997</v>
      </c>
      <c r="P4478">
        <v>0</v>
      </c>
      <c r="Q4478">
        <v>5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1.1635888999999999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1.1635888999999999</v>
      </c>
    </row>
    <row r="4479" spans="1:32" x14ac:dyDescent="0.3">
      <c r="A4479">
        <v>3016176</v>
      </c>
      <c r="B4479">
        <v>1</v>
      </c>
      <c r="C4479" t="s">
        <v>83</v>
      </c>
      <c r="D4479" t="s">
        <v>115</v>
      </c>
      <c r="E4479" t="s">
        <v>16756</v>
      </c>
      <c r="F4479" t="s">
        <v>16757</v>
      </c>
      <c r="G4479" t="s">
        <v>134</v>
      </c>
      <c r="H4479" t="s">
        <v>147</v>
      </c>
      <c r="I4479" t="s">
        <v>79</v>
      </c>
      <c r="J4479" t="s">
        <v>136</v>
      </c>
      <c r="K4479" t="s">
        <v>22</v>
      </c>
      <c r="L4479" t="s">
        <v>137</v>
      </c>
      <c r="M4479" t="s">
        <v>16758</v>
      </c>
      <c r="N4479" t="s">
        <v>16759</v>
      </c>
      <c r="O4479">
        <v>3.108888888888889</v>
      </c>
      <c r="P4479">
        <v>0</v>
      </c>
      <c r="Q4479">
        <v>4</v>
      </c>
      <c r="R4479">
        <v>0</v>
      </c>
      <c r="S4479">
        <v>1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1.3752496999999999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1.3752496999999999</v>
      </c>
    </row>
    <row r="4480" spans="1:32" x14ac:dyDescent="0.3">
      <c r="A4480">
        <v>3016728</v>
      </c>
      <c r="B4480">
        <v>1</v>
      </c>
      <c r="C4480" t="s">
        <v>82</v>
      </c>
      <c r="D4480" t="s">
        <v>86</v>
      </c>
      <c r="E4480" t="s">
        <v>16760</v>
      </c>
      <c r="F4480" t="s">
        <v>16761</v>
      </c>
      <c r="G4480" t="s">
        <v>134</v>
      </c>
      <c r="H4480" t="s">
        <v>238</v>
      </c>
      <c r="I4480" t="s">
        <v>78</v>
      </c>
      <c r="J4480" t="s">
        <v>136</v>
      </c>
      <c r="K4480" t="s">
        <v>22</v>
      </c>
      <c r="L4480" t="s">
        <v>177</v>
      </c>
      <c r="M4480" t="s">
        <v>16762</v>
      </c>
      <c r="N4480" t="s">
        <v>16763</v>
      </c>
      <c r="O4480">
        <v>1.4801988888888891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0.43380180000000002</v>
      </c>
      <c r="AD4480">
        <v>0</v>
      </c>
      <c r="AE4480">
        <v>0</v>
      </c>
      <c r="AF4480">
        <v>0.43380180000000002</v>
      </c>
    </row>
    <row r="4481" spans="1:32" x14ac:dyDescent="0.3">
      <c r="A4481">
        <v>3020323</v>
      </c>
      <c r="B4481">
        <v>1</v>
      </c>
      <c r="C4481" t="s">
        <v>83</v>
      </c>
      <c r="D4481" t="s">
        <v>115</v>
      </c>
      <c r="E4481" t="s">
        <v>16764</v>
      </c>
      <c r="F4481" t="s">
        <v>16765</v>
      </c>
      <c r="G4481" t="s">
        <v>134</v>
      </c>
      <c r="H4481" t="s">
        <v>182</v>
      </c>
      <c r="I4481" t="s">
        <v>79</v>
      </c>
      <c r="J4481" t="s">
        <v>136</v>
      </c>
      <c r="K4481" t="s">
        <v>22</v>
      </c>
      <c r="L4481" t="s">
        <v>177</v>
      </c>
      <c r="M4481" t="s">
        <v>16766</v>
      </c>
      <c r="N4481" t="s">
        <v>16767</v>
      </c>
      <c r="O4481">
        <v>0.44301527777777777</v>
      </c>
      <c r="P4481">
        <v>1</v>
      </c>
      <c r="Q4481">
        <v>2</v>
      </c>
      <c r="R4481">
        <v>11</v>
      </c>
      <c r="S4481">
        <v>70</v>
      </c>
      <c r="T4481">
        <v>1</v>
      </c>
      <c r="U4481">
        <v>4</v>
      </c>
      <c r="V4481">
        <v>1</v>
      </c>
      <c r="W4481">
        <v>0</v>
      </c>
      <c r="X4481">
        <v>5.0493420000000002</v>
      </c>
      <c r="Y4481">
        <v>0.30980593000000001</v>
      </c>
      <c r="Z4481">
        <v>147.96634</v>
      </c>
      <c r="AA4481">
        <v>37.190753999999998</v>
      </c>
      <c r="AB4481">
        <v>0.17543429999999999</v>
      </c>
      <c r="AC4481">
        <v>3.6443235999999999</v>
      </c>
      <c r="AD4481">
        <v>1.2891242999999999</v>
      </c>
      <c r="AE4481">
        <v>0</v>
      </c>
      <c r="AF4481">
        <v>195.62512000000001</v>
      </c>
    </row>
    <row r="4482" spans="1:32" x14ac:dyDescent="0.3">
      <c r="A4482">
        <v>3014692</v>
      </c>
      <c r="B4482">
        <v>1</v>
      </c>
      <c r="C4482" t="s">
        <v>83</v>
      </c>
      <c r="D4482" t="s">
        <v>115</v>
      </c>
      <c r="E4482" t="s">
        <v>16768</v>
      </c>
      <c r="F4482" t="s">
        <v>16769</v>
      </c>
      <c r="G4482" t="s">
        <v>134</v>
      </c>
      <c r="H4482" t="s">
        <v>211</v>
      </c>
      <c r="I4482" t="s">
        <v>79</v>
      </c>
      <c r="J4482" t="s">
        <v>136</v>
      </c>
      <c r="K4482" t="s">
        <v>22</v>
      </c>
      <c r="L4482" t="s">
        <v>177</v>
      </c>
      <c r="M4482" t="s">
        <v>16770</v>
      </c>
      <c r="N4482" t="s">
        <v>16771</v>
      </c>
      <c r="O4482">
        <v>0.89055555555555554</v>
      </c>
      <c r="P4482">
        <v>0</v>
      </c>
      <c r="Q4482">
        <v>2</v>
      </c>
      <c r="R4482">
        <v>0</v>
      </c>
      <c r="S4482">
        <v>8</v>
      </c>
      <c r="T4482">
        <v>7</v>
      </c>
      <c r="U4482">
        <v>104</v>
      </c>
      <c r="V4482">
        <v>1</v>
      </c>
      <c r="W4482">
        <v>0</v>
      </c>
      <c r="X4482">
        <v>0</v>
      </c>
      <c r="Y4482">
        <v>0.33717745999999998</v>
      </c>
      <c r="Z4482">
        <v>0</v>
      </c>
      <c r="AA4482">
        <v>2.5089226</v>
      </c>
      <c r="AB4482">
        <v>37.450980000000001</v>
      </c>
      <c r="AC4482">
        <v>45.242274999999999</v>
      </c>
      <c r="AD4482">
        <v>67.528046000000003</v>
      </c>
      <c r="AE4482">
        <v>0</v>
      </c>
      <c r="AF4482">
        <v>153.06739999999999</v>
      </c>
    </row>
    <row r="4483" spans="1:32" x14ac:dyDescent="0.3">
      <c r="A4483">
        <v>3015525</v>
      </c>
      <c r="B4483">
        <v>1</v>
      </c>
      <c r="C4483" t="s">
        <v>83</v>
      </c>
      <c r="D4483" t="s">
        <v>128</v>
      </c>
      <c r="E4483" t="s">
        <v>16772</v>
      </c>
      <c r="F4483" t="s">
        <v>16773</v>
      </c>
      <c r="G4483" t="s">
        <v>134</v>
      </c>
      <c r="H4483" t="s">
        <v>211</v>
      </c>
      <c r="I4483" t="s">
        <v>79</v>
      </c>
      <c r="J4483" t="s">
        <v>136</v>
      </c>
      <c r="K4483" t="s">
        <v>22</v>
      </c>
      <c r="L4483" t="s">
        <v>177</v>
      </c>
      <c r="M4483" t="s">
        <v>16774</v>
      </c>
      <c r="N4483" t="s">
        <v>16775</v>
      </c>
      <c r="O4483">
        <v>2.4876155555555552</v>
      </c>
      <c r="P4483">
        <v>7</v>
      </c>
      <c r="Q4483">
        <v>0</v>
      </c>
      <c r="R4483">
        <v>61</v>
      </c>
      <c r="S4483">
        <v>0</v>
      </c>
      <c r="T4483">
        <v>2</v>
      </c>
      <c r="U4483">
        <v>0</v>
      </c>
      <c r="V4483">
        <v>0</v>
      </c>
      <c r="W4483">
        <v>0</v>
      </c>
      <c r="X4483">
        <v>3.9381179999999998</v>
      </c>
      <c r="Y4483">
        <v>0</v>
      </c>
      <c r="Z4483">
        <v>37.830063000000003</v>
      </c>
      <c r="AA4483">
        <v>0</v>
      </c>
      <c r="AB4483">
        <v>3.2483567999999998</v>
      </c>
      <c r="AC4483">
        <v>0</v>
      </c>
      <c r="AD4483">
        <v>0</v>
      </c>
      <c r="AE4483">
        <v>0</v>
      </c>
      <c r="AF4483">
        <v>45.016537</v>
      </c>
    </row>
    <row r="4484" spans="1:32" x14ac:dyDescent="0.3">
      <c r="A4484">
        <v>3011661</v>
      </c>
      <c r="B4484">
        <v>1</v>
      </c>
      <c r="C4484" t="s">
        <v>83</v>
      </c>
      <c r="D4484" t="s">
        <v>128</v>
      </c>
      <c r="E4484" t="s">
        <v>16776</v>
      </c>
      <c r="F4484" t="s">
        <v>16777</v>
      </c>
      <c r="G4484" t="s">
        <v>134</v>
      </c>
      <c r="H4484" t="s">
        <v>293</v>
      </c>
      <c r="I4484" t="s">
        <v>78</v>
      </c>
      <c r="J4484" t="s">
        <v>136</v>
      </c>
      <c r="K4484" t="s">
        <v>22</v>
      </c>
      <c r="L4484" t="s">
        <v>177</v>
      </c>
      <c r="M4484" t="s">
        <v>16778</v>
      </c>
      <c r="N4484" t="s">
        <v>16779</v>
      </c>
      <c r="O4484">
        <v>2.940979722222222</v>
      </c>
      <c r="P4484">
        <v>0</v>
      </c>
      <c r="Q4484">
        <v>29</v>
      </c>
      <c r="R4484">
        <v>0</v>
      </c>
      <c r="S4484">
        <v>0</v>
      </c>
      <c r="T4484">
        <v>0</v>
      </c>
      <c r="U4484">
        <v>4</v>
      </c>
      <c r="V4484">
        <v>0</v>
      </c>
      <c r="W4484">
        <v>0</v>
      </c>
      <c r="X4484">
        <v>0</v>
      </c>
      <c r="Y4484">
        <v>15.384883</v>
      </c>
      <c r="Z4484">
        <v>0</v>
      </c>
      <c r="AA4484">
        <v>0</v>
      </c>
      <c r="AB4484">
        <v>0</v>
      </c>
      <c r="AC4484">
        <v>5.4828330000000003</v>
      </c>
      <c r="AD4484">
        <v>0</v>
      </c>
      <c r="AE4484">
        <v>0</v>
      </c>
      <c r="AF4484">
        <v>20.867716000000001</v>
      </c>
    </row>
    <row r="4485" spans="1:32" x14ac:dyDescent="0.3">
      <c r="A4485">
        <v>3016199</v>
      </c>
      <c r="B4485">
        <v>1</v>
      </c>
      <c r="C4485" t="s">
        <v>83</v>
      </c>
      <c r="D4485" t="s">
        <v>130</v>
      </c>
      <c r="E4485" t="s">
        <v>16780</v>
      </c>
      <c r="F4485" t="s">
        <v>16781</v>
      </c>
      <c r="G4485" t="s">
        <v>134</v>
      </c>
      <c r="H4485" t="s">
        <v>211</v>
      </c>
      <c r="I4485" t="s">
        <v>79</v>
      </c>
      <c r="J4485" t="s">
        <v>136</v>
      </c>
      <c r="K4485" t="s">
        <v>22</v>
      </c>
      <c r="L4485" t="s">
        <v>177</v>
      </c>
      <c r="M4485" t="s">
        <v>16782</v>
      </c>
      <c r="N4485" t="s">
        <v>16783</v>
      </c>
      <c r="O4485">
        <v>0.29194444444444445</v>
      </c>
      <c r="P4485">
        <v>0</v>
      </c>
      <c r="Q4485">
        <v>0</v>
      </c>
      <c r="R4485">
        <v>0</v>
      </c>
      <c r="S4485">
        <v>0</v>
      </c>
      <c r="T4485">
        <v>27</v>
      </c>
      <c r="U4485">
        <v>72</v>
      </c>
      <c r="V4485">
        <v>42</v>
      </c>
      <c r="W4485">
        <v>42</v>
      </c>
      <c r="X4485">
        <v>0</v>
      </c>
      <c r="Y4485">
        <v>0</v>
      </c>
      <c r="Z4485">
        <v>0</v>
      </c>
      <c r="AA4485">
        <v>0</v>
      </c>
      <c r="AB4485">
        <v>118.65978</v>
      </c>
      <c r="AC4485">
        <v>118.512024</v>
      </c>
      <c r="AD4485">
        <v>1044.5719999999999</v>
      </c>
      <c r="AE4485">
        <v>527.96540000000005</v>
      </c>
      <c r="AF4485">
        <v>1809.7092</v>
      </c>
    </row>
    <row r="4486" spans="1:32" x14ac:dyDescent="0.3">
      <c r="A4486">
        <v>3013946</v>
      </c>
      <c r="B4486">
        <v>1</v>
      </c>
      <c r="C4486" t="s">
        <v>82</v>
      </c>
      <c r="D4486" t="s">
        <v>112</v>
      </c>
      <c r="E4486" t="s">
        <v>16784</v>
      </c>
      <c r="F4486" t="s">
        <v>16785</v>
      </c>
      <c r="G4486" t="s">
        <v>134</v>
      </c>
      <c r="H4486" t="s">
        <v>211</v>
      </c>
      <c r="I4486" t="s">
        <v>79</v>
      </c>
      <c r="J4486" t="s">
        <v>136</v>
      </c>
      <c r="K4486" t="s">
        <v>22</v>
      </c>
      <c r="L4486" t="s">
        <v>177</v>
      </c>
      <c r="M4486" t="s">
        <v>16786</v>
      </c>
      <c r="N4486" t="s">
        <v>16787</v>
      </c>
      <c r="O4486">
        <v>0.78833333333333333</v>
      </c>
      <c r="P4486">
        <v>0</v>
      </c>
      <c r="Q4486">
        <v>1</v>
      </c>
      <c r="R4486">
        <v>1</v>
      </c>
      <c r="S4486">
        <v>17</v>
      </c>
      <c r="T4486">
        <v>1</v>
      </c>
      <c r="U4486">
        <v>2</v>
      </c>
      <c r="V4486">
        <v>1</v>
      </c>
      <c r="W4486">
        <v>0</v>
      </c>
      <c r="X4486">
        <v>0</v>
      </c>
      <c r="Y4486">
        <v>0.20311171</v>
      </c>
      <c r="Z4486">
        <v>0</v>
      </c>
      <c r="AA4486">
        <v>19.620007000000001</v>
      </c>
      <c r="AB4486">
        <v>0.13356770000000001</v>
      </c>
      <c r="AC4486">
        <v>9.9305930000000001E-2</v>
      </c>
      <c r="AD4486">
        <v>0.13014321000000001</v>
      </c>
      <c r="AE4486">
        <v>0</v>
      </c>
      <c r="AF4486">
        <v>20.186136000000001</v>
      </c>
    </row>
    <row r="4487" spans="1:32" x14ac:dyDescent="0.3">
      <c r="A4487">
        <v>3014363</v>
      </c>
      <c r="B4487">
        <v>2</v>
      </c>
      <c r="C4487" t="s">
        <v>83</v>
      </c>
      <c r="D4487" t="s">
        <v>129</v>
      </c>
      <c r="E4487" t="s">
        <v>16788</v>
      </c>
      <c r="F4487" t="s">
        <v>16789</v>
      </c>
      <c r="G4487" t="s">
        <v>134</v>
      </c>
      <c r="H4487" t="s">
        <v>2683</v>
      </c>
      <c r="I4487" t="s">
        <v>79</v>
      </c>
      <c r="J4487" t="s">
        <v>136</v>
      </c>
      <c r="K4487" t="s">
        <v>22</v>
      </c>
      <c r="L4487" t="s">
        <v>177</v>
      </c>
      <c r="M4487" t="s">
        <v>13116</v>
      </c>
      <c r="N4487" t="s">
        <v>16790</v>
      </c>
      <c r="O4487">
        <v>0.7038888888888889</v>
      </c>
      <c r="P4487">
        <v>6</v>
      </c>
      <c r="Q4487">
        <v>500</v>
      </c>
      <c r="R4487">
        <v>141</v>
      </c>
      <c r="S4487">
        <v>164</v>
      </c>
      <c r="T4487">
        <v>14</v>
      </c>
      <c r="U4487">
        <v>37</v>
      </c>
      <c r="V4487">
        <v>3</v>
      </c>
      <c r="W4487">
        <v>0</v>
      </c>
      <c r="X4487">
        <v>5.8486656999999997</v>
      </c>
      <c r="Y4487">
        <v>61.055959999999999</v>
      </c>
      <c r="Z4487">
        <v>205.20836</v>
      </c>
      <c r="AA4487">
        <v>47.705691999999999</v>
      </c>
      <c r="AB4487">
        <v>2.5256504999999998</v>
      </c>
      <c r="AC4487">
        <v>6.4189261999999996</v>
      </c>
      <c r="AD4487">
        <v>33.647689999999997</v>
      </c>
      <c r="AE4487">
        <v>0</v>
      </c>
      <c r="AF4487">
        <v>362.41095000000001</v>
      </c>
    </row>
    <row r="4488" spans="1:32" x14ac:dyDescent="0.3">
      <c r="A4488">
        <v>3013479</v>
      </c>
      <c r="B4488">
        <v>1</v>
      </c>
      <c r="C4488" t="s">
        <v>83</v>
      </c>
      <c r="D4488" t="s">
        <v>114</v>
      </c>
      <c r="E4488" t="s">
        <v>16791</v>
      </c>
      <c r="F4488" t="s">
        <v>16792</v>
      </c>
      <c r="G4488" t="s">
        <v>134</v>
      </c>
      <c r="H4488" t="s">
        <v>147</v>
      </c>
      <c r="I4488" t="s">
        <v>78</v>
      </c>
      <c r="J4488" t="s">
        <v>136</v>
      </c>
      <c r="K4488" t="s">
        <v>22</v>
      </c>
      <c r="L4488" t="s">
        <v>137</v>
      </c>
      <c r="M4488" t="s">
        <v>16793</v>
      </c>
      <c r="N4488" t="s">
        <v>16794</v>
      </c>
      <c r="O4488">
        <v>6.5213888888888887</v>
      </c>
      <c r="P4488">
        <v>0</v>
      </c>
      <c r="Q4488">
        <v>344</v>
      </c>
      <c r="R4488">
        <v>0</v>
      </c>
      <c r="S4488">
        <v>1</v>
      </c>
      <c r="T4488">
        <v>0</v>
      </c>
      <c r="U4488">
        <v>10</v>
      </c>
      <c r="V4488">
        <v>0</v>
      </c>
      <c r="W4488">
        <v>0</v>
      </c>
      <c r="X4488">
        <v>0</v>
      </c>
      <c r="Y4488">
        <v>496.57850000000002</v>
      </c>
      <c r="Z4488">
        <v>0</v>
      </c>
      <c r="AA4488">
        <v>0</v>
      </c>
      <c r="AB4488">
        <v>0</v>
      </c>
      <c r="AC4488">
        <v>26.732792</v>
      </c>
      <c r="AD4488">
        <v>0</v>
      </c>
      <c r="AE4488">
        <v>0</v>
      </c>
      <c r="AF4488">
        <v>523.31129999999996</v>
      </c>
    </row>
    <row r="4489" spans="1:32" x14ac:dyDescent="0.3">
      <c r="A4489">
        <v>3016969</v>
      </c>
      <c r="B4489">
        <v>1</v>
      </c>
      <c r="C4489" t="s">
        <v>83</v>
      </c>
      <c r="D4489" t="s">
        <v>118</v>
      </c>
      <c r="E4489" t="s">
        <v>16795</v>
      </c>
      <c r="F4489" t="s">
        <v>16796</v>
      </c>
      <c r="G4489" t="s">
        <v>134</v>
      </c>
      <c r="H4489" t="s">
        <v>211</v>
      </c>
      <c r="I4489" t="s">
        <v>79</v>
      </c>
      <c r="J4489" t="s">
        <v>136</v>
      </c>
      <c r="K4489" t="s">
        <v>22</v>
      </c>
      <c r="L4489" t="s">
        <v>177</v>
      </c>
      <c r="M4489" t="s">
        <v>16797</v>
      </c>
      <c r="N4489" t="s">
        <v>16798</v>
      </c>
      <c r="O4489">
        <v>0.82361111111111107</v>
      </c>
      <c r="P4489">
        <v>5</v>
      </c>
      <c r="Q4489">
        <v>92</v>
      </c>
      <c r="R4489">
        <v>157</v>
      </c>
      <c r="S4489">
        <v>199</v>
      </c>
      <c r="T4489">
        <v>17</v>
      </c>
      <c r="U4489">
        <v>16</v>
      </c>
      <c r="V4489">
        <v>0</v>
      </c>
      <c r="W4489">
        <v>0</v>
      </c>
      <c r="X4489">
        <v>5.1257057000000001</v>
      </c>
      <c r="Y4489">
        <v>10.938043</v>
      </c>
      <c r="Z4489">
        <v>32.545963</v>
      </c>
      <c r="AA4489">
        <v>35.085644000000002</v>
      </c>
      <c r="AB4489">
        <v>48.122199999999999</v>
      </c>
      <c r="AC4489">
        <v>11.30701</v>
      </c>
      <c r="AD4489">
        <v>0</v>
      </c>
      <c r="AE4489">
        <v>0</v>
      </c>
      <c r="AF4489">
        <v>143.12457000000001</v>
      </c>
    </row>
    <row r="4490" spans="1:32" x14ac:dyDescent="0.3">
      <c r="A4490">
        <v>3019792</v>
      </c>
      <c r="B4490">
        <v>1</v>
      </c>
      <c r="C4490" t="s">
        <v>82</v>
      </c>
      <c r="D4490" t="s">
        <v>92</v>
      </c>
      <c r="E4490" t="s">
        <v>16799</v>
      </c>
      <c r="F4490" t="s">
        <v>16800</v>
      </c>
      <c r="G4490" t="s">
        <v>134</v>
      </c>
      <c r="H4490" t="s">
        <v>367</v>
      </c>
      <c r="I4490" t="s">
        <v>78</v>
      </c>
      <c r="J4490" t="s">
        <v>136</v>
      </c>
      <c r="K4490" t="s">
        <v>22</v>
      </c>
      <c r="L4490" t="s">
        <v>177</v>
      </c>
      <c r="M4490" t="s">
        <v>16801</v>
      </c>
      <c r="N4490" t="s">
        <v>16802</v>
      </c>
      <c r="O4490">
        <v>2.6117072222222224</v>
      </c>
      <c r="P4490">
        <v>0</v>
      </c>
      <c r="Q4490">
        <v>1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1.9200097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1.9200097</v>
      </c>
    </row>
    <row r="4491" spans="1:32" x14ac:dyDescent="0.3">
      <c r="A4491">
        <v>3020373</v>
      </c>
      <c r="B4491">
        <v>1</v>
      </c>
      <c r="C4491" t="s">
        <v>82</v>
      </c>
      <c r="D4491" t="s">
        <v>101</v>
      </c>
      <c r="E4491" t="s">
        <v>16803</v>
      </c>
      <c r="F4491" t="s">
        <v>16804</v>
      </c>
      <c r="G4491" t="s">
        <v>134</v>
      </c>
      <c r="H4491" t="s">
        <v>367</v>
      </c>
      <c r="I4491" t="s">
        <v>78</v>
      </c>
      <c r="J4491" t="s">
        <v>136</v>
      </c>
      <c r="K4491" t="s">
        <v>22</v>
      </c>
      <c r="L4491" t="s">
        <v>177</v>
      </c>
      <c r="M4491" t="s">
        <v>16805</v>
      </c>
      <c r="N4491" t="s">
        <v>16806</v>
      </c>
      <c r="O4491">
        <v>1.6640677777777779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1.0232239000000001</v>
      </c>
      <c r="AD4491">
        <v>0</v>
      </c>
      <c r="AE4491">
        <v>0</v>
      </c>
      <c r="AF4491">
        <v>1.0232239000000001</v>
      </c>
    </row>
    <row r="4492" spans="1:32" x14ac:dyDescent="0.3">
      <c r="A4492">
        <v>3017454</v>
      </c>
      <c r="B4492">
        <v>1</v>
      </c>
      <c r="C4492" t="s">
        <v>83</v>
      </c>
      <c r="D4492" t="s">
        <v>123</v>
      </c>
      <c r="E4492" t="s">
        <v>16807</v>
      </c>
      <c r="F4492" t="s">
        <v>16808</v>
      </c>
      <c r="G4492" t="s">
        <v>134</v>
      </c>
      <c r="H4492" t="s">
        <v>238</v>
      </c>
      <c r="I4492" t="s">
        <v>78</v>
      </c>
      <c r="J4492" t="s">
        <v>136</v>
      </c>
      <c r="K4492" t="s">
        <v>22</v>
      </c>
      <c r="L4492" t="s">
        <v>177</v>
      </c>
      <c r="M4492" t="s">
        <v>16809</v>
      </c>
      <c r="N4492" t="s">
        <v>16810</v>
      </c>
      <c r="O4492">
        <v>3.9897369444444446</v>
      </c>
      <c r="P4492">
        <v>0</v>
      </c>
      <c r="Q4492">
        <v>1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1.0153848000000001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1.0153848000000001</v>
      </c>
    </row>
    <row r="4493" spans="1:32" x14ac:dyDescent="0.3">
      <c r="A4493">
        <v>3018256</v>
      </c>
      <c r="B4493">
        <v>1</v>
      </c>
      <c r="C4493" t="s">
        <v>82</v>
      </c>
      <c r="D4493" t="s">
        <v>92</v>
      </c>
      <c r="E4493" t="s">
        <v>16811</v>
      </c>
      <c r="F4493" t="s">
        <v>16812</v>
      </c>
      <c r="G4493" t="s">
        <v>134</v>
      </c>
      <c r="H4493" t="s">
        <v>211</v>
      </c>
      <c r="I4493" t="s">
        <v>79</v>
      </c>
      <c r="J4493" t="s">
        <v>136</v>
      </c>
      <c r="K4493" t="s">
        <v>22</v>
      </c>
      <c r="L4493" t="s">
        <v>177</v>
      </c>
      <c r="M4493" t="s">
        <v>16813</v>
      </c>
      <c r="N4493" t="s">
        <v>16814</v>
      </c>
      <c r="O4493">
        <v>1.0313888888888889</v>
      </c>
      <c r="P4493">
        <v>0</v>
      </c>
      <c r="Q4493">
        <v>34</v>
      </c>
      <c r="R4493">
        <v>0</v>
      </c>
      <c r="S4493">
        <v>0</v>
      </c>
      <c r="T4493">
        <v>7</v>
      </c>
      <c r="U4493">
        <v>31</v>
      </c>
      <c r="V4493">
        <v>1</v>
      </c>
      <c r="W4493">
        <v>0</v>
      </c>
      <c r="X4493">
        <v>0</v>
      </c>
      <c r="Y4493">
        <v>19.402922</v>
      </c>
      <c r="Z4493">
        <v>0</v>
      </c>
      <c r="AA4493">
        <v>0</v>
      </c>
      <c r="AB4493">
        <v>99.539023999999998</v>
      </c>
      <c r="AC4493">
        <v>48.141036999999997</v>
      </c>
      <c r="AD4493">
        <v>64.308959999999999</v>
      </c>
      <c r="AE4493">
        <v>0</v>
      </c>
      <c r="AF4493">
        <v>231.39194000000001</v>
      </c>
    </row>
    <row r="4494" spans="1:32" x14ac:dyDescent="0.3">
      <c r="A4494">
        <v>3016587</v>
      </c>
      <c r="B4494">
        <v>2</v>
      </c>
      <c r="C4494" t="s">
        <v>82</v>
      </c>
      <c r="D4494" t="s">
        <v>113</v>
      </c>
      <c r="E4494" t="s">
        <v>16815</v>
      </c>
      <c r="F4494" t="s">
        <v>16816</v>
      </c>
      <c r="G4494" t="s">
        <v>134</v>
      </c>
      <c r="H4494" t="s">
        <v>247</v>
      </c>
      <c r="I4494" t="s">
        <v>78</v>
      </c>
      <c r="J4494" t="s">
        <v>136</v>
      </c>
      <c r="K4494" t="s">
        <v>22</v>
      </c>
      <c r="L4494" t="s">
        <v>177</v>
      </c>
      <c r="M4494" t="s">
        <v>16173</v>
      </c>
      <c r="N4494" t="s">
        <v>16817</v>
      </c>
      <c r="O4494">
        <v>0.19694444444444445</v>
      </c>
      <c r="P4494">
        <v>0</v>
      </c>
      <c r="Q4494">
        <v>80</v>
      </c>
      <c r="R4494">
        <v>0</v>
      </c>
      <c r="S4494">
        <v>58</v>
      </c>
      <c r="T4494">
        <v>0</v>
      </c>
      <c r="U4494">
        <v>19</v>
      </c>
      <c r="V4494">
        <v>0</v>
      </c>
      <c r="W4494">
        <v>0</v>
      </c>
      <c r="X4494">
        <v>0</v>
      </c>
      <c r="Y4494">
        <v>7.9953580000000004</v>
      </c>
      <c r="Z4494">
        <v>0</v>
      </c>
      <c r="AA4494">
        <v>4.8458405000000004</v>
      </c>
      <c r="AB4494">
        <v>0</v>
      </c>
      <c r="AC4494">
        <v>1.8075969000000001</v>
      </c>
      <c r="AD4494">
        <v>0</v>
      </c>
      <c r="AE4494">
        <v>0</v>
      </c>
      <c r="AF4494">
        <v>14.648795</v>
      </c>
    </row>
    <row r="4495" spans="1:32" x14ac:dyDescent="0.3">
      <c r="A4495">
        <v>3016131</v>
      </c>
      <c r="B4495">
        <v>1</v>
      </c>
      <c r="C4495" t="s">
        <v>83</v>
      </c>
      <c r="D4495" t="s">
        <v>122</v>
      </c>
      <c r="E4495" t="s">
        <v>16818</v>
      </c>
      <c r="F4495" t="s">
        <v>16819</v>
      </c>
      <c r="G4495" t="s">
        <v>134</v>
      </c>
      <c r="H4495" t="s">
        <v>336</v>
      </c>
      <c r="I4495" t="s">
        <v>79</v>
      </c>
      <c r="J4495" t="s">
        <v>136</v>
      </c>
      <c r="K4495" t="s">
        <v>22</v>
      </c>
      <c r="L4495" t="s">
        <v>137</v>
      </c>
      <c r="M4495" t="s">
        <v>16820</v>
      </c>
      <c r="N4495" t="s">
        <v>16821</v>
      </c>
      <c r="O4495">
        <v>2.4627777777777777</v>
      </c>
      <c r="P4495">
        <v>1</v>
      </c>
      <c r="Q4495">
        <v>10</v>
      </c>
      <c r="R4495">
        <v>17</v>
      </c>
      <c r="S4495">
        <v>12</v>
      </c>
      <c r="T4495">
        <v>1</v>
      </c>
      <c r="U4495">
        <v>1</v>
      </c>
      <c r="V4495">
        <v>0</v>
      </c>
      <c r="W4495">
        <v>0</v>
      </c>
      <c r="X4495">
        <v>123.42927</v>
      </c>
      <c r="Y4495">
        <v>1.0082846000000001</v>
      </c>
      <c r="Z4495">
        <v>5.533328</v>
      </c>
      <c r="AA4495">
        <v>0.18581252000000001</v>
      </c>
      <c r="AB4495">
        <v>0.11882255999999999</v>
      </c>
      <c r="AC4495">
        <v>2.2576000000000001</v>
      </c>
      <c r="AD4495">
        <v>0</v>
      </c>
      <c r="AE4495">
        <v>0</v>
      </c>
      <c r="AF4495">
        <v>132.53310999999999</v>
      </c>
    </row>
    <row r="4496" spans="1:32" x14ac:dyDescent="0.3">
      <c r="A4496">
        <v>3015716</v>
      </c>
      <c r="B4496">
        <v>1</v>
      </c>
      <c r="C4496" t="s">
        <v>83</v>
      </c>
      <c r="D4496" t="s">
        <v>125</v>
      </c>
      <c r="E4496" t="s">
        <v>13693</v>
      </c>
      <c r="F4496" t="s">
        <v>13694</v>
      </c>
      <c r="G4496" t="s">
        <v>134</v>
      </c>
      <c r="H4496" t="s">
        <v>211</v>
      </c>
      <c r="I4496" t="s">
        <v>79</v>
      </c>
      <c r="J4496" t="s">
        <v>136</v>
      </c>
      <c r="K4496" t="s">
        <v>22</v>
      </c>
      <c r="L4496" t="s">
        <v>177</v>
      </c>
      <c r="M4496" t="s">
        <v>16822</v>
      </c>
      <c r="N4496" t="s">
        <v>16823</v>
      </c>
      <c r="O4496">
        <v>0.38555555555555554</v>
      </c>
      <c r="P4496">
        <v>2</v>
      </c>
      <c r="Q4496">
        <v>95</v>
      </c>
      <c r="R4496">
        <v>84</v>
      </c>
      <c r="S4496">
        <v>3</v>
      </c>
      <c r="T4496">
        <v>11</v>
      </c>
      <c r="U4496">
        <v>7</v>
      </c>
      <c r="V4496">
        <v>0</v>
      </c>
      <c r="W4496">
        <v>0</v>
      </c>
      <c r="X4496">
        <v>0.19540415999999999</v>
      </c>
      <c r="Y4496">
        <v>10.707943999999999</v>
      </c>
      <c r="Z4496">
        <v>17.068666</v>
      </c>
      <c r="AA4496">
        <v>0.27223238</v>
      </c>
      <c r="AB4496">
        <v>41.637790000000003</v>
      </c>
      <c r="AC4496">
        <v>2.9488487000000001</v>
      </c>
      <c r="AD4496">
        <v>0</v>
      </c>
      <c r="AE4496">
        <v>0</v>
      </c>
      <c r="AF4496">
        <v>72.830889999999997</v>
      </c>
    </row>
    <row r="4497" spans="1:32" x14ac:dyDescent="0.3">
      <c r="A4497">
        <v>3015688</v>
      </c>
      <c r="B4497">
        <v>1</v>
      </c>
      <c r="C4497" t="s">
        <v>82</v>
      </c>
      <c r="D4497" t="s">
        <v>93</v>
      </c>
      <c r="E4497" t="s">
        <v>16824</v>
      </c>
      <c r="F4497" t="s">
        <v>16825</v>
      </c>
      <c r="G4497" t="s">
        <v>134</v>
      </c>
      <c r="H4497" t="s">
        <v>1835</v>
      </c>
      <c r="I4497" t="s">
        <v>79</v>
      </c>
      <c r="J4497" t="s">
        <v>136</v>
      </c>
      <c r="K4497" t="s">
        <v>22</v>
      </c>
      <c r="L4497" t="s">
        <v>177</v>
      </c>
      <c r="M4497" t="s">
        <v>16826</v>
      </c>
      <c r="N4497" t="s">
        <v>16827</v>
      </c>
      <c r="O4497">
        <v>5.2543499999999996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1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589.48620000000005</v>
      </c>
      <c r="AE4497">
        <v>0</v>
      </c>
      <c r="AF4497">
        <v>589.48620000000005</v>
      </c>
    </row>
    <row r="4498" spans="1:32" x14ac:dyDescent="0.3">
      <c r="A4498">
        <v>3011515</v>
      </c>
      <c r="B4498">
        <v>1</v>
      </c>
      <c r="C4498" t="s">
        <v>82</v>
      </c>
      <c r="D4498" t="s">
        <v>111</v>
      </c>
      <c r="E4498" t="s">
        <v>16828</v>
      </c>
      <c r="F4498" t="s">
        <v>16829</v>
      </c>
      <c r="G4498" t="s">
        <v>134</v>
      </c>
      <c r="H4498" t="s">
        <v>147</v>
      </c>
      <c r="I4498" t="s">
        <v>78</v>
      </c>
      <c r="J4498" t="s">
        <v>136</v>
      </c>
      <c r="K4498" t="s">
        <v>22</v>
      </c>
      <c r="L4498" t="s">
        <v>137</v>
      </c>
      <c r="M4498" t="s">
        <v>16830</v>
      </c>
      <c r="N4498" t="s">
        <v>16831</v>
      </c>
      <c r="O4498">
        <v>2.9288888888888889</v>
      </c>
      <c r="P4498">
        <v>0</v>
      </c>
      <c r="Q4498">
        <v>50</v>
      </c>
      <c r="R4498">
        <v>0</v>
      </c>
      <c r="S4498">
        <v>0</v>
      </c>
      <c r="T4498">
        <v>0</v>
      </c>
      <c r="U4498">
        <v>5</v>
      </c>
      <c r="V4498">
        <v>0</v>
      </c>
      <c r="W4498">
        <v>0</v>
      </c>
      <c r="X4498">
        <v>0</v>
      </c>
      <c r="Y4498">
        <v>27.199448</v>
      </c>
      <c r="Z4498">
        <v>0</v>
      </c>
      <c r="AA4498">
        <v>0</v>
      </c>
      <c r="AB4498">
        <v>0</v>
      </c>
      <c r="AC4498">
        <v>6.7078499999999996</v>
      </c>
      <c r="AD4498">
        <v>0</v>
      </c>
      <c r="AE4498">
        <v>0</v>
      </c>
      <c r="AF4498">
        <v>33.907294999999998</v>
      </c>
    </row>
    <row r="4499" spans="1:32" x14ac:dyDescent="0.3">
      <c r="A4499">
        <v>3013424</v>
      </c>
      <c r="B4499">
        <v>1</v>
      </c>
      <c r="C4499" t="s">
        <v>83</v>
      </c>
      <c r="D4499" t="s">
        <v>115</v>
      </c>
      <c r="E4499" t="s">
        <v>16832</v>
      </c>
      <c r="F4499" t="s">
        <v>16833</v>
      </c>
      <c r="G4499" t="s">
        <v>134</v>
      </c>
      <c r="H4499" t="s">
        <v>142</v>
      </c>
      <c r="I4499" t="s">
        <v>79</v>
      </c>
      <c r="J4499" t="s">
        <v>136</v>
      </c>
      <c r="K4499" t="s">
        <v>22</v>
      </c>
      <c r="L4499" t="s">
        <v>137</v>
      </c>
      <c r="M4499" t="s">
        <v>16834</v>
      </c>
      <c r="N4499" t="s">
        <v>16835</v>
      </c>
      <c r="O4499">
        <v>3.2</v>
      </c>
      <c r="P4499">
        <v>1</v>
      </c>
      <c r="Q4499">
        <v>787</v>
      </c>
      <c r="R4499">
        <v>0</v>
      </c>
      <c r="S4499">
        <v>25</v>
      </c>
      <c r="T4499">
        <v>0</v>
      </c>
      <c r="U4499">
        <v>101</v>
      </c>
      <c r="V4499">
        <v>0</v>
      </c>
      <c r="W4499">
        <v>0</v>
      </c>
      <c r="X4499">
        <v>77.727699999999999</v>
      </c>
      <c r="Y4499">
        <v>537.83489999999995</v>
      </c>
      <c r="Z4499">
        <v>0</v>
      </c>
      <c r="AA4499">
        <v>22.632435000000001</v>
      </c>
      <c r="AB4499">
        <v>0</v>
      </c>
      <c r="AC4499">
        <v>112.10046</v>
      </c>
      <c r="AD4499">
        <v>0</v>
      </c>
      <c r="AE4499">
        <v>0</v>
      </c>
      <c r="AF4499">
        <v>750.29549999999995</v>
      </c>
    </row>
    <row r="4500" spans="1:32" x14ac:dyDescent="0.3">
      <c r="A4500">
        <v>3016156</v>
      </c>
      <c r="B4500">
        <v>1</v>
      </c>
      <c r="C4500" t="s">
        <v>82</v>
      </c>
      <c r="D4500" t="s">
        <v>90</v>
      </c>
      <c r="E4500" t="s">
        <v>16836</v>
      </c>
      <c r="F4500" t="s">
        <v>16837</v>
      </c>
      <c r="G4500" t="s">
        <v>134</v>
      </c>
      <c r="H4500" t="s">
        <v>404</v>
      </c>
      <c r="I4500" t="s">
        <v>78</v>
      </c>
      <c r="J4500" t="s">
        <v>136</v>
      </c>
      <c r="K4500" t="s">
        <v>22</v>
      </c>
      <c r="L4500" t="s">
        <v>177</v>
      </c>
      <c r="M4500" t="s">
        <v>16838</v>
      </c>
      <c r="N4500" t="s">
        <v>16839</v>
      </c>
      <c r="O4500">
        <v>1.945428611111111</v>
      </c>
      <c r="P4500">
        <v>0</v>
      </c>
      <c r="Q4500">
        <v>182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73.373490000000004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73.373490000000004</v>
      </c>
    </row>
    <row r="4501" spans="1:32" x14ac:dyDescent="0.3">
      <c r="A4501">
        <v>3011440</v>
      </c>
      <c r="B4501">
        <v>1</v>
      </c>
      <c r="C4501" t="s">
        <v>82</v>
      </c>
      <c r="D4501" t="s">
        <v>106</v>
      </c>
      <c r="E4501" t="s">
        <v>12329</v>
      </c>
      <c r="F4501" t="s">
        <v>12330</v>
      </c>
      <c r="G4501" t="s">
        <v>134</v>
      </c>
      <c r="H4501" t="s">
        <v>142</v>
      </c>
      <c r="I4501" t="s">
        <v>78</v>
      </c>
      <c r="J4501" t="s">
        <v>136</v>
      </c>
      <c r="K4501" t="s">
        <v>22</v>
      </c>
      <c r="L4501" t="s">
        <v>137</v>
      </c>
      <c r="M4501" t="s">
        <v>16840</v>
      </c>
      <c r="N4501" t="s">
        <v>16841</v>
      </c>
      <c r="O4501">
        <v>8.7033333333333331</v>
      </c>
      <c r="P4501">
        <v>0</v>
      </c>
      <c r="Q4501">
        <v>207</v>
      </c>
      <c r="R4501">
        <v>0</v>
      </c>
      <c r="S4501">
        <v>12</v>
      </c>
      <c r="T4501">
        <v>0</v>
      </c>
      <c r="U4501">
        <v>8</v>
      </c>
      <c r="V4501">
        <v>0</v>
      </c>
      <c r="W4501">
        <v>0</v>
      </c>
      <c r="X4501">
        <v>0</v>
      </c>
      <c r="Y4501">
        <v>382.80367999999999</v>
      </c>
      <c r="Z4501">
        <v>0</v>
      </c>
      <c r="AA4501">
        <v>4.5548270000000004</v>
      </c>
      <c r="AB4501">
        <v>0</v>
      </c>
      <c r="AC4501">
        <v>23.614920000000001</v>
      </c>
      <c r="AD4501">
        <v>0</v>
      </c>
      <c r="AE4501">
        <v>0</v>
      </c>
      <c r="AF4501">
        <v>410.97345000000001</v>
      </c>
    </row>
    <row r="4502" spans="1:32" x14ac:dyDescent="0.3">
      <c r="A4502">
        <v>3008537</v>
      </c>
      <c r="B4502">
        <v>1</v>
      </c>
      <c r="C4502" t="s">
        <v>82</v>
      </c>
      <c r="D4502" t="s">
        <v>92</v>
      </c>
      <c r="E4502" t="s">
        <v>16842</v>
      </c>
      <c r="F4502" t="s">
        <v>16843</v>
      </c>
      <c r="G4502" t="s">
        <v>134</v>
      </c>
      <c r="H4502" t="s">
        <v>238</v>
      </c>
      <c r="I4502" t="s">
        <v>78</v>
      </c>
      <c r="J4502" t="s">
        <v>136</v>
      </c>
      <c r="K4502" t="s">
        <v>22</v>
      </c>
      <c r="L4502" t="s">
        <v>177</v>
      </c>
      <c r="M4502" t="s">
        <v>16844</v>
      </c>
      <c r="N4502" t="s">
        <v>16845</v>
      </c>
      <c r="O4502">
        <v>5.627705555555556</v>
      </c>
      <c r="P4502">
        <v>0</v>
      </c>
      <c r="Q4502">
        <v>1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0.41682395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0.41682395</v>
      </c>
    </row>
    <row r="4503" spans="1:32" x14ac:dyDescent="0.3">
      <c r="A4503">
        <v>3016603</v>
      </c>
      <c r="B4503">
        <v>1</v>
      </c>
      <c r="C4503" t="s">
        <v>82</v>
      </c>
      <c r="D4503" t="s">
        <v>106</v>
      </c>
      <c r="E4503" t="s">
        <v>16846</v>
      </c>
      <c r="F4503" t="s">
        <v>16847</v>
      </c>
      <c r="G4503" t="s">
        <v>134</v>
      </c>
      <c r="H4503" t="s">
        <v>247</v>
      </c>
      <c r="I4503" t="s">
        <v>78</v>
      </c>
      <c r="J4503" t="s">
        <v>136</v>
      </c>
      <c r="K4503" t="s">
        <v>22</v>
      </c>
      <c r="L4503" t="s">
        <v>177</v>
      </c>
      <c r="M4503" t="s">
        <v>16848</v>
      </c>
      <c r="N4503" t="s">
        <v>16849</v>
      </c>
      <c r="O4503">
        <v>3.223144722222222</v>
      </c>
      <c r="P4503">
        <v>0</v>
      </c>
      <c r="Q4503">
        <v>89</v>
      </c>
      <c r="R4503">
        <v>0</v>
      </c>
      <c r="S4503">
        <v>0</v>
      </c>
      <c r="T4503">
        <v>0</v>
      </c>
      <c r="U4503">
        <v>7</v>
      </c>
      <c r="V4503">
        <v>0</v>
      </c>
      <c r="W4503">
        <v>0</v>
      </c>
      <c r="X4503">
        <v>0</v>
      </c>
      <c r="Y4503">
        <v>104.70894</v>
      </c>
      <c r="Z4503">
        <v>0</v>
      </c>
      <c r="AA4503">
        <v>0</v>
      </c>
      <c r="AB4503">
        <v>0</v>
      </c>
      <c r="AC4503">
        <v>12.010681999999999</v>
      </c>
      <c r="AD4503">
        <v>0</v>
      </c>
      <c r="AE4503">
        <v>0</v>
      </c>
      <c r="AF4503">
        <v>116.71963</v>
      </c>
    </row>
    <row r="4504" spans="1:32" x14ac:dyDescent="0.3">
      <c r="A4504">
        <v>3012409</v>
      </c>
      <c r="B4504">
        <v>1</v>
      </c>
      <c r="C4504" t="s">
        <v>83</v>
      </c>
      <c r="D4504" t="s">
        <v>122</v>
      </c>
      <c r="E4504" t="s">
        <v>16850</v>
      </c>
      <c r="F4504" t="s">
        <v>16851</v>
      </c>
      <c r="G4504" t="s">
        <v>134</v>
      </c>
      <c r="H4504" t="s">
        <v>404</v>
      </c>
      <c r="I4504" t="s">
        <v>78</v>
      </c>
      <c r="J4504" t="s">
        <v>136</v>
      </c>
      <c r="K4504" t="s">
        <v>22</v>
      </c>
      <c r="L4504" t="s">
        <v>177</v>
      </c>
      <c r="M4504" t="s">
        <v>16852</v>
      </c>
      <c r="N4504" t="s">
        <v>16853</v>
      </c>
      <c r="O4504">
        <v>1.0122630555555556</v>
      </c>
      <c r="P4504">
        <v>0</v>
      </c>
      <c r="Q4504">
        <v>35</v>
      </c>
      <c r="R4504">
        <v>0</v>
      </c>
      <c r="S4504">
        <v>0</v>
      </c>
      <c r="T4504">
        <v>0</v>
      </c>
      <c r="U4504">
        <v>3</v>
      </c>
      <c r="V4504">
        <v>0</v>
      </c>
      <c r="W4504">
        <v>0</v>
      </c>
      <c r="X4504">
        <v>0</v>
      </c>
      <c r="Y4504">
        <v>2.9239712</v>
      </c>
      <c r="Z4504">
        <v>0</v>
      </c>
      <c r="AA4504">
        <v>0</v>
      </c>
      <c r="AB4504">
        <v>0</v>
      </c>
      <c r="AC4504">
        <v>0.31542690000000001</v>
      </c>
      <c r="AD4504">
        <v>0</v>
      </c>
      <c r="AE4504">
        <v>0</v>
      </c>
      <c r="AF4504">
        <v>3.239398</v>
      </c>
    </row>
    <row r="4505" spans="1:32" x14ac:dyDescent="0.3">
      <c r="A4505">
        <v>3002981</v>
      </c>
      <c r="B4505">
        <v>1</v>
      </c>
      <c r="C4505" t="s">
        <v>83</v>
      </c>
      <c r="D4505" t="s">
        <v>123</v>
      </c>
      <c r="E4505" t="s">
        <v>16854</v>
      </c>
      <c r="F4505" t="s">
        <v>16855</v>
      </c>
      <c r="G4505" t="s">
        <v>134</v>
      </c>
      <c r="H4505" t="s">
        <v>327</v>
      </c>
      <c r="I4505" t="s">
        <v>78</v>
      </c>
      <c r="J4505" t="s">
        <v>136</v>
      </c>
      <c r="K4505" t="s">
        <v>22</v>
      </c>
      <c r="L4505" t="s">
        <v>177</v>
      </c>
      <c r="M4505" t="s">
        <v>16856</v>
      </c>
      <c r="N4505" t="s">
        <v>16857</v>
      </c>
      <c r="O4505">
        <v>1.6237538888888889</v>
      </c>
      <c r="P4505">
        <v>0</v>
      </c>
      <c r="Q4505">
        <v>722</v>
      </c>
      <c r="R4505">
        <v>0</v>
      </c>
      <c r="S4505">
        <v>0</v>
      </c>
      <c r="T4505">
        <v>0</v>
      </c>
      <c r="U4505">
        <v>69</v>
      </c>
      <c r="V4505">
        <v>0</v>
      </c>
      <c r="W4505">
        <v>0</v>
      </c>
      <c r="X4505">
        <v>0</v>
      </c>
      <c r="Y4505">
        <v>271.34143</v>
      </c>
      <c r="Z4505">
        <v>0</v>
      </c>
      <c r="AA4505">
        <v>0</v>
      </c>
      <c r="AB4505">
        <v>0</v>
      </c>
      <c r="AC4505">
        <v>83.732320000000001</v>
      </c>
      <c r="AD4505">
        <v>0</v>
      </c>
      <c r="AE4505">
        <v>0</v>
      </c>
      <c r="AF4505">
        <v>355.07373000000001</v>
      </c>
    </row>
    <row r="4506" spans="1:32" x14ac:dyDescent="0.3">
      <c r="A4506">
        <v>3016980</v>
      </c>
      <c r="B4506">
        <v>1</v>
      </c>
      <c r="C4506" t="s">
        <v>82</v>
      </c>
      <c r="D4506" t="s">
        <v>104</v>
      </c>
      <c r="E4506" t="s">
        <v>16858</v>
      </c>
      <c r="F4506" t="s">
        <v>16859</v>
      </c>
      <c r="G4506" t="s">
        <v>134</v>
      </c>
      <c r="H4506" t="s">
        <v>238</v>
      </c>
      <c r="I4506" t="s">
        <v>78</v>
      </c>
      <c r="J4506" t="s">
        <v>136</v>
      </c>
      <c r="K4506" t="s">
        <v>22</v>
      </c>
      <c r="L4506" t="s">
        <v>177</v>
      </c>
      <c r="M4506" t="s">
        <v>16860</v>
      </c>
      <c r="N4506" t="s">
        <v>16861</v>
      </c>
      <c r="O4506">
        <v>0.96563222222222223</v>
      </c>
      <c r="P4506">
        <v>0</v>
      </c>
      <c r="Q4506">
        <v>4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2.2448516000000001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2.2448516000000001</v>
      </c>
    </row>
    <row r="4507" spans="1:32" x14ac:dyDescent="0.3">
      <c r="A4507">
        <v>3020292</v>
      </c>
      <c r="B4507">
        <v>1</v>
      </c>
      <c r="C4507" t="s">
        <v>82</v>
      </c>
      <c r="D4507" t="s">
        <v>105</v>
      </c>
      <c r="E4507" t="s">
        <v>11710</v>
      </c>
      <c r="F4507" t="s">
        <v>11711</v>
      </c>
      <c r="G4507" t="s">
        <v>134</v>
      </c>
      <c r="H4507" t="s">
        <v>367</v>
      </c>
      <c r="I4507" t="s">
        <v>78</v>
      </c>
      <c r="J4507" t="s">
        <v>136</v>
      </c>
      <c r="K4507" t="s">
        <v>22</v>
      </c>
      <c r="L4507" t="s">
        <v>177</v>
      </c>
      <c r="M4507" t="s">
        <v>16862</v>
      </c>
      <c r="N4507" t="s">
        <v>16863</v>
      </c>
      <c r="O4507">
        <v>3.630806666666667</v>
      </c>
      <c r="P4507">
        <v>0</v>
      </c>
      <c r="Q4507">
        <v>1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8.1008929999999992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8.1008929999999992</v>
      </c>
    </row>
    <row r="4508" spans="1:32" x14ac:dyDescent="0.3">
      <c r="A4508">
        <v>3010880</v>
      </c>
      <c r="B4508">
        <v>1</v>
      </c>
      <c r="C4508" t="s">
        <v>82</v>
      </c>
      <c r="D4508" t="s">
        <v>105</v>
      </c>
      <c r="E4508" t="s">
        <v>16864</v>
      </c>
      <c r="F4508" t="s">
        <v>16865</v>
      </c>
      <c r="G4508" t="s">
        <v>134</v>
      </c>
      <c r="H4508" t="s">
        <v>211</v>
      </c>
      <c r="I4508" t="s">
        <v>79</v>
      </c>
      <c r="J4508" t="s">
        <v>136</v>
      </c>
      <c r="K4508" t="s">
        <v>22</v>
      </c>
      <c r="L4508" t="s">
        <v>177</v>
      </c>
      <c r="M4508" t="s">
        <v>16866</v>
      </c>
      <c r="N4508" t="s">
        <v>16867</v>
      </c>
      <c r="O4508">
        <v>2.201511111111111</v>
      </c>
      <c r="P4508">
        <v>0</v>
      </c>
      <c r="Q4508">
        <v>182</v>
      </c>
      <c r="R4508">
        <v>0</v>
      </c>
      <c r="S4508">
        <v>1</v>
      </c>
      <c r="T4508">
        <v>0</v>
      </c>
      <c r="U4508">
        <v>10</v>
      </c>
      <c r="V4508">
        <v>0</v>
      </c>
      <c r="W4508">
        <v>0</v>
      </c>
      <c r="X4508">
        <v>0</v>
      </c>
      <c r="Y4508">
        <v>88.212689999999995</v>
      </c>
      <c r="Z4508">
        <v>0</v>
      </c>
      <c r="AA4508">
        <v>9.2774116000000004E-2</v>
      </c>
      <c r="AB4508">
        <v>0</v>
      </c>
      <c r="AC4508">
        <v>29.906466999999999</v>
      </c>
      <c r="AD4508">
        <v>0</v>
      </c>
      <c r="AE4508">
        <v>0</v>
      </c>
      <c r="AF4508">
        <v>118.21193</v>
      </c>
    </row>
    <row r="4509" spans="1:32" x14ac:dyDescent="0.3">
      <c r="A4509">
        <v>3012866</v>
      </c>
      <c r="B4509">
        <v>1</v>
      </c>
      <c r="C4509" t="s">
        <v>82</v>
      </c>
      <c r="D4509" t="s">
        <v>106</v>
      </c>
      <c r="E4509" t="s">
        <v>16868</v>
      </c>
      <c r="F4509" t="s">
        <v>16869</v>
      </c>
      <c r="G4509" t="s">
        <v>134</v>
      </c>
      <c r="H4509" t="s">
        <v>142</v>
      </c>
      <c r="I4509" t="s">
        <v>78</v>
      </c>
      <c r="J4509" t="s">
        <v>136</v>
      </c>
      <c r="K4509" t="s">
        <v>22</v>
      </c>
      <c r="L4509" t="s">
        <v>137</v>
      </c>
      <c r="M4509" t="s">
        <v>16870</v>
      </c>
      <c r="N4509" t="s">
        <v>16871</v>
      </c>
      <c r="O4509">
        <v>6.9769444444444444</v>
      </c>
      <c r="P4509">
        <v>0</v>
      </c>
      <c r="Q4509">
        <v>481</v>
      </c>
      <c r="R4509">
        <v>0</v>
      </c>
      <c r="S4509">
        <v>0</v>
      </c>
      <c r="T4509">
        <v>0</v>
      </c>
      <c r="U4509">
        <v>49</v>
      </c>
      <c r="V4509">
        <v>0</v>
      </c>
      <c r="W4509">
        <v>0</v>
      </c>
      <c r="X4509">
        <v>0</v>
      </c>
      <c r="Y4509">
        <v>894.86474999999996</v>
      </c>
      <c r="Z4509">
        <v>0</v>
      </c>
      <c r="AA4509">
        <v>0</v>
      </c>
      <c r="AB4509">
        <v>0</v>
      </c>
      <c r="AC4509">
        <v>287.90679999999998</v>
      </c>
      <c r="AD4509">
        <v>0</v>
      </c>
      <c r="AE4509">
        <v>0</v>
      </c>
      <c r="AF4509">
        <v>1182.7715000000001</v>
      </c>
    </row>
    <row r="4510" spans="1:32" x14ac:dyDescent="0.3">
      <c r="A4510">
        <v>3014819</v>
      </c>
      <c r="B4510">
        <v>1</v>
      </c>
      <c r="C4510" t="s">
        <v>82</v>
      </c>
      <c r="D4510" t="s">
        <v>91</v>
      </c>
      <c r="E4510" t="s">
        <v>16872</v>
      </c>
      <c r="F4510" t="s">
        <v>16873</v>
      </c>
      <c r="G4510" t="s">
        <v>134</v>
      </c>
      <c r="H4510" t="s">
        <v>1835</v>
      </c>
      <c r="I4510" t="s">
        <v>79</v>
      </c>
      <c r="J4510" t="s">
        <v>136</v>
      </c>
      <c r="K4510" t="s">
        <v>22</v>
      </c>
      <c r="L4510" t="s">
        <v>177</v>
      </c>
      <c r="M4510" t="s">
        <v>16874</v>
      </c>
      <c r="N4510" t="s">
        <v>16875</v>
      </c>
      <c r="O4510">
        <v>0.85515111111111108</v>
      </c>
      <c r="P4510">
        <v>1</v>
      </c>
      <c r="Q4510">
        <v>547</v>
      </c>
      <c r="R4510">
        <v>0</v>
      </c>
      <c r="S4510">
        <v>19</v>
      </c>
      <c r="T4510">
        <v>28</v>
      </c>
      <c r="U4510">
        <v>539</v>
      </c>
      <c r="V4510">
        <v>6</v>
      </c>
      <c r="W4510">
        <v>7</v>
      </c>
      <c r="X4510">
        <v>0</v>
      </c>
      <c r="Y4510">
        <v>164.17098999999999</v>
      </c>
      <c r="Z4510">
        <v>0</v>
      </c>
      <c r="AA4510">
        <v>5.8035579999999998</v>
      </c>
      <c r="AB4510">
        <v>143.69618</v>
      </c>
      <c r="AC4510">
        <v>419.87650000000002</v>
      </c>
      <c r="AD4510">
        <v>212.6097</v>
      </c>
      <c r="AE4510">
        <v>71.683719999999994</v>
      </c>
      <c r="AF4510">
        <v>1017.84064</v>
      </c>
    </row>
    <row r="4511" spans="1:32" x14ac:dyDescent="0.3">
      <c r="A4511">
        <v>3011220</v>
      </c>
      <c r="B4511">
        <v>1</v>
      </c>
      <c r="C4511" t="s">
        <v>82</v>
      </c>
      <c r="D4511" t="s">
        <v>100</v>
      </c>
      <c r="E4511" t="s">
        <v>16876</v>
      </c>
      <c r="F4511" t="s">
        <v>5319</v>
      </c>
      <c r="G4511" t="s">
        <v>134</v>
      </c>
      <c r="H4511" t="s">
        <v>142</v>
      </c>
      <c r="I4511" t="s">
        <v>79</v>
      </c>
      <c r="J4511" t="s">
        <v>136</v>
      </c>
      <c r="K4511" t="s">
        <v>22</v>
      </c>
      <c r="L4511" t="s">
        <v>137</v>
      </c>
      <c r="M4511" t="s">
        <v>16877</v>
      </c>
      <c r="N4511" t="s">
        <v>16878</v>
      </c>
      <c r="O4511">
        <v>5.0102777777777776</v>
      </c>
      <c r="P4511">
        <v>0</v>
      </c>
      <c r="Q4511">
        <v>98</v>
      </c>
      <c r="R4511">
        <v>0</v>
      </c>
      <c r="S4511">
        <v>0</v>
      </c>
      <c r="T4511">
        <v>0</v>
      </c>
      <c r="U4511">
        <v>34</v>
      </c>
      <c r="V4511">
        <v>0</v>
      </c>
      <c r="W4511">
        <v>0</v>
      </c>
      <c r="X4511">
        <v>0</v>
      </c>
      <c r="Y4511">
        <v>175.98369</v>
      </c>
      <c r="Z4511">
        <v>0</v>
      </c>
      <c r="AA4511">
        <v>0</v>
      </c>
      <c r="AB4511">
        <v>0</v>
      </c>
      <c r="AC4511">
        <v>590.80529999999999</v>
      </c>
      <c r="AD4511">
        <v>0</v>
      </c>
      <c r="AE4511">
        <v>0</v>
      </c>
      <c r="AF4511">
        <v>766.78899999999999</v>
      </c>
    </row>
    <row r="4512" spans="1:32" x14ac:dyDescent="0.3">
      <c r="A4512">
        <v>3018215</v>
      </c>
      <c r="B4512">
        <v>1</v>
      </c>
      <c r="C4512" t="s">
        <v>82</v>
      </c>
      <c r="D4512" t="s">
        <v>92</v>
      </c>
      <c r="E4512" t="s">
        <v>16879</v>
      </c>
      <c r="F4512" t="s">
        <v>16880</v>
      </c>
      <c r="G4512" t="s">
        <v>134</v>
      </c>
      <c r="H4512" t="s">
        <v>238</v>
      </c>
      <c r="I4512" t="s">
        <v>78</v>
      </c>
      <c r="J4512" t="s">
        <v>136</v>
      </c>
      <c r="K4512" t="s">
        <v>22</v>
      </c>
      <c r="L4512" t="s">
        <v>177</v>
      </c>
      <c r="M4512" t="s">
        <v>16881</v>
      </c>
      <c r="N4512" t="s">
        <v>16882</v>
      </c>
      <c r="O4512">
        <v>2.4033088888888892</v>
      </c>
      <c r="P4512">
        <v>0</v>
      </c>
      <c r="Q4512">
        <v>1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0.30538967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0.30538967</v>
      </c>
    </row>
    <row r="4513" spans="1:32" x14ac:dyDescent="0.3">
      <c r="A4513">
        <v>3020316</v>
      </c>
      <c r="B4513">
        <v>1</v>
      </c>
      <c r="C4513" t="s">
        <v>82</v>
      </c>
      <c r="D4513" t="s">
        <v>84</v>
      </c>
      <c r="E4513" t="s">
        <v>16883</v>
      </c>
      <c r="F4513" t="s">
        <v>16884</v>
      </c>
      <c r="G4513" t="s">
        <v>134</v>
      </c>
      <c r="H4513" t="s">
        <v>367</v>
      </c>
      <c r="I4513" t="s">
        <v>78</v>
      </c>
      <c r="J4513" t="s">
        <v>136</v>
      </c>
      <c r="K4513" t="s">
        <v>22</v>
      </c>
      <c r="L4513" t="s">
        <v>177</v>
      </c>
      <c r="M4513" t="s">
        <v>16885</v>
      </c>
      <c r="N4513" t="s">
        <v>16886</v>
      </c>
      <c r="O4513">
        <v>3.4916597222222223</v>
      </c>
      <c r="P4513">
        <v>0</v>
      </c>
      <c r="Q4513">
        <v>1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0.72582139999999995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0.72582139999999995</v>
      </c>
    </row>
    <row r="4514" spans="1:32" x14ac:dyDescent="0.3">
      <c r="A4514">
        <v>3014864</v>
      </c>
      <c r="B4514">
        <v>1</v>
      </c>
      <c r="C4514" t="s">
        <v>83</v>
      </c>
      <c r="D4514" t="s">
        <v>128</v>
      </c>
      <c r="E4514" t="s">
        <v>13351</v>
      </c>
      <c r="F4514" t="s">
        <v>13352</v>
      </c>
      <c r="G4514" t="s">
        <v>134</v>
      </c>
      <c r="H4514" t="s">
        <v>211</v>
      </c>
      <c r="I4514" t="s">
        <v>79</v>
      </c>
      <c r="J4514" t="s">
        <v>136</v>
      </c>
      <c r="K4514" t="s">
        <v>22</v>
      </c>
      <c r="L4514" t="s">
        <v>177</v>
      </c>
      <c r="M4514" t="s">
        <v>16887</v>
      </c>
      <c r="N4514" t="s">
        <v>16888</v>
      </c>
      <c r="O4514">
        <v>2.8119444444444444</v>
      </c>
      <c r="P4514">
        <v>1</v>
      </c>
      <c r="Q4514">
        <v>502</v>
      </c>
      <c r="R4514">
        <v>109</v>
      </c>
      <c r="S4514">
        <v>144</v>
      </c>
      <c r="T4514">
        <v>8</v>
      </c>
      <c r="U4514">
        <v>73</v>
      </c>
      <c r="V4514">
        <v>0</v>
      </c>
      <c r="W4514">
        <v>0</v>
      </c>
      <c r="X4514">
        <v>0.49582303</v>
      </c>
      <c r="Y4514">
        <v>299.49207000000001</v>
      </c>
      <c r="Z4514">
        <v>402.85061999999999</v>
      </c>
      <c r="AA4514">
        <v>183.88686000000001</v>
      </c>
      <c r="AB4514">
        <v>116.54649999999999</v>
      </c>
      <c r="AC4514">
        <v>65.662543999999997</v>
      </c>
      <c r="AD4514">
        <v>0</v>
      </c>
      <c r="AE4514">
        <v>0</v>
      </c>
      <c r="AF4514">
        <v>1068.9344000000001</v>
      </c>
    </row>
    <row r="4515" spans="1:32" x14ac:dyDescent="0.3">
      <c r="A4515">
        <v>3018249</v>
      </c>
      <c r="B4515">
        <v>1</v>
      </c>
      <c r="C4515" t="s">
        <v>82</v>
      </c>
      <c r="D4515" t="s">
        <v>90</v>
      </c>
      <c r="E4515" t="s">
        <v>16889</v>
      </c>
      <c r="F4515" t="s">
        <v>16890</v>
      </c>
      <c r="G4515" t="s">
        <v>134</v>
      </c>
      <c r="H4515" t="s">
        <v>216</v>
      </c>
      <c r="I4515" t="s">
        <v>78</v>
      </c>
      <c r="J4515" t="s">
        <v>136</v>
      </c>
      <c r="K4515" t="s">
        <v>22</v>
      </c>
      <c r="L4515" t="s">
        <v>177</v>
      </c>
      <c r="M4515" t="s">
        <v>16891</v>
      </c>
      <c r="N4515" t="s">
        <v>16892</v>
      </c>
      <c r="O4515">
        <v>0.54796111111111112</v>
      </c>
      <c r="P4515">
        <v>0</v>
      </c>
      <c r="Q4515">
        <v>1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0.14844769999999999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0.14844769999999999</v>
      </c>
    </row>
    <row r="4516" spans="1:32" x14ac:dyDescent="0.3">
      <c r="A4516">
        <v>3019782</v>
      </c>
      <c r="B4516">
        <v>2</v>
      </c>
      <c r="C4516" t="s">
        <v>83</v>
      </c>
      <c r="D4516" t="s">
        <v>127</v>
      </c>
      <c r="E4516" t="s">
        <v>4342</v>
      </c>
      <c r="F4516" t="s">
        <v>4343</v>
      </c>
      <c r="G4516" t="s">
        <v>134</v>
      </c>
      <c r="H4516" t="s">
        <v>247</v>
      </c>
      <c r="I4516" t="s">
        <v>78</v>
      </c>
      <c r="J4516" t="s">
        <v>346</v>
      </c>
      <c r="K4516" t="s">
        <v>22</v>
      </c>
      <c r="L4516" t="s">
        <v>177</v>
      </c>
      <c r="M4516" t="s">
        <v>16893</v>
      </c>
      <c r="N4516" t="s">
        <v>16894</v>
      </c>
      <c r="O4516">
        <v>2.7172777777777778E-2</v>
      </c>
      <c r="P4516">
        <v>0</v>
      </c>
      <c r="Q4516">
        <v>607</v>
      </c>
      <c r="R4516">
        <v>0</v>
      </c>
      <c r="S4516">
        <v>0</v>
      </c>
      <c r="T4516">
        <v>0</v>
      </c>
      <c r="U4516">
        <v>33</v>
      </c>
      <c r="V4516">
        <v>0</v>
      </c>
      <c r="W4516">
        <v>0</v>
      </c>
      <c r="X4516">
        <v>0</v>
      </c>
      <c r="Y4516">
        <v>3.7703134999999999</v>
      </c>
      <c r="Z4516">
        <v>0</v>
      </c>
      <c r="AA4516">
        <v>0</v>
      </c>
      <c r="AB4516">
        <v>0</v>
      </c>
      <c r="AC4516">
        <v>0.33622447</v>
      </c>
      <c r="AD4516">
        <v>0</v>
      </c>
      <c r="AE4516">
        <v>0</v>
      </c>
      <c r="AF4516">
        <v>4.1065379999999996</v>
      </c>
    </row>
    <row r="4517" spans="1:32" x14ac:dyDescent="0.3">
      <c r="A4517">
        <v>3020416</v>
      </c>
      <c r="B4517">
        <v>1</v>
      </c>
      <c r="C4517" t="s">
        <v>82</v>
      </c>
      <c r="D4517" t="s">
        <v>86</v>
      </c>
      <c r="E4517" t="s">
        <v>16895</v>
      </c>
      <c r="F4517" t="s">
        <v>16896</v>
      </c>
      <c r="G4517" t="s">
        <v>134</v>
      </c>
      <c r="H4517" t="s">
        <v>238</v>
      </c>
      <c r="I4517" t="s">
        <v>78</v>
      </c>
      <c r="J4517" t="s">
        <v>136</v>
      </c>
      <c r="K4517" t="s">
        <v>22</v>
      </c>
      <c r="L4517" t="s">
        <v>177</v>
      </c>
      <c r="M4517" t="s">
        <v>16897</v>
      </c>
      <c r="N4517" t="s">
        <v>16898</v>
      </c>
      <c r="O4517">
        <v>0.51360222222222229</v>
      </c>
      <c r="P4517">
        <v>0</v>
      </c>
      <c r="Q4517">
        <v>1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1.4868021E-2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1.4868021E-2</v>
      </c>
    </row>
    <row r="4518" spans="1:32" x14ac:dyDescent="0.3">
      <c r="A4518">
        <v>3015646</v>
      </c>
      <c r="B4518">
        <v>1</v>
      </c>
      <c r="C4518" t="s">
        <v>82</v>
      </c>
      <c r="D4518" t="s">
        <v>93</v>
      </c>
      <c r="E4518" t="s">
        <v>5934</v>
      </c>
      <c r="F4518" t="s">
        <v>5935</v>
      </c>
      <c r="G4518" t="s">
        <v>134</v>
      </c>
      <c r="H4518" t="s">
        <v>1835</v>
      </c>
      <c r="I4518" t="s">
        <v>79</v>
      </c>
      <c r="J4518" t="s">
        <v>136</v>
      </c>
      <c r="K4518" t="s">
        <v>22</v>
      </c>
      <c r="L4518" t="s">
        <v>177</v>
      </c>
      <c r="M4518" t="s">
        <v>16899</v>
      </c>
      <c r="N4518" t="s">
        <v>16900</v>
      </c>
      <c r="O4518">
        <v>0.52305555555555561</v>
      </c>
      <c r="P4518">
        <v>0</v>
      </c>
      <c r="Q4518">
        <v>0</v>
      </c>
      <c r="R4518">
        <v>0</v>
      </c>
      <c r="S4518">
        <v>0</v>
      </c>
      <c r="T4518">
        <v>2</v>
      </c>
      <c r="U4518">
        <v>5</v>
      </c>
      <c r="V4518">
        <v>1</v>
      </c>
      <c r="W4518">
        <v>1</v>
      </c>
      <c r="X4518">
        <v>0</v>
      </c>
      <c r="Y4518">
        <v>0</v>
      </c>
      <c r="Z4518">
        <v>0</v>
      </c>
      <c r="AA4518">
        <v>0</v>
      </c>
      <c r="AB4518">
        <v>169.83801</v>
      </c>
      <c r="AC4518">
        <v>6.1824700000000004</v>
      </c>
      <c r="AD4518">
        <v>55.885952000000003</v>
      </c>
      <c r="AE4518">
        <v>14.638797</v>
      </c>
      <c r="AF4518">
        <v>246.54524000000001</v>
      </c>
    </row>
    <row r="4519" spans="1:32" x14ac:dyDescent="0.3">
      <c r="A4519">
        <v>3019905</v>
      </c>
      <c r="B4519">
        <v>1</v>
      </c>
      <c r="C4519" t="s">
        <v>82</v>
      </c>
      <c r="D4519" t="s">
        <v>100</v>
      </c>
      <c r="E4519" t="s">
        <v>16901</v>
      </c>
      <c r="F4519" t="s">
        <v>16902</v>
      </c>
      <c r="G4519" t="s">
        <v>134</v>
      </c>
      <c r="H4519" t="s">
        <v>367</v>
      </c>
      <c r="I4519" t="s">
        <v>78</v>
      </c>
      <c r="J4519" t="s">
        <v>136</v>
      </c>
      <c r="K4519" t="s">
        <v>22</v>
      </c>
      <c r="L4519" t="s">
        <v>177</v>
      </c>
      <c r="M4519" t="s">
        <v>16903</v>
      </c>
      <c r="N4519" t="s">
        <v>16904</v>
      </c>
      <c r="O4519">
        <v>2.1275077777777778</v>
      </c>
      <c r="P4519">
        <v>0</v>
      </c>
      <c r="Q4519">
        <v>3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1.0438399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1.0438399</v>
      </c>
    </row>
    <row r="4520" spans="1:32" x14ac:dyDescent="0.3">
      <c r="A4520">
        <v>3016791</v>
      </c>
      <c r="B4520">
        <v>1</v>
      </c>
      <c r="C4520" t="s">
        <v>83</v>
      </c>
      <c r="D4520" t="s">
        <v>130</v>
      </c>
      <c r="E4520" t="s">
        <v>16905</v>
      </c>
      <c r="F4520" t="s">
        <v>16906</v>
      </c>
      <c r="G4520" t="s">
        <v>134</v>
      </c>
      <c r="H4520" t="s">
        <v>367</v>
      </c>
      <c r="I4520" t="s">
        <v>78</v>
      </c>
      <c r="J4520" t="s">
        <v>136</v>
      </c>
      <c r="K4520" t="s">
        <v>22</v>
      </c>
      <c r="L4520" t="s">
        <v>177</v>
      </c>
      <c r="M4520" t="s">
        <v>16907</v>
      </c>
      <c r="N4520" t="s">
        <v>16908</v>
      </c>
      <c r="O4520">
        <v>4.7591155555555549</v>
      </c>
      <c r="P4520">
        <v>0</v>
      </c>
      <c r="Q4520">
        <v>9</v>
      </c>
      <c r="R4520">
        <v>0</v>
      </c>
      <c r="S4520">
        <v>0</v>
      </c>
      <c r="T4520">
        <v>0</v>
      </c>
      <c r="U4520">
        <v>2</v>
      </c>
      <c r="V4520">
        <v>0</v>
      </c>
      <c r="W4520">
        <v>0</v>
      </c>
      <c r="X4520">
        <v>0</v>
      </c>
      <c r="Y4520">
        <v>10.332101</v>
      </c>
      <c r="Z4520">
        <v>0</v>
      </c>
      <c r="AA4520">
        <v>0</v>
      </c>
      <c r="AB4520">
        <v>0</v>
      </c>
      <c r="AC4520">
        <v>1.2591485</v>
      </c>
      <c r="AD4520">
        <v>0</v>
      </c>
      <c r="AE4520">
        <v>0</v>
      </c>
      <c r="AF4520">
        <v>11.591248999999999</v>
      </c>
    </row>
    <row r="4521" spans="1:32" x14ac:dyDescent="0.3">
      <c r="A4521">
        <v>3019801</v>
      </c>
      <c r="B4521">
        <v>1</v>
      </c>
      <c r="C4521" t="s">
        <v>83</v>
      </c>
      <c r="D4521" t="s">
        <v>128</v>
      </c>
      <c r="E4521" t="s">
        <v>16909</v>
      </c>
      <c r="F4521" t="s">
        <v>16910</v>
      </c>
      <c r="G4521" t="s">
        <v>134</v>
      </c>
      <c r="H4521" t="s">
        <v>238</v>
      </c>
      <c r="I4521" t="s">
        <v>78</v>
      </c>
      <c r="J4521" t="s">
        <v>136</v>
      </c>
      <c r="K4521" t="s">
        <v>22</v>
      </c>
      <c r="L4521" t="s">
        <v>177</v>
      </c>
      <c r="M4521" t="s">
        <v>16911</v>
      </c>
      <c r="N4521" t="s">
        <v>16912</v>
      </c>
      <c r="O4521">
        <v>2.6332694444444447</v>
      </c>
      <c r="P4521">
        <v>0</v>
      </c>
      <c r="Q4521">
        <v>1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1.6845562000000001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1.6845562000000001</v>
      </c>
    </row>
    <row r="4522" spans="1:32" x14ac:dyDescent="0.3">
      <c r="A4522">
        <v>3016930</v>
      </c>
      <c r="B4522">
        <v>1</v>
      </c>
      <c r="C4522" t="s">
        <v>83</v>
      </c>
      <c r="D4522" t="s">
        <v>123</v>
      </c>
      <c r="E4522" t="s">
        <v>16913</v>
      </c>
      <c r="F4522" t="s">
        <v>16914</v>
      </c>
      <c r="G4522" t="s">
        <v>134</v>
      </c>
      <c r="H4522" t="s">
        <v>367</v>
      </c>
      <c r="I4522" t="s">
        <v>78</v>
      </c>
      <c r="J4522" t="s">
        <v>136</v>
      </c>
      <c r="K4522" t="s">
        <v>22</v>
      </c>
      <c r="L4522" t="s">
        <v>177</v>
      </c>
      <c r="M4522" t="s">
        <v>16915</v>
      </c>
      <c r="N4522" t="s">
        <v>16916</v>
      </c>
      <c r="O4522">
        <v>1.3895505555555554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0.67631805</v>
      </c>
      <c r="AD4522">
        <v>0</v>
      </c>
      <c r="AE4522">
        <v>0</v>
      </c>
      <c r="AF4522">
        <v>0.67631805</v>
      </c>
    </row>
    <row r="4523" spans="1:32" x14ac:dyDescent="0.3">
      <c r="A4523">
        <v>3014146</v>
      </c>
      <c r="B4523">
        <v>1</v>
      </c>
      <c r="C4523" t="s">
        <v>83</v>
      </c>
      <c r="D4523" t="s">
        <v>123</v>
      </c>
      <c r="E4523" t="s">
        <v>16917</v>
      </c>
      <c r="F4523" t="s">
        <v>16918</v>
      </c>
      <c r="G4523" t="s">
        <v>134</v>
      </c>
      <c r="H4523" t="s">
        <v>367</v>
      </c>
      <c r="I4523" t="s">
        <v>78</v>
      </c>
      <c r="J4523" t="s">
        <v>136</v>
      </c>
      <c r="K4523" t="s">
        <v>22</v>
      </c>
      <c r="L4523" t="s">
        <v>177</v>
      </c>
      <c r="M4523" t="s">
        <v>16919</v>
      </c>
      <c r="N4523" t="s">
        <v>16920</v>
      </c>
      <c r="O4523">
        <v>1.3604466666666668</v>
      </c>
      <c r="P4523">
        <v>0</v>
      </c>
      <c r="Q4523">
        <v>142</v>
      </c>
      <c r="R4523">
        <v>0</v>
      </c>
      <c r="S4523">
        <v>0</v>
      </c>
      <c r="T4523">
        <v>0</v>
      </c>
      <c r="U4523">
        <v>21</v>
      </c>
      <c r="V4523">
        <v>0</v>
      </c>
      <c r="W4523">
        <v>0</v>
      </c>
      <c r="X4523">
        <v>0</v>
      </c>
      <c r="Y4523">
        <v>39.243153</v>
      </c>
      <c r="Z4523">
        <v>0</v>
      </c>
      <c r="AA4523">
        <v>0</v>
      </c>
      <c r="AB4523">
        <v>0</v>
      </c>
      <c r="AC4523">
        <v>13.354194</v>
      </c>
      <c r="AD4523">
        <v>0</v>
      </c>
      <c r="AE4523">
        <v>0</v>
      </c>
      <c r="AF4523">
        <v>52.597346999999999</v>
      </c>
    </row>
    <row r="4524" spans="1:32" x14ac:dyDescent="0.3">
      <c r="A4524">
        <v>3006464</v>
      </c>
      <c r="B4524">
        <v>1</v>
      </c>
      <c r="C4524" t="s">
        <v>82</v>
      </c>
      <c r="D4524" t="s">
        <v>90</v>
      </c>
      <c r="E4524" t="s">
        <v>16921</v>
      </c>
      <c r="F4524" t="s">
        <v>16922</v>
      </c>
      <c r="G4524" t="s">
        <v>134</v>
      </c>
      <c r="H4524" t="s">
        <v>182</v>
      </c>
      <c r="I4524" t="s">
        <v>78</v>
      </c>
      <c r="J4524" t="s">
        <v>136</v>
      </c>
      <c r="K4524" t="s">
        <v>22</v>
      </c>
      <c r="L4524" t="s">
        <v>177</v>
      </c>
      <c r="M4524" t="s">
        <v>16923</v>
      </c>
      <c r="N4524" t="s">
        <v>16924</v>
      </c>
      <c r="O4524">
        <v>0.71746277777777778</v>
      </c>
      <c r="P4524">
        <v>0</v>
      </c>
      <c r="Q4524">
        <v>18</v>
      </c>
      <c r="R4524">
        <v>0</v>
      </c>
      <c r="S4524">
        <v>0</v>
      </c>
      <c r="T4524">
        <v>0</v>
      </c>
      <c r="U4524">
        <v>13</v>
      </c>
      <c r="V4524">
        <v>0</v>
      </c>
      <c r="W4524">
        <v>1</v>
      </c>
      <c r="X4524">
        <v>0</v>
      </c>
      <c r="Y4524">
        <v>3.5510492</v>
      </c>
      <c r="Z4524">
        <v>0</v>
      </c>
      <c r="AA4524">
        <v>0</v>
      </c>
      <c r="AB4524">
        <v>0</v>
      </c>
      <c r="AC4524">
        <v>16.982506000000001</v>
      </c>
      <c r="AD4524">
        <v>0</v>
      </c>
      <c r="AE4524">
        <v>8.9331045000000007</v>
      </c>
      <c r="AF4524">
        <v>29.466660999999998</v>
      </c>
    </row>
    <row r="4525" spans="1:32" x14ac:dyDescent="0.3">
      <c r="A4525">
        <v>3020475</v>
      </c>
      <c r="B4525">
        <v>1</v>
      </c>
      <c r="C4525" t="s">
        <v>83</v>
      </c>
      <c r="D4525" t="s">
        <v>125</v>
      </c>
      <c r="E4525" t="s">
        <v>16925</v>
      </c>
      <c r="F4525" t="s">
        <v>16926</v>
      </c>
      <c r="G4525" t="s">
        <v>134</v>
      </c>
      <c r="H4525" t="s">
        <v>211</v>
      </c>
      <c r="I4525" t="s">
        <v>79</v>
      </c>
      <c r="J4525" t="s">
        <v>136</v>
      </c>
      <c r="K4525" t="s">
        <v>22</v>
      </c>
      <c r="L4525" t="s">
        <v>177</v>
      </c>
      <c r="M4525" t="s">
        <v>16927</v>
      </c>
      <c r="N4525" t="s">
        <v>16928</v>
      </c>
      <c r="O4525">
        <v>2.576111111111111</v>
      </c>
      <c r="P4525">
        <v>0</v>
      </c>
      <c r="Q4525">
        <v>0</v>
      </c>
      <c r="R4525">
        <v>23</v>
      </c>
      <c r="S4525">
        <v>0</v>
      </c>
      <c r="T4525">
        <v>3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16.905705999999999</v>
      </c>
      <c r="AA4525">
        <v>0</v>
      </c>
      <c r="AB4525">
        <v>13.804183</v>
      </c>
      <c r="AC4525">
        <v>0</v>
      </c>
      <c r="AD4525">
        <v>0</v>
      </c>
      <c r="AE4525">
        <v>0</v>
      </c>
      <c r="AF4525">
        <v>30.709890000000001</v>
      </c>
    </row>
    <row r="4526" spans="1:32" x14ac:dyDescent="0.3">
      <c r="A4526">
        <v>3016891</v>
      </c>
      <c r="B4526">
        <v>1</v>
      </c>
      <c r="C4526" t="s">
        <v>82</v>
      </c>
      <c r="D4526" t="s">
        <v>92</v>
      </c>
      <c r="E4526" t="s">
        <v>12860</v>
      </c>
      <c r="F4526" t="s">
        <v>12861</v>
      </c>
      <c r="G4526" t="s">
        <v>134</v>
      </c>
      <c r="H4526" t="s">
        <v>367</v>
      </c>
      <c r="I4526" t="s">
        <v>78</v>
      </c>
      <c r="J4526" t="s">
        <v>136</v>
      </c>
      <c r="K4526" t="s">
        <v>22</v>
      </c>
      <c r="L4526" t="s">
        <v>177</v>
      </c>
      <c r="M4526" t="s">
        <v>16929</v>
      </c>
      <c r="N4526" t="s">
        <v>16930</v>
      </c>
      <c r="O4526">
        <v>6.8809544444444448</v>
      </c>
      <c r="P4526">
        <v>0</v>
      </c>
      <c r="Q4526">
        <v>1</v>
      </c>
      <c r="R4526">
        <v>0</v>
      </c>
      <c r="S4526">
        <v>0</v>
      </c>
      <c r="T4526">
        <v>0</v>
      </c>
      <c r="U4526">
        <v>2</v>
      </c>
      <c r="V4526">
        <v>0</v>
      </c>
      <c r="W4526">
        <v>0</v>
      </c>
      <c r="X4526">
        <v>0</v>
      </c>
      <c r="Y4526">
        <v>7.5982823000000002</v>
      </c>
      <c r="Z4526">
        <v>0</v>
      </c>
      <c r="AA4526">
        <v>0</v>
      </c>
      <c r="AB4526">
        <v>0</v>
      </c>
      <c r="AC4526">
        <v>0.77936894000000001</v>
      </c>
      <c r="AD4526">
        <v>0</v>
      </c>
      <c r="AE4526">
        <v>0</v>
      </c>
      <c r="AF4526">
        <v>8.3776510000000002</v>
      </c>
    </row>
    <row r="4527" spans="1:32" x14ac:dyDescent="0.3">
      <c r="A4527">
        <v>3019053</v>
      </c>
      <c r="B4527">
        <v>2</v>
      </c>
      <c r="C4527" t="s">
        <v>82</v>
      </c>
      <c r="D4527" t="s">
        <v>102</v>
      </c>
      <c r="E4527" t="s">
        <v>16931</v>
      </c>
      <c r="F4527" t="s">
        <v>16932</v>
      </c>
      <c r="G4527" t="s">
        <v>134</v>
      </c>
      <c r="H4527" t="s">
        <v>247</v>
      </c>
      <c r="I4527" t="s">
        <v>78</v>
      </c>
      <c r="J4527" t="s">
        <v>136</v>
      </c>
      <c r="K4527" t="s">
        <v>22</v>
      </c>
      <c r="L4527" t="s">
        <v>177</v>
      </c>
      <c r="M4527" t="s">
        <v>14538</v>
      </c>
      <c r="N4527" t="s">
        <v>16933</v>
      </c>
      <c r="O4527">
        <v>0.13305555555555557</v>
      </c>
      <c r="P4527">
        <v>0</v>
      </c>
      <c r="Q4527">
        <v>29</v>
      </c>
      <c r="R4527">
        <v>0</v>
      </c>
      <c r="S4527">
        <v>5</v>
      </c>
      <c r="T4527">
        <v>0</v>
      </c>
      <c r="U4527">
        <v>7</v>
      </c>
      <c r="V4527">
        <v>0</v>
      </c>
      <c r="W4527">
        <v>0</v>
      </c>
      <c r="X4527">
        <v>0</v>
      </c>
      <c r="Y4527">
        <v>0.35500216000000001</v>
      </c>
      <c r="Z4527">
        <v>0</v>
      </c>
      <c r="AA4527">
        <v>7.2808010000000006E-2</v>
      </c>
      <c r="AB4527">
        <v>0</v>
      </c>
      <c r="AC4527">
        <v>0.97450959999999998</v>
      </c>
      <c r="AD4527">
        <v>0</v>
      </c>
      <c r="AE4527">
        <v>0</v>
      </c>
      <c r="AF4527">
        <v>1.4023197999999999</v>
      </c>
    </row>
    <row r="4528" spans="1:32" x14ac:dyDescent="0.3">
      <c r="A4528">
        <v>3012868</v>
      </c>
      <c r="B4528">
        <v>1</v>
      </c>
      <c r="C4528" t="s">
        <v>83</v>
      </c>
      <c r="D4528" t="s">
        <v>117</v>
      </c>
      <c r="E4528" t="s">
        <v>16934</v>
      </c>
      <c r="F4528" t="s">
        <v>16935</v>
      </c>
      <c r="G4528" t="s">
        <v>134</v>
      </c>
      <c r="H4528" t="s">
        <v>404</v>
      </c>
      <c r="I4528" t="s">
        <v>79</v>
      </c>
      <c r="J4528" t="s">
        <v>136</v>
      </c>
      <c r="K4528" t="s">
        <v>22</v>
      </c>
      <c r="L4528" t="s">
        <v>177</v>
      </c>
      <c r="M4528" t="s">
        <v>16936</v>
      </c>
      <c r="N4528" t="s">
        <v>16937</v>
      </c>
      <c r="O4528">
        <v>3.7361111111111112</v>
      </c>
      <c r="P4528">
        <v>0</v>
      </c>
      <c r="Q4528">
        <v>255</v>
      </c>
      <c r="R4528">
        <v>0</v>
      </c>
      <c r="S4528">
        <v>1</v>
      </c>
      <c r="T4528">
        <v>3</v>
      </c>
      <c r="U4528">
        <v>38</v>
      </c>
      <c r="V4528">
        <v>0</v>
      </c>
      <c r="W4528">
        <v>0</v>
      </c>
      <c r="X4528">
        <v>0</v>
      </c>
      <c r="Y4528">
        <v>72.159739999999999</v>
      </c>
      <c r="Z4528">
        <v>0</v>
      </c>
      <c r="AA4528">
        <v>7.1216494000000005E-2</v>
      </c>
      <c r="AB4528">
        <v>13.112387</v>
      </c>
      <c r="AC4528">
        <v>14.127905999999999</v>
      </c>
      <c r="AD4528">
        <v>0</v>
      </c>
      <c r="AE4528">
        <v>0</v>
      </c>
      <c r="AF4528">
        <v>99.471244999999996</v>
      </c>
    </row>
    <row r="4529" spans="1:32" x14ac:dyDescent="0.3">
      <c r="A4529">
        <v>3016172</v>
      </c>
      <c r="B4529">
        <v>1</v>
      </c>
      <c r="C4529" t="s">
        <v>83</v>
      </c>
      <c r="D4529" t="s">
        <v>123</v>
      </c>
      <c r="E4529" t="s">
        <v>16938</v>
      </c>
      <c r="F4529" t="s">
        <v>16939</v>
      </c>
      <c r="G4529" t="s">
        <v>134</v>
      </c>
      <c r="H4529" t="s">
        <v>211</v>
      </c>
      <c r="I4529" t="s">
        <v>79</v>
      </c>
      <c r="J4529" t="s">
        <v>136</v>
      </c>
      <c r="K4529" t="s">
        <v>22</v>
      </c>
      <c r="L4529" t="s">
        <v>177</v>
      </c>
      <c r="M4529" t="s">
        <v>16940</v>
      </c>
      <c r="N4529" t="s">
        <v>16941</v>
      </c>
      <c r="O4529">
        <v>0.66222222222222227</v>
      </c>
      <c r="P4529">
        <v>3</v>
      </c>
      <c r="Q4529">
        <v>983</v>
      </c>
      <c r="R4529">
        <v>51</v>
      </c>
      <c r="S4529">
        <v>151</v>
      </c>
      <c r="T4529">
        <v>7</v>
      </c>
      <c r="U4529">
        <v>80</v>
      </c>
      <c r="V4529">
        <v>0</v>
      </c>
      <c r="W4529">
        <v>0</v>
      </c>
      <c r="X4529">
        <v>15.256176</v>
      </c>
      <c r="Y4529">
        <v>60.456017000000003</v>
      </c>
      <c r="Z4529">
        <v>8.1924840000000003</v>
      </c>
      <c r="AA4529">
        <v>14.226407999999999</v>
      </c>
      <c r="AB4529">
        <v>4.2617164000000001</v>
      </c>
      <c r="AC4529">
        <v>12.394754000000001</v>
      </c>
      <c r="AD4529">
        <v>0</v>
      </c>
      <c r="AE4529">
        <v>0</v>
      </c>
      <c r="AF4529">
        <v>114.78756</v>
      </c>
    </row>
    <row r="4530" spans="1:32" x14ac:dyDescent="0.3">
      <c r="A4530">
        <v>3017821</v>
      </c>
      <c r="B4530">
        <v>1</v>
      </c>
      <c r="C4530" t="s">
        <v>83</v>
      </c>
      <c r="D4530" t="s">
        <v>130</v>
      </c>
      <c r="E4530" t="s">
        <v>16942</v>
      </c>
      <c r="F4530" t="s">
        <v>16943</v>
      </c>
      <c r="G4530" t="s">
        <v>134</v>
      </c>
      <c r="H4530" t="s">
        <v>367</v>
      </c>
      <c r="I4530" t="s">
        <v>78</v>
      </c>
      <c r="J4530" t="s">
        <v>136</v>
      </c>
      <c r="K4530" t="s">
        <v>22</v>
      </c>
      <c r="L4530" t="s">
        <v>177</v>
      </c>
      <c r="M4530" t="s">
        <v>16944</v>
      </c>
      <c r="N4530" t="s">
        <v>16945</v>
      </c>
      <c r="O4530">
        <v>0.48211138888888894</v>
      </c>
      <c r="P4530">
        <v>0</v>
      </c>
      <c r="Q4530">
        <v>1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0.13069712999999999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0.13069712999999999</v>
      </c>
    </row>
    <row r="4531" spans="1:32" x14ac:dyDescent="0.3">
      <c r="A4531">
        <v>3015673</v>
      </c>
      <c r="B4531">
        <v>1</v>
      </c>
      <c r="C4531" t="s">
        <v>82</v>
      </c>
      <c r="D4531" t="s">
        <v>106</v>
      </c>
      <c r="E4531" t="s">
        <v>16946</v>
      </c>
      <c r="F4531" t="s">
        <v>16947</v>
      </c>
      <c r="G4531" t="s">
        <v>134</v>
      </c>
      <c r="H4531" t="s">
        <v>336</v>
      </c>
      <c r="I4531" t="s">
        <v>79</v>
      </c>
      <c r="J4531" t="s">
        <v>136</v>
      </c>
      <c r="K4531" t="s">
        <v>22</v>
      </c>
      <c r="L4531" t="s">
        <v>137</v>
      </c>
      <c r="M4531" t="s">
        <v>16948</v>
      </c>
      <c r="N4531" t="s">
        <v>16949</v>
      </c>
      <c r="O4531">
        <v>1.2238888888888888</v>
      </c>
      <c r="P4531">
        <v>0</v>
      </c>
      <c r="Q4531">
        <v>182</v>
      </c>
      <c r="R4531">
        <v>0</v>
      </c>
      <c r="S4531">
        <v>0</v>
      </c>
      <c r="T4531">
        <v>19</v>
      </c>
      <c r="U4531">
        <v>39</v>
      </c>
      <c r="V4531">
        <v>13</v>
      </c>
      <c r="W4531">
        <v>2</v>
      </c>
      <c r="X4531">
        <v>0</v>
      </c>
      <c r="Y4531">
        <v>50.606372999999998</v>
      </c>
      <c r="Z4531">
        <v>0</v>
      </c>
      <c r="AA4531">
        <v>0</v>
      </c>
      <c r="AB4531">
        <v>144.59877</v>
      </c>
      <c r="AC4531">
        <v>66.145139999999998</v>
      </c>
      <c r="AD4531">
        <v>884.02313000000004</v>
      </c>
      <c r="AE4531">
        <v>10.314166999999999</v>
      </c>
      <c r="AF4531">
        <v>1155.6876</v>
      </c>
    </row>
    <row r="4532" spans="1:32" x14ac:dyDescent="0.3">
      <c r="A4532">
        <v>3020520</v>
      </c>
      <c r="B4532">
        <v>1</v>
      </c>
      <c r="C4532" t="s">
        <v>83</v>
      </c>
      <c r="D4532" t="s">
        <v>127</v>
      </c>
      <c r="E4532" t="s">
        <v>16950</v>
      </c>
      <c r="F4532" t="s">
        <v>16951</v>
      </c>
      <c r="G4532" t="s">
        <v>134</v>
      </c>
      <c r="H4532" t="s">
        <v>211</v>
      </c>
      <c r="I4532" t="s">
        <v>79</v>
      </c>
      <c r="J4532" t="s">
        <v>136</v>
      </c>
      <c r="K4532" t="s">
        <v>22</v>
      </c>
      <c r="L4532" t="s">
        <v>177</v>
      </c>
      <c r="M4532" t="s">
        <v>16952</v>
      </c>
      <c r="N4532" t="s">
        <v>16953</v>
      </c>
      <c r="O4532">
        <v>1.543611111111111</v>
      </c>
      <c r="P4532">
        <v>0</v>
      </c>
      <c r="Q4532">
        <v>1330</v>
      </c>
      <c r="R4532">
        <v>0</v>
      </c>
      <c r="S4532">
        <v>0</v>
      </c>
      <c r="T4532">
        <v>0</v>
      </c>
      <c r="U4532">
        <v>117</v>
      </c>
      <c r="V4532">
        <v>0</v>
      </c>
      <c r="W4532">
        <v>0</v>
      </c>
      <c r="X4532">
        <v>0</v>
      </c>
      <c r="Y4532">
        <v>480.81585999999999</v>
      </c>
      <c r="Z4532">
        <v>0</v>
      </c>
      <c r="AA4532">
        <v>0</v>
      </c>
      <c r="AB4532">
        <v>0</v>
      </c>
      <c r="AC4532">
        <v>53.199393999999998</v>
      </c>
      <c r="AD4532">
        <v>0</v>
      </c>
      <c r="AE4532">
        <v>0</v>
      </c>
      <c r="AF4532">
        <v>534.01526000000001</v>
      </c>
    </row>
    <row r="4533" spans="1:32" x14ac:dyDescent="0.3">
      <c r="A4533">
        <v>3017428</v>
      </c>
      <c r="B4533">
        <v>1</v>
      </c>
      <c r="C4533" t="s">
        <v>83</v>
      </c>
      <c r="D4533" t="s">
        <v>128</v>
      </c>
      <c r="E4533" t="s">
        <v>8441</v>
      </c>
      <c r="F4533" t="s">
        <v>8442</v>
      </c>
      <c r="G4533" t="s">
        <v>134</v>
      </c>
      <c r="H4533" t="s">
        <v>487</v>
      </c>
      <c r="I4533" t="s">
        <v>79</v>
      </c>
      <c r="J4533" t="s">
        <v>136</v>
      </c>
      <c r="K4533" t="s">
        <v>22</v>
      </c>
      <c r="L4533" t="s">
        <v>177</v>
      </c>
      <c r="M4533" t="s">
        <v>16954</v>
      </c>
      <c r="N4533" t="s">
        <v>16955</v>
      </c>
      <c r="O4533">
        <v>3.5617749999999999</v>
      </c>
      <c r="P4533">
        <v>5</v>
      </c>
      <c r="Q4533">
        <v>0</v>
      </c>
      <c r="R4533">
        <v>153</v>
      </c>
      <c r="S4533">
        <v>6</v>
      </c>
      <c r="T4533">
        <v>8</v>
      </c>
      <c r="U4533">
        <v>0</v>
      </c>
      <c r="V4533">
        <v>0</v>
      </c>
      <c r="W4533">
        <v>0</v>
      </c>
      <c r="X4533">
        <v>3.4918724999999999</v>
      </c>
      <c r="Y4533">
        <v>0</v>
      </c>
      <c r="Z4533">
        <v>76.811030000000002</v>
      </c>
      <c r="AA4533">
        <v>6.0825719999999999</v>
      </c>
      <c r="AB4533">
        <v>72.452415000000002</v>
      </c>
      <c r="AC4533">
        <v>0</v>
      </c>
      <c r="AD4533">
        <v>0</v>
      </c>
      <c r="AE4533">
        <v>0</v>
      </c>
      <c r="AF4533">
        <v>158.83788999999999</v>
      </c>
    </row>
    <row r="4534" spans="1:32" x14ac:dyDescent="0.3">
      <c r="A4534">
        <v>3017436</v>
      </c>
      <c r="B4534">
        <v>1</v>
      </c>
      <c r="C4534" t="s">
        <v>82</v>
      </c>
      <c r="D4534" t="s">
        <v>107</v>
      </c>
      <c r="E4534" t="s">
        <v>5129</v>
      </c>
      <c r="F4534" t="s">
        <v>5130</v>
      </c>
      <c r="G4534" t="s">
        <v>134</v>
      </c>
      <c r="H4534" t="s">
        <v>211</v>
      </c>
      <c r="I4534" t="s">
        <v>79</v>
      </c>
      <c r="J4534" t="s">
        <v>136</v>
      </c>
      <c r="K4534" t="s">
        <v>22</v>
      </c>
      <c r="L4534" t="s">
        <v>177</v>
      </c>
      <c r="M4534" t="s">
        <v>16956</v>
      </c>
      <c r="N4534" t="s">
        <v>16957</v>
      </c>
      <c r="O4534">
        <v>0.75478527777777771</v>
      </c>
      <c r="P4534">
        <v>4</v>
      </c>
      <c r="Q4534">
        <v>6755</v>
      </c>
      <c r="R4534">
        <v>5</v>
      </c>
      <c r="S4534">
        <v>34</v>
      </c>
      <c r="T4534">
        <v>22</v>
      </c>
      <c r="U4534">
        <v>591</v>
      </c>
      <c r="V4534">
        <v>4</v>
      </c>
      <c r="W4534">
        <v>2</v>
      </c>
      <c r="X4534">
        <v>56.412500000000001</v>
      </c>
      <c r="Y4534">
        <v>2224.2624999999998</v>
      </c>
      <c r="Z4534">
        <v>11.199998000000001</v>
      </c>
      <c r="AA4534">
        <v>5.0830679999999999</v>
      </c>
      <c r="AB4534">
        <v>647.95183999999995</v>
      </c>
      <c r="AC4534">
        <v>1023.36505</v>
      </c>
      <c r="AD4534">
        <v>293.91579999999999</v>
      </c>
      <c r="AE4534">
        <v>73.534390000000002</v>
      </c>
      <c r="AF4534">
        <v>4335.7250000000004</v>
      </c>
    </row>
    <row r="4535" spans="1:32" x14ac:dyDescent="0.3">
      <c r="A4535">
        <v>3013462</v>
      </c>
      <c r="B4535">
        <v>1</v>
      </c>
      <c r="C4535" t="s">
        <v>82</v>
      </c>
      <c r="D4535" t="s">
        <v>113</v>
      </c>
      <c r="E4535" t="s">
        <v>16958</v>
      </c>
      <c r="F4535" t="s">
        <v>16959</v>
      </c>
      <c r="G4535" t="s">
        <v>134</v>
      </c>
      <c r="H4535" t="s">
        <v>404</v>
      </c>
      <c r="I4535" t="s">
        <v>78</v>
      </c>
      <c r="J4535" t="s">
        <v>136</v>
      </c>
      <c r="K4535" t="s">
        <v>22</v>
      </c>
      <c r="L4535" t="s">
        <v>177</v>
      </c>
      <c r="M4535" t="s">
        <v>16960</v>
      </c>
      <c r="N4535" t="s">
        <v>16961</v>
      </c>
      <c r="O4535">
        <v>4.9216244444444452</v>
      </c>
      <c r="P4535">
        <v>0</v>
      </c>
      <c r="Q4535">
        <v>8</v>
      </c>
      <c r="R4535">
        <v>0</v>
      </c>
      <c r="S4535">
        <v>6</v>
      </c>
      <c r="T4535">
        <v>0</v>
      </c>
      <c r="U4535">
        <v>9</v>
      </c>
      <c r="V4535">
        <v>0</v>
      </c>
      <c r="W4535">
        <v>0</v>
      </c>
      <c r="X4535">
        <v>0</v>
      </c>
      <c r="Y4535">
        <v>9.0919640000000008</v>
      </c>
      <c r="Z4535">
        <v>0</v>
      </c>
      <c r="AA4535">
        <v>4.3377333</v>
      </c>
      <c r="AB4535">
        <v>0</v>
      </c>
      <c r="AC4535">
        <v>102.85402999999999</v>
      </c>
      <c r="AD4535">
        <v>0</v>
      </c>
      <c r="AE4535">
        <v>0</v>
      </c>
      <c r="AF4535">
        <v>116.28372</v>
      </c>
    </row>
    <row r="4536" spans="1:32" x14ac:dyDescent="0.3">
      <c r="A4536">
        <v>3017843</v>
      </c>
      <c r="B4536">
        <v>1</v>
      </c>
      <c r="C4536" t="s">
        <v>82</v>
      </c>
      <c r="D4536" t="s">
        <v>92</v>
      </c>
      <c r="E4536" t="s">
        <v>16962</v>
      </c>
      <c r="F4536" t="s">
        <v>16963</v>
      </c>
      <c r="G4536" t="s">
        <v>134</v>
      </c>
      <c r="H4536" t="s">
        <v>238</v>
      </c>
      <c r="I4536" t="s">
        <v>78</v>
      </c>
      <c r="J4536" t="s">
        <v>136</v>
      </c>
      <c r="K4536" t="s">
        <v>22</v>
      </c>
      <c r="L4536" t="s">
        <v>177</v>
      </c>
      <c r="M4536" t="s">
        <v>16964</v>
      </c>
      <c r="N4536" t="s">
        <v>16965</v>
      </c>
      <c r="O4536">
        <v>6.2466111111111111</v>
      </c>
      <c r="P4536">
        <v>0</v>
      </c>
      <c r="Q4536">
        <v>1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0.101196595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0.101196595</v>
      </c>
    </row>
    <row r="4537" spans="1:32" x14ac:dyDescent="0.3">
      <c r="A4537">
        <v>3017411</v>
      </c>
      <c r="B4537">
        <v>1</v>
      </c>
      <c r="C4537" t="s">
        <v>83</v>
      </c>
      <c r="D4537" t="s">
        <v>121</v>
      </c>
      <c r="E4537" t="s">
        <v>16966</v>
      </c>
      <c r="F4537" t="s">
        <v>16967</v>
      </c>
      <c r="G4537" t="s">
        <v>134</v>
      </c>
      <c r="H4537" t="s">
        <v>247</v>
      </c>
      <c r="I4537" t="s">
        <v>78</v>
      </c>
      <c r="J4537" t="s">
        <v>136</v>
      </c>
      <c r="K4537" t="s">
        <v>22</v>
      </c>
      <c r="L4537" t="s">
        <v>177</v>
      </c>
      <c r="M4537" t="s">
        <v>16968</v>
      </c>
      <c r="N4537" t="s">
        <v>16969</v>
      </c>
      <c r="O4537">
        <v>0.5912211111111112</v>
      </c>
      <c r="P4537">
        <v>0</v>
      </c>
      <c r="Q4537">
        <v>1</v>
      </c>
      <c r="R4537">
        <v>0</v>
      </c>
      <c r="S4537">
        <v>1</v>
      </c>
      <c r="T4537">
        <v>0</v>
      </c>
      <c r="U4537">
        <v>1</v>
      </c>
      <c r="V4537">
        <v>0</v>
      </c>
      <c r="W4537">
        <v>0</v>
      </c>
      <c r="X4537">
        <v>0</v>
      </c>
      <c r="Y4537">
        <v>2.6941663000000001E-2</v>
      </c>
      <c r="Z4537">
        <v>0</v>
      </c>
      <c r="AA4537">
        <v>0</v>
      </c>
      <c r="AB4537">
        <v>0</v>
      </c>
      <c r="AC4537">
        <v>1.0723775000000001E-5</v>
      </c>
      <c r="AD4537">
        <v>0</v>
      </c>
      <c r="AE4537">
        <v>0</v>
      </c>
      <c r="AF4537">
        <v>2.6952385999999998E-2</v>
      </c>
    </row>
    <row r="4538" spans="1:32" x14ac:dyDescent="0.3">
      <c r="A4538">
        <v>3014885</v>
      </c>
      <c r="B4538">
        <v>1</v>
      </c>
      <c r="C4538" t="s">
        <v>83</v>
      </c>
      <c r="D4538" t="s">
        <v>126</v>
      </c>
      <c r="E4538" t="s">
        <v>16970</v>
      </c>
      <c r="F4538" t="s">
        <v>16971</v>
      </c>
      <c r="G4538" t="s">
        <v>134</v>
      </c>
      <c r="H4538" t="s">
        <v>367</v>
      </c>
      <c r="I4538" t="s">
        <v>78</v>
      </c>
      <c r="J4538" t="s">
        <v>136</v>
      </c>
      <c r="K4538" t="s">
        <v>22</v>
      </c>
      <c r="L4538" t="s">
        <v>177</v>
      </c>
      <c r="M4538" t="s">
        <v>16972</v>
      </c>
      <c r="N4538" t="s">
        <v>16973</v>
      </c>
      <c r="O4538">
        <v>3.6705063888888891</v>
      </c>
      <c r="P4538">
        <v>0</v>
      </c>
      <c r="Q4538">
        <v>2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2.0468307000000001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2.0468307000000001</v>
      </c>
    </row>
    <row r="4539" spans="1:32" x14ac:dyDescent="0.3">
      <c r="A4539">
        <v>3016773</v>
      </c>
      <c r="B4539">
        <v>1</v>
      </c>
      <c r="C4539" t="s">
        <v>82</v>
      </c>
      <c r="D4539" t="s">
        <v>104</v>
      </c>
      <c r="E4539" t="s">
        <v>16974</v>
      </c>
      <c r="F4539" t="s">
        <v>16975</v>
      </c>
      <c r="G4539" t="s">
        <v>134</v>
      </c>
      <c r="H4539" t="s">
        <v>216</v>
      </c>
      <c r="I4539" t="s">
        <v>78</v>
      </c>
      <c r="J4539" t="s">
        <v>136</v>
      </c>
      <c r="K4539" t="s">
        <v>22</v>
      </c>
      <c r="L4539" t="s">
        <v>177</v>
      </c>
      <c r="M4539" t="s">
        <v>16976</v>
      </c>
      <c r="N4539" t="s">
        <v>16977</v>
      </c>
      <c r="O4539">
        <v>0.9311411111111112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31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20.40494</v>
      </c>
      <c r="AD4539">
        <v>0</v>
      </c>
      <c r="AE4539">
        <v>0</v>
      </c>
      <c r="AF4539">
        <v>20.40494</v>
      </c>
    </row>
    <row r="4540" spans="1:32" x14ac:dyDescent="0.3">
      <c r="A4540">
        <v>3014751</v>
      </c>
      <c r="B4540">
        <v>1</v>
      </c>
      <c r="C4540" t="s">
        <v>83</v>
      </c>
      <c r="D4540" t="s">
        <v>130</v>
      </c>
      <c r="E4540" t="s">
        <v>16978</v>
      </c>
      <c r="F4540" t="s">
        <v>16979</v>
      </c>
      <c r="G4540" t="s">
        <v>134</v>
      </c>
      <c r="H4540" t="s">
        <v>404</v>
      </c>
      <c r="I4540" t="s">
        <v>78</v>
      </c>
      <c r="J4540" t="s">
        <v>136</v>
      </c>
      <c r="K4540" t="s">
        <v>22</v>
      </c>
      <c r="L4540" t="s">
        <v>177</v>
      </c>
      <c r="M4540" t="s">
        <v>16980</v>
      </c>
      <c r="N4540" t="s">
        <v>16981</v>
      </c>
      <c r="O4540">
        <v>2.6161455555555553</v>
      </c>
      <c r="P4540">
        <v>0</v>
      </c>
      <c r="Q4540">
        <v>169</v>
      </c>
      <c r="R4540">
        <v>0</v>
      </c>
      <c r="S4540">
        <v>0</v>
      </c>
      <c r="T4540">
        <v>0</v>
      </c>
      <c r="U4540">
        <v>10</v>
      </c>
      <c r="V4540">
        <v>0</v>
      </c>
      <c r="W4540">
        <v>0</v>
      </c>
      <c r="X4540">
        <v>0</v>
      </c>
      <c r="Y4540">
        <v>84.848839999999996</v>
      </c>
      <c r="Z4540">
        <v>0</v>
      </c>
      <c r="AA4540">
        <v>0</v>
      </c>
      <c r="AB4540">
        <v>0</v>
      </c>
      <c r="AC4540">
        <v>17.312252000000001</v>
      </c>
      <c r="AD4540">
        <v>0</v>
      </c>
      <c r="AE4540">
        <v>0</v>
      </c>
      <c r="AF4540">
        <v>102.161095</v>
      </c>
    </row>
    <row r="4541" spans="1:32" x14ac:dyDescent="0.3">
      <c r="A4541">
        <v>3017808</v>
      </c>
      <c r="B4541">
        <v>1</v>
      </c>
      <c r="C4541" t="s">
        <v>82</v>
      </c>
      <c r="D4541" t="s">
        <v>109</v>
      </c>
      <c r="E4541" t="s">
        <v>16982</v>
      </c>
      <c r="F4541" t="s">
        <v>16983</v>
      </c>
      <c r="G4541" t="s">
        <v>134</v>
      </c>
      <c r="H4541" t="s">
        <v>238</v>
      </c>
      <c r="I4541" t="s">
        <v>78</v>
      </c>
      <c r="J4541" t="s">
        <v>136</v>
      </c>
      <c r="K4541" t="s">
        <v>22</v>
      </c>
      <c r="L4541" t="s">
        <v>177</v>
      </c>
      <c r="M4541" t="s">
        <v>16984</v>
      </c>
      <c r="N4541" t="s">
        <v>16985</v>
      </c>
      <c r="O4541">
        <v>1.5864838888888888</v>
      </c>
      <c r="P4541">
        <v>0</v>
      </c>
      <c r="Q4541">
        <v>0</v>
      </c>
      <c r="R4541">
        <v>0</v>
      </c>
      <c r="S4541">
        <v>1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5.3481840000000003E-2</v>
      </c>
      <c r="AB4541">
        <v>0</v>
      </c>
      <c r="AC4541">
        <v>0</v>
      </c>
      <c r="AD4541">
        <v>0</v>
      </c>
      <c r="AE4541">
        <v>0</v>
      </c>
      <c r="AF4541">
        <v>5.3481840000000003E-2</v>
      </c>
    </row>
    <row r="4542" spans="1:32" x14ac:dyDescent="0.3">
      <c r="A4542">
        <v>3010778</v>
      </c>
      <c r="B4542">
        <v>1</v>
      </c>
      <c r="C4542" t="s">
        <v>82</v>
      </c>
      <c r="D4542" t="s">
        <v>97</v>
      </c>
      <c r="E4542" t="s">
        <v>16986</v>
      </c>
      <c r="F4542" t="s">
        <v>16987</v>
      </c>
      <c r="G4542" t="s">
        <v>134</v>
      </c>
      <c r="H4542" t="s">
        <v>211</v>
      </c>
      <c r="I4542" t="s">
        <v>79</v>
      </c>
      <c r="J4542" t="s">
        <v>136</v>
      </c>
      <c r="K4542" t="s">
        <v>22</v>
      </c>
      <c r="L4542" t="s">
        <v>177</v>
      </c>
      <c r="M4542" t="s">
        <v>16988</v>
      </c>
      <c r="N4542" t="s">
        <v>16989</v>
      </c>
      <c r="O4542">
        <v>0.37416666666666665</v>
      </c>
      <c r="P4542">
        <v>0</v>
      </c>
      <c r="Q4542">
        <v>660</v>
      </c>
      <c r="R4542">
        <v>2</v>
      </c>
      <c r="S4542">
        <v>67</v>
      </c>
      <c r="T4542">
        <v>8</v>
      </c>
      <c r="U4542">
        <v>143</v>
      </c>
      <c r="V4542">
        <v>0</v>
      </c>
      <c r="W4542">
        <v>0</v>
      </c>
      <c r="X4542">
        <v>0</v>
      </c>
      <c r="Y4542">
        <v>248.89653000000001</v>
      </c>
      <c r="Z4542">
        <v>4.8681324999999998E-4</v>
      </c>
      <c r="AA4542">
        <v>4.5100860000000003</v>
      </c>
      <c r="AB4542">
        <v>68.574619999999996</v>
      </c>
      <c r="AC4542">
        <v>100.40227</v>
      </c>
      <c r="AD4542">
        <v>0</v>
      </c>
      <c r="AE4542">
        <v>0</v>
      </c>
      <c r="AF4542">
        <v>422.38400000000001</v>
      </c>
    </row>
    <row r="4543" spans="1:32" x14ac:dyDescent="0.3">
      <c r="A4543">
        <v>3020516</v>
      </c>
      <c r="B4543">
        <v>1</v>
      </c>
      <c r="C4543" t="s">
        <v>82</v>
      </c>
      <c r="D4543" t="s">
        <v>108</v>
      </c>
      <c r="E4543" t="s">
        <v>16990</v>
      </c>
      <c r="F4543" t="s">
        <v>16991</v>
      </c>
      <c r="G4543" t="s">
        <v>134</v>
      </c>
      <c r="H4543" t="s">
        <v>211</v>
      </c>
      <c r="I4543" t="s">
        <v>79</v>
      </c>
      <c r="J4543" t="s">
        <v>136</v>
      </c>
      <c r="K4543" t="s">
        <v>22</v>
      </c>
      <c r="L4543" t="s">
        <v>177</v>
      </c>
      <c r="M4543" t="s">
        <v>16992</v>
      </c>
      <c r="N4543" t="s">
        <v>16993</v>
      </c>
      <c r="O4543">
        <v>0.24277777777777779</v>
      </c>
      <c r="P4543">
        <v>0</v>
      </c>
      <c r="Q4543">
        <v>1845</v>
      </c>
      <c r="R4543">
        <v>2</v>
      </c>
      <c r="S4543">
        <v>25</v>
      </c>
      <c r="T4543">
        <v>12</v>
      </c>
      <c r="U4543">
        <v>1224</v>
      </c>
      <c r="V4543">
        <v>7</v>
      </c>
      <c r="W4543">
        <v>16</v>
      </c>
      <c r="X4543">
        <v>0</v>
      </c>
      <c r="Y4543">
        <v>109.26698</v>
      </c>
      <c r="Z4543">
        <v>0.96305359999999995</v>
      </c>
      <c r="AA4543">
        <v>11.966533</v>
      </c>
      <c r="AB4543">
        <v>136.19861</v>
      </c>
      <c r="AC4543">
        <v>261.33767999999998</v>
      </c>
      <c r="AD4543">
        <v>412.03129999999999</v>
      </c>
      <c r="AE4543">
        <v>99.442149999999998</v>
      </c>
      <c r="AF4543">
        <v>1031.2063000000001</v>
      </c>
    </row>
    <row r="4544" spans="1:32" x14ac:dyDescent="0.3">
      <c r="A4544">
        <v>3013565</v>
      </c>
      <c r="B4544">
        <v>1</v>
      </c>
      <c r="C4544" t="s">
        <v>83</v>
      </c>
      <c r="D4544" t="s">
        <v>130</v>
      </c>
      <c r="E4544" t="s">
        <v>16994</v>
      </c>
      <c r="F4544" t="s">
        <v>16995</v>
      </c>
      <c r="G4544" t="s">
        <v>134</v>
      </c>
      <c r="H4544" t="s">
        <v>247</v>
      </c>
      <c r="I4544" t="s">
        <v>78</v>
      </c>
      <c r="J4544" t="s">
        <v>136</v>
      </c>
      <c r="K4544" t="s">
        <v>22</v>
      </c>
      <c r="L4544" t="s">
        <v>177</v>
      </c>
      <c r="M4544" t="s">
        <v>16996</v>
      </c>
      <c r="N4544" t="s">
        <v>16997</v>
      </c>
      <c r="O4544">
        <v>2.2165908333333335</v>
      </c>
      <c r="P4544">
        <v>0</v>
      </c>
      <c r="Q4544">
        <v>1</v>
      </c>
      <c r="R4544">
        <v>0</v>
      </c>
      <c r="S4544">
        <v>6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0.56554190000000004</v>
      </c>
      <c r="Z4544">
        <v>0</v>
      </c>
      <c r="AA4544">
        <v>6.1470837999999999</v>
      </c>
      <c r="AB4544">
        <v>0</v>
      </c>
      <c r="AC4544">
        <v>0</v>
      </c>
      <c r="AD4544">
        <v>0</v>
      </c>
      <c r="AE4544">
        <v>0</v>
      </c>
      <c r="AF4544">
        <v>6.7126254999999997</v>
      </c>
    </row>
    <row r="4545" spans="1:32" x14ac:dyDescent="0.3">
      <c r="A4545">
        <v>3008414</v>
      </c>
      <c r="B4545">
        <v>1</v>
      </c>
      <c r="C4545" t="s">
        <v>82</v>
      </c>
      <c r="D4545" t="s">
        <v>92</v>
      </c>
      <c r="E4545" t="s">
        <v>16998</v>
      </c>
      <c r="F4545" t="s">
        <v>16999</v>
      </c>
      <c r="G4545" t="s">
        <v>134</v>
      </c>
      <c r="H4545" t="s">
        <v>318</v>
      </c>
      <c r="I4545" t="s">
        <v>79</v>
      </c>
      <c r="J4545" t="s">
        <v>136</v>
      </c>
      <c r="K4545" t="s">
        <v>22</v>
      </c>
      <c r="L4545" t="s">
        <v>177</v>
      </c>
      <c r="M4545" t="s">
        <v>17000</v>
      </c>
      <c r="N4545" t="s">
        <v>17001</v>
      </c>
      <c r="O4545">
        <v>10.675722222222221</v>
      </c>
      <c r="P4545">
        <v>0</v>
      </c>
      <c r="Q4545">
        <v>10</v>
      </c>
      <c r="R4545">
        <v>0</v>
      </c>
      <c r="S4545">
        <v>0</v>
      </c>
      <c r="T4545">
        <v>0</v>
      </c>
      <c r="U4545">
        <v>3</v>
      </c>
      <c r="V4545">
        <v>0</v>
      </c>
      <c r="W4545">
        <v>0</v>
      </c>
      <c r="X4545">
        <v>0</v>
      </c>
      <c r="Y4545">
        <v>104.74979</v>
      </c>
      <c r="Z4545">
        <v>0</v>
      </c>
      <c r="AA4545">
        <v>0</v>
      </c>
      <c r="AB4545">
        <v>0</v>
      </c>
      <c r="AC4545">
        <v>22.108688000000001</v>
      </c>
      <c r="AD4545">
        <v>0</v>
      </c>
      <c r="AE4545">
        <v>0</v>
      </c>
      <c r="AF4545">
        <v>126.858475</v>
      </c>
    </row>
    <row r="4546" spans="1:32" x14ac:dyDescent="0.3">
      <c r="A4546">
        <v>3011269</v>
      </c>
      <c r="B4546">
        <v>1</v>
      </c>
      <c r="C4546" t="s">
        <v>82</v>
      </c>
      <c r="D4546" t="s">
        <v>92</v>
      </c>
      <c r="E4546" t="s">
        <v>17002</v>
      </c>
      <c r="F4546" t="s">
        <v>17003</v>
      </c>
      <c r="G4546" t="s">
        <v>134</v>
      </c>
      <c r="H4546" t="s">
        <v>135</v>
      </c>
      <c r="I4546" t="s">
        <v>80</v>
      </c>
      <c r="J4546" t="s">
        <v>136</v>
      </c>
      <c r="K4546" t="s">
        <v>22</v>
      </c>
      <c r="L4546" t="s">
        <v>137</v>
      </c>
      <c r="M4546" t="s">
        <v>17004</v>
      </c>
      <c r="N4546" t="s">
        <v>17005</v>
      </c>
      <c r="O4546">
        <v>1.7863888888888888</v>
      </c>
      <c r="P4546">
        <v>5</v>
      </c>
      <c r="Q4546">
        <v>8427</v>
      </c>
      <c r="R4546">
        <v>2</v>
      </c>
      <c r="S4546">
        <v>106</v>
      </c>
      <c r="T4546">
        <v>8</v>
      </c>
      <c r="U4546">
        <v>1271</v>
      </c>
      <c r="V4546">
        <v>0</v>
      </c>
      <c r="W4546">
        <v>3</v>
      </c>
      <c r="X4546">
        <v>82.87227</v>
      </c>
      <c r="Y4546">
        <v>5635.9930000000004</v>
      </c>
      <c r="Z4546">
        <v>48.954093999999998</v>
      </c>
      <c r="AA4546">
        <v>113.7296</v>
      </c>
      <c r="AB4546">
        <v>154.03218000000001</v>
      </c>
      <c r="AC4546">
        <v>1854.4901</v>
      </c>
      <c r="AD4546">
        <v>0</v>
      </c>
      <c r="AE4546">
        <v>109.64847</v>
      </c>
      <c r="AF4546">
        <v>7999.7196999999996</v>
      </c>
    </row>
    <row r="4547" spans="1:32" x14ac:dyDescent="0.3">
      <c r="A4547">
        <v>3015670</v>
      </c>
      <c r="B4547">
        <v>1</v>
      </c>
      <c r="C4547" t="s">
        <v>82</v>
      </c>
      <c r="D4547" t="s">
        <v>94</v>
      </c>
      <c r="E4547" t="s">
        <v>17006</v>
      </c>
      <c r="F4547" t="s">
        <v>17007</v>
      </c>
      <c r="G4547" t="s">
        <v>134</v>
      </c>
      <c r="H4547" t="s">
        <v>367</v>
      </c>
      <c r="I4547" t="s">
        <v>78</v>
      </c>
      <c r="J4547" t="s">
        <v>136</v>
      </c>
      <c r="K4547" t="s">
        <v>22</v>
      </c>
      <c r="L4547" t="s">
        <v>177</v>
      </c>
      <c r="M4547" t="s">
        <v>17008</v>
      </c>
      <c r="N4547" t="s">
        <v>14765</v>
      </c>
      <c r="O4547">
        <v>2.8692941666666667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4.4020865999999997E-3</v>
      </c>
      <c r="AD4547">
        <v>0</v>
      </c>
      <c r="AE4547">
        <v>0</v>
      </c>
      <c r="AF4547">
        <v>4.4020865999999997E-3</v>
      </c>
    </row>
    <row r="4548" spans="1:32" x14ac:dyDescent="0.3">
      <c r="A4548">
        <v>3003255</v>
      </c>
      <c r="B4548">
        <v>1</v>
      </c>
      <c r="C4548" t="s">
        <v>82</v>
      </c>
      <c r="D4548" t="s">
        <v>90</v>
      </c>
      <c r="E4548" t="s">
        <v>17009</v>
      </c>
      <c r="F4548" t="s">
        <v>17010</v>
      </c>
      <c r="G4548" t="s">
        <v>134</v>
      </c>
      <c r="H4548" t="s">
        <v>247</v>
      </c>
      <c r="I4548" t="s">
        <v>78</v>
      </c>
      <c r="J4548" t="s">
        <v>136</v>
      </c>
      <c r="K4548" t="s">
        <v>22</v>
      </c>
      <c r="L4548" t="s">
        <v>177</v>
      </c>
      <c r="M4548" t="s">
        <v>17011</v>
      </c>
      <c r="N4548" t="s">
        <v>17012</v>
      </c>
      <c r="O4548">
        <v>3.3800444444444442</v>
      </c>
      <c r="P4548">
        <v>0</v>
      </c>
      <c r="Q4548">
        <v>55</v>
      </c>
      <c r="R4548">
        <v>0</v>
      </c>
      <c r="S4548">
        <v>0</v>
      </c>
      <c r="T4548">
        <v>0</v>
      </c>
      <c r="U4548">
        <v>32</v>
      </c>
      <c r="V4548">
        <v>0</v>
      </c>
      <c r="W4548">
        <v>0</v>
      </c>
      <c r="X4548">
        <v>0</v>
      </c>
      <c r="Y4548">
        <v>92.857370000000003</v>
      </c>
      <c r="Z4548">
        <v>0</v>
      </c>
      <c r="AA4548">
        <v>0</v>
      </c>
      <c r="AB4548">
        <v>0</v>
      </c>
      <c r="AC4548">
        <v>66.259415000000004</v>
      </c>
      <c r="AD4548">
        <v>0</v>
      </c>
      <c r="AE4548">
        <v>0</v>
      </c>
      <c r="AF4548">
        <v>159.11678000000001</v>
      </c>
    </row>
    <row r="4549" spans="1:32" x14ac:dyDescent="0.3">
      <c r="A4549">
        <v>3012678</v>
      </c>
      <c r="B4549">
        <v>1</v>
      </c>
      <c r="C4549" t="s">
        <v>82</v>
      </c>
      <c r="D4549" t="s">
        <v>89</v>
      </c>
      <c r="E4549" t="s">
        <v>17013</v>
      </c>
      <c r="F4549" t="s">
        <v>17014</v>
      </c>
      <c r="G4549" t="s">
        <v>134</v>
      </c>
      <c r="H4549" t="s">
        <v>147</v>
      </c>
      <c r="I4549" t="s">
        <v>78</v>
      </c>
      <c r="J4549" t="s">
        <v>136</v>
      </c>
      <c r="K4549" t="s">
        <v>22</v>
      </c>
      <c r="L4549" t="s">
        <v>137</v>
      </c>
      <c r="M4549" t="s">
        <v>17015</v>
      </c>
      <c r="N4549" t="s">
        <v>17016</v>
      </c>
      <c r="O4549">
        <v>2.8002777777777776</v>
      </c>
      <c r="P4549">
        <v>0</v>
      </c>
      <c r="Q4549">
        <v>26</v>
      </c>
      <c r="R4549">
        <v>0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0</v>
      </c>
      <c r="Y4549">
        <v>7.3677080000000004</v>
      </c>
      <c r="Z4549">
        <v>0</v>
      </c>
      <c r="AA4549">
        <v>0</v>
      </c>
      <c r="AB4549">
        <v>0</v>
      </c>
      <c r="AC4549">
        <v>1.1410217E-2</v>
      </c>
      <c r="AD4549">
        <v>0</v>
      </c>
      <c r="AE4549">
        <v>0</v>
      </c>
      <c r="AF4549">
        <v>7.3791184000000003</v>
      </c>
    </row>
    <row r="4550" spans="1:32" x14ac:dyDescent="0.3">
      <c r="A4550">
        <v>3019765</v>
      </c>
      <c r="B4550">
        <v>1</v>
      </c>
      <c r="C4550" t="s">
        <v>82</v>
      </c>
      <c r="D4550" t="s">
        <v>100</v>
      </c>
      <c r="E4550" t="s">
        <v>17017</v>
      </c>
      <c r="F4550" t="s">
        <v>17018</v>
      </c>
      <c r="G4550" t="s">
        <v>134</v>
      </c>
      <c r="H4550" t="s">
        <v>216</v>
      </c>
      <c r="I4550" t="s">
        <v>78</v>
      </c>
      <c r="J4550" t="s">
        <v>136</v>
      </c>
      <c r="K4550" t="s">
        <v>22</v>
      </c>
      <c r="L4550" t="s">
        <v>177</v>
      </c>
      <c r="M4550" t="s">
        <v>17019</v>
      </c>
      <c r="N4550" t="s">
        <v>17020</v>
      </c>
      <c r="O4550">
        <v>2.8174572222222221</v>
      </c>
      <c r="P4550">
        <v>0</v>
      </c>
      <c r="Q4550">
        <v>5</v>
      </c>
      <c r="R4550">
        <v>0</v>
      </c>
      <c r="S4550">
        <v>0</v>
      </c>
      <c r="T4550">
        <v>0</v>
      </c>
      <c r="U4550">
        <v>7</v>
      </c>
      <c r="V4550">
        <v>0</v>
      </c>
      <c r="W4550">
        <v>0</v>
      </c>
      <c r="X4550">
        <v>0</v>
      </c>
      <c r="Y4550">
        <v>3.893904</v>
      </c>
      <c r="Z4550">
        <v>0</v>
      </c>
      <c r="AA4550">
        <v>0</v>
      </c>
      <c r="AB4550">
        <v>0</v>
      </c>
      <c r="AC4550">
        <v>20.693657000000002</v>
      </c>
      <c r="AD4550">
        <v>0</v>
      </c>
      <c r="AE4550">
        <v>0</v>
      </c>
      <c r="AF4550">
        <v>24.58756</v>
      </c>
    </row>
    <row r="4551" spans="1:32" x14ac:dyDescent="0.3">
      <c r="A4551">
        <v>3020445</v>
      </c>
      <c r="B4551">
        <v>1</v>
      </c>
      <c r="C4551" t="s">
        <v>82</v>
      </c>
      <c r="D4551" t="s">
        <v>113</v>
      </c>
      <c r="E4551" t="s">
        <v>17021</v>
      </c>
      <c r="F4551" t="s">
        <v>17022</v>
      </c>
      <c r="G4551" t="s">
        <v>134</v>
      </c>
      <c r="H4551" t="s">
        <v>238</v>
      </c>
      <c r="I4551" t="s">
        <v>78</v>
      </c>
      <c r="J4551" t="s">
        <v>136</v>
      </c>
      <c r="K4551" t="s">
        <v>22</v>
      </c>
      <c r="L4551" t="s">
        <v>177</v>
      </c>
      <c r="M4551" t="s">
        <v>17023</v>
      </c>
      <c r="N4551" t="s">
        <v>17024</v>
      </c>
      <c r="O4551">
        <v>3.5715525000000001</v>
      </c>
      <c r="P4551">
        <v>0</v>
      </c>
      <c r="Q4551">
        <v>1</v>
      </c>
      <c r="R4551">
        <v>0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0</v>
      </c>
      <c r="Y4551">
        <v>1.5997504</v>
      </c>
      <c r="Z4551">
        <v>0</v>
      </c>
      <c r="AA4551">
        <v>0</v>
      </c>
      <c r="AB4551">
        <v>0</v>
      </c>
      <c r="AC4551">
        <v>0.48777765000000001</v>
      </c>
      <c r="AD4551">
        <v>0</v>
      </c>
      <c r="AE4551">
        <v>0</v>
      </c>
      <c r="AF4551">
        <v>2.0875279999999998</v>
      </c>
    </row>
    <row r="4552" spans="1:32" x14ac:dyDescent="0.3">
      <c r="A4552">
        <v>3016537</v>
      </c>
      <c r="B4552">
        <v>1</v>
      </c>
      <c r="C4552" t="s">
        <v>82</v>
      </c>
      <c r="D4552" t="s">
        <v>92</v>
      </c>
      <c r="E4552" t="s">
        <v>17025</v>
      </c>
      <c r="F4552" t="s">
        <v>17026</v>
      </c>
      <c r="G4552" t="s">
        <v>134</v>
      </c>
      <c r="H4552" t="s">
        <v>367</v>
      </c>
      <c r="I4552" t="s">
        <v>78</v>
      </c>
      <c r="J4552" t="s">
        <v>136</v>
      </c>
      <c r="K4552" t="s">
        <v>22</v>
      </c>
      <c r="L4552" t="s">
        <v>177</v>
      </c>
      <c r="M4552" t="s">
        <v>17027</v>
      </c>
      <c r="N4552" t="s">
        <v>17028</v>
      </c>
      <c r="O4552">
        <v>6.9444111111111111</v>
      </c>
      <c r="P4552">
        <v>0</v>
      </c>
      <c r="Q4552">
        <v>4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12.950224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12.950224</v>
      </c>
    </row>
    <row r="4553" spans="1:32" x14ac:dyDescent="0.3">
      <c r="A4553">
        <v>3017820</v>
      </c>
      <c r="B4553">
        <v>1</v>
      </c>
      <c r="C4553" t="s">
        <v>82</v>
      </c>
      <c r="D4553" t="s">
        <v>112</v>
      </c>
      <c r="E4553" t="s">
        <v>17029</v>
      </c>
      <c r="F4553" t="s">
        <v>17030</v>
      </c>
      <c r="G4553" t="s">
        <v>134</v>
      </c>
      <c r="H4553" t="s">
        <v>238</v>
      </c>
      <c r="I4553" t="s">
        <v>78</v>
      </c>
      <c r="J4553" t="s">
        <v>136</v>
      </c>
      <c r="K4553" t="s">
        <v>22</v>
      </c>
      <c r="L4553" t="s">
        <v>177</v>
      </c>
      <c r="M4553" t="s">
        <v>17031</v>
      </c>
      <c r="N4553" t="s">
        <v>17032</v>
      </c>
      <c r="O4553">
        <v>1.4870427777777779</v>
      </c>
      <c r="P4553">
        <v>0</v>
      </c>
      <c r="Q4553">
        <v>0</v>
      </c>
      <c r="R4553">
        <v>0</v>
      </c>
      <c r="S4553">
        <v>1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1.6555606</v>
      </c>
      <c r="AB4553">
        <v>0</v>
      </c>
      <c r="AC4553">
        <v>0</v>
      </c>
      <c r="AD4553">
        <v>0</v>
      </c>
      <c r="AE4553">
        <v>0</v>
      </c>
      <c r="AF4553">
        <v>1.6555606</v>
      </c>
    </row>
    <row r="4554" spans="1:32" x14ac:dyDescent="0.3">
      <c r="A4554">
        <v>3017322</v>
      </c>
      <c r="B4554">
        <v>1</v>
      </c>
      <c r="C4554" t="s">
        <v>83</v>
      </c>
      <c r="D4554" t="s">
        <v>128</v>
      </c>
      <c r="E4554" t="s">
        <v>8022</v>
      </c>
      <c r="F4554" t="s">
        <v>8023</v>
      </c>
      <c r="G4554" t="s">
        <v>134</v>
      </c>
      <c r="H4554" t="s">
        <v>211</v>
      </c>
      <c r="I4554" t="s">
        <v>79</v>
      </c>
      <c r="J4554" t="s">
        <v>136</v>
      </c>
      <c r="K4554" t="s">
        <v>22</v>
      </c>
      <c r="L4554" t="s">
        <v>177</v>
      </c>
      <c r="M4554" t="s">
        <v>17033</v>
      </c>
      <c r="N4554" t="s">
        <v>17034</v>
      </c>
      <c r="O4554">
        <v>1.2719444444444445</v>
      </c>
      <c r="P4554">
        <v>0</v>
      </c>
      <c r="Q4554">
        <v>817</v>
      </c>
      <c r="R4554">
        <v>9</v>
      </c>
      <c r="S4554">
        <v>14</v>
      </c>
      <c r="T4554">
        <v>23</v>
      </c>
      <c r="U4554">
        <v>140</v>
      </c>
      <c r="V4554">
        <v>0</v>
      </c>
      <c r="W4554">
        <v>0</v>
      </c>
      <c r="X4554">
        <v>0</v>
      </c>
      <c r="Y4554">
        <v>227.72310999999999</v>
      </c>
      <c r="Z4554">
        <v>7.3315950000000001</v>
      </c>
      <c r="AA4554">
        <v>11.106747</v>
      </c>
      <c r="AB4554">
        <v>378.4828</v>
      </c>
      <c r="AC4554">
        <v>216.81984</v>
      </c>
      <c r="AD4554">
        <v>0</v>
      </c>
      <c r="AE4554">
        <v>0</v>
      </c>
      <c r="AF4554">
        <v>841.46410000000003</v>
      </c>
    </row>
    <row r="4555" spans="1:32" x14ac:dyDescent="0.3">
      <c r="A4555">
        <v>3012210</v>
      </c>
      <c r="B4555">
        <v>1</v>
      </c>
      <c r="C4555" t="s">
        <v>82</v>
      </c>
      <c r="D4555" t="s">
        <v>98</v>
      </c>
      <c r="E4555" t="s">
        <v>17035</v>
      </c>
      <c r="F4555" t="s">
        <v>8624</v>
      </c>
      <c r="G4555" t="s">
        <v>134</v>
      </c>
      <c r="H4555" t="s">
        <v>247</v>
      </c>
      <c r="I4555" t="s">
        <v>78</v>
      </c>
      <c r="J4555" t="s">
        <v>136</v>
      </c>
      <c r="K4555" t="s">
        <v>22</v>
      </c>
      <c r="L4555" t="s">
        <v>177</v>
      </c>
      <c r="M4555" t="s">
        <v>17036</v>
      </c>
      <c r="N4555" t="s">
        <v>17037</v>
      </c>
      <c r="O4555">
        <v>3.5450738888888886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53</v>
      </c>
      <c r="V4555">
        <v>0</v>
      </c>
      <c r="W4555">
        <v>3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296.45416</v>
      </c>
      <c r="AD4555">
        <v>0</v>
      </c>
      <c r="AE4555">
        <v>199.00785999999999</v>
      </c>
      <c r="AF4555">
        <v>495.46199999999999</v>
      </c>
    </row>
    <row r="4556" spans="1:32" x14ac:dyDescent="0.3">
      <c r="A4556">
        <v>3020444</v>
      </c>
      <c r="B4556">
        <v>1</v>
      </c>
      <c r="C4556" t="s">
        <v>83</v>
      </c>
      <c r="D4556" t="s">
        <v>130</v>
      </c>
      <c r="E4556" t="s">
        <v>17038</v>
      </c>
      <c r="F4556" t="s">
        <v>17039</v>
      </c>
      <c r="G4556" t="s">
        <v>134</v>
      </c>
      <c r="H4556" t="s">
        <v>367</v>
      </c>
      <c r="I4556" t="s">
        <v>78</v>
      </c>
      <c r="J4556" t="s">
        <v>136</v>
      </c>
      <c r="K4556" t="s">
        <v>22</v>
      </c>
      <c r="L4556" t="s">
        <v>177</v>
      </c>
      <c r="M4556" t="s">
        <v>17040</v>
      </c>
      <c r="N4556" t="s">
        <v>17041</v>
      </c>
      <c r="O4556">
        <v>5.6649450000000003</v>
      </c>
      <c r="P4556">
        <v>0</v>
      </c>
      <c r="Q4556">
        <v>12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11.218964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11.218964</v>
      </c>
    </row>
    <row r="4557" spans="1:32" x14ac:dyDescent="0.3">
      <c r="A4557">
        <v>3014781</v>
      </c>
      <c r="B4557">
        <v>1</v>
      </c>
      <c r="C4557" t="s">
        <v>83</v>
      </c>
      <c r="D4557" t="s">
        <v>115</v>
      </c>
      <c r="E4557" t="s">
        <v>17042</v>
      </c>
      <c r="F4557" t="s">
        <v>17043</v>
      </c>
      <c r="G4557" t="s">
        <v>134</v>
      </c>
      <c r="H4557" t="s">
        <v>247</v>
      </c>
      <c r="I4557" t="s">
        <v>78</v>
      </c>
      <c r="J4557" t="s">
        <v>136</v>
      </c>
      <c r="K4557" t="s">
        <v>22</v>
      </c>
      <c r="L4557" t="s">
        <v>177</v>
      </c>
      <c r="M4557" t="s">
        <v>17044</v>
      </c>
      <c r="N4557" t="s">
        <v>17045</v>
      </c>
      <c r="O4557">
        <v>0.71955611111111117</v>
      </c>
      <c r="P4557">
        <v>0</v>
      </c>
      <c r="Q4557">
        <v>304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30.716170000000002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30.716170000000002</v>
      </c>
    </row>
    <row r="4558" spans="1:32" x14ac:dyDescent="0.3">
      <c r="A4558">
        <v>3020542</v>
      </c>
      <c r="B4558">
        <v>1</v>
      </c>
      <c r="C4558" t="s">
        <v>82</v>
      </c>
      <c r="D4558" t="s">
        <v>87</v>
      </c>
      <c r="E4558" t="s">
        <v>17046</v>
      </c>
      <c r="F4558" t="s">
        <v>17047</v>
      </c>
      <c r="G4558" t="s">
        <v>134</v>
      </c>
      <c r="H4558" t="s">
        <v>238</v>
      </c>
      <c r="I4558" t="s">
        <v>78</v>
      </c>
      <c r="J4558" t="s">
        <v>136</v>
      </c>
      <c r="K4558" t="s">
        <v>22</v>
      </c>
      <c r="L4558" t="s">
        <v>177</v>
      </c>
      <c r="M4558" t="s">
        <v>17048</v>
      </c>
      <c r="N4558" t="s">
        <v>17049</v>
      </c>
      <c r="O4558">
        <v>2.0294530555555554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3.7938228000000001</v>
      </c>
      <c r="AD4558">
        <v>0</v>
      </c>
      <c r="AE4558">
        <v>0</v>
      </c>
      <c r="AF4558">
        <v>3.7938228000000001</v>
      </c>
    </row>
    <row r="4559" spans="1:32" x14ac:dyDescent="0.3">
      <c r="A4559">
        <v>3017768</v>
      </c>
      <c r="B4559">
        <v>1</v>
      </c>
      <c r="C4559" t="s">
        <v>82</v>
      </c>
      <c r="D4559" t="s">
        <v>103</v>
      </c>
      <c r="E4559" t="s">
        <v>4865</v>
      </c>
      <c r="F4559" t="s">
        <v>4866</v>
      </c>
      <c r="G4559" t="s">
        <v>134</v>
      </c>
      <c r="H4559" t="s">
        <v>182</v>
      </c>
      <c r="I4559" t="s">
        <v>78</v>
      </c>
      <c r="J4559" t="s">
        <v>136</v>
      </c>
      <c r="K4559" t="s">
        <v>22</v>
      </c>
      <c r="L4559" t="s">
        <v>177</v>
      </c>
      <c r="M4559" t="s">
        <v>17050</v>
      </c>
      <c r="N4559" t="s">
        <v>17051</v>
      </c>
      <c r="O4559">
        <v>1.2497222222222222</v>
      </c>
      <c r="P4559">
        <v>0</v>
      </c>
      <c r="Q4559">
        <v>27</v>
      </c>
      <c r="R4559">
        <v>0</v>
      </c>
      <c r="S4559">
        <v>11</v>
      </c>
      <c r="T4559">
        <v>0</v>
      </c>
      <c r="U4559">
        <v>3</v>
      </c>
      <c r="V4559">
        <v>0</v>
      </c>
      <c r="W4559">
        <v>0</v>
      </c>
      <c r="X4559">
        <v>0</v>
      </c>
      <c r="Y4559">
        <v>7.0687183999999998</v>
      </c>
      <c r="Z4559">
        <v>0</v>
      </c>
      <c r="AA4559">
        <v>4.1066703999999996</v>
      </c>
      <c r="AB4559">
        <v>0</v>
      </c>
      <c r="AC4559">
        <v>1.5116242</v>
      </c>
      <c r="AD4559">
        <v>0</v>
      </c>
      <c r="AE4559">
        <v>0</v>
      </c>
      <c r="AF4559">
        <v>12.687013</v>
      </c>
    </row>
    <row r="4560" spans="1:32" x14ac:dyDescent="0.3">
      <c r="A4560">
        <v>3000136</v>
      </c>
      <c r="B4560">
        <v>1</v>
      </c>
      <c r="C4560" t="s">
        <v>82</v>
      </c>
      <c r="D4560" t="s">
        <v>108</v>
      </c>
      <c r="E4560" t="s">
        <v>10842</v>
      </c>
      <c r="F4560" t="s">
        <v>10843</v>
      </c>
      <c r="G4560" t="s">
        <v>134</v>
      </c>
      <c r="H4560" t="s">
        <v>142</v>
      </c>
      <c r="I4560" t="s">
        <v>79</v>
      </c>
      <c r="J4560" t="s">
        <v>136</v>
      </c>
      <c r="K4560" t="s">
        <v>22</v>
      </c>
      <c r="L4560" t="s">
        <v>137</v>
      </c>
      <c r="M4560" t="s">
        <v>17052</v>
      </c>
      <c r="N4560" t="s">
        <v>17053</v>
      </c>
      <c r="O4560">
        <v>6.5013888888888891</v>
      </c>
      <c r="P4560">
        <v>0</v>
      </c>
      <c r="Q4560">
        <v>1799</v>
      </c>
      <c r="R4560">
        <v>10</v>
      </c>
      <c r="S4560">
        <v>61</v>
      </c>
      <c r="T4560">
        <v>5</v>
      </c>
      <c r="U4560">
        <v>168</v>
      </c>
      <c r="V4560">
        <v>1</v>
      </c>
      <c r="W4560">
        <v>0</v>
      </c>
      <c r="X4560">
        <v>0</v>
      </c>
      <c r="Y4560">
        <v>2641.6587</v>
      </c>
      <c r="Z4560">
        <v>21.829632</v>
      </c>
      <c r="AA4560">
        <v>121.94858000000001</v>
      </c>
      <c r="AB4560">
        <v>354.90863000000002</v>
      </c>
      <c r="AC4560">
        <v>441.49686000000003</v>
      </c>
      <c r="AD4560">
        <v>1363.4440999999999</v>
      </c>
      <c r="AE4560">
        <v>0</v>
      </c>
      <c r="AF4560">
        <v>4945.2860000000001</v>
      </c>
    </row>
    <row r="4561" spans="1:32" x14ac:dyDescent="0.3">
      <c r="A4561">
        <v>3017817</v>
      </c>
      <c r="B4561">
        <v>1</v>
      </c>
      <c r="C4561" t="s">
        <v>82</v>
      </c>
      <c r="D4561" t="s">
        <v>95</v>
      </c>
      <c r="E4561" t="s">
        <v>4308</v>
      </c>
      <c r="F4561" t="s">
        <v>4309</v>
      </c>
      <c r="G4561" t="s">
        <v>134</v>
      </c>
      <c r="H4561" t="s">
        <v>211</v>
      </c>
      <c r="I4561" t="s">
        <v>79</v>
      </c>
      <c r="J4561" t="s">
        <v>136</v>
      </c>
      <c r="K4561" t="s">
        <v>22</v>
      </c>
      <c r="L4561" t="s">
        <v>177</v>
      </c>
      <c r="M4561" t="s">
        <v>17054</v>
      </c>
      <c r="N4561" t="s">
        <v>17055</v>
      </c>
      <c r="O4561">
        <v>1.0727769444444444</v>
      </c>
      <c r="P4561">
        <v>5</v>
      </c>
      <c r="Q4561">
        <v>0</v>
      </c>
      <c r="R4561">
        <v>2</v>
      </c>
      <c r="S4561">
        <v>0</v>
      </c>
      <c r="T4561">
        <v>19</v>
      </c>
      <c r="U4561">
        <v>0</v>
      </c>
      <c r="V4561">
        <v>0</v>
      </c>
      <c r="W4561">
        <v>0</v>
      </c>
      <c r="X4561">
        <v>45.404045000000004</v>
      </c>
      <c r="Y4561">
        <v>0</v>
      </c>
      <c r="Z4561">
        <v>1.782645</v>
      </c>
      <c r="AA4561">
        <v>0</v>
      </c>
      <c r="AB4561">
        <v>28.290312</v>
      </c>
      <c r="AC4561">
        <v>0</v>
      </c>
      <c r="AD4561">
        <v>0</v>
      </c>
      <c r="AE4561">
        <v>0</v>
      </c>
      <c r="AF4561">
        <v>75.477000000000004</v>
      </c>
    </row>
    <row r="4562" spans="1:32" x14ac:dyDescent="0.3">
      <c r="A4562">
        <v>3015705</v>
      </c>
      <c r="B4562">
        <v>1</v>
      </c>
      <c r="C4562" t="s">
        <v>82</v>
      </c>
      <c r="D4562" t="s">
        <v>97</v>
      </c>
      <c r="E4562" t="s">
        <v>17056</v>
      </c>
      <c r="F4562" t="s">
        <v>17057</v>
      </c>
      <c r="G4562" t="s">
        <v>134</v>
      </c>
      <c r="H4562" t="s">
        <v>211</v>
      </c>
      <c r="I4562" t="s">
        <v>79</v>
      </c>
      <c r="J4562" t="s">
        <v>136</v>
      </c>
      <c r="K4562" t="s">
        <v>22</v>
      </c>
      <c r="L4562" t="s">
        <v>177</v>
      </c>
      <c r="M4562" t="s">
        <v>17058</v>
      </c>
      <c r="N4562" t="s">
        <v>17059</v>
      </c>
      <c r="O4562">
        <v>0.94364277777777783</v>
      </c>
      <c r="P4562">
        <v>0</v>
      </c>
      <c r="Q4562">
        <v>3549</v>
      </c>
      <c r="R4562">
        <v>0</v>
      </c>
      <c r="S4562">
        <v>7</v>
      </c>
      <c r="T4562">
        <v>0</v>
      </c>
      <c r="U4562">
        <v>370</v>
      </c>
      <c r="V4562">
        <v>0</v>
      </c>
      <c r="W4562">
        <v>0</v>
      </c>
      <c r="X4562">
        <v>0</v>
      </c>
      <c r="Y4562">
        <v>1215.4529</v>
      </c>
      <c r="Z4562">
        <v>0</v>
      </c>
      <c r="AA4562">
        <v>3.2587347000000002</v>
      </c>
      <c r="AB4562">
        <v>0</v>
      </c>
      <c r="AC4562">
        <v>560.70389999999998</v>
      </c>
      <c r="AD4562">
        <v>0</v>
      </c>
      <c r="AE4562">
        <v>0</v>
      </c>
      <c r="AF4562">
        <v>1779.4155000000001</v>
      </c>
    </row>
    <row r="4563" spans="1:32" x14ac:dyDescent="0.3">
      <c r="A4563">
        <v>3015648</v>
      </c>
      <c r="B4563">
        <v>1</v>
      </c>
      <c r="C4563" t="s">
        <v>83</v>
      </c>
      <c r="D4563" t="s">
        <v>128</v>
      </c>
      <c r="E4563" t="s">
        <v>17060</v>
      </c>
      <c r="F4563" t="s">
        <v>17061</v>
      </c>
      <c r="G4563" t="s">
        <v>134</v>
      </c>
      <c r="H4563" t="s">
        <v>247</v>
      </c>
      <c r="I4563" t="s">
        <v>78</v>
      </c>
      <c r="J4563" t="s">
        <v>136</v>
      </c>
      <c r="K4563" t="s">
        <v>22</v>
      </c>
      <c r="L4563" t="s">
        <v>177</v>
      </c>
      <c r="M4563" t="s">
        <v>17062</v>
      </c>
      <c r="N4563" t="s">
        <v>17063</v>
      </c>
      <c r="O4563">
        <v>3.6996625000000001</v>
      </c>
      <c r="P4563">
        <v>0</v>
      </c>
      <c r="Q4563">
        <v>160</v>
      </c>
      <c r="R4563">
        <v>0</v>
      </c>
      <c r="S4563">
        <v>8</v>
      </c>
      <c r="T4563">
        <v>0</v>
      </c>
      <c r="U4563">
        <v>1</v>
      </c>
      <c r="V4563">
        <v>0</v>
      </c>
      <c r="W4563">
        <v>0</v>
      </c>
      <c r="X4563">
        <v>0</v>
      </c>
      <c r="Y4563">
        <v>121.58137000000001</v>
      </c>
      <c r="Z4563">
        <v>0</v>
      </c>
      <c r="AA4563">
        <v>4.8620976999999996</v>
      </c>
      <c r="AB4563">
        <v>0</v>
      </c>
      <c r="AC4563">
        <v>2.1192359999999999</v>
      </c>
      <c r="AD4563">
        <v>0</v>
      </c>
      <c r="AE4563">
        <v>0</v>
      </c>
      <c r="AF4563">
        <v>128.56270000000001</v>
      </c>
    </row>
    <row r="4564" spans="1:32" x14ac:dyDescent="0.3">
      <c r="A4564">
        <v>3016872</v>
      </c>
      <c r="B4564">
        <v>1</v>
      </c>
      <c r="C4564" t="s">
        <v>83</v>
      </c>
      <c r="D4564" t="s">
        <v>125</v>
      </c>
      <c r="E4564" t="s">
        <v>17064</v>
      </c>
      <c r="F4564" t="s">
        <v>17065</v>
      </c>
      <c r="G4564" t="s">
        <v>134</v>
      </c>
      <c r="H4564" t="s">
        <v>327</v>
      </c>
      <c r="I4564" t="s">
        <v>78</v>
      </c>
      <c r="J4564" t="s">
        <v>136</v>
      </c>
      <c r="K4564" t="s">
        <v>22</v>
      </c>
      <c r="L4564" t="s">
        <v>177</v>
      </c>
      <c r="M4564" t="s">
        <v>17066</v>
      </c>
      <c r="N4564" t="s">
        <v>17067</v>
      </c>
      <c r="O4564">
        <v>3.6813563888888887</v>
      </c>
      <c r="P4564">
        <v>0</v>
      </c>
      <c r="Q4564">
        <v>0</v>
      </c>
      <c r="R4564">
        <v>0</v>
      </c>
      <c r="S4564">
        <v>9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17.472981999999998</v>
      </c>
      <c r="AB4564">
        <v>0</v>
      </c>
      <c r="AC4564">
        <v>0</v>
      </c>
      <c r="AD4564">
        <v>0</v>
      </c>
      <c r="AE4564">
        <v>0</v>
      </c>
      <c r="AF4564">
        <v>17.472981999999998</v>
      </c>
    </row>
    <row r="4565" spans="1:32" x14ac:dyDescent="0.3">
      <c r="A4565">
        <v>3015600</v>
      </c>
      <c r="B4565">
        <v>1</v>
      </c>
      <c r="C4565" t="s">
        <v>82</v>
      </c>
      <c r="D4565" t="s">
        <v>112</v>
      </c>
      <c r="E4565" t="s">
        <v>17068</v>
      </c>
      <c r="F4565" t="s">
        <v>17069</v>
      </c>
      <c r="G4565" t="s">
        <v>134</v>
      </c>
      <c r="H4565" t="s">
        <v>238</v>
      </c>
      <c r="I4565" t="s">
        <v>78</v>
      </c>
      <c r="J4565" t="s">
        <v>136</v>
      </c>
      <c r="K4565" t="s">
        <v>22</v>
      </c>
      <c r="L4565" t="s">
        <v>177</v>
      </c>
      <c r="M4565" t="s">
        <v>17070</v>
      </c>
      <c r="N4565" t="s">
        <v>17071</v>
      </c>
      <c r="O4565">
        <v>5.0660833333333342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</row>
    <row r="4566" spans="1:32" x14ac:dyDescent="0.3">
      <c r="A4566">
        <v>3015792</v>
      </c>
      <c r="B4566">
        <v>2</v>
      </c>
      <c r="C4566" t="s">
        <v>82</v>
      </c>
      <c r="D4566" t="s">
        <v>112</v>
      </c>
      <c r="E4566" t="s">
        <v>17072</v>
      </c>
      <c r="F4566" t="s">
        <v>17073</v>
      </c>
      <c r="G4566" t="s">
        <v>134</v>
      </c>
      <c r="H4566" t="s">
        <v>211</v>
      </c>
      <c r="I4566" t="s">
        <v>79</v>
      </c>
      <c r="J4566" t="s">
        <v>136</v>
      </c>
      <c r="K4566" t="s">
        <v>22</v>
      </c>
      <c r="L4566" t="s">
        <v>177</v>
      </c>
      <c r="M4566" t="s">
        <v>17074</v>
      </c>
      <c r="N4566" t="s">
        <v>17075</v>
      </c>
      <c r="O4566">
        <v>1.8061024999999999</v>
      </c>
      <c r="P4566">
        <v>0</v>
      </c>
      <c r="Q4566">
        <v>661</v>
      </c>
      <c r="R4566">
        <v>11</v>
      </c>
      <c r="S4566">
        <v>33</v>
      </c>
      <c r="T4566">
        <v>9</v>
      </c>
      <c r="U4566">
        <v>78</v>
      </c>
      <c r="V4566">
        <v>4</v>
      </c>
      <c r="W4566">
        <v>0</v>
      </c>
      <c r="X4566">
        <v>0</v>
      </c>
      <c r="Y4566">
        <v>361.67102</v>
      </c>
      <c r="Z4566">
        <v>10.637699</v>
      </c>
      <c r="AA4566">
        <v>29.456430000000001</v>
      </c>
      <c r="AB4566">
        <v>57.474426000000001</v>
      </c>
      <c r="AC4566">
        <v>208.54554999999999</v>
      </c>
      <c r="AD4566">
        <v>1447.9285</v>
      </c>
      <c r="AE4566">
        <v>0</v>
      </c>
      <c r="AF4566">
        <v>2115.7136</v>
      </c>
    </row>
    <row r="4567" spans="1:32" x14ac:dyDescent="0.3">
      <c r="A4567">
        <v>3017460</v>
      </c>
      <c r="B4567">
        <v>1</v>
      </c>
      <c r="C4567" t="s">
        <v>83</v>
      </c>
      <c r="D4567" t="s">
        <v>121</v>
      </c>
      <c r="E4567" t="s">
        <v>17076</v>
      </c>
      <c r="F4567" t="s">
        <v>17077</v>
      </c>
      <c r="G4567" t="s">
        <v>134</v>
      </c>
      <c r="H4567" t="s">
        <v>318</v>
      </c>
      <c r="I4567" t="s">
        <v>79</v>
      </c>
      <c r="J4567" t="s">
        <v>136</v>
      </c>
      <c r="K4567" t="s">
        <v>22</v>
      </c>
      <c r="L4567" t="s">
        <v>177</v>
      </c>
      <c r="M4567" t="s">
        <v>17078</v>
      </c>
      <c r="N4567" t="s">
        <v>17079</v>
      </c>
      <c r="O4567">
        <v>4.4930133333333337</v>
      </c>
      <c r="P4567">
        <v>0</v>
      </c>
      <c r="Q4567">
        <v>31</v>
      </c>
      <c r="R4567">
        <v>2</v>
      </c>
      <c r="S4567">
        <v>7</v>
      </c>
      <c r="T4567">
        <v>0</v>
      </c>
      <c r="U4567">
        <v>1</v>
      </c>
      <c r="V4567">
        <v>0</v>
      </c>
      <c r="W4567">
        <v>0</v>
      </c>
      <c r="X4567">
        <v>0</v>
      </c>
      <c r="Y4567">
        <v>9.5556555000000003</v>
      </c>
      <c r="Z4567">
        <v>43.986449999999998</v>
      </c>
      <c r="AA4567">
        <v>5.0690464999999998</v>
      </c>
      <c r="AB4567">
        <v>0</v>
      </c>
      <c r="AC4567">
        <v>1.9730848999999999</v>
      </c>
      <c r="AD4567">
        <v>0</v>
      </c>
      <c r="AE4567">
        <v>0</v>
      </c>
      <c r="AF4567">
        <v>60.584235999999997</v>
      </c>
    </row>
    <row r="4568" spans="1:32" x14ac:dyDescent="0.3">
      <c r="A4568">
        <v>3006236</v>
      </c>
      <c r="B4568">
        <v>1</v>
      </c>
      <c r="C4568" t="s">
        <v>82</v>
      </c>
      <c r="D4568" t="s">
        <v>90</v>
      </c>
      <c r="E4568" t="s">
        <v>17080</v>
      </c>
      <c r="F4568" t="s">
        <v>17081</v>
      </c>
      <c r="G4568" t="s">
        <v>134</v>
      </c>
      <c r="H4568" t="s">
        <v>147</v>
      </c>
      <c r="I4568" t="s">
        <v>79</v>
      </c>
      <c r="J4568" t="s">
        <v>136</v>
      </c>
      <c r="K4568" t="s">
        <v>22</v>
      </c>
      <c r="L4568" t="s">
        <v>137</v>
      </c>
      <c r="M4568" t="s">
        <v>17082</v>
      </c>
      <c r="N4568" t="s">
        <v>17083</v>
      </c>
      <c r="O4568">
        <v>0.73499999999999999</v>
      </c>
      <c r="P4568">
        <v>0</v>
      </c>
      <c r="Q4568">
        <v>0</v>
      </c>
      <c r="R4568">
        <v>0</v>
      </c>
      <c r="S4568">
        <v>0</v>
      </c>
      <c r="T4568">
        <v>1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336.07830000000001</v>
      </c>
      <c r="AC4568">
        <v>0</v>
      </c>
      <c r="AD4568">
        <v>0</v>
      </c>
      <c r="AE4568">
        <v>0</v>
      </c>
      <c r="AF4568">
        <v>336.07830000000001</v>
      </c>
    </row>
    <row r="4569" spans="1:32" x14ac:dyDescent="0.3">
      <c r="A4569">
        <v>3020522</v>
      </c>
      <c r="B4569">
        <v>1</v>
      </c>
      <c r="C4569" t="s">
        <v>82</v>
      </c>
      <c r="D4569" t="s">
        <v>87</v>
      </c>
      <c r="E4569" t="s">
        <v>17084</v>
      </c>
      <c r="F4569" t="s">
        <v>17085</v>
      </c>
      <c r="G4569" t="s">
        <v>134</v>
      </c>
      <c r="H4569" t="s">
        <v>247</v>
      </c>
      <c r="I4569" t="s">
        <v>78</v>
      </c>
      <c r="J4569" t="s">
        <v>136</v>
      </c>
      <c r="K4569" t="s">
        <v>22</v>
      </c>
      <c r="L4569" t="s">
        <v>177</v>
      </c>
      <c r="M4569" t="s">
        <v>17086</v>
      </c>
      <c r="N4569" t="s">
        <v>17087</v>
      </c>
      <c r="O4569">
        <v>0.8704722222222222</v>
      </c>
      <c r="P4569">
        <v>0</v>
      </c>
      <c r="Q4569">
        <v>206</v>
      </c>
      <c r="R4569">
        <v>0</v>
      </c>
      <c r="S4569">
        <v>0</v>
      </c>
      <c r="T4569">
        <v>0</v>
      </c>
      <c r="U4569">
        <v>19</v>
      </c>
      <c r="V4569">
        <v>0</v>
      </c>
      <c r="W4569">
        <v>0</v>
      </c>
      <c r="X4569">
        <v>0</v>
      </c>
      <c r="Y4569">
        <v>44.678939999999997</v>
      </c>
      <c r="Z4569">
        <v>0</v>
      </c>
      <c r="AA4569">
        <v>0</v>
      </c>
      <c r="AB4569">
        <v>0</v>
      </c>
      <c r="AC4569">
        <v>17.745705000000001</v>
      </c>
      <c r="AD4569">
        <v>0</v>
      </c>
      <c r="AE4569">
        <v>0</v>
      </c>
      <c r="AF4569">
        <v>62.424644000000001</v>
      </c>
    </row>
    <row r="4570" spans="1:32" x14ac:dyDescent="0.3">
      <c r="A4570">
        <v>3015450</v>
      </c>
      <c r="B4570">
        <v>1</v>
      </c>
      <c r="C4570" t="s">
        <v>82</v>
      </c>
      <c r="D4570" t="s">
        <v>93</v>
      </c>
      <c r="E4570" t="s">
        <v>17088</v>
      </c>
      <c r="F4570" t="s">
        <v>17089</v>
      </c>
      <c r="G4570" t="s">
        <v>134</v>
      </c>
      <c r="H4570" t="s">
        <v>874</v>
      </c>
      <c r="I4570" t="s">
        <v>78</v>
      </c>
      <c r="J4570" t="s">
        <v>136</v>
      </c>
      <c r="K4570" t="s">
        <v>3</v>
      </c>
      <c r="L4570" t="s">
        <v>177</v>
      </c>
      <c r="M4570" t="s">
        <v>17090</v>
      </c>
      <c r="N4570" t="s">
        <v>17091</v>
      </c>
      <c r="O4570">
        <v>7.3477027777777772</v>
      </c>
      <c r="P4570">
        <v>0</v>
      </c>
      <c r="Q4570">
        <v>15</v>
      </c>
      <c r="R4570">
        <v>0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0</v>
      </c>
      <c r="Y4570">
        <v>25.043946999999999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25.043946999999999</v>
      </c>
    </row>
    <row r="4571" spans="1:32" x14ac:dyDescent="0.3">
      <c r="A4571">
        <v>3016784</v>
      </c>
      <c r="B4571">
        <v>1</v>
      </c>
      <c r="C4571" t="s">
        <v>82</v>
      </c>
      <c r="D4571" t="s">
        <v>91</v>
      </c>
      <c r="E4571" t="s">
        <v>17092</v>
      </c>
      <c r="F4571" t="s">
        <v>17093</v>
      </c>
      <c r="G4571" t="s">
        <v>134</v>
      </c>
      <c r="H4571" t="s">
        <v>327</v>
      </c>
      <c r="I4571" t="s">
        <v>78</v>
      </c>
      <c r="J4571" t="s">
        <v>136</v>
      </c>
      <c r="K4571" t="s">
        <v>22</v>
      </c>
      <c r="L4571" t="s">
        <v>177</v>
      </c>
      <c r="M4571" t="s">
        <v>17094</v>
      </c>
      <c r="N4571" t="s">
        <v>17095</v>
      </c>
      <c r="O4571">
        <v>1.3093055555555555</v>
      </c>
      <c r="P4571">
        <v>0</v>
      </c>
      <c r="Q4571">
        <v>154</v>
      </c>
      <c r="R4571">
        <v>0</v>
      </c>
      <c r="S4571">
        <v>0</v>
      </c>
      <c r="T4571">
        <v>0</v>
      </c>
      <c r="U4571">
        <v>96</v>
      </c>
      <c r="V4571">
        <v>0</v>
      </c>
      <c r="W4571">
        <v>0</v>
      </c>
      <c r="X4571">
        <v>0</v>
      </c>
      <c r="Y4571">
        <v>89.958243999999993</v>
      </c>
      <c r="Z4571">
        <v>0</v>
      </c>
      <c r="AA4571">
        <v>0</v>
      </c>
      <c r="AB4571">
        <v>0</v>
      </c>
      <c r="AC4571">
        <v>117.251724</v>
      </c>
      <c r="AD4571">
        <v>0</v>
      </c>
      <c r="AE4571">
        <v>0</v>
      </c>
      <c r="AF4571">
        <v>207.20996</v>
      </c>
    </row>
    <row r="4572" spans="1:32" x14ac:dyDescent="0.3">
      <c r="A4572">
        <v>3012141</v>
      </c>
      <c r="B4572">
        <v>1</v>
      </c>
      <c r="C4572" t="s">
        <v>82</v>
      </c>
      <c r="D4572" t="s">
        <v>106</v>
      </c>
      <c r="E4572" t="s">
        <v>17096</v>
      </c>
      <c r="F4572" t="s">
        <v>17097</v>
      </c>
      <c r="G4572" t="s">
        <v>134</v>
      </c>
      <c r="H4572" t="s">
        <v>216</v>
      </c>
      <c r="I4572" t="s">
        <v>78</v>
      </c>
      <c r="J4572" t="s">
        <v>136</v>
      </c>
      <c r="K4572" t="s">
        <v>22</v>
      </c>
      <c r="L4572" t="s">
        <v>177</v>
      </c>
      <c r="M4572" t="s">
        <v>17098</v>
      </c>
      <c r="N4572" t="s">
        <v>17099</v>
      </c>
      <c r="O4572">
        <v>9.3156083333333335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17.945957</v>
      </c>
      <c r="AD4572">
        <v>0</v>
      </c>
      <c r="AE4572">
        <v>0</v>
      </c>
      <c r="AF4572">
        <v>17.945957</v>
      </c>
    </row>
    <row r="4573" spans="1:32" x14ac:dyDescent="0.3">
      <c r="A4573">
        <v>3004029</v>
      </c>
      <c r="B4573">
        <v>1</v>
      </c>
      <c r="C4573" t="s">
        <v>82</v>
      </c>
      <c r="D4573" t="s">
        <v>92</v>
      </c>
      <c r="E4573" t="s">
        <v>6225</v>
      </c>
      <c r="F4573" t="s">
        <v>6226</v>
      </c>
      <c r="G4573" t="s">
        <v>134</v>
      </c>
      <c r="H4573" t="s">
        <v>211</v>
      </c>
      <c r="I4573" t="s">
        <v>79</v>
      </c>
      <c r="J4573" t="s">
        <v>136</v>
      </c>
      <c r="K4573" t="s">
        <v>22</v>
      </c>
      <c r="L4573" t="s">
        <v>177</v>
      </c>
      <c r="M4573" t="s">
        <v>17100</v>
      </c>
      <c r="N4573" t="s">
        <v>17101</v>
      </c>
      <c r="O4573">
        <v>0.6497222222222222</v>
      </c>
      <c r="P4573">
        <v>2</v>
      </c>
      <c r="Q4573">
        <v>42</v>
      </c>
      <c r="R4573">
        <v>14</v>
      </c>
      <c r="S4573">
        <v>7</v>
      </c>
      <c r="T4573">
        <v>5</v>
      </c>
      <c r="U4573">
        <v>5</v>
      </c>
      <c r="V4573">
        <v>0</v>
      </c>
      <c r="W4573">
        <v>0</v>
      </c>
      <c r="X4573">
        <v>1.8281038000000001</v>
      </c>
      <c r="Y4573">
        <v>2.6789890000000001</v>
      </c>
      <c r="Z4573">
        <v>5.7634582999999999</v>
      </c>
      <c r="AA4573">
        <v>1.5426219000000001</v>
      </c>
      <c r="AB4573">
        <v>5.8724885000000002</v>
      </c>
      <c r="AC4573">
        <v>1.181182</v>
      </c>
      <c r="AD4573">
        <v>0</v>
      </c>
      <c r="AE4573">
        <v>0</v>
      </c>
      <c r="AF4573">
        <v>18.866841999999998</v>
      </c>
    </row>
    <row r="4574" spans="1:32" x14ac:dyDescent="0.3">
      <c r="A4574">
        <v>3015777</v>
      </c>
      <c r="B4574">
        <v>1</v>
      </c>
      <c r="C4574" t="s">
        <v>82</v>
      </c>
      <c r="D4574" t="s">
        <v>88</v>
      </c>
      <c r="E4574" t="s">
        <v>17102</v>
      </c>
      <c r="F4574" t="s">
        <v>17103</v>
      </c>
      <c r="G4574" t="s">
        <v>134</v>
      </c>
      <c r="H4574" t="s">
        <v>182</v>
      </c>
      <c r="I4574" t="s">
        <v>78</v>
      </c>
      <c r="J4574" t="s">
        <v>136</v>
      </c>
      <c r="K4574" t="s">
        <v>22</v>
      </c>
      <c r="L4574" t="s">
        <v>177</v>
      </c>
      <c r="M4574" t="s">
        <v>17104</v>
      </c>
      <c r="N4574" t="s">
        <v>17105</v>
      </c>
      <c r="O4574">
        <v>0.57222222222222219</v>
      </c>
      <c r="P4574">
        <v>0</v>
      </c>
      <c r="Q4574">
        <v>133</v>
      </c>
      <c r="R4574">
        <v>0</v>
      </c>
      <c r="S4574">
        <v>1</v>
      </c>
      <c r="T4574">
        <v>0</v>
      </c>
      <c r="U4574">
        <v>17</v>
      </c>
      <c r="V4574">
        <v>0</v>
      </c>
      <c r="W4574">
        <v>0</v>
      </c>
      <c r="X4574">
        <v>0</v>
      </c>
      <c r="Y4574">
        <v>9.3359100000000002</v>
      </c>
      <c r="Z4574">
        <v>0</v>
      </c>
      <c r="AA4574">
        <v>2.9666092000000002E-2</v>
      </c>
      <c r="AB4574">
        <v>0</v>
      </c>
      <c r="AC4574">
        <v>1.7531939000000001</v>
      </c>
      <c r="AD4574">
        <v>0</v>
      </c>
      <c r="AE4574">
        <v>0</v>
      </c>
      <c r="AF4574">
        <v>11.11877</v>
      </c>
    </row>
    <row r="4575" spans="1:32" x14ac:dyDescent="0.3">
      <c r="A4575">
        <v>3020567</v>
      </c>
      <c r="B4575">
        <v>1</v>
      </c>
      <c r="C4575" t="s">
        <v>82</v>
      </c>
      <c r="D4575" t="s">
        <v>91</v>
      </c>
      <c r="E4575" t="s">
        <v>17106</v>
      </c>
      <c r="F4575" t="s">
        <v>17107</v>
      </c>
      <c r="G4575" t="s">
        <v>134</v>
      </c>
      <c r="H4575" t="s">
        <v>367</v>
      </c>
      <c r="I4575" t="s">
        <v>78</v>
      </c>
      <c r="J4575" t="s">
        <v>136</v>
      </c>
      <c r="K4575" t="s">
        <v>22</v>
      </c>
      <c r="L4575" t="s">
        <v>177</v>
      </c>
      <c r="M4575" t="s">
        <v>17108</v>
      </c>
      <c r="N4575" t="s">
        <v>17109</v>
      </c>
      <c r="O4575">
        <v>7.5644255555555562</v>
      </c>
      <c r="P4575">
        <v>0</v>
      </c>
      <c r="Q4575">
        <v>13</v>
      </c>
      <c r="R4575">
        <v>0</v>
      </c>
      <c r="S4575">
        <v>0</v>
      </c>
      <c r="T4575">
        <v>0</v>
      </c>
      <c r="U4575">
        <v>2</v>
      </c>
      <c r="V4575">
        <v>0</v>
      </c>
      <c r="W4575">
        <v>0</v>
      </c>
      <c r="X4575">
        <v>0</v>
      </c>
      <c r="Y4575">
        <v>21.831018</v>
      </c>
      <c r="Z4575">
        <v>0</v>
      </c>
      <c r="AA4575">
        <v>0</v>
      </c>
      <c r="AB4575">
        <v>0</v>
      </c>
      <c r="AC4575">
        <v>3.9871593000000001</v>
      </c>
      <c r="AD4575">
        <v>0</v>
      </c>
      <c r="AE4575">
        <v>0</v>
      </c>
      <c r="AF4575">
        <v>25.818178</v>
      </c>
    </row>
    <row r="4576" spans="1:32" x14ac:dyDescent="0.3">
      <c r="A4576">
        <v>3017749</v>
      </c>
      <c r="B4576">
        <v>1</v>
      </c>
      <c r="C4576" t="s">
        <v>82</v>
      </c>
      <c r="D4576" t="s">
        <v>103</v>
      </c>
      <c r="E4576" t="s">
        <v>17110</v>
      </c>
      <c r="F4576" t="s">
        <v>17111</v>
      </c>
      <c r="G4576" t="s">
        <v>134</v>
      </c>
      <c r="H4576" t="s">
        <v>238</v>
      </c>
      <c r="I4576" t="s">
        <v>78</v>
      </c>
      <c r="J4576" t="s">
        <v>136</v>
      </c>
      <c r="K4576" t="s">
        <v>22</v>
      </c>
      <c r="L4576" t="s">
        <v>177</v>
      </c>
      <c r="M4576" t="s">
        <v>17112</v>
      </c>
      <c r="N4576" t="s">
        <v>17113</v>
      </c>
      <c r="O4576">
        <v>1.4889369444444445</v>
      </c>
      <c r="P4576">
        <v>0</v>
      </c>
      <c r="Q4576">
        <v>1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0.21586315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0.21586315</v>
      </c>
    </row>
    <row r="4577" spans="1:32" x14ac:dyDescent="0.3">
      <c r="A4577">
        <v>3014783</v>
      </c>
      <c r="B4577">
        <v>1</v>
      </c>
      <c r="C4577" t="s">
        <v>83</v>
      </c>
      <c r="D4577" t="s">
        <v>115</v>
      </c>
      <c r="E4577" t="s">
        <v>17114</v>
      </c>
      <c r="F4577" t="s">
        <v>17115</v>
      </c>
      <c r="G4577" t="s">
        <v>134</v>
      </c>
      <c r="H4577" t="s">
        <v>1131</v>
      </c>
      <c r="I4577" t="s">
        <v>79</v>
      </c>
      <c r="J4577" t="s">
        <v>136</v>
      </c>
      <c r="K4577" t="s">
        <v>22</v>
      </c>
      <c r="L4577" t="s">
        <v>177</v>
      </c>
      <c r="M4577" t="s">
        <v>17116</v>
      </c>
      <c r="N4577" t="s">
        <v>17117</v>
      </c>
      <c r="O4577">
        <v>6.5997499999999993</v>
      </c>
      <c r="P4577">
        <v>0</v>
      </c>
      <c r="Q4577">
        <v>534</v>
      </c>
      <c r="R4577">
        <v>0</v>
      </c>
      <c r="S4577">
        <v>7</v>
      </c>
      <c r="T4577">
        <v>0</v>
      </c>
      <c r="U4577">
        <v>20</v>
      </c>
      <c r="V4577">
        <v>0</v>
      </c>
      <c r="W4577">
        <v>0</v>
      </c>
      <c r="X4577">
        <v>0</v>
      </c>
      <c r="Y4577">
        <v>613.47029999999995</v>
      </c>
      <c r="Z4577">
        <v>0</v>
      </c>
      <c r="AA4577">
        <v>0.89597123999999995</v>
      </c>
      <c r="AB4577">
        <v>0</v>
      </c>
      <c r="AC4577">
        <v>74.715040000000002</v>
      </c>
      <c r="AD4577">
        <v>0</v>
      </c>
      <c r="AE4577">
        <v>0</v>
      </c>
      <c r="AF4577">
        <v>689.08130000000006</v>
      </c>
    </row>
    <row r="4578" spans="1:32" x14ac:dyDescent="0.3">
      <c r="A4578">
        <v>3015757</v>
      </c>
      <c r="B4578">
        <v>1</v>
      </c>
      <c r="C4578" t="s">
        <v>83</v>
      </c>
      <c r="D4578" t="s">
        <v>114</v>
      </c>
      <c r="E4578" t="s">
        <v>17118</v>
      </c>
      <c r="F4578" t="s">
        <v>17119</v>
      </c>
      <c r="G4578" t="s">
        <v>134</v>
      </c>
      <c r="H4578" t="s">
        <v>211</v>
      </c>
      <c r="I4578" t="s">
        <v>79</v>
      </c>
      <c r="J4578" t="s">
        <v>136</v>
      </c>
      <c r="K4578" t="s">
        <v>22</v>
      </c>
      <c r="L4578" t="s">
        <v>177</v>
      </c>
      <c r="M4578" t="s">
        <v>17120</v>
      </c>
      <c r="N4578" t="s">
        <v>17121</v>
      </c>
      <c r="O4578">
        <v>2.2294516666666668</v>
      </c>
      <c r="P4578">
        <v>6</v>
      </c>
      <c r="Q4578">
        <v>2</v>
      </c>
      <c r="R4578">
        <v>102</v>
      </c>
      <c r="S4578">
        <v>17</v>
      </c>
      <c r="T4578">
        <v>2</v>
      </c>
      <c r="U4578">
        <v>0</v>
      </c>
      <c r="V4578">
        <v>0</v>
      </c>
      <c r="W4578">
        <v>0</v>
      </c>
      <c r="X4578">
        <v>2.4998990000000001</v>
      </c>
      <c r="Y4578">
        <v>0.40087142999999997</v>
      </c>
      <c r="Z4578">
        <v>82.256990000000002</v>
      </c>
      <c r="AA4578">
        <v>10.183104</v>
      </c>
      <c r="AB4578">
        <v>0.55580103000000003</v>
      </c>
      <c r="AC4578">
        <v>0</v>
      </c>
      <c r="AD4578">
        <v>0</v>
      </c>
      <c r="AE4578">
        <v>0</v>
      </c>
      <c r="AF4578">
        <v>95.89667</v>
      </c>
    </row>
    <row r="4579" spans="1:32" x14ac:dyDescent="0.3">
      <c r="A4579">
        <v>3015778</v>
      </c>
      <c r="B4579">
        <v>1</v>
      </c>
      <c r="C4579" t="s">
        <v>82</v>
      </c>
      <c r="D4579" t="s">
        <v>109</v>
      </c>
      <c r="E4579" t="s">
        <v>17122</v>
      </c>
      <c r="F4579" t="s">
        <v>17123</v>
      </c>
      <c r="G4579" t="s">
        <v>134</v>
      </c>
      <c r="H4579" t="s">
        <v>238</v>
      </c>
      <c r="I4579" t="s">
        <v>78</v>
      </c>
      <c r="J4579" t="s">
        <v>136</v>
      </c>
      <c r="K4579" t="s">
        <v>22</v>
      </c>
      <c r="L4579" t="s">
        <v>177</v>
      </c>
      <c r="M4579" t="s">
        <v>17124</v>
      </c>
      <c r="N4579" t="s">
        <v>17125</v>
      </c>
      <c r="O4579">
        <v>2.7781594444444444</v>
      </c>
      <c r="P4579">
        <v>0</v>
      </c>
      <c r="Q4579">
        <v>1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0.93401999999999996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0.93401999999999996</v>
      </c>
    </row>
    <row r="4580" spans="1:32" x14ac:dyDescent="0.3">
      <c r="A4580">
        <v>3020547</v>
      </c>
      <c r="B4580">
        <v>1</v>
      </c>
      <c r="C4580" t="s">
        <v>83</v>
      </c>
      <c r="D4580" t="s">
        <v>117</v>
      </c>
      <c r="E4580" t="s">
        <v>17126</v>
      </c>
      <c r="F4580" t="s">
        <v>17127</v>
      </c>
      <c r="G4580" t="s">
        <v>134</v>
      </c>
      <c r="H4580" t="s">
        <v>211</v>
      </c>
      <c r="I4580" t="s">
        <v>79</v>
      </c>
      <c r="J4580" t="s">
        <v>136</v>
      </c>
      <c r="K4580" t="s">
        <v>22</v>
      </c>
      <c r="L4580" t="s">
        <v>177</v>
      </c>
      <c r="M4580" t="s">
        <v>17128</v>
      </c>
      <c r="N4580" t="s">
        <v>17129</v>
      </c>
      <c r="O4580">
        <v>0.39055555555555554</v>
      </c>
      <c r="P4580">
        <v>1</v>
      </c>
      <c r="Q4580">
        <v>1188</v>
      </c>
      <c r="R4580">
        <v>0</v>
      </c>
      <c r="S4580">
        <v>40</v>
      </c>
      <c r="T4580">
        <v>3</v>
      </c>
      <c r="U4580">
        <v>61</v>
      </c>
      <c r="V4580">
        <v>0</v>
      </c>
      <c r="W4580">
        <v>0</v>
      </c>
      <c r="X4580">
        <v>4.3073189999999997E-2</v>
      </c>
      <c r="Y4580">
        <v>28.080397000000001</v>
      </c>
      <c r="Z4580">
        <v>0</v>
      </c>
      <c r="AA4580">
        <v>0.18428457000000001</v>
      </c>
      <c r="AB4580">
        <v>1.3078555999999999</v>
      </c>
      <c r="AC4580">
        <v>4.9063463</v>
      </c>
      <c r="AD4580">
        <v>0</v>
      </c>
      <c r="AE4580">
        <v>0</v>
      </c>
      <c r="AF4580">
        <v>34.521957</v>
      </c>
    </row>
    <row r="4581" spans="1:32" x14ac:dyDescent="0.3">
      <c r="A4581">
        <v>3017270</v>
      </c>
      <c r="B4581">
        <v>1</v>
      </c>
      <c r="C4581" t="s">
        <v>82</v>
      </c>
      <c r="D4581" t="s">
        <v>98</v>
      </c>
      <c r="E4581" t="s">
        <v>17130</v>
      </c>
      <c r="F4581" t="s">
        <v>17131</v>
      </c>
      <c r="G4581" t="s">
        <v>134</v>
      </c>
      <c r="H4581" t="s">
        <v>247</v>
      </c>
      <c r="I4581" t="s">
        <v>78</v>
      </c>
      <c r="J4581" t="s">
        <v>136</v>
      </c>
      <c r="K4581" t="s">
        <v>22</v>
      </c>
      <c r="L4581" t="s">
        <v>177</v>
      </c>
      <c r="M4581" t="s">
        <v>17132</v>
      </c>
      <c r="N4581" t="s">
        <v>17133</v>
      </c>
      <c r="O4581">
        <v>1.7460519444444444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20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23.533957999999998</v>
      </c>
      <c r="AD4581">
        <v>0</v>
      </c>
      <c r="AE4581">
        <v>0</v>
      </c>
      <c r="AF4581">
        <v>23.533957999999998</v>
      </c>
    </row>
    <row r="4582" spans="1:32" x14ac:dyDescent="0.3">
      <c r="A4582">
        <v>3004649</v>
      </c>
      <c r="B4582">
        <v>1</v>
      </c>
      <c r="C4582" t="s">
        <v>82</v>
      </c>
      <c r="D4582" t="s">
        <v>104</v>
      </c>
      <c r="E4582" t="s">
        <v>12014</v>
      </c>
      <c r="F4582" t="s">
        <v>12015</v>
      </c>
      <c r="G4582" t="s">
        <v>134</v>
      </c>
      <c r="H4582" t="s">
        <v>247</v>
      </c>
      <c r="I4582" t="s">
        <v>78</v>
      </c>
      <c r="J4582" t="s">
        <v>136</v>
      </c>
      <c r="K4582" t="s">
        <v>22</v>
      </c>
      <c r="L4582" t="s">
        <v>177</v>
      </c>
      <c r="M4582" t="s">
        <v>17134</v>
      </c>
      <c r="N4582" t="s">
        <v>17135</v>
      </c>
      <c r="O4582">
        <v>1.5707269444444445</v>
      </c>
      <c r="P4582">
        <v>0</v>
      </c>
      <c r="Q4582">
        <v>129</v>
      </c>
      <c r="R4582">
        <v>0</v>
      </c>
      <c r="S4582">
        <v>0</v>
      </c>
      <c r="T4582">
        <v>0</v>
      </c>
      <c r="U4582">
        <v>18</v>
      </c>
      <c r="V4582">
        <v>0</v>
      </c>
      <c r="W4582">
        <v>0</v>
      </c>
      <c r="X4582">
        <v>0</v>
      </c>
      <c r="Y4582">
        <v>72.727739999999997</v>
      </c>
      <c r="Z4582">
        <v>0</v>
      </c>
      <c r="AA4582">
        <v>0</v>
      </c>
      <c r="AB4582">
        <v>0</v>
      </c>
      <c r="AC4582">
        <v>22.808554000000001</v>
      </c>
      <c r="AD4582">
        <v>0</v>
      </c>
      <c r="AE4582">
        <v>0</v>
      </c>
      <c r="AF4582">
        <v>95.536289999999994</v>
      </c>
    </row>
    <row r="4583" spans="1:32" x14ac:dyDescent="0.3">
      <c r="A4583">
        <v>3020250</v>
      </c>
      <c r="B4583">
        <v>1</v>
      </c>
      <c r="C4583" t="s">
        <v>83</v>
      </c>
      <c r="D4583" t="s">
        <v>123</v>
      </c>
      <c r="E4583" t="s">
        <v>17136</v>
      </c>
      <c r="F4583" t="s">
        <v>17137</v>
      </c>
      <c r="G4583" t="s">
        <v>134</v>
      </c>
      <c r="H4583" t="s">
        <v>182</v>
      </c>
      <c r="I4583" t="s">
        <v>78</v>
      </c>
      <c r="J4583" t="s">
        <v>136</v>
      </c>
      <c r="K4583" t="s">
        <v>22</v>
      </c>
      <c r="L4583" t="s">
        <v>177</v>
      </c>
      <c r="M4583" t="s">
        <v>17138</v>
      </c>
      <c r="N4583" t="s">
        <v>17139</v>
      </c>
      <c r="O4583">
        <v>0.91238722222222224</v>
      </c>
      <c r="P4583">
        <v>0</v>
      </c>
      <c r="Q4583">
        <v>60</v>
      </c>
      <c r="R4583">
        <v>0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0</v>
      </c>
      <c r="Y4583">
        <v>9.0988760000000006</v>
      </c>
      <c r="Z4583">
        <v>0</v>
      </c>
      <c r="AA4583">
        <v>0</v>
      </c>
      <c r="AB4583">
        <v>0</v>
      </c>
      <c r="AC4583">
        <v>0.191439</v>
      </c>
      <c r="AD4583">
        <v>0</v>
      </c>
      <c r="AE4583">
        <v>0</v>
      </c>
      <c r="AF4583">
        <v>9.2903160000000007</v>
      </c>
    </row>
    <row r="4584" spans="1:32" x14ac:dyDescent="0.3">
      <c r="A4584">
        <v>3015679</v>
      </c>
      <c r="B4584">
        <v>1</v>
      </c>
      <c r="C4584" t="s">
        <v>83</v>
      </c>
      <c r="D4584" t="s">
        <v>114</v>
      </c>
      <c r="E4584" t="s">
        <v>17140</v>
      </c>
      <c r="F4584" t="s">
        <v>17141</v>
      </c>
      <c r="G4584" t="s">
        <v>134</v>
      </c>
      <c r="H4584" t="s">
        <v>318</v>
      </c>
      <c r="I4584" t="s">
        <v>79</v>
      </c>
      <c r="J4584" t="s">
        <v>136</v>
      </c>
      <c r="K4584" t="s">
        <v>22</v>
      </c>
      <c r="L4584" t="s">
        <v>177</v>
      </c>
      <c r="M4584" t="s">
        <v>17142</v>
      </c>
      <c r="N4584" t="s">
        <v>17143</v>
      </c>
      <c r="O4584">
        <v>0.99527777777777782</v>
      </c>
      <c r="P4584">
        <v>6</v>
      </c>
      <c r="Q4584">
        <v>2</v>
      </c>
      <c r="R4584">
        <v>99</v>
      </c>
      <c r="S4584">
        <v>17</v>
      </c>
      <c r="T4584">
        <v>2</v>
      </c>
      <c r="U4584">
        <v>0</v>
      </c>
      <c r="V4584">
        <v>0</v>
      </c>
      <c r="W4584">
        <v>0</v>
      </c>
      <c r="X4584">
        <v>1.2039131000000001</v>
      </c>
      <c r="Y4584">
        <v>0.19305356000000001</v>
      </c>
      <c r="Z4584">
        <v>42.774386999999997</v>
      </c>
      <c r="AA4584">
        <v>5.4791354999999999</v>
      </c>
      <c r="AB4584">
        <v>0.27277636999999999</v>
      </c>
      <c r="AC4584">
        <v>0</v>
      </c>
      <c r="AD4584">
        <v>0</v>
      </c>
      <c r="AE4584">
        <v>0</v>
      </c>
      <c r="AF4584">
        <v>49.923267000000003</v>
      </c>
    </row>
    <row r="4585" spans="1:32" x14ac:dyDescent="0.3">
      <c r="A4585">
        <v>3014793</v>
      </c>
      <c r="B4585">
        <v>1</v>
      </c>
      <c r="C4585" t="s">
        <v>82</v>
      </c>
      <c r="D4585" t="s">
        <v>87</v>
      </c>
      <c r="E4585" t="s">
        <v>17144</v>
      </c>
      <c r="F4585" t="s">
        <v>17145</v>
      </c>
      <c r="G4585" t="s">
        <v>134</v>
      </c>
      <c r="H4585" t="s">
        <v>367</v>
      </c>
      <c r="I4585" t="s">
        <v>78</v>
      </c>
      <c r="J4585" t="s">
        <v>136</v>
      </c>
      <c r="K4585" t="s">
        <v>22</v>
      </c>
      <c r="L4585" t="s">
        <v>177</v>
      </c>
      <c r="M4585" t="s">
        <v>15493</v>
      </c>
      <c r="N4585" t="s">
        <v>17146</v>
      </c>
      <c r="O4585">
        <v>1.4272702777777777</v>
      </c>
      <c r="P4585">
        <v>0</v>
      </c>
      <c r="Q4585">
        <v>3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0.52658634999999998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0.52658634999999998</v>
      </c>
    </row>
    <row r="4586" spans="1:32" x14ac:dyDescent="0.3">
      <c r="A4586">
        <v>3014868</v>
      </c>
      <c r="B4586">
        <v>1</v>
      </c>
      <c r="C4586" t="s">
        <v>82</v>
      </c>
      <c r="D4586" t="s">
        <v>109</v>
      </c>
      <c r="E4586" t="s">
        <v>330</v>
      </c>
      <c r="F4586" t="s">
        <v>331</v>
      </c>
      <c r="G4586" t="s">
        <v>134</v>
      </c>
      <c r="H4586" t="s">
        <v>367</v>
      </c>
      <c r="I4586" t="s">
        <v>78</v>
      </c>
      <c r="J4586" t="s">
        <v>136</v>
      </c>
      <c r="K4586" t="s">
        <v>22</v>
      </c>
      <c r="L4586" t="s">
        <v>177</v>
      </c>
      <c r="M4586" t="s">
        <v>17147</v>
      </c>
      <c r="N4586" t="s">
        <v>17148</v>
      </c>
      <c r="O4586">
        <v>4.8950488888888888</v>
      </c>
      <c r="P4586">
        <v>0</v>
      </c>
      <c r="Q4586">
        <v>6</v>
      </c>
      <c r="R4586">
        <v>0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0</v>
      </c>
      <c r="Y4586">
        <v>6.0487029999999997</v>
      </c>
      <c r="Z4586">
        <v>0</v>
      </c>
      <c r="AA4586">
        <v>0</v>
      </c>
      <c r="AB4586">
        <v>0</v>
      </c>
      <c r="AC4586">
        <v>4.0823603000000004</v>
      </c>
      <c r="AD4586">
        <v>0</v>
      </c>
      <c r="AE4586">
        <v>0</v>
      </c>
      <c r="AF4586">
        <v>10.131062999999999</v>
      </c>
    </row>
    <row r="4587" spans="1:32" x14ac:dyDescent="0.3">
      <c r="A4587">
        <v>3017767</v>
      </c>
      <c r="B4587">
        <v>1</v>
      </c>
      <c r="C4587" t="s">
        <v>83</v>
      </c>
      <c r="D4587" t="s">
        <v>115</v>
      </c>
      <c r="E4587" t="s">
        <v>17149</v>
      </c>
      <c r="F4587" t="s">
        <v>17150</v>
      </c>
      <c r="G4587" t="s">
        <v>134</v>
      </c>
      <c r="H4587" t="s">
        <v>182</v>
      </c>
      <c r="I4587" t="s">
        <v>78</v>
      </c>
      <c r="J4587" t="s">
        <v>136</v>
      </c>
      <c r="K4587" t="s">
        <v>22</v>
      </c>
      <c r="L4587" t="s">
        <v>177</v>
      </c>
      <c r="M4587" t="s">
        <v>17151</v>
      </c>
      <c r="N4587" t="s">
        <v>17152</v>
      </c>
      <c r="O4587">
        <v>1.8801038888888888</v>
      </c>
      <c r="P4587">
        <v>0</v>
      </c>
      <c r="Q4587">
        <v>179</v>
      </c>
      <c r="R4587">
        <v>0</v>
      </c>
      <c r="S4587">
        <v>2</v>
      </c>
      <c r="T4587">
        <v>0</v>
      </c>
      <c r="U4587">
        <v>18</v>
      </c>
      <c r="V4587">
        <v>0</v>
      </c>
      <c r="W4587">
        <v>0</v>
      </c>
      <c r="X4587">
        <v>0</v>
      </c>
      <c r="Y4587">
        <v>59.88991</v>
      </c>
      <c r="Z4587">
        <v>0</v>
      </c>
      <c r="AA4587">
        <v>6.1303414000000002E-3</v>
      </c>
      <c r="AB4587">
        <v>0</v>
      </c>
      <c r="AC4587">
        <v>16.796658000000001</v>
      </c>
      <c r="AD4587">
        <v>0</v>
      </c>
      <c r="AE4587">
        <v>0</v>
      </c>
      <c r="AF4587">
        <v>76.692700000000002</v>
      </c>
    </row>
    <row r="4588" spans="1:32" x14ac:dyDescent="0.3">
      <c r="A4588">
        <v>3017238</v>
      </c>
      <c r="B4588">
        <v>1</v>
      </c>
      <c r="C4588" t="s">
        <v>83</v>
      </c>
      <c r="D4588" t="s">
        <v>126</v>
      </c>
      <c r="E4588" t="s">
        <v>9725</v>
      </c>
      <c r="F4588" t="s">
        <v>9726</v>
      </c>
      <c r="G4588" t="s">
        <v>134</v>
      </c>
      <c r="H4588" t="s">
        <v>147</v>
      </c>
      <c r="I4588" t="s">
        <v>79</v>
      </c>
      <c r="J4588" t="s">
        <v>136</v>
      </c>
      <c r="K4588" t="s">
        <v>22</v>
      </c>
      <c r="L4588" t="s">
        <v>137</v>
      </c>
      <c r="M4588" t="s">
        <v>17153</v>
      </c>
      <c r="N4588" t="s">
        <v>17154</v>
      </c>
      <c r="O4588">
        <v>4.7983333333333329</v>
      </c>
      <c r="P4588">
        <v>8</v>
      </c>
      <c r="Q4588">
        <v>1330</v>
      </c>
      <c r="R4588">
        <v>4</v>
      </c>
      <c r="S4588">
        <v>111</v>
      </c>
      <c r="T4588">
        <v>5</v>
      </c>
      <c r="U4588">
        <v>94</v>
      </c>
      <c r="V4588">
        <v>0</v>
      </c>
      <c r="W4588">
        <v>0</v>
      </c>
      <c r="X4588">
        <v>201.03489999999999</v>
      </c>
      <c r="Y4588">
        <v>662.41719999999998</v>
      </c>
      <c r="Z4588">
        <v>16.191751</v>
      </c>
      <c r="AA4588">
        <v>84.246179999999995</v>
      </c>
      <c r="AB4588">
        <v>86.964449999999999</v>
      </c>
      <c r="AC4588">
        <v>139.68555000000001</v>
      </c>
      <c r="AD4588">
        <v>0</v>
      </c>
      <c r="AE4588">
        <v>0</v>
      </c>
      <c r="AF4588">
        <v>1190.54</v>
      </c>
    </row>
    <row r="4589" spans="1:32" x14ac:dyDescent="0.3">
      <c r="A4589">
        <v>3015783</v>
      </c>
      <c r="B4589">
        <v>1</v>
      </c>
      <c r="C4589" t="s">
        <v>83</v>
      </c>
      <c r="D4589" t="s">
        <v>123</v>
      </c>
      <c r="E4589" t="s">
        <v>17155</v>
      </c>
      <c r="F4589" t="s">
        <v>17156</v>
      </c>
      <c r="G4589" t="s">
        <v>134</v>
      </c>
      <c r="H4589" t="s">
        <v>318</v>
      </c>
      <c r="I4589" t="s">
        <v>79</v>
      </c>
      <c r="J4589" t="s">
        <v>136</v>
      </c>
      <c r="K4589" t="s">
        <v>22</v>
      </c>
      <c r="L4589" t="s">
        <v>177</v>
      </c>
      <c r="M4589" t="s">
        <v>17157</v>
      </c>
      <c r="N4589" t="s">
        <v>17158</v>
      </c>
      <c r="O4589">
        <v>0.94138888888888894</v>
      </c>
      <c r="P4589">
        <v>2</v>
      </c>
      <c r="Q4589">
        <v>421</v>
      </c>
      <c r="R4589">
        <v>7</v>
      </c>
      <c r="S4589">
        <v>5</v>
      </c>
      <c r="T4589">
        <v>2</v>
      </c>
      <c r="U4589">
        <v>39</v>
      </c>
      <c r="V4589">
        <v>0</v>
      </c>
      <c r="W4589">
        <v>0</v>
      </c>
      <c r="X4589">
        <v>4.9157557000000001</v>
      </c>
      <c r="Y4589">
        <v>88.967735000000005</v>
      </c>
      <c r="Z4589">
        <v>2.7878408000000001</v>
      </c>
      <c r="AA4589">
        <v>7.1373160000000002</v>
      </c>
      <c r="AB4589">
        <v>2.8126250000000002</v>
      </c>
      <c r="AC4589">
        <v>24.789460999999999</v>
      </c>
      <c r="AD4589">
        <v>0</v>
      </c>
      <c r="AE4589">
        <v>0</v>
      </c>
      <c r="AF4589">
        <v>131.41074</v>
      </c>
    </row>
    <row r="4590" spans="1:32" x14ac:dyDescent="0.3">
      <c r="A4590">
        <v>3017849</v>
      </c>
      <c r="B4590">
        <v>1</v>
      </c>
      <c r="C4590" t="s">
        <v>82</v>
      </c>
      <c r="D4590" t="s">
        <v>112</v>
      </c>
      <c r="E4590" t="s">
        <v>17159</v>
      </c>
      <c r="F4590" t="s">
        <v>17160</v>
      </c>
      <c r="G4590" t="s">
        <v>134</v>
      </c>
      <c r="H4590" t="s">
        <v>238</v>
      </c>
      <c r="I4590" t="s">
        <v>78</v>
      </c>
      <c r="J4590" t="s">
        <v>136</v>
      </c>
      <c r="K4590" t="s">
        <v>22</v>
      </c>
      <c r="L4590" t="s">
        <v>177</v>
      </c>
      <c r="M4590" t="s">
        <v>17161</v>
      </c>
      <c r="N4590" t="s">
        <v>17162</v>
      </c>
      <c r="O4590">
        <v>7.3981622222222221</v>
      </c>
      <c r="P4590">
        <v>0</v>
      </c>
      <c r="Q4590">
        <v>1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0.10807305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0.10807305</v>
      </c>
    </row>
    <row r="4591" spans="1:32" x14ac:dyDescent="0.3">
      <c r="A4591">
        <v>3014847</v>
      </c>
      <c r="B4591">
        <v>1</v>
      </c>
      <c r="C4591" t="s">
        <v>83</v>
      </c>
      <c r="D4591" t="s">
        <v>130</v>
      </c>
      <c r="E4591" t="s">
        <v>17163</v>
      </c>
      <c r="F4591" t="s">
        <v>17164</v>
      </c>
      <c r="G4591" t="s">
        <v>134</v>
      </c>
      <c r="H4591" t="s">
        <v>216</v>
      </c>
      <c r="I4591" t="s">
        <v>78</v>
      </c>
      <c r="J4591" t="s">
        <v>136</v>
      </c>
      <c r="K4591" t="s">
        <v>22</v>
      </c>
      <c r="L4591" t="s">
        <v>177</v>
      </c>
      <c r="M4591" t="s">
        <v>17165</v>
      </c>
      <c r="N4591" t="s">
        <v>17166</v>
      </c>
      <c r="O4591">
        <v>0.73165027777777769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17</v>
      </c>
      <c r="V4591">
        <v>0</v>
      </c>
      <c r="W4591">
        <v>1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7.6992560000000001</v>
      </c>
      <c r="AD4591">
        <v>0</v>
      </c>
      <c r="AE4591">
        <v>2.3099313000000001</v>
      </c>
      <c r="AF4591">
        <v>10.009187000000001</v>
      </c>
    </row>
    <row r="4592" spans="1:32" x14ac:dyDescent="0.3">
      <c r="A4592">
        <v>3016390</v>
      </c>
      <c r="B4592">
        <v>1</v>
      </c>
      <c r="C4592" t="s">
        <v>82</v>
      </c>
      <c r="D4592" t="s">
        <v>112</v>
      </c>
      <c r="E4592" t="s">
        <v>16054</v>
      </c>
      <c r="F4592" t="s">
        <v>16055</v>
      </c>
      <c r="G4592" t="s">
        <v>134</v>
      </c>
      <c r="H4592" t="s">
        <v>404</v>
      </c>
      <c r="I4592" t="s">
        <v>78</v>
      </c>
      <c r="J4592" t="s">
        <v>136</v>
      </c>
      <c r="K4592" t="s">
        <v>22</v>
      </c>
      <c r="L4592" t="s">
        <v>177</v>
      </c>
      <c r="M4592" t="s">
        <v>17167</v>
      </c>
      <c r="N4592" t="s">
        <v>14026</v>
      </c>
      <c r="O4592">
        <v>1.5995972222222223</v>
      </c>
      <c r="P4592">
        <v>0</v>
      </c>
      <c r="Q4592">
        <v>4</v>
      </c>
      <c r="R4592">
        <v>0</v>
      </c>
      <c r="S4592">
        <v>0</v>
      </c>
      <c r="T4592">
        <v>0</v>
      </c>
      <c r="U4592">
        <v>4</v>
      </c>
      <c r="V4592">
        <v>0</v>
      </c>
      <c r="W4592">
        <v>0</v>
      </c>
      <c r="X4592">
        <v>0</v>
      </c>
      <c r="Y4592">
        <v>0.35297737000000001</v>
      </c>
      <c r="Z4592">
        <v>0</v>
      </c>
      <c r="AA4592">
        <v>0</v>
      </c>
      <c r="AB4592">
        <v>0</v>
      </c>
      <c r="AC4592">
        <v>0.97082279999999999</v>
      </c>
      <c r="AD4592">
        <v>0</v>
      </c>
      <c r="AE4592">
        <v>0</v>
      </c>
      <c r="AF4592">
        <v>1.3238002</v>
      </c>
    </row>
    <row r="4593" spans="1:32" x14ac:dyDescent="0.3">
      <c r="A4593">
        <v>3015685</v>
      </c>
      <c r="B4593">
        <v>1</v>
      </c>
      <c r="C4593" t="s">
        <v>82</v>
      </c>
      <c r="D4593" t="s">
        <v>97</v>
      </c>
      <c r="E4593" t="s">
        <v>16986</v>
      </c>
      <c r="F4593" t="s">
        <v>16987</v>
      </c>
      <c r="G4593" t="s">
        <v>134</v>
      </c>
      <c r="H4593" t="s">
        <v>211</v>
      </c>
      <c r="I4593" t="s">
        <v>79</v>
      </c>
      <c r="J4593" t="s">
        <v>136</v>
      </c>
      <c r="K4593" t="s">
        <v>22</v>
      </c>
      <c r="L4593" t="s">
        <v>177</v>
      </c>
      <c r="M4593" t="s">
        <v>17168</v>
      </c>
      <c r="N4593" t="s">
        <v>17169</v>
      </c>
      <c r="O4593">
        <v>0.22583333333333333</v>
      </c>
      <c r="P4593">
        <v>1</v>
      </c>
      <c r="Q4593">
        <v>1030</v>
      </c>
      <c r="R4593">
        <v>3</v>
      </c>
      <c r="S4593">
        <v>81</v>
      </c>
      <c r="T4593">
        <v>11</v>
      </c>
      <c r="U4593">
        <v>165</v>
      </c>
      <c r="V4593">
        <v>1</v>
      </c>
      <c r="W4593">
        <v>0</v>
      </c>
      <c r="X4593">
        <v>5.8310399999999998E-2</v>
      </c>
      <c r="Y4593">
        <v>264.48439999999999</v>
      </c>
      <c r="Z4593">
        <v>0.36439690000000002</v>
      </c>
      <c r="AA4593">
        <v>3.9485320000000002</v>
      </c>
      <c r="AB4593">
        <v>45.97531</v>
      </c>
      <c r="AC4593">
        <v>72.957679999999996</v>
      </c>
      <c r="AD4593">
        <v>3.1821183999999998</v>
      </c>
      <c r="AE4593">
        <v>0</v>
      </c>
      <c r="AF4593">
        <v>390.97075999999998</v>
      </c>
    </row>
    <row r="4594" spans="1:32" x14ac:dyDescent="0.3">
      <c r="A4594">
        <v>3015748</v>
      </c>
      <c r="B4594">
        <v>1</v>
      </c>
      <c r="C4594" t="s">
        <v>82</v>
      </c>
      <c r="D4594" t="s">
        <v>112</v>
      </c>
      <c r="E4594" t="s">
        <v>17072</v>
      </c>
      <c r="F4594" t="s">
        <v>17073</v>
      </c>
      <c r="G4594" t="s">
        <v>134</v>
      </c>
      <c r="H4594" t="s">
        <v>211</v>
      </c>
      <c r="I4594" t="s">
        <v>79</v>
      </c>
      <c r="J4594" t="s">
        <v>136</v>
      </c>
      <c r="K4594" t="s">
        <v>22</v>
      </c>
      <c r="L4594" t="s">
        <v>177</v>
      </c>
      <c r="M4594" t="s">
        <v>17170</v>
      </c>
      <c r="N4594" t="s">
        <v>17171</v>
      </c>
      <c r="O4594">
        <v>0.54583333333333328</v>
      </c>
      <c r="P4594">
        <v>0</v>
      </c>
      <c r="Q4594">
        <v>661</v>
      </c>
      <c r="R4594">
        <v>11</v>
      </c>
      <c r="S4594">
        <v>33</v>
      </c>
      <c r="T4594">
        <v>9</v>
      </c>
      <c r="U4594">
        <v>78</v>
      </c>
      <c r="V4594">
        <v>4</v>
      </c>
      <c r="W4594">
        <v>0</v>
      </c>
      <c r="X4594">
        <v>0</v>
      </c>
      <c r="Y4594">
        <v>117.23427</v>
      </c>
      <c r="Z4594">
        <v>3.4925932999999998</v>
      </c>
      <c r="AA4594">
        <v>10.417645</v>
      </c>
      <c r="AB4594">
        <v>19.071473999999998</v>
      </c>
      <c r="AC4594">
        <v>67.898600000000002</v>
      </c>
      <c r="AD4594">
        <v>461.15656000000001</v>
      </c>
      <c r="AE4594">
        <v>0</v>
      </c>
      <c r="AF4594">
        <v>679.27110000000005</v>
      </c>
    </row>
    <row r="4595" spans="1:32" x14ac:dyDescent="0.3">
      <c r="A4595">
        <v>3015758</v>
      </c>
      <c r="B4595">
        <v>1</v>
      </c>
      <c r="C4595" t="s">
        <v>82</v>
      </c>
      <c r="D4595" t="s">
        <v>100</v>
      </c>
      <c r="E4595" t="s">
        <v>17172</v>
      </c>
      <c r="F4595" t="s">
        <v>17173</v>
      </c>
      <c r="G4595" t="s">
        <v>134</v>
      </c>
      <c r="H4595" t="s">
        <v>182</v>
      </c>
      <c r="I4595" t="s">
        <v>78</v>
      </c>
      <c r="J4595" t="s">
        <v>136</v>
      </c>
      <c r="K4595" t="s">
        <v>22</v>
      </c>
      <c r="L4595" t="s">
        <v>177</v>
      </c>
      <c r="M4595" t="s">
        <v>17174</v>
      </c>
      <c r="N4595" t="s">
        <v>17175</v>
      </c>
      <c r="O4595">
        <v>2.5842141666666669</v>
      </c>
      <c r="P4595">
        <v>0</v>
      </c>
      <c r="Q4595">
        <v>36</v>
      </c>
      <c r="R4595">
        <v>0</v>
      </c>
      <c r="S4595">
        <v>0</v>
      </c>
      <c r="T4595">
        <v>0</v>
      </c>
      <c r="U4595">
        <v>8</v>
      </c>
      <c r="V4595">
        <v>0</v>
      </c>
      <c r="W4595">
        <v>0</v>
      </c>
      <c r="X4595">
        <v>0</v>
      </c>
      <c r="Y4595">
        <v>22.532284000000001</v>
      </c>
      <c r="Z4595">
        <v>0</v>
      </c>
      <c r="AA4595">
        <v>0</v>
      </c>
      <c r="AB4595">
        <v>0</v>
      </c>
      <c r="AC4595">
        <v>23.807333</v>
      </c>
      <c r="AD4595">
        <v>0</v>
      </c>
      <c r="AE4595">
        <v>0</v>
      </c>
      <c r="AF4595">
        <v>46.339615000000002</v>
      </c>
    </row>
    <row r="4596" spans="1:32" x14ac:dyDescent="0.3">
      <c r="A4596">
        <v>3018264</v>
      </c>
      <c r="B4596">
        <v>1</v>
      </c>
      <c r="C4596" t="s">
        <v>82</v>
      </c>
      <c r="D4596" t="s">
        <v>92</v>
      </c>
      <c r="E4596" t="s">
        <v>17176</v>
      </c>
      <c r="F4596" t="s">
        <v>17177</v>
      </c>
      <c r="G4596" t="s">
        <v>134</v>
      </c>
      <c r="H4596" t="s">
        <v>216</v>
      </c>
      <c r="I4596" t="s">
        <v>78</v>
      </c>
      <c r="J4596" t="s">
        <v>136</v>
      </c>
      <c r="K4596" t="s">
        <v>22</v>
      </c>
      <c r="L4596" t="s">
        <v>177</v>
      </c>
      <c r="M4596" t="s">
        <v>17178</v>
      </c>
      <c r="N4596" t="s">
        <v>17179</v>
      </c>
      <c r="O4596">
        <v>5.4078766666666667</v>
      </c>
      <c r="P4596">
        <v>0</v>
      </c>
      <c r="Q4596">
        <v>1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2.7085743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2.7085743</v>
      </c>
    </row>
    <row r="4597" spans="1:32" x14ac:dyDescent="0.3">
      <c r="A4597">
        <v>3017399</v>
      </c>
      <c r="B4597">
        <v>1</v>
      </c>
      <c r="C4597" t="s">
        <v>83</v>
      </c>
      <c r="D4597" t="s">
        <v>123</v>
      </c>
      <c r="E4597" t="s">
        <v>17180</v>
      </c>
      <c r="F4597" t="s">
        <v>17181</v>
      </c>
      <c r="G4597" t="s">
        <v>134</v>
      </c>
      <c r="H4597" t="s">
        <v>182</v>
      </c>
      <c r="I4597" t="s">
        <v>78</v>
      </c>
      <c r="J4597" t="s">
        <v>136</v>
      </c>
      <c r="K4597" t="s">
        <v>22</v>
      </c>
      <c r="L4597" t="s">
        <v>177</v>
      </c>
      <c r="M4597" t="s">
        <v>17182</v>
      </c>
      <c r="N4597" t="s">
        <v>17183</v>
      </c>
      <c r="O4597">
        <v>0.6901544444444444</v>
      </c>
      <c r="P4597">
        <v>0</v>
      </c>
      <c r="Q4597">
        <v>71</v>
      </c>
      <c r="R4597">
        <v>0</v>
      </c>
      <c r="S4597">
        <v>11</v>
      </c>
      <c r="T4597">
        <v>0</v>
      </c>
      <c r="U4597">
        <v>8</v>
      </c>
      <c r="V4597">
        <v>0</v>
      </c>
      <c r="W4597">
        <v>0</v>
      </c>
      <c r="X4597">
        <v>0</v>
      </c>
      <c r="Y4597">
        <v>5.6718599999999997</v>
      </c>
      <c r="Z4597">
        <v>0</v>
      </c>
      <c r="AA4597">
        <v>0.66622539999999997</v>
      </c>
      <c r="AB4597">
        <v>0</v>
      </c>
      <c r="AC4597">
        <v>2.8795586000000002</v>
      </c>
      <c r="AD4597">
        <v>0</v>
      </c>
      <c r="AE4597">
        <v>0</v>
      </c>
      <c r="AF4597">
        <v>9.2176449999999992</v>
      </c>
    </row>
    <row r="4598" spans="1:32" x14ac:dyDescent="0.3">
      <c r="A4598">
        <v>3010371</v>
      </c>
      <c r="B4598">
        <v>1</v>
      </c>
      <c r="C4598" t="s">
        <v>82</v>
      </c>
      <c r="D4598" t="s">
        <v>95</v>
      </c>
      <c r="E4598" t="s">
        <v>17184</v>
      </c>
      <c r="F4598" t="s">
        <v>17185</v>
      </c>
      <c r="G4598" t="s">
        <v>134</v>
      </c>
      <c r="H4598" t="s">
        <v>367</v>
      </c>
      <c r="I4598" t="s">
        <v>78</v>
      </c>
      <c r="J4598" t="s">
        <v>136</v>
      </c>
      <c r="K4598" t="s">
        <v>22</v>
      </c>
      <c r="L4598" t="s">
        <v>177</v>
      </c>
      <c r="M4598" t="s">
        <v>17186</v>
      </c>
      <c r="N4598" t="s">
        <v>17187</v>
      </c>
      <c r="O4598">
        <v>6.9679233333333332</v>
      </c>
      <c r="P4598">
        <v>0</v>
      </c>
      <c r="Q4598">
        <v>1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1.8113570999999999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1.8113570999999999</v>
      </c>
    </row>
    <row r="4599" spans="1:32" x14ac:dyDescent="0.3">
      <c r="A4599">
        <v>3017369</v>
      </c>
      <c r="B4599">
        <v>1</v>
      </c>
      <c r="C4599" t="s">
        <v>82</v>
      </c>
      <c r="D4599" t="s">
        <v>98</v>
      </c>
      <c r="E4599" t="s">
        <v>17188</v>
      </c>
      <c r="F4599" t="s">
        <v>17189</v>
      </c>
      <c r="G4599" t="s">
        <v>134</v>
      </c>
      <c r="H4599" t="s">
        <v>216</v>
      </c>
      <c r="I4599" t="s">
        <v>78</v>
      </c>
      <c r="J4599" t="s">
        <v>136</v>
      </c>
      <c r="K4599" t="s">
        <v>22</v>
      </c>
      <c r="L4599" t="s">
        <v>177</v>
      </c>
      <c r="M4599" t="s">
        <v>17190</v>
      </c>
      <c r="N4599" t="s">
        <v>17191</v>
      </c>
      <c r="O4599">
        <v>4.9498555555555557</v>
      </c>
      <c r="P4599">
        <v>0</v>
      </c>
      <c r="Q4599">
        <v>8</v>
      </c>
      <c r="R4599">
        <v>0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0</v>
      </c>
      <c r="Y4599">
        <v>10.681994</v>
      </c>
      <c r="Z4599">
        <v>0</v>
      </c>
      <c r="AA4599">
        <v>0</v>
      </c>
      <c r="AB4599">
        <v>0</v>
      </c>
      <c r="AC4599">
        <v>2.6168892000000001</v>
      </c>
      <c r="AD4599">
        <v>0</v>
      </c>
      <c r="AE4599">
        <v>0</v>
      </c>
      <c r="AF4599">
        <v>13.298883999999999</v>
      </c>
    </row>
    <row r="4600" spans="1:32" x14ac:dyDescent="0.3">
      <c r="A4600">
        <v>3013448</v>
      </c>
      <c r="B4600">
        <v>1</v>
      </c>
      <c r="C4600" t="s">
        <v>83</v>
      </c>
      <c r="D4600" t="s">
        <v>122</v>
      </c>
      <c r="E4600" t="s">
        <v>17192</v>
      </c>
      <c r="F4600" t="s">
        <v>17193</v>
      </c>
      <c r="G4600" t="s">
        <v>134</v>
      </c>
      <c r="H4600" t="s">
        <v>211</v>
      </c>
      <c r="I4600" t="s">
        <v>79</v>
      </c>
      <c r="J4600" t="s">
        <v>136</v>
      </c>
      <c r="K4600" t="s">
        <v>22</v>
      </c>
      <c r="L4600" t="s">
        <v>177</v>
      </c>
      <c r="M4600" t="s">
        <v>17194</v>
      </c>
      <c r="N4600" t="s">
        <v>17195</v>
      </c>
      <c r="O4600">
        <v>0.29334472222222219</v>
      </c>
      <c r="P4600">
        <v>5</v>
      </c>
      <c r="Q4600">
        <v>452</v>
      </c>
      <c r="R4600">
        <v>39</v>
      </c>
      <c r="S4600">
        <v>49</v>
      </c>
      <c r="T4600">
        <v>14</v>
      </c>
      <c r="U4600">
        <v>30</v>
      </c>
      <c r="V4600">
        <v>3</v>
      </c>
      <c r="W4600">
        <v>0</v>
      </c>
      <c r="X4600">
        <v>3.8012041999999999</v>
      </c>
      <c r="Y4600">
        <v>16.504947999999999</v>
      </c>
      <c r="Z4600">
        <v>7.2816175999999997</v>
      </c>
      <c r="AA4600">
        <v>4.8857045000000001</v>
      </c>
      <c r="AB4600">
        <v>7.3539209999999997</v>
      </c>
      <c r="AC4600">
        <v>7.0619019999999999</v>
      </c>
      <c r="AD4600">
        <v>119.71228000000001</v>
      </c>
      <c r="AE4600">
        <v>0</v>
      </c>
      <c r="AF4600">
        <v>166.60158000000001</v>
      </c>
    </row>
    <row r="4601" spans="1:32" x14ac:dyDescent="0.3">
      <c r="A4601">
        <v>3016934</v>
      </c>
      <c r="B4601">
        <v>1</v>
      </c>
      <c r="C4601" t="s">
        <v>82</v>
      </c>
      <c r="D4601" t="s">
        <v>109</v>
      </c>
      <c r="E4601" t="s">
        <v>17196</v>
      </c>
      <c r="F4601" t="s">
        <v>17197</v>
      </c>
      <c r="G4601" t="s">
        <v>134</v>
      </c>
      <c r="H4601" t="s">
        <v>211</v>
      </c>
      <c r="I4601" t="s">
        <v>79</v>
      </c>
      <c r="J4601" t="s">
        <v>136</v>
      </c>
      <c r="K4601" t="s">
        <v>22</v>
      </c>
      <c r="L4601" t="s">
        <v>177</v>
      </c>
      <c r="M4601" t="s">
        <v>17198</v>
      </c>
      <c r="N4601" t="s">
        <v>17199</v>
      </c>
      <c r="O4601">
        <v>0.7319444444444444</v>
      </c>
      <c r="P4601">
        <v>0</v>
      </c>
      <c r="Q4601">
        <v>61</v>
      </c>
      <c r="R4601">
        <v>0</v>
      </c>
      <c r="S4601">
        <v>1</v>
      </c>
      <c r="T4601">
        <v>2</v>
      </c>
      <c r="U4601">
        <v>22</v>
      </c>
      <c r="V4601">
        <v>0</v>
      </c>
      <c r="W4601">
        <v>0</v>
      </c>
      <c r="X4601">
        <v>0</v>
      </c>
      <c r="Y4601">
        <v>45.118070000000003</v>
      </c>
      <c r="Z4601">
        <v>0</v>
      </c>
      <c r="AA4601">
        <v>5.1483455999999997E-3</v>
      </c>
      <c r="AB4601">
        <v>52.940266000000001</v>
      </c>
      <c r="AC4601">
        <v>30.781580000000002</v>
      </c>
      <c r="AD4601">
        <v>0</v>
      </c>
      <c r="AE4601">
        <v>0</v>
      </c>
      <c r="AF4601">
        <v>128.84505999999999</v>
      </c>
    </row>
    <row r="4602" spans="1:32" x14ac:dyDescent="0.3">
      <c r="A4602">
        <v>3019185</v>
      </c>
      <c r="B4602">
        <v>1</v>
      </c>
      <c r="C4602" t="s">
        <v>82</v>
      </c>
      <c r="D4602" t="s">
        <v>91</v>
      </c>
      <c r="E4602" t="s">
        <v>17092</v>
      </c>
      <c r="F4602" t="s">
        <v>17093</v>
      </c>
      <c r="G4602" t="s">
        <v>134</v>
      </c>
      <c r="H4602" t="s">
        <v>327</v>
      </c>
      <c r="I4602" t="s">
        <v>78</v>
      </c>
      <c r="J4602" t="s">
        <v>136</v>
      </c>
      <c r="K4602" t="s">
        <v>22</v>
      </c>
      <c r="L4602" t="s">
        <v>177</v>
      </c>
      <c r="M4602" t="s">
        <v>17200</v>
      </c>
      <c r="N4602" t="s">
        <v>17201</v>
      </c>
      <c r="O4602">
        <v>1.3888888888888888</v>
      </c>
      <c r="P4602">
        <v>0</v>
      </c>
      <c r="Q4602">
        <v>154</v>
      </c>
      <c r="R4602">
        <v>0</v>
      </c>
      <c r="S4602">
        <v>0</v>
      </c>
      <c r="T4602">
        <v>0</v>
      </c>
      <c r="U4602">
        <v>96</v>
      </c>
      <c r="V4602">
        <v>0</v>
      </c>
      <c r="W4602">
        <v>0</v>
      </c>
      <c r="X4602">
        <v>0</v>
      </c>
      <c r="Y4602">
        <v>81.843575000000001</v>
      </c>
      <c r="Z4602">
        <v>0</v>
      </c>
      <c r="AA4602">
        <v>0</v>
      </c>
      <c r="AB4602">
        <v>0</v>
      </c>
      <c r="AC4602">
        <v>102.957954</v>
      </c>
      <c r="AD4602">
        <v>0</v>
      </c>
      <c r="AE4602">
        <v>0</v>
      </c>
      <c r="AF4602">
        <v>184.80153000000001</v>
      </c>
    </row>
    <row r="4603" spans="1:32" x14ac:dyDescent="0.3">
      <c r="A4603">
        <v>3020448</v>
      </c>
      <c r="B4603">
        <v>1</v>
      </c>
      <c r="C4603" t="s">
        <v>82</v>
      </c>
      <c r="D4603" t="s">
        <v>95</v>
      </c>
      <c r="E4603" t="s">
        <v>17202</v>
      </c>
      <c r="F4603" t="s">
        <v>17203</v>
      </c>
      <c r="G4603" t="s">
        <v>134</v>
      </c>
      <c r="H4603" t="s">
        <v>211</v>
      </c>
      <c r="I4603" t="s">
        <v>79</v>
      </c>
      <c r="J4603" t="s">
        <v>136</v>
      </c>
      <c r="K4603" t="s">
        <v>22</v>
      </c>
      <c r="L4603" t="s">
        <v>177</v>
      </c>
      <c r="M4603" t="s">
        <v>17204</v>
      </c>
      <c r="N4603" t="s">
        <v>17205</v>
      </c>
      <c r="O4603">
        <v>1.3652558333333333</v>
      </c>
      <c r="P4603">
        <v>1</v>
      </c>
      <c r="Q4603">
        <v>13</v>
      </c>
      <c r="R4603">
        <v>0</v>
      </c>
      <c r="S4603">
        <v>0</v>
      </c>
      <c r="T4603">
        <v>6</v>
      </c>
      <c r="U4603">
        <v>0</v>
      </c>
      <c r="V4603">
        <v>0</v>
      </c>
      <c r="W4603">
        <v>0</v>
      </c>
      <c r="X4603">
        <v>3.3840499999999998</v>
      </c>
      <c r="Y4603">
        <v>11.1245575</v>
      </c>
      <c r="Z4603">
        <v>0</v>
      </c>
      <c r="AA4603">
        <v>0</v>
      </c>
      <c r="AB4603">
        <v>116.89565</v>
      </c>
      <c r="AC4603">
        <v>0</v>
      </c>
      <c r="AD4603">
        <v>0</v>
      </c>
      <c r="AE4603">
        <v>0</v>
      </c>
      <c r="AF4603">
        <v>131.40427</v>
      </c>
    </row>
    <row r="4604" spans="1:32" x14ac:dyDescent="0.3">
      <c r="A4604">
        <v>3020432</v>
      </c>
      <c r="B4604">
        <v>1</v>
      </c>
      <c r="C4604" t="s">
        <v>82</v>
      </c>
      <c r="D4604" t="s">
        <v>108</v>
      </c>
      <c r="E4604" t="s">
        <v>10646</v>
      </c>
      <c r="F4604" t="s">
        <v>10647</v>
      </c>
      <c r="G4604" t="s">
        <v>134</v>
      </c>
      <c r="H4604" t="s">
        <v>229</v>
      </c>
      <c r="I4604" t="s">
        <v>78</v>
      </c>
      <c r="J4604" t="s">
        <v>136</v>
      </c>
      <c r="K4604" t="s">
        <v>22</v>
      </c>
      <c r="L4604" t="s">
        <v>177</v>
      </c>
      <c r="M4604" t="s">
        <v>17206</v>
      </c>
      <c r="N4604" t="s">
        <v>17207</v>
      </c>
      <c r="O4604">
        <v>1.9105555555555556</v>
      </c>
      <c r="P4604">
        <v>0</v>
      </c>
      <c r="Q4604">
        <v>51</v>
      </c>
      <c r="R4604">
        <v>0</v>
      </c>
      <c r="S4604">
        <v>33</v>
      </c>
      <c r="T4604">
        <v>0</v>
      </c>
      <c r="U4604">
        <v>16</v>
      </c>
      <c r="V4604">
        <v>0</v>
      </c>
      <c r="W4604">
        <v>0</v>
      </c>
      <c r="X4604">
        <v>0</v>
      </c>
      <c r="Y4604">
        <v>4.8772086999999997</v>
      </c>
      <c r="Z4604">
        <v>0</v>
      </c>
      <c r="AA4604">
        <v>3.0820744000000002</v>
      </c>
      <c r="AB4604">
        <v>0</v>
      </c>
      <c r="AC4604">
        <v>34.536223999999997</v>
      </c>
      <c r="AD4604">
        <v>0</v>
      </c>
      <c r="AE4604">
        <v>0</v>
      </c>
      <c r="AF4604">
        <v>42.495510000000003</v>
      </c>
    </row>
    <row r="4605" spans="1:32" x14ac:dyDescent="0.3">
      <c r="A4605">
        <v>3013379</v>
      </c>
      <c r="B4605">
        <v>1</v>
      </c>
      <c r="C4605" t="s">
        <v>83</v>
      </c>
      <c r="D4605" t="s">
        <v>115</v>
      </c>
      <c r="E4605" t="s">
        <v>17208</v>
      </c>
      <c r="F4605" t="s">
        <v>17209</v>
      </c>
      <c r="G4605" t="s">
        <v>134</v>
      </c>
      <c r="H4605" t="s">
        <v>182</v>
      </c>
      <c r="I4605" t="s">
        <v>78</v>
      </c>
      <c r="J4605" t="s">
        <v>136</v>
      </c>
      <c r="K4605" t="s">
        <v>22</v>
      </c>
      <c r="L4605" t="s">
        <v>177</v>
      </c>
      <c r="M4605" t="s">
        <v>17210</v>
      </c>
      <c r="N4605" t="s">
        <v>17211</v>
      </c>
      <c r="O4605">
        <v>2.3540119444444443</v>
      </c>
      <c r="P4605">
        <v>0</v>
      </c>
      <c r="Q4605">
        <v>106</v>
      </c>
      <c r="R4605">
        <v>0</v>
      </c>
      <c r="S4605">
        <v>0</v>
      </c>
      <c r="T4605">
        <v>0</v>
      </c>
      <c r="U4605">
        <v>14</v>
      </c>
      <c r="V4605">
        <v>0</v>
      </c>
      <c r="W4605">
        <v>0</v>
      </c>
      <c r="X4605">
        <v>0</v>
      </c>
      <c r="Y4605">
        <v>47.043559999999999</v>
      </c>
      <c r="Z4605">
        <v>0</v>
      </c>
      <c r="AA4605">
        <v>0</v>
      </c>
      <c r="AB4605">
        <v>0</v>
      </c>
      <c r="AC4605">
        <v>15.043697</v>
      </c>
      <c r="AD4605">
        <v>0</v>
      </c>
      <c r="AE4605">
        <v>0</v>
      </c>
      <c r="AF4605">
        <v>62.087257000000001</v>
      </c>
    </row>
    <row r="4606" spans="1:32" x14ac:dyDescent="0.3">
      <c r="A4606">
        <v>3017403</v>
      </c>
      <c r="B4606">
        <v>1</v>
      </c>
      <c r="C4606" t="s">
        <v>83</v>
      </c>
      <c r="D4606" t="s">
        <v>126</v>
      </c>
      <c r="E4606" t="s">
        <v>17212</v>
      </c>
      <c r="F4606" t="s">
        <v>17213</v>
      </c>
      <c r="G4606" t="s">
        <v>134</v>
      </c>
      <c r="H4606" t="s">
        <v>182</v>
      </c>
      <c r="I4606" t="s">
        <v>78</v>
      </c>
      <c r="J4606" t="s">
        <v>136</v>
      </c>
      <c r="K4606" t="s">
        <v>22</v>
      </c>
      <c r="L4606" t="s">
        <v>177</v>
      </c>
      <c r="M4606" t="s">
        <v>17214</v>
      </c>
      <c r="N4606" t="s">
        <v>17215</v>
      </c>
      <c r="O4606">
        <v>1.1696313888888887</v>
      </c>
      <c r="P4606">
        <v>0</v>
      </c>
      <c r="Q4606">
        <v>25</v>
      </c>
      <c r="R4606">
        <v>0</v>
      </c>
      <c r="S4606">
        <v>1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2.4329724000000001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2.4329724000000001</v>
      </c>
    </row>
    <row r="4607" spans="1:32" x14ac:dyDescent="0.3">
      <c r="A4607">
        <v>3019836</v>
      </c>
      <c r="B4607">
        <v>1</v>
      </c>
      <c r="C4607" t="s">
        <v>82</v>
      </c>
      <c r="D4607" t="s">
        <v>111</v>
      </c>
      <c r="E4607" t="s">
        <v>17216</v>
      </c>
      <c r="F4607" t="s">
        <v>17217</v>
      </c>
      <c r="G4607" t="s">
        <v>134</v>
      </c>
      <c r="H4607" t="s">
        <v>238</v>
      </c>
      <c r="I4607" t="s">
        <v>78</v>
      </c>
      <c r="J4607" t="s">
        <v>136</v>
      </c>
      <c r="K4607" t="s">
        <v>22</v>
      </c>
      <c r="L4607" t="s">
        <v>177</v>
      </c>
      <c r="M4607" t="s">
        <v>17218</v>
      </c>
      <c r="N4607" t="s">
        <v>17219</v>
      </c>
      <c r="O4607">
        <v>1.572141111111111</v>
      </c>
      <c r="P4607">
        <v>0</v>
      </c>
      <c r="Q4607">
        <v>1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</row>
    <row r="4608" spans="1:32" x14ac:dyDescent="0.3">
      <c r="A4608">
        <v>3015696</v>
      </c>
      <c r="B4608">
        <v>1</v>
      </c>
      <c r="C4608" t="s">
        <v>82</v>
      </c>
      <c r="D4608" t="s">
        <v>106</v>
      </c>
      <c r="E4608" t="s">
        <v>17220</v>
      </c>
      <c r="F4608" t="s">
        <v>17221</v>
      </c>
      <c r="G4608" t="s">
        <v>134</v>
      </c>
      <c r="H4608" t="s">
        <v>367</v>
      </c>
      <c r="I4608" t="s">
        <v>78</v>
      </c>
      <c r="J4608" t="s">
        <v>136</v>
      </c>
      <c r="K4608" t="s">
        <v>22</v>
      </c>
      <c r="L4608" t="s">
        <v>177</v>
      </c>
      <c r="M4608" t="s">
        <v>17222</v>
      </c>
      <c r="N4608" t="s">
        <v>17223</v>
      </c>
      <c r="O4608">
        <v>2.6681288888888886</v>
      </c>
      <c r="P4608">
        <v>0</v>
      </c>
      <c r="Q4608">
        <v>36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13.713167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13.713167</v>
      </c>
    </row>
    <row r="4609" spans="1:32" x14ac:dyDescent="0.3">
      <c r="A4609">
        <v>3019895</v>
      </c>
      <c r="B4609">
        <v>1</v>
      </c>
      <c r="C4609" t="s">
        <v>82</v>
      </c>
      <c r="D4609" t="s">
        <v>108</v>
      </c>
      <c r="E4609" t="s">
        <v>17224</v>
      </c>
      <c r="F4609" t="s">
        <v>17225</v>
      </c>
      <c r="G4609" t="s">
        <v>134</v>
      </c>
      <c r="H4609" t="s">
        <v>247</v>
      </c>
      <c r="I4609" t="s">
        <v>78</v>
      </c>
      <c r="J4609" t="s">
        <v>136</v>
      </c>
      <c r="K4609" t="s">
        <v>22</v>
      </c>
      <c r="L4609" t="s">
        <v>177</v>
      </c>
      <c r="M4609" t="s">
        <v>17226</v>
      </c>
      <c r="N4609" t="s">
        <v>17227</v>
      </c>
      <c r="O4609">
        <v>0.6279352777777778</v>
      </c>
      <c r="P4609">
        <v>0</v>
      </c>
      <c r="Q4609">
        <v>0</v>
      </c>
      <c r="R4609">
        <v>0</v>
      </c>
      <c r="S4609">
        <v>12</v>
      </c>
      <c r="T4609">
        <v>0</v>
      </c>
      <c r="U4609">
        <v>7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4.4457050000000002</v>
      </c>
      <c r="AB4609">
        <v>0</v>
      </c>
      <c r="AC4609">
        <v>1.6128558</v>
      </c>
      <c r="AD4609">
        <v>0</v>
      </c>
      <c r="AE4609">
        <v>0</v>
      </c>
      <c r="AF4609">
        <v>6.0585610000000001</v>
      </c>
    </row>
    <row r="4610" spans="1:32" x14ac:dyDescent="0.3">
      <c r="A4610">
        <v>3015786</v>
      </c>
      <c r="B4610">
        <v>1</v>
      </c>
      <c r="C4610" t="s">
        <v>83</v>
      </c>
      <c r="D4610" t="s">
        <v>123</v>
      </c>
      <c r="E4610" t="s">
        <v>17228</v>
      </c>
      <c r="F4610" t="s">
        <v>17229</v>
      </c>
      <c r="G4610" t="s">
        <v>134</v>
      </c>
      <c r="H4610" t="s">
        <v>247</v>
      </c>
      <c r="I4610" t="s">
        <v>78</v>
      </c>
      <c r="J4610" t="s">
        <v>136</v>
      </c>
      <c r="K4610" t="s">
        <v>22</v>
      </c>
      <c r="L4610" t="s">
        <v>177</v>
      </c>
      <c r="M4610" t="s">
        <v>17230</v>
      </c>
      <c r="N4610" t="s">
        <v>17231</v>
      </c>
      <c r="O4610">
        <v>1.8561136111111112</v>
      </c>
      <c r="P4610">
        <v>0</v>
      </c>
      <c r="Q4610">
        <v>0</v>
      </c>
      <c r="R4610">
        <v>0</v>
      </c>
      <c r="S4610">
        <v>8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2.162763</v>
      </c>
      <c r="AB4610">
        <v>0</v>
      </c>
      <c r="AC4610">
        <v>0</v>
      </c>
      <c r="AD4610">
        <v>0</v>
      </c>
      <c r="AE4610">
        <v>0</v>
      </c>
      <c r="AF4610">
        <v>2.162763</v>
      </c>
    </row>
    <row r="4611" spans="1:32" x14ac:dyDescent="0.3">
      <c r="A4611">
        <v>3020240</v>
      </c>
      <c r="B4611">
        <v>1</v>
      </c>
      <c r="C4611" t="s">
        <v>82</v>
      </c>
      <c r="D4611" t="s">
        <v>109</v>
      </c>
      <c r="E4611" t="s">
        <v>17232</v>
      </c>
      <c r="F4611" t="s">
        <v>17233</v>
      </c>
      <c r="G4611" t="s">
        <v>134</v>
      </c>
      <c r="H4611" t="s">
        <v>247</v>
      </c>
      <c r="I4611" t="s">
        <v>78</v>
      </c>
      <c r="J4611" t="s">
        <v>136</v>
      </c>
      <c r="K4611" t="s">
        <v>22</v>
      </c>
      <c r="L4611" t="s">
        <v>177</v>
      </c>
      <c r="M4611" t="s">
        <v>17234</v>
      </c>
      <c r="N4611" t="s">
        <v>17235</v>
      </c>
      <c r="O4611">
        <v>1.237391388888889</v>
      </c>
      <c r="P4611">
        <v>0</v>
      </c>
      <c r="Q4611">
        <v>44</v>
      </c>
      <c r="R4611">
        <v>0</v>
      </c>
      <c r="S4611">
        <v>0</v>
      </c>
      <c r="T4611">
        <v>0</v>
      </c>
      <c r="U4611">
        <v>6</v>
      </c>
      <c r="V4611">
        <v>0</v>
      </c>
      <c r="W4611">
        <v>0</v>
      </c>
      <c r="X4611">
        <v>0</v>
      </c>
      <c r="Y4611">
        <v>11.599449999999999</v>
      </c>
      <c r="Z4611">
        <v>0</v>
      </c>
      <c r="AA4611">
        <v>0</v>
      </c>
      <c r="AB4611">
        <v>0</v>
      </c>
      <c r="AC4611">
        <v>5.6928653999999996</v>
      </c>
      <c r="AD4611">
        <v>0</v>
      </c>
      <c r="AE4611">
        <v>0</v>
      </c>
      <c r="AF4611">
        <v>17.292316</v>
      </c>
    </row>
    <row r="4612" spans="1:32" x14ac:dyDescent="0.3">
      <c r="A4612">
        <v>3010164</v>
      </c>
      <c r="B4612">
        <v>1</v>
      </c>
      <c r="C4612" t="s">
        <v>83</v>
      </c>
      <c r="D4612" t="s">
        <v>128</v>
      </c>
      <c r="E4612" t="s">
        <v>14169</v>
      </c>
      <c r="F4612" t="s">
        <v>14170</v>
      </c>
      <c r="G4612" t="s">
        <v>134</v>
      </c>
      <c r="H4612" t="s">
        <v>147</v>
      </c>
      <c r="I4612" t="s">
        <v>79</v>
      </c>
      <c r="J4612" t="s">
        <v>136</v>
      </c>
      <c r="K4612" t="s">
        <v>22</v>
      </c>
      <c r="L4612" t="s">
        <v>137</v>
      </c>
      <c r="M4612" t="s">
        <v>17236</v>
      </c>
      <c r="N4612" t="s">
        <v>17237</v>
      </c>
      <c r="O4612">
        <v>5.2033333333333331</v>
      </c>
      <c r="P4612">
        <v>1</v>
      </c>
      <c r="Q4612">
        <v>502</v>
      </c>
      <c r="R4612">
        <v>109</v>
      </c>
      <c r="S4612">
        <v>144</v>
      </c>
      <c r="T4612">
        <v>8</v>
      </c>
      <c r="U4612">
        <v>73</v>
      </c>
      <c r="V4612">
        <v>0</v>
      </c>
      <c r="W4612">
        <v>0</v>
      </c>
      <c r="X4612">
        <v>0.98153319999999999</v>
      </c>
      <c r="Y4612">
        <v>594.30409999999995</v>
      </c>
      <c r="Z4612">
        <v>785.55023000000006</v>
      </c>
      <c r="AA4612">
        <v>352.13422000000003</v>
      </c>
      <c r="AB4612">
        <v>239.11124000000001</v>
      </c>
      <c r="AC4612">
        <v>134.50899000000001</v>
      </c>
      <c r="AD4612">
        <v>0</v>
      </c>
      <c r="AE4612">
        <v>0</v>
      </c>
      <c r="AF4612">
        <v>2106.5902999999998</v>
      </c>
    </row>
    <row r="4613" spans="1:32" x14ac:dyDescent="0.3">
      <c r="A4613">
        <v>3018650</v>
      </c>
      <c r="B4613">
        <v>1</v>
      </c>
      <c r="C4613" t="s">
        <v>82</v>
      </c>
      <c r="D4613" t="s">
        <v>95</v>
      </c>
      <c r="E4613" t="s">
        <v>17238</v>
      </c>
      <c r="F4613" t="s">
        <v>17239</v>
      </c>
      <c r="G4613" t="s">
        <v>134</v>
      </c>
      <c r="H4613" t="s">
        <v>367</v>
      </c>
      <c r="I4613" t="s">
        <v>78</v>
      </c>
      <c r="J4613" t="s">
        <v>136</v>
      </c>
      <c r="K4613" t="s">
        <v>22</v>
      </c>
      <c r="L4613" t="s">
        <v>177</v>
      </c>
      <c r="M4613" t="s">
        <v>17240</v>
      </c>
      <c r="N4613" t="s">
        <v>17241</v>
      </c>
      <c r="O4613">
        <v>1.5920566666666669</v>
      </c>
      <c r="P4613">
        <v>0</v>
      </c>
      <c r="Q4613">
        <v>1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0.37221268000000002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0.37221268000000002</v>
      </c>
    </row>
    <row r="4614" spans="1:32" x14ac:dyDescent="0.3">
      <c r="A4614">
        <v>3015589</v>
      </c>
      <c r="B4614">
        <v>2</v>
      </c>
      <c r="C4614" t="s">
        <v>83</v>
      </c>
      <c r="D4614" t="s">
        <v>128</v>
      </c>
      <c r="E4614" t="s">
        <v>17242</v>
      </c>
      <c r="F4614" t="s">
        <v>17243</v>
      </c>
      <c r="G4614" t="s">
        <v>134</v>
      </c>
      <c r="H4614" t="s">
        <v>1835</v>
      </c>
      <c r="I4614" t="s">
        <v>79</v>
      </c>
      <c r="J4614" t="s">
        <v>136</v>
      </c>
      <c r="K4614" t="s">
        <v>22</v>
      </c>
      <c r="L4614" t="s">
        <v>177</v>
      </c>
      <c r="M4614" t="s">
        <v>17244</v>
      </c>
      <c r="N4614" t="s">
        <v>17245</v>
      </c>
      <c r="O4614">
        <v>0.77501249999999999</v>
      </c>
      <c r="P4614">
        <v>0</v>
      </c>
      <c r="Q4614">
        <v>149</v>
      </c>
      <c r="R4614">
        <v>12</v>
      </c>
      <c r="S4614">
        <v>40</v>
      </c>
      <c r="T4614">
        <v>12</v>
      </c>
      <c r="U4614">
        <v>15</v>
      </c>
      <c r="V4614">
        <v>0</v>
      </c>
      <c r="W4614">
        <v>0</v>
      </c>
      <c r="X4614">
        <v>0</v>
      </c>
      <c r="Y4614">
        <v>21.694569999999999</v>
      </c>
      <c r="Z4614">
        <v>3.3485646</v>
      </c>
      <c r="AA4614">
        <v>16.708029</v>
      </c>
      <c r="AB4614">
        <v>126.27358</v>
      </c>
      <c r="AC4614">
        <v>5.3604690000000002</v>
      </c>
      <c r="AD4614">
        <v>0</v>
      </c>
      <c r="AE4614">
        <v>0</v>
      </c>
      <c r="AF4614">
        <v>173.38521</v>
      </c>
    </row>
    <row r="4615" spans="1:32" x14ac:dyDescent="0.3">
      <c r="A4615">
        <v>3017172</v>
      </c>
      <c r="B4615">
        <v>1</v>
      </c>
      <c r="C4615" t="s">
        <v>82</v>
      </c>
      <c r="D4615" t="s">
        <v>104</v>
      </c>
      <c r="E4615" t="s">
        <v>17246</v>
      </c>
      <c r="F4615" t="s">
        <v>17247</v>
      </c>
      <c r="G4615" t="s">
        <v>134</v>
      </c>
      <c r="H4615" t="s">
        <v>147</v>
      </c>
      <c r="I4615" t="s">
        <v>78</v>
      </c>
      <c r="J4615" t="s">
        <v>136</v>
      </c>
      <c r="K4615" t="s">
        <v>22</v>
      </c>
      <c r="L4615" t="s">
        <v>137</v>
      </c>
      <c r="M4615" t="s">
        <v>17248</v>
      </c>
      <c r="N4615" t="s">
        <v>17249</v>
      </c>
      <c r="O4615">
        <v>8.3816666666666659</v>
      </c>
      <c r="P4615">
        <v>0</v>
      </c>
      <c r="Q4615">
        <v>934</v>
      </c>
      <c r="R4615">
        <v>0</v>
      </c>
      <c r="S4615">
        <v>0</v>
      </c>
      <c r="T4615">
        <v>0</v>
      </c>
      <c r="U4615">
        <v>81</v>
      </c>
      <c r="V4615">
        <v>0</v>
      </c>
      <c r="W4615">
        <v>0</v>
      </c>
      <c r="X4615">
        <v>0</v>
      </c>
      <c r="Y4615">
        <v>2528.0659999999998</v>
      </c>
      <c r="Z4615">
        <v>0</v>
      </c>
      <c r="AA4615">
        <v>0</v>
      </c>
      <c r="AB4615">
        <v>0</v>
      </c>
      <c r="AC4615">
        <v>346.42750000000001</v>
      </c>
      <c r="AD4615">
        <v>0</v>
      </c>
      <c r="AE4615">
        <v>0</v>
      </c>
      <c r="AF4615">
        <v>2874.4933999999998</v>
      </c>
    </row>
    <row r="4616" spans="1:32" x14ac:dyDescent="0.3">
      <c r="A4616">
        <v>3017218</v>
      </c>
      <c r="B4616">
        <v>1</v>
      </c>
      <c r="C4616" t="s">
        <v>82</v>
      </c>
      <c r="D4616" t="s">
        <v>103</v>
      </c>
      <c r="E4616" t="s">
        <v>15410</v>
      </c>
      <c r="F4616" t="s">
        <v>15411</v>
      </c>
      <c r="G4616" t="s">
        <v>134</v>
      </c>
      <c r="H4616" t="s">
        <v>147</v>
      </c>
      <c r="I4616" t="s">
        <v>78</v>
      </c>
      <c r="J4616" t="s">
        <v>136</v>
      </c>
      <c r="K4616" t="s">
        <v>22</v>
      </c>
      <c r="L4616" t="s">
        <v>137</v>
      </c>
      <c r="M4616" t="s">
        <v>17250</v>
      </c>
      <c r="N4616" t="s">
        <v>17251</v>
      </c>
      <c r="O4616">
        <v>5.105833333333333</v>
      </c>
      <c r="P4616">
        <v>0</v>
      </c>
      <c r="Q4616">
        <v>43</v>
      </c>
      <c r="R4616">
        <v>0</v>
      </c>
      <c r="S4616">
        <v>11</v>
      </c>
      <c r="T4616">
        <v>0</v>
      </c>
      <c r="U4616">
        <v>3</v>
      </c>
      <c r="V4616">
        <v>0</v>
      </c>
      <c r="W4616">
        <v>0</v>
      </c>
      <c r="X4616">
        <v>0</v>
      </c>
      <c r="Y4616">
        <v>19.481556000000001</v>
      </c>
      <c r="Z4616">
        <v>0</v>
      </c>
      <c r="AA4616">
        <v>3.9143056999999999</v>
      </c>
      <c r="AB4616">
        <v>0</v>
      </c>
      <c r="AC4616">
        <v>0.30999326999999999</v>
      </c>
      <c r="AD4616">
        <v>0</v>
      </c>
      <c r="AE4616">
        <v>0</v>
      </c>
      <c r="AF4616">
        <v>23.705853999999999</v>
      </c>
    </row>
    <row r="4617" spans="1:32" x14ac:dyDescent="0.3">
      <c r="A4617">
        <v>3011929</v>
      </c>
      <c r="B4617">
        <v>1</v>
      </c>
      <c r="C4617" t="s">
        <v>83</v>
      </c>
      <c r="D4617" t="s">
        <v>128</v>
      </c>
      <c r="E4617" t="s">
        <v>2183</v>
      </c>
      <c r="F4617" t="s">
        <v>2184</v>
      </c>
      <c r="G4617" t="s">
        <v>134</v>
      </c>
      <c r="H4617" t="s">
        <v>147</v>
      </c>
      <c r="I4617" t="s">
        <v>79</v>
      </c>
      <c r="J4617" t="s">
        <v>136</v>
      </c>
      <c r="K4617" t="s">
        <v>22</v>
      </c>
      <c r="L4617" t="s">
        <v>137</v>
      </c>
      <c r="M4617" t="s">
        <v>17252</v>
      </c>
      <c r="N4617" t="s">
        <v>17253</v>
      </c>
      <c r="O4617">
        <v>8.3058333333333341</v>
      </c>
      <c r="P4617">
        <v>5</v>
      </c>
      <c r="Q4617">
        <v>12</v>
      </c>
      <c r="R4617">
        <v>193</v>
      </c>
      <c r="S4617">
        <v>118</v>
      </c>
      <c r="T4617">
        <v>15</v>
      </c>
      <c r="U4617">
        <v>8</v>
      </c>
      <c r="V4617">
        <v>0</v>
      </c>
      <c r="W4617">
        <v>0</v>
      </c>
      <c r="X4617">
        <v>44.399329999999999</v>
      </c>
      <c r="Y4617">
        <v>2.9319494000000001</v>
      </c>
      <c r="Z4617">
        <v>641.09400000000005</v>
      </c>
      <c r="AA4617">
        <v>275.78244000000001</v>
      </c>
      <c r="AB4617">
        <v>513.61126999999999</v>
      </c>
      <c r="AC4617">
        <v>14.95721</v>
      </c>
      <c r="AD4617">
        <v>0</v>
      </c>
      <c r="AE4617">
        <v>0</v>
      </c>
      <c r="AF4617">
        <v>1492.7762</v>
      </c>
    </row>
    <row r="4618" spans="1:32" x14ac:dyDescent="0.3">
      <c r="A4618">
        <v>3018258</v>
      </c>
      <c r="B4618">
        <v>1</v>
      </c>
      <c r="C4618" t="s">
        <v>82</v>
      </c>
      <c r="D4618" t="s">
        <v>92</v>
      </c>
      <c r="E4618" t="s">
        <v>17254</v>
      </c>
      <c r="F4618" t="s">
        <v>17255</v>
      </c>
      <c r="G4618" t="s">
        <v>134</v>
      </c>
      <c r="H4618" t="s">
        <v>367</v>
      </c>
      <c r="I4618" t="s">
        <v>78</v>
      </c>
      <c r="J4618" t="s">
        <v>136</v>
      </c>
      <c r="K4618" t="s">
        <v>22</v>
      </c>
      <c r="L4618" t="s">
        <v>177</v>
      </c>
      <c r="M4618" t="s">
        <v>17256</v>
      </c>
      <c r="N4618" t="s">
        <v>17257</v>
      </c>
      <c r="O4618">
        <v>3.9054905555555552</v>
      </c>
      <c r="P4618">
        <v>0</v>
      </c>
      <c r="Q4618">
        <v>1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0.13175392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0.13175392</v>
      </c>
    </row>
    <row r="4619" spans="1:32" x14ac:dyDescent="0.3">
      <c r="A4619">
        <v>3018668</v>
      </c>
      <c r="B4619">
        <v>1</v>
      </c>
      <c r="C4619" t="s">
        <v>82</v>
      </c>
      <c r="D4619" t="s">
        <v>104</v>
      </c>
      <c r="E4619" t="s">
        <v>17258</v>
      </c>
      <c r="F4619" t="s">
        <v>17259</v>
      </c>
      <c r="G4619" t="s">
        <v>134</v>
      </c>
      <c r="H4619" t="s">
        <v>367</v>
      </c>
      <c r="I4619" t="s">
        <v>78</v>
      </c>
      <c r="J4619" t="s">
        <v>136</v>
      </c>
      <c r="K4619" t="s">
        <v>22</v>
      </c>
      <c r="L4619" t="s">
        <v>177</v>
      </c>
      <c r="M4619" t="s">
        <v>17260</v>
      </c>
      <c r="N4619" t="s">
        <v>17261</v>
      </c>
      <c r="O4619">
        <v>0.91439638888888897</v>
      </c>
      <c r="P4619">
        <v>0</v>
      </c>
      <c r="Q4619">
        <v>1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0.11704652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0.11704652</v>
      </c>
    </row>
    <row r="4620" spans="1:32" x14ac:dyDescent="0.3">
      <c r="A4620">
        <v>3014036</v>
      </c>
      <c r="B4620">
        <v>1</v>
      </c>
      <c r="C4620" t="s">
        <v>82</v>
      </c>
      <c r="D4620" t="s">
        <v>91</v>
      </c>
      <c r="E4620" t="s">
        <v>17262</v>
      </c>
      <c r="F4620" t="s">
        <v>17263</v>
      </c>
      <c r="G4620" t="s">
        <v>134</v>
      </c>
      <c r="H4620" t="s">
        <v>367</v>
      </c>
      <c r="I4620" t="s">
        <v>78</v>
      </c>
      <c r="J4620" t="s">
        <v>136</v>
      </c>
      <c r="K4620" t="s">
        <v>22</v>
      </c>
      <c r="L4620" t="s">
        <v>177</v>
      </c>
      <c r="M4620" t="s">
        <v>17264</v>
      </c>
      <c r="N4620" t="s">
        <v>17265</v>
      </c>
      <c r="O4620">
        <v>2.9277819444444444</v>
      </c>
      <c r="P4620">
        <v>0</v>
      </c>
      <c r="Q4620">
        <v>5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3.4296283999999999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3.4296283999999999</v>
      </c>
    </row>
    <row r="4621" spans="1:32" x14ac:dyDescent="0.3">
      <c r="A4621">
        <v>3015729</v>
      </c>
      <c r="B4621">
        <v>1</v>
      </c>
      <c r="C4621" t="s">
        <v>82</v>
      </c>
      <c r="D4621" t="s">
        <v>104</v>
      </c>
      <c r="E4621" t="s">
        <v>15075</v>
      </c>
      <c r="F4621" t="s">
        <v>15076</v>
      </c>
      <c r="G4621" t="s">
        <v>134</v>
      </c>
      <c r="H4621" t="s">
        <v>247</v>
      </c>
      <c r="I4621" t="s">
        <v>78</v>
      </c>
      <c r="J4621" t="s">
        <v>136</v>
      </c>
      <c r="K4621" t="s">
        <v>22</v>
      </c>
      <c r="L4621" t="s">
        <v>177</v>
      </c>
      <c r="M4621" t="s">
        <v>17266</v>
      </c>
      <c r="N4621" t="s">
        <v>17267</v>
      </c>
      <c r="O4621">
        <v>1.286516111111111</v>
      </c>
      <c r="P4621">
        <v>0</v>
      </c>
      <c r="Q4621">
        <v>88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28.718513000000002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28.718513000000002</v>
      </c>
    </row>
    <row r="4622" spans="1:32" x14ac:dyDescent="0.3">
      <c r="A4622">
        <v>3016797</v>
      </c>
      <c r="B4622">
        <v>1</v>
      </c>
      <c r="C4622" t="s">
        <v>83</v>
      </c>
      <c r="D4622" t="s">
        <v>128</v>
      </c>
      <c r="E4622" t="s">
        <v>17268</v>
      </c>
      <c r="F4622" t="s">
        <v>17269</v>
      </c>
      <c r="G4622" t="s">
        <v>134</v>
      </c>
      <c r="H4622" t="s">
        <v>1835</v>
      </c>
      <c r="I4622" t="s">
        <v>79</v>
      </c>
      <c r="J4622" t="s">
        <v>136</v>
      </c>
      <c r="K4622" t="s">
        <v>22</v>
      </c>
      <c r="L4622" t="s">
        <v>177</v>
      </c>
      <c r="M4622" t="s">
        <v>17270</v>
      </c>
      <c r="N4622" t="s">
        <v>17271</v>
      </c>
      <c r="O4622">
        <v>4.4266666666666667</v>
      </c>
      <c r="P4622">
        <v>0</v>
      </c>
      <c r="Q4622">
        <v>170</v>
      </c>
      <c r="R4622">
        <v>0</v>
      </c>
      <c r="S4622">
        <v>0</v>
      </c>
      <c r="T4622">
        <v>0</v>
      </c>
      <c r="U4622">
        <v>10</v>
      </c>
      <c r="V4622">
        <v>0</v>
      </c>
      <c r="W4622">
        <v>0</v>
      </c>
      <c r="X4622">
        <v>0</v>
      </c>
      <c r="Y4622">
        <v>165.42209</v>
      </c>
      <c r="Z4622">
        <v>0</v>
      </c>
      <c r="AA4622">
        <v>0</v>
      </c>
      <c r="AB4622">
        <v>0</v>
      </c>
      <c r="AC4622">
        <v>9.0976789999999994</v>
      </c>
      <c r="AD4622">
        <v>0</v>
      </c>
      <c r="AE4622">
        <v>0</v>
      </c>
      <c r="AF4622">
        <v>174.51975999999999</v>
      </c>
    </row>
    <row r="4623" spans="1:32" x14ac:dyDescent="0.3">
      <c r="A4623">
        <v>3017375</v>
      </c>
      <c r="B4623">
        <v>1</v>
      </c>
      <c r="C4623" t="s">
        <v>82</v>
      </c>
      <c r="D4623" t="s">
        <v>112</v>
      </c>
      <c r="E4623" t="s">
        <v>17272</v>
      </c>
      <c r="F4623" t="s">
        <v>17273</v>
      </c>
      <c r="G4623" t="s">
        <v>134</v>
      </c>
      <c r="H4623" t="s">
        <v>211</v>
      </c>
      <c r="I4623" t="s">
        <v>79</v>
      </c>
      <c r="J4623" t="s">
        <v>136</v>
      </c>
      <c r="K4623" t="s">
        <v>22</v>
      </c>
      <c r="L4623" t="s">
        <v>177</v>
      </c>
      <c r="M4623" t="s">
        <v>17274</v>
      </c>
      <c r="N4623" t="s">
        <v>17275</v>
      </c>
      <c r="O4623">
        <v>1.3880108333333334</v>
      </c>
      <c r="P4623">
        <v>0</v>
      </c>
      <c r="Q4623">
        <v>1283</v>
      </c>
      <c r="R4623">
        <v>9</v>
      </c>
      <c r="S4623">
        <v>18</v>
      </c>
      <c r="T4623">
        <v>3</v>
      </c>
      <c r="U4623">
        <v>176</v>
      </c>
      <c r="V4623">
        <v>0</v>
      </c>
      <c r="W4623">
        <v>1</v>
      </c>
      <c r="X4623">
        <v>0</v>
      </c>
      <c r="Y4623">
        <v>618.58309999999994</v>
      </c>
      <c r="Z4623">
        <v>2.8953837999999998</v>
      </c>
      <c r="AA4623">
        <v>42.147101999999997</v>
      </c>
      <c r="AB4623">
        <v>48.067010000000003</v>
      </c>
      <c r="AC4623">
        <v>302.27202999999997</v>
      </c>
      <c r="AD4623">
        <v>0</v>
      </c>
      <c r="AE4623">
        <v>1.9789239000000001</v>
      </c>
      <c r="AF4623">
        <v>1015.9435999999999</v>
      </c>
    </row>
    <row r="4624" spans="1:32" x14ac:dyDescent="0.3">
      <c r="A4624">
        <v>3015789</v>
      </c>
      <c r="B4624">
        <v>1</v>
      </c>
      <c r="C4624" t="s">
        <v>83</v>
      </c>
      <c r="D4624" t="s">
        <v>125</v>
      </c>
      <c r="E4624" t="s">
        <v>17276</v>
      </c>
      <c r="F4624" t="s">
        <v>17277</v>
      </c>
      <c r="G4624" t="s">
        <v>134</v>
      </c>
      <c r="H4624" t="s">
        <v>211</v>
      </c>
      <c r="I4624" t="s">
        <v>79</v>
      </c>
      <c r="J4624" t="s">
        <v>136</v>
      </c>
      <c r="K4624" t="s">
        <v>22</v>
      </c>
      <c r="L4624" t="s">
        <v>177</v>
      </c>
      <c r="M4624" t="s">
        <v>17278</v>
      </c>
      <c r="N4624" t="s">
        <v>17279</v>
      </c>
      <c r="O4624">
        <v>0.51333333333333331</v>
      </c>
      <c r="P4624">
        <v>8</v>
      </c>
      <c r="Q4624">
        <v>1234</v>
      </c>
      <c r="R4624">
        <v>117</v>
      </c>
      <c r="S4624">
        <v>68</v>
      </c>
      <c r="T4624">
        <v>20</v>
      </c>
      <c r="U4624">
        <v>70</v>
      </c>
      <c r="V4624">
        <v>2</v>
      </c>
      <c r="W4624">
        <v>0</v>
      </c>
      <c r="X4624">
        <v>12.761203999999999</v>
      </c>
      <c r="Y4624">
        <v>92.452619999999996</v>
      </c>
      <c r="Z4624">
        <v>19.143896000000002</v>
      </c>
      <c r="AA4624">
        <v>12.952318</v>
      </c>
      <c r="AB4624">
        <v>57.855212999999999</v>
      </c>
      <c r="AC4624">
        <v>25.337540000000001</v>
      </c>
      <c r="AD4624">
        <v>46.546950000000002</v>
      </c>
      <c r="AE4624">
        <v>0</v>
      </c>
      <c r="AF4624">
        <v>267.04973999999999</v>
      </c>
    </row>
    <row r="4625" spans="1:32" x14ac:dyDescent="0.3">
      <c r="A4625">
        <v>3017818</v>
      </c>
      <c r="B4625">
        <v>1</v>
      </c>
      <c r="C4625" t="s">
        <v>82</v>
      </c>
      <c r="D4625" t="s">
        <v>106</v>
      </c>
      <c r="E4625" t="s">
        <v>6151</v>
      </c>
      <c r="F4625" t="s">
        <v>6152</v>
      </c>
      <c r="G4625" t="s">
        <v>134</v>
      </c>
      <c r="H4625" t="s">
        <v>211</v>
      </c>
      <c r="I4625" t="s">
        <v>79</v>
      </c>
      <c r="J4625" t="s">
        <v>136</v>
      </c>
      <c r="K4625" t="s">
        <v>22</v>
      </c>
      <c r="L4625" t="s">
        <v>177</v>
      </c>
      <c r="M4625" t="s">
        <v>17280</v>
      </c>
      <c r="N4625" t="s">
        <v>17281</v>
      </c>
      <c r="O4625">
        <v>0.6711111111111111</v>
      </c>
      <c r="P4625">
        <v>1</v>
      </c>
      <c r="Q4625">
        <v>579</v>
      </c>
      <c r="R4625">
        <v>7</v>
      </c>
      <c r="S4625">
        <v>39</v>
      </c>
      <c r="T4625">
        <v>34</v>
      </c>
      <c r="U4625">
        <v>76</v>
      </c>
      <c r="V4625">
        <v>7</v>
      </c>
      <c r="W4625">
        <v>0</v>
      </c>
      <c r="X4625">
        <v>8.6643629999999999E-2</v>
      </c>
      <c r="Y4625">
        <v>121.79437</v>
      </c>
      <c r="Z4625">
        <v>0.82527744999999997</v>
      </c>
      <c r="AA4625">
        <v>6.2033414999999996</v>
      </c>
      <c r="AB4625">
        <v>271.80153999999999</v>
      </c>
      <c r="AC4625">
        <v>38.88796</v>
      </c>
      <c r="AD4625">
        <v>491.27319999999997</v>
      </c>
      <c r="AE4625">
        <v>0</v>
      </c>
      <c r="AF4625">
        <v>930.87239999999997</v>
      </c>
    </row>
    <row r="4626" spans="1:32" x14ac:dyDescent="0.3">
      <c r="A4626">
        <v>3013452</v>
      </c>
      <c r="B4626">
        <v>1</v>
      </c>
      <c r="C4626" t="s">
        <v>83</v>
      </c>
      <c r="D4626" t="s">
        <v>126</v>
      </c>
      <c r="E4626" t="s">
        <v>13607</v>
      </c>
      <c r="F4626" t="s">
        <v>13608</v>
      </c>
      <c r="G4626" t="s">
        <v>134</v>
      </c>
      <c r="H4626" t="s">
        <v>211</v>
      </c>
      <c r="I4626" t="s">
        <v>79</v>
      </c>
      <c r="J4626" t="s">
        <v>136</v>
      </c>
      <c r="K4626" t="s">
        <v>22</v>
      </c>
      <c r="L4626" t="s">
        <v>177</v>
      </c>
      <c r="M4626" t="s">
        <v>17282</v>
      </c>
      <c r="N4626" t="s">
        <v>17283</v>
      </c>
      <c r="O4626">
        <v>0.67611111111111111</v>
      </c>
      <c r="P4626">
        <v>8</v>
      </c>
      <c r="Q4626">
        <v>1330</v>
      </c>
      <c r="R4626">
        <v>4</v>
      </c>
      <c r="S4626">
        <v>111</v>
      </c>
      <c r="T4626">
        <v>5</v>
      </c>
      <c r="U4626">
        <v>93</v>
      </c>
      <c r="V4626">
        <v>0</v>
      </c>
      <c r="W4626">
        <v>0</v>
      </c>
      <c r="X4626">
        <v>29.202358</v>
      </c>
      <c r="Y4626">
        <v>96.673320000000004</v>
      </c>
      <c r="Z4626">
        <v>2.4736907000000001</v>
      </c>
      <c r="AA4626">
        <v>11.799153</v>
      </c>
      <c r="AB4626">
        <v>16.835201000000001</v>
      </c>
      <c r="AC4626">
        <v>27.550991</v>
      </c>
      <c r="AD4626">
        <v>0</v>
      </c>
      <c r="AE4626">
        <v>0</v>
      </c>
      <c r="AF4626">
        <v>184.53470999999999</v>
      </c>
    </row>
    <row r="4627" spans="1:32" x14ac:dyDescent="0.3">
      <c r="A4627">
        <v>3020424</v>
      </c>
      <c r="B4627">
        <v>1</v>
      </c>
      <c r="C4627" t="s">
        <v>82</v>
      </c>
      <c r="D4627" t="s">
        <v>96</v>
      </c>
      <c r="E4627" t="s">
        <v>17284</v>
      </c>
      <c r="F4627" t="s">
        <v>17285</v>
      </c>
      <c r="G4627" t="s">
        <v>134</v>
      </c>
      <c r="H4627" t="s">
        <v>182</v>
      </c>
      <c r="I4627" t="s">
        <v>78</v>
      </c>
      <c r="J4627" t="s">
        <v>136</v>
      </c>
      <c r="K4627" t="s">
        <v>22</v>
      </c>
      <c r="L4627" t="s">
        <v>177</v>
      </c>
      <c r="M4627" t="s">
        <v>17286</v>
      </c>
      <c r="N4627" t="s">
        <v>17287</v>
      </c>
      <c r="O4627">
        <v>0.73321638888888896</v>
      </c>
      <c r="P4627">
        <v>0</v>
      </c>
      <c r="Q4627">
        <v>186</v>
      </c>
      <c r="R4627">
        <v>0</v>
      </c>
      <c r="S4627">
        <v>0</v>
      </c>
      <c r="T4627">
        <v>0</v>
      </c>
      <c r="U4627">
        <v>46</v>
      </c>
      <c r="V4627">
        <v>0</v>
      </c>
      <c r="W4627">
        <v>1</v>
      </c>
      <c r="X4627">
        <v>0</v>
      </c>
      <c r="Y4627">
        <v>44.403106999999999</v>
      </c>
      <c r="Z4627">
        <v>0</v>
      </c>
      <c r="AA4627">
        <v>0</v>
      </c>
      <c r="AB4627">
        <v>0</v>
      </c>
      <c r="AC4627">
        <v>53.817363999999998</v>
      </c>
      <c r="AD4627">
        <v>0</v>
      </c>
      <c r="AE4627">
        <v>23.374426</v>
      </c>
      <c r="AF4627">
        <v>121.594894</v>
      </c>
    </row>
    <row r="4628" spans="1:32" x14ac:dyDescent="0.3">
      <c r="A4628">
        <v>3017354</v>
      </c>
      <c r="B4628">
        <v>1</v>
      </c>
      <c r="C4628" t="s">
        <v>82</v>
      </c>
      <c r="D4628" t="s">
        <v>105</v>
      </c>
      <c r="E4628" t="s">
        <v>17288</v>
      </c>
      <c r="F4628" t="s">
        <v>17289</v>
      </c>
      <c r="G4628" t="s">
        <v>134</v>
      </c>
      <c r="H4628" t="s">
        <v>238</v>
      </c>
      <c r="I4628" t="s">
        <v>78</v>
      </c>
      <c r="J4628" t="s">
        <v>136</v>
      </c>
      <c r="K4628" t="s">
        <v>22</v>
      </c>
      <c r="L4628" t="s">
        <v>177</v>
      </c>
      <c r="M4628" t="s">
        <v>17290</v>
      </c>
      <c r="N4628" t="s">
        <v>17291</v>
      </c>
      <c r="O4628">
        <v>0.89202972222222221</v>
      </c>
      <c r="P4628">
        <v>0</v>
      </c>
      <c r="Q4628">
        <v>1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</row>
    <row r="4629" spans="1:32" x14ac:dyDescent="0.3">
      <c r="A4629">
        <v>3016545</v>
      </c>
      <c r="B4629">
        <v>2</v>
      </c>
      <c r="C4629" t="s">
        <v>83</v>
      </c>
      <c r="D4629" t="s">
        <v>130</v>
      </c>
      <c r="E4629" t="s">
        <v>17292</v>
      </c>
      <c r="F4629" t="s">
        <v>17293</v>
      </c>
      <c r="G4629" t="s">
        <v>134</v>
      </c>
      <c r="H4629" t="s">
        <v>318</v>
      </c>
      <c r="I4629" t="s">
        <v>79</v>
      </c>
      <c r="J4629" t="s">
        <v>136</v>
      </c>
      <c r="K4629" t="s">
        <v>22</v>
      </c>
      <c r="L4629" t="s">
        <v>177</v>
      </c>
      <c r="M4629" t="s">
        <v>17294</v>
      </c>
      <c r="N4629" t="s">
        <v>17295</v>
      </c>
      <c r="O4629">
        <v>0.92</v>
      </c>
      <c r="P4629">
        <v>7</v>
      </c>
      <c r="Q4629">
        <v>1134</v>
      </c>
      <c r="R4629">
        <v>13</v>
      </c>
      <c r="S4629">
        <v>21</v>
      </c>
      <c r="T4629">
        <v>10</v>
      </c>
      <c r="U4629">
        <v>131</v>
      </c>
      <c r="V4629">
        <v>0</v>
      </c>
      <c r="W4629">
        <v>0</v>
      </c>
      <c r="X4629">
        <v>81.664349999999999</v>
      </c>
      <c r="Y4629">
        <v>174.35254</v>
      </c>
      <c r="Z4629">
        <v>6.9222729999999997</v>
      </c>
      <c r="AA4629">
        <v>10.653041999999999</v>
      </c>
      <c r="AB4629">
        <v>119.29765999999999</v>
      </c>
      <c r="AC4629">
        <v>45.207718</v>
      </c>
      <c r="AD4629">
        <v>0</v>
      </c>
      <c r="AE4629">
        <v>0</v>
      </c>
      <c r="AF4629">
        <v>438.0976</v>
      </c>
    </row>
    <row r="4630" spans="1:32" x14ac:dyDescent="0.3">
      <c r="A4630">
        <v>3020467</v>
      </c>
      <c r="B4630">
        <v>1</v>
      </c>
      <c r="C4630" t="s">
        <v>82</v>
      </c>
      <c r="D4630" t="s">
        <v>84</v>
      </c>
      <c r="E4630" t="s">
        <v>17296</v>
      </c>
      <c r="F4630" t="s">
        <v>17297</v>
      </c>
      <c r="G4630" t="s">
        <v>134</v>
      </c>
      <c r="H4630" t="s">
        <v>318</v>
      </c>
      <c r="I4630" t="s">
        <v>79</v>
      </c>
      <c r="J4630" t="s">
        <v>136</v>
      </c>
      <c r="K4630" t="s">
        <v>22</v>
      </c>
      <c r="L4630" t="s">
        <v>177</v>
      </c>
      <c r="M4630" t="s">
        <v>17298</v>
      </c>
      <c r="N4630" t="s">
        <v>17299</v>
      </c>
      <c r="O4630">
        <v>0.64092583333333331</v>
      </c>
      <c r="P4630">
        <v>0</v>
      </c>
      <c r="Q4630">
        <v>609</v>
      </c>
      <c r="R4630">
        <v>0</v>
      </c>
      <c r="S4630">
        <v>3</v>
      </c>
      <c r="T4630">
        <v>3</v>
      </c>
      <c r="U4630">
        <v>63</v>
      </c>
      <c r="V4630">
        <v>0</v>
      </c>
      <c r="W4630">
        <v>0</v>
      </c>
      <c r="X4630">
        <v>0</v>
      </c>
      <c r="Y4630">
        <v>85.186329999999998</v>
      </c>
      <c r="Z4630">
        <v>0</v>
      </c>
      <c r="AA4630">
        <v>1.7444633000000001</v>
      </c>
      <c r="AB4630">
        <v>13.415932</v>
      </c>
      <c r="AC4630">
        <v>68.984120000000004</v>
      </c>
      <c r="AD4630">
        <v>0</v>
      </c>
      <c r="AE4630">
        <v>0</v>
      </c>
      <c r="AF4630">
        <v>169.33083999999999</v>
      </c>
    </row>
    <row r="4631" spans="1:32" x14ac:dyDescent="0.3">
      <c r="A4631">
        <v>3016383</v>
      </c>
      <c r="B4631">
        <v>1</v>
      </c>
      <c r="C4631" t="s">
        <v>82</v>
      </c>
      <c r="D4631" t="s">
        <v>106</v>
      </c>
      <c r="E4631" t="s">
        <v>17300</v>
      </c>
      <c r="F4631" t="s">
        <v>17301</v>
      </c>
      <c r="G4631" t="s">
        <v>134</v>
      </c>
      <c r="H4631" t="s">
        <v>478</v>
      </c>
      <c r="I4631" t="s">
        <v>78</v>
      </c>
      <c r="J4631" t="s">
        <v>136</v>
      </c>
      <c r="K4631" t="s">
        <v>22</v>
      </c>
      <c r="L4631" t="s">
        <v>177</v>
      </c>
      <c r="M4631" t="s">
        <v>17302</v>
      </c>
      <c r="N4631" t="s">
        <v>17303</v>
      </c>
      <c r="O4631">
        <v>8.0850244444444446</v>
      </c>
      <c r="P4631">
        <v>0</v>
      </c>
      <c r="Q4631">
        <v>26</v>
      </c>
      <c r="R4631">
        <v>0</v>
      </c>
      <c r="S4631">
        <v>0</v>
      </c>
      <c r="T4631">
        <v>0</v>
      </c>
      <c r="U4631">
        <v>2</v>
      </c>
      <c r="V4631">
        <v>0</v>
      </c>
      <c r="W4631">
        <v>0</v>
      </c>
      <c r="X4631">
        <v>0</v>
      </c>
      <c r="Y4631">
        <v>60.694459999999999</v>
      </c>
      <c r="Z4631">
        <v>0</v>
      </c>
      <c r="AA4631">
        <v>0</v>
      </c>
      <c r="AB4631">
        <v>0</v>
      </c>
      <c r="AC4631">
        <v>16.225206</v>
      </c>
      <c r="AD4631">
        <v>0</v>
      </c>
      <c r="AE4631">
        <v>0</v>
      </c>
      <c r="AF4631">
        <v>76.919669999999996</v>
      </c>
    </row>
    <row r="4632" spans="1:32" x14ac:dyDescent="0.3">
      <c r="A4632">
        <v>3019885</v>
      </c>
      <c r="B4632">
        <v>1</v>
      </c>
      <c r="C4632" t="s">
        <v>82</v>
      </c>
      <c r="D4632" t="s">
        <v>113</v>
      </c>
      <c r="E4632" t="s">
        <v>8752</v>
      </c>
      <c r="F4632" t="s">
        <v>8753</v>
      </c>
      <c r="G4632" t="s">
        <v>134</v>
      </c>
      <c r="H4632" t="s">
        <v>211</v>
      </c>
      <c r="I4632" t="s">
        <v>79</v>
      </c>
      <c r="J4632" t="s">
        <v>136</v>
      </c>
      <c r="K4632" t="s">
        <v>22</v>
      </c>
      <c r="L4632" t="s">
        <v>177</v>
      </c>
      <c r="M4632" t="s">
        <v>17304</v>
      </c>
      <c r="N4632" t="s">
        <v>17305</v>
      </c>
      <c r="O4632">
        <v>0.67500000000000004</v>
      </c>
      <c r="P4632">
        <v>0</v>
      </c>
      <c r="Q4632">
        <v>113</v>
      </c>
      <c r="R4632">
        <v>0</v>
      </c>
      <c r="S4632">
        <v>6</v>
      </c>
      <c r="T4632">
        <v>3</v>
      </c>
      <c r="U4632">
        <v>11</v>
      </c>
      <c r="V4632">
        <v>0</v>
      </c>
      <c r="W4632">
        <v>0</v>
      </c>
      <c r="X4632">
        <v>0</v>
      </c>
      <c r="Y4632">
        <v>45.777360000000002</v>
      </c>
      <c r="Z4632">
        <v>0</v>
      </c>
      <c r="AA4632">
        <v>4.5133122999999999</v>
      </c>
      <c r="AB4632">
        <v>725.32306000000005</v>
      </c>
      <c r="AC4632">
        <v>9.6335940000000004</v>
      </c>
      <c r="AD4632">
        <v>0</v>
      </c>
      <c r="AE4632">
        <v>0</v>
      </c>
      <c r="AF4632">
        <v>785.2473</v>
      </c>
    </row>
    <row r="4633" spans="1:32" x14ac:dyDescent="0.3">
      <c r="A4633">
        <v>3011586</v>
      </c>
      <c r="B4633">
        <v>1</v>
      </c>
      <c r="C4633" t="s">
        <v>83</v>
      </c>
      <c r="D4633" t="s">
        <v>128</v>
      </c>
      <c r="E4633" t="s">
        <v>17306</v>
      </c>
      <c r="F4633" t="s">
        <v>17307</v>
      </c>
      <c r="G4633" t="s">
        <v>134</v>
      </c>
      <c r="H4633" t="s">
        <v>404</v>
      </c>
      <c r="I4633" t="s">
        <v>78</v>
      </c>
      <c r="J4633" t="s">
        <v>136</v>
      </c>
      <c r="K4633" t="s">
        <v>22</v>
      </c>
      <c r="L4633" t="s">
        <v>177</v>
      </c>
      <c r="M4633" t="s">
        <v>17308</v>
      </c>
      <c r="N4633" t="s">
        <v>17309</v>
      </c>
      <c r="O4633">
        <v>2.8163655555555556</v>
      </c>
      <c r="P4633">
        <v>0</v>
      </c>
      <c r="Q4633">
        <v>1</v>
      </c>
      <c r="R4633">
        <v>0</v>
      </c>
      <c r="S4633">
        <v>0</v>
      </c>
      <c r="T4633">
        <v>0</v>
      </c>
      <c r="U4633">
        <v>12</v>
      </c>
      <c r="V4633">
        <v>0</v>
      </c>
      <c r="W4633">
        <v>0</v>
      </c>
      <c r="X4633">
        <v>0</v>
      </c>
      <c r="Y4633">
        <v>0.98227399999999998</v>
      </c>
      <c r="Z4633">
        <v>0</v>
      </c>
      <c r="AA4633">
        <v>0</v>
      </c>
      <c r="AB4633">
        <v>0</v>
      </c>
      <c r="AC4633">
        <v>68.922066000000001</v>
      </c>
      <c r="AD4633">
        <v>0</v>
      </c>
      <c r="AE4633">
        <v>0</v>
      </c>
      <c r="AF4633">
        <v>69.904340000000005</v>
      </c>
    </row>
    <row r="4634" spans="1:32" x14ac:dyDescent="0.3">
      <c r="A4634">
        <v>3012716</v>
      </c>
      <c r="B4634">
        <v>1</v>
      </c>
      <c r="C4634" t="s">
        <v>83</v>
      </c>
      <c r="D4634" t="s">
        <v>115</v>
      </c>
      <c r="E4634" t="s">
        <v>250</v>
      </c>
      <c r="F4634" t="s">
        <v>251</v>
      </c>
      <c r="G4634" t="s">
        <v>134</v>
      </c>
      <c r="H4634" t="s">
        <v>182</v>
      </c>
      <c r="I4634" t="s">
        <v>79</v>
      </c>
      <c r="J4634" t="s">
        <v>136</v>
      </c>
      <c r="K4634" t="s">
        <v>22</v>
      </c>
      <c r="L4634" t="s">
        <v>177</v>
      </c>
      <c r="M4634" t="s">
        <v>17310</v>
      </c>
      <c r="N4634" t="s">
        <v>17311</v>
      </c>
      <c r="O4634">
        <v>0.5494444444444444</v>
      </c>
      <c r="P4634">
        <v>2</v>
      </c>
      <c r="Q4634">
        <v>691</v>
      </c>
      <c r="R4634">
        <v>112</v>
      </c>
      <c r="S4634">
        <v>53</v>
      </c>
      <c r="T4634">
        <v>13</v>
      </c>
      <c r="U4634">
        <v>95</v>
      </c>
      <c r="V4634">
        <v>6</v>
      </c>
      <c r="W4634">
        <v>0</v>
      </c>
      <c r="X4634">
        <v>21.711221999999999</v>
      </c>
      <c r="Y4634">
        <v>59.487569999999998</v>
      </c>
      <c r="Z4634">
        <v>19.768654000000002</v>
      </c>
      <c r="AA4634">
        <v>4.1976066000000003</v>
      </c>
      <c r="AB4634">
        <v>15.369308999999999</v>
      </c>
      <c r="AC4634">
        <v>8.7292749999999995</v>
      </c>
      <c r="AD4634">
        <v>104.83253499999999</v>
      </c>
      <c r="AE4634">
        <v>0</v>
      </c>
      <c r="AF4634">
        <v>234.09618</v>
      </c>
    </row>
    <row r="4635" spans="1:32" x14ac:dyDescent="0.3">
      <c r="A4635">
        <v>3006190</v>
      </c>
      <c r="B4635">
        <v>1</v>
      </c>
      <c r="C4635" t="s">
        <v>83</v>
      </c>
      <c r="D4635" t="s">
        <v>124</v>
      </c>
      <c r="E4635" t="s">
        <v>17312</v>
      </c>
      <c r="F4635" t="s">
        <v>17313</v>
      </c>
      <c r="G4635" t="s">
        <v>134</v>
      </c>
      <c r="H4635" t="s">
        <v>211</v>
      </c>
      <c r="I4635" t="s">
        <v>79</v>
      </c>
      <c r="J4635" t="s">
        <v>136</v>
      </c>
      <c r="K4635" t="s">
        <v>22</v>
      </c>
      <c r="L4635" t="s">
        <v>177</v>
      </c>
      <c r="M4635" t="s">
        <v>17314</v>
      </c>
      <c r="N4635" t="s">
        <v>17315</v>
      </c>
      <c r="O4635">
        <v>0.16416666666666666</v>
      </c>
      <c r="P4635">
        <v>0</v>
      </c>
      <c r="Q4635">
        <v>1947</v>
      </c>
      <c r="R4635">
        <v>0</v>
      </c>
      <c r="S4635">
        <v>63</v>
      </c>
      <c r="T4635">
        <v>0</v>
      </c>
      <c r="U4635">
        <v>721</v>
      </c>
      <c r="V4635">
        <v>0</v>
      </c>
      <c r="W4635">
        <v>0</v>
      </c>
      <c r="X4635">
        <v>0</v>
      </c>
      <c r="Y4635">
        <v>89.131</v>
      </c>
      <c r="Z4635">
        <v>0</v>
      </c>
      <c r="AA4635">
        <v>1.4435654</v>
      </c>
      <c r="AB4635">
        <v>0</v>
      </c>
      <c r="AC4635">
        <v>74.525009999999995</v>
      </c>
      <c r="AD4635">
        <v>0</v>
      </c>
      <c r="AE4635">
        <v>0</v>
      </c>
      <c r="AF4635">
        <v>165.09958</v>
      </c>
    </row>
    <row r="4636" spans="1:32" x14ac:dyDescent="0.3">
      <c r="A4636">
        <v>3015739</v>
      </c>
      <c r="B4636">
        <v>1</v>
      </c>
      <c r="C4636" t="s">
        <v>83</v>
      </c>
      <c r="D4636" t="s">
        <v>128</v>
      </c>
      <c r="E4636" t="s">
        <v>17316</v>
      </c>
      <c r="F4636" t="s">
        <v>17317</v>
      </c>
      <c r="G4636" t="s">
        <v>134</v>
      </c>
      <c r="H4636" t="s">
        <v>367</v>
      </c>
      <c r="I4636" t="s">
        <v>78</v>
      </c>
      <c r="J4636" t="s">
        <v>136</v>
      </c>
      <c r="K4636" t="s">
        <v>22</v>
      </c>
      <c r="L4636" t="s">
        <v>177</v>
      </c>
      <c r="M4636" t="s">
        <v>17318</v>
      </c>
      <c r="N4636" t="s">
        <v>17319</v>
      </c>
      <c r="O4636">
        <v>6.0163700000000002</v>
      </c>
      <c r="P4636">
        <v>0</v>
      </c>
      <c r="Q4636">
        <v>4</v>
      </c>
      <c r="R4636">
        <v>0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0</v>
      </c>
      <c r="Y4636">
        <v>5.9593689999999997</v>
      </c>
      <c r="Z4636">
        <v>0</v>
      </c>
      <c r="AA4636">
        <v>0</v>
      </c>
      <c r="AB4636">
        <v>0</v>
      </c>
      <c r="AC4636">
        <v>2.4061108</v>
      </c>
      <c r="AD4636">
        <v>0</v>
      </c>
      <c r="AE4636">
        <v>0</v>
      </c>
      <c r="AF4636">
        <v>8.3654799999999998</v>
      </c>
    </row>
    <row r="4637" spans="1:32" x14ac:dyDescent="0.3">
      <c r="A4637">
        <v>3020500</v>
      </c>
      <c r="B4637">
        <v>1</v>
      </c>
      <c r="C4637" t="s">
        <v>83</v>
      </c>
      <c r="D4637" t="s">
        <v>128</v>
      </c>
      <c r="E4637" t="s">
        <v>17320</v>
      </c>
      <c r="F4637" t="s">
        <v>17321</v>
      </c>
      <c r="G4637" t="s">
        <v>134</v>
      </c>
      <c r="H4637" t="s">
        <v>211</v>
      </c>
      <c r="I4637" t="s">
        <v>79</v>
      </c>
      <c r="J4637" t="s">
        <v>136</v>
      </c>
      <c r="K4637" t="s">
        <v>22</v>
      </c>
      <c r="L4637" t="s">
        <v>177</v>
      </c>
      <c r="M4637" t="s">
        <v>17322</v>
      </c>
      <c r="N4637" t="s">
        <v>17323</v>
      </c>
      <c r="O4637">
        <v>0.47166666666666668</v>
      </c>
      <c r="P4637">
        <v>6</v>
      </c>
      <c r="Q4637">
        <v>13</v>
      </c>
      <c r="R4637">
        <v>189</v>
      </c>
      <c r="S4637">
        <v>118</v>
      </c>
      <c r="T4637">
        <v>15</v>
      </c>
      <c r="U4637">
        <v>8</v>
      </c>
      <c r="V4637">
        <v>0</v>
      </c>
      <c r="W4637">
        <v>0</v>
      </c>
      <c r="X4637">
        <v>2.8146553000000001</v>
      </c>
      <c r="Y4637">
        <v>0.31868342</v>
      </c>
      <c r="Z4637">
        <v>41.055523000000001</v>
      </c>
      <c r="AA4637">
        <v>18.916283</v>
      </c>
      <c r="AB4637">
        <v>38.690734999999997</v>
      </c>
      <c r="AC4637">
        <v>1.2097764</v>
      </c>
      <c r="AD4637">
        <v>0</v>
      </c>
      <c r="AE4637">
        <v>0</v>
      </c>
      <c r="AF4637">
        <v>103.00565</v>
      </c>
    </row>
    <row r="4638" spans="1:32" x14ac:dyDescent="0.3">
      <c r="A4638">
        <v>3014890</v>
      </c>
      <c r="B4638">
        <v>1</v>
      </c>
      <c r="C4638" t="s">
        <v>82</v>
      </c>
      <c r="D4638" t="s">
        <v>92</v>
      </c>
      <c r="E4638" t="s">
        <v>17324</v>
      </c>
      <c r="F4638" t="s">
        <v>17325</v>
      </c>
      <c r="G4638" t="s">
        <v>134</v>
      </c>
      <c r="H4638" t="s">
        <v>147</v>
      </c>
      <c r="I4638" t="s">
        <v>79</v>
      </c>
      <c r="J4638" t="s">
        <v>136</v>
      </c>
      <c r="K4638" t="s">
        <v>22</v>
      </c>
      <c r="L4638" t="s">
        <v>137</v>
      </c>
      <c r="M4638" t="s">
        <v>17326</v>
      </c>
      <c r="N4638" t="s">
        <v>17327</v>
      </c>
      <c r="O4638">
        <v>8.9827777777777786</v>
      </c>
      <c r="P4638">
        <v>11</v>
      </c>
      <c r="Q4638">
        <v>3607</v>
      </c>
      <c r="R4638">
        <v>18</v>
      </c>
      <c r="S4638">
        <v>21</v>
      </c>
      <c r="T4638">
        <v>28</v>
      </c>
      <c r="U4638">
        <v>281</v>
      </c>
      <c r="V4638">
        <v>0</v>
      </c>
      <c r="W4638">
        <v>0</v>
      </c>
      <c r="X4638">
        <v>212.28133</v>
      </c>
      <c r="Y4638">
        <v>8229.4349999999995</v>
      </c>
      <c r="Z4638">
        <v>100.9755</v>
      </c>
      <c r="AA4638">
        <v>71.542439999999999</v>
      </c>
      <c r="AB4638">
        <v>2143.9182000000001</v>
      </c>
      <c r="AC4638">
        <v>2495.7683000000002</v>
      </c>
      <c r="AD4638">
        <v>0</v>
      </c>
      <c r="AE4638">
        <v>0</v>
      </c>
      <c r="AF4638">
        <v>13253.921</v>
      </c>
    </row>
    <row r="4639" spans="1:32" x14ac:dyDescent="0.3">
      <c r="A4639">
        <v>3016614</v>
      </c>
      <c r="B4639">
        <v>1</v>
      </c>
      <c r="C4639" t="s">
        <v>83</v>
      </c>
      <c r="D4639" t="s">
        <v>128</v>
      </c>
      <c r="E4639" t="s">
        <v>17328</v>
      </c>
      <c r="F4639" t="s">
        <v>17329</v>
      </c>
      <c r="G4639" t="s">
        <v>134</v>
      </c>
      <c r="H4639" t="s">
        <v>211</v>
      </c>
      <c r="I4639" t="s">
        <v>79</v>
      </c>
      <c r="J4639" t="s">
        <v>136</v>
      </c>
      <c r="K4639" t="s">
        <v>22</v>
      </c>
      <c r="L4639" t="s">
        <v>177</v>
      </c>
      <c r="M4639" t="s">
        <v>17330</v>
      </c>
      <c r="N4639" t="s">
        <v>17331</v>
      </c>
      <c r="O4639">
        <v>4.8778044444444451</v>
      </c>
      <c r="P4639">
        <v>0</v>
      </c>
      <c r="Q4639">
        <v>0</v>
      </c>
      <c r="R4639">
        <v>0</v>
      </c>
      <c r="S4639">
        <v>0</v>
      </c>
      <c r="T4639">
        <v>1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330.72683999999998</v>
      </c>
      <c r="AC4639">
        <v>0</v>
      </c>
      <c r="AD4639">
        <v>0</v>
      </c>
      <c r="AE4639">
        <v>0</v>
      </c>
      <c r="AF4639">
        <v>330.72683999999998</v>
      </c>
    </row>
    <row r="4640" spans="1:32" x14ac:dyDescent="0.3">
      <c r="A4640">
        <v>3015657</v>
      </c>
      <c r="B4640">
        <v>1</v>
      </c>
      <c r="C4640" t="s">
        <v>82</v>
      </c>
      <c r="D4640" t="s">
        <v>100</v>
      </c>
      <c r="E4640" t="s">
        <v>14503</v>
      </c>
      <c r="F4640" t="s">
        <v>14504</v>
      </c>
      <c r="G4640" t="s">
        <v>134</v>
      </c>
      <c r="H4640" t="s">
        <v>336</v>
      </c>
      <c r="I4640" t="s">
        <v>78</v>
      </c>
      <c r="J4640" t="s">
        <v>136</v>
      </c>
      <c r="K4640" t="s">
        <v>22</v>
      </c>
      <c r="L4640" t="s">
        <v>137</v>
      </c>
      <c r="M4640" t="s">
        <v>17332</v>
      </c>
      <c r="N4640" t="s">
        <v>17333</v>
      </c>
      <c r="O4640">
        <v>1.433488888888889</v>
      </c>
      <c r="P4640">
        <v>0</v>
      </c>
      <c r="Q4640">
        <v>41</v>
      </c>
      <c r="R4640">
        <v>0</v>
      </c>
      <c r="S4640">
        <v>0</v>
      </c>
      <c r="T4640">
        <v>0</v>
      </c>
      <c r="U4640">
        <v>9</v>
      </c>
      <c r="V4640">
        <v>0</v>
      </c>
      <c r="W4640">
        <v>0</v>
      </c>
      <c r="X4640">
        <v>0</v>
      </c>
      <c r="Y4640">
        <v>15.729735</v>
      </c>
      <c r="Z4640">
        <v>0</v>
      </c>
      <c r="AA4640">
        <v>0</v>
      </c>
      <c r="AB4640">
        <v>0</v>
      </c>
      <c r="AC4640">
        <v>6.1501184000000002</v>
      </c>
      <c r="AD4640">
        <v>0</v>
      </c>
      <c r="AE4640">
        <v>0</v>
      </c>
      <c r="AF4640">
        <v>21.879854000000002</v>
      </c>
    </row>
    <row r="4641" spans="1:32" x14ac:dyDescent="0.3">
      <c r="A4641">
        <v>3018027</v>
      </c>
      <c r="B4641">
        <v>1</v>
      </c>
      <c r="C4641" t="s">
        <v>82</v>
      </c>
      <c r="D4641" t="s">
        <v>94</v>
      </c>
      <c r="E4641" t="s">
        <v>17334</v>
      </c>
      <c r="F4641" t="s">
        <v>17335</v>
      </c>
      <c r="G4641" t="s">
        <v>134</v>
      </c>
      <c r="H4641" t="s">
        <v>216</v>
      </c>
      <c r="I4641" t="s">
        <v>78</v>
      </c>
      <c r="J4641" t="s">
        <v>136</v>
      </c>
      <c r="K4641" t="s">
        <v>22</v>
      </c>
      <c r="L4641" t="s">
        <v>177</v>
      </c>
      <c r="M4641" t="s">
        <v>17336</v>
      </c>
      <c r="N4641" t="s">
        <v>17337</v>
      </c>
      <c r="O4641">
        <v>1.4489780555555556</v>
      </c>
      <c r="P4641">
        <v>0</v>
      </c>
      <c r="Q4641">
        <v>1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5.2088023999999999E-5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5.2088023999999999E-5</v>
      </c>
    </row>
    <row r="4642" spans="1:32" x14ac:dyDescent="0.3">
      <c r="A4642">
        <v>3020514</v>
      </c>
      <c r="B4642">
        <v>1</v>
      </c>
      <c r="C4642" t="s">
        <v>82</v>
      </c>
      <c r="D4642" t="s">
        <v>95</v>
      </c>
      <c r="E4642" t="s">
        <v>17338</v>
      </c>
      <c r="F4642" t="s">
        <v>17339</v>
      </c>
      <c r="G4642" t="s">
        <v>134</v>
      </c>
      <c r="H4642" t="s">
        <v>211</v>
      </c>
      <c r="I4642" t="s">
        <v>79</v>
      </c>
      <c r="J4642" t="s">
        <v>136</v>
      </c>
      <c r="K4642" t="s">
        <v>22</v>
      </c>
      <c r="L4642" t="s">
        <v>177</v>
      </c>
      <c r="M4642" t="s">
        <v>17340</v>
      </c>
      <c r="N4642" t="s">
        <v>17341</v>
      </c>
      <c r="O4642">
        <v>2.3435344444444444</v>
      </c>
      <c r="P4642">
        <v>0</v>
      </c>
      <c r="Q4642">
        <v>0</v>
      </c>
      <c r="R4642">
        <v>0</v>
      </c>
      <c r="S4642">
        <v>0</v>
      </c>
      <c r="T4642">
        <v>1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</row>
    <row r="4643" spans="1:32" x14ac:dyDescent="0.3">
      <c r="A4643">
        <v>3004520</v>
      </c>
      <c r="B4643">
        <v>1</v>
      </c>
      <c r="C4643" t="s">
        <v>82</v>
      </c>
      <c r="D4643" t="s">
        <v>108</v>
      </c>
      <c r="E4643" t="s">
        <v>17342</v>
      </c>
      <c r="F4643" t="s">
        <v>17343</v>
      </c>
      <c r="G4643" t="s">
        <v>134</v>
      </c>
      <c r="H4643" t="s">
        <v>247</v>
      </c>
      <c r="I4643" t="s">
        <v>78</v>
      </c>
      <c r="J4643" t="s">
        <v>136</v>
      </c>
      <c r="K4643" t="s">
        <v>22</v>
      </c>
      <c r="L4643" t="s">
        <v>177</v>
      </c>
      <c r="M4643" t="s">
        <v>17344</v>
      </c>
      <c r="N4643" t="s">
        <v>7104</v>
      </c>
      <c r="O4643">
        <v>1.5775641666666667</v>
      </c>
      <c r="P4643">
        <v>0</v>
      </c>
      <c r="Q4643">
        <v>7</v>
      </c>
      <c r="R4643">
        <v>0</v>
      </c>
      <c r="S4643">
        <v>2</v>
      </c>
      <c r="T4643">
        <v>0</v>
      </c>
      <c r="U4643">
        <v>1</v>
      </c>
      <c r="V4643">
        <v>0</v>
      </c>
      <c r="W4643">
        <v>0</v>
      </c>
      <c r="X4643">
        <v>0</v>
      </c>
      <c r="Y4643">
        <v>0.29164343999999998</v>
      </c>
      <c r="Z4643">
        <v>0</v>
      </c>
      <c r="AA4643">
        <v>2.8832772999999999E-2</v>
      </c>
      <c r="AB4643">
        <v>0</v>
      </c>
      <c r="AC4643">
        <v>0</v>
      </c>
      <c r="AD4643">
        <v>0</v>
      </c>
      <c r="AE4643">
        <v>0</v>
      </c>
      <c r="AF4643">
        <v>0.32047622999999997</v>
      </c>
    </row>
    <row r="4644" spans="1:32" x14ac:dyDescent="0.3">
      <c r="A4644">
        <v>3012677</v>
      </c>
      <c r="B4644">
        <v>1</v>
      </c>
      <c r="C4644" t="s">
        <v>83</v>
      </c>
      <c r="D4644" t="s">
        <v>129</v>
      </c>
      <c r="E4644" t="s">
        <v>17345</v>
      </c>
      <c r="F4644" t="s">
        <v>17346</v>
      </c>
      <c r="G4644" t="s">
        <v>134</v>
      </c>
      <c r="H4644" t="s">
        <v>147</v>
      </c>
      <c r="I4644" t="s">
        <v>78</v>
      </c>
      <c r="J4644" t="s">
        <v>136</v>
      </c>
      <c r="K4644" t="s">
        <v>22</v>
      </c>
      <c r="L4644" t="s">
        <v>137</v>
      </c>
      <c r="M4644" t="s">
        <v>17347</v>
      </c>
      <c r="N4644" t="s">
        <v>17348</v>
      </c>
      <c r="O4644">
        <v>2.8430555555555554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31</v>
      </c>
      <c r="V4644">
        <v>0</v>
      </c>
      <c r="W4644">
        <v>1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73.150189999999995</v>
      </c>
      <c r="AD4644">
        <v>0</v>
      </c>
      <c r="AE4644">
        <v>1.842562</v>
      </c>
      <c r="AF4644">
        <v>74.992760000000004</v>
      </c>
    </row>
    <row r="4645" spans="1:32" x14ac:dyDescent="0.3">
      <c r="A4645">
        <v>3015784</v>
      </c>
      <c r="B4645">
        <v>1</v>
      </c>
      <c r="C4645" t="s">
        <v>82</v>
      </c>
      <c r="D4645" t="s">
        <v>105</v>
      </c>
      <c r="E4645" t="s">
        <v>17349</v>
      </c>
      <c r="F4645" t="s">
        <v>17350</v>
      </c>
      <c r="G4645" t="s">
        <v>134</v>
      </c>
      <c r="H4645" t="s">
        <v>135</v>
      </c>
      <c r="I4645" t="s">
        <v>79</v>
      </c>
      <c r="J4645" t="s">
        <v>136</v>
      </c>
      <c r="K4645" t="s">
        <v>22</v>
      </c>
      <c r="L4645" t="s">
        <v>177</v>
      </c>
      <c r="M4645" t="s">
        <v>17351</v>
      </c>
      <c r="N4645" t="s">
        <v>17352</v>
      </c>
      <c r="O4645">
        <v>1.0649377777777778</v>
      </c>
      <c r="P4645">
        <v>1</v>
      </c>
      <c r="Q4645">
        <v>1577</v>
      </c>
      <c r="R4645">
        <v>17</v>
      </c>
      <c r="S4645">
        <v>459</v>
      </c>
      <c r="T4645">
        <v>12</v>
      </c>
      <c r="U4645">
        <v>312</v>
      </c>
      <c r="V4645">
        <v>0</v>
      </c>
      <c r="W4645">
        <v>1</v>
      </c>
      <c r="X4645">
        <v>1.1644193</v>
      </c>
      <c r="Y4645">
        <v>462.30059999999997</v>
      </c>
      <c r="Z4645">
        <v>50.819139999999997</v>
      </c>
      <c r="AA4645">
        <v>242.04283000000001</v>
      </c>
      <c r="AB4645">
        <v>78.818084999999996</v>
      </c>
      <c r="AC4645">
        <v>229.1808</v>
      </c>
      <c r="AD4645">
        <v>0</v>
      </c>
      <c r="AE4645">
        <v>3.3885124000000002</v>
      </c>
      <c r="AF4645">
        <v>1067.7144000000001</v>
      </c>
    </row>
    <row r="4646" spans="1:32" x14ac:dyDescent="0.3">
      <c r="A4646">
        <v>3016630</v>
      </c>
      <c r="B4646">
        <v>1</v>
      </c>
      <c r="C4646" t="s">
        <v>82</v>
      </c>
      <c r="D4646" t="s">
        <v>92</v>
      </c>
      <c r="E4646" t="s">
        <v>17353</v>
      </c>
      <c r="F4646" t="s">
        <v>17354</v>
      </c>
      <c r="G4646" t="s">
        <v>134</v>
      </c>
      <c r="H4646" t="s">
        <v>216</v>
      </c>
      <c r="I4646" t="s">
        <v>78</v>
      </c>
      <c r="J4646" t="s">
        <v>136</v>
      </c>
      <c r="K4646" t="s">
        <v>22</v>
      </c>
      <c r="L4646" t="s">
        <v>177</v>
      </c>
      <c r="M4646" t="s">
        <v>17355</v>
      </c>
      <c r="N4646" t="s">
        <v>17356</v>
      </c>
      <c r="O4646">
        <v>1.5233222222222222</v>
      </c>
      <c r="P4646">
        <v>0</v>
      </c>
      <c r="Q4646">
        <v>2</v>
      </c>
      <c r="R4646">
        <v>0</v>
      </c>
      <c r="S4646">
        <v>0</v>
      </c>
      <c r="T4646">
        <v>0</v>
      </c>
      <c r="U4646">
        <v>5</v>
      </c>
      <c r="V4646">
        <v>0</v>
      </c>
      <c r="W4646">
        <v>0</v>
      </c>
      <c r="X4646">
        <v>0</v>
      </c>
      <c r="Y4646">
        <v>1.0909823999999999</v>
      </c>
      <c r="Z4646">
        <v>0</v>
      </c>
      <c r="AA4646">
        <v>0</v>
      </c>
      <c r="AB4646">
        <v>0</v>
      </c>
      <c r="AC4646">
        <v>5.5063825</v>
      </c>
      <c r="AD4646">
        <v>0</v>
      </c>
      <c r="AE4646">
        <v>0</v>
      </c>
      <c r="AF4646">
        <v>6.5973649999999999</v>
      </c>
    </row>
    <row r="4647" spans="1:32" x14ac:dyDescent="0.3">
      <c r="A4647">
        <v>3015647</v>
      </c>
      <c r="B4647">
        <v>1</v>
      </c>
      <c r="C4647" t="s">
        <v>83</v>
      </c>
      <c r="D4647" t="s">
        <v>130</v>
      </c>
      <c r="E4647" t="s">
        <v>12926</v>
      </c>
      <c r="F4647" t="s">
        <v>12927</v>
      </c>
      <c r="G4647" t="s">
        <v>134</v>
      </c>
      <c r="H4647" t="s">
        <v>211</v>
      </c>
      <c r="I4647" t="s">
        <v>79</v>
      </c>
      <c r="J4647" t="s">
        <v>136</v>
      </c>
      <c r="K4647" t="s">
        <v>22</v>
      </c>
      <c r="L4647" t="s">
        <v>177</v>
      </c>
      <c r="M4647" t="s">
        <v>17357</v>
      </c>
      <c r="N4647" t="s">
        <v>17358</v>
      </c>
      <c r="O4647">
        <v>0.99726777777777786</v>
      </c>
      <c r="P4647">
        <v>0</v>
      </c>
      <c r="Q4647">
        <v>0</v>
      </c>
      <c r="R4647">
        <v>0</v>
      </c>
      <c r="S4647">
        <v>0</v>
      </c>
      <c r="T4647">
        <v>3</v>
      </c>
      <c r="U4647">
        <v>0</v>
      </c>
      <c r="V4647">
        <v>2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9.6625800000000002</v>
      </c>
      <c r="AC4647">
        <v>0</v>
      </c>
      <c r="AD4647">
        <v>31.915362999999999</v>
      </c>
      <c r="AE4647">
        <v>0</v>
      </c>
      <c r="AF4647">
        <v>41.577945999999997</v>
      </c>
    </row>
    <row r="4648" spans="1:32" x14ac:dyDescent="0.3">
      <c r="A4648">
        <v>3007253</v>
      </c>
      <c r="B4648">
        <v>1</v>
      </c>
      <c r="C4648" t="s">
        <v>82</v>
      </c>
      <c r="D4648" t="s">
        <v>99</v>
      </c>
      <c r="E4648" t="s">
        <v>14663</v>
      </c>
      <c r="F4648" t="s">
        <v>14664</v>
      </c>
      <c r="G4648" t="s">
        <v>134</v>
      </c>
      <c r="H4648" t="s">
        <v>404</v>
      </c>
      <c r="I4648" t="s">
        <v>78</v>
      </c>
      <c r="J4648" t="s">
        <v>136</v>
      </c>
      <c r="K4648" t="s">
        <v>22</v>
      </c>
      <c r="L4648" t="s">
        <v>177</v>
      </c>
      <c r="M4648" t="s">
        <v>17359</v>
      </c>
      <c r="N4648" t="s">
        <v>17360</v>
      </c>
      <c r="O4648">
        <v>1.734042222222222</v>
      </c>
      <c r="P4648">
        <v>0</v>
      </c>
      <c r="Q4648">
        <v>25</v>
      </c>
      <c r="R4648">
        <v>0</v>
      </c>
      <c r="S4648">
        <v>0</v>
      </c>
      <c r="T4648">
        <v>0</v>
      </c>
      <c r="U4648">
        <v>3</v>
      </c>
      <c r="V4648">
        <v>0</v>
      </c>
      <c r="W4648">
        <v>0</v>
      </c>
      <c r="X4648">
        <v>0</v>
      </c>
      <c r="Y4648">
        <v>9.0710899999999999</v>
      </c>
      <c r="Z4648">
        <v>0</v>
      </c>
      <c r="AA4648">
        <v>0</v>
      </c>
      <c r="AB4648">
        <v>0</v>
      </c>
      <c r="AC4648">
        <v>7.0152559999999999</v>
      </c>
      <c r="AD4648">
        <v>0</v>
      </c>
      <c r="AE4648">
        <v>0</v>
      </c>
      <c r="AF4648">
        <v>16.086345999999999</v>
      </c>
    </row>
    <row r="4649" spans="1:32" x14ac:dyDescent="0.3">
      <c r="A4649">
        <v>3009875</v>
      </c>
      <c r="B4649">
        <v>1</v>
      </c>
      <c r="C4649" t="s">
        <v>83</v>
      </c>
      <c r="D4649" t="s">
        <v>129</v>
      </c>
      <c r="E4649" t="s">
        <v>17361</v>
      </c>
      <c r="F4649" t="s">
        <v>17362</v>
      </c>
      <c r="G4649" t="s">
        <v>134</v>
      </c>
      <c r="H4649" t="s">
        <v>216</v>
      </c>
      <c r="I4649" t="s">
        <v>78</v>
      </c>
      <c r="J4649" t="s">
        <v>136</v>
      </c>
      <c r="K4649" t="s">
        <v>22</v>
      </c>
      <c r="L4649" t="s">
        <v>177</v>
      </c>
      <c r="M4649" t="s">
        <v>17363</v>
      </c>
      <c r="N4649" t="s">
        <v>17364</v>
      </c>
      <c r="O4649">
        <v>2.6701327777777775</v>
      </c>
      <c r="P4649">
        <v>0</v>
      </c>
      <c r="Q4649">
        <v>1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0.68570739999999997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0.68570739999999997</v>
      </c>
    </row>
    <row r="4650" spans="1:32" x14ac:dyDescent="0.3">
      <c r="A4650">
        <v>3015632</v>
      </c>
      <c r="B4650">
        <v>1</v>
      </c>
      <c r="C4650" t="s">
        <v>82</v>
      </c>
      <c r="D4650" t="s">
        <v>104</v>
      </c>
      <c r="E4650" t="s">
        <v>17365</v>
      </c>
      <c r="F4650" t="s">
        <v>10839</v>
      </c>
      <c r="G4650" t="s">
        <v>134</v>
      </c>
      <c r="H4650" t="s">
        <v>247</v>
      </c>
      <c r="I4650" t="s">
        <v>78</v>
      </c>
      <c r="J4650" t="s">
        <v>136</v>
      </c>
      <c r="K4650" t="s">
        <v>22</v>
      </c>
      <c r="L4650" t="s">
        <v>177</v>
      </c>
      <c r="M4650" t="s">
        <v>17366</v>
      </c>
      <c r="N4650" t="s">
        <v>17367</v>
      </c>
      <c r="O4650">
        <v>2.6943255555555554</v>
      </c>
      <c r="P4650">
        <v>0</v>
      </c>
      <c r="Q4650">
        <v>218</v>
      </c>
      <c r="R4650">
        <v>0</v>
      </c>
      <c r="S4650">
        <v>0</v>
      </c>
      <c r="T4650">
        <v>0</v>
      </c>
      <c r="U4650">
        <v>6</v>
      </c>
      <c r="V4650">
        <v>0</v>
      </c>
      <c r="W4650">
        <v>0</v>
      </c>
      <c r="X4650">
        <v>0</v>
      </c>
      <c r="Y4650">
        <v>194.86551</v>
      </c>
      <c r="Z4650">
        <v>0</v>
      </c>
      <c r="AA4650">
        <v>0</v>
      </c>
      <c r="AB4650">
        <v>0</v>
      </c>
      <c r="AC4650">
        <v>5.2432090000000002</v>
      </c>
      <c r="AD4650">
        <v>0</v>
      </c>
      <c r="AE4650">
        <v>0</v>
      </c>
      <c r="AF4650">
        <v>200.10872000000001</v>
      </c>
    </row>
    <row r="4651" spans="1:32" x14ac:dyDescent="0.3">
      <c r="A4651">
        <v>3018212</v>
      </c>
      <c r="B4651">
        <v>1</v>
      </c>
      <c r="C4651" t="s">
        <v>82</v>
      </c>
      <c r="D4651" t="s">
        <v>104</v>
      </c>
      <c r="E4651" t="s">
        <v>17368</v>
      </c>
      <c r="F4651" t="s">
        <v>17369</v>
      </c>
      <c r="G4651" t="s">
        <v>134</v>
      </c>
      <c r="H4651" t="s">
        <v>182</v>
      </c>
      <c r="I4651" t="s">
        <v>78</v>
      </c>
      <c r="J4651" t="s">
        <v>136</v>
      </c>
      <c r="K4651" t="s">
        <v>22</v>
      </c>
      <c r="L4651" t="s">
        <v>177</v>
      </c>
      <c r="M4651" t="s">
        <v>17370</v>
      </c>
      <c r="N4651" t="s">
        <v>17371</v>
      </c>
      <c r="O4651">
        <v>2.1469094444444443</v>
      </c>
      <c r="P4651">
        <v>0</v>
      </c>
      <c r="Q4651">
        <v>246</v>
      </c>
      <c r="R4651">
        <v>0</v>
      </c>
      <c r="S4651">
        <v>0</v>
      </c>
      <c r="T4651">
        <v>0</v>
      </c>
      <c r="U4651">
        <v>208</v>
      </c>
      <c r="V4651">
        <v>0</v>
      </c>
      <c r="W4651">
        <v>0</v>
      </c>
      <c r="X4651">
        <v>0</v>
      </c>
      <c r="Y4651">
        <v>146.60918000000001</v>
      </c>
      <c r="Z4651">
        <v>0</v>
      </c>
      <c r="AA4651">
        <v>0</v>
      </c>
      <c r="AB4651">
        <v>0</v>
      </c>
      <c r="AC4651">
        <v>249.69296</v>
      </c>
      <c r="AD4651">
        <v>0</v>
      </c>
      <c r="AE4651">
        <v>0</v>
      </c>
      <c r="AF4651">
        <v>396.30212</v>
      </c>
    </row>
    <row r="4652" spans="1:32" x14ac:dyDescent="0.3">
      <c r="A4652">
        <v>3017774</v>
      </c>
      <c r="B4652">
        <v>1</v>
      </c>
      <c r="C4652" t="s">
        <v>83</v>
      </c>
      <c r="D4652" t="s">
        <v>126</v>
      </c>
      <c r="E4652" t="s">
        <v>17372</v>
      </c>
      <c r="F4652" t="s">
        <v>17373</v>
      </c>
      <c r="G4652" t="s">
        <v>134</v>
      </c>
      <c r="H4652" t="s">
        <v>238</v>
      </c>
      <c r="I4652" t="s">
        <v>78</v>
      </c>
      <c r="J4652" t="s">
        <v>136</v>
      </c>
      <c r="K4652" t="s">
        <v>22</v>
      </c>
      <c r="L4652" t="s">
        <v>177</v>
      </c>
      <c r="M4652" t="s">
        <v>17374</v>
      </c>
      <c r="N4652" t="s">
        <v>17375</v>
      </c>
      <c r="O4652">
        <v>1.8791127777777776</v>
      </c>
      <c r="P4652">
        <v>0</v>
      </c>
      <c r="Q4652">
        <v>1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0.36374030000000002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0.36374030000000002</v>
      </c>
    </row>
    <row r="4653" spans="1:32" x14ac:dyDescent="0.3">
      <c r="A4653">
        <v>3020561</v>
      </c>
      <c r="B4653">
        <v>1</v>
      </c>
      <c r="C4653" t="s">
        <v>83</v>
      </c>
      <c r="D4653" t="s">
        <v>115</v>
      </c>
      <c r="E4653" t="s">
        <v>1170</v>
      </c>
      <c r="F4653" t="s">
        <v>1171</v>
      </c>
      <c r="G4653" t="s">
        <v>134</v>
      </c>
      <c r="H4653" t="s">
        <v>211</v>
      </c>
      <c r="I4653" t="s">
        <v>79</v>
      </c>
      <c r="J4653" t="s">
        <v>136</v>
      </c>
      <c r="K4653" t="s">
        <v>22</v>
      </c>
      <c r="L4653" t="s">
        <v>177</v>
      </c>
      <c r="M4653" t="s">
        <v>17376</v>
      </c>
      <c r="N4653" t="s">
        <v>17377</v>
      </c>
      <c r="O4653">
        <v>0.94973972222222225</v>
      </c>
      <c r="P4653">
        <v>1</v>
      </c>
      <c r="Q4653">
        <v>80</v>
      </c>
      <c r="R4653">
        <v>191</v>
      </c>
      <c r="S4653">
        <v>26</v>
      </c>
      <c r="T4653">
        <v>11</v>
      </c>
      <c r="U4653">
        <v>3</v>
      </c>
      <c r="V4653">
        <v>1</v>
      </c>
      <c r="W4653">
        <v>0</v>
      </c>
      <c r="X4653">
        <v>6.6384186999999999</v>
      </c>
      <c r="Y4653">
        <v>12.586549</v>
      </c>
      <c r="Z4653">
        <v>20.974409999999999</v>
      </c>
      <c r="AA4653">
        <v>8.7073920000000005</v>
      </c>
      <c r="AB4653">
        <v>32.607174000000001</v>
      </c>
      <c r="AC4653">
        <v>0.42850953000000003</v>
      </c>
      <c r="AD4653">
        <v>151.06822</v>
      </c>
      <c r="AE4653">
        <v>0</v>
      </c>
      <c r="AF4653">
        <v>233.01068000000001</v>
      </c>
    </row>
    <row r="4654" spans="1:32" x14ac:dyDescent="0.3">
      <c r="A4654">
        <v>3016188</v>
      </c>
      <c r="B4654">
        <v>1</v>
      </c>
      <c r="C4654" t="s">
        <v>82</v>
      </c>
      <c r="D4654" t="s">
        <v>104</v>
      </c>
      <c r="E4654" t="s">
        <v>17378</v>
      </c>
      <c r="F4654" t="s">
        <v>17379</v>
      </c>
      <c r="G4654" t="s">
        <v>134</v>
      </c>
      <c r="H4654" t="s">
        <v>367</v>
      </c>
      <c r="I4654" t="s">
        <v>78</v>
      </c>
      <c r="J4654" t="s">
        <v>136</v>
      </c>
      <c r="K4654" t="s">
        <v>22</v>
      </c>
      <c r="L4654" t="s">
        <v>177</v>
      </c>
      <c r="M4654" t="s">
        <v>17380</v>
      </c>
      <c r="N4654" t="s">
        <v>17381</v>
      </c>
      <c r="O4654">
        <v>1.7863374999999999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3.4359891</v>
      </c>
      <c r="AD4654">
        <v>0</v>
      </c>
      <c r="AE4654">
        <v>0</v>
      </c>
      <c r="AF4654">
        <v>3.4359891</v>
      </c>
    </row>
    <row r="4655" spans="1:32" x14ac:dyDescent="0.3">
      <c r="A4655">
        <v>3013459</v>
      </c>
      <c r="B4655">
        <v>1</v>
      </c>
      <c r="C4655" t="s">
        <v>82</v>
      </c>
      <c r="D4655" t="s">
        <v>94</v>
      </c>
      <c r="E4655" t="s">
        <v>17382</v>
      </c>
      <c r="F4655" t="s">
        <v>17383</v>
      </c>
      <c r="G4655" t="s">
        <v>134</v>
      </c>
      <c r="H4655" t="s">
        <v>182</v>
      </c>
      <c r="I4655" t="s">
        <v>78</v>
      </c>
      <c r="J4655" t="s">
        <v>136</v>
      </c>
      <c r="K4655" t="s">
        <v>22</v>
      </c>
      <c r="L4655" t="s">
        <v>177</v>
      </c>
      <c r="M4655" t="s">
        <v>17384</v>
      </c>
      <c r="N4655" t="s">
        <v>17385</v>
      </c>
      <c r="O4655">
        <v>0.94452749999999996</v>
      </c>
      <c r="P4655">
        <v>0</v>
      </c>
      <c r="Q4655">
        <v>1</v>
      </c>
      <c r="R4655">
        <v>0</v>
      </c>
      <c r="S4655">
        <v>9</v>
      </c>
      <c r="T4655">
        <v>0</v>
      </c>
      <c r="U4655">
        <v>19</v>
      </c>
      <c r="V4655">
        <v>0</v>
      </c>
      <c r="W4655">
        <v>0</v>
      </c>
      <c r="X4655">
        <v>0</v>
      </c>
      <c r="Y4655">
        <v>1.2740374999999999</v>
      </c>
      <c r="Z4655">
        <v>0</v>
      </c>
      <c r="AA4655">
        <v>3.1573476999999999</v>
      </c>
      <c r="AB4655">
        <v>0</v>
      </c>
      <c r="AC4655">
        <v>46.158386</v>
      </c>
      <c r="AD4655">
        <v>0</v>
      </c>
      <c r="AE4655">
        <v>0</v>
      </c>
      <c r="AF4655">
        <v>50.589770000000001</v>
      </c>
    </row>
    <row r="4656" spans="1:32" x14ac:dyDescent="0.3">
      <c r="A4656">
        <v>3008401</v>
      </c>
      <c r="B4656">
        <v>1</v>
      </c>
      <c r="C4656" t="s">
        <v>82</v>
      </c>
      <c r="D4656" t="s">
        <v>90</v>
      </c>
      <c r="E4656" t="s">
        <v>17386</v>
      </c>
      <c r="F4656" t="s">
        <v>17387</v>
      </c>
      <c r="G4656" t="s">
        <v>134</v>
      </c>
      <c r="H4656" t="s">
        <v>142</v>
      </c>
      <c r="I4656" t="s">
        <v>78</v>
      </c>
      <c r="J4656" t="s">
        <v>136</v>
      </c>
      <c r="K4656" t="s">
        <v>22</v>
      </c>
      <c r="L4656" t="s">
        <v>137</v>
      </c>
      <c r="M4656" t="s">
        <v>17388</v>
      </c>
      <c r="N4656" t="s">
        <v>17389</v>
      </c>
      <c r="O4656">
        <v>5.9866666666666664</v>
      </c>
      <c r="P4656">
        <v>0</v>
      </c>
      <c r="Q4656">
        <v>19</v>
      </c>
      <c r="R4656">
        <v>0</v>
      </c>
      <c r="S4656">
        <v>0</v>
      </c>
      <c r="T4656">
        <v>0</v>
      </c>
      <c r="U4656">
        <v>4</v>
      </c>
      <c r="V4656">
        <v>0</v>
      </c>
      <c r="W4656">
        <v>0</v>
      </c>
      <c r="X4656">
        <v>0</v>
      </c>
      <c r="Y4656">
        <v>23.585357999999999</v>
      </c>
      <c r="Z4656">
        <v>0</v>
      </c>
      <c r="AA4656">
        <v>0</v>
      </c>
      <c r="AB4656">
        <v>0</v>
      </c>
      <c r="AC4656">
        <v>12.981622</v>
      </c>
      <c r="AD4656">
        <v>0</v>
      </c>
      <c r="AE4656">
        <v>0</v>
      </c>
      <c r="AF4656">
        <v>36.566980000000001</v>
      </c>
    </row>
    <row r="4657" spans="1:32" x14ac:dyDescent="0.3">
      <c r="A4657">
        <v>3014739</v>
      </c>
      <c r="B4657">
        <v>1</v>
      </c>
      <c r="C4657" t="s">
        <v>82</v>
      </c>
      <c r="D4657" t="s">
        <v>90</v>
      </c>
      <c r="E4657" t="s">
        <v>17390</v>
      </c>
      <c r="F4657" t="s">
        <v>17391</v>
      </c>
      <c r="G4657" t="s">
        <v>134</v>
      </c>
      <c r="H4657" t="s">
        <v>147</v>
      </c>
      <c r="I4657" t="s">
        <v>79</v>
      </c>
      <c r="J4657" t="s">
        <v>136</v>
      </c>
      <c r="K4657" t="s">
        <v>22</v>
      </c>
      <c r="L4657" t="s">
        <v>137</v>
      </c>
      <c r="M4657" t="s">
        <v>17392</v>
      </c>
      <c r="N4657" t="s">
        <v>17393</v>
      </c>
      <c r="O4657">
        <v>6.5013888888888891</v>
      </c>
      <c r="P4657">
        <v>0</v>
      </c>
      <c r="Q4657">
        <v>0</v>
      </c>
      <c r="R4657">
        <v>0</v>
      </c>
      <c r="S4657">
        <v>0</v>
      </c>
      <c r="T4657">
        <v>1</v>
      </c>
      <c r="U4657">
        <v>112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1156.3308</v>
      </c>
      <c r="AC4657">
        <v>4001.864</v>
      </c>
      <c r="AD4657">
        <v>0</v>
      </c>
      <c r="AE4657">
        <v>0</v>
      </c>
      <c r="AF4657">
        <v>5158.1949999999997</v>
      </c>
    </row>
    <row r="4658" spans="1:32" x14ac:dyDescent="0.3">
      <c r="A4658">
        <v>3017453</v>
      </c>
      <c r="B4658">
        <v>1</v>
      </c>
      <c r="C4658" t="s">
        <v>82</v>
      </c>
      <c r="D4658" t="s">
        <v>100</v>
      </c>
      <c r="E4658" t="s">
        <v>17394</v>
      </c>
      <c r="F4658" t="s">
        <v>17395</v>
      </c>
      <c r="G4658" t="s">
        <v>134</v>
      </c>
      <c r="H4658" t="s">
        <v>327</v>
      </c>
      <c r="I4658" t="s">
        <v>78</v>
      </c>
      <c r="J4658" t="s">
        <v>136</v>
      </c>
      <c r="K4658" t="s">
        <v>22</v>
      </c>
      <c r="L4658" t="s">
        <v>177</v>
      </c>
      <c r="M4658" t="s">
        <v>17396</v>
      </c>
      <c r="N4658" t="s">
        <v>17397</v>
      </c>
      <c r="O4658">
        <v>1.3394944444444445</v>
      </c>
      <c r="P4658">
        <v>0</v>
      </c>
      <c r="Q4658">
        <v>481</v>
      </c>
      <c r="R4658">
        <v>0</v>
      </c>
      <c r="S4658">
        <v>0</v>
      </c>
      <c r="T4658">
        <v>0</v>
      </c>
      <c r="U4658">
        <v>73</v>
      </c>
      <c r="V4658">
        <v>0</v>
      </c>
      <c r="W4658">
        <v>0</v>
      </c>
      <c r="X4658">
        <v>0</v>
      </c>
      <c r="Y4658">
        <v>181.50176999999999</v>
      </c>
      <c r="Z4658">
        <v>0</v>
      </c>
      <c r="AA4658">
        <v>0</v>
      </c>
      <c r="AB4658">
        <v>0</v>
      </c>
      <c r="AC4658">
        <v>178.39556999999999</v>
      </c>
      <c r="AD4658">
        <v>0</v>
      </c>
      <c r="AE4658">
        <v>0</v>
      </c>
      <c r="AF4658">
        <v>359.89733999999999</v>
      </c>
    </row>
    <row r="4659" spans="1:32" x14ac:dyDescent="0.3">
      <c r="A4659">
        <v>3018290</v>
      </c>
      <c r="B4659">
        <v>1</v>
      </c>
      <c r="C4659" t="s">
        <v>82</v>
      </c>
      <c r="D4659" t="s">
        <v>86</v>
      </c>
      <c r="E4659" t="s">
        <v>17398</v>
      </c>
      <c r="F4659" t="s">
        <v>17399</v>
      </c>
      <c r="G4659" t="s">
        <v>134</v>
      </c>
      <c r="H4659" t="s">
        <v>211</v>
      </c>
      <c r="I4659" t="s">
        <v>79</v>
      </c>
      <c r="J4659" t="s">
        <v>136</v>
      </c>
      <c r="K4659" t="s">
        <v>22</v>
      </c>
      <c r="L4659" t="s">
        <v>177</v>
      </c>
      <c r="M4659" t="s">
        <v>17400</v>
      </c>
      <c r="N4659" t="s">
        <v>17401</v>
      </c>
      <c r="O4659">
        <v>0.84861111111111109</v>
      </c>
      <c r="P4659">
        <v>0</v>
      </c>
      <c r="Q4659">
        <v>202</v>
      </c>
      <c r="R4659">
        <v>0</v>
      </c>
      <c r="S4659">
        <v>77</v>
      </c>
      <c r="T4659">
        <v>2</v>
      </c>
      <c r="U4659">
        <v>48</v>
      </c>
      <c r="V4659">
        <v>0</v>
      </c>
      <c r="W4659">
        <v>0</v>
      </c>
      <c r="X4659">
        <v>0</v>
      </c>
      <c r="Y4659">
        <v>60.613880000000002</v>
      </c>
      <c r="Z4659">
        <v>0</v>
      </c>
      <c r="AA4659">
        <v>39.123269999999998</v>
      </c>
      <c r="AB4659">
        <v>6.3711304999999996</v>
      </c>
      <c r="AC4659">
        <v>20.066938</v>
      </c>
      <c r="AD4659">
        <v>0</v>
      </c>
      <c r="AE4659">
        <v>0</v>
      </c>
      <c r="AF4659">
        <v>126.17522</v>
      </c>
    </row>
    <row r="4660" spans="1:32" x14ac:dyDescent="0.3">
      <c r="A4660">
        <v>3015512</v>
      </c>
      <c r="B4660">
        <v>1</v>
      </c>
      <c r="C4660" t="s">
        <v>82</v>
      </c>
      <c r="D4660" t="s">
        <v>98</v>
      </c>
      <c r="E4660" t="s">
        <v>17402</v>
      </c>
      <c r="F4660" t="s">
        <v>17403</v>
      </c>
      <c r="G4660" t="s">
        <v>134</v>
      </c>
      <c r="H4660" t="s">
        <v>367</v>
      </c>
      <c r="I4660" t="s">
        <v>78</v>
      </c>
      <c r="J4660" t="s">
        <v>136</v>
      </c>
      <c r="K4660" t="s">
        <v>22</v>
      </c>
      <c r="L4660" t="s">
        <v>177</v>
      </c>
      <c r="M4660" t="s">
        <v>17404</v>
      </c>
      <c r="N4660" t="s">
        <v>17405</v>
      </c>
      <c r="O4660">
        <v>1.5102733333333334</v>
      </c>
      <c r="P4660">
        <v>0</v>
      </c>
      <c r="Q4660">
        <v>2</v>
      </c>
      <c r="R4660">
        <v>0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0</v>
      </c>
      <c r="Y4660">
        <v>1.8493173000000001</v>
      </c>
      <c r="Z4660">
        <v>0</v>
      </c>
      <c r="AA4660">
        <v>0</v>
      </c>
      <c r="AB4660">
        <v>0</v>
      </c>
      <c r="AC4660">
        <v>1.4852958999999999</v>
      </c>
      <c r="AD4660">
        <v>0</v>
      </c>
      <c r="AE4660">
        <v>0</v>
      </c>
      <c r="AF4660">
        <v>3.334613</v>
      </c>
    </row>
    <row r="4661" spans="1:32" x14ac:dyDescent="0.3">
      <c r="A4661">
        <v>3019580</v>
      </c>
      <c r="B4661">
        <v>1</v>
      </c>
      <c r="C4661" t="s">
        <v>82</v>
      </c>
      <c r="D4661" t="s">
        <v>111</v>
      </c>
      <c r="E4661" t="s">
        <v>17406</v>
      </c>
      <c r="F4661" t="s">
        <v>17407</v>
      </c>
      <c r="G4661" t="s">
        <v>134</v>
      </c>
      <c r="H4661" t="s">
        <v>182</v>
      </c>
      <c r="I4661" t="s">
        <v>78</v>
      </c>
      <c r="J4661" t="s">
        <v>136</v>
      </c>
      <c r="K4661" t="s">
        <v>22</v>
      </c>
      <c r="L4661" t="s">
        <v>177</v>
      </c>
      <c r="M4661" t="s">
        <v>17408</v>
      </c>
      <c r="N4661" t="s">
        <v>17409</v>
      </c>
      <c r="O4661">
        <v>0.46166666666666667</v>
      </c>
      <c r="P4661">
        <v>0</v>
      </c>
      <c r="Q4661">
        <v>245</v>
      </c>
      <c r="R4661">
        <v>0</v>
      </c>
      <c r="S4661">
        <v>11</v>
      </c>
      <c r="T4661">
        <v>0</v>
      </c>
      <c r="U4661">
        <v>23</v>
      </c>
      <c r="V4661">
        <v>0</v>
      </c>
      <c r="W4661">
        <v>0</v>
      </c>
      <c r="X4661">
        <v>0</v>
      </c>
      <c r="Y4661">
        <v>14.820475</v>
      </c>
      <c r="Z4661">
        <v>0</v>
      </c>
      <c r="AA4661">
        <v>0.97261154999999999</v>
      </c>
      <c r="AB4661">
        <v>0</v>
      </c>
      <c r="AC4661">
        <v>3.6640891999999998</v>
      </c>
      <c r="AD4661">
        <v>0</v>
      </c>
      <c r="AE4661">
        <v>0</v>
      </c>
      <c r="AF4661">
        <v>19.457176</v>
      </c>
    </row>
    <row r="4662" spans="1:32" x14ac:dyDescent="0.3">
      <c r="A4662">
        <v>3018571</v>
      </c>
      <c r="B4662">
        <v>1</v>
      </c>
      <c r="C4662" t="s">
        <v>82</v>
      </c>
      <c r="D4662" t="s">
        <v>108</v>
      </c>
      <c r="E4662" t="s">
        <v>17410</v>
      </c>
      <c r="F4662" t="s">
        <v>17411</v>
      </c>
      <c r="G4662" t="s">
        <v>134</v>
      </c>
      <c r="H4662" t="s">
        <v>147</v>
      </c>
      <c r="I4662" t="s">
        <v>79</v>
      </c>
      <c r="J4662" t="s">
        <v>136</v>
      </c>
      <c r="K4662" t="s">
        <v>22</v>
      </c>
      <c r="L4662" t="s">
        <v>137</v>
      </c>
      <c r="M4662" t="s">
        <v>17412</v>
      </c>
      <c r="N4662" t="s">
        <v>17413</v>
      </c>
      <c r="O4662">
        <v>3.5716666666666668</v>
      </c>
      <c r="P4662">
        <v>0</v>
      </c>
      <c r="Q4662">
        <v>589</v>
      </c>
      <c r="R4662">
        <v>2</v>
      </c>
      <c r="S4662">
        <v>132</v>
      </c>
      <c r="T4662">
        <v>7</v>
      </c>
      <c r="U4662">
        <v>115</v>
      </c>
      <c r="V4662">
        <v>0</v>
      </c>
      <c r="W4662">
        <v>0</v>
      </c>
      <c r="X4662">
        <v>0</v>
      </c>
      <c r="Y4662">
        <v>304.75018</v>
      </c>
      <c r="Z4662">
        <v>12.394465</v>
      </c>
      <c r="AA4662">
        <v>176.67646999999999</v>
      </c>
      <c r="AB4662">
        <v>47.567867</v>
      </c>
      <c r="AC4662">
        <v>164.04365999999999</v>
      </c>
      <c r="AD4662">
        <v>0</v>
      </c>
      <c r="AE4662">
        <v>0</v>
      </c>
      <c r="AF4662">
        <v>705.43269999999995</v>
      </c>
    </row>
    <row r="4663" spans="1:32" x14ac:dyDescent="0.3">
      <c r="A4663">
        <v>3014795</v>
      </c>
      <c r="B4663">
        <v>1</v>
      </c>
      <c r="C4663" t="s">
        <v>83</v>
      </c>
      <c r="D4663" t="s">
        <v>123</v>
      </c>
      <c r="E4663" t="s">
        <v>17414</v>
      </c>
      <c r="F4663" t="s">
        <v>17415</v>
      </c>
      <c r="G4663" t="s">
        <v>134</v>
      </c>
      <c r="H4663" t="s">
        <v>3617</v>
      </c>
      <c r="I4663" t="s">
        <v>79</v>
      </c>
      <c r="J4663" t="s">
        <v>136</v>
      </c>
      <c r="K4663" t="s">
        <v>22</v>
      </c>
      <c r="L4663" t="s">
        <v>177</v>
      </c>
      <c r="M4663" t="s">
        <v>17416</v>
      </c>
      <c r="N4663" t="s">
        <v>17417</v>
      </c>
      <c r="O4663">
        <v>1.169867777777778</v>
      </c>
      <c r="P4663">
        <v>0</v>
      </c>
      <c r="Q4663">
        <v>116</v>
      </c>
      <c r="R4663">
        <v>0</v>
      </c>
      <c r="S4663">
        <v>3</v>
      </c>
      <c r="T4663">
        <v>0</v>
      </c>
      <c r="U4663">
        <v>5</v>
      </c>
      <c r="V4663">
        <v>0</v>
      </c>
      <c r="W4663">
        <v>0</v>
      </c>
      <c r="X4663">
        <v>0</v>
      </c>
      <c r="Y4663">
        <v>15.157778</v>
      </c>
      <c r="Z4663">
        <v>0</v>
      </c>
      <c r="AA4663">
        <v>0.54099803999999996</v>
      </c>
      <c r="AB4663">
        <v>0</v>
      </c>
      <c r="AC4663">
        <v>3.375378</v>
      </c>
      <c r="AD4663">
        <v>0</v>
      </c>
      <c r="AE4663">
        <v>0</v>
      </c>
      <c r="AF4663">
        <v>19.074154</v>
      </c>
    </row>
    <row r="4664" spans="1:32" x14ac:dyDescent="0.3">
      <c r="A4664">
        <v>3019188</v>
      </c>
      <c r="B4664">
        <v>1</v>
      </c>
      <c r="C4664" t="s">
        <v>83</v>
      </c>
      <c r="D4664" t="s">
        <v>117</v>
      </c>
      <c r="E4664" t="s">
        <v>17418</v>
      </c>
      <c r="F4664" t="s">
        <v>17419</v>
      </c>
      <c r="G4664" t="s">
        <v>134</v>
      </c>
      <c r="H4664" t="s">
        <v>211</v>
      </c>
      <c r="I4664" t="s">
        <v>79</v>
      </c>
      <c r="J4664" t="s">
        <v>136</v>
      </c>
      <c r="K4664" t="s">
        <v>22</v>
      </c>
      <c r="L4664" t="s">
        <v>177</v>
      </c>
      <c r="M4664" t="s">
        <v>17420</v>
      </c>
      <c r="N4664" t="s">
        <v>17421</v>
      </c>
      <c r="O4664">
        <v>1.0002777777777778</v>
      </c>
      <c r="P4664">
        <v>0</v>
      </c>
      <c r="Q4664">
        <v>976</v>
      </c>
      <c r="R4664">
        <v>0</v>
      </c>
      <c r="S4664">
        <v>12</v>
      </c>
      <c r="T4664">
        <v>0</v>
      </c>
      <c r="U4664">
        <v>95</v>
      </c>
      <c r="V4664">
        <v>0</v>
      </c>
      <c r="W4664">
        <v>0</v>
      </c>
      <c r="X4664">
        <v>0</v>
      </c>
      <c r="Y4664">
        <v>60.361477000000001</v>
      </c>
      <c r="Z4664">
        <v>0</v>
      </c>
      <c r="AA4664">
        <v>1.0201895999999999</v>
      </c>
      <c r="AB4664">
        <v>0</v>
      </c>
      <c r="AC4664">
        <v>11.406527499999999</v>
      </c>
      <c r="AD4664">
        <v>0</v>
      </c>
      <c r="AE4664">
        <v>0</v>
      </c>
      <c r="AF4664">
        <v>72.78819</v>
      </c>
    </row>
    <row r="4665" spans="1:32" x14ac:dyDescent="0.3">
      <c r="A4665">
        <v>3020570</v>
      </c>
      <c r="B4665">
        <v>1</v>
      </c>
      <c r="C4665" t="s">
        <v>82</v>
      </c>
      <c r="D4665" t="s">
        <v>94</v>
      </c>
      <c r="E4665" t="s">
        <v>17422</v>
      </c>
      <c r="F4665" t="s">
        <v>17423</v>
      </c>
      <c r="G4665" t="s">
        <v>134</v>
      </c>
      <c r="H4665" t="s">
        <v>229</v>
      </c>
      <c r="I4665" t="s">
        <v>78</v>
      </c>
      <c r="J4665" t="s">
        <v>136</v>
      </c>
      <c r="K4665" t="s">
        <v>22</v>
      </c>
      <c r="L4665" t="s">
        <v>177</v>
      </c>
      <c r="M4665" t="s">
        <v>17424</v>
      </c>
      <c r="N4665" t="s">
        <v>17425</v>
      </c>
      <c r="O4665">
        <v>0.53833333333333333</v>
      </c>
      <c r="P4665">
        <v>0</v>
      </c>
      <c r="Q4665">
        <v>8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0.38685247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0.38685247</v>
      </c>
    </row>
    <row r="4666" spans="1:32" x14ac:dyDescent="0.3">
      <c r="A4666">
        <v>3015803</v>
      </c>
      <c r="B4666">
        <v>1</v>
      </c>
      <c r="C4666" t="s">
        <v>82</v>
      </c>
      <c r="D4666" t="s">
        <v>95</v>
      </c>
      <c r="E4666" t="s">
        <v>8255</v>
      </c>
      <c r="F4666" t="s">
        <v>8256</v>
      </c>
      <c r="G4666" t="s">
        <v>134</v>
      </c>
      <c r="H4666" t="s">
        <v>318</v>
      </c>
      <c r="I4666" t="s">
        <v>79</v>
      </c>
      <c r="J4666" t="s">
        <v>136</v>
      </c>
      <c r="K4666" t="s">
        <v>22</v>
      </c>
      <c r="L4666" t="s">
        <v>177</v>
      </c>
      <c r="M4666" t="s">
        <v>17426</v>
      </c>
      <c r="N4666" t="s">
        <v>17427</v>
      </c>
      <c r="O4666">
        <v>2.652895</v>
      </c>
      <c r="P4666">
        <v>3</v>
      </c>
      <c r="Q4666">
        <v>148</v>
      </c>
      <c r="R4666">
        <v>5</v>
      </c>
      <c r="S4666">
        <v>31</v>
      </c>
      <c r="T4666">
        <v>7</v>
      </c>
      <c r="U4666">
        <v>23</v>
      </c>
      <c r="V4666">
        <v>0</v>
      </c>
      <c r="W4666">
        <v>0</v>
      </c>
      <c r="X4666">
        <v>2.6875086000000001</v>
      </c>
      <c r="Y4666">
        <v>87.768940000000001</v>
      </c>
      <c r="Z4666">
        <v>112.80025500000001</v>
      </c>
      <c r="AA4666">
        <v>17.705181</v>
      </c>
      <c r="AB4666">
        <v>28.392320000000002</v>
      </c>
      <c r="AC4666">
        <v>74.266869999999997</v>
      </c>
      <c r="AD4666">
        <v>0</v>
      </c>
      <c r="AE4666">
        <v>0</v>
      </c>
      <c r="AF4666">
        <v>323.62110000000001</v>
      </c>
    </row>
    <row r="4667" spans="1:32" x14ac:dyDescent="0.3">
      <c r="A4667">
        <v>3016856</v>
      </c>
      <c r="B4667">
        <v>1</v>
      </c>
      <c r="C4667" t="s">
        <v>82</v>
      </c>
      <c r="D4667" t="s">
        <v>91</v>
      </c>
      <c r="E4667" t="s">
        <v>17428</v>
      </c>
      <c r="F4667" t="s">
        <v>17429</v>
      </c>
      <c r="G4667" t="s">
        <v>134</v>
      </c>
      <c r="H4667" t="s">
        <v>216</v>
      </c>
      <c r="I4667" t="s">
        <v>78</v>
      </c>
      <c r="J4667" t="s">
        <v>136</v>
      </c>
      <c r="K4667" t="s">
        <v>22</v>
      </c>
      <c r="L4667" t="s">
        <v>177</v>
      </c>
      <c r="M4667" t="s">
        <v>17430</v>
      </c>
      <c r="N4667" t="s">
        <v>17431</v>
      </c>
      <c r="O4667">
        <v>3.1187180555555556</v>
      </c>
      <c r="P4667">
        <v>0</v>
      </c>
      <c r="Q4667">
        <v>2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1.4574636000000001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1.4574636000000001</v>
      </c>
    </row>
    <row r="4668" spans="1:32" x14ac:dyDescent="0.3">
      <c r="A4668">
        <v>3014798</v>
      </c>
      <c r="B4668">
        <v>1</v>
      </c>
      <c r="C4668" t="s">
        <v>82</v>
      </c>
      <c r="D4668" t="s">
        <v>113</v>
      </c>
      <c r="E4668" t="s">
        <v>17432</v>
      </c>
      <c r="F4668" t="s">
        <v>17433</v>
      </c>
      <c r="G4668" t="s">
        <v>134</v>
      </c>
      <c r="H4668" t="s">
        <v>367</v>
      </c>
      <c r="I4668" t="s">
        <v>78</v>
      </c>
      <c r="J4668" t="s">
        <v>136</v>
      </c>
      <c r="K4668" t="s">
        <v>22</v>
      </c>
      <c r="L4668" t="s">
        <v>177</v>
      </c>
      <c r="M4668" t="s">
        <v>17434</v>
      </c>
      <c r="N4668" t="s">
        <v>17435</v>
      </c>
      <c r="O4668">
        <v>1.1337288888888888</v>
      </c>
      <c r="P4668">
        <v>0</v>
      </c>
      <c r="Q4668">
        <v>2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0.58351249999999999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0.58351249999999999</v>
      </c>
    </row>
    <row r="4669" spans="1:32" x14ac:dyDescent="0.3">
      <c r="A4669">
        <v>3013441</v>
      </c>
      <c r="B4669">
        <v>1</v>
      </c>
      <c r="C4669" t="s">
        <v>83</v>
      </c>
      <c r="D4669" t="s">
        <v>121</v>
      </c>
      <c r="E4669" t="s">
        <v>17436</v>
      </c>
      <c r="F4669" t="s">
        <v>17437</v>
      </c>
      <c r="G4669" t="s">
        <v>134</v>
      </c>
      <c r="H4669" t="s">
        <v>142</v>
      </c>
      <c r="I4669" t="s">
        <v>79</v>
      </c>
      <c r="J4669" t="s">
        <v>136</v>
      </c>
      <c r="K4669" t="s">
        <v>22</v>
      </c>
      <c r="L4669" t="s">
        <v>137</v>
      </c>
      <c r="M4669" t="s">
        <v>17438</v>
      </c>
      <c r="N4669" t="s">
        <v>17439</v>
      </c>
      <c r="O4669">
        <v>6.3141666666666669</v>
      </c>
      <c r="P4669">
        <v>0</v>
      </c>
      <c r="Q4669">
        <v>59</v>
      </c>
      <c r="R4669">
        <v>15</v>
      </c>
      <c r="S4669">
        <v>61</v>
      </c>
      <c r="T4669">
        <v>2</v>
      </c>
      <c r="U4669">
        <v>12</v>
      </c>
      <c r="V4669">
        <v>0</v>
      </c>
      <c r="W4669">
        <v>0</v>
      </c>
      <c r="X4669">
        <v>0</v>
      </c>
      <c r="Y4669">
        <v>29.488008000000001</v>
      </c>
      <c r="Z4669">
        <v>80.616739999999993</v>
      </c>
      <c r="AA4669">
        <v>195.32835</v>
      </c>
      <c r="AB4669">
        <v>19.649559</v>
      </c>
      <c r="AC4669">
        <v>111.36308</v>
      </c>
      <c r="AD4669">
        <v>0</v>
      </c>
      <c r="AE4669">
        <v>0</v>
      </c>
      <c r="AF4669">
        <v>436.44574</v>
      </c>
    </row>
    <row r="4670" spans="1:32" x14ac:dyDescent="0.3">
      <c r="A4670">
        <v>3016771</v>
      </c>
      <c r="B4670">
        <v>1</v>
      </c>
      <c r="C4670" t="s">
        <v>82</v>
      </c>
      <c r="D4670" t="s">
        <v>112</v>
      </c>
      <c r="E4670" t="s">
        <v>7725</v>
      </c>
      <c r="F4670" t="s">
        <v>7726</v>
      </c>
      <c r="G4670" t="s">
        <v>134</v>
      </c>
      <c r="H4670" t="s">
        <v>336</v>
      </c>
      <c r="I4670" t="s">
        <v>79</v>
      </c>
      <c r="J4670" t="s">
        <v>136</v>
      </c>
      <c r="K4670" t="s">
        <v>22</v>
      </c>
      <c r="L4670" t="s">
        <v>137</v>
      </c>
      <c r="M4670" t="s">
        <v>17440</v>
      </c>
      <c r="N4670" t="s">
        <v>17441</v>
      </c>
      <c r="O4670">
        <v>2.7663888888888888</v>
      </c>
      <c r="P4670">
        <v>0</v>
      </c>
      <c r="Q4670">
        <v>8</v>
      </c>
      <c r="R4670">
        <v>42</v>
      </c>
      <c r="S4670">
        <v>75</v>
      </c>
      <c r="T4670">
        <v>17</v>
      </c>
      <c r="U4670">
        <v>20</v>
      </c>
      <c r="V4670">
        <v>5</v>
      </c>
      <c r="W4670">
        <v>0</v>
      </c>
      <c r="X4670">
        <v>0</v>
      </c>
      <c r="Y4670">
        <v>3.1852806</v>
      </c>
      <c r="Z4670">
        <v>51.102490000000003</v>
      </c>
      <c r="AA4670">
        <v>217.56272999999999</v>
      </c>
      <c r="AB4670">
        <v>381.19002999999998</v>
      </c>
      <c r="AC4670">
        <v>99.908034999999998</v>
      </c>
      <c r="AD4670">
        <v>620.38840000000005</v>
      </c>
      <c r="AE4670">
        <v>0</v>
      </c>
      <c r="AF4670">
        <v>1373.3369</v>
      </c>
    </row>
    <row r="4671" spans="1:32" x14ac:dyDescent="0.3">
      <c r="A4671">
        <v>3015792</v>
      </c>
      <c r="B4671">
        <v>1</v>
      </c>
      <c r="C4671" t="s">
        <v>82</v>
      </c>
      <c r="D4671" t="s">
        <v>112</v>
      </c>
      <c r="E4671" t="s">
        <v>17442</v>
      </c>
      <c r="F4671" t="s">
        <v>17443</v>
      </c>
      <c r="G4671" t="s">
        <v>134</v>
      </c>
      <c r="H4671" t="s">
        <v>238</v>
      </c>
      <c r="I4671" t="s">
        <v>78</v>
      </c>
      <c r="J4671" t="s">
        <v>136</v>
      </c>
      <c r="K4671" t="s">
        <v>22</v>
      </c>
      <c r="L4671" t="s">
        <v>177</v>
      </c>
      <c r="M4671" t="s">
        <v>17444</v>
      </c>
      <c r="N4671" t="s">
        <v>17074</v>
      </c>
      <c r="O4671">
        <v>0.71997666666666671</v>
      </c>
      <c r="P4671">
        <v>0</v>
      </c>
      <c r="Q4671">
        <v>1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0.57282730000000004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0.57282730000000004</v>
      </c>
    </row>
    <row r="4672" spans="1:32" x14ac:dyDescent="0.3">
      <c r="A4672">
        <v>3017464</v>
      </c>
      <c r="B4672">
        <v>1</v>
      </c>
      <c r="C4672" t="s">
        <v>83</v>
      </c>
      <c r="D4672" t="s">
        <v>129</v>
      </c>
      <c r="E4672" t="s">
        <v>17445</v>
      </c>
      <c r="F4672" t="s">
        <v>17446</v>
      </c>
      <c r="G4672" t="s">
        <v>134</v>
      </c>
      <c r="H4672" t="s">
        <v>182</v>
      </c>
      <c r="I4672" t="s">
        <v>78</v>
      </c>
      <c r="J4672" t="s">
        <v>136</v>
      </c>
      <c r="K4672" t="s">
        <v>22</v>
      </c>
      <c r="L4672" t="s">
        <v>177</v>
      </c>
      <c r="M4672" t="s">
        <v>17447</v>
      </c>
      <c r="N4672" t="s">
        <v>17448</v>
      </c>
      <c r="O4672">
        <v>3.6667747222222218</v>
      </c>
      <c r="P4672">
        <v>0</v>
      </c>
      <c r="Q4672">
        <v>30</v>
      </c>
      <c r="R4672">
        <v>0</v>
      </c>
      <c r="S4672">
        <v>0</v>
      </c>
      <c r="T4672">
        <v>0</v>
      </c>
      <c r="U4672">
        <v>33</v>
      </c>
      <c r="V4672">
        <v>0</v>
      </c>
      <c r="W4672">
        <v>0</v>
      </c>
      <c r="X4672">
        <v>0</v>
      </c>
      <c r="Y4672">
        <v>22.713339000000001</v>
      </c>
      <c r="Z4672">
        <v>0</v>
      </c>
      <c r="AA4672">
        <v>0</v>
      </c>
      <c r="AB4672">
        <v>0</v>
      </c>
      <c r="AC4672">
        <v>65.909120000000001</v>
      </c>
      <c r="AD4672">
        <v>0</v>
      </c>
      <c r="AE4672">
        <v>0</v>
      </c>
      <c r="AF4672">
        <v>88.622450000000001</v>
      </c>
    </row>
    <row r="4673" spans="1:32" x14ac:dyDescent="0.3">
      <c r="A4673">
        <v>3018541</v>
      </c>
      <c r="B4673">
        <v>1</v>
      </c>
      <c r="C4673" t="s">
        <v>82</v>
      </c>
      <c r="D4673" t="s">
        <v>98</v>
      </c>
      <c r="E4673" t="s">
        <v>17449</v>
      </c>
      <c r="F4673" t="s">
        <v>17450</v>
      </c>
      <c r="G4673" t="s">
        <v>134</v>
      </c>
      <c r="H4673" t="s">
        <v>147</v>
      </c>
      <c r="I4673" t="s">
        <v>78</v>
      </c>
      <c r="J4673" t="s">
        <v>136</v>
      </c>
      <c r="K4673" t="s">
        <v>22</v>
      </c>
      <c r="L4673" t="s">
        <v>137</v>
      </c>
      <c r="M4673" t="s">
        <v>17451</v>
      </c>
      <c r="N4673" t="s">
        <v>17452</v>
      </c>
      <c r="O4673">
        <v>2.0010422222222224</v>
      </c>
      <c r="P4673">
        <v>0</v>
      </c>
      <c r="Q4673">
        <v>117</v>
      </c>
      <c r="R4673">
        <v>0</v>
      </c>
      <c r="S4673">
        <v>0</v>
      </c>
      <c r="T4673">
        <v>0</v>
      </c>
      <c r="U4673">
        <v>4</v>
      </c>
      <c r="V4673">
        <v>0</v>
      </c>
      <c r="W4673">
        <v>0</v>
      </c>
      <c r="X4673">
        <v>0</v>
      </c>
      <c r="Y4673">
        <v>91.189049999999995</v>
      </c>
      <c r="Z4673">
        <v>0</v>
      </c>
      <c r="AA4673">
        <v>0</v>
      </c>
      <c r="AB4673">
        <v>0</v>
      </c>
      <c r="AC4673">
        <v>3.1968793999999998</v>
      </c>
      <c r="AD4673">
        <v>0</v>
      </c>
      <c r="AE4673">
        <v>0</v>
      </c>
      <c r="AF4673">
        <v>94.385930000000002</v>
      </c>
    </row>
    <row r="4674" spans="1:32" x14ac:dyDescent="0.3">
      <c r="A4674">
        <v>3016608</v>
      </c>
      <c r="B4674">
        <v>1</v>
      </c>
      <c r="C4674" t="s">
        <v>82</v>
      </c>
      <c r="D4674" t="s">
        <v>92</v>
      </c>
      <c r="E4674" t="s">
        <v>17453</v>
      </c>
      <c r="F4674" t="s">
        <v>17454</v>
      </c>
      <c r="G4674" t="s">
        <v>134</v>
      </c>
      <c r="H4674" t="s">
        <v>211</v>
      </c>
      <c r="I4674" t="s">
        <v>79</v>
      </c>
      <c r="J4674" t="s">
        <v>136</v>
      </c>
      <c r="K4674" t="s">
        <v>22</v>
      </c>
      <c r="L4674" t="s">
        <v>177</v>
      </c>
      <c r="M4674" t="s">
        <v>17455</v>
      </c>
      <c r="N4674" t="s">
        <v>17456</v>
      </c>
      <c r="O4674">
        <v>0.2311111111111111</v>
      </c>
      <c r="P4674">
        <v>2</v>
      </c>
      <c r="Q4674">
        <v>2100</v>
      </c>
      <c r="R4674">
        <v>1</v>
      </c>
      <c r="S4674">
        <v>199</v>
      </c>
      <c r="T4674">
        <v>2</v>
      </c>
      <c r="U4674">
        <v>702</v>
      </c>
      <c r="V4674">
        <v>1</v>
      </c>
      <c r="W4674">
        <v>0</v>
      </c>
      <c r="X4674">
        <v>4.2948956000000003</v>
      </c>
      <c r="Y4674">
        <v>211.804</v>
      </c>
      <c r="Z4674">
        <v>2.7803786000000001</v>
      </c>
      <c r="AA4674">
        <v>25.424139</v>
      </c>
      <c r="AB4674">
        <v>27.660603999999999</v>
      </c>
      <c r="AC4674">
        <v>207.86009000000001</v>
      </c>
      <c r="AD4674">
        <v>18.201616000000001</v>
      </c>
      <c r="AE4674">
        <v>0</v>
      </c>
      <c r="AF4674">
        <v>498.02573000000001</v>
      </c>
    </row>
    <row r="4675" spans="1:32" x14ac:dyDescent="0.3">
      <c r="A4675">
        <v>3010935</v>
      </c>
      <c r="B4675">
        <v>1</v>
      </c>
      <c r="C4675" t="s">
        <v>82</v>
      </c>
      <c r="D4675" t="s">
        <v>93</v>
      </c>
      <c r="E4675" t="s">
        <v>17457</v>
      </c>
      <c r="F4675" t="s">
        <v>17458</v>
      </c>
      <c r="G4675" t="s">
        <v>134</v>
      </c>
      <c r="H4675" t="s">
        <v>211</v>
      </c>
      <c r="I4675" t="s">
        <v>79</v>
      </c>
      <c r="J4675" t="s">
        <v>136</v>
      </c>
      <c r="K4675" t="s">
        <v>22</v>
      </c>
      <c r="L4675" t="s">
        <v>177</v>
      </c>
      <c r="M4675" t="s">
        <v>17459</v>
      </c>
      <c r="N4675" t="s">
        <v>17460</v>
      </c>
      <c r="O4675">
        <v>4.349261666666667</v>
      </c>
      <c r="P4675">
        <v>1</v>
      </c>
      <c r="Q4675">
        <v>145</v>
      </c>
      <c r="R4675">
        <v>0</v>
      </c>
      <c r="S4675">
        <v>0</v>
      </c>
      <c r="T4675">
        <v>2</v>
      </c>
      <c r="U4675">
        <v>1</v>
      </c>
      <c r="V4675">
        <v>0</v>
      </c>
      <c r="W4675">
        <v>0</v>
      </c>
      <c r="X4675">
        <v>335.00684000000001</v>
      </c>
      <c r="Y4675">
        <v>286.84863000000001</v>
      </c>
      <c r="Z4675">
        <v>0</v>
      </c>
      <c r="AA4675">
        <v>0</v>
      </c>
      <c r="AB4675">
        <v>593.43709999999999</v>
      </c>
      <c r="AC4675">
        <v>6.806076</v>
      </c>
      <c r="AD4675">
        <v>0</v>
      </c>
      <c r="AE4675">
        <v>0</v>
      </c>
      <c r="AF4675">
        <v>1222.0986</v>
      </c>
    </row>
    <row r="4676" spans="1:32" x14ac:dyDescent="0.3">
      <c r="A4676">
        <v>3015700</v>
      </c>
      <c r="B4676">
        <v>1</v>
      </c>
      <c r="C4676" t="s">
        <v>82</v>
      </c>
      <c r="D4676" t="s">
        <v>86</v>
      </c>
      <c r="E4676" t="s">
        <v>17461</v>
      </c>
      <c r="F4676" t="s">
        <v>17462</v>
      </c>
      <c r="G4676" t="s">
        <v>134</v>
      </c>
      <c r="H4676" t="s">
        <v>238</v>
      </c>
      <c r="I4676" t="s">
        <v>78</v>
      </c>
      <c r="J4676" t="s">
        <v>136</v>
      </c>
      <c r="K4676" t="s">
        <v>22</v>
      </c>
      <c r="L4676" t="s">
        <v>177</v>
      </c>
      <c r="M4676" t="s">
        <v>17463</v>
      </c>
      <c r="N4676" t="s">
        <v>17464</v>
      </c>
      <c r="O4676">
        <v>1.8926422222222221</v>
      </c>
      <c r="P4676">
        <v>0</v>
      </c>
      <c r="Q4676">
        <v>1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0.23760642000000001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0.23760642000000001</v>
      </c>
    </row>
    <row r="4677" spans="1:32" x14ac:dyDescent="0.3">
      <c r="A4677">
        <v>3016729</v>
      </c>
      <c r="B4677">
        <v>1</v>
      </c>
      <c r="C4677" t="s">
        <v>82</v>
      </c>
      <c r="D4677" t="s">
        <v>113</v>
      </c>
      <c r="E4677" t="s">
        <v>17465</v>
      </c>
      <c r="F4677" t="s">
        <v>17466</v>
      </c>
      <c r="G4677" t="s">
        <v>134</v>
      </c>
      <c r="H4677" t="s">
        <v>318</v>
      </c>
      <c r="I4677" t="s">
        <v>79</v>
      </c>
      <c r="J4677" t="s">
        <v>136</v>
      </c>
      <c r="K4677" t="s">
        <v>22</v>
      </c>
      <c r="L4677" t="s">
        <v>177</v>
      </c>
      <c r="M4677" t="s">
        <v>17467</v>
      </c>
      <c r="N4677" t="s">
        <v>17468</v>
      </c>
      <c r="O4677">
        <v>2.3906513888888887</v>
      </c>
      <c r="P4677">
        <v>0</v>
      </c>
      <c r="Q4677">
        <v>38</v>
      </c>
      <c r="R4677">
        <v>0</v>
      </c>
      <c r="S4677">
        <v>18</v>
      </c>
      <c r="T4677">
        <v>0</v>
      </c>
      <c r="U4677">
        <v>11</v>
      </c>
      <c r="V4677">
        <v>0</v>
      </c>
      <c r="W4677">
        <v>0</v>
      </c>
      <c r="X4677">
        <v>0</v>
      </c>
      <c r="Y4677">
        <v>34.475357000000002</v>
      </c>
      <c r="Z4677">
        <v>0</v>
      </c>
      <c r="AA4677">
        <v>37.812804999999997</v>
      </c>
      <c r="AB4677">
        <v>0</v>
      </c>
      <c r="AC4677">
        <v>26.081752999999999</v>
      </c>
      <c r="AD4677">
        <v>0</v>
      </c>
      <c r="AE4677">
        <v>0</v>
      </c>
      <c r="AF4677">
        <v>98.369919999999993</v>
      </c>
    </row>
    <row r="4678" spans="1:32" x14ac:dyDescent="0.3">
      <c r="A4678">
        <v>3007786</v>
      </c>
      <c r="B4678">
        <v>1</v>
      </c>
      <c r="C4678" t="s">
        <v>82</v>
      </c>
      <c r="D4678" t="s">
        <v>113</v>
      </c>
      <c r="E4678" t="s">
        <v>17469</v>
      </c>
      <c r="F4678" t="s">
        <v>17470</v>
      </c>
      <c r="G4678" t="s">
        <v>134</v>
      </c>
      <c r="H4678" t="s">
        <v>238</v>
      </c>
      <c r="I4678" t="s">
        <v>78</v>
      </c>
      <c r="J4678" t="s">
        <v>136</v>
      </c>
      <c r="K4678" t="s">
        <v>22</v>
      </c>
      <c r="L4678" t="s">
        <v>177</v>
      </c>
      <c r="M4678" t="s">
        <v>17471</v>
      </c>
      <c r="N4678" t="s">
        <v>17472</v>
      </c>
      <c r="O4678">
        <v>1.2990008333333334</v>
      </c>
      <c r="P4678">
        <v>0</v>
      </c>
      <c r="Q4678">
        <v>6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1.3033109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1.3033109</v>
      </c>
    </row>
    <row r="4679" spans="1:32" x14ac:dyDescent="0.3">
      <c r="A4679">
        <v>3017402</v>
      </c>
      <c r="B4679">
        <v>1</v>
      </c>
      <c r="C4679" t="s">
        <v>82</v>
      </c>
      <c r="D4679" t="s">
        <v>104</v>
      </c>
      <c r="E4679" t="s">
        <v>17473</v>
      </c>
      <c r="F4679" t="s">
        <v>17474</v>
      </c>
      <c r="G4679" t="s">
        <v>134</v>
      </c>
      <c r="H4679" t="s">
        <v>182</v>
      </c>
      <c r="I4679" t="s">
        <v>78</v>
      </c>
      <c r="J4679" t="s">
        <v>136</v>
      </c>
      <c r="K4679" t="s">
        <v>22</v>
      </c>
      <c r="L4679" t="s">
        <v>177</v>
      </c>
      <c r="M4679" t="s">
        <v>17475</v>
      </c>
      <c r="N4679" t="s">
        <v>17476</v>
      </c>
      <c r="O4679">
        <v>0.31928444444444443</v>
      </c>
      <c r="P4679">
        <v>0</v>
      </c>
      <c r="Q4679">
        <v>326</v>
      </c>
      <c r="R4679">
        <v>0</v>
      </c>
      <c r="S4679">
        <v>0</v>
      </c>
      <c r="T4679">
        <v>0</v>
      </c>
      <c r="U4679">
        <v>174</v>
      </c>
      <c r="V4679">
        <v>0</v>
      </c>
      <c r="W4679">
        <v>0</v>
      </c>
      <c r="X4679">
        <v>0</v>
      </c>
      <c r="Y4679">
        <v>35.213524</v>
      </c>
      <c r="Z4679">
        <v>0</v>
      </c>
      <c r="AA4679">
        <v>0</v>
      </c>
      <c r="AB4679">
        <v>0</v>
      </c>
      <c r="AC4679">
        <v>53.152484999999999</v>
      </c>
      <c r="AD4679">
        <v>0</v>
      </c>
      <c r="AE4679">
        <v>0</v>
      </c>
      <c r="AF4679">
        <v>88.366010000000003</v>
      </c>
    </row>
    <row r="4680" spans="1:32" x14ac:dyDescent="0.3">
      <c r="A4680">
        <v>3015774</v>
      </c>
      <c r="B4680">
        <v>1</v>
      </c>
      <c r="C4680" t="s">
        <v>82</v>
      </c>
      <c r="D4680" t="s">
        <v>106</v>
      </c>
      <c r="E4680" t="s">
        <v>17477</v>
      </c>
      <c r="F4680" t="s">
        <v>17478</v>
      </c>
      <c r="G4680" t="s">
        <v>134</v>
      </c>
      <c r="H4680" t="s">
        <v>478</v>
      </c>
      <c r="I4680" t="s">
        <v>78</v>
      </c>
      <c r="J4680" t="s">
        <v>136</v>
      </c>
      <c r="K4680" t="s">
        <v>22</v>
      </c>
      <c r="L4680" t="s">
        <v>177</v>
      </c>
      <c r="M4680" t="s">
        <v>17479</v>
      </c>
      <c r="N4680" t="s">
        <v>17480</v>
      </c>
      <c r="O4680">
        <v>3.5325430555555557</v>
      </c>
      <c r="P4680">
        <v>0</v>
      </c>
      <c r="Q4680">
        <v>34</v>
      </c>
      <c r="R4680">
        <v>0</v>
      </c>
      <c r="S4680">
        <v>0</v>
      </c>
      <c r="T4680">
        <v>0</v>
      </c>
      <c r="U4680">
        <v>7</v>
      </c>
      <c r="V4680">
        <v>0</v>
      </c>
      <c r="W4680">
        <v>0</v>
      </c>
      <c r="X4680">
        <v>0</v>
      </c>
      <c r="Y4680">
        <v>22.376719999999999</v>
      </c>
      <c r="Z4680">
        <v>0</v>
      </c>
      <c r="AA4680">
        <v>0</v>
      </c>
      <c r="AB4680">
        <v>0</v>
      </c>
      <c r="AC4680">
        <v>20.583109</v>
      </c>
      <c r="AD4680">
        <v>0</v>
      </c>
      <c r="AE4680">
        <v>0</v>
      </c>
      <c r="AF4680">
        <v>42.959829999999997</v>
      </c>
    </row>
    <row r="4681" spans="1:32" x14ac:dyDescent="0.3">
      <c r="A4681">
        <v>3016631</v>
      </c>
      <c r="B4681">
        <v>1</v>
      </c>
      <c r="C4681" t="s">
        <v>82</v>
      </c>
      <c r="D4681" t="s">
        <v>98</v>
      </c>
      <c r="E4681" t="s">
        <v>11918</v>
      </c>
      <c r="F4681" t="s">
        <v>1582</v>
      </c>
      <c r="G4681" t="s">
        <v>134</v>
      </c>
      <c r="H4681" t="s">
        <v>247</v>
      </c>
      <c r="I4681" t="s">
        <v>78</v>
      </c>
      <c r="J4681" t="s">
        <v>136</v>
      </c>
      <c r="K4681" t="s">
        <v>22</v>
      </c>
      <c r="L4681" t="s">
        <v>177</v>
      </c>
      <c r="M4681" t="s">
        <v>17481</v>
      </c>
      <c r="N4681" t="s">
        <v>17482</v>
      </c>
      <c r="O4681">
        <v>1.3882425</v>
      </c>
      <c r="P4681">
        <v>0</v>
      </c>
      <c r="Q4681">
        <v>235</v>
      </c>
      <c r="R4681">
        <v>0</v>
      </c>
      <c r="S4681">
        <v>0</v>
      </c>
      <c r="T4681">
        <v>0</v>
      </c>
      <c r="U4681">
        <v>18</v>
      </c>
      <c r="V4681">
        <v>0</v>
      </c>
      <c r="W4681">
        <v>0</v>
      </c>
      <c r="X4681">
        <v>0</v>
      </c>
      <c r="Y4681">
        <v>87.280289999999994</v>
      </c>
      <c r="Z4681">
        <v>0</v>
      </c>
      <c r="AA4681">
        <v>0</v>
      </c>
      <c r="AB4681">
        <v>0</v>
      </c>
      <c r="AC4681">
        <v>6.3227159999999998</v>
      </c>
      <c r="AD4681">
        <v>0</v>
      </c>
      <c r="AE4681">
        <v>0</v>
      </c>
      <c r="AF4681">
        <v>93.603003999999999</v>
      </c>
    </row>
    <row r="4682" spans="1:32" x14ac:dyDescent="0.3">
      <c r="A4682">
        <v>3008340</v>
      </c>
      <c r="B4682">
        <v>1</v>
      </c>
      <c r="C4682" t="s">
        <v>82</v>
      </c>
      <c r="D4682" t="s">
        <v>110</v>
      </c>
      <c r="E4682" t="s">
        <v>17483</v>
      </c>
      <c r="F4682" t="s">
        <v>17484</v>
      </c>
      <c r="G4682" t="s">
        <v>134</v>
      </c>
      <c r="H4682" t="s">
        <v>238</v>
      </c>
      <c r="I4682" t="s">
        <v>78</v>
      </c>
      <c r="J4682" t="s">
        <v>136</v>
      </c>
      <c r="K4682" t="s">
        <v>22</v>
      </c>
      <c r="L4682" t="s">
        <v>177</v>
      </c>
      <c r="M4682" t="s">
        <v>17485</v>
      </c>
      <c r="N4682" t="s">
        <v>17486</v>
      </c>
      <c r="O4682">
        <v>2.0498483333333333</v>
      </c>
      <c r="P4682">
        <v>0</v>
      </c>
      <c r="Q4682">
        <v>1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0.1456181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0.1456181</v>
      </c>
    </row>
    <row r="4683" spans="1:32" x14ac:dyDescent="0.3">
      <c r="A4683">
        <v>3015828</v>
      </c>
      <c r="B4683">
        <v>1</v>
      </c>
      <c r="C4683" t="s">
        <v>83</v>
      </c>
      <c r="D4683" t="s">
        <v>116</v>
      </c>
      <c r="E4683" t="s">
        <v>17487</v>
      </c>
      <c r="F4683" t="s">
        <v>17488</v>
      </c>
      <c r="G4683" t="s">
        <v>134</v>
      </c>
      <c r="H4683" t="s">
        <v>238</v>
      </c>
      <c r="I4683" t="s">
        <v>78</v>
      </c>
      <c r="J4683" t="s">
        <v>136</v>
      </c>
      <c r="K4683" t="s">
        <v>22</v>
      </c>
      <c r="L4683" t="s">
        <v>177</v>
      </c>
      <c r="M4683" t="s">
        <v>17489</v>
      </c>
      <c r="N4683" t="s">
        <v>17490</v>
      </c>
      <c r="O4683">
        <v>1.4583463888888888</v>
      </c>
      <c r="P4683">
        <v>0</v>
      </c>
      <c r="Q4683">
        <v>1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9.7880036000000004E-2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9.7880036000000004E-2</v>
      </c>
    </row>
    <row r="4684" spans="1:32" x14ac:dyDescent="0.3">
      <c r="A4684">
        <v>3020513</v>
      </c>
      <c r="B4684">
        <v>2</v>
      </c>
      <c r="C4684" t="s">
        <v>83</v>
      </c>
      <c r="D4684" t="s">
        <v>123</v>
      </c>
      <c r="E4684" t="s">
        <v>17491</v>
      </c>
      <c r="F4684" t="s">
        <v>17492</v>
      </c>
      <c r="G4684" t="s">
        <v>134</v>
      </c>
      <c r="H4684" t="s">
        <v>692</v>
      </c>
      <c r="I4684" t="s">
        <v>78</v>
      </c>
      <c r="J4684" t="s">
        <v>136</v>
      </c>
      <c r="K4684" t="s">
        <v>22</v>
      </c>
      <c r="L4684" t="s">
        <v>177</v>
      </c>
      <c r="M4684" t="s">
        <v>17493</v>
      </c>
      <c r="N4684" t="s">
        <v>17494</v>
      </c>
      <c r="O4684">
        <v>0.57333333333333336</v>
      </c>
      <c r="P4684">
        <v>0</v>
      </c>
      <c r="Q4684">
        <v>52</v>
      </c>
      <c r="R4684">
        <v>0</v>
      </c>
      <c r="S4684">
        <v>5</v>
      </c>
      <c r="T4684">
        <v>0</v>
      </c>
      <c r="U4684">
        <v>2</v>
      </c>
      <c r="V4684">
        <v>0</v>
      </c>
      <c r="W4684">
        <v>0</v>
      </c>
      <c r="X4684">
        <v>0</v>
      </c>
      <c r="Y4684">
        <v>6.6510825000000002</v>
      </c>
      <c r="Z4684">
        <v>0</v>
      </c>
      <c r="AA4684">
        <v>0.70102640000000005</v>
      </c>
      <c r="AB4684">
        <v>0</v>
      </c>
      <c r="AC4684">
        <v>2.3168175</v>
      </c>
      <c r="AD4684">
        <v>0</v>
      </c>
      <c r="AE4684">
        <v>0</v>
      </c>
      <c r="AF4684">
        <v>9.6689260000000008</v>
      </c>
    </row>
    <row r="4685" spans="1:32" x14ac:dyDescent="0.3">
      <c r="A4685">
        <v>3020266</v>
      </c>
      <c r="B4685">
        <v>1</v>
      </c>
      <c r="C4685" t="s">
        <v>82</v>
      </c>
      <c r="D4685" t="s">
        <v>90</v>
      </c>
      <c r="E4685" t="s">
        <v>17495</v>
      </c>
      <c r="F4685" t="s">
        <v>17496</v>
      </c>
      <c r="G4685" t="s">
        <v>134</v>
      </c>
      <c r="H4685" t="s">
        <v>367</v>
      </c>
      <c r="I4685" t="s">
        <v>78</v>
      </c>
      <c r="J4685" t="s">
        <v>136</v>
      </c>
      <c r="K4685" t="s">
        <v>22</v>
      </c>
      <c r="L4685" t="s">
        <v>177</v>
      </c>
      <c r="M4685" t="s">
        <v>17497</v>
      </c>
      <c r="N4685" t="s">
        <v>17498</v>
      </c>
      <c r="O4685">
        <v>3.8132497222222224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3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2.6674243999999998</v>
      </c>
      <c r="AD4685">
        <v>0</v>
      </c>
      <c r="AE4685">
        <v>0</v>
      </c>
      <c r="AF4685">
        <v>2.6674243999999998</v>
      </c>
    </row>
    <row r="4686" spans="1:32" x14ac:dyDescent="0.3">
      <c r="A4686">
        <v>3019802</v>
      </c>
      <c r="B4686">
        <v>1</v>
      </c>
      <c r="C4686" t="s">
        <v>83</v>
      </c>
      <c r="D4686" t="s">
        <v>128</v>
      </c>
      <c r="E4686" t="s">
        <v>17499</v>
      </c>
      <c r="F4686" t="s">
        <v>17500</v>
      </c>
      <c r="G4686" t="s">
        <v>134</v>
      </c>
      <c r="H4686" t="s">
        <v>318</v>
      </c>
      <c r="I4686" t="s">
        <v>79</v>
      </c>
      <c r="J4686" t="s">
        <v>136</v>
      </c>
      <c r="K4686" t="s">
        <v>22</v>
      </c>
      <c r="L4686" t="s">
        <v>177</v>
      </c>
      <c r="M4686" t="s">
        <v>17501</v>
      </c>
      <c r="N4686" t="s">
        <v>17502</v>
      </c>
      <c r="O4686">
        <v>1.9677747222222222</v>
      </c>
      <c r="P4686">
        <v>0</v>
      </c>
      <c r="Q4686">
        <v>0</v>
      </c>
      <c r="R4686">
        <v>0</v>
      </c>
      <c r="S4686">
        <v>7</v>
      </c>
      <c r="T4686">
        <v>0</v>
      </c>
      <c r="U4686">
        <v>1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3.9005184000000002</v>
      </c>
      <c r="AB4686">
        <v>0</v>
      </c>
      <c r="AC4686">
        <v>0</v>
      </c>
      <c r="AD4686">
        <v>0</v>
      </c>
      <c r="AE4686">
        <v>0</v>
      </c>
      <c r="AF4686">
        <v>3.9005184000000002</v>
      </c>
    </row>
    <row r="4687" spans="1:32" x14ac:dyDescent="0.3">
      <c r="A4687">
        <v>3018285</v>
      </c>
      <c r="B4687">
        <v>1</v>
      </c>
      <c r="C4687" t="s">
        <v>82</v>
      </c>
      <c r="D4687" t="s">
        <v>104</v>
      </c>
      <c r="E4687" t="s">
        <v>17503</v>
      </c>
      <c r="F4687" t="s">
        <v>17504</v>
      </c>
      <c r="G4687" t="s">
        <v>134</v>
      </c>
      <c r="H4687" t="s">
        <v>478</v>
      </c>
      <c r="I4687" t="s">
        <v>78</v>
      </c>
      <c r="J4687" t="s">
        <v>136</v>
      </c>
      <c r="K4687" t="s">
        <v>22</v>
      </c>
      <c r="L4687" t="s">
        <v>177</v>
      </c>
      <c r="M4687" t="s">
        <v>17505</v>
      </c>
      <c r="N4687" t="s">
        <v>17506</v>
      </c>
      <c r="O4687">
        <v>1.0776341666666667</v>
      </c>
      <c r="P4687">
        <v>0</v>
      </c>
      <c r="Q4687">
        <v>84</v>
      </c>
      <c r="R4687">
        <v>0</v>
      </c>
      <c r="S4687">
        <v>0</v>
      </c>
      <c r="T4687">
        <v>0</v>
      </c>
      <c r="U4687">
        <v>12</v>
      </c>
      <c r="V4687">
        <v>0</v>
      </c>
      <c r="W4687">
        <v>0</v>
      </c>
      <c r="X4687">
        <v>0</v>
      </c>
      <c r="Y4687">
        <v>21.207606999999999</v>
      </c>
      <c r="Z4687">
        <v>0</v>
      </c>
      <c r="AA4687">
        <v>0</v>
      </c>
      <c r="AB4687">
        <v>0</v>
      </c>
      <c r="AC4687">
        <v>7.8441299999999998</v>
      </c>
      <c r="AD4687">
        <v>0</v>
      </c>
      <c r="AE4687">
        <v>0</v>
      </c>
      <c r="AF4687">
        <v>29.051736999999999</v>
      </c>
    </row>
    <row r="4688" spans="1:32" x14ac:dyDescent="0.3">
      <c r="A4688">
        <v>3016574</v>
      </c>
      <c r="B4688">
        <v>1</v>
      </c>
      <c r="C4688" t="s">
        <v>82</v>
      </c>
      <c r="D4688" t="s">
        <v>102</v>
      </c>
      <c r="E4688" t="s">
        <v>17507</v>
      </c>
      <c r="F4688" t="s">
        <v>17508</v>
      </c>
      <c r="G4688" t="s">
        <v>134</v>
      </c>
      <c r="H4688" t="s">
        <v>238</v>
      </c>
      <c r="I4688" t="s">
        <v>78</v>
      </c>
      <c r="J4688" t="s">
        <v>136</v>
      </c>
      <c r="K4688" t="s">
        <v>22</v>
      </c>
      <c r="L4688" t="s">
        <v>177</v>
      </c>
      <c r="M4688" t="s">
        <v>17509</v>
      </c>
      <c r="N4688" t="s">
        <v>17510</v>
      </c>
      <c r="O4688">
        <v>1.6370847222222222</v>
      </c>
      <c r="P4688">
        <v>0</v>
      </c>
      <c r="Q4688">
        <v>21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4.3461439999999998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4.3461439999999998</v>
      </c>
    </row>
    <row r="4689" spans="1:32" x14ac:dyDescent="0.3">
      <c r="A4689">
        <v>3019880</v>
      </c>
      <c r="B4689">
        <v>1</v>
      </c>
      <c r="C4689" t="s">
        <v>82</v>
      </c>
      <c r="D4689" t="s">
        <v>107</v>
      </c>
      <c r="E4689" t="s">
        <v>17511</v>
      </c>
      <c r="F4689" t="s">
        <v>17512</v>
      </c>
      <c r="G4689" t="s">
        <v>134</v>
      </c>
      <c r="H4689" t="s">
        <v>874</v>
      </c>
      <c r="I4689" t="s">
        <v>78</v>
      </c>
      <c r="J4689" t="s">
        <v>136</v>
      </c>
      <c r="K4689" t="s">
        <v>3</v>
      </c>
      <c r="L4689" t="s">
        <v>177</v>
      </c>
      <c r="M4689" t="s">
        <v>17513</v>
      </c>
      <c r="N4689" t="s">
        <v>17514</v>
      </c>
      <c r="O4689">
        <v>0.84917361111111112</v>
      </c>
      <c r="P4689">
        <v>0</v>
      </c>
      <c r="Q4689">
        <v>15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4.6107440000000004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4.6107440000000004</v>
      </c>
    </row>
    <row r="4690" spans="1:32" x14ac:dyDescent="0.3">
      <c r="A4690">
        <v>3010559</v>
      </c>
      <c r="B4690">
        <v>1</v>
      </c>
      <c r="C4690" t="s">
        <v>83</v>
      </c>
      <c r="D4690" t="s">
        <v>122</v>
      </c>
      <c r="E4690" t="s">
        <v>17515</v>
      </c>
      <c r="F4690" t="s">
        <v>17516</v>
      </c>
      <c r="G4690" t="s">
        <v>134</v>
      </c>
      <c r="H4690" t="s">
        <v>216</v>
      </c>
      <c r="I4690" t="s">
        <v>78</v>
      </c>
      <c r="J4690" t="s">
        <v>136</v>
      </c>
      <c r="K4690" t="s">
        <v>22</v>
      </c>
      <c r="L4690" t="s">
        <v>177</v>
      </c>
      <c r="M4690" t="s">
        <v>17517</v>
      </c>
      <c r="N4690" t="s">
        <v>17518</v>
      </c>
      <c r="O4690">
        <v>1.6232288888888888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0.67255765000000001</v>
      </c>
      <c r="AD4690">
        <v>0</v>
      </c>
      <c r="AE4690">
        <v>0</v>
      </c>
      <c r="AF4690">
        <v>0.67255765000000001</v>
      </c>
    </row>
    <row r="4691" spans="1:32" x14ac:dyDescent="0.3">
      <c r="A4691">
        <v>3020565</v>
      </c>
      <c r="B4691">
        <v>1</v>
      </c>
      <c r="C4691" t="s">
        <v>82</v>
      </c>
      <c r="D4691" t="s">
        <v>88</v>
      </c>
      <c r="E4691" t="s">
        <v>17519</v>
      </c>
      <c r="F4691" t="s">
        <v>17520</v>
      </c>
      <c r="G4691" t="s">
        <v>134</v>
      </c>
      <c r="H4691" t="s">
        <v>211</v>
      </c>
      <c r="I4691" t="s">
        <v>79</v>
      </c>
      <c r="J4691" t="s">
        <v>136</v>
      </c>
      <c r="K4691" t="s">
        <v>22</v>
      </c>
      <c r="L4691" t="s">
        <v>177</v>
      </c>
      <c r="M4691" t="s">
        <v>17521</v>
      </c>
      <c r="N4691" t="s">
        <v>17522</v>
      </c>
      <c r="O4691">
        <v>0.51416666666666666</v>
      </c>
      <c r="P4691">
        <v>0</v>
      </c>
      <c r="Q4691">
        <v>216</v>
      </c>
      <c r="R4691">
        <v>1</v>
      </c>
      <c r="S4691">
        <v>26</v>
      </c>
      <c r="T4691">
        <v>0</v>
      </c>
      <c r="U4691">
        <v>39</v>
      </c>
      <c r="V4691">
        <v>0</v>
      </c>
      <c r="W4691">
        <v>0</v>
      </c>
      <c r="X4691">
        <v>0</v>
      </c>
      <c r="Y4691">
        <v>16.190560999999999</v>
      </c>
      <c r="Z4691">
        <v>6.4227876999999998</v>
      </c>
      <c r="AA4691">
        <v>3.4083996000000001</v>
      </c>
      <c r="AB4691">
        <v>0</v>
      </c>
      <c r="AC4691">
        <v>15.322756</v>
      </c>
      <c r="AD4691">
        <v>0</v>
      </c>
      <c r="AE4691">
        <v>0</v>
      </c>
      <c r="AF4691">
        <v>41.344499999999996</v>
      </c>
    </row>
    <row r="4692" spans="1:32" x14ac:dyDescent="0.3">
      <c r="A4692">
        <v>3015807</v>
      </c>
      <c r="B4692">
        <v>1</v>
      </c>
      <c r="C4692" t="s">
        <v>83</v>
      </c>
      <c r="D4692" t="s">
        <v>116</v>
      </c>
      <c r="E4692" t="s">
        <v>17523</v>
      </c>
      <c r="F4692" t="s">
        <v>17524</v>
      </c>
      <c r="G4692" t="s">
        <v>134</v>
      </c>
      <c r="H4692" t="s">
        <v>247</v>
      </c>
      <c r="I4692" t="s">
        <v>78</v>
      </c>
      <c r="J4692" t="s">
        <v>136</v>
      </c>
      <c r="K4692" t="s">
        <v>22</v>
      </c>
      <c r="L4692" t="s">
        <v>177</v>
      </c>
      <c r="M4692" t="s">
        <v>17525</v>
      </c>
      <c r="N4692" t="s">
        <v>17526</v>
      </c>
      <c r="O4692">
        <v>1.0646713888888888</v>
      </c>
      <c r="P4692">
        <v>0</v>
      </c>
      <c r="Q4692">
        <v>168</v>
      </c>
      <c r="R4692">
        <v>0</v>
      </c>
      <c r="S4692">
        <v>2</v>
      </c>
      <c r="T4692">
        <v>0</v>
      </c>
      <c r="U4692">
        <v>18</v>
      </c>
      <c r="V4692">
        <v>0</v>
      </c>
      <c r="W4692">
        <v>0</v>
      </c>
      <c r="X4692">
        <v>0</v>
      </c>
      <c r="Y4692">
        <v>44.947051999999999</v>
      </c>
      <c r="Z4692">
        <v>0</v>
      </c>
      <c r="AA4692">
        <v>0.12744610000000001</v>
      </c>
      <c r="AB4692">
        <v>0</v>
      </c>
      <c r="AC4692">
        <v>7.9089479999999996</v>
      </c>
      <c r="AD4692">
        <v>0</v>
      </c>
      <c r="AE4692">
        <v>0</v>
      </c>
      <c r="AF4692">
        <v>52.983443999999999</v>
      </c>
    </row>
    <row r="4693" spans="1:32" x14ac:dyDescent="0.3">
      <c r="A4693">
        <v>3008397</v>
      </c>
      <c r="B4693">
        <v>1</v>
      </c>
      <c r="C4693" t="s">
        <v>83</v>
      </c>
      <c r="D4693" t="s">
        <v>128</v>
      </c>
      <c r="E4693" t="s">
        <v>17527</v>
      </c>
      <c r="F4693" t="s">
        <v>17528</v>
      </c>
      <c r="G4693" t="s">
        <v>134</v>
      </c>
      <c r="H4693" t="s">
        <v>327</v>
      </c>
      <c r="I4693" t="s">
        <v>78</v>
      </c>
      <c r="J4693" t="s">
        <v>136</v>
      </c>
      <c r="K4693" t="s">
        <v>22</v>
      </c>
      <c r="L4693" t="s">
        <v>177</v>
      </c>
      <c r="M4693" t="s">
        <v>17529</v>
      </c>
      <c r="N4693" t="s">
        <v>17530</v>
      </c>
      <c r="O4693">
        <v>2.3278500000000002</v>
      </c>
      <c r="P4693">
        <v>0</v>
      </c>
      <c r="Q4693">
        <v>0</v>
      </c>
      <c r="R4693">
        <v>0</v>
      </c>
      <c r="S4693">
        <v>14</v>
      </c>
      <c r="T4693">
        <v>0</v>
      </c>
      <c r="U4693">
        <v>1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3.0975446999999998</v>
      </c>
      <c r="AB4693">
        <v>0</v>
      </c>
      <c r="AC4693">
        <v>1.4077133E-5</v>
      </c>
      <c r="AD4693">
        <v>0</v>
      </c>
      <c r="AE4693">
        <v>0</v>
      </c>
      <c r="AF4693">
        <v>3.0975587</v>
      </c>
    </row>
    <row r="4694" spans="1:32" x14ac:dyDescent="0.3">
      <c r="A4694">
        <v>3012857</v>
      </c>
      <c r="B4694">
        <v>1</v>
      </c>
      <c r="C4694" t="s">
        <v>82</v>
      </c>
      <c r="D4694" t="s">
        <v>87</v>
      </c>
      <c r="E4694" t="s">
        <v>17531</v>
      </c>
      <c r="F4694" t="s">
        <v>17532</v>
      </c>
      <c r="G4694" t="s">
        <v>134</v>
      </c>
      <c r="H4694" t="s">
        <v>147</v>
      </c>
      <c r="I4694" t="s">
        <v>79</v>
      </c>
      <c r="J4694" t="s">
        <v>136</v>
      </c>
      <c r="K4694" t="s">
        <v>22</v>
      </c>
      <c r="L4694" t="s">
        <v>137</v>
      </c>
      <c r="M4694" t="s">
        <v>17533</v>
      </c>
      <c r="N4694" t="s">
        <v>17534</v>
      </c>
      <c r="O4694">
        <v>6.4755494444444439</v>
      </c>
      <c r="P4694">
        <v>0</v>
      </c>
      <c r="Q4694">
        <v>965</v>
      </c>
      <c r="R4694">
        <v>0</v>
      </c>
      <c r="S4694">
        <v>0</v>
      </c>
      <c r="T4694">
        <v>0</v>
      </c>
      <c r="U4694">
        <v>599</v>
      </c>
      <c r="V4694">
        <v>0</v>
      </c>
      <c r="W4694">
        <v>1</v>
      </c>
      <c r="X4694">
        <v>0</v>
      </c>
      <c r="Y4694">
        <v>1811.5971999999999</v>
      </c>
      <c r="Z4694">
        <v>0</v>
      </c>
      <c r="AA4694">
        <v>0</v>
      </c>
      <c r="AB4694">
        <v>0</v>
      </c>
      <c r="AC4694">
        <v>3875.1804000000002</v>
      </c>
      <c r="AD4694">
        <v>0</v>
      </c>
      <c r="AE4694">
        <v>9.397983</v>
      </c>
      <c r="AF4694">
        <v>5696.1752999999999</v>
      </c>
    </row>
    <row r="4695" spans="1:32" x14ac:dyDescent="0.3">
      <c r="A4695">
        <v>3015702</v>
      </c>
      <c r="B4695">
        <v>1</v>
      </c>
      <c r="C4695" t="s">
        <v>82</v>
      </c>
      <c r="D4695" t="s">
        <v>86</v>
      </c>
      <c r="E4695" t="s">
        <v>17535</v>
      </c>
      <c r="F4695" t="s">
        <v>17536</v>
      </c>
      <c r="G4695" t="s">
        <v>134</v>
      </c>
      <c r="H4695" t="s">
        <v>318</v>
      </c>
      <c r="I4695" t="s">
        <v>79</v>
      </c>
      <c r="J4695" t="s">
        <v>136</v>
      </c>
      <c r="K4695" t="s">
        <v>22</v>
      </c>
      <c r="L4695" t="s">
        <v>177</v>
      </c>
      <c r="M4695" t="s">
        <v>17537</v>
      </c>
      <c r="N4695" t="s">
        <v>17538</v>
      </c>
      <c r="O4695">
        <v>4.0397402777777778</v>
      </c>
      <c r="P4695">
        <v>0</v>
      </c>
      <c r="Q4695">
        <v>47</v>
      </c>
      <c r="R4695">
        <v>0</v>
      </c>
      <c r="S4695">
        <v>30</v>
      </c>
      <c r="T4695">
        <v>0</v>
      </c>
      <c r="U4695">
        <v>34</v>
      </c>
      <c r="V4695">
        <v>0</v>
      </c>
      <c r="W4695">
        <v>0</v>
      </c>
      <c r="X4695">
        <v>0</v>
      </c>
      <c r="Y4695">
        <v>24.345963999999999</v>
      </c>
      <c r="Z4695">
        <v>0</v>
      </c>
      <c r="AA4695">
        <v>6.0393971999999998</v>
      </c>
      <c r="AB4695">
        <v>0</v>
      </c>
      <c r="AC4695">
        <v>44.887860000000003</v>
      </c>
      <c r="AD4695">
        <v>0</v>
      </c>
      <c r="AE4695">
        <v>0</v>
      </c>
      <c r="AF4695">
        <v>75.273223999999999</v>
      </c>
    </row>
    <row r="4696" spans="1:32" x14ac:dyDescent="0.3">
      <c r="A4696">
        <v>3007728</v>
      </c>
      <c r="B4696">
        <v>1</v>
      </c>
      <c r="C4696" t="s">
        <v>82</v>
      </c>
      <c r="D4696" t="s">
        <v>98</v>
      </c>
      <c r="E4696" t="s">
        <v>17539</v>
      </c>
      <c r="F4696" t="s">
        <v>11569</v>
      </c>
      <c r="G4696" t="s">
        <v>134</v>
      </c>
      <c r="H4696" t="s">
        <v>247</v>
      </c>
      <c r="I4696" t="s">
        <v>78</v>
      </c>
      <c r="J4696" t="s">
        <v>136</v>
      </c>
      <c r="K4696" t="s">
        <v>22</v>
      </c>
      <c r="L4696" t="s">
        <v>177</v>
      </c>
      <c r="M4696" t="s">
        <v>17540</v>
      </c>
      <c r="N4696" t="s">
        <v>17541</v>
      </c>
      <c r="O4696">
        <v>4.9601222222222221</v>
      </c>
      <c r="P4696">
        <v>0</v>
      </c>
      <c r="Q4696">
        <v>58</v>
      </c>
      <c r="R4696">
        <v>0</v>
      </c>
      <c r="S4696">
        <v>0</v>
      </c>
      <c r="T4696">
        <v>0</v>
      </c>
      <c r="U4696">
        <v>31</v>
      </c>
      <c r="V4696">
        <v>0</v>
      </c>
      <c r="W4696">
        <v>0</v>
      </c>
      <c r="X4696">
        <v>0</v>
      </c>
      <c r="Y4696">
        <v>102.60381</v>
      </c>
      <c r="Z4696">
        <v>0</v>
      </c>
      <c r="AA4696">
        <v>0</v>
      </c>
      <c r="AB4696">
        <v>0</v>
      </c>
      <c r="AC4696">
        <v>224.13390999999999</v>
      </c>
      <c r="AD4696">
        <v>0</v>
      </c>
      <c r="AE4696">
        <v>0</v>
      </c>
      <c r="AF4696">
        <v>326.73773</v>
      </c>
    </row>
    <row r="4697" spans="1:32" x14ac:dyDescent="0.3">
      <c r="A4697">
        <v>3019898</v>
      </c>
      <c r="B4697">
        <v>1</v>
      </c>
      <c r="C4697" t="s">
        <v>82</v>
      </c>
      <c r="D4697" t="s">
        <v>109</v>
      </c>
      <c r="E4697" t="s">
        <v>17542</v>
      </c>
      <c r="F4697" t="s">
        <v>17543</v>
      </c>
      <c r="G4697" t="s">
        <v>134</v>
      </c>
      <c r="H4697" t="s">
        <v>247</v>
      </c>
      <c r="I4697" t="s">
        <v>78</v>
      </c>
      <c r="J4697" t="s">
        <v>136</v>
      </c>
      <c r="K4697" t="s">
        <v>22</v>
      </c>
      <c r="L4697" t="s">
        <v>177</v>
      </c>
      <c r="M4697" t="s">
        <v>17544</v>
      </c>
      <c r="N4697" t="s">
        <v>17545</v>
      </c>
      <c r="O4697">
        <v>4.9254733333333336</v>
      </c>
      <c r="P4697">
        <v>0</v>
      </c>
      <c r="Q4697">
        <v>14</v>
      </c>
      <c r="R4697">
        <v>0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0</v>
      </c>
      <c r="Y4697">
        <v>8.0342245000000005</v>
      </c>
      <c r="Z4697">
        <v>0</v>
      </c>
      <c r="AA4697">
        <v>0</v>
      </c>
      <c r="AB4697">
        <v>0</v>
      </c>
      <c r="AC4697">
        <v>3.4272779999999998</v>
      </c>
      <c r="AD4697">
        <v>0</v>
      </c>
      <c r="AE4697">
        <v>0</v>
      </c>
      <c r="AF4697">
        <v>11.461501999999999</v>
      </c>
    </row>
    <row r="4698" spans="1:32" x14ac:dyDescent="0.3">
      <c r="A4698">
        <v>3018195</v>
      </c>
      <c r="B4698">
        <v>1</v>
      </c>
      <c r="C4698" t="s">
        <v>82</v>
      </c>
      <c r="D4698" t="s">
        <v>84</v>
      </c>
      <c r="E4698" t="s">
        <v>17546</v>
      </c>
      <c r="F4698" t="s">
        <v>17547</v>
      </c>
      <c r="G4698" t="s">
        <v>134</v>
      </c>
      <c r="H4698" t="s">
        <v>182</v>
      </c>
      <c r="I4698" t="s">
        <v>78</v>
      </c>
      <c r="J4698" t="s">
        <v>136</v>
      </c>
      <c r="K4698" t="s">
        <v>22</v>
      </c>
      <c r="L4698" t="s">
        <v>177</v>
      </c>
      <c r="M4698" t="s">
        <v>17548</v>
      </c>
      <c r="N4698" t="s">
        <v>17549</v>
      </c>
      <c r="O4698">
        <v>1.9829375</v>
      </c>
      <c r="P4698">
        <v>0</v>
      </c>
      <c r="Q4698">
        <v>299</v>
      </c>
      <c r="R4698">
        <v>0</v>
      </c>
      <c r="S4698">
        <v>0</v>
      </c>
      <c r="T4698">
        <v>0</v>
      </c>
      <c r="U4698">
        <v>15</v>
      </c>
      <c r="V4698">
        <v>0</v>
      </c>
      <c r="W4698">
        <v>0</v>
      </c>
      <c r="X4698">
        <v>0</v>
      </c>
      <c r="Y4698">
        <v>115.90944</v>
      </c>
      <c r="Z4698">
        <v>0</v>
      </c>
      <c r="AA4698">
        <v>0</v>
      </c>
      <c r="AB4698">
        <v>0</v>
      </c>
      <c r="AC4698">
        <v>5.0523720000000001</v>
      </c>
      <c r="AD4698">
        <v>0</v>
      </c>
      <c r="AE4698">
        <v>0</v>
      </c>
      <c r="AF4698">
        <v>120.961815</v>
      </c>
    </row>
    <row r="4699" spans="1:32" x14ac:dyDescent="0.3">
      <c r="A4699">
        <v>3020436</v>
      </c>
      <c r="B4699">
        <v>1</v>
      </c>
      <c r="C4699" t="s">
        <v>83</v>
      </c>
      <c r="D4699" t="s">
        <v>116</v>
      </c>
      <c r="E4699" t="s">
        <v>17550</v>
      </c>
      <c r="F4699" t="s">
        <v>17551</v>
      </c>
      <c r="G4699" t="s">
        <v>134</v>
      </c>
      <c r="H4699" t="s">
        <v>238</v>
      </c>
      <c r="I4699" t="s">
        <v>78</v>
      </c>
      <c r="J4699" t="s">
        <v>136</v>
      </c>
      <c r="K4699" t="s">
        <v>22</v>
      </c>
      <c r="L4699" t="s">
        <v>177</v>
      </c>
      <c r="M4699" t="s">
        <v>17552</v>
      </c>
      <c r="N4699" t="s">
        <v>17553</v>
      </c>
      <c r="O4699">
        <v>1.5319150000000001</v>
      </c>
      <c r="P4699">
        <v>0</v>
      </c>
      <c r="Q4699">
        <v>0</v>
      </c>
      <c r="R4699">
        <v>0</v>
      </c>
      <c r="S4699">
        <v>1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0.46391734000000001</v>
      </c>
      <c r="AB4699">
        <v>0</v>
      </c>
      <c r="AC4699">
        <v>0</v>
      </c>
      <c r="AD4699">
        <v>0</v>
      </c>
      <c r="AE4699">
        <v>0</v>
      </c>
      <c r="AF4699">
        <v>0.46391734000000001</v>
      </c>
    </row>
    <row r="4700" spans="1:32" x14ac:dyDescent="0.3">
      <c r="A4700">
        <v>3017356</v>
      </c>
      <c r="B4700">
        <v>1</v>
      </c>
      <c r="C4700" t="s">
        <v>82</v>
      </c>
      <c r="D4700" t="s">
        <v>91</v>
      </c>
      <c r="E4700" t="s">
        <v>17554</v>
      </c>
      <c r="F4700" t="s">
        <v>17555</v>
      </c>
      <c r="G4700" t="s">
        <v>134</v>
      </c>
      <c r="H4700" t="s">
        <v>367</v>
      </c>
      <c r="I4700" t="s">
        <v>78</v>
      </c>
      <c r="J4700" t="s">
        <v>136</v>
      </c>
      <c r="K4700" t="s">
        <v>22</v>
      </c>
      <c r="L4700" t="s">
        <v>177</v>
      </c>
      <c r="M4700" t="s">
        <v>17556</v>
      </c>
      <c r="N4700" t="s">
        <v>17557</v>
      </c>
      <c r="O4700">
        <v>2.0260786111111111</v>
      </c>
      <c r="P4700">
        <v>0</v>
      </c>
      <c r="Q4700">
        <v>7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6.2659070000000003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6.2659070000000003</v>
      </c>
    </row>
    <row r="4701" spans="1:32" x14ac:dyDescent="0.3">
      <c r="A4701">
        <v>3014810</v>
      </c>
      <c r="B4701">
        <v>1</v>
      </c>
      <c r="C4701" t="s">
        <v>82</v>
      </c>
      <c r="D4701" t="s">
        <v>89</v>
      </c>
      <c r="E4701" t="s">
        <v>17558</v>
      </c>
      <c r="F4701" t="s">
        <v>17559</v>
      </c>
      <c r="G4701" t="s">
        <v>134</v>
      </c>
      <c r="H4701" t="s">
        <v>147</v>
      </c>
      <c r="I4701" t="s">
        <v>78</v>
      </c>
      <c r="J4701" t="s">
        <v>136</v>
      </c>
      <c r="K4701" t="s">
        <v>22</v>
      </c>
      <c r="L4701" t="s">
        <v>137</v>
      </c>
      <c r="M4701" t="s">
        <v>17560</v>
      </c>
      <c r="N4701" t="s">
        <v>17561</v>
      </c>
      <c r="O4701">
        <v>2.527222222222222</v>
      </c>
      <c r="P4701">
        <v>0</v>
      </c>
      <c r="Q4701">
        <v>34</v>
      </c>
      <c r="R4701">
        <v>0</v>
      </c>
      <c r="S4701">
        <v>0</v>
      </c>
      <c r="T4701">
        <v>0</v>
      </c>
      <c r="U4701">
        <v>3</v>
      </c>
      <c r="V4701">
        <v>0</v>
      </c>
      <c r="W4701">
        <v>0</v>
      </c>
      <c r="X4701">
        <v>0</v>
      </c>
      <c r="Y4701">
        <v>5.5081160000000002</v>
      </c>
      <c r="Z4701">
        <v>0</v>
      </c>
      <c r="AA4701">
        <v>0</v>
      </c>
      <c r="AB4701">
        <v>0</v>
      </c>
      <c r="AC4701">
        <v>0.13319765</v>
      </c>
      <c r="AD4701">
        <v>0</v>
      </c>
      <c r="AE4701">
        <v>0</v>
      </c>
      <c r="AF4701">
        <v>5.6413130000000002</v>
      </c>
    </row>
    <row r="4702" spans="1:32" x14ac:dyDescent="0.3">
      <c r="A4702">
        <v>3016522</v>
      </c>
      <c r="B4702">
        <v>1</v>
      </c>
      <c r="C4702" t="s">
        <v>83</v>
      </c>
      <c r="D4702" t="s">
        <v>126</v>
      </c>
      <c r="E4702" t="s">
        <v>17562</v>
      </c>
      <c r="F4702" t="s">
        <v>17563</v>
      </c>
      <c r="G4702" t="s">
        <v>134</v>
      </c>
      <c r="H4702" t="s">
        <v>874</v>
      </c>
      <c r="I4702" t="s">
        <v>78</v>
      </c>
      <c r="J4702" t="s">
        <v>136</v>
      </c>
      <c r="K4702" t="s">
        <v>3</v>
      </c>
      <c r="L4702" t="s">
        <v>177</v>
      </c>
      <c r="M4702" t="s">
        <v>17564</v>
      </c>
      <c r="N4702" t="s">
        <v>17565</v>
      </c>
      <c r="O4702">
        <v>1.2744452777777777</v>
      </c>
      <c r="P4702">
        <v>0</v>
      </c>
      <c r="Q4702">
        <v>29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4.2170285999999999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4.2170285999999999</v>
      </c>
    </row>
    <row r="4703" spans="1:32" x14ac:dyDescent="0.3">
      <c r="A4703">
        <v>3013440</v>
      </c>
      <c r="B4703">
        <v>1</v>
      </c>
      <c r="C4703" t="s">
        <v>82</v>
      </c>
      <c r="D4703" t="s">
        <v>87</v>
      </c>
      <c r="E4703" t="s">
        <v>17566</v>
      </c>
      <c r="F4703" t="s">
        <v>17567</v>
      </c>
      <c r="G4703" t="s">
        <v>134</v>
      </c>
      <c r="H4703" t="s">
        <v>211</v>
      </c>
      <c r="I4703" t="s">
        <v>79</v>
      </c>
      <c r="J4703" t="s">
        <v>136</v>
      </c>
      <c r="K4703" t="s">
        <v>22</v>
      </c>
      <c r="L4703" t="s">
        <v>177</v>
      </c>
      <c r="M4703" t="s">
        <v>17568</v>
      </c>
      <c r="N4703" t="s">
        <v>17569</v>
      </c>
      <c r="O4703">
        <v>0.30666666666666664</v>
      </c>
      <c r="P4703">
        <v>8</v>
      </c>
      <c r="Q4703">
        <v>954</v>
      </c>
      <c r="R4703">
        <v>5</v>
      </c>
      <c r="S4703">
        <v>11</v>
      </c>
      <c r="T4703">
        <v>7</v>
      </c>
      <c r="U4703">
        <v>91</v>
      </c>
      <c r="V4703">
        <v>0</v>
      </c>
      <c r="W4703">
        <v>0</v>
      </c>
      <c r="X4703">
        <v>0.94365180000000004</v>
      </c>
      <c r="Y4703">
        <v>112.8283</v>
      </c>
      <c r="Z4703">
        <v>0.34683254000000002</v>
      </c>
      <c r="AA4703">
        <v>0.60826780000000003</v>
      </c>
      <c r="AB4703">
        <v>43.932119999999998</v>
      </c>
      <c r="AC4703">
        <v>28.942677</v>
      </c>
      <c r="AD4703">
        <v>0</v>
      </c>
      <c r="AE4703">
        <v>0</v>
      </c>
      <c r="AF4703">
        <v>187.60185000000001</v>
      </c>
    </row>
    <row r="4704" spans="1:32" x14ac:dyDescent="0.3">
      <c r="A4704">
        <v>3014880</v>
      </c>
      <c r="B4704">
        <v>1</v>
      </c>
      <c r="C4704" t="s">
        <v>82</v>
      </c>
      <c r="D4704" t="s">
        <v>101</v>
      </c>
      <c r="E4704" t="s">
        <v>17570</v>
      </c>
      <c r="F4704" t="s">
        <v>17571</v>
      </c>
      <c r="G4704" t="s">
        <v>134</v>
      </c>
      <c r="H4704" t="s">
        <v>367</v>
      </c>
      <c r="I4704" t="s">
        <v>78</v>
      </c>
      <c r="J4704" t="s">
        <v>136</v>
      </c>
      <c r="K4704" t="s">
        <v>22</v>
      </c>
      <c r="L4704" t="s">
        <v>177</v>
      </c>
      <c r="M4704" t="s">
        <v>17572</v>
      </c>
      <c r="N4704" t="s">
        <v>17573</v>
      </c>
      <c r="O4704">
        <v>3.6322444444444444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0.72749960000000002</v>
      </c>
      <c r="AD4704">
        <v>0</v>
      </c>
      <c r="AE4704">
        <v>0</v>
      </c>
      <c r="AF4704">
        <v>0.72749960000000002</v>
      </c>
    </row>
    <row r="4705" spans="1:32" x14ac:dyDescent="0.3">
      <c r="A4705">
        <v>3020530</v>
      </c>
      <c r="B4705">
        <v>1</v>
      </c>
      <c r="C4705" t="s">
        <v>82</v>
      </c>
      <c r="D4705" t="s">
        <v>84</v>
      </c>
      <c r="E4705" t="s">
        <v>17574</v>
      </c>
      <c r="F4705" t="s">
        <v>17575</v>
      </c>
      <c r="G4705" t="s">
        <v>134</v>
      </c>
      <c r="H4705" t="s">
        <v>247</v>
      </c>
      <c r="I4705" t="s">
        <v>78</v>
      </c>
      <c r="J4705" t="s">
        <v>136</v>
      </c>
      <c r="K4705" t="s">
        <v>22</v>
      </c>
      <c r="L4705" t="s">
        <v>177</v>
      </c>
      <c r="M4705" t="s">
        <v>17576</v>
      </c>
      <c r="N4705" t="s">
        <v>17577</v>
      </c>
      <c r="O4705">
        <v>2.5075500000000002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2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16.110329</v>
      </c>
      <c r="AD4705">
        <v>0</v>
      </c>
      <c r="AE4705">
        <v>0</v>
      </c>
      <c r="AF4705">
        <v>16.110329</v>
      </c>
    </row>
    <row r="4706" spans="1:32" x14ac:dyDescent="0.3">
      <c r="A4706">
        <v>3016758</v>
      </c>
      <c r="B4706">
        <v>1</v>
      </c>
      <c r="C4706" t="s">
        <v>82</v>
      </c>
      <c r="D4706" t="s">
        <v>105</v>
      </c>
      <c r="E4706" t="s">
        <v>17578</v>
      </c>
      <c r="F4706" t="s">
        <v>17579</v>
      </c>
      <c r="G4706" t="s">
        <v>134</v>
      </c>
      <c r="H4706" t="s">
        <v>238</v>
      </c>
      <c r="I4706" t="s">
        <v>78</v>
      </c>
      <c r="J4706" t="s">
        <v>136</v>
      </c>
      <c r="K4706" t="s">
        <v>22</v>
      </c>
      <c r="L4706" t="s">
        <v>177</v>
      </c>
      <c r="M4706" t="s">
        <v>17580</v>
      </c>
      <c r="N4706" t="s">
        <v>17581</v>
      </c>
      <c r="O4706">
        <v>1.5981147222222221</v>
      </c>
      <c r="P4706">
        <v>0</v>
      </c>
      <c r="Q4706">
        <v>0</v>
      </c>
      <c r="R4706">
        <v>0</v>
      </c>
      <c r="S4706">
        <v>1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0.15880649999999999</v>
      </c>
      <c r="AB4706">
        <v>0</v>
      </c>
      <c r="AC4706">
        <v>0</v>
      </c>
      <c r="AD4706">
        <v>0</v>
      </c>
      <c r="AE4706">
        <v>0</v>
      </c>
      <c r="AF4706">
        <v>0.15880649999999999</v>
      </c>
    </row>
    <row r="4707" spans="1:32" x14ac:dyDescent="0.3">
      <c r="A4707">
        <v>3010929</v>
      </c>
      <c r="B4707">
        <v>1</v>
      </c>
      <c r="C4707" t="s">
        <v>82</v>
      </c>
      <c r="D4707" t="s">
        <v>98</v>
      </c>
      <c r="E4707" t="s">
        <v>17582</v>
      </c>
      <c r="F4707" t="s">
        <v>17583</v>
      </c>
      <c r="G4707" t="s">
        <v>134</v>
      </c>
      <c r="H4707" t="s">
        <v>247</v>
      </c>
      <c r="I4707" t="s">
        <v>78</v>
      </c>
      <c r="J4707" t="s">
        <v>136</v>
      </c>
      <c r="K4707" t="s">
        <v>22</v>
      </c>
      <c r="L4707" t="s">
        <v>177</v>
      </c>
      <c r="M4707" t="s">
        <v>17584</v>
      </c>
      <c r="N4707" t="s">
        <v>17585</v>
      </c>
      <c r="O4707">
        <v>2.3483291666666668</v>
      </c>
      <c r="P4707">
        <v>0</v>
      </c>
      <c r="Q4707">
        <v>211</v>
      </c>
      <c r="R4707">
        <v>0</v>
      </c>
      <c r="S4707">
        <v>0</v>
      </c>
      <c r="T4707">
        <v>0</v>
      </c>
      <c r="U4707">
        <v>3</v>
      </c>
      <c r="V4707">
        <v>0</v>
      </c>
      <c r="W4707">
        <v>0</v>
      </c>
      <c r="X4707">
        <v>0</v>
      </c>
      <c r="Y4707">
        <v>125.20721</v>
      </c>
      <c r="Z4707">
        <v>0</v>
      </c>
      <c r="AA4707">
        <v>0</v>
      </c>
      <c r="AB4707">
        <v>0</v>
      </c>
      <c r="AC4707">
        <v>2.0227615999999999</v>
      </c>
      <c r="AD4707">
        <v>0</v>
      </c>
      <c r="AE4707">
        <v>0</v>
      </c>
      <c r="AF4707">
        <v>127.22996500000001</v>
      </c>
    </row>
    <row r="4708" spans="1:32" x14ac:dyDescent="0.3">
      <c r="A4708">
        <v>3020519</v>
      </c>
      <c r="B4708">
        <v>1</v>
      </c>
      <c r="C4708" t="s">
        <v>82</v>
      </c>
      <c r="D4708" t="s">
        <v>105</v>
      </c>
      <c r="E4708" t="s">
        <v>17586</v>
      </c>
      <c r="F4708" t="s">
        <v>17587</v>
      </c>
      <c r="G4708" t="s">
        <v>134</v>
      </c>
      <c r="H4708" t="s">
        <v>238</v>
      </c>
      <c r="I4708" t="s">
        <v>78</v>
      </c>
      <c r="J4708" t="s">
        <v>136</v>
      </c>
      <c r="K4708" t="s">
        <v>22</v>
      </c>
      <c r="L4708" t="s">
        <v>177</v>
      </c>
      <c r="M4708" t="s">
        <v>17588</v>
      </c>
      <c r="N4708" t="s">
        <v>17589</v>
      </c>
      <c r="O4708">
        <v>2.6443852777777779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1.0384779</v>
      </c>
      <c r="AD4708">
        <v>0</v>
      </c>
      <c r="AE4708">
        <v>0</v>
      </c>
      <c r="AF4708">
        <v>1.0384779</v>
      </c>
    </row>
    <row r="4709" spans="1:32" x14ac:dyDescent="0.3">
      <c r="A4709">
        <v>3020543</v>
      </c>
      <c r="B4709">
        <v>1</v>
      </c>
      <c r="C4709" t="s">
        <v>83</v>
      </c>
      <c r="D4709" t="s">
        <v>126</v>
      </c>
      <c r="E4709" t="s">
        <v>10726</v>
      </c>
      <c r="F4709" t="s">
        <v>10727</v>
      </c>
      <c r="G4709" t="s">
        <v>134</v>
      </c>
      <c r="H4709" t="s">
        <v>211</v>
      </c>
      <c r="I4709" t="s">
        <v>79</v>
      </c>
      <c r="J4709" t="s">
        <v>136</v>
      </c>
      <c r="K4709" t="s">
        <v>22</v>
      </c>
      <c r="L4709" t="s">
        <v>177</v>
      </c>
      <c r="M4709" t="s">
        <v>17590</v>
      </c>
      <c r="N4709" t="s">
        <v>17591</v>
      </c>
      <c r="O4709">
        <v>0.45055555555555554</v>
      </c>
      <c r="P4709">
        <v>8</v>
      </c>
      <c r="Q4709">
        <v>1330</v>
      </c>
      <c r="R4709">
        <v>4</v>
      </c>
      <c r="S4709">
        <v>111</v>
      </c>
      <c r="T4709">
        <v>5</v>
      </c>
      <c r="U4709">
        <v>94</v>
      </c>
      <c r="V4709">
        <v>0</v>
      </c>
      <c r="W4709">
        <v>0</v>
      </c>
      <c r="X4709">
        <v>18.605387</v>
      </c>
      <c r="Y4709">
        <v>61.690730000000002</v>
      </c>
      <c r="Z4709">
        <v>1.356152</v>
      </c>
      <c r="AA4709">
        <v>8.5916910000000009</v>
      </c>
      <c r="AB4709">
        <v>10.706941</v>
      </c>
      <c r="AC4709">
        <v>19.808952000000001</v>
      </c>
      <c r="AD4709">
        <v>0</v>
      </c>
      <c r="AE4709">
        <v>0</v>
      </c>
      <c r="AF4709">
        <v>120.75986</v>
      </c>
    </row>
    <row r="4710" spans="1:32" x14ac:dyDescent="0.3">
      <c r="A4710">
        <v>3017712</v>
      </c>
      <c r="B4710">
        <v>1</v>
      </c>
      <c r="C4710" t="s">
        <v>82</v>
      </c>
      <c r="D4710" t="s">
        <v>106</v>
      </c>
      <c r="E4710" t="s">
        <v>17592</v>
      </c>
      <c r="F4710" t="s">
        <v>17593</v>
      </c>
      <c r="G4710" t="s">
        <v>134</v>
      </c>
      <c r="H4710" t="s">
        <v>367</v>
      </c>
      <c r="I4710" t="s">
        <v>78</v>
      </c>
      <c r="J4710" t="s">
        <v>136</v>
      </c>
      <c r="K4710" t="s">
        <v>22</v>
      </c>
      <c r="L4710" t="s">
        <v>177</v>
      </c>
      <c r="M4710" t="s">
        <v>17594</v>
      </c>
      <c r="N4710" t="s">
        <v>17595</v>
      </c>
      <c r="O4710">
        <v>3.3899438888888889</v>
      </c>
      <c r="P4710">
        <v>0</v>
      </c>
      <c r="Q4710">
        <v>1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2.0698411000000001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2.0698411000000001</v>
      </c>
    </row>
    <row r="4711" spans="1:32" x14ac:dyDescent="0.3">
      <c r="A4711">
        <v>3018219</v>
      </c>
      <c r="B4711">
        <v>1</v>
      </c>
      <c r="C4711" t="s">
        <v>82</v>
      </c>
      <c r="D4711" t="s">
        <v>104</v>
      </c>
      <c r="E4711" t="s">
        <v>17596</v>
      </c>
      <c r="F4711" t="s">
        <v>17597</v>
      </c>
      <c r="G4711" t="s">
        <v>134</v>
      </c>
      <c r="H4711" t="s">
        <v>216</v>
      </c>
      <c r="I4711" t="s">
        <v>78</v>
      </c>
      <c r="J4711" t="s">
        <v>136</v>
      </c>
      <c r="K4711" t="s">
        <v>22</v>
      </c>
      <c r="L4711" t="s">
        <v>177</v>
      </c>
      <c r="M4711" t="s">
        <v>17598</v>
      </c>
      <c r="N4711" t="s">
        <v>17599</v>
      </c>
      <c r="O4711">
        <v>1.6953308333333332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0.24702126999999999</v>
      </c>
      <c r="AD4711">
        <v>0</v>
      </c>
      <c r="AE4711">
        <v>0</v>
      </c>
      <c r="AF4711">
        <v>0.24702126999999999</v>
      </c>
    </row>
    <row r="4712" spans="1:32" x14ac:dyDescent="0.3">
      <c r="A4712">
        <v>3017137</v>
      </c>
      <c r="B4712">
        <v>1</v>
      </c>
      <c r="C4712" t="s">
        <v>82</v>
      </c>
      <c r="D4712" t="s">
        <v>95</v>
      </c>
      <c r="E4712" t="s">
        <v>17600</v>
      </c>
      <c r="F4712" t="s">
        <v>17601</v>
      </c>
      <c r="G4712" t="s">
        <v>134</v>
      </c>
      <c r="H4712" t="s">
        <v>367</v>
      </c>
      <c r="I4712" t="s">
        <v>78</v>
      </c>
      <c r="J4712" t="s">
        <v>136</v>
      </c>
      <c r="K4712" t="s">
        <v>22</v>
      </c>
      <c r="L4712" t="s">
        <v>177</v>
      </c>
      <c r="M4712" t="s">
        <v>17602</v>
      </c>
      <c r="N4712" t="s">
        <v>17603</v>
      </c>
      <c r="O4712">
        <v>0.71796083333333338</v>
      </c>
      <c r="P4712">
        <v>0</v>
      </c>
      <c r="Q4712">
        <v>1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0.22992261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0.22992261</v>
      </c>
    </row>
    <row r="4713" spans="1:32" x14ac:dyDescent="0.3">
      <c r="A4713">
        <v>3017276</v>
      </c>
      <c r="B4713">
        <v>1</v>
      </c>
      <c r="C4713" t="s">
        <v>82</v>
      </c>
      <c r="D4713" t="s">
        <v>87</v>
      </c>
      <c r="E4713" t="s">
        <v>17604</v>
      </c>
      <c r="F4713" t="s">
        <v>17605</v>
      </c>
      <c r="G4713" t="s">
        <v>134</v>
      </c>
      <c r="H4713" t="s">
        <v>367</v>
      </c>
      <c r="I4713" t="s">
        <v>78</v>
      </c>
      <c r="J4713" t="s">
        <v>136</v>
      </c>
      <c r="K4713" t="s">
        <v>22</v>
      </c>
      <c r="L4713" t="s">
        <v>177</v>
      </c>
      <c r="M4713" t="s">
        <v>17606</v>
      </c>
      <c r="N4713" t="s">
        <v>17607</v>
      </c>
      <c r="O4713">
        <v>4.1118836111111117</v>
      </c>
      <c r="P4713">
        <v>0</v>
      </c>
      <c r="Q4713">
        <v>16</v>
      </c>
      <c r="R4713">
        <v>0</v>
      </c>
      <c r="S4713">
        <v>0</v>
      </c>
      <c r="T4713">
        <v>0</v>
      </c>
      <c r="U4713">
        <v>2</v>
      </c>
      <c r="V4713">
        <v>0</v>
      </c>
      <c r="W4713">
        <v>0</v>
      </c>
      <c r="X4713">
        <v>0</v>
      </c>
      <c r="Y4713">
        <v>15.97434</v>
      </c>
      <c r="Z4713">
        <v>0</v>
      </c>
      <c r="AA4713">
        <v>0</v>
      </c>
      <c r="AB4713">
        <v>0</v>
      </c>
      <c r="AC4713">
        <v>11.2273035</v>
      </c>
      <c r="AD4713">
        <v>0</v>
      </c>
      <c r="AE4713">
        <v>0</v>
      </c>
      <c r="AF4713">
        <v>27.201644999999999</v>
      </c>
    </row>
    <row r="4714" spans="1:32" x14ac:dyDescent="0.3">
      <c r="A4714">
        <v>3012107</v>
      </c>
      <c r="B4714">
        <v>1</v>
      </c>
      <c r="C4714" t="s">
        <v>82</v>
      </c>
      <c r="D4714" t="s">
        <v>105</v>
      </c>
      <c r="E4714" t="s">
        <v>17608</v>
      </c>
      <c r="F4714" t="s">
        <v>17609</v>
      </c>
      <c r="G4714" t="s">
        <v>134</v>
      </c>
      <c r="H4714" t="s">
        <v>147</v>
      </c>
      <c r="I4714" t="s">
        <v>78</v>
      </c>
      <c r="J4714" t="s">
        <v>136</v>
      </c>
      <c r="K4714" t="s">
        <v>22</v>
      </c>
      <c r="L4714" t="s">
        <v>137</v>
      </c>
      <c r="M4714" t="s">
        <v>17610</v>
      </c>
      <c r="N4714" t="s">
        <v>17611</v>
      </c>
      <c r="O4714">
        <v>5.716388888888889</v>
      </c>
      <c r="P4714">
        <v>0</v>
      </c>
      <c r="Q4714">
        <v>13</v>
      </c>
      <c r="R4714">
        <v>0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0</v>
      </c>
      <c r="Y4714">
        <v>14.183331000000001</v>
      </c>
      <c r="Z4714">
        <v>0</v>
      </c>
      <c r="AA4714">
        <v>0</v>
      </c>
      <c r="AB4714">
        <v>0</v>
      </c>
      <c r="AC4714">
        <v>6.8800534999999998</v>
      </c>
      <c r="AD4714">
        <v>0</v>
      </c>
      <c r="AE4714">
        <v>0</v>
      </c>
      <c r="AF4714">
        <v>21.063385</v>
      </c>
    </row>
    <row r="4715" spans="1:32" x14ac:dyDescent="0.3">
      <c r="A4715">
        <v>3016540</v>
      </c>
      <c r="B4715">
        <v>1</v>
      </c>
      <c r="C4715" t="s">
        <v>82</v>
      </c>
      <c r="D4715" t="s">
        <v>106</v>
      </c>
      <c r="E4715" t="s">
        <v>17612</v>
      </c>
      <c r="F4715" t="s">
        <v>17613</v>
      </c>
      <c r="G4715" t="s">
        <v>134</v>
      </c>
      <c r="H4715" t="s">
        <v>367</v>
      </c>
      <c r="I4715" t="s">
        <v>78</v>
      </c>
      <c r="J4715" t="s">
        <v>136</v>
      </c>
      <c r="K4715" t="s">
        <v>22</v>
      </c>
      <c r="L4715" t="s">
        <v>177</v>
      </c>
      <c r="M4715" t="s">
        <v>17614</v>
      </c>
      <c r="N4715" t="s">
        <v>17615</v>
      </c>
      <c r="O4715">
        <v>6.0614305555555559</v>
      </c>
      <c r="P4715">
        <v>0</v>
      </c>
      <c r="Q4715">
        <v>1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4.7910557000000003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4.7910557000000003</v>
      </c>
    </row>
    <row r="4716" spans="1:32" x14ac:dyDescent="0.3">
      <c r="A4716">
        <v>3007957</v>
      </c>
      <c r="B4716">
        <v>1</v>
      </c>
      <c r="C4716" t="s">
        <v>82</v>
      </c>
      <c r="D4716" t="s">
        <v>98</v>
      </c>
      <c r="E4716" t="s">
        <v>17616</v>
      </c>
      <c r="F4716" t="s">
        <v>17617</v>
      </c>
      <c r="G4716" t="s">
        <v>134</v>
      </c>
      <c r="H4716" t="s">
        <v>247</v>
      </c>
      <c r="I4716" t="s">
        <v>78</v>
      </c>
      <c r="J4716" t="s">
        <v>136</v>
      </c>
      <c r="K4716" t="s">
        <v>22</v>
      </c>
      <c r="L4716" t="s">
        <v>177</v>
      </c>
      <c r="M4716" t="s">
        <v>17618</v>
      </c>
      <c r="N4716" t="s">
        <v>17619</v>
      </c>
      <c r="O4716">
        <v>0.87596138888888886</v>
      </c>
      <c r="P4716">
        <v>0</v>
      </c>
      <c r="Q4716">
        <v>161</v>
      </c>
      <c r="R4716">
        <v>0</v>
      </c>
      <c r="S4716">
        <v>0</v>
      </c>
      <c r="T4716">
        <v>0</v>
      </c>
      <c r="U4716">
        <v>22</v>
      </c>
      <c r="V4716">
        <v>0</v>
      </c>
      <c r="W4716">
        <v>0</v>
      </c>
      <c r="X4716">
        <v>0</v>
      </c>
      <c r="Y4716">
        <v>37.435054999999998</v>
      </c>
      <c r="Z4716">
        <v>0</v>
      </c>
      <c r="AA4716">
        <v>0</v>
      </c>
      <c r="AB4716">
        <v>0</v>
      </c>
      <c r="AC4716">
        <v>19.149487000000001</v>
      </c>
      <c r="AD4716">
        <v>0</v>
      </c>
      <c r="AE4716">
        <v>0</v>
      </c>
      <c r="AF4716">
        <v>56.584539999999997</v>
      </c>
    </row>
    <row r="4717" spans="1:32" x14ac:dyDescent="0.3">
      <c r="A4717">
        <v>3015810</v>
      </c>
      <c r="B4717">
        <v>1</v>
      </c>
      <c r="C4717" t="s">
        <v>82</v>
      </c>
      <c r="D4717" t="s">
        <v>112</v>
      </c>
      <c r="E4717" t="s">
        <v>17620</v>
      </c>
      <c r="F4717" t="s">
        <v>17621</v>
      </c>
      <c r="G4717" t="s">
        <v>134</v>
      </c>
      <c r="H4717" t="s">
        <v>238</v>
      </c>
      <c r="I4717" t="s">
        <v>78</v>
      </c>
      <c r="J4717" t="s">
        <v>136</v>
      </c>
      <c r="K4717" t="s">
        <v>22</v>
      </c>
      <c r="L4717" t="s">
        <v>177</v>
      </c>
      <c r="M4717" t="s">
        <v>17622</v>
      </c>
      <c r="N4717" t="s">
        <v>17623</v>
      </c>
      <c r="O4717">
        <v>3.2855097222222218</v>
      </c>
      <c r="P4717">
        <v>0</v>
      </c>
      <c r="Q4717">
        <v>2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1.1265240999999999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1.1265240999999999</v>
      </c>
    </row>
    <row r="4718" spans="1:32" x14ac:dyDescent="0.3">
      <c r="A4718">
        <v>3019704</v>
      </c>
      <c r="B4718">
        <v>1</v>
      </c>
      <c r="C4718" t="s">
        <v>82</v>
      </c>
      <c r="D4718" t="s">
        <v>86</v>
      </c>
      <c r="E4718" t="s">
        <v>17624</v>
      </c>
      <c r="F4718" t="s">
        <v>17625</v>
      </c>
      <c r="G4718" t="s">
        <v>134</v>
      </c>
      <c r="H4718" t="s">
        <v>367</v>
      </c>
      <c r="I4718" t="s">
        <v>78</v>
      </c>
      <c r="J4718" t="s">
        <v>136</v>
      </c>
      <c r="K4718" t="s">
        <v>22</v>
      </c>
      <c r="L4718" t="s">
        <v>177</v>
      </c>
      <c r="M4718" t="s">
        <v>17626</v>
      </c>
      <c r="N4718" t="s">
        <v>17627</v>
      </c>
      <c r="O4718">
        <v>3.6087127777777779</v>
      </c>
      <c r="P4718">
        <v>0</v>
      </c>
      <c r="Q4718">
        <v>0</v>
      </c>
      <c r="R4718">
        <v>0</v>
      </c>
      <c r="S4718">
        <v>1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6.8078985000000003</v>
      </c>
      <c r="AB4718">
        <v>0</v>
      </c>
      <c r="AC4718">
        <v>0</v>
      </c>
      <c r="AD4718">
        <v>0</v>
      </c>
      <c r="AE4718">
        <v>0</v>
      </c>
      <c r="AF4718">
        <v>6.8078985000000003</v>
      </c>
    </row>
    <row r="4719" spans="1:32" x14ac:dyDescent="0.3">
      <c r="A4719">
        <v>3015834</v>
      </c>
      <c r="B4719">
        <v>1</v>
      </c>
      <c r="C4719" t="s">
        <v>82</v>
      </c>
      <c r="D4719" t="s">
        <v>113</v>
      </c>
      <c r="E4719" t="s">
        <v>17628</v>
      </c>
      <c r="F4719" t="s">
        <v>17629</v>
      </c>
      <c r="G4719" t="s">
        <v>134</v>
      </c>
      <c r="H4719" t="s">
        <v>182</v>
      </c>
      <c r="I4719" t="s">
        <v>78</v>
      </c>
      <c r="J4719" t="s">
        <v>136</v>
      </c>
      <c r="K4719" t="s">
        <v>22</v>
      </c>
      <c r="L4719" t="s">
        <v>177</v>
      </c>
      <c r="M4719" t="s">
        <v>17630</v>
      </c>
      <c r="N4719" t="s">
        <v>17631</v>
      </c>
      <c r="O4719">
        <v>0.92683666666666664</v>
      </c>
      <c r="P4719">
        <v>0</v>
      </c>
      <c r="Q4719">
        <v>17</v>
      </c>
      <c r="R4719">
        <v>0</v>
      </c>
      <c r="S4719">
        <v>0</v>
      </c>
      <c r="T4719">
        <v>0</v>
      </c>
      <c r="U4719">
        <v>5</v>
      </c>
      <c r="V4719">
        <v>0</v>
      </c>
      <c r="W4719">
        <v>0</v>
      </c>
      <c r="X4719">
        <v>0</v>
      </c>
      <c r="Y4719">
        <v>5.8081300000000002</v>
      </c>
      <c r="Z4719">
        <v>0</v>
      </c>
      <c r="AA4719">
        <v>0</v>
      </c>
      <c r="AB4719">
        <v>0</v>
      </c>
      <c r="AC4719">
        <v>6.7698429999999998</v>
      </c>
      <c r="AD4719">
        <v>0</v>
      </c>
      <c r="AE4719">
        <v>0</v>
      </c>
      <c r="AF4719">
        <v>12.577972000000001</v>
      </c>
    </row>
    <row r="4720" spans="1:32" x14ac:dyDescent="0.3">
      <c r="A4720">
        <v>3019951</v>
      </c>
      <c r="B4720">
        <v>1</v>
      </c>
      <c r="C4720" t="s">
        <v>82</v>
      </c>
      <c r="D4720" t="s">
        <v>112</v>
      </c>
      <c r="E4720" t="s">
        <v>17632</v>
      </c>
      <c r="F4720" t="s">
        <v>17633</v>
      </c>
      <c r="G4720" t="s">
        <v>134</v>
      </c>
      <c r="H4720" t="s">
        <v>211</v>
      </c>
      <c r="I4720" t="s">
        <v>79</v>
      </c>
      <c r="J4720" t="s">
        <v>136</v>
      </c>
      <c r="K4720" t="s">
        <v>22</v>
      </c>
      <c r="L4720" t="s">
        <v>177</v>
      </c>
      <c r="M4720" t="s">
        <v>17634</v>
      </c>
      <c r="N4720" t="s">
        <v>17635</v>
      </c>
      <c r="O4720">
        <v>0.55889027777777778</v>
      </c>
      <c r="P4720">
        <v>0</v>
      </c>
      <c r="Q4720">
        <v>1635</v>
      </c>
      <c r="R4720">
        <v>0</v>
      </c>
      <c r="S4720">
        <v>7</v>
      </c>
      <c r="T4720">
        <v>0</v>
      </c>
      <c r="U4720">
        <v>98</v>
      </c>
      <c r="V4720">
        <v>0</v>
      </c>
      <c r="W4720">
        <v>0</v>
      </c>
      <c r="X4720">
        <v>0</v>
      </c>
      <c r="Y4720">
        <v>239.38216</v>
      </c>
      <c r="Z4720">
        <v>0</v>
      </c>
      <c r="AA4720">
        <v>3.3043727999999999</v>
      </c>
      <c r="AB4720">
        <v>0</v>
      </c>
      <c r="AC4720">
        <v>90.122733999999994</v>
      </c>
      <c r="AD4720">
        <v>0</v>
      </c>
      <c r="AE4720">
        <v>0</v>
      </c>
      <c r="AF4720">
        <v>332.80927000000003</v>
      </c>
    </row>
    <row r="4721" spans="1:32" x14ac:dyDescent="0.3">
      <c r="A4721">
        <v>3018248</v>
      </c>
      <c r="B4721">
        <v>1</v>
      </c>
      <c r="C4721" t="s">
        <v>82</v>
      </c>
      <c r="D4721" t="s">
        <v>105</v>
      </c>
      <c r="E4721" t="s">
        <v>17636</v>
      </c>
      <c r="F4721" t="s">
        <v>17637</v>
      </c>
      <c r="G4721" t="s">
        <v>134</v>
      </c>
      <c r="H4721" t="s">
        <v>478</v>
      </c>
      <c r="I4721" t="s">
        <v>78</v>
      </c>
      <c r="J4721" t="s">
        <v>136</v>
      </c>
      <c r="K4721" t="s">
        <v>22</v>
      </c>
      <c r="L4721" t="s">
        <v>177</v>
      </c>
      <c r="M4721" t="s">
        <v>17638</v>
      </c>
      <c r="N4721" t="s">
        <v>17639</v>
      </c>
      <c r="O4721">
        <v>1.5556447222222223</v>
      </c>
      <c r="P4721">
        <v>0</v>
      </c>
      <c r="Q4721">
        <v>48</v>
      </c>
      <c r="R4721">
        <v>0</v>
      </c>
      <c r="S4721">
        <v>0</v>
      </c>
      <c r="T4721">
        <v>0</v>
      </c>
      <c r="U4721">
        <v>8</v>
      </c>
      <c r="V4721">
        <v>0</v>
      </c>
      <c r="W4721">
        <v>0</v>
      </c>
      <c r="X4721">
        <v>0</v>
      </c>
      <c r="Y4721">
        <v>12.281437</v>
      </c>
      <c r="Z4721">
        <v>0</v>
      </c>
      <c r="AA4721">
        <v>0</v>
      </c>
      <c r="AB4721">
        <v>0</v>
      </c>
      <c r="AC4721">
        <v>5.1866402999999996</v>
      </c>
      <c r="AD4721">
        <v>0</v>
      </c>
      <c r="AE4721">
        <v>0</v>
      </c>
      <c r="AF4721">
        <v>17.468077000000001</v>
      </c>
    </row>
    <row r="4722" spans="1:32" x14ac:dyDescent="0.3">
      <c r="A4722">
        <v>3010153</v>
      </c>
      <c r="B4722">
        <v>1</v>
      </c>
      <c r="C4722" t="s">
        <v>83</v>
      </c>
      <c r="D4722" t="s">
        <v>122</v>
      </c>
      <c r="E4722" t="s">
        <v>17640</v>
      </c>
      <c r="F4722" t="s">
        <v>17641</v>
      </c>
      <c r="G4722" t="s">
        <v>134</v>
      </c>
      <c r="H4722" t="s">
        <v>318</v>
      </c>
      <c r="I4722" t="s">
        <v>79</v>
      </c>
      <c r="J4722" t="s">
        <v>136</v>
      </c>
      <c r="K4722" t="s">
        <v>22</v>
      </c>
      <c r="L4722" t="s">
        <v>177</v>
      </c>
      <c r="M4722" t="s">
        <v>17642</v>
      </c>
      <c r="N4722" t="s">
        <v>17643</v>
      </c>
      <c r="O4722">
        <v>1.8657833333333333</v>
      </c>
      <c r="P4722">
        <v>0</v>
      </c>
      <c r="Q4722">
        <v>28</v>
      </c>
      <c r="R4722">
        <v>0</v>
      </c>
      <c r="S4722">
        <v>3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4.618055</v>
      </c>
      <c r="Z4722">
        <v>0</v>
      </c>
      <c r="AA4722">
        <v>0.85601353999999996</v>
      </c>
      <c r="AB4722">
        <v>0</v>
      </c>
      <c r="AC4722">
        <v>0</v>
      </c>
      <c r="AD4722">
        <v>0</v>
      </c>
      <c r="AE4722">
        <v>0</v>
      </c>
      <c r="AF4722">
        <v>5.4740685999999998</v>
      </c>
    </row>
    <row r="4723" spans="1:32" x14ac:dyDescent="0.3">
      <c r="A4723">
        <v>3017431</v>
      </c>
      <c r="B4723">
        <v>1</v>
      </c>
      <c r="C4723" t="s">
        <v>83</v>
      </c>
      <c r="D4723" t="s">
        <v>115</v>
      </c>
      <c r="E4723" t="s">
        <v>17644</v>
      </c>
      <c r="F4723" t="s">
        <v>17645</v>
      </c>
      <c r="G4723" t="s">
        <v>134</v>
      </c>
      <c r="H4723" t="s">
        <v>247</v>
      </c>
      <c r="I4723" t="s">
        <v>78</v>
      </c>
      <c r="J4723" t="s">
        <v>136</v>
      </c>
      <c r="K4723" t="s">
        <v>22</v>
      </c>
      <c r="L4723" t="s">
        <v>177</v>
      </c>
      <c r="M4723" t="s">
        <v>17646</v>
      </c>
      <c r="N4723" t="s">
        <v>17647</v>
      </c>
      <c r="O4723">
        <v>0.39989611111111112</v>
      </c>
      <c r="P4723">
        <v>0</v>
      </c>
      <c r="Q4723">
        <v>107</v>
      </c>
      <c r="R4723">
        <v>0</v>
      </c>
      <c r="S4723">
        <v>0</v>
      </c>
      <c r="T4723">
        <v>0</v>
      </c>
      <c r="U4723">
        <v>27</v>
      </c>
      <c r="V4723">
        <v>0</v>
      </c>
      <c r="W4723">
        <v>0</v>
      </c>
      <c r="X4723">
        <v>0</v>
      </c>
      <c r="Y4723">
        <v>11.059234999999999</v>
      </c>
      <c r="Z4723">
        <v>0</v>
      </c>
      <c r="AA4723">
        <v>0</v>
      </c>
      <c r="AB4723">
        <v>0</v>
      </c>
      <c r="AC4723">
        <v>7.4855539999999996</v>
      </c>
      <c r="AD4723">
        <v>0</v>
      </c>
      <c r="AE4723">
        <v>0</v>
      </c>
      <c r="AF4723">
        <v>18.544788</v>
      </c>
    </row>
    <row r="4724" spans="1:32" x14ac:dyDescent="0.3">
      <c r="A4724">
        <v>3018274</v>
      </c>
      <c r="B4724">
        <v>1</v>
      </c>
      <c r="C4724" t="s">
        <v>82</v>
      </c>
      <c r="D4724" t="s">
        <v>105</v>
      </c>
      <c r="E4724" t="s">
        <v>17648</v>
      </c>
      <c r="F4724" t="s">
        <v>17649</v>
      </c>
      <c r="G4724" t="s">
        <v>134</v>
      </c>
      <c r="H4724" t="s">
        <v>238</v>
      </c>
      <c r="I4724" t="s">
        <v>78</v>
      </c>
      <c r="J4724" t="s">
        <v>136</v>
      </c>
      <c r="K4724" t="s">
        <v>22</v>
      </c>
      <c r="L4724" t="s">
        <v>177</v>
      </c>
      <c r="M4724" t="s">
        <v>17650</v>
      </c>
      <c r="N4724" t="s">
        <v>17651</v>
      </c>
      <c r="O4724">
        <v>1.5338369444444444</v>
      </c>
      <c r="P4724">
        <v>0</v>
      </c>
      <c r="Q4724">
        <v>1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</row>
    <row r="4725" spans="1:32" x14ac:dyDescent="0.3">
      <c r="A4725">
        <v>3020573</v>
      </c>
      <c r="B4725">
        <v>1</v>
      </c>
      <c r="C4725" t="s">
        <v>82</v>
      </c>
      <c r="D4725" t="s">
        <v>98</v>
      </c>
      <c r="E4725" t="s">
        <v>17652</v>
      </c>
      <c r="F4725" t="s">
        <v>17653</v>
      </c>
      <c r="G4725" t="s">
        <v>134</v>
      </c>
      <c r="H4725" t="s">
        <v>182</v>
      </c>
      <c r="I4725" t="s">
        <v>78</v>
      </c>
      <c r="J4725" t="s">
        <v>136</v>
      </c>
      <c r="K4725" t="s">
        <v>22</v>
      </c>
      <c r="L4725" t="s">
        <v>177</v>
      </c>
      <c r="M4725" t="s">
        <v>17654</v>
      </c>
      <c r="N4725" t="s">
        <v>17655</v>
      </c>
      <c r="O4725">
        <v>0.54055555555555557</v>
      </c>
      <c r="P4725">
        <v>0</v>
      </c>
      <c r="Q4725">
        <v>910</v>
      </c>
      <c r="R4725">
        <v>0</v>
      </c>
      <c r="S4725">
        <v>0</v>
      </c>
      <c r="T4725">
        <v>0</v>
      </c>
      <c r="U4725">
        <v>73</v>
      </c>
      <c r="V4725">
        <v>0</v>
      </c>
      <c r="W4725">
        <v>0</v>
      </c>
      <c r="X4725">
        <v>0</v>
      </c>
      <c r="Y4725">
        <v>139.86365000000001</v>
      </c>
      <c r="Z4725">
        <v>0</v>
      </c>
      <c r="AA4725">
        <v>0</v>
      </c>
      <c r="AB4725">
        <v>0</v>
      </c>
      <c r="AC4725">
        <v>17.467558</v>
      </c>
      <c r="AD4725">
        <v>0</v>
      </c>
      <c r="AE4725">
        <v>0</v>
      </c>
      <c r="AF4725">
        <v>157.3312</v>
      </c>
    </row>
    <row r="4726" spans="1:32" x14ac:dyDescent="0.3">
      <c r="A4726">
        <v>3018292</v>
      </c>
      <c r="B4726">
        <v>1</v>
      </c>
      <c r="C4726" t="s">
        <v>82</v>
      </c>
      <c r="D4726" t="s">
        <v>111</v>
      </c>
      <c r="E4726" t="s">
        <v>17656</v>
      </c>
      <c r="F4726" t="s">
        <v>17657</v>
      </c>
      <c r="G4726" t="s">
        <v>134</v>
      </c>
      <c r="H4726" t="s">
        <v>211</v>
      </c>
      <c r="I4726" t="s">
        <v>79</v>
      </c>
      <c r="J4726" t="s">
        <v>136</v>
      </c>
      <c r="K4726" t="s">
        <v>22</v>
      </c>
      <c r="L4726" t="s">
        <v>177</v>
      </c>
      <c r="M4726" t="s">
        <v>17658</v>
      </c>
      <c r="N4726" t="s">
        <v>17659</v>
      </c>
      <c r="O4726">
        <v>1.8202777777777779</v>
      </c>
      <c r="P4726">
        <v>0</v>
      </c>
      <c r="Q4726">
        <v>0</v>
      </c>
      <c r="R4726">
        <v>1</v>
      </c>
      <c r="S4726">
        <v>0</v>
      </c>
      <c r="T4726">
        <v>3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4.5038514000000003</v>
      </c>
      <c r="AA4726">
        <v>0</v>
      </c>
      <c r="AB4726">
        <v>4.7488995000000003</v>
      </c>
      <c r="AC4726">
        <v>0</v>
      </c>
      <c r="AD4726">
        <v>0</v>
      </c>
      <c r="AE4726">
        <v>0</v>
      </c>
      <c r="AF4726">
        <v>9.2527509999999999</v>
      </c>
    </row>
    <row r="4727" spans="1:32" x14ac:dyDescent="0.3">
      <c r="A4727">
        <v>3018625</v>
      </c>
      <c r="B4727">
        <v>1</v>
      </c>
      <c r="C4727" t="s">
        <v>83</v>
      </c>
      <c r="D4727" t="s">
        <v>120</v>
      </c>
      <c r="E4727" t="s">
        <v>17660</v>
      </c>
      <c r="F4727" t="s">
        <v>17661</v>
      </c>
      <c r="G4727" t="s">
        <v>134</v>
      </c>
      <c r="H4727" t="s">
        <v>211</v>
      </c>
      <c r="I4727" t="s">
        <v>79</v>
      </c>
      <c r="J4727" t="s">
        <v>136</v>
      </c>
      <c r="K4727" t="s">
        <v>22</v>
      </c>
      <c r="L4727" t="s">
        <v>177</v>
      </c>
      <c r="M4727" t="s">
        <v>17662</v>
      </c>
      <c r="N4727" t="s">
        <v>17663</v>
      </c>
      <c r="O4727">
        <v>0.51722222222222225</v>
      </c>
      <c r="P4727">
        <v>1</v>
      </c>
      <c r="Q4727">
        <v>1472</v>
      </c>
      <c r="R4727">
        <v>1</v>
      </c>
      <c r="S4727">
        <v>83</v>
      </c>
      <c r="T4727">
        <v>4</v>
      </c>
      <c r="U4727">
        <v>226</v>
      </c>
      <c r="V4727">
        <v>0</v>
      </c>
      <c r="W4727">
        <v>0</v>
      </c>
      <c r="X4727">
        <v>16.566904000000001</v>
      </c>
      <c r="Y4727">
        <v>121.95934</v>
      </c>
      <c r="Z4727">
        <v>3.4450028000000001</v>
      </c>
      <c r="AA4727">
        <v>5.0224156000000004</v>
      </c>
      <c r="AB4727">
        <v>27.19699</v>
      </c>
      <c r="AC4727">
        <v>23.445219999999999</v>
      </c>
      <c r="AD4727">
        <v>0</v>
      </c>
      <c r="AE4727">
        <v>0</v>
      </c>
      <c r="AF4727">
        <v>197.63587999999999</v>
      </c>
    </row>
    <row r="4728" spans="1:32" x14ac:dyDescent="0.3">
      <c r="A4728">
        <v>3007508</v>
      </c>
      <c r="B4728">
        <v>1</v>
      </c>
      <c r="C4728" t="s">
        <v>82</v>
      </c>
      <c r="D4728" t="s">
        <v>91</v>
      </c>
      <c r="E4728" t="s">
        <v>9100</v>
      </c>
      <c r="F4728" t="s">
        <v>9101</v>
      </c>
      <c r="G4728" t="s">
        <v>134</v>
      </c>
      <c r="H4728" t="s">
        <v>211</v>
      </c>
      <c r="I4728" t="s">
        <v>79</v>
      </c>
      <c r="J4728" t="s">
        <v>136</v>
      </c>
      <c r="K4728" t="s">
        <v>22</v>
      </c>
      <c r="L4728" t="s">
        <v>177</v>
      </c>
      <c r="M4728" t="s">
        <v>17664</v>
      </c>
      <c r="N4728" t="s">
        <v>17665</v>
      </c>
      <c r="O4728">
        <v>2.0045161111111112</v>
      </c>
      <c r="P4728">
        <v>10</v>
      </c>
      <c r="Q4728">
        <v>459</v>
      </c>
      <c r="R4728">
        <v>3</v>
      </c>
      <c r="S4728">
        <v>130</v>
      </c>
      <c r="T4728">
        <v>4</v>
      </c>
      <c r="U4728">
        <v>73</v>
      </c>
      <c r="V4728">
        <v>0</v>
      </c>
      <c r="W4728">
        <v>0</v>
      </c>
      <c r="X4728">
        <v>8.6295149999999996</v>
      </c>
      <c r="Y4728">
        <v>240.32508999999999</v>
      </c>
      <c r="Z4728">
        <v>33.773795999999997</v>
      </c>
      <c r="AA4728">
        <v>153.31444999999999</v>
      </c>
      <c r="AB4728">
        <v>4.6374750000000002</v>
      </c>
      <c r="AC4728">
        <v>168.22077999999999</v>
      </c>
      <c r="AD4728">
        <v>0</v>
      </c>
      <c r="AE4728">
        <v>0</v>
      </c>
      <c r="AF4728">
        <v>608.90110000000004</v>
      </c>
    </row>
    <row r="4729" spans="1:32" x14ac:dyDescent="0.3">
      <c r="A4729">
        <v>3016017</v>
      </c>
      <c r="B4729">
        <v>1</v>
      </c>
      <c r="C4729" t="s">
        <v>82</v>
      </c>
      <c r="D4729" t="s">
        <v>98</v>
      </c>
      <c r="E4729" t="s">
        <v>17666</v>
      </c>
      <c r="F4729" t="s">
        <v>17667</v>
      </c>
      <c r="G4729" t="s">
        <v>134</v>
      </c>
      <c r="H4729" t="s">
        <v>229</v>
      </c>
      <c r="I4729" t="s">
        <v>78</v>
      </c>
      <c r="J4729" t="s">
        <v>136</v>
      </c>
      <c r="K4729" t="s">
        <v>22</v>
      </c>
      <c r="L4729" t="s">
        <v>177</v>
      </c>
      <c r="M4729" t="s">
        <v>17668</v>
      </c>
      <c r="N4729" t="s">
        <v>17669</v>
      </c>
      <c r="O4729">
        <v>1.527136111111111</v>
      </c>
      <c r="P4729">
        <v>0</v>
      </c>
      <c r="Q4729">
        <v>15</v>
      </c>
      <c r="R4729">
        <v>0</v>
      </c>
      <c r="S4729">
        <v>0</v>
      </c>
      <c r="T4729">
        <v>0</v>
      </c>
      <c r="U4729">
        <v>2</v>
      </c>
      <c r="V4729">
        <v>0</v>
      </c>
      <c r="W4729">
        <v>0</v>
      </c>
      <c r="X4729">
        <v>0</v>
      </c>
      <c r="Y4729">
        <v>4.0545187</v>
      </c>
      <c r="Z4729">
        <v>0</v>
      </c>
      <c r="AA4729">
        <v>0</v>
      </c>
      <c r="AB4729">
        <v>0</v>
      </c>
      <c r="AC4729">
        <v>1.5115453999999999</v>
      </c>
      <c r="AD4729">
        <v>0</v>
      </c>
      <c r="AE4729">
        <v>0</v>
      </c>
      <c r="AF4729">
        <v>5.5660639999999999</v>
      </c>
    </row>
    <row r="4730" spans="1:32" x14ac:dyDescent="0.3">
      <c r="A4730">
        <v>3018604</v>
      </c>
      <c r="B4730">
        <v>1</v>
      </c>
      <c r="C4730" t="s">
        <v>83</v>
      </c>
      <c r="D4730" t="s">
        <v>119</v>
      </c>
      <c r="E4730" t="s">
        <v>17670</v>
      </c>
      <c r="F4730" t="s">
        <v>17671</v>
      </c>
      <c r="G4730" t="s">
        <v>134</v>
      </c>
      <c r="H4730" t="s">
        <v>327</v>
      </c>
      <c r="I4730" t="s">
        <v>78</v>
      </c>
      <c r="J4730" t="s">
        <v>136</v>
      </c>
      <c r="K4730" t="s">
        <v>22</v>
      </c>
      <c r="L4730" t="s">
        <v>177</v>
      </c>
      <c r="M4730" t="s">
        <v>17672</v>
      </c>
      <c r="N4730" t="s">
        <v>17673</v>
      </c>
      <c r="O4730">
        <v>1.4033333333333333</v>
      </c>
      <c r="P4730">
        <v>0</v>
      </c>
      <c r="Q4730">
        <v>12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1.4013306000000001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1.4013306000000001</v>
      </c>
    </row>
    <row r="4731" spans="1:32" x14ac:dyDescent="0.3">
      <c r="A4731">
        <v>3016628</v>
      </c>
      <c r="B4731">
        <v>1</v>
      </c>
      <c r="C4731" t="s">
        <v>82</v>
      </c>
      <c r="D4731" t="s">
        <v>91</v>
      </c>
      <c r="E4731" t="s">
        <v>17674</v>
      </c>
      <c r="F4731" t="s">
        <v>17675</v>
      </c>
      <c r="G4731" t="s">
        <v>134</v>
      </c>
      <c r="H4731" t="s">
        <v>211</v>
      </c>
      <c r="I4731" t="s">
        <v>79</v>
      </c>
      <c r="J4731" t="s">
        <v>136</v>
      </c>
      <c r="K4731" t="s">
        <v>22</v>
      </c>
      <c r="L4731" t="s">
        <v>177</v>
      </c>
      <c r="M4731" t="s">
        <v>17676</v>
      </c>
      <c r="N4731" t="s">
        <v>17677</v>
      </c>
      <c r="O4731">
        <v>2.6416666666666666</v>
      </c>
      <c r="P4731">
        <v>9</v>
      </c>
      <c r="Q4731">
        <v>1750</v>
      </c>
      <c r="R4731">
        <v>13</v>
      </c>
      <c r="S4731">
        <v>303</v>
      </c>
      <c r="T4731">
        <v>31</v>
      </c>
      <c r="U4731">
        <v>309</v>
      </c>
      <c r="V4731">
        <v>1</v>
      </c>
      <c r="W4731">
        <v>0</v>
      </c>
      <c r="X4731">
        <v>16.519950000000001</v>
      </c>
      <c r="Y4731">
        <v>1729.1261</v>
      </c>
      <c r="Z4731">
        <v>95.182159999999996</v>
      </c>
      <c r="AA4731">
        <v>243.44415000000001</v>
      </c>
      <c r="AB4731">
        <v>499.93045000000001</v>
      </c>
      <c r="AC4731">
        <v>495.27303999999998</v>
      </c>
      <c r="AD4731">
        <v>38.859850000000002</v>
      </c>
      <c r="AE4731">
        <v>0</v>
      </c>
      <c r="AF4731">
        <v>3118.3357000000001</v>
      </c>
    </row>
    <row r="4732" spans="1:32" x14ac:dyDescent="0.3">
      <c r="A4732">
        <v>3016926</v>
      </c>
      <c r="B4732">
        <v>1</v>
      </c>
      <c r="C4732" t="s">
        <v>82</v>
      </c>
      <c r="D4732" t="s">
        <v>88</v>
      </c>
      <c r="E4732" t="s">
        <v>17678</v>
      </c>
      <c r="F4732" t="s">
        <v>17679</v>
      </c>
      <c r="G4732" t="s">
        <v>134</v>
      </c>
      <c r="H4732" t="s">
        <v>147</v>
      </c>
      <c r="I4732" t="s">
        <v>79</v>
      </c>
      <c r="J4732" t="s">
        <v>136</v>
      </c>
      <c r="K4732" t="s">
        <v>22</v>
      </c>
      <c r="L4732" t="s">
        <v>137</v>
      </c>
      <c r="M4732" t="s">
        <v>17680</v>
      </c>
      <c r="N4732" t="s">
        <v>17681</v>
      </c>
      <c r="O4732">
        <v>4.4413888888888886</v>
      </c>
      <c r="P4732">
        <v>0</v>
      </c>
      <c r="Q4732">
        <v>850</v>
      </c>
      <c r="R4732">
        <v>0</v>
      </c>
      <c r="S4732">
        <v>1</v>
      </c>
      <c r="T4732">
        <v>0</v>
      </c>
      <c r="U4732">
        <v>40</v>
      </c>
      <c r="V4732">
        <v>0</v>
      </c>
      <c r="W4732">
        <v>0</v>
      </c>
      <c r="X4732">
        <v>0</v>
      </c>
      <c r="Y4732">
        <v>859.99459999999999</v>
      </c>
      <c r="Z4732">
        <v>0</v>
      </c>
      <c r="AA4732">
        <v>1.3693158999999999E-3</v>
      </c>
      <c r="AB4732">
        <v>0</v>
      </c>
      <c r="AC4732">
        <v>108.37306</v>
      </c>
      <c r="AD4732">
        <v>0</v>
      </c>
      <c r="AE4732">
        <v>0</v>
      </c>
      <c r="AF4732">
        <v>968.36900000000003</v>
      </c>
    </row>
    <row r="4733" spans="1:32" x14ac:dyDescent="0.3">
      <c r="A4733">
        <v>3016467</v>
      </c>
      <c r="B4733">
        <v>1</v>
      </c>
      <c r="C4733" t="s">
        <v>82</v>
      </c>
      <c r="D4733" t="s">
        <v>106</v>
      </c>
      <c r="E4733" t="s">
        <v>17682</v>
      </c>
      <c r="F4733" t="s">
        <v>17683</v>
      </c>
      <c r="G4733" t="s">
        <v>134</v>
      </c>
      <c r="H4733" t="s">
        <v>367</v>
      </c>
      <c r="I4733" t="s">
        <v>78</v>
      </c>
      <c r="J4733" t="s">
        <v>136</v>
      </c>
      <c r="K4733" t="s">
        <v>22</v>
      </c>
      <c r="L4733" t="s">
        <v>177</v>
      </c>
      <c r="M4733" t="s">
        <v>17684</v>
      </c>
      <c r="N4733" t="s">
        <v>17685</v>
      </c>
      <c r="O4733">
        <v>7.7542905555555555</v>
      </c>
      <c r="P4733">
        <v>0</v>
      </c>
      <c r="Q4733">
        <v>1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1.2860176999999999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1.2860176999999999</v>
      </c>
    </row>
    <row r="4734" spans="1:32" x14ac:dyDescent="0.3">
      <c r="A4734">
        <v>3014796</v>
      </c>
      <c r="B4734">
        <v>1</v>
      </c>
      <c r="C4734" t="s">
        <v>82</v>
      </c>
      <c r="D4734" t="s">
        <v>104</v>
      </c>
      <c r="E4734" t="s">
        <v>17686</v>
      </c>
      <c r="F4734" t="s">
        <v>17687</v>
      </c>
      <c r="G4734" t="s">
        <v>134</v>
      </c>
      <c r="H4734" t="s">
        <v>182</v>
      </c>
      <c r="I4734" t="s">
        <v>78</v>
      </c>
      <c r="J4734" t="s">
        <v>136</v>
      </c>
      <c r="K4734" t="s">
        <v>22</v>
      </c>
      <c r="L4734" t="s">
        <v>177</v>
      </c>
      <c r="M4734" t="s">
        <v>17688</v>
      </c>
      <c r="N4734" t="s">
        <v>17689</v>
      </c>
      <c r="O4734">
        <v>1.6991430555555556</v>
      </c>
      <c r="P4734">
        <v>0</v>
      </c>
      <c r="Q4734">
        <v>67</v>
      </c>
      <c r="R4734">
        <v>0</v>
      </c>
      <c r="S4734">
        <v>0</v>
      </c>
      <c r="T4734">
        <v>0</v>
      </c>
      <c r="U4734">
        <v>2</v>
      </c>
      <c r="V4734">
        <v>0</v>
      </c>
      <c r="W4734">
        <v>0</v>
      </c>
      <c r="X4734">
        <v>0</v>
      </c>
      <c r="Y4734">
        <v>31.626541</v>
      </c>
      <c r="Z4734">
        <v>0</v>
      </c>
      <c r="AA4734">
        <v>0</v>
      </c>
      <c r="AB4734">
        <v>0</v>
      </c>
      <c r="AC4734">
        <v>0.84200852999999998</v>
      </c>
      <c r="AD4734">
        <v>0</v>
      </c>
      <c r="AE4734">
        <v>0</v>
      </c>
      <c r="AF4734">
        <v>32.46855</v>
      </c>
    </row>
    <row r="4735" spans="1:32" x14ac:dyDescent="0.3">
      <c r="A4735">
        <v>3009234</v>
      </c>
      <c r="B4735">
        <v>1</v>
      </c>
      <c r="C4735" t="s">
        <v>82</v>
      </c>
      <c r="D4735" t="s">
        <v>94</v>
      </c>
      <c r="E4735" t="s">
        <v>17690</v>
      </c>
      <c r="F4735" t="s">
        <v>17691</v>
      </c>
      <c r="G4735" t="s">
        <v>134</v>
      </c>
      <c r="H4735" t="s">
        <v>367</v>
      </c>
      <c r="I4735" t="s">
        <v>78</v>
      </c>
      <c r="J4735" t="s">
        <v>136</v>
      </c>
      <c r="K4735" t="s">
        <v>22</v>
      </c>
      <c r="L4735" t="s">
        <v>177</v>
      </c>
      <c r="M4735" t="s">
        <v>17692</v>
      </c>
      <c r="N4735" t="s">
        <v>17693</v>
      </c>
      <c r="O4735">
        <v>3.3861308333333331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2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</row>
    <row r="4736" spans="1:32" x14ac:dyDescent="0.3">
      <c r="A4736">
        <v>3012686</v>
      </c>
      <c r="B4736">
        <v>1</v>
      </c>
      <c r="C4736" t="s">
        <v>83</v>
      </c>
      <c r="D4736" t="s">
        <v>119</v>
      </c>
      <c r="E4736" t="s">
        <v>1682</v>
      </c>
      <c r="F4736" t="s">
        <v>1683</v>
      </c>
      <c r="G4736" t="s">
        <v>134</v>
      </c>
      <c r="H4736" t="s">
        <v>147</v>
      </c>
      <c r="I4736" t="s">
        <v>79</v>
      </c>
      <c r="J4736" t="s">
        <v>136</v>
      </c>
      <c r="K4736" t="s">
        <v>22</v>
      </c>
      <c r="L4736" t="s">
        <v>137</v>
      </c>
      <c r="M4736" t="s">
        <v>17694</v>
      </c>
      <c r="N4736" t="s">
        <v>17695</v>
      </c>
      <c r="O4736">
        <v>4.8177777777777777</v>
      </c>
      <c r="P4736">
        <v>0</v>
      </c>
      <c r="Q4736">
        <v>342</v>
      </c>
      <c r="R4736">
        <v>0</v>
      </c>
      <c r="S4736">
        <v>1</v>
      </c>
      <c r="T4736">
        <v>0</v>
      </c>
      <c r="U4736">
        <v>29</v>
      </c>
      <c r="V4736">
        <v>0</v>
      </c>
      <c r="W4736">
        <v>0</v>
      </c>
      <c r="X4736">
        <v>0</v>
      </c>
      <c r="Y4736">
        <v>125.20759</v>
      </c>
      <c r="Z4736">
        <v>0</v>
      </c>
      <c r="AA4736">
        <v>2.8311987999999998E-4</v>
      </c>
      <c r="AB4736">
        <v>0</v>
      </c>
      <c r="AC4736">
        <v>13.725384999999999</v>
      </c>
      <c r="AD4736">
        <v>0</v>
      </c>
      <c r="AE4736">
        <v>0</v>
      </c>
      <c r="AF4736">
        <v>138.93325999999999</v>
      </c>
    </row>
    <row r="4737" spans="1:32" x14ac:dyDescent="0.3">
      <c r="A4737">
        <v>3016788</v>
      </c>
      <c r="B4737">
        <v>1</v>
      </c>
      <c r="C4737" t="s">
        <v>82</v>
      </c>
      <c r="D4737" t="s">
        <v>113</v>
      </c>
      <c r="E4737" t="s">
        <v>17696</v>
      </c>
      <c r="F4737" t="s">
        <v>17697</v>
      </c>
      <c r="G4737" t="s">
        <v>134</v>
      </c>
      <c r="H4737" t="s">
        <v>211</v>
      </c>
      <c r="I4737" t="s">
        <v>79</v>
      </c>
      <c r="J4737" t="s">
        <v>136</v>
      </c>
      <c r="K4737" t="s">
        <v>22</v>
      </c>
      <c r="L4737" t="s">
        <v>177</v>
      </c>
      <c r="M4737" t="s">
        <v>17698</v>
      </c>
      <c r="N4737" t="s">
        <v>17699</v>
      </c>
      <c r="O4737">
        <v>0.42777777777777776</v>
      </c>
      <c r="P4737">
        <v>0</v>
      </c>
      <c r="Q4737">
        <v>344</v>
      </c>
      <c r="R4737">
        <v>0</v>
      </c>
      <c r="S4737">
        <v>18</v>
      </c>
      <c r="T4737">
        <v>3</v>
      </c>
      <c r="U4737">
        <v>37</v>
      </c>
      <c r="V4737">
        <v>0</v>
      </c>
      <c r="W4737">
        <v>0</v>
      </c>
      <c r="X4737">
        <v>0</v>
      </c>
      <c r="Y4737">
        <v>51.517395</v>
      </c>
      <c r="Z4737">
        <v>0</v>
      </c>
      <c r="AA4737">
        <v>6.9037119999999996</v>
      </c>
      <c r="AB4737">
        <v>17.044053999999999</v>
      </c>
      <c r="AC4737">
        <v>14.067905</v>
      </c>
      <c r="AD4737">
        <v>0</v>
      </c>
      <c r="AE4737">
        <v>0</v>
      </c>
      <c r="AF4737">
        <v>89.533066000000005</v>
      </c>
    </row>
    <row r="4738" spans="1:32" x14ac:dyDescent="0.3">
      <c r="A4738">
        <v>3011167</v>
      </c>
      <c r="B4738">
        <v>1</v>
      </c>
      <c r="C4738" t="s">
        <v>82</v>
      </c>
      <c r="D4738" t="s">
        <v>91</v>
      </c>
      <c r="E4738" t="s">
        <v>11576</v>
      </c>
      <c r="F4738" t="s">
        <v>11577</v>
      </c>
      <c r="G4738" t="s">
        <v>134</v>
      </c>
      <c r="H4738" t="s">
        <v>216</v>
      </c>
      <c r="I4738" t="s">
        <v>78</v>
      </c>
      <c r="J4738" t="s">
        <v>136</v>
      </c>
      <c r="K4738" t="s">
        <v>22</v>
      </c>
      <c r="L4738" t="s">
        <v>177</v>
      </c>
      <c r="M4738" t="s">
        <v>17700</v>
      </c>
      <c r="N4738" t="s">
        <v>17701</v>
      </c>
      <c r="O4738">
        <v>1.6450441666666666</v>
      </c>
      <c r="P4738">
        <v>0</v>
      </c>
      <c r="Q4738">
        <v>17</v>
      </c>
      <c r="R4738">
        <v>0</v>
      </c>
      <c r="S4738">
        <v>0</v>
      </c>
      <c r="T4738">
        <v>0</v>
      </c>
      <c r="U4738">
        <v>4</v>
      </c>
      <c r="V4738">
        <v>0</v>
      </c>
      <c r="W4738">
        <v>0</v>
      </c>
      <c r="X4738">
        <v>0</v>
      </c>
      <c r="Y4738">
        <v>6.0295486</v>
      </c>
      <c r="Z4738">
        <v>0</v>
      </c>
      <c r="AA4738">
        <v>0</v>
      </c>
      <c r="AB4738">
        <v>0</v>
      </c>
      <c r="AC4738">
        <v>1.8258151</v>
      </c>
      <c r="AD4738">
        <v>0</v>
      </c>
      <c r="AE4738">
        <v>0</v>
      </c>
      <c r="AF4738">
        <v>7.8553633999999999</v>
      </c>
    </row>
    <row r="4739" spans="1:32" x14ac:dyDescent="0.3">
      <c r="A4739">
        <v>3020472</v>
      </c>
      <c r="B4739">
        <v>1</v>
      </c>
      <c r="C4739" t="s">
        <v>83</v>
      </c>
      <c r="D4739" t="s">
        <v>124</v>
      </c>
      <c r="E4739" t="s">
        <v>17702</v>
      </c>
      <c r="F4739" t="s">
        <v>17703</v>
      </c>
      <c r="G4739" t="s">
        <v>134</v>
      </c>
      <c r="H4739" t="s">
        <v>182</v>
      </c>
      <c r="I4739" t="s">
        <v>78</v>
      </c>
      <c r="J4739" t="s">
        <v>136</v>
      </c>
      <c r="K4739" t="s">
        <v>22</v>
      </c>
      <c r="L4739" t="s">
        <v>177</v>
      </c>
      <c r="M4739" t="s">
        <v>17704</v>
      </c>
      <c r="N4739" t="s">
        <v>17705</v>
      </c>
      <c r="O4739">
        <v>0.78061749999999996</v>
      </c>
      <c r="P4739">
        <v>0</v>
      </c>
      <c r="Q4739">
        <v>51</v>
      </c>
      <c r="R4739">
        <v>0</v>
      </c>
      <c r="S4739">
        <v>0</v>
      </c>
      <c r="T4739">
        <v>0</v>
      </c>
      <c r="U4739">
        <v>2</v>
      </c>
      <c r="V4739">
        <v>0</v>
      </c>
      <c r="W4739">
        <v>0</v>
      </c>
      <c r="X4739">
        <v>0</v>
      </c>
      <c r="Y4739">
        <v>8.5521960000000004</v>
      </c>
      <c r="Z4739">
        <v>0</v>
      </c>
      <c r="AA4739">
        <v>0</v>
      </c>
      <c r="AB4739">
        <v>0</v>
      </c>
      <c r="AC4739">
        <v>4.6633139999999997</v>
      </c>
      <c r="AD4739">
        <v>0</v>
      </c>
      <c r="AE4739">
        <v>0</v>
      </c>
      <c r="AF4739">
        <v>13.215509000000001</v>
      </c>
    </row>
    <row r="4740" spans="1:32" x14ac:dyDescent="0.3">
      <c r="A4740">
        <v>3018272</v>
      </c>
      <c r="B4740">
        <v>1</v>
      </c>
      <c r="C4740" t="s">
        <v>82</v>
      </c>
      <c r="D4740" t="s">
        <v>96</v>
      </c>
      <c r="E4740" t="s">
        <v>17706</v>
      </c>
      <c r="F4740" t="s">
        <v>17707</v>
      </c>
      <c r="G4740" t="s">
        <v>134</v>
      </c>
      <c r="H4740" t="s">
        <v>367</v>
      </c>
      <c r="I4740" t="s">
        <v>78</v>
      </c>
      <c r="J4740" t="s">
        <v>136</v>
      </c>
      <c r="K4740" t="s">
        <v>22</v>
      </c>
      <c r="L4740" t="s">
        <v>177</v>
      </c>
      <c r="M4740" t="s">
        <v>17708</v>
      </c>
      <c r="N4740" t="s">
        <v>17709</v>
      </c>
      <c r="O4740">
        <v>0.81004083333333332</v>
      </c>
      <c r="P4740">
        <v>0</v>
      </c>
      <c r="Q4740">
        <v>1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0.22596946000000001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0.22596946000000001</v>
      </c>
    </row>
    <row r="4741" spans="1:32" x14ac:dyDescent="0.3">
      <c r="A4741">
        <v>3020553</v>
      </c>
      <c r="B4741">
        <v>1</v>
      </c>
      <c r="C4741" t="s">
        <v>83</v>
      </c>
      <c r="D4741" t="s">
        <v>130</v>
      </c>
      <c r="E4741" t="s">
        <v>6755</v>
      </c>
      <c r="F4741" t="s">
        <v>6756</v>
      </c>
      <c r="G4741" t="s">
        <v>134</v>
      </c>
      <c r="H4741" t="s">
        <v>182</v>
      </c>
      <c r="I4741" t="s">
        <v>79</v>
      </c>
      <c r="J4741" t="s">
        <v>136</v>
      </c>
      <c r="K4741" t="s">
        <v>22</v>
      </c>
      <c r="L4741" t="s">
        <v>177</v>
      </c>
      <c r="M4741" t="s">
        <v>17710</v>
      </c>
      <c r="N4741" t="s">
        <v>17711</v>
      </c>
      <c r="O4741">
        <v>0.53959000000000001</v>
      </c>
      <c r="P4741">
        <v>17</v>
      </c>
      <c r="Q4741">
        <v>1310</v>
      </c>
      <c r="R4741">
        <v>24</v>
      </c>
      <c r="S4741">
        <v>12</v>
      </c>
      <c r="T4741">
        <v>11</v>
      </c>
      <c r="U4741">
        <v>102</v>
      </c>
      <c r="V4741">
        <v>0</v>
      </c>
      <c r="W4741">
        <v>0</v>
      </c>
      <c r="X4741">
        <v>11.483969999999999</v>
      </c>
      <c r="Y4741">
        <v>75.590453999999994</v>
      </c>
      <c r="Z4741">
        <v>128.02681999999999</v>
      </c>
      <c r="AA4741">
        <v>1.0629914</v>
      </c>
      <c r="AB4741">
        <v>19.332563</v>
      </c>
      <c r="AC4741">
        <v>26.201502000000001</v>
      </c>
      <c r="AD4741">
        <v>0</v>
      </c>
      <c r="AE4741">
        <v>0</v>
      </c>
      <c r="AF4741">
        <v>261.69830000000002</v>
      </c>
    </row>
    <row r="4742" spans="1:32" x14ac:dyDescent="0.3">
      <c r="A4742">
        <v>3015830</v>
      </c>
      <c r="B4742">
        <v>1</v>
      </c>
      <c r="C4742" t="s">
        <v>82</v>
      </c>
      <c r="D4742" t="s">
        <v>104</v>
      </c>
      <c r="E4742" t="s">
        <v>17712</v>
      </c>
      <c r="F4742" t="s">
        <v>17713</v>
      </c>
      <c r="G4742" t="s">
        <v>134</v>
      </c>
      <c r="H4742" t="s">
        <v>247</v>
      </c>
      <c r="I4742" t="s">
        <v>78</v>
      </c>
      <c r="J4742" t="s">
        <v>136</v>
      </c>
      <c r="K4742" t="s">
        <v>22</v>
      </c>
      <c r="L4742" t="s">
        <v>177</v>
      </c>
      <c r="M4742" t="s">
        <v>17714</v>
      </c>
      <c r="N4742" t="s">
        <v>17715</v>
      </c>
      <c r="O4742">
        <v>1.5814333333333332</v>
      </c>
      <c r="P4742">
        <v>0</v>
      </c>
      <c r="Q4742">
        <v>152</v>
      </c>
      <c r="R4742">
        <v>0</v>
      </c>
      <c r="S4742">
        <v>0</v>
      </c>
      <c r="T4742">
        <v>0</v>
      </c>
      <c r="U4742">
        <v>8</v>
      </c>
      <c r="V4742">
        <v>0</v>
      </c>
      <c r="W4742">
        <v>0</v>
      </c>
      <c r="X4742">
        <v>0</v>
      </c>
      <c r="Y4742">
        <v>95.546180000000007</v>
      </c>
      <c r="Z4742">
        <v>0</v>
      </c>
      <c r="AA4742">
        <v>0</v>
      </c>
      <c r="AB4742">
        <v>0</v>
      </c>
      <c r="AC4742">
        <v>12.664953000000001</v>
      </c>
      <c r="AD4742">
        <v>0</v>
      </c>
      <c r="AE4742">
        <v>0</v>
      </c>
      <c r="AF4742">
        <v>108.21113</v>
      </c>
    </row>
    <row r="4743" spans="1:32" x14ac:dyDescent="0.3">
      <c r="A4743">
        <v>3015489</v>
      </c>
      <c r="B4743">
        <v>1</v>
      </c>
      <c r="C4743" t="s">
        <v>82</v>
      </c>
      <c r="D4743" t="s">
        <v>112</v>
      </c>
      <c r="E4743" t="s">
        <v>17716</v>
      </c>
      <c r="F4743" t="s">
        <v>17717</v>
      </c>
      <c r="G4743" t="s">
        <v>134</v>
      </c>
      <c r="H4743" t="s">
        <v>367</v>
      </c>
      <c r="I4743" t="s">
        <v>78</v>
      </c>
      <c r="J4743" t="s">
        <v>136</v>
      </c>
      <c r="K4743" t="s">
        <v>22</v>
      </c>
      <c r="L4743" t="s">
        <v>177</v>
      </c>
      <c r="M4743" t="s">
        <v>17718</v>
      </c>
      <c r="N4743" t="s">
        <v>17719</v>
      </c>
      <c r="O4743">
        <v>3.4735919444444447</v>
      </c>
      <c r="P4743">
        <v>0</v>
      </c>
      <c r="Q4743">
        <v>2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1.0008527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1.0008527</v>
      </c>
    </row>
    <row r="4744" spans="1:32" x14ac:dyDescent="0.3">
      <c r="A4744">
        <v>3015057</v>
      </c>
      <c r="B4744">
        <v>1</v>
      </c>
      <c r="C4744" t="s">
        <v>83</v>
      </c>
      <c r="D4744" t="s">
        <v>120</v>
      </c>
      <c r="E4744" t="s">
        <v>17720</v>
      </c>
      <c r="F4744" t="s">
        <v>17721</v>
      </c>
      <c r="G4744" t="s">
        <v>134</v>
      </c>
      <c r="H4744" t="s">
        <v>147</v>
      </c>
      <c r="I4744" t="s">
        <v>79</v>
      </c>
      <c r="J4744" t="s">
        <v>136</v>
      </c>
      <c r="K4744" t="s">
        <v>22</v>
      </c>
      <c r="L4744" t="s">
        <v>137</v>
      </c>
      <c r="M4744" t="s">
        <v>17722</v>
      </c>
      <c r="N4744" t="s">
        <v>17723</v>
      </c>
      <c r="O4744">
        <v>5.3563888888888886</v>
      </c>
      <c r="P4744">
        <v>2</v>
      </c>
      <c r="Q4744">
        <v>3054</v>
      </c>
      <c r="R4744">
        <v>173</v>
      </c>
      <c r="S4744">
        <v>246</v>
      </c>
      <c r="T4744">
        <v>9</v>
      </c>
      <c r="U4744">
        <v>433</v>
      </c>
      <c r="V4744">
        <v>0</v>
      </c>
      <c r="W4744">
        <v>0</v>
      </c>
      <c r="X4744">
        <v>200.53435999999999</v>
      </c>
      <c r="Y4744">
        <v>3099.634</v>
      </c>
      <c r="Z4744">
        <v>273.86162999999999</v>
      </c>
      <c r="AA4744">
        <v>170.01831000000001</v>
      </c>
      <c r="AB4744">
        <v>439.58929999999998</v>
      </c>
      <c r="AC4744">
        <v>665.76980000000003</v>
      </c>
      <c r="AD4744">
        <v>0</v>
      </c>
      <c r="AE4744">
        <v>0</v>
      </c>
      <c r="AF4744">
        <v>4849.4070000000002</v>
      </c>
    </row>
    <row r="4745" spans="1:32" x14ac:dyDescent="0.3">
      <c r="A4745">
        <v>3016996</v>
      </c>
      <c r="B4745">
        <v>1</v>
      </c>
      <c r="C4745" t="s">
        <v>82</v>
      </c>
      <c r="D4745" t="s">
        <v>103</v>
      </c>
      <c r="E4745" t="s">
        <v>17724</v>
      </c>
      <c r="F4745" t="s">
        <v>17725</v>
      </c>
      <c r="G4745" t="s">
        <v>134</v>
      </c>
      <c r="H4745" t="s">
        <v>247</v>
      </c>
      <c r="I4745" t="s">
        <v>78</v>
      </c>
      <c r="J4745" t="s">
        <v>136</v>
      </c>
      <c r="K4745" t="s">
        <v>22</v>
      </c>
      <c r="L4745" t="s">
        <v>177</v>
      </c>
      <c r="M4745" t="s">
        <v>17726</v>
      </c>
      <c r="N4745" t="s">
        <v>17727</v>
      </c>
      <c r="O4745">
        <v>3.0650930555555553</v>
      </c>
      <c r="P4745">
        <v>0</v>
      </c>
      <c r="Q4745">
        <v>29</v>
      </c>
      <c r="R4745">
        <v>0</v>
      </c>
      <c r="S4745">
        <v>8</v>
      </c>
      <c r="T4745">
        <v>0</v>
      </c>
      <c r="U4745">
        <v>13</v>
      </c>
      <c r="V4745">
        <v>0</v>
      </c>
      <c r="W4745">
        <v>0</v>
      </c>
      <c r="X4745">
        <v>0</v>
      </c>
      <c r="Y4745">
        <v>10.059101999999999</v>
      </c>
      <c r="Z4745">
        <v>0</v>
      </c>
      <c r="AA4745">
        <v>8.5850089999999994</v>
      </c>
      <c r="AB4745">
        <v>0</v>
      </c>
      <c r="AC4745">
        <v>20.462368000000001</v>
      </c>
      <c r="AD4745">
        <v>0</v>
      </c>
      <c r="AE4745">
        <v>0</v>
      </c>
      <c r="AF4745">
        <v>39.106479999999998</v>
      </c>
    </row>
    <row r="4746" spans="1:32" x14ac:dyDescent="0.3">
      <c r="A4746">
        <v>3015806</v>
      </c>
      <c r="B4746">
        <v>1</v>
      </c>
      <c r="C4746" t="s">
        <v>82</v>
      </c>
      <c r="D4746" t="s">
        <v>94</v>
      </c>
      <c r="E4746" t="s">
        <v>17728</v>
      </c>
      <c r="F4746" t="s">
        <v>17729</v>
      </c>
      <c r="G4746" t="s">
        <v>134</v>
      </c>
      <c r="H4746" t="s">
        <v>216</v>
      </c>
      <c r="I4746" t="s">
        <v>78</v>
      </c>
      <c r="J4746" t="s">
        <v>136</v>
      </c>
      <c r="K4746" t="s">
        <v>22</v>
      </c>
      <c r="L4746" t="s">
        <v>177</v>
      </c>
      <c r="M4746" t="s">
        <v>17730</v>
      </c>
      <c r="N4746" t="s">
        <v>17731</v>
      </c>
      <c r="O4746">
        <v>3.5649466666666667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3.6578987000000001</v>
      </c>
      <c r="AD4746">
        <v>0</v>
      </c>
      <c r="AE4746">
        <v>0</v>
      </c>
      <c r="AF4746">
        <v>3.6578987000000001</v>
      </c>
    </row>
    <row r="4747" spans="1:32" x14ac:dyDescent="0.3">
      <c r="A4747">
        <v>3015795</v>
      </c>
      <c r="B4747">
        <v>1</v>
      </c>
      <c r="C4747" t="s">
        <v>82</v>
      </c>
      <c r="D4747" t="s">
        <v>91</v>
      </c>
      <c r="E4747" t="s">
        <v>17732</v>
      </c>
      <c r="F4747" t="s">
        <v>17733</v>
      </c>
      <c r="G4747" t="s">
        <v>134</v>
      </c>
      <c r="H4747" t="s">
        <v>247</v>
      </c>
      <c r="I4747" t="s">
        <v>78</v>
      </c>
      <c r="J4747" t="s">
        <v>136</v>
      </c>
      <c r="K4747" t="s">
        <v>22</v>
      </c>
      <c r="L4747" t="s">
        <v>177</v>
      </c>
      <c r="M4747" t="s">
        <v>17734</v>
      </c>
      <c r="N4747" t="s">
        <v>17735</v>
      </c>
      <c r="O4747">
        <v>4.6854594444444437</v>
      </c>
      <c r="P4747">
        <v>0</v>
      </c>
      <c r="Q4747">
        <v>101</v>
      </c>
      <c r="R4747">
        <v>0</v>
      </c>
      <c r="S4747">
        <v>0</v>
      </c>
      <c r="T4747">
        <v>0</v>
      </c>
      <c r="U4747">
        <v>11</v>
      </c>
      <c r="V4747">
        <v>0</v>
      </c>
      <c r="W4747">
        <v>0</v>
      </c>
      <c r="X4747">
        <v>0</v>
      </c>
      <c r="Y4747">
        <v>117.39525999999999</v>
      </c>
      <c r="Z4747">
        <v>0</v>
      </c>
      <c r="AA4747">
        <v>0</v>
      </c>
      <c r="AB4747">
        <v>0</v>
      </c>
      <c r="AC4747">
        <v>43.776603999999999</v>
      </c>
      <c r="AD4747">
        <v>0</v>
      </c>
      <c r="AE4747">
        <v>0</v>
      </c>
      <c r="AF4747">
        <v>161.17187999999999</v>
      </c>
    </row>
    <row r="4748" spans="1:32" x14ac:dyDescent="0.3">
      <c r="A4748">
        <v>3020589</v>
      </c>
      <c r="B4748">
        <v>1</v>
      </c>
      <c r="C4748" t="s">
        <v>82</v>
      </c>
      <c r="D4748" t="s">
        <v>86</v>
      </c>
      <c r="E4748" t="s">
        <v>17736</v>
      </c>
      <c r="F4748" t="s">
        <v>17737</v>
      </c>
      <c r="G4748" t="s">
        <v>134</v>
      </c>
      <c r="H4748" t="s">
        <v>182</v>
      </c>
      <c r="I4748" t="s">
        <v>78</v>
      </c>
      <c r="J4748" t="s">
        <v>136</v>
      </c>
      <c r="K4748" t="s">
        <v>22</v>
      </c>
      <c r="L4748" t="s">
        <v>177</v>
      </c>
      <c r="M4748" t="s">
        <v>17738</v>
      </c>
      <c r="N4748" t="s">
        <v>17739</v>
      </c>
      <c r="O4748">
        <v>0.56003527777777773</v>
      </c>
      <c r="P4748">
        <v>0</v>
      </c>
      <c r="Q4748">
        <v>21</v>
      </c>
      <c r="R4748">
        <v>0</v>
      </c>
      <c r="S4748">
        <v>2</v>
      </c>
      <c r="T4748">
        <v>0</v>
      </c>
      <c r="U4748">
        <v>21</v>
      </c>
      <c r="V4748">
        <v>0</v>
      </c>
      <c r="W4748">
        <v>0</v>
      </c>
      <c r="X4748">
        <v>0</v>
      </c>
      <c r="Y4748">
        <v>2.3674126000000002</v>
      </c>
      <c r="Z4748">
        <v>0</v>
      </c>
      <c r="AA4748">
        <v>0.37635089999999999</v>
      </c>
      <c r="AB4748">
        <v>0</v>
      </c>
      <c r="AC4748">
        <v>5.6780220000000003</v>
      </c>
      <c r="AD4748">
        <v>0</v>
      </c>
      <c r="AE4748">
        <v>0</v>
      </c>
      <c r="AF4748">
        <v>8.4217849999999999</v>
      </c>
    </row>
    <row r="4749" spans="1:32" x14ac:dyDescent="0.3">
      <c r="A4749">
        <v>3017810</v>
      </c>
      <c r="B4749">
        <v>1</v>
      </c>
      <c r="C4749" t="s">
        <v>82</v>
      </c>
      <c r="D4749" t="s">
        <v>112</v>
      </c>
      <c r="E4749" t="s">
        <v>17740</v>
      </c>
      <c r="F4749" t="s">
        <v>17741</v>
      </c>
      <c r="G4749" t="s">
        <v>134</v>
      </c>
      <c r="H4749" t="s">
        <v>478</v>
      </c>
      <c r="I4749" t="s">
        <v>78</v>
      </c>
      <c r="J4749" t="s">
        <v>136</v>
      </c>
      <c r="K4749" t="s">
        <v>22</v>
      </c>
      <c r="L4749" t="s">
        <v>177</v>
      </c>
      <c r="M4749" t="s">
        <v>17742</v>
      </c>
      <c r="N4749" t="s">
        <v>17743</v>
      </c>
      <c r="O4749">
        <v>1.9128255555555553</v>
      </c>
      <c r="P4749">
        <v>0</v>
      </c>
      <c r="Q4749">
        <v>11</v>
      </c>
      <c r="R4749">
        <v>0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0</v>
      </c>
      <c r="Y4749">
        <v>5.4411620000000003</v>
      </c>
      <c r="Z4749">
        <v>0</v>
      </c>
      <c r="AA4749">
        <v>0</v>
      </c>
      <c r="AB4749">
        <v>0</v>
      </c>
      <c r="AC4749">
        <v>2.2911380000000001</v>
      </c>
      <c r="AD4749">
        <v>0</v>
      </c>
      <c r="AE4749">
        <v>0</v>
      </c>
      <c r="AF4749">
        <v>7.7323000000000004</v>
      </c>
    </row>
    <row r="4750" spans="1:32" x14ac:dyDescent="0.3">
      <c r="A4750">
        <v>3016559</v>
      </c>
      <c r="B4750">
        <v>1</v>
      </c>
      <c r="C4750" t="s">
        <v>83</v>
      </c>
      <c r="D4750" t="s">
        <v>128</v>
      </c>
      <c r="E4750" t="s">
        <v>17744</v>
      </c>
      <c r="F4750" t="s">
        <v>17745</v>
      </c>
      <c r="G4750" t="s">
        <v>134</v>
      </c>
      <c r="H4750" t="s">
        <v>367</v>
      </c>
      <c r="I4750" t="s">
        <v>78</v>
      </c>
      <c r="J4750" t="s">
        <v>136</v>
      </c>
      <c r="K4750" t="s">
        <v>22</v>
      </c>
      <c r="L4750" t="s">
        <v>177</v>
      </c>
      <c r="M4750" t="s">
        <v>17746</v>
      </c>
      <c r="N4750" t="s">
        <v>17747</v>
      </c>
      <c r="O4750">
        <v>8.2671388888888888</v>
      </c>
      <c r="P4750">
        <v>0</v>
      </c>
      <c r="Q4750">
        <v>0</v>
      </c>
      <c r="R4750">
        <v>0</v>
      </c>
      <c r="S4750">
        <v>5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0.95905260000000003</v>
      </c>
      <c r="AB4750">
        <v>0</v>
      </c>
      <c r="AC4750">
        <v>0</v>
      </c>
      <c r="AD4750">
        <v>0</v>
      </c>
      <c r="AE4750">
        <v>0</v>
      </c>
      <c r="AF4750">
        <v>0.95905260000000003</v>
      </c>
    </row>
    <row r="4751" spans="1:32" x14ac:dyDescent="0.3">
      <c r="A4751">
        <v>3015796</v>
      </c>
      <c r="B4751">
        <v>1</v>
      </c>
      <c r="C4751" t="s">
        <v>82</v>
      </c>
      <c r="D4751" t="s">
        <v>108</v>
      </c>
      <c r="E4751" t="s">
        <v>13577</v>
      </c>
      <c r="F4751" t="s">
        <v>13578</v>
      </c>
      <c r="G4751" t="s">
        <v>134</v>
      </c>
      <c r="H4751" t="s">
        <v>211</v>
      </c>
      <c r="I4751" t="s">
        <v>79</v>
      </c>
      <c r="J4751" t="s">
        <v>136</v>
      </c>
      <c r="K4751" t="s">
        <v>22</v>
      </c>
      <c r="L4751" t="s">
        <v>177</v>
      </c>
      <c r="M4751" t="s">
        <v>17748</v>
      </c>
      <c r="N4751" t="s">
        <v>17749</v>
      </c>
      <c r="O4751">
        <v>0.57583333333333331</v>
      </c>
      <c r="P4751">
        <v>0</v>
      </c>
      <c r="Q4751">
        <v>7</v>
      </c>
      <c r="R4751">
        <v>13</v>
      </c>
      <c r="S4751">
        <v>17</v>
      </c>
      <c r="T4751">
        <v>9</v>
      </c>
      <c r="U4751">
        <v>47</v>
      </c>
      <c r="V4751">
        <v>2</v>
      </c>
      <c r="W4751">
        <v>0</v>
      </c>
      <c r="X4751">
        <v>0</v>
      </c>
      <c r="Y4751">
        <v>2.7402196000000001</v>
      </c>
      <c r="Z4751">
        <v>18.157105999999999</v>
      </c>
      <c r="AA4751">
        <v>5.9781703999999998</v>
      </c>
      <c r="AB4751">
        <v>184.38896</v>
      </c>
      <c r="AC4751">
        <v>49.433224000000003</v>
      </c>
      <c r="AD4751">
        <v>523.10364000000004</v>
      </c>
      <c r="AE4751">
        <v>0</v>
      </c>
      <c r="AF4751">
        <v>783.80133000000001</v>
      </c>
    </row>
    <row r="4752" spans="1:32" x14ac:dyDescent="0.3">
      <c r="A4752">
        <v>3018287</v>
      </c>
      <c r="B4752">
        <v>1</v>
      </c>
      <c r="C4752" t="s">
        <v>83</v>
      </c>
      <c r="D4752" t="s">
        <v>127</v>
      </c>
      <c r="E4752" t="s">
        <v>17750</v>
      </c>
      <c r="F4752" t="s">
        <v>17751</v>
      </c>
      <c r="G4752" t="s">
        <v>134</v>
      </c>
      <c r="H4752" t="s">
        <v>247</v>
      </c>
      <c r="I4752" t="s">
        <v>78</v>
      </c>
      <c r="J4752" t="s">
        <v>136</v>
      </c>
      <c r="K4752" t="s">
        <v>22</v>
      </c>
      <c r="L4752" t="s">
        <v>177</v>
      </c>
      <c r="M4752" t="s">
        <v>17752</v>
      </c>
      <c r="N4752" t="s">
        <v>17753</v>
      </c>
      <c r="O4752">
        <v>0.78002944444444455</v>
      </c>
      <c r="P4752">
        <v>0</v>
      </c>
      <c r="Q4752">
        <v>4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1.0978650000000001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1.0978650000000001</v>
      </c>
    </row>
    <row r="4753" spans="1:32" x14ac:dyDescent="0.3">
      <c r="A4753">
        <v>3017412</v>
      </c>
      <c r="B4753">
        <v>1</v>
      </c>
      <c r="C4753" t="s">
        <v>83</v>
      </c>
      <c r="D4753" t="s">
        <v>129</v>
      </c>
      <c r="E4753" t="s">
        <v>17754</v>
      </c>
      <c r="F4753" t="s">
        <v>17755</v>
      </c>
      <c r="G4753" t="s">
        <v>134</v>
      </c>
      <c r="H4753" t="s">
        <v>182</v>
      </c>
      <c r="I4753" t="s">
        <v>78</v>
      </c>
      <c r="J4753" t="s">
        <v>136</v>
      </c>
      <c r="K4753" t="s">
        <v>22</v>
      </c>
      <c r="L4753" t="s">
        <v>177</v>
      </c>
      <c r="M4753" t="s">
        <v>17756</v>
      </c>
      <c r="N4753" t="s">
        <v>17757</v>
      </c>
      <c r="O4753">
        <v>0.24861111111111112</v>
      </c>
      <c r="P4753">
        <v>0</v>
      </c>
      <c r="Q4753">
        <v>0</v>
      </c>
      <c r="R4753">
        <v>0</v>
      </c>
      <c r="S4753">
        <v>7</v>
      </c>
      <c r="T4753">
        <v>0</v>
      </c>
      <c r="U4753">
        <v>28</v>
      </c>
      <c r="V4753">
        <v>0</v>
      </c>
      <c r="W4753">
        <v>1</v>
      </c>
      <c r="X4753">
        <v>0</v>
      </c>
      <c r="Y4753">
        <v>0</v>
      </c>
      <c r="Z4753">
        <v>0</v>
      </c>
      <c r="AA4753">
        <v>0.24026661999999999</v>
      </c>
      <c r="AB4753">
        <v>0</v>
      </c>
      <c r="AC4753">
        <v>12.486700000000001</v>
      </c>
      <c r="AD4753">
        <v>0</v>
      </c>
      <c r="AE4753">
        <v>7.8332176000000002</v>
      </c>
      <c r="AF4753">
        <v>20.560184</v>
      </c>
    </row>
    <row r="4754" spans="1:32" x14ac:dyDescent="0.3">
      <c r="A4754">
        <v>3020563</v>
      </c>
      <c r="B4754">
        <v>1</v>
      </c>
      <c r="C4754" t="s">
        <v>82</v>
      </c>
      <c r="D4754" t="s">
        <v>94</v>
      </c>
      <c r="E4754" t="s">
        <v>17758</v>
      </c>
      <c r="F4754" t="s">
        <v>17759</v>
      </c>
      <c r="G4754" t="s">
        <v>134</v>
      </c>
      <c r="H4754" t="s">
        <v>367</v>
      </c>
      <c r="I4754" t="s">
        <v>78</v>
      </c>
      <c r="J4754" t="s">
        <v>136</v>
      </c>
      <c r="K4754" t="s">
        <v>22</v>
      </c>
      <c r="L4754" t="s">
        <v>177</v>
      </c>
      <c r="M4754" t="s">
        <v>17760</v>
      </c>
      <c r="N4754" t="s">
        <v>17761</v>
      </c>
      <c r="O4754">
        <v>2.0344861111111112</v>
      </c>
      <c r="P4754">
        <v>0</v>
      </c>
      <c r="Q4754">
        <v>1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0.51150810000000002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0.51150810000000002</v>
      </c>
    </row>
    <row r="4755" spans="1:32" x14ac:dyDescent="0.3">
      <c r="A4755">
        <v>3017452</v>
      </c>
      <c r="B4755">
        <v>1</v>
      </c>
      <c r="C4755" t="s">
        <v>83</v>
      </c>
      <c r="D4755" t="s">
        <v>123</v>
      </c>
      <c r="E4755" t="s">
        <v>17762</v>
      </c>
      <c r="F4755" t="s">
        <v>17763</v>
      </c>
      <c r="G4755" t="s">
        <v>134</v>
      </c>
      <c r="H4755" t="s">
        <v>211</v>
      </c>
      <c r="I4755" t="s">
        <v>79</v>
      </c>
      <c r="J4755" t="s">
        <v>136</v>
      </c>
      <c r="K4755" t="s">
        <v>22</v>
      </c>
      <c r="L4755" t="s">
        <v>177</v>
      </c>
      <c r="M4755" t="s">
        <v>17764</v>
      </c>
      <c r="N4755" t="s">
        <v>17765</v>
      </c>
      <c r="O4755">
        <v>1.0780555555555555</v>
      </c>
      <c r="P4755">
        <v>0</v>
      </c>
      <c r="Q4755">
        <v>264</v>
      </c>
      <c r="R4755">
        <v>0</v>
      </c>
      <c r="S4755">
        <v>14</v>
      </c>
      <c r="T4755">
        <v>1</v>
      </c>
      <c r="U4755">
        <v>21</v>
      </c>
      <c r="V4755">
        <v>0</v>
      </c>
      <c r="W4755">
        <v>0</v>
      </c>
      <c r="X4755">
        <v>0</v>
      </c>
      <c r="Y4755">
        <v>66.159800000000004</v>
      </c>
      <c r="Z4755">
        <v>0</v>
      </c>
      <c r="AA4755">
        <v>1.2772212999999999</v>
      </c>
      <c r="AB4755">
        <v>1.7342892999999999</v>
      </c>
      <c r="AC4755">
        <v>8.9173740000000006</v>
      </c>
      <c r="AD4755">
        <v>0</v>
      </c>
      <c r="AE4755">
        <v>0</v>
      </c>
      <c r="AF4755">
        <v>78.088684000000001</v>
      </c>
    </row>
    <row r="4756" spans="1:32" x14ac:dyDescent="0.3">
      <c r="A4756">
        <v>3019194</v>
      </c>
      <c r="B4756">
        <v>1</v>
      </c>
      <c r="C4756" t="s">
        <v>82</v>
      </c>
      <c r="D4756" t="s">
        <v>107</v>
      </c>
      <c r="E4756" t="s">
        <v>14109</v>
      </c>
      <c r="F4756" t="s">
        <v>14110</v>
      </c>
      <c r="G4756" t="s">
        <v>134</v>
      </c>
      <c r="H4756" t="s">
        <v>367</v>
      </c>
      <c r="I4756" t="s">
        <v>78</v>
      </c>
      <c r="J4756" t="s">
        <v>136</v>
      </c>
      <c r="K4756" t="s">
        <v>22</v>
      </c>
      <c r="L4756" t="s">
        <v>177</v>
      </c>
      <c r="M4756" t="s">
        <v>17766</v>
      </c>
      <c r="N4756" t="s">
        <v>17767</v>
      </c>
      <c r="O4756">
        <v>1.7618911111111111</v>
      </c>
      <c r="P4756">
        <v>0</v>
      </c>
      <c r="Q4756">
        <v>1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4.8488683999999997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4.8488683999999997</v>
      </c>
    </row>
    <row r="4757" spans="1:32" x14ac:dyDescent="0.3">
      <c r="A4757">
        <v>3020225</v>
      </c>
      <c r="B4757">
        <v>1</v>
      </c>
      <c r="C4757" t="s">
        <v>83</v>
      </c>
      <c r="D4757" t="s">
        <v>115</v>
      </c>
      <c r="E4757" t="s">
        <v>17768</v>
      </c>
      <c r="F4757" t="s">
        <v>17769</v>
      </c>
      <c r="G4757" t="s">
        <v>134</v>
      </c>
      <c r="H4757" t="s">
        <v>252</v>
      </c>
      <c r="I4757" t="s">
        <v>79</v>
      </c>
      <c r="J4757" t="s">
        <v>136</v>
      </c>
      <c r="K4757" t="s">
        <v>22</v>
      </c>
      <c r="L4757" t="s">
        <v>177</v>
      </c>
      <c r="M4757" t="s">
        <v>17770</v>
      </c>
      <c r="N4757" t="s">
        <v>17771</v>
      </c>
      <c r="O4757">
        <v>2.6949583333333336</v>
      </c>
      <c r="P4757">
        <v>0</v>
      </c>
      <c r="Q4757">
        <v>0</v>
      </c>
      <c r="R4757">
        <v>0</v>
      </c>
      <c r="S4757">
        <v>3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2.4049828</v>
      </c>
      <c r="AB4757">
        <v>0</v>
      </c>
      <c r="AC4757">
        <v>0</v>
      </c>
      <c r="AD4757">
        <v>0</v>
      </c>
      <c r="AE4757">
        <v>0</v>
      </c>
      <c r="AF4757">
        <v>2.4049828</v>
      </c>
    </row>
    <row r="4758" spans="1:32" x14ac:dyDescent="0.3">
      <c r="A4758">
        <v>3016590</v>
      </c>
      <c r="B4758">
        <v>1</v>
      </c>
      <c r="C4758" t="s">
        <v>82</v>
      </c>
      <c r="D4758" t="s">
        <v>98</v>
      </c>
      <c r="E4758" t="s">
        <v>17772</v>
      </c>
      <c r="F4758" t="s">
        <v>17773</v>
      </c>
      <c r="G4758" t="s">
        <v>134</v>
      </c>
      <c r="H4758" t="s">
        <v>367</v>
      </c>
      <c r="I4758" t="s">
        <v>78</v>
      </c>
      <c r="J4758" t="s">
        <v>136</v>
      </c>
      <c r="K4758" t="s">
        <v>22</v>
      </c>
      <c r="L4758" t="s">
        <v>177</v>
      </c>
      <c r="M4758" t="s">
        <v>17774</v>
      </c>
      <c r="N4758" t="s">
        <v>17775</v>
      </c>
      <c r="O4758">
        <v>2.2548650000000001</v>
      </c>
      <c r="P4758">
        <v>0</v>
      </c>
      <c r="Q4758">
        <v>11</v>
      </c>
      <c r="R4758">
        <v>0</v>
      </c>
      <c r="S4758">
        <v>0</v>
      </c>
      <c r="T4758">
        <v>0</v>
      </c>
      <c r="U4758">
        <v>2</v>
      </c>
      <c r="V4758">
        <v>0</v>
      </c>
      <c r="W4758">
        <v>0</v>
      </c>
      <c r="X4758">
        <v>0</v>
      </c>
      <c r="Y4758">
        <v>7.3519864000000004</v>
      </c>
      <c r="Z4758">
        <v>0</v>
      </c>
      <c r="AA4758">
        <v>0</v>
      </c>
      <c r="AB4758">
        <v>0</v>
      </c>
      <c r="AC4758">
        <v>1.9189967999999999</v>
      </c>
      <c r="AD4758">
        <v>0</v>
      </c>
      <c r="AE4758">
        <v>0</v>
      </c>
      <c r="AF4758">
        <v>9.2709840000000003</v>
      </c>
    </row>
    <row r="4759" spans="1:32" x14ac:dyDescent="0.3">
      <c r="A4759">
        <v>3015341</v>
      </c>
      <c r="B4759">
        <v>1</v>
      </c>
      <c r="C4759" t="s">
        <v>82</v>
      </c>
      <c r="D4759" t="s">
        <v>91</v>
      </c>
      <c r="E4759" t="s">
        <v>17776</v>
      </c>
      <c r="F4759" t="s">
        <v>17777</v>
      </c>
      <c r="G4759" t="s">
        <v>134</v>
      </c>
      <c r="H4759" t="s">
        <v>247</v>
      </c>
      <c r="I4759" t="s">
        <v>78</v>
      </c>
      <c r="J4759" t="s">
        <v>136</v>
      </c>
      <c r="K4759" t="s">
        <v>22</v>
      </c>
      <c r="L4759" t="s">
        <v>177</v>
      </c>
      <c r="M4759" t="s">
        <v>17778</v>
      </c>
      <c r="N4759" t="s">
        <v>17779</v>
      </c>
      <c r="O4759">
        <v>8.1719644444444448</v>
      </c>
      <c r="P4759">
        <v>0</v>
      </c>
      <c r="Q4759">
        <v>42</v>
      </c>
      <c r="R4759">
        <v>0</v>
      </c>
      <c r="S4759">
        <v>0</v>
      </c>
      <c r="T4759">
        <v>0</v>
      </c>
      <c r="U4759">
        <v>204</v>
      </c>
      <c r="V4759">
        <v>0</v>
      </c>
      <c r="W4759">
        <v>1</v>
      </c>
      <c r="X4759">
        <v>0</v>
      </c>
      <c r="Y4759">
        <v>144.27382</v>
      </c>
      <c r="Z4759">
        <v>0</v>
      </c>
      <c r="AA4759">
        <v>0</v>
      </c>
      <c r="AB4759">
        <v>0</v>
      </c>
      <c r="AC4759">
        <v>981.24649999999997</v>
      </c>
      <c r="AD4759">
        <v>0</v>
      </c>
      <c r="AE4759">
        <v>148.84618</v>
      </c>
      <c r="AF4759">
        <v>1274.3665000000001</v>
      </c>
    </row>
    <row r="4760" spans="1:32" x14ac:dyDescent="0.3">
      <c r="A4760">
        <v>3020493</v>
      </c>
      <c r="B4760">
        <v>1</v>
      </c>
      <c r="C4760" t="s">
        <v>83</v>
      </c>
      <c r="D4760" t="s">
        <v>124</v>
      </c>
      <c r="E4760" t="s">
        <v>17780</v>
      </c>
      <c r="F4760" t="s">
        <v>17781</v>
      </c>
      <c r="G4760" t="s">
        <v>134</v>
      </c>
      <c r="H4760" t="s">
        <v>238</v>
      </c>
      <c r="I4760" t="s">
        <v>78</v>
      </c>
      <c r="J4760" t="s">
        <v>136</v>
      </c>
      <c r="K4760" t="s">
        <v>22</v>
      </c>
      <c r="L4760" t="s">
        <v>177</v>
      </c>
      <c r="M4760" t="s">
        <v>17782</v>
      </c>
      <c r="N4760" t="s">
        <v>17783</v>
      </c>
      <c r="O4760">
        <v>2.5169425000000003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</row>
    <row r="4761" spans="1:32" x14ac:dyDescent="0.3">
      <c r="A4761">
        <v>3020513</v>
      </c>
      <c r="B4761">
        <v>1</v>
      </c>
      <c r="C4761" t="s">
        <v>83</v>
      </c>
      <c r="D4761" t="s">
        <v>123</v>
      </c>
      <c r="E4761" t="s">
        <v>17784</v>
      </c>
      <c r="F4761" t="s">
        <v>17785</v>
      </c>
      <c r="G4761" t="s">
        <v>134</v>
      </c>
      <c r="H4761" t="s">
        <v>692</v>
      </c>
      <c r="I4761" t="s">
        <v>78</v>
      </c>
      <c r="J4761" t="s">
        <v>136</v>
      </c>
      <c r="K4761" t="s">
        <v>22</v>
      </c>
      <c r="L4761" t="s">
        <v>177</v>
      </c>
      <c r="M4761" t="s">
        <v>17786</v>
      </c>
      <c r="N4761" t="s">
        <v>17493</v>
      </c>
      <c r="O4761">
        <v>2.2941858333333331</v>
      </c>
      <c r="P4761">
        <v>0</v>
      </c>
      <c r="Q4761">
        <v>6</v>
      </c>
      <c r="R4761">
        <v>0</v>
      </c>
      <c r="S4761">
        <v>2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1.8914340999999999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1.8914340999999999</v>
      </c>
    </row>
    <row r="4762" spans="1:32" x14ac:dyDescent="0.3">
      <c r="A4762">
        <v>3015793</v>
      </c>
      <c r="B4762">
        <v>1</v>
      </c>
      <c r="C4762" t="s">
        <v>82</v>
      </c>
      <c r="D4762" t="s">
        <v>84</v>
      </c>
      <c r="E4762" t="s">
        <v>17787</v>
      </c>
      <c r="F4762" t="s">
        <v>17788</v>
      </c>
      <c r="G4762" t="s">
        <v>134</v>
      </c>
      <c r="H4762" t="s">
        <v>182</v>
      </c>
      <c r="I4762" t="s">
        <v>78</v>
      </c>
      <c r="J4762" t="s">
        <v>136</v>
      </c>
      <c r="K4762" t="s">
        <v>22</v>
      </c>
      <c r="L4762" t="s">
        <v>177</v>
      </c>
      <c r="M4762" t="s">
        <v>17789</v>
      </c>
      <c r="N4762" t="s">
        <v>17790</v>
      </c>
      <c r="O4762">
        <v>0.45776888888888889</v>
      </c>
      <c r="P4762">
        <v>0</v>
      </c>
      <c r="Q4762">
        <v>48</v>
      </c>
      <c r="R4762">
        <v>0</v>
      </c>
      <c r="S4762">
        <v>0</v>
      </c>
      <c r="T4762">
        <v>0</v>
      </c>
      <c r="U4762">
        <v>3</v>
      </c>
      <c r="V4762">
        <v>0</v>
      </c>
      <c r="W4762">
        <v>0</v>
      </c>
      <c r="X4762">
        <v>0</v>
      </c>
      <c r="Y4762">
        <v>8.0740590000000001</v>
      </c>
      <c r="Z4762">
        <v>0</v>
      </c>
      <c r="AA4762">
        <v>0</v>
      </c>
      <c r="AB4762">
        <v>0</v>
      </c>
      <c r="AC4762">
        <v>1.0724893</v>
      </c>
      <c r="AD4762">
        <v>0</v>
      </c>
      <c r="AE4762">
        <v>0</v>
      </c>
      <c r="AF4762">
        <v>9.146547</v>
      </c>
    </row>
    <row r="4763" spans="1:32" x14ac:dyDescent="0.3">
      <c r="A4763">
        <v>3019782</v>
      </c>
      <c r="B4763">
        <v>1</v>
      </c>
      <c r="C4763" t="s">
        <v>83</v>
      </c>
      <c r="D4763" t="s">
        <v>127</v>
      </c>
      <c r="E4763" t="s">
        <v>17791</v>
      </c>
      <c r="F4763" t="s">
        <v>17792</v>
      </c>
      <c r="G4763" t="s">
        <v>134</v>
      </c>
      <c r="H4763" t="s">
        <v>247</v>
      </c>
      <c r="I4763" t="s">
        <v>78</v>
      </c>
      <c r="J4763" t="s">
        <v>136</v>
      </c>
      <c r="K4763" t="s">
        <v>22</v>
      </c>
      <c r="L4763" t="s">
        <v>177</v>
      </c>
      <c r="M4763" t="s">
        <v>17793</v>
      </c>
      <c r="N4763" t="s">
        <v>16893</v>
      </c>
      <c r="O4763">
        <v>1.1164875000000001</v>
      </c>
      <c r="P4763">
        <v>0</v>
      </c>
      <c r="Q4763">
        <v>32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8.941001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8.941001</v>
      </c>
    </row>
    <row r="4764" spans="1:32" x14ac:dyDescent="0.3">
      <c r="A4764">
        <v>3015790</v>
      </c>
      <c r="B4764">
        <v>1</v>
      </c>
      <c r="C4764" t="s">
        <v>83</v>
      </c>
      <c r="D4764" t="s">
        <v>130</v>
      </c>
      <c r="E4764" t="s">
        <v>17794</v>
      </c>
      <c r="F4764" t="s">
        <v>17795</v>
      </c>
      <c r="G4764" t="s">
        <v>134</v>
      </c>
      <c r="H4764" t="s">
        <v>182</v>
      </c>
      <c r="I4764" t="s">
        <v>79</v>
      </c>
      <c r="J4764" t="s">
        <v>136</v>
      </c>
      <c r="K4764" t="s">
        <v>22</v>
      </c>
      <c r="L4764" t="s">
        <v>177</v>
      </c>
      <c r="M4764" t="s">
        <v>17796</v>
      </c>
      <c r="N4764" t="s">
        <v>17797</v>
      </c>
      <c r="O4764">
        <v>0.76388888888888884</v>
      </c>
      <c r="P4764">
        <v>6</v>
      </c>
      <c r="Q4764">
        <v>623</v>
      </c>
      <c r="R4764">
        <v>3</v>
      </c>
      <c r="S4764">
        <v>4</v>
      </c>
      <c r="T4764">
        <v>2</v>
      </c>
      <c r="U4764">
        <v>51</v>
      </c>
      <c r="V4764">
        <v>0</v>
      </c>
      <c r="W4764">
        <v>0</v>
      </c>
      <c r="X4764">
        <v>26.554974000000001</v>
      </c>
      <c r="Y4764">
        <v>40.930508000000003</v>
      </c>
      <c r="Z4764">
        <v>0.81217766000000002</v>
      </c>
      <c r="AA4764">
        <v>0.90852390000000005</v>
      </c>
      <c r="AB4764">
        <v>8.8524159999999998</v>
      </c>
      <c r="AC4764">
        <v>20.372252</v>
      </c>
      <c r="AD4764">
        <v>0</v>
      </c>
      <c r="AE4764">
        <v>0</v>
      </c>
      <c r="AF4764">
        <v>98.430854999999994</v>
      </c>
    </row>
    <row r="4765" spans="1:32" x14ac:dyDescent="0.3">
      <c r="A4765">
        <v>3017738</v>
      </c>
      <c r="B4765">
        <v>1</v>
      </c>
      <c r="C4765" t="s">
        <v>82</v>
      </c>
      <c r="D4765" t="s">
        <v>93</v>
      </c>
      <c r="E4765" t="s">
        <v>17798</v>
      </c>
      <c r="F4765" t="s">
        <v>17799</v>
      </c>
      <c r="G4765" t="s">
        <v>134</v>
      </c>
      <c r="H4765" t="s">
        <v>182</v>
      </c>
      <c r="I4765" t="s">
        <v>78</v>
      </c>
      <c r="J4765" t="s">
        <v>136</v>
      </c>
      <c r="K4765" t="s">
        <v>22</v>
      </c>
      <c r="L4765" t="s">
        <v>177</v>
      </c>
      <c r="M4765" t="s">
        <v>17800</v>
      </c>
      <c r="N4765" t="s">
        <v>17801</v>
      </c>
      <c r="O4765">
        <v>1.936272777777778</v>
      </c>
      <c r="P4765">
        <v>0</v>
      </c>
      <c r="Q4765">
        <v>70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113.3192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113.3192</v>
      </c>
    </row>
    <row r="4766" spans="1:32" x14ac:dyDescent="0.3">
      <c r="A4766">
        <v>3016954</v>
      </c>
      <c r="B4766">
        <v>1</v>
      </c>
      <c r="C4766" t="s">
        <v>82</v>
      </c>
      <c r="D4766" t="s">
        <v>92</v>
      </c>
      <c r="E4766" t="s">
        <v>17802</v>
      </c>
      <c r="F4766" t="s">
        <v>17803</v>
      </c>
      <c r="G4766" t="s">
        <v>134</v>
      </c>
      <c r="H4766" t="s">
        <v>238</v>
      </c>
      <c r="I4766" t="s">
        <v>78</v>
      </c>
      <c r="J4766" t="s">
        <v>136</v>
      </c>
      <c r="K4766" t="s">
        <v>22</v>
      </c>
      <c r="L4766" t="s">
        <v>177</v>
      </c>
      <c r="M4766" t="s">
        <v>17804</v>
      </c>
      <c r="N4766" t="s">
        <v>17805</v>
      </c>
      <c r="O4766">
        <v>1.0484311111111111</v>
      </c>
      <c r="P4766">
        <v>0</v>
      </c>
      <c r="Q4766">
        <v>1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3.6205451999999999E-2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3.6205451999999999E-2</v>
      </c>
    </row>
    <row r="4767" spans="1:32" x14ac:dyDescent="0.3">
      <c r="A4767">
        <v>3018277</v>
      </c>
      <c r="B4767">
        <v>1</v>
      </c>
      <c r="C4767" t="s">
        <v>83</v>
      </c>
      <c r="D4767" t="s">
        <v>124</v>
      </c>
      <c r="E4767" t="s">
        <v>17806</v>
      </c>
      <c r="F4767" t="s">
        <v>17807</v>
      </c>
      <c r="G4767" t="s">
        <v>134</v>
      </c>
      <c r="H4767" t="s">
        <v>238</v>
      </c>
      <c r="I4767" t="s">
        <v>78</v>
      </c>
      <c r="J4767" t="s">
        <v>136</v>
      </c>
      <c r="K4767" t="s">
        <v>22</v>
      </c>
      <c r="L4767" t="s">
        <v>177</v>
      </c>
      <c r="M4767" t="s">
        <v>17808</v>
      </c>
      <c r="N4767" t="s">
        <v>17809</v>
      </c>
      <c r="O4767">
        <v>1.6452891666666667</v>
      </c>
      <c r="P4767">
        <v>0</v>
      </c>
      <c r="Q4767">
        <v>1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0.40086174000000002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0.40086174000000002</v>
      </c>
    </row>
    <row r="4768" spans="1:32" x14ac:dyDescent="0.3">
      <c r="A4768">
        <v>3015759</v>
      </c>
      <c r="B4768">
        <v>1</v>
      </c>
      <c r="C4768" t="s">
        <v>83</v>
      </c>
      <c r="D4768" t="s">
        <v>124</v>
      </c>
      <c r="E4768" t="s">
        <v>17810</v>
      </c>
      <c r="F4768" t="s">
        <v>17811</v>
      </c>
      <c r="G4768" t="s">
        <v>134</v>
      </c>
      <c r="H4768" t="s">
        <v>252</v>
      </c>
      <c r="I4768" t="s">
        <v>79</v>
      </c>
      <c r="J4768" t="s">
        <v>136</v>
      </c>
      <c r="K4768" t="s">
        <v>22</v>
      </c>
      <c r="L4768" t="s">
        <v>177</v>
      </c>
      <c r="M4768" t="s">
        <v>17812</v>
      </c>
      <c r="N4768" t="s">
        <v>17813</v>
      </c>
      <c r="O4768">
        <v>1.1709261111111111</v>
      </c>
      <c r="P4768">
        <v>0</v>
      </c>
      <c r="Q4768">
        <v>0</v>
      </c>
      <c r="R4768">
        <v>21</v>
      </c>
      <c r="S4768">
        <v>7</v>
      </c>
      <c r="T4768">
        <v>1</v>
      </c>
      <c r="U4768">
        <v>1</v>
      </c>
      <c r="V4768">
        <v>0</v>
      </c>
      <c r="W4768">
        <v>0</v>
      </c>
      <c r="X4768">
        <v>0</v>
      </c>
      <c r="Y4768">
        <v>0</v>
      </c>
      <c r="Z4768">
        <v>11.631206499999999</v>
      </c>
      <c r="AA4768">
        <v>8.5884959999999992</v>
      </c>
      <c r="AB4768">
        <v>2.1109149999999999</v>
      </c>
      <c r="AC4768">
        <v>0</v>
      </c>
      <c r="AD4768">
        <v>0</v>
      </c>
      <c r="AE4768">
        <v>0</v>
      </c>
      <c r="AF4768">
        <v>22.330618000000001</v>
      </c>
    </row>
    <row r="4769" spans="1:32" x14ac:dyDescent="0.3">
      <c r="A4769">
        <v>3016584</v>
      </c>
      <c r="B4769">
        <v>1</v>
      </c>
      <c r="C4769" t="s">
        <v>82</v>
      </c>
      <c r="D4769" t="s">
        <v>86</v>
      </c>
      <c r="E4769" t="s">
        <v>17814</v>
      </c>
      <c r="F4769" t="s">
        <v>17815</v>
      </c>
      <c r="G4769" t="s">
        <v>134</v>
      </c>
      <c r="H4769" t="s">
        <v>238</v>
      </c>
      <c r="I4769" t="s">
        <v>78</v>
      </c>
      <c r="J4769" t="s">
        <v>136</v>
      </c>
      <c r="K4769" t="s">
        <v>22</v>
      </c>
      <c r="L4769" t="s">
        <v>177</v>
      </c>
      <c r="M4769" t="s">
        <v>17816</v>
      </c>
      <c r="N4769" t="s">
        <v>17817</v>
      </c>
      <c r="O4769">
        <v>1.8442025</v>
      </c>
      <c r="P4769">
        <v>0</v>
      </c>
      <c r="Q4769">
        <v>1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0.47946653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0.47946653</v>
      </c>
    </row>
    <row r="4770" spans="1:32" x14ac:dyDescent="0.3">
      <c r="A4770">
        <v>3015653</v>
      </c>
      <c r="B4770">
        <v>1</v>
      </c>
      <c r="C4770" t="s">
        <v>83</v>
      </c>
      <c r="D4770" t="s">
        <v>122</v>
      </c>
      <c r="E4770" t="s">
        <v>17818</v>
      </c>
      <c r="F4770" t="s">
        <v>17819</v>
      </c>
      <c r="G4770" t="s">
        <v>134</v>
      </c>
      <c r="H4770" t="s">
        <v>216</v>
      </c>
      <c r="I4770" t="s">
        <v>78</v>
      </c>
      <c r="J4770" t="s">
        <v>136</v>
      </c>
      <c r="K4770" t="s">
        <v>22</v>
      </c>
      <c r="L4770" t="s">
        <v>177</v>
      </c>
      <c r="M4770" t="s">
        <v>17820</v>
      </c>
      <c r="N4770" t="s">
        <v>17821</v>
      </c>
      <c r="O4770">
        <v>1.0010202777777777</v>
      </c>
      <c r="P4770">
        <v>0</v>
      </c>
      <c r="Q4770">
        <v>1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7.3780960000000007E-2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7.3780960000000007E-2</v>
      </c>
    </row>
    <row r="4771" spans="1:32" x14ac:dyDescent="0.3">
      <c r="A4771">
        <v>3020502</v>
      </c>
      <c r="B4771">
        <v>1</v>
      </c>
      <c r="C4771" t="s">
        <v>82</v>
      </c>
      <c r="D4771" t="s">
        <v>109</v>
      </c>
      <c r="E4771" t="s">
        <v>17822</v>
      </c>
      <c r="F4771" t="s">
        <v>17823</v>
      </c>
      <c r="G4771" t="s">
        <v>134</v>
      </c>
      <c r="H4771" t="s">
        <v>182</v>
      </c>
      <c r="I4771" t="s">
        <v>78</v>
      </c>
      <c r="J4771" t="s">
        <v>136</v>
      </c>
      <c r="K4771" t="s">
        <v>22</v>
      </c>
      <c r="L4771" t="s">
        <v>177</v>
      </c>
      <c r="M4771" t="s">
        <v>17824</v>
      </c>
      <c r="N4771" t="s">
        <v>17825</v>
      </c>
      <c r="O4771">
        <v>3.3170897222222222</v>
      </c>
      <c r="P4771">
        <v>0</v>
      </c>
      <c r="Q4771">
        <v>31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14.038871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14.038871</v>
      </c>
    </row>
    <row r="4772" spans="1:32" x14ac:dyDescent="0.3">
      <c r="A4772">
        <v>3019899</v>
      </c>
      <c r="B4772">
        <v>1</v>
      </c>
      <c r="C4772" t="s">
        <v>83</v>
      </c>
      <c r="D4772" t="s">
        <v>128</v>
      </c>
      <c r="E4772" t="s">
        <v>17826</v>
      </c>
      <c r="F4772" t="s">
        <v>17827</v>
      </c>
      <c r="G4772" t="s">
        <v>134</v>
      </c>
      <c r="H4772" t="s">
        <v>327</v>
      </c>
      <c r="I4772" t="s">
        <v>78</v>
      </c>
      <c r="J4772" t="s">
        <v>136</v>
      </c>
      <c r="K4772" t="s">
        <v>22</v>
      </c>
      <c r="L4772" t="s">
        <v>177</v>
      </c>
      <c r="M4772" t="s">
        <v>17828</v>
      </c>
      <c r="N4772" t="s">
        <v>17829</v>
      </c>
      <c r="O4772">
        <v>0.68472222222222223</v>
      </c>
      <c r="P4772">
        <v>0</v>
      </c>
      <c r="Q4772">
        <v>226</v>
      </c>
      <c r="R4772">
        <v>0</v>
      </c>
      <c r="S4772">
        <v>0</v>
      </c>
      <c r="T4772">
        <v>0</v>
      </c>
      <c r="U4772">
        <v>13</v>
      </c>
      <c r="V4772">
        <v>0</v>
      </c>
      <c r="W4772">
        <v>0</v>
      </c>
      <c r="X4772">
        <v>0</v>
      </c>
      <c r="Y4772">
        <v>35.150795000000002</v>
      </c>
      <c r="Z4772">
        <v>0</v>
      </c>
      <c r="AA4772">
        <v>0</v>
      </c>
      <c r="AB4772">
        <v>0</v>
      </c>
      <c r="AC4772">
        <v>5.0855402999999999</v>
      </c>
      <c r="AD4772">
        <v>0</v>
      </c>
      <c r="AE4772">
        <v>0</v>
      </c>
      <c r="AF4772">
        <v>40.236336000000001</v>
      </c>
    </row>
    <row r="4773" spans="1:32" x14ac:dyDescent="0.3">
      <c r="A4773">
        <v>3014896</v>
      </c>
      <c r="B4773">
        <v>1</v>
      </c>
      <c r="C4773" t="s">
        <v>82</v>
      </c>
      <c r="D4773" t="s">
        <v>108</v>
      </c>
      <c r="E4773" t="s">
        <v>17830</v>
      </c>
      <c r="F4773" t="s">
        <v>17831</v>
      </c>
      <c r="G4773" t="s">
        <v>134</v>
      </c>
      <c r="H4773" t="s">
        <v>147</v>
      </c>
      <c r="I4773" t="s">
        <v>79</v>
      </c>
      <c r="J4773" t="s">
        <v>136</v>
      </c>
      <c r="K4773" t="s">
        <v>22</v>
      </c>
      <c r="L4773" t="s">
        <v>137</v>
      </c>
      <c r="M4773" t="s">
        <v>17832</v>
      </c>
      <c r="N4773" t="s">
        <v>17833</v>
      </c>
      <c r="O4773">
        <v>3.8816666666666668</v>
      </c>
      <c r="P4773">
        <v>3</v>
      </c>
      <c r="Q4773">
        <v>39</v>
      </c>
      <c r="R4773">
        <v>78</v>
      </c>
      <c r="S4773">
        <v>403</v>
      </c>
      <c r="T4773">
        <v>19</v>
      </c>
      <c r="U4773">
        <v>100</v>
      </c>
      <c r="V4773">
        <v>0</v>
      </c>
      <c r="W4773">
        <v>0</v>
      </c>
      <c r="X4773">
        <v>42.223460000000003</v>
      </c>
      <c r="Y4773">
        <v>61.855685999999999</v>
      </c>
      <c r="Z4773">
        <v>239.37473</v>
      </c>
      <c r="AA4773">
        <v>876.52809999999999</v>
      </c>
      <c r="AB4773">
        <v>264.69011999999998</v>
      </c>
      <c r="AC4773">
        <v>259.27109999999999</v>
      </c>
      <c r="AD4773">
        <v>0</v>
      </c>
      <c r="AE4773">
        <v>0</v>
      </c>
      <c r="AF4773">
        <v>1743.9431</v>
      </c>
    </row>
    <row r="4774" spans="1:32" x14ac:dyDescent="0.3">
      <c r="A4774">
        <v>3014886</v>
      </c>
      <c r="B4774">
        <v>1</v>
      </c>
      <c r="C4774" t="s">
        <v>83</v>
      </c>
      <c r="D4774" t="s">
        <v>114</v>
      </c>
      <c r="E4774" t="s">
        <v>17140</v>
      </c>
      <c r="F4774" t="s">
        <v>17141</v>
      </c>
      <c r="G4774" t="s">
        <v>134</v>
      </c>
      <c r="H4774" t="s">
        <v>211</v>
      </c>
      <c r="I4774" t="s">
        <v>79</v>
      </c>
      <c r="J4774" t="s">
        <v>136</v>
      </c>
      <c r="K4774" t="s">
        <v>22</v>
      </c>
      <c r="L4774" t="s">
        <v>177</v>
      </c>
      <c r="M4774" t="s">
        <v>17834</v>
      </c>
      <c r="N4774" t="s">
        <v>17835</v>
      </c>
      <c r="O4774">
        <v>1.648611111111111</v>
      </c>
      <c r="P4774">
        <v>6</v>
      </c>
      <c r="Q4774">
        <v>2</v>
      </c>
      <c r="R4774">
        <v>99</v>
      </c>
      <c r="S4774">
        <v>17</v>
      </c>
      <c r="T4774">
        <v>2</v>
      </c>
      <c r="U4774">
        <v>0</v>
      </c>
      <c r="V4774">
        <v>0</v>
      </c>
      <c r="W4774">
        <v>0</v>
      </c>
      <c r="X4774">
        <v>1.7777153999999999</v>
      </c>
      <c r="Y4774">
        <v>0.28506567999999999</v>
      </c>
      <c r="Z4774">
        <v>60.372948000000001</v>
      </c>
      <c r="AA4774">
        <v>7.5494589999999997</v>
      </c>
      <c r="AB4774">
        <v>0.26076177</v>
      </c>
      <c r="AC4774">
        <v>0</v>
      </c>
      <c r="AD4774">
        <v>0</v>
      </c>
      <c r="AE4774">
        <v>0</v>
      </c>
      <c r="AF4774">
        <v>70.245949999999993</v>
      </c>
    </row>
    <row r="4775" spans="1:32" x14ac:dyDescent="0.3">
      <c r="A4775">
        <v>3015826</v>
      </c>
      <c r="B4775">
        <v>1</v>
      </c>
      <c r="C4775" t="s">
        <v>82</v>
      </c>
      <c r="D4775" t="s">
        <v>108</v>
      </c>
      <c r="E4775" t="s">
        <v>13577</v>
      </c>
      <c r="F4775" t="s">
        <v>13578</v>
      </c>
      <c r="G4775" t="s">
        <v>134</v>
      </c>
      <c r="H4775" t="s">
        <v>211</v>
      </c>
      <c r="I4775" t="s">
        <v>79</v>
      </c>
      <c r="J4775" t="s">
        <v>136</v>
      </c>
      <c r="K4775" t="s">
        <v>22</v>
      </c>
      <c r="L4775" t="s">
        <v>177</v>
      </c>
      <c r="M4775" t="s">
        <v>17836</v>
      </c>
      <c r="N4775" t="s">
        <v>17837</v>
      </c>
      <c r="O4775">
        <v>1.4430555555555555</v>
      </c>
      <c r="P4775">
        <v>0</v>
      </c>
      <c r="Q4775">
        <v>7</v>
      </c>
      <c r="R4775">
        <v>13</v>
      </c>
      <c r="S4775">
        <v>17</v>
      </c>
      <c r="T4775">
        <v>9</v>
      </c>
      <c r="U4775">
        <v>47</v>
      </c>
      <c r="V4775">
        <v>2</v>
      </c>
      <c r="W4775">
        <v>0</v>
      </c>
      <c r="X4775">
        <v>0</v>
      </c>
      <c r="Y4775">
        <v>6.7500679999999997</v>
      </c>
      <c r="Z4775">
        <v>45.673954000000002</v>
      </c>
      <c r="AA4775">
        <v>14.122687000000001</v>
      </c>
      <c r="AB4775">
        <v>452.62939999999998</v>
      </c>
      <c r="AC4775">
        <v>121.17941</v>
      </c>
      <c r="AD4775">
        <v>1387.2826</v>
      </c>
      <c r="AE4775">
        <v>0</v>
      </c>
      <c r="AF4775">
        <v>2027.6380999999999</v>
      </c>
    </row>
    <row r="4776" spans="1:32" x14ac:dyDescent="0.3">
      <c r="A4776">
        <v>3016601</v>
      </c>
      <c r="B4776">
        <v>1</v>
      </c>
      <c r="C4776" t="s">
        <v>82</v>
      </c>
      <c r="D4776" t="s">
        <v>106</v>
      </c>
      <c r="E4776" t="s">
        <v>7729</v>
      </c>
      <c r="F4776" t="s">
        <v>7730</v>
      </c>
      <c r="G4776" t="s">
        <v>134</v>
      </c>
      <c r="H4776" t="s">
        <v>182</v>
      </c>
      <c r="I4776" t="s">
        <v>79</v>
      </c>
      <c r="J4776" t="s">
        <v>136</v>
      </c>
      <c r="K4776" t="s">
        <v>22</v>
      </c>
      <c r="L4776" t="s">
        <v>177</v>
      </c>
      <c r="M4776" t="s">
        <v>14412</v>
      </c>
      <c r="N4776" t="s">
        <v>17838</v>
      </c>
      <c r="O4776">
        <v>1.1205555555555555</v>
      </c>
      <c r="P4776">
        <v>8</v>
      </c>
      <c r="Q4776">
        <v>1291</v>
      </c>
      <c r="R4776">
        <v>4</v>
      </c>
      <c r="S4776">
        <v>112</v>
      </c>
      <c r="T4776">
        <v>8</v>
      </c>
      <c r="U4776">
        <v>132</v>
      </c>
      <c r="V4776">
        <v>0</v>
      </c>
      <c r="W4776">
        <v>0</v>
      </c>
      <c r="X4776">
        <v>3.7608497000000001</v>
      </c>
      <c r="Y4776">
        <v>358.63099999999997</v>
      </c>
      <c r="Z4776">
        <v>57.502808000000002</v>
      </c>
      <c r="AA4776">
        <v>13.095682999999999</v>
      </c>
      <c r="AB4776">
        <v>53.494273999999997</v>
      </c>
      <c r="AC4776">
        <v>98.409520000000001</v>
      </c>
      <c r="AD4776">
        <v>0</v>
      </c>
      <c r="AE4776">
        <v>0</v>
      </c>
      <c r="AF4776">
        <v>584.89417000000003</v>
      </c>
    </row>
    <row r="4777" spans="1:32" x14ac:dyDescent="0.3">
      <c r="A4777">
        <v>3019919</v>
      </c>
      <c r="B4777">
        <v>1</v>
      </c>
      <c r="C4777" t="s">
        <v>82</v>
      </c>
      <c r="D4777" t="s">
        <v>84</v>
      </c>
      <c r="E4777" t="s">
        <v>17839</v>
      </c>
      <c r="F4777" t="s">
        <v>17840</v>
      </c>
      <c r="G4777" t="s">
        <v>134</v>
      </c>
      <c r="H4777" t="s">
        <v>211</v>
      </c>
      <c r="I4777" t="s">
        <v>79</v>
      </c>
      <c r="J4777" t="s">
        <v>136</v>
      </c>
      <c r="K4777" t="s">
        <v>22</v>
      </c>
      <c r="L4777" t="s">
        <v>177</v>
      </c>
      <c r="M4777" t="s">
        <v>17841</v>
      </c>
      <c r="N4777" t="s">
        <v>17842</v>
      </c>
      <c r="O4777">
        <v>1.0297222222222222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1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197.49100999999999</v>
      </c>
      <c r="AE4777">
        <v>0</v>
      </c>
      <c r="AF4777">
        <v>197.49100999999999</v>
      </c>
    </row>
    <row r="4778" spans="1:32" x14ac:dyDescent="0.3">
      <c r="A4778">
        <v>3014308</v>
      </c>
      <c r="B4778">
        <v>1</v>
      </c>
      <c r="C4778" t="s">
        <v>82</v>
      </c>
      <c r="D4778" t="s">
        <v>104</v>
      </c>
      <c r="E4778" t="s">
        <v>17843</v>
      </c>
      <c r="F4778" t="s">
        <v>11033</v>
      </c>
      <c r="G4778" t="s">
        <v>134</v>
      </c>
      <c r="H4778" t="s">
        <v>404</v>
      </c>
      <c r="I4778" t="s">
        <v>78</v>
      </c>
      <c r="J4778" t="s">
        <v>136</v>
      </c>
      <c r="K4778" t="s">
        <v>22</v>
      </c>
      <c r="L4778" t="s">
        <v>177</v>
      </c>
      <c r="M4778" t="s">
        <v>17844</v>
      </c>
      <c r="N4778" t="s">
        <v>13357</v>
      </c>
      <c r="O4778">
        <v>1.7464625</v>
      </c>
      <c r="P4778">
        <v>0</v>
      </c>
      <c r="Q4778">
        <v>74</v>
      </c>
      <c r="R4778">
        <v>0</v>
      </c>
      <c r="S4778">
        <v>0</v>
      </c>
      <c r="T4778">
        <v>0</v>
      </c>
      <c r="U4778">
        <v>22</v>
      </c>
      <c r="V4778">
        <v>0</v>
      </c>
      <c r="W4778">
        <v>0</v>
      </c>
      <c r="X4778">
        <v>0</v>
      </c>
      <c r="Y4778">
        <v>22.620643999999999</v>
      </c>
      <c r="Z4778">
        <v>0</v>
      </c>
      <c r="AA4778">
        <v>0</v>
      </c>
      <c r="AB4778">
        <v>0</v>
      </c>
      <c r="AC4778">
        <v>11.696294</v>
      </c>
      <c r="AD4778">
        <v>0</v>
      </c>
      <c r="AE4778">
        <v>0</v>
      </c>
      <c r="AF4778">
        <v>34.316935999999998</v>
      </c>
    </row>
    <row r="4779" spans="1:32" x14ac:dyDescent="0.3">
      <c r="A4779">
        <v>3020508</v>
      </c>
      <c r="B4779">
        <v>1</v>
      </c>
      <c r="C4779" t="s">
        <v>82</v>
      </c>
      <c r="D4779" t="s">
        <v>88</v>
      </c>
      <c r="E4779" t="s">
        <v>17845</v>
      </c>
      <c r="F4779" t="s">
        <v>17846</v>
      </c>
      <c r="G4779" t="s">
        <v>134</v>
      </c>
      <c r="H4779" t="s">
        <v>182</v>
      </c>
      <c r="I4779" t="s">
        <v>78</v>
      </c>
      <c r="J4779" t="s">
        <v>136</v>
      </c>
      <c r="K4779" t="s">
        <v>22</v>
      </c>
      <c r="L4779" t="s">
        <v>177</v>
      </c>
      <c r="M4779" t="s">
        <v>17847</v>
      </c>
      <c r="N4779" t="s">
        <v>17848</v>
      </c>
      <c r="O4779">
        <v>2.6339669444444449</v>
      </c>
      <c r="P4779">
        <v>0</v>
      </c>
      <c r="Q4779">
        <v>21</v>
      </c>
      <c r="R4779">
        <v>0</v>
      </c>
      <c r="S4779">
        <v>8</v>
      </c>
      <c r="T4779">
        <v>0</v>
      </c>
      <c r="U4779">
        <v>11</v>
      </c>
      <c r="V4779">
        <v>0</v>
      </c>
      <c r="W4779">
        <v>0</v>
      </c>
      <c r="X4779">
        <v>0</v>
      </c>
      <c r="Y4779">
        <v>16.041014000000001</v>
      </c>
      <c r="Z4779">
        <v>0</v>
      </c>
      <c r="AA4779">
        <v>0.43609540000000002</v>
      </c>
      <c r="AB4779">
        <v>0</v>
      </c>
      <c r="AC4779">
        <v>146.19666000000001</v>
      </c>
      <c r="AD4779">
        <v>0</v>
      </c>
      <c r="AE4779">
        <v>0</v>
      </c>
      <c r="AF4779">
        <v>162.67375000000001</v>
      </c>
    </row>
    <row r="4780" spans="1:32" x14ac:dyDescent="0.3">
      <c r="A4780">
        <v>3013457</v>
      </c>
      <c r="B4780">
        <v>1</v>
      </c>
      <c r="C4780" t="s">
        <v>82</v>
      </c>
      <c r="D4780" t="s">
        <v>99</v>
      </c>
      <c r="E4780" t="s">
        <v>17849</v>
      </c>
      <c r="F4780" t="s">
        <v>17850</v>
      </c>
      <c r="G4780" t="s">
        <v>134</v>
      </c>
      <c r="H4780" t="s">
        <v>367</v>
      </c>
      <c r="I4780" t="s">
        <v>78</v>
      </c>
      <c r="J4780" t="s">
        <v>136</v>
      </c>
      <c r="K4780" t="s">
        <v>22</v>
      </c>
      <c r="L4780" t="s">
        <v>177</v>
      </c>
      <c r="M4780" t="s">
        <v>17851</v>
      </c>
      <c r="N4780" t="s">
        <v>17852</v>
      </c>
      <c r="O4780">
        <v>7.6427755555555548</v>
      </c>
      <c r="P4780">
        <v>0</v>
      </c>
      <c r="Q4780">
        <v>2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0.71228283999999997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0.71228283999999997</v>
      </c>
    </row>
    <row r="4781" spans="1:32" x14ac:dyDescent="0.3">
      <c r="A4781">
        <v>3012229</v>
      </c>
      <c r="B4781">
        <v>1</v>
      </c>
      <c r="C4781" t="s">
        <v>82</v>
      </c>
      <c r="D4781" t="s">
        <v>101</v>
      </c>
      <c r="E4781" t="s">
        <v>17853</v>
      </c>
      <c r="F4781" t="s">
        <v>17854</v>
      </c>
      <c r="G4781" t="s">
        <v>134</v>
      </c>
      <c r="H4781" t="s">
        <v>874</v>
      </c>
      <c r="I4781" t="s">
        <v>79</v>
      </c>
      <c r="J4781" t="s">
        <v>136</v>
      </c>
      <c r="K4781" t="s">
        <v>22</v>
      </c>
      <c r="L4781" t="s">
        <v>177</v>
      </c>
      <c r="M4781" t="s">
        <v>17855</v>
      </c>
      <c r="N4781" t="s">
        <v>17856</v>
      </c>
      <c r="O4781">
        <v>0.81640055555555557</v>
      </c>
      <c r="P4781">
        <v>0</v>
      </c>
      <c r="Q4781">
        <v>1881</v>
      </c>
      <c r="R4781">
        <v>7</v>
      </c>
      <c r="S4781">
        <v>39</v>
      </c>
      <c r="T4781">
        <v>5</v>
      </c>
      <c r="U4781">
        <v>318</v>
      </c>
      <c r="V4781">
        <v>5</v>
      </c>
      <c r="W4781">
        <v>4</v>
      </c>
      <c r="X4781">
        <v>0</v>
      </c>
      <c r="Y4781">
        <v>429.57297</v>
      </c>
      <c r="Z4781">
        <v>2.4317513000000002</v>
      </c>
      <c r="AA4781">
        <v>15.600175999999999</v>
      </c>
      <c r="AB4781">
        <v>45.777970000000003</v>
      </c>
      <c r="AC4781">
        <v>533.69920000000002</v>
      </c>
      <c r="AD4781">
        <v>700.41283999999996</v>
      </c>
      <c r="AE4781">
        <v>157.20863</v>
      </c>
      <c r="AF4781">
        <v>1884.7036000000001</v>
      </c>
    </row>
    <row r="4782" spans="1:32" x14ac:dyDescent="0.3">
      <c r="A4782">
        <v>3014764</v>
      </c>
      <c r="B4782">
        <v>1</v>
      </c>
      <c r="C4782" t="s">
        <v>83</v>
      </c>
      <c r="D4782" t="s">
        <v>121</v>
      </c>
      <c r="E4782" t="s">
        <v>17857</v>
      </c>
      <c r="F4782" t="s">
        <v>17858</v>
      </c>
      <c r="G4782" t="s">
        <v>134</v>
      </c>
      <c r="H4782" t="s">
        <v>211</v>
      </c>
      <c r="I4782" t="s">
        <v>79</v>
      </c>
      <c r="J4782" t="s">
        <v>136</v>
      </c>
      <c r="K4782" t="s">
        <v>22</v>
      </c>
      <c r="L4782" t="s">
        <v>177</v>
      </c>
      <c r="M4782" t="s">
        <v>17859</v>
      </c>
      <c r="N4782" t="s">
        <v>17860</v>
      </c>
      <c r="O4782">
        <v>0.50861111111111112</v>
      </c>
      <c r="P4782">
        <v>0</v>
      </c>
      <c r="Q4782">
        <v>1377</v>
      </c>
      <c r="R4782">
        <v>0</v>
      </c>
      <c r="S4782">
        <v>62</v>
      </c>
      <c r="T4782">
        <v>0</v>
      </c>
      <c r="U4782">
        <v>318</v>
      </c>
      <c r="V4782">
        <v>0</v>
      </c>
      <c r="W4782">
        <v>1</v>
      </c>
      <c r="X4782">
        <v>0</v>
      </c>
      <c r="Y4782">
        <v>118.17751</v>
      </c>
      <c r="Z4782">
        <v>0</v>
      </c>
      <c r="AA4782">
        <v>4.0758643000000001</v>
      </c>
      <c r="AB4782">
        <v>0</v>
      </c>
      <c r="AC4782">
        <v>52.310200000000002</v>
      </c>
      <c r="AD4782">
        <v>0</v>
      </c>
      <c r="AE4782">
        <v>5.9343588000000003E-2</v>
      </c>
      <c r="AF4782">
        <v>174.62291999999999</v>
      </c>
    </row>
    <row r="4783" spans="1:32" x14ac:dyDescent="0.3">
      <c r="A4783">
        <v>3020568</v>
      </c>
      <c r="B4783">
        <v>1</v>
      </c>
      <c r="C4783" t="s">
        <v>83</v>
      </c>
      <c r="D4783" t="s">
        <v>124</v>
      </c>
      <c r="E4783" t="s">
        <v>17861</v>
      </c>
      <c r="F4783" t="s">
        <v>17862</v>
      </c>
      <c r="G4783" t="s">
        <v>134</v>
      </c>
      <c r="H4783" t="s">
        <v>238</v>
      </c>
      <c r="I4783" t="s">
        <v>78</v>
      </c>
      <c r="J4783" t="s">
        <v>136</v>
      </c>
      <c r="K4783" t="s">
        <v>22</v>
      </c>
      <c r="L4783" t="s">
        <v>177</v>
      </c>
      <c r="M4783" t="s">
        <v>17863</v>
      </c>
      <c r="N4783" t="s">
        <v>17864</v>
      </c>
      <c r="O4783">
        <v>1.1795100000000001</v>
      </c>
      <c r="P4783">
        <v>0</v>
      </c>
      <c r="Q4783">
        <v>20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7.0184119999999997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7.0184119999999997</v>
      </c>
    </row>
    <row r="4784" spans="1:32" x14ac:dyDescent="0.3">
      <c r="A4784">
        <v>3013451</v>
      </c>
      <c r="B4784">
        <v>1</v>
      </c>
      <c r="C4784" t="s">
        <v>82</v>
      </c>
      <c r="D4784" t="s">
        <v>94</v>
      </c>
      <c r="E4784" t="s">
        <v>17865</v>
      </c>
      <c r="F4784" t="s">
        <v>17866</v>
      </c>
      <c r="G4784" t="s">
        <v>134</v>
      </c>
      <c r="H4784" t="s">
        <v>182</v>
      </c>
      <c r="I4784" t="s">
        <v>78</v>
      </c>
      <c r="J4784" t="s">
        <v>136</v>
      </c>
      <c r="K4784" t="s">
        <v>22</v>
      </c>
      <c r="L4784" t="s">
        <v>177</v>
      </c>
      <c r="M4784" t="s">
        <v>17867</v>
      </c>
      <c r="N4784" t="s">
        <v>17868</v>
      </c>
      <c r="O4784">
        <v>0.46123749999999997</v>
      </c>
      <c r="P4784">
        <v>0</v>
      </c>
      <c r="Q4784">
        <v>126</v>
      </c>
      <c r="R4784">
        <v>0</v>
      </c>
      <c r="S4784">
        <v>1</v>
      </c>
      <c r="T4784">
        <v>0</v>
      </c>
      <c r="U4784">
        <v>14</v>
      </c>
      <c r="V4784">
        <v>0</v>
      </c>
      <c r="W4784">
        <v>0</v>
      </c>
      <c r="X4784">
        <v>0</v>
      </c>
      <c r="Y4784">
        <v>13.956439</v>
      </c>
      <c r="Z4784">
        <v>0</v>
      </c>
      <c r="AA4784">
        <v>7.3453470000000003E-3</v>
      </c>
      <c r="AB4784">
        <v>0</v>
      </c>
      <c r="AC4784">
        <v>5.7466287999999999</v>
      </c>
      <c r="AD4784">
        <v>0</v>
      </c>
      <c r="AE4784">
        <v>0</v>
      </c>
      <c r="AF4784">
        <v>19.710412999999999</v>
      </c>
    </row>
    <row r="4785" spans="1:32" x14ac:dyDescent="0.3">
      <c r="A4785">
        <v>3019096</v>
      </c>
      <c r="B4785">
        <v>1</v>
      </c>
      <c r="C4785" t="s">
        <v>82</v>
      </c>
      <c r="D4785" t="s">
        <v>104</v>
      </c>
      <c r="E4785" t="s">
        <v>3278</v>
      </c>
      <c r="F4785" t="s">
        <v>3279</v>
      </c>
      <c r="G4785" t="s">
        <v>134</v>
      </c>
      <c r="H4785" t="s">
        <v>182</v>
      </c>
      <c r="I4785" t="s">
        <v>78</v>
      </c>
      <c r="J4785" t="s">
        <v>136</v>
      </c>
      <c r="K4785" t="s">
        <v>22</v>
      </c>
      <c r="L4785" t="s">
        <v>177</v>
      </c>
      <c r="M4785" t="s">
        <v>17869</v>
      </c>
      <c r="N4785" t="s">
        <v>17870</v>
      </c>
      <c r="O4785">
        <v>1.5882033333333334</v>
      </c>
      <c r="P4785">
        <v>0</v>
      </c>
      <c r="Q4785">
        <v>86</v>
      </c>
      <c r="R4785">
        <v>0</v>
      </c>
      <c r="S4785">
        <v>0</v>
      </c>
      <c r="T4785">
        <v>0</v>
      </c>
      <c r="U4785">
        <v>74</v>
      </c>
      <c r="V4785">
        <v>0</v>
      </c>
      <c r="W4785">
        <v>0</v>
      </c>
      <c r="X4785">
        <v>0</v>
      </c>
      <c r="Y4785">
        <v>45.435715000000002</v>
      </c>
      <c r="Z4785">
        <v>0</v>
      </c>
      <c r="AA4785">
        <v>0</v>
      </c>
      <c r="AB4785">
        <v>0</v>
      </c>
      <c r="AC4785">
        <v>85.727806000000001</v>
      </c>
      <c r="AD4785">
        <v>0</v>
      </c>
      <c r="AE4785">
        <v>0</v>
      </c>
      <c r="AF4785">
        <v>131.16351</v>
      </c>
    </row>
    <row r="4786" spans="1:32" x14ac:dyDescent="0.3">
      <c r="A4786">
        <v>3020377</v>
      </c>
      <c r="B4786">
        <v>1</v>
      </c>
      <c r="C4786" t="s">
        <v>82</v>
      </c>
      <c r="D4786" t="s">
        <v>90</v>
      </c>
      <c r="E4786" t="s">
        <v>14014</v>
      </c>
      <c r="F4786" t="s">
        <v>14015</v>
      </c>
      <c r="G4786" t="s">
        <v>134</v>
      </c>
      <c r="H4786" t="s">
        <v>247</v>
      </c>
      <c r="I4786" t="s">
        <v>78</v>
      </c>
      <c r="J4786" t="s">
        <v>136</v>
      </c>
      <c r="K4786" t="s">
        <v>22</v>
      </c>
      <c r="L4786" t="s">
        <v>177</v>
      </c>
      <c r="M4786" t="s">
        <v>17871</v>
      </c>
      <c r="N4786" t="s">
        <v>17872</v>
      </c>
      <c r="O4786">
        <v>1.7803436111111111</v>
      </c>
      <c r="P4786">
        <v>0</v>
      </c>
      <c r="Q4786">
        <v>80</v>
      </c>
      <c r="R4786">
        <v>0</v>
      </c>
      <c r="S4786">
        <v>0</v>
      </c>
      <c r="T4786">
        <v>0</v>
      </c>
      <c r="U4786">
        <v>2</v>
      </c>
      <c r="V4786">
        <v>0</v>
      </c>
      <c r="W4786">
        <v>0</v>
      </c>
      <c r="X4786">
        <v>0</v>
      </c>
      <c r="Y4786">
        <v>35.815109999999997</v>
      </c>
      <c r="Z4786">
        <v>0</v>
      </c>
      <c r="AA4786">
        <v>0</v>
      </c>
      <c r="AB4786">
        <v>0</v>
      </c>
      <c r="AC4786">
        <v>2.6347190999999999</v>
      </c>
      <c r="AD4786">
        <v>0</v>
      </c>
      <c r="AE4786">
        <v>0</v>
      </c>
      <c r="AF4786">
        <v>38.449829999999999</v>
      </c>
    </row>
    <row r="4787" spans="1:32" x14ac:dyDescent="0.3">
      <c r="A4787">
        <v>3014509</v>
      </c>
      <c r="B4787">
        <v>1</v>
      </c>
      <c r="C4787" t="s">
        <v>82</v>
      </c>
      <c r="D4787" t="s">
        <v>112</v>
      </c>
      <c r="E4787" t="s">
        <v>17873</v>
      </c>
      <c r="F4787" t="s">
        <v>17874</v>
      </c>
      <c r="G4787" t="s">
        <v>134</v>
      </c>
      <c r="H4787" t="s">
        <v>1835</v>
      </c>
      <c r="I4787" t="s">
        <v>79</v>
      </c>
      <c r="J4787" t="s">
        <v>136</v>
      </c>
      <c r="K4787" t="s">
        <v>22</v>
      </c>
      <c r="L4787" t="s">
        <v>177</v>
      </c>
      <c r="M4787" t="s">
        <v>17875</v>
      </c>
      <c r="N4787" t="s">
        <v>17876</v>
      </c>
      <c r="O4787">
        <v>2.0522222222222224</v>
      </c>
      <c r="P4787">
        <v>32</v>
      </c>
      <c r="Q4787">
        <v>6120</v>
      </c>
      <c r="R4787">
        <v>69</v>
      </c>
      <c r="S4787">
        <v>683</v>
      </c>
      <c r="T4787">
        <v>145</v>
      </c>
      <c r="U4787">
        <v>2010</v>
      </c>
      <c r="V4787">
        <v>23</v>
      </c>
      <c r="W4787">
        <v>8</v>
      </c>
      <c r="X4787">
        <v>68.605860000000007</v>
      </c>
      <c r="Y4787">
        <v>2544.4333000000001</v>
      </c>
      <c r="Z4787">
        <v>646.62720000000002</v>
      </c>
      <c r="AA4787">
        <v>333.13666000000001</v>
      </c>
      <c r="AB4787">
        <v>780.06244000000004</v>
      </c>
      <c r="AC4787">
        <v>1683.8768</v>
      </c>
      <c r="AD4787">
        <v>2311.0666999999999</v>
      </c>
      <c r="AE4787">
        <v>49.806539999999998</v>
      </c>
      <c r="AF4787">
        <v>8417.6149999999998</v>
      </c>
    </row>
    <row r="4788" spans="1:32" x14ac:dyDescent="0.3">
      <c r="A4788">
        <v>3017847</v>
      </c>
      <c r="B4788">
        <v>1</v>
      </c>
      <c r="C4788" t="s">
        <v>82</v>
      </c>
      <c r="D4788" t="s">
        <v>92</v>
      </c>
      <c r="E4788" t="s">
        <v>17877</v>
      </c>
      <c r="F4788" t="s">
        <v>17878</v>
      </c>
      <c r="G4788" t="s">
        <v>134</v>
      </c>
      <c r="H4788" t="s">
        <v>238</v>
      </c>
      <c r="I4788" t="s">
        <v>78</v>
      </c>
      <c r="J4788" t="s">
        <v>136</v>
      </c>
      <c r="K4788" t="s">
        <v>22</v>
      </c>
      <c r="L4788" t="s">
        <v>177</v>
      </c>
      <c r="M4788" t="s">
        <v>17879</v>
      </c>
      <c r="N4788" t="s">
        <v>17880</v>
      </c>
      <c r="O4788">
        <v>4.2499952777777779</v>
      </c>
      <c r="P4788">
        <v>0</v>
      </c>
      <c r="Q4788">
        <v>1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0.47876324999999997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0.47876324999999997</v>
      </c>
    </row>
    <row r="4789" spans="1:32" x14ac:dyDescent="0.3">
      <c r="A4789">
        <v>3020549</v>
      </c>
      <c r="B4789">
        <v>1</v>
      </c>
      <c r="C4789" t="s">
        <v>82</v>
      </c>
      <c r="D4789" t="s">
        <v>84</v>
      </c>
      <c r="E4789" t="s">
        <v>17881</v>
      </c>
      <c r="F4789" t="s">
        <v>17882</v>
      </c>
      <c r="G4789" t="s">
        <v>134</v>
      </c>
      <c r="H4789" t="s">
        <v>211</v>
      </c>
      <c r="I4789" t="s">
        <v>79</v>
      </c>
      <c r="J4789" t="s">
        <v>136</v>
      </c>
      <c r="K4789" t="s">
        <v>22</v>
      </c>
      <c r="L4789" t="s">
        <v>177</v>
      </c>
      <c r="M4789" t="s">
        <v>17883</v>
      </c>
      <c r="N4789" t="s">
        <v>17884</v>
      </c>
      <c r="O4789">
        <v>1.0730555555555557</v>
      </c>
      <c r="P4789">
        <v>4</v>
      </c>
      <c r="Q4789">
        <v>190</v>
      </c>
      <c r="R4789">
        <v>12</v>
      </c>
      <c r="S4789">
        <v>0</v>
      </c>
      <c r="T4789">
        <v>21</v>
      </c>
      <c r="U4789">
        <v>13</v>
      </c>
      <c r="V4789">
        <v>1</v>
      </c>
      <c r="W4789">
        <v>0</v>
      </c>
      <c r="X4789">
        <v>1.1302129000000001</v>
      </c>
      <c r="Y4789">
        <v>22.506074999999999</v>
      </c>
      <c r="Z4789">
        <v>20.825866999999999</v>
      </c>
      <c r="AA4789">
        <v>0</v>
      </c>
      <c r="AB4789">
        <v>260.95938000000001</v>
      </c>
      <c r="AC4789">
        <v>6.7659289999999999</v>
      </c>
      <c r="AD4789">
        <v>3.9904752000000001</v>
      </c>
      <c r="AE4789">
        <v>0</v>
      </c>
      <c r="AF4789">
        <v>316.17795000000001</v>
      </c>
    </row>
    <row r="4790" spans="1:32" x14ac:dyDescent="0.3">
      <c r="A4790">
        <v>3015687</v>
      </c>
      <c r="B4790">
        <v>1</v>
      </c>
      <c r="C4790" t="s">
        <v>83</v>
      </c>
      <c r="D4790" t="s">
        <v>123</v>
      </c>
      <c r="E4790" t="s">
        <v>17885</v>
      </c>
      <c r="F4790" t="s">
        <v>17886</v>
      </c>
      <c r="G4790" t="s">
        <v>134</v>
      </c>
      <c r="H4790" t="s">
        <v>147</v>
      </c>
      <c r="I4790" t="s">
        <v>79</v>
      </c>
      <c r="J4790" t="s">
        <v>136</v>
      </c>
      <c r="K4790" t="s">
        <v>22</v>
      </c>
      <c r="L4790" t="s">
        <v>137</v>
      </c>
      <c r="M4790" t="s">
        <v>17887</v>
      </c>
      <c r="N4790" t="s">
        <v>17888</v>
      </c>
      <c r="O4790">
        <v>5.1272222222222226</v>
      </c>
      <c r="P4790">
        <v>0</v>
      </c>
      <c r="Q4790">
        <v>500</v>
      </c>
      <c r="R4790">
        <v>0</v>
      </c>
      <c r="S4790">
        <v>25</v>
      </c>
      <c r="T4790">
        <v>10</v>
      </c>
      <c r="U4790">
        <v>20</v>
      </c>
      <c r="V4790">
        <v>0</v>
      </c>
      <c r="W4790">
        <v>0</v>
      </c>
      <c r="X4790">
        <v>0</v>
      </c>
      <c r="Y4790">
        <v>406.84433000000001</v>
      </c>
      <c r="Z4790">
        <v>0</v>
      </c>
      <c r="AA4790">
        <v>14.876198</v>
      </c>
      <c r="AB4790">
        <v>3065.3162000000002</v>
      </c>
      <c r="AC4790">
        <v>140.76479</v>
      </c>
      <c r="AD4790">
        <v>0</v>
      </c>
      <c r="AE4790">
        <v>0</v>
      </c>
      <c r="AF4790">
        <v>3627.8015</v>
      </c>
    </row>
    <row r="4791" spans="1:32" x14ac:dyDescent="0.3">
      <c r="A4791">
        <v>3020597</v>
      </c>
      <c r="B4791">
        <v>1</v>
      </c>
      <c r="C4791" t="s">
        <v>83</v>
      </c>
      <c r="D4791" t="s">
        <v>122</v>
      </c>
      <c r="E4791" t="s">
        <v>17889</v>
      </c>
      <c r="F4791" t="s">
        <v>17890</v>
      </c>
      <c r="G4791" t="s">
        <v>134</v>
      </c>
      <c r="H4791" t="s">
        <v>318</v>
      </c>
      <c r="I4791" t="s">
        <v>79</v>
      </c>
      <c r="J4791" t="s">
        <v>136</v>
      </c>
      <c r="K4791" t="s">
        <v>22</v>
      </c>
      <c r="L4791" t="s">
        <v>177</v>
      </c>
      <c r="M4791" t="s">
        <v>17891</v>
      </c>
      <c r="N4791" t="s">
        <v>17892</v>
      </c>
      <c r="O4791">
        <v>5.4997149999999992</v>
      </c>
      <c r="P4791">
        <v>0</v>
      </c>
      <c r="Q4791">
        <v>62</v>
      </c>
      <c r="R4791">
        <v>1</v>
      </c>
      <c r="S4791">
        <v>7</v>
      </c>
      <c r="T4791">
        <v>3</v>
      </c>
      <c r="U4791">
        <v>9</v>
      </c>
      <c r="V4791">
        <v>0</v>
      </c>
      <c r="W4791">
        <v>0</v>
      </c>
      <c r="X4791">
        <v>0</v>
      </c>
      <c r="Y4791">
        <v>33.01285</v>
      </c>
      <c r="Z4791">
        <v>3.2762709999999999</v>
      </c>
      <c r="AA4791">
        <v>1.8949317000000001</v>
      </c>
      <c r="AB4791">
        <v>29.411797</v>
      </c>
      <c r="AC4791">
        <v>31.248498999999999</v>
      </c>
      <c r="AD4791">
        <v>0</v>
      </c>
      <c r="AE4791">
        <v>0</v>
      </c>
      <c r="AF4791">
        <v>98.844350000000006</v>
      </c>
    </row>
    <row r="4792" spans="1:32" x14ac:dyDescent="0.3">
      <c r="A4792">
        <v>3016598</v>
      </c>
      <c r="B4792">
        <v>1</v>
      </c>
      <c r="C4792" t="s">
        <v>82</v>
      </c>
      <c r="D4792" t="s">
        <v>93</v>
      </c>
      <c r="E4792" t="s">
        <v>17893</v>
      </c>
      <c r="F4792" t="s">
        <v>17894</v>
      </c>
      <c r="G4792" t="s">
        <v>134</v>
      </c>
      <c r="H4792" t="s">
        <v>293</v>
      </c>
      <c r="I4792" t="s">
        <v>78</v>
      </c>
      <c r="J4792" t="s">
        <v>136</v>
      </c>
      <c r="K4792" t="s">
        <v>22</v>
      </c>
      <c r="L4792" t="s">
        <v>177</v>
      </c>
      <c r="M4792" t="s">
        <v>17895</v>
      </c>
      <c r="N4792" t="s">
        <v>17896</v>
      </c>
      <c r="O4792">
        <v>5.0881844444444448</v>
      </c>
      <c r="P4792">
        <v>0</v>
      </c>
      <c r="Q4792">
        <v>24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39.270000000000003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39.270000000000003</v>
      </c>
    </row>
    <row r="4793" spans="1:32" x14ac:dyDescent="0.3">
      <c r="A4793">
        <v>3013449</v>
      </c>
      <c r="B4793">
        <v>1</v>
      </c>
      <c r="C4793" t="s">
        <v>82</v>
      </c>
      <c r="D4793" t="s">
        <v>104</v>
      </c>
      <c r="E4793" t="s">
        <v>12814</v>
      </c>
      <c r="F4793" t="s">
        <v>12815</v>
      </c>
      <c r="G4793" t="s">
        <v>134</v>
      </c>
      <c r="H4793" t="s">
        <v>367</v>
      </c>
      <c r="I4793" t="s">
        <v>78</v>
      </c>
      <c r="J4793" t="s">
        <v>136</v>
      </c>
      <c r="K4793" t="s">
        <v>22</v>
      </c>
      <c r="L4793" t="s">
        <v>177</v>
      </c>
      <c r="M4793" t="s">
        <v>17897</v>
      </c>
      <c r="N4793" t="s">
        <v>17898</v>
      </c>
      <c r="O4793">
        <v>3.4178188888888887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6.1314140000000004</v>
      </c>
      <c r="AD4793">
        <v>0</v>
      </c>
      <c r="AE4793">
        <v>0</v>
      </c>
      <c r="AF4793">
        <v>6.1314140000000004</v>
      </c>
    </row>
    <row r="4794" spans="1:32" x14ac:dyDescent="0.3">
      <c r="A4794">
        <v>3011403</v>
      </c>
      <c r="B4794">
        <v>1</v>
      </c>
      <c r="C4794" t="s">
        <v>82</v>
      </c>
      <c r="D4794" t="s">
        <v>91</v>
      </c>
      <c r="E4794" t="s">
        <v>17899</v>
      </c>
      <c r="F4794" t="s">
        <v>17900</v>
      </c>
      <c r="G4794" t="s">
        <v>134</v>
      </c>
      <c r="H4794" t="s">
        <v>147</v>
      </c>
      <c r="I4794" t="s">
        <v>79</v>
      </c>
      <c r="J4794" t="s">
        <v>136</v>
      </c>
      <c r="K4794" t="s">
        <v>22</v>
      </c>
      <c r="L4794" t="s">
        <v>137</v>
      </c>
      <c r="M4794" t="s">
        <v>17901</v>
      </c>
      <c r="N4794" t="s">
        <v>17902</v>
      </c>
      <c r="O4794">
        <v>6.4561111111111114</v>
      </c>
      <c r="P4794">
        <v>0</v>
      </c>
      <c r="Q4794">
        <v>1685</v>
      </c>
      <c r="R4794">
        <v>0</v>
      </c>
      <c r="S4794">
        <v>0</v>
      </c>
      <c r="T4794">
        <v>0</v>
      </c>
      <c r="U4794">
        <v>81</v>
      </c>
      <c r="V4794">
        <v>0</v>
      </c>
      <c r="W4794">
        <v>0</v>
      </c>
      <c r="X4794">
        <v>0</v>
      </c>
      <c r="Y4794">
        <v>2675.9236000000001</v>
      </c>
      <c r="Z4794">
        <v>0</v>
      </c>
      <c r="AA4794">
        <v>0</v>
      </c>
      <c r="AB4794">
        <v>0</v>
      </c>
      <c r="AC4794">
        <v>657.452</v>
      </c>
      <c r="AD4794">
        <v>0</v>
      </c>
      <c r="AE4794">
        <v>0</v>
      </c>
      <c r="AF4794">
        <v>3333.3755000000001</v>
      </c>
    </row>
    <row r="4795" spans="1:32" x14ac:dyDescent="0.3">
      <c r="A4795">
        <v>3018653</v>
      </c>
      <c r="B4795">
        <v>1</v>
      </c>
      <c r="C4795" t="s">
        <v>82</v>
      </c>
      <c r="D4795" t="s">
        <v>106</v>
      </c>
      <c r="E4795" t="s">
        <v>17903</v>
      </c>
      <c r="F4795" t="s">
        <v>17904</v>
      </c>
      <c r="G4795" t="s">
        <v>134</v>
      </c>
      <c r="H4795" t="s">
        <v>367</v>
      </c>
      <c r="I4795" t="s">
        <v>78</v>
      </c>
      <c r="J4795" t="s">
        <v>136</v>
      </c>
      <c r="K4795" t="s">
        <v>22</v>
      </c>
      <c r="L4795" t="s">
        <v>177</v>
      </c>
      <c r="M4795" t="s">
        <v>17905</v>
      </c>
      <c r="N4795" t="s">
        <v>17906</v>
      </c>
      <c r="O4795">
        <v>2.5361411111111112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1.6999006999999999</v>
      </c>
      <c r="AD4795">
        <v>0</v>
      </c>
      <c r="AE4795">
        <v>0</v>
      </c>
      <c r="AF4795">
        <v>1.6999006999999999</v>
      </c>
    </row>
    <row r="4796" spans="1:32" x14ac:dyDescent="0.3">
      <c r="A4796">
        <v>3013017</v>
      </c>
      <c r="B4796">
        <v>1</v>
      </c>
      <c r="C4796" t="s">
        <v>82</v>
      </c>
      <c r="D4796" t="s">
        <v>95</v>
      </c>
      <c r="E4796" t="s">
        <v>17907</v>
      </c>
      <c r="F4796" t="s">
        <v>17908</v>
      </c>
      <c r="G4796" t="s">
        <v>134</v>
      </c>
      <c r="H4796" t="s">
        <v>182</v>
      </c>
      <c r="I4796" t="s">
        <v>78</v>
      </c>
      <c r="J4796" t="s">
        <v>136</v>
      </c>
      <c r="K4796" t="s">
        <v>22</v>
      </c>
      <c r="L4796" t="s">
        <v>177</v>
      </c>
      <c r="M4796" t="s">
        <v>17909</v>
      </c>
      <c r="N4796" t="s">
        <v>17910</v>
      </c>
      <c r="O4796">
        <v>0.48821500000000001</v>
      </c>
      <c r="P4796">
        <v>0</v>
      </c>
      <c r="Q4796">
        <v>118</v>
      </c>
      <c r="R4796">
        <v>0</v>
      </c>
      <c r="S4796">
        <v>1</v>
      </c>
      <c r="T4796">
        <v>0</v>
      </c>
      <c r="U4796">
        <v>1</v>
      </c>
      <c r="V4796">
        <v>0</v>
      </c>
      <c r="W4796">
        <v>0</v>
      </c>
      <c r="X4796">
        <v>0</v>
      </c>
      <c r="Y4796">
        <v>22.252806</v>
      </c>
      <c r="Z4796">
        <v>0</v>
      </c>
      <c r="AA4796">
        <v>0.12589249999999999</v>
      </c>
      <c r="AB4796">
        <v>0</v>
      </c>
      <c r="AC4796">
        <v>0</v>
      </c>
      <c r="AD4796">
        <v>0</v>
      </c>
      <c r="AE4796">
        <v>0</v>
      </c>
      <c r="AF4796">
        <v>22.378698</v>
      </c>
    </row>
    <row r="4797" spans="1:32" x14ac:dyDescent="0.3">
      <c r="A4797">
        <v>3015385</v>
      </c>
      <c r="B4797">
        <v>2</v>
      </c>
      <c r="C4797" t="s">
        <v>83</v>
      </c>
      <c r="D4797" t="s">
        <v>128</v>
      </c>
      <c r="E4797" t="s">
        <v>17826</v>
      </c>
      <c r="F4797" t="s">
        <v>17827</v>
      </c>
      <c r="G4797" t="s">
        <v>134</v>
      </c>
      <c r="H4797" t="s">
        <v>327</v>
      </c>
      <c r="I4797" t="s">
        <v>78</v>
      </c>
      <c r="J4797" t="s">
        <v>136</v>
      </c>
      <c r="K4797" t="s">
        <v>22</v>
      </c>
      <c r="L4797" t="s">
        <v>177</v>
      </c>
      <c r="M4797" t="s">
        <v>17911</v>
      </c>
      <c r="N4797" t="s">
        <v>17912</v>
      </c>
      <c r="O4797">
        <v>1.7844444444444445</v>
      </c>
      <c r="P4797">
        <v>0</v>
      </c>
      <c r="Q4797">
        <v>226</v>
      </c>
      <c r="R4797">
        <v>0</v>
      </c>
      <c r="S4797">
        <v>0</v>
      </c>
      <c r="T4797">
        <v>0</v>
      </c>
      <c r="U4797">
        <v>13</v>
      </c>
      <c r="V4797">
        <v>0</v>
      </c>
      <c r="W4797">
        <v>0</v>
      </c>
      <c r="X4797">
        <v>0</v>
      </c>
      <c r="Y4797">
        <v>82.70411</v>
      </c>
      <c r="Z4797">
        <v>0</v>
      </c>
      <c r="AA4797">
        <v>0</v>
      </c>
      <c r="AB4797">
        <v>0</v>
      </c>
      <c r="AC4797">
        <v>12.615541</v>
      </c>
      <c r="AD4797">
        <v>0</v>
      </c>
      <c r="AE4797">
        <v>0</v>
      </c>
      <c r="AF4797">
        <v>95.319649999999996</v>
      </c>
    </row>
    <row r="4798" spans="1:32" x14ac:dyDescent="0.3">
      <c r="A4798">
        <v>3016545</v>
      </c>
      <c r="B4798">
        <v>1</v>
      </c>
      <c r="C4798" t="s">
        <v>83</v>
      </c>
      <c r="D4798" t="s">
        <v>130</v>
      </c>
      <c r="E4798" t="s">
        <v>17913</v>
      </c>
      <c r="F4798" t="s">
        <v>17914</v>
      </c>
      <c r="G4798" t="s">
        <v>134</v>
      </c>
      <c r="H4798" t="s">
        <v>318</v>
      </c>
      <c r="I4798" t="s">
        <v>79</v>
      </c>
      <c r="J4798" t="s">
        <v>136</v>
      </c>
      <c r="K4798" t="s">
        <v>22</v>
      </c>
      <c r="L4798" t="s">
        <v>177</v>
      </c>
      <c r="M4798" t="s">
        <v>17915</v>
      </c>
      <c r="N4798" t="s">
        <v>17294</v>
      </c>
      <c r="O4798">
        <v>4.3178966666666669</v>
      </c>
      <c r="P4798">
        <v>6</v>
      </c>
      <c r="Q4798">
        <v>851</v>
      </c>
      <c r="R4798">
        <v>13</v>
      </c>
      <c r="S4798">
        <v>15</v>
      </c>
      <c r="T4798">
        <v>2</v>
      </c>
      <c r="U4798">
        <v>113</v>
      </c>
      <c r="V4798">
        <v>0</v>
      </c>
      <c r="W4798">
        <v>0</v>
      </c>
      <c r="X4798">
        <v>127.26644</v>
      </c>
      <c r="Y4798">
        <v>490.12401999999997</v>
      </c>
      <c r="Z4798">
        <v>30.159987999999998</v>
      </c>
      <c r="AA4798">
        <v>23.103270999999999</v>
      </c>
      <c r="AB4798">
        <v>25.327766</v>
      </c>
      <c r="AC4798">
        <v>196.59442000000001</v>
      </c>
      <c r="AD4798">
        <v>0</v>
      </c>
      <c r="AE4798">
        <v>0</v>
      </c>
      <c r="AF4798">
        <v>892.57587000000001</v>
      </c>
    </row>
    <row r="4799" spans="1:32" x14ac:dyDescent="0.3">
      <c r="A4799">
        <v>3013473</v>
      </c>
      <c r="B4799">
        <v>1</v>
      </c>
      <c r="C4799" t="s">
        <v>82</v>
      </c>
      <c r="D4799" t="s">
        <v>90</v>
      </c>
      <c r="E4799" t="s">
        <v>17916</v>
      </c>
      <c r="F4799" t="s">
        <v>17917</v>
      </c>
      <c r="G4799" t="s">
        <v>134</v>
      </c>
      <c r="H4799" t="s">
        <v>874</v>
      </c>
      <c r="I4799" t="s">
        <v>79</v>
      </c>
      <c r="J4799" t="s">
        <v>136</v>
      </c>
      <c r="K4799" t="s">
        <v>3</v>
      </c>
      <c r="L4799" t="s">
        <v>177</v>
      </c>
      <c r="M4799" t="s">
        <v>17918</v>
      </c>
      <c r="N4799" t="s">
        <v>12598</v>
      </c>
      <c r="O4799">
        <v>1.7142647222222223</v>
      </c>
      <c r="P4799">
        <v>0</v>
      </c>
      <c r="Q4799">
        <v>0</v>
      </c>
      <c r="R4799">
        <v>0</v>
      </c>
      <c r="S4799">
        <v>0</v>
      </c>
      <c r="T4799">
        <v>4</v>
      </c>
      <c r="U4799">
        <v>21</v>
      </c>
      <c r="V4799">
        <v>0</v>
      </c>
      <c r="W4799">
        <v>4</v>
      </c>
      <c r="X4799">
        <v>0</v>
      </c>
      <c r="Y4799">
        <v>0</v>
      </c>
      <c r="Z4799">
        <v>0</v>
      </c>
      <c r="AA4799">
        <v>0</v>
      </c>
      <c r="AB4799">
        <v>1265.4707000000001</v>
      </c>
      <c r="AC4799">
        <v>123.80006</v>
      </c>
      <c r="AD4799">
        <v>0</v>
      </c>
      <c r="AE4799">
        <v>196.00434999999999</v>
      </c>
      <c r="AF4799">
        <v>1585.2751000000001</v>
      </c>
    </row>
    <row r="4800" spans="1:32" x14ac:dyDescent="0.3">
      <c r="A4800">
        <v>3011230</v>
      </c>
      <c r="B4800">
        <v>1</v>
      </c>
      <c r="C4800" t="s">
        <v>82</v>
      </c>
      <c r="D4800" t="s">
        <v>90</v>
      </c>
      <c r="E4800" t="s">
        <v>5938</v>
      </c>
      <c r="F4800" t="s">
        <v>5939</v>
      </c>
      <c r="G4800" t="s">
        <v>134</v>
      </c>
      <c r="H4800" t="s">
        <v>147</v>
      </c>
      <c r="I4800" t="s">
        <v>79</v>
      </c>
      <c r="J4800" t="s">
        <v>136</v>
      </c>
      <c r="K4800" t="s">
        <v>22</v>
      </c>
      <c r="L4800" t="s">
        <v>137</v>
      </c>
      <c r="M4800" t="s">
        <v>17919</v>
      </c>
      <c r="N4800" t="s">
        <v>17920</v>
      </c>
      <c r="O4800">
        <v>2.8405555555555555</v>
      </c>
      <c r="P4800">
        <v>1</v>
      </c>
      <c r="Q4800">
        <v>35</v>
      </c>
      <c r="R4800">
        <v>0</v>
      </c>
      <c r="S4800">
        <v>0</v>
      </c>
      <c r="T4800">
        <v>8</v>
      </c>
      <c r="U4800">
        <v>26</v>
      </c>
      <c r="V4800">
        <v>0</v>
      </c>
      <c r="W4800">
        <v>0</v>
      </c>
      <c r="X4800">
        <v>0.79588866000000003</v>
      </c>
      <c r="Y4800">
        <v>24.065908</v>
      </c>
      <c r="Z4800">
        <v>0</v>
      </c>
      <c r="AA4800">
        <v>0</v>
      </c>
      <c r="AB4800">
        <v>526.91399999999999</v>
      </c>
      <c r="AC4800">
        <v>373.10638</v>
      </c>
      <c r="AD4800">
        <v>0</v>
      </c>
      <c r="AE4800">
        <v>0</v>
      </c>
      <c r="AF4800">
        <v>924.88220000000001</v>
      </c>
    </row>
    <row r="4801" spans="1:32" x14ac:dyDescent="0.3">
      <c r="A4801">
        <v>3017744</v>
      </c>
      <c r="B4801">
        <v>1</v>
      </c>
      <c r="C4801" t="s">
        <v>82</v>
      </c>
      <c r="D4801" t="s">
        <v>106</v>
      </c>
      <c r="E4801" t="s">
        <v>17921</v>
      </c>
      <c r="F4801" t="s">
        <v>17922</v>
      </c>
      <c r="G4801" t="s">
        <v>134</v>
      </c>
      <c r="H4801" t="s">
        <v>478</v>
      </c>
      <c r="I4801" t="s">
        <v>78</v>
      </c>
      <c r="J4801" t="s">
        <v>136</v>
      </c>
      <c r="K4801" t="s">
        <v>22</v>
      </c>
      <c r="L4801" t="s">
        <v>177</v>
      </c>
      <c r="M4801" t="s">
        <v>17923</v>
      </c>
      <c r="N4801" t="s">
        <v>17924</v>
      </c>
      <c r="O4801">
        <v>2.0224047222222223</v>
      </c>
      <c r="P4801">
        <v>0</v>
      </c>
      <c r="Q4801">
        <v>11</v>
      </c>
      <c r="R4801">
        <v>0</v>
      </c>
      <c r="S4801">
        <v>0</v>
      </c>
      <c r="T4801">
        <v>0</v>
      </c>
      <c r="U4801">
        <v>2</v>
      </c>
      <c r="V4801">
        <v>0</v>
      </c>
      <c r="W4801">
        <v>0</v>
      </c>
      <c r="X4801">
        <v>0</v>
      </c>
      <c r="Y4801">
        <v>4.9765167000000003</v>
      </c>
      <c r="Z4801">
        <v>0</v>
      </c>
      <c r="AA4801">
        <v>0</v>
      </c>
      <c r="AB4801">
        <v>0</v>
      </c>
      <c r="AC4801">
        <v>2.5386581000000001</v>
      </c>
      <c r="AD4801">
        <v>0</v>
      </c>
      <c r="AE4801">
        <v>0</v>
      </c>
      <c r="AF4801">
        <v>7.5151750000000002</v>
      </c>
    </row>
    <row r="4802" spans="1:32" x14ac:dyDescent="0.3">
      <c r="A4802">
        <v>3019325</v>
      </c>
      <c r="B4802">
        <v>1</v>
      </c>
      <c r="C4802" t="s">
        <v>82</v>
      </c>
      <c r="D4802" t="s">
        <v>84</v>
      </c>
      <c r="E4802" t="s">
        <v>17925</v>
      </c>
      <c r="F4802" t="s">
        <v>17926</v>
      </c>
      <c r="G4802" t="s">
        <v>134</v>
      </c>
      <c r="H4802" t="s">
        <v>367</v>
      </c>
      <c r="I4802" t="s">
        <v>78</v>
      </c>
      <c r="J4802" t="s">
        <v>136</v>
      </c>
      <c r="K4802" t="s">
        <v>22</v>
      </c>
      <c r="L4802" t="s">
        <v>177</v>
      </c>
      <c r="M4802" t="s">
        <v>17927</v>
      </c>
      <c r="N4802" t="s">
        <v>17928</v>
      </c>
      <c r="O4802">
        <v>0.95141916666666659</v>
      </c>
      <c r="P4802">
        <v>0</v>
      </c>
      <c r="Q4802">
        <v>1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</row>
    <row r="4803" spans="1:32" x14ac:dyDescent="0.3">
      <c r="A4803">
        <v>3012291</v>
      </c>
      <c r="B4803">
        <v>1</v>
      </c>
      <c r="C4803" t="s">
        <v>82</v>
      </c>
      <c r="D4803" t="s">
        <v>113</v>
      </c>
      <c r="E4803" t="s">
        <v>17929</v>
      </c>
      <c r="F4803" t="s">
        <v>17930</v>
      </c>
      <c r="G4803" t="s">
        <v>134</v>
      </c>
      <c r="H4803" t="s">
        <v>135</v>
      </c>
      <c r="I4803" t="s">
        <v>79</v>
      </c>
      <c r="J4803" t="s">
        <v>136</v>
      </c>
      <c r="K4803" t="s">
        <v>22</v>
      </c>
      <c r="L4803" t="s">
        <v>137</v>
      </c>
      <c r="M4803" t="s">
        <v>17931</v>
      </c>
      <c r="N4803" t="s">
        <v>17932</v>
      </c>
      <c r="O4803">
        <v>8.2338888888888881</v>
      </c>
      <c r="P4803">
        <v>8</v>
      </c>
      <c r="Q4803">
        <v>1273</v>
      </c>
      <c r="R4803">
        <v>13</v>
      </c>
      <c r="S4803">
        <v>427</v>
      </c>
      <c r="T4803">
        <v>29</v>
      </c>
      <c r="U4803">
        <v>263</v>
      </c>
      <c r="V4803">
        <v>2</v>
      </c>
      <c r="W4803">
        <v>2</v>
      </c>
      <c r="X4803">
        <v>1368.7448999999999</v>
      </c>
      <c r="Y4803">
        <v>6737.9385000000002</v>
      </c>
      <c r="Z4803">
        <v>573.92010000000005</v>
      </c>
      <c r="AA4803">
        <v>2076.3490000000002</v>
      </c>
      <c r="AB4803">
        <v>1214.3510000000001</v>
      </c>
      <c r="AC4803">
        <v>2340.1066999999998</v>
      </c>
      <c r="AD4803">
        <v>644.94683999999995</v>
      </c>
      <c r="AE4803">
        <v>109.46014</v>
      </c>
      <c r="AF4803">
        <v>15065.816999999999</v>
      </c>
    </row>
    <row r="4804" spans="1:32" x14ac:dyDescent="0.3">
      <c r="A4804">
        <v>3020288</v>
      </c>
      <c r="B4804">
        <v>1</v>
      </c>
      <c r="C4804" t="s">
        <v>82</v>
      </c>
      <c r="D4804" t="s">
        <v>94</v>
      </c>
      <c r="E4804" t="s">
        <v>17933</v>
      </c>
      <c r="F4804" t="s">
        <v>17934</v>
      </c>
      <c r="G4804" t="s">
        <v>134</v>
      </c>
      <c r="H4804" t="s">
        <v>247</v>
      </c>
      <c r="I4804" t="s">
        <v>78</v>
      </c>
      <c r="J4804" t="s">
        <v>136</v>
      </c>
      <c r="K4804" t="s">
        <v>22</v>
      </c>
      <c r="L4804" t="s">
        <v>177</v>
      </c>
      <c r="M4804" t="s">
        <v>17935</v>
      </c>
      <c r="N4804" t="s">
        <v>17936</v>
      </c>
      <c r="O4804">
        <v>4.1224224999999999</v>
      </c>
      <c r="P4804">
        <v>0</v>
      </c>
      <c r="Q4804">
        <v>51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22.016663000000001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22.016663000000001</v>
      </c>
    </row>
    <row r="4805" spans="1:32" x14ac:dyDescent="0.3">
      <c r="A4805">
        <v>3010944</v>
      </c>
      <c r="B4805">
        <v>1</v>
      </c>
      <c r="C4805" t="s">
        <v>83</v>
      </c>
      <c r="D4805" t="s">
        <v>116</v>
      </c>
      <c r="E4805" t="s">
        <v>3786</v>
      </c>
      <c r="F4805" t="s">
        <v>3787</v>
      </c>
      <c r="G4805" t="s">
        <v>134</v>
      </c>
      <c r="H4805" t="s">
        <v>1835</v>
      </c>
      <c r="I4805" t="s">
        <v>79</v>
      </c>
      <c r="J4805" t="s">
        <v>136</v>
      </c>
      <c r="K4805" t="s">
        <v>22</v>
      </c>
      <c r="L4805" t="s">
        <v>177</v>
      </c>
      <c r="M4805" t="s">
        <v>17937</v>
      </c>
      <c r="N4805" t="s">
        <v>17938</v>
      </c>
      <c r="O4805">
        <v>1.1180019444444445</v>
      </c>
      <c r="P4805">
        <v>0</v>
      </c>
      <c r="Q4805">
        <v>312</v>
      </c>
      <c r="R4805">
        <v>0</v>
      </c>
      <c r="S4805">
        <v>115</v>
      </c>
      <c r="T4805">
        <v>0</v>
      </c>
      <c r="U4805">
        <v>16</v>
      </c>
      <c r="V4805">
        <v>0</v>
      </c>
      <c r="W4805">
        <v>0</v>
      </c>
      <c r="X4805">
        <v>0</v>
      </c>
      <c r="Y4805">
        <v>67.549670000000006</v>
      </c>
      <c r="Z4805">
        <v>0</v>
      </c>
      <c r="AA4805">
        <v>27.737658</v>
      </c>
      <c r="AB4805">
        <v>0</v>
      </c>
      <c r="AC4805">
        <v>11.341402</v>
      </c>
      <c r="AD4805">
        <v>0</v>
      </c>
      <c r="AE4805">
        <v>0</v>
      </c>
      <c r="AF4805">
        <v>106.62872</v>
      </c>
    </row>
    <row r="4806" spans="1:32" x14ac:dyDescent="0.3">
      <c r="A4806">
        <v>3018658</v>
      </c>
      <c r="B4806">
        <v>1</v>
      </c>
      <c r="C4806" t="s">
        <v>83</v>
      </c>
      <c r="D4806" t="s">
        <v>129</v>
      </c>
      <c r="E4806" t="s">
        <v>17939</v>
      </c>
      <c r="F4806" t="s">
        <v>17940</v>
      </c>
      <c r="G4806" t="s">
        <v>134</v>
      </c>
      <c r="H4806" t="s">
        <v>216</v>
      </c>
      <c r="I4806" t="s">
        <v>78</v>
      </c>
      <c r="J4806" t="s">
        <v>136</v>
      </c>
      <c r="K4806" t="s">
        <v>22</v>
      </c>
      <c r="L4806" t="s">
        <v>177</v>
      </c>
      <c r="M4806" t="s">
        <v>17941</v>
      </c>
      <c r="N4806" t="s">
        <v>17942</v>
      </c>
      <c r="O4806">
        <v>0.50432083333333333</v>
      </c>
      <c r="P4806">
        <v>0</v>
      </c>
      <c r="Q4806">
        <v>1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0.10342432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0.10342432</v>
      </c>
    </row>
    <row r="4807" spans="1:32" x14ac:dyDescent="0.3">
      <c r="A4807">
        <v>3013474</v>
      </c>
      <c r="B4807">
        <v>1</v>
      </c>
      <c r="C4807" t="s">
        <v>82</v>
      </c>
      <c r="D4807" t="s">
        <v>84</v>
      </c>
      <c r="E4807" t="s">
        <v>17943</v>
      </c>
      <c r="F4807" t="s">
        <v>17944</v>
      </c>
      <c r="G4807" t="s">
        <v>134</v>
      </c>
      <c r="H4807" t="s">
        <v>367</v>
      </c>
      <c r="I4807" t="s">
        <v>78</v>
      </c>
      <c r="J4807" t="s">
        <v>136</v>
      </c>
      <c r="K4807" t="s">
        <v>22</v>
      </c>
      <c r="L4807" t="s">
        <v>177</v>
      </c>
      <c r="M4807" t="s">
        <v>17945</v>
      </c>
      <c r="N4807" t="s">
        <v>17946</v>
      </c>
      <c r="O4807">
        <v>1.2228575000000002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2.4471579000000001</v>
      </c>
      <c r="AD4807">
        <v>0</v>
      </c>
      <c r="AE4807">
        <v>0</v>
      </c>
      <c r="AF4807">
        <v>2.4471579000000001</v>
      </c>
    </row>
    <row r="4808" spans="1:32" x14ac:dyDescent="0.3">
      <c r="A4808">
        <v>3015544</v>
      </c>
      <c r="B4808">
        <v>1</v>
      </c>
      <c r="C4808" t="s">
        <v>82</v>
      </c>
      <c r="D4808" t="s">
        <v>108</v>
      </c>
      <c r="E4808" t="s">
        <v>17947</v>
      </c>
      <c r="F4808" t="s">
        <v>17948</v>
      </c>
      <c r="G4808" t="s">
        <v>134</v>
      </c>
      <c r="H4808" t="s">
        <v>293</v>
      </c>
      <c r="I4808" t="s">
        <v>79</v>
      </c>
      <c r="J4808" t="s">
        <v>136</v>
      </c>
      <c r="K4808" t="s">
        <v>22</v>
      </c>
      <c r="L4808" t="s">
        <v>177</v>
      </c>
      <c r="M4808" t="s">
        <v>17949</v>
      </c>
      <c r="N4808" t="s">
        <v>17950</v>
      </c>
      <c r="O4808">
        <v>4.5521233333333333</v>
      </c>
      <c r="P4808">
        <v>0</v>
      </c>
      <c r="Q4808">
        <v>1577</v>
      </c>
      <c r="R4808">
        <v>0</v>
      </c>
      <c r="S4808">
        <v>69</v>
      </c>
      <c r="T4808">
        <v>5</v>
      </c>
      <c r="U4808">
        <v>129</v>
      </c>
      <c r="V4808">
        <v>0</v>
      </c>
      <c r="W4808">
        <v>1</v>
      </c>
      <c r="X4808">
        <v>0</v>
      </c>
      <c r="Y4808">
        <v>1668.0050000000001</v>
      </c>
      <c r="Z4808">
        <v>0</v>
      </c>
      <c r="AA4808">
        <v>347.2285</v>
      </c>
      <c r="AB4808">
        <v>36.76097</v>
      </c>
      <c r="AC4808">
        <v>420.34426999999999</v>
      </c>
      <c r="AD4808">
        <v>0</v>
      </c>
      <c r="AE4808">
        <v>79.760056000000006</v>
      </c>
      <c r="AF4808">
        <v>2552.0989</v>
      </c>
    </row>
    <row r="4809" spans="1:32" x14ac:dyDescent="0.3">
      <c r="A4809">
        <v>3017372</v>
      </c>
      <c r="B4809">
        <v>1</v>
      </c>
      <c r="C4809" t="s">
        <v>82</v>
      </c>
      <c r="D4809" t="s">
        <v>112</v>
      </c>
      <c r="E4809" t="s">
        <v>10107</v>
      </c>
      <c r="F4809" t="s">
        <v>10108</v>
      </c>
      <c r="G4809" t="s">
        <v>134</v>
      </c>
      <c r="H4809" t="s">
        <v>211</v>
      </c>
      <c r="I4809" t="s">
        <v>79</v>
      </c>
      <c r="J4809" t="s">
        <v>136</v>
      </c>
      <c r="K4809" t="s">
        <v>22</v>
      </c>
      <c r="L4809" t="s">
        <v>177</v>
      </c>
      <c r="M4809" t="s">
        <v>17951</v>
      </c>
      <c r="N4809" t="s">
        <v>17952</v>
      </c>
      <c r="O4809">
        <v>0.91899583333333335</v>
      </c>
      <c r="P4809">
        <v>0</v>
      </c>
      <c r="Q4809">
        <v>660</v>
      </c>
      <c r="R4809">
        <v>11</v>
      </c>
      <c r="S4809">
        <v>33</v>
      </c>
      <c r="T4809">
        <v>9</v>
      </c>
      <c r="U4809">
        <v>78</v>
      </c>
      <c r="V4809">
        <v>4</v>
      </c>
      <c r="W4809">
        <v>0</v>
      </c>
      <c r="X4809">
        <v>0</v>
      </c>
      <c r="Y4809">
        <v>214.94434999999999</v>
      </c>
      <c r="Z4809">
        <v>6.8962975000000002</v>
      </c>
      <c r="AA4809">
        <v>15.618980000000001</v>
      </c>
      <c r="AB4809">
        <v>31.328116999999999</v>
      </c>
      <c r="AC4809">
        <v>103.87049</v>
      </c>
      <c r="AD4809">
        <v>727.65423999999996</v>
      </c>
      <c r="AE4809">
        <v>0</v>
      </c>
      <c r="AF4809">
        <v>1100.3125</v>
      </c>
    </row>
    <row r="4810" spans="1:32" x14ac:dyDescent="0.3">
      <c r="A4810">
        <v>3015690</v>
      </c>
      <c r="B4810">
        <v>1</v>
      </c>
      <c r="C4810" t="s">
        <v>83</v>
      </c>
      <c r="D4810" t="s">
        <v>130</v>
      </c>
      <c r="E4810" t="s">
        <v>17953</v>
      </c>
      <c r="F4810" t="s">
        <v>17954</v>
      </c>
      <c r="G4810" t="s">
        <v>134</v>
      </c>
      <c r="H4810" t="s">
        <v>318</v>
      </c>
      <c r="I4810" t="s">
        <v>79</v>
      </c>
      <c r="J4810" t="s">
        <v>136</v>
      </c>
      <c r="K4810" t="s">
        <v>22</v>
      </c>
      <c r="L4810" t="s">
        <v>177</v>
      </c>
      <c r="M4810" t="s">
        <v>17955</v>
      </c>
      <c r="N4810" t="s">
        <v>17956</v>
      </c>
      <c r="O4810">
        <v>3.713608888888889</v>
      </c>
      <c r="P4810">
        <v>2</v>
      </c>
      <c r="Q4810">
        <v>0</v>
      </c>
      <c r="R4810">
        <v>2</v>
      </c>
      <c r="S4810">
        <v>0</v>
      </c>
      <c r="T4810">
        <v>1</v>
      </c>
      <c r="U4810">
        <v>0</v>
      </c>
      <c r="V4810">
        <v>0</v>
      </c>
      <c r="W4810">
        <v>0</v>
      </c>
      <c r="X4810">
        <v>69.173190000000005</v>
      </c>
      <c r="Y4810">
        <v>0</v>
      </c>
      <c r="Z4810">
        <v>2.3452299000000001</v>
      </c>
      <c r="AA4810">
        <v>0</v>
      </c>
      <c r="AB4810">
        <v>29.796800000000001</v>
      </c>
      <c r="AC4810">
        <v>0</v>
      </c>
      <c r="AD4810">
        <v>0</v>
      </c>
      <c r="AE4810">
        <v>0</v>
      </c>
      <c r="AF4810">
        <v>101.31521600000001</v>
      </c>
    </row>
    <row r="4811" spans="1:32" x14ac:dyDescent="0.3">
      <c r="A4811">
        <v>3016908</v>
      </c>
      <c r="B4811">
        <v>1</v>
      </c>
      <c r="C4811" t="s">
        <v>83</v>
      </c>
      <c r="D4811" t="s">
        <v>126</v>
      </c>
      <c r="E4811" t="s">
        <v>17957</v>
      </c>
      <c r="F4811" t="s">
        <v>17958</v>
      </c>
      <c r="G4811" t="s">
        <v>134</v>
      </c>
      <c r="H4811" t="s">
        <v>367</v>
      </c>
      <c r="I4811" t="s">
        <v>78</v>
      </c>
      <c r="J4811" t="s">
        <v>136</v>
      </c>
      <c r="K4811" t="s">
        <v>22</v>
      </c>
      <c r="L4811" t="s">
        <v>177</v>
      </c>
      <c r="M4811" t="s">
        <v>17959</v>
      </c>
      <c r="N4811" t="s">
        <v>17960</v>
      </c>
      <c r="O4811">
        <v>1.8251286111111111</v>
      </c>
      <c r="P4811">
        <v>0</v>
      </c>
      <c r="Q4811">
        <v>2</v>
      </c>
      <c r="R4811">
        <v>0</v>
      </c>
      <c r="S4811">
        <v>1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0.36920916999999998</v>
      </c>
      <c r="Z4811">
        <v>0</v>
      </c>
      <c r="AA4811">
        <v>0.10072734</v>
      </c>
      <c r="AB4811">
        <v>0</v>
      </c>
      <c r="AC4811">
        <v>0</v>
      </c>
      <c r="AD4811">
        <v>0</v>
      </c>
      <c r="AE4811">
        <v>0</v>
      </c>
      <c r="AF4811">
        <v>0.46993649999999998</v>
      </c>
    </row>
    <row r="4812" spans="1:32" x14ac:dyDescent="0.3">
      <c r="A4812">
        <v>3019810</v>
      </c>
      <c r="B4812">
        <v>1</v>
      </c>
      <c r="C4812" t="s">
        <v>82</v>
      </c>
      <c r="D4812" t="s">
        <v>93</v>
      </c>
      <c r="E4812" t="s">
        <v>17961</v>
      </c>
      <c r="F4812" t="s">
        <v>17962</v>
      </c>
      <c r="G4812" t="s">
        <v>134</v>
      </c>
      <c r="H4812" t="s">
        <v>367</v>
      </c>
      <c r="I4812" t="s">
        <v>78</v>
      </c>
      <c r="J4812" t="s">
        <v>136</v>
      </c>
      <c r="K4812" t="s">
        <v>22</v>
      </c>
      <c r="L4812" t="s">
        <v>177</v>
      </c>
      <c r="M4812" t="s">
        <v>17963</v>
      </c>
      <c r="N4812" t="s">
        <v>17964</v>
      </c>
      <c r="O4812">
        <v>2.5868133333333332</v>
      </c>
      <c r="P4812">
        <v>0</v>
      </c>
      <c r="Q4812">
        <v>1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1.7414554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1.7414554</v>
      </c>
    </row>
    <row r="4813" spans="1:32" x14ac:dyDescent="0.3">
      <c r="A4813">
        <v>3014853</v>
      </c>
      <c r="B4813">
        <v>1</v>
      </c>
      <c r="C4813" t="s">
        <v>83</v>
      </c>
      <c r="D4813" t="s">
        <v>117</v>
      </c>
      <c r="E4813" t="s">
        <v>12000</v>
      </c>
      <c r="F4813" t="s">
        <v>12001</v>
      </c>
      <c r="G4813" t="s">
        <v>134</v>
      </c>
      <c r="H4813" t="s">
        <v>147</v>
      </c>
      <c r="I4813" t="s">
        <v>79</v>
      </c>
      <c r="J4813" t="s">
        <v>136</v>
      </c>
      <c r="K4813" t="s">
        <v>22</v>
      </c>
      <c r="L4813" t="s">
        <v>137</v>
      </c>
      <c r="M4813" t="s">
        <v>17965</v>
      </c>
      <c r="N4813" t="s">
        <v>17966</v>
      </c>
      <c r="O4813">
        <v>6.3280555555555553</v>
      </c>
      <c r="P4813">
        <v>4</v>
      </c>
      <c r="Q4813">
        <v>516</v>
      </c>
      <c r="R4813">
        <v>1</v>
      </c>
      <c r="S4813">
        <v>12</v>
      </c>
      <c r="T4813">
        <v>3</v>
      </c>
      <c r="U4813">
        <v>51</v>
      </c>
      <c r="V4813">
        <v>0</v>
      </c>
      <c r="W4813">
        <v>0</v>
      </c>
      <c r="X4813">
        <v>90.785163999999995</v>
      </c>
      <c r="Y4813">
        <v>262.53836000000001</v>
      </c>
      <c r="Z4813">
        <v>2.8788795</v>
      </c>
      <c r="AA4813">
        <v>8.1042170000000002</v>
      </c>
      <c r="AB4813">
        <v>44.125393000000003</v>
      </c>
      <c r="AC4813">
        <v>62.071199999999997</v>
      </c>
      <c r="AD4813">
        <v>0</v>
      </c>
      <c r="AE4813">
        <v>0</v>
      </c>
      <c r="AF4813">
        <v>470.50322999999997</v>
      </c>
    </row>
    <row r="4814" spans="1:32" x14ac:dyDescent="0.3">
      <c r="A4814">
        <v>3014779</v>
      </c>
      <c r="B4814">
        <v>1</v>
      </c>
      <c r="C4814" t="s">
        <v>82</v>
      </c>
      <c r="D4814" t="s">
        <v>91</v>
      </c>
      <c r="E4814" t="s">
        <v>17967</v>
      </c>
      <c r="F4814" t="s">
        <v>17968</v>
      </c>
      <c r="G4814" t="s">
        <v>134</v>
      </c>
      <c r="H4814" t="s">
        <v>247</v>
      </c>
      <c r="I4814" t="s">
        <v>78</v>
      </c>
      <c r="J4814" t="s">
        <v>136</v>
      </c>
      <c r="K4814" t="s">
        <v>22</v>
      </c>
      <c r="L4814" t="s">
        <v>177</v>
      </c>
      <c r="M4814" t="s">
        <v>17969</v>
      </c>
      <c r="N4814" t="s">
        <v>17970</v>
      </c>
      <c r="O4814">
        <v>1.6254038888888889</v>
      </c>
      <c r="P4814">
        <v>0</v>
      </c>
      <c r="Q4814">
        <v>249</v>
      </c>
      <c r="R4814">
        <v>0</v>
      </c>
      <c r="S4814">
        <v>0</v>
      </c>
      <c r="T4814">
        <v>0</v>
      </c>
      <c r="U4814">
        <v>3</v>
      </c>
      <c r="V4814">
        <v>0</v>
      </c>
      <c r="W4814">
        <v>0</v>
      </c>
      <c r="X4814">
        <v>0</v>
      </c>
      <c r="Y4814">
        <v>84.738335000000006</v>
      </c>
      <c r="Z4814">
        <v>0</v>
      </c>
      <c r="AA4814">
        <v>0</v>
      </c>
      <c r="AB4814">
        <v>0</v>
      </c>
      <c r="AC4814">
        <v>1.7190386</v>
      </c>
      <c r="AD4814">
        <v>0</v>
      </c>
      <c r="AE4814">
        <v>0</v>
      </c>
      <c r="AF4814">
        <v>86.457374999999999</v>
      </c>
    </row>
    <row r="4815" spans="1:32" x14ac:dyDescent="0.3">
      <c r="A4815">
        <v>3017400</v>
      </c>
      <c r="B4815">
        <v>1</v>
      </c>
      <c r="C4815" t="s">
        <v>82</v>
      </c>
      <c r="D4815" t="s">
        <v>108</v>
      </c>
      <c r="E4815" t="s">
        <v>17971</v>
      </c>
      <c r="F4815" t="s">
        <v>17972</v>
      </c>
      <c r="G4815" t="s">
        <v>134</v>
      </c>
      <c r="H4815" t="s">
        <v>211</v>
      </c>
      <c r="I4815" t="s">
        <v>79</v>
      </c>
      <c r="J4815" t="s">
        <v>136</v>
      </c>
      <c r="K4815" t="s">
        <v>22</v>
      </c>
      <c r="L4815" t="s">
        <v>177</v>
      </c>
      <c r="M4815" t="s">
        <v>17973</v>
      </c>
      <c r="N4815" t="s">
        <v>17974</v>
      </c>
      <c r="O4815">
        <v>0.27611111111111108</v>
      </c>
      <c r="P4815">
        <v>0</v>
      </c>
      <c r="Q4815">
        <v>1845</v>
      </c>
      <c r="R4815">
        <v>2</v>
      </c>
      <c r="S4815">
        <v>25</v>
      </c>
      <c r="T4815">
        <v>12</v>
      </c>
      <c r="U4815">
        <v>1223</v>
      </c>
      <c r="V4815">
        <v>7</v>
      </c>
      <c r="W4815">
        <v>16</v>
      </c>
      <c r="X4815">
        <v>0</v>
      </c>
      <c r="Y4815">
        <v>128.07616999999999</v>
      </c>
      <c r="Z4815">
        <v>1.2606390000000001</v>
      </c>
      <c r="AA4815">
        <v>12.531589500000001</v>
      </c>
      <c r="AB4815">
        <v>154.66230999999999</v>
      </c>
      <c r="AC4815">
        <v>283.87259999999998</v>
      </c>
      <c r="AD4815">
        <v>450.56322999999998</v>
      </c>
      <c r="AE4815">
        <v>108.41179</v>
      </c>
      <c r="AF4815">
        <v>1139.3783000000001</v>
      </c>
    </row>
    <row r="4816" spans="1:32" x14ac:dyDescent="0.3">
      <c r="A4816">
        <v>3019871</v>
      </c>
      <c r="B4816">
        <v>1</v>
      </c>
      <c r="C4816" t="s">
        <v>82</v>
      </c>
      <c r="D4816" t="s">
        <v>90</v>
      </c>
      <c r="E4816" t="s">
        <v>12123</v>
      </c>
      <c r="F4816" t="s">
        <v>12124</v>
      </c>
      <c r="G4816" t="s">
        <v>134</v>
      </c>
      <c r="H4816" t="s">
        <v>182</v>
      </c>
      <c r="I4816" t="s">
        <v>79</v>
      </c>
      <c r="J4816" t="s">
        <v>136</v>
      </c>
      <c r="K4816" t="s">
        <v>22</v>
      </c>
      <c r="L4816" t="s">
        <v>177</v>
      </c>
      <c r="M4816" t="s">
        <v>17975</v>
      </c>
      <c r="N4816" t="s">
        <v>17976</v>
      </c>
      <c r="O4816">
        <v>1.3014627777777776</v>
      </c>
      <c r="P4816">
        <v>0</v>
      </c>
      <c r="Q4816">
        <v>0</v>
      </c>
      <c r="R4816">
        <v>0</v>
      </c>
      <c r="S4816">
        <v>0</v>
      </c>
      <c r="T4816">
        <v>1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290.79610000000002</v>
      </c>
      <c r="AC4816">
        <v>0</v>
      </c>
      <c r="AD4816">
        <v>0</v>
      </c>
      <c r="AE4816">
        <v>0</v>
      </c>
      <c r="AF4816">
        <v>290.79610000000002</v>
      </c>
    </row>
    <row r="4817" spans="1:32" x14ac:dyDescent="0.3">
      <c r="A4817">
        <v>3019839</v>
      </c>
      <c r="B4817">
        <v>1</v>
      </c>
      <c r="C4817" t="s">
        <v>82</v>
      </c>
      <c r="D4817" t="s">
        <v>108</v>
      </c>
      <c r="E4817" t="s">
        <v>17977</v>
      </c>
      <c r="F4817" t="s">
        <v>17978</v>
      </c>
      <c r="G4817" t="s">
        <v>134</v>
      </c>
      <c r="H4817" t="s">
        <v>216</v>
      </c>
      <c r="I4817" t="s">
        <v>78</v>
      </c>
      <c r="J4817" t="s">
        <v>136</v>
      </c>
      <c r="K4817" t="s">
        <v>22</v>
      </c>
      <c r="L4817" t="s">
        <v>177</v>
      </c>
      <c r="M4817" t="s">
        <v>17979</v>
      </c>
      <c r="N4817" t="s">
        <v>17980</v>
      </c>
      <c r="O4817">
        <v>1.5767597222222223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</row>
    <row r="4818" spans="1:32" x14ac:dyDescent="0.3">
      <c r="A4818">
        <v>3013212</v>
      </c>
      <c r="B4818">
        <v>1</v>
      </c>
      <c r="C4818" t="s">
        <v>82</v>
      </c>
      <c r="D4818" t="s">
        <v>93</v>
      </c>
      <c r="E4818" t="s">
        <v>17981</v>
      </c>
      <c r="F4818" t="s">
        <v>17982</v>
      </c>
      <c r="G4818" t="s">
        <v>134</v>
      </c>
      <c r="H4818" t="s">
        <v>147</v>
      </c>
      <c r="I4818" t="s">
        <v>79</v>
      </c>
      <c r="J4818" t="s">
        <v>136</v>
      </c>
      <c r="K4818" t="s">
        <v>22</v>
      </c>
      <c r="L4818" t="s">
        <v>137</v>
      </c>
      <c r="M4818" t="s">
        <v>17983</v>
      </c>
      <c r="N4818" t="s">
        <v>17984</v>
      </c>
      <c r="O4818">
        <v>2.9955555555555557</v>
      </c>
      <c r="P4818">
        <v>0</v>
      </c>
      <c r="Q4818">
        <v>0</v>
      </c>
      <c r="R4818">
        <v>0</v>
      </c>
      <c r="S4818">
        <v>0</v>
      </c>
      <c r="T4818">
        <v>1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4.4310179999999999</v>
      </c>
      <c r="AC4818">
        <v>0</v>
      </c>
      <c r="AD4818">
        <v>0</v>
      </c>
      <c r="AE4818">
        <v>0</v>
      </c>
      <c r="AF4818">
        <v>4.4310179999999999</v>
      </c>
    </row>
    <row r="4819" spans="1:32" x14ac:dyDescent="0.3">
      <c r="A4819">
        <v>3012017</v>
      </c>
      <c r="B4819">
        <v>1</v>
      </c>
      <c r="C4819" t="s">
        <v>82</v>
      </c>
      <c r="D4819" t="s">
        <v>99</v>
      </c>
      <c r="E4819" t="s">
        <v>7901</v>
      </c>
      <c r="F4819" t="s">
        <v>7902</v>
      </c>
      <c r="G4819" t="s">
        <v>134</v>
      </c>
      <c r="H4819" t="s">
        <v>142</v>
      </c>
      <c r="I4819" t="s">
        <v>78</v>
      </c>
      <c r="J4819" t="s">
        <v>136</v>
      </c>
      <c r="K4819" t="s">
        <v>22</v>
      </c>
      <c r="L4819" t="s">
        <v>137</v>
      </c>
      <c r="M4819" t="s">
        <v>17985</v>
      </c>
      <c r="N4819" t="s">
        <v>17986</v>
      </c>
      <c r="O4819">
        <v>7.2863888888888892</v>
      </c>
      <c r="P4819">
        <v>0</v>
      </c>
      <c r="Q4819">
        <v>66</v>
      </c>
      <c r="R4819">
        <v>0</v>
      </c>
      <c r="S4819">
        <v>1</v>
      </c>
      <c r="T4819">
        <v>0</v>
      </c>
      <c r="U4819">
        <v>6</v>
      </c>
      <c r="V4819">
        <v>0</v>
      </c>
      <c r="W4819">
        <v>1</v>
      </c>
      <c r="X4819">
        <v>0</v>
      </c>
      <c r="Y4819">
        <v>75.854500000000002</v>
      </c>
      <c r="Z4819">
        <v>0</v>
      </c>
      <c r="AA4819">
        <v>3.8121027999999999</v>
      </c>
      <c r="AB4819">
        <v>0</v>
      </c>
      <c r="AC4819">
        <v>14.146253</v>
      </c>
      <c r="AD4819">
        <v>0</v>
      </c>
      <c r="AE4819">
        <v>10.186764</v>
      </c>
      <c r="AF4819">
        <v>103.99961999999999</v>
      </c>
    </row>
    <row r="4820" spans="1:32" x14ac:dyDescent="0.3">
      <c r="A4820">
        <v>3016181</v>
      </c>
      <c r="B4820">
        <v>1</v>
      </c>
      <c r="C4820" t="s">
        <v>82</v>
      </c>
      <c r="D4820" t="s">
        <v>96</v>
      </c>
      <c r="E4820" t="s">
        <v>17987</v>
      </c>
      <c r="F4820" t="s">
        <v>17988</v>
      </c>
      <c r="G4820" t="s">
        <v>134</v>
      </c>
      <c r="H4820" t="s">
        <v>216</v>
      </c>
      <c r="I4820" t="s">
        <v>78</v>
      </c>
      <c r="J4820" t="s">
        <v>136</v>
      </c>
      <c r="K4820" t="s">
        <v>22</v>
      </c>
      <c r="L4820" t="s">
        <v>177</v>
      </c>
      <c r="M4820" t="s">
        <v>17989</v>
      </c>
      <c r="N4820" t="s">
        <v>17990</v>
      </c>
      <c r="O4820">
        <v>4.5592800000000002</v>
      </c>
      <c r="P4820">
        <v>0</v>
      </c>
      <c r="Q4820">
        <v>3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3.4089643999999999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3.4089643999999999</v>
      </c>
    </row>
    <row r="4821" spans="1:32" x14ac:dyDescent="0.3">
      <c r="A4821">
        <v>3018659</v>
      </c>
      <c r="B4821">
        <v>1</v>
      </c>
      <c r="C4821" t="s">
        <v>82</v>
      </c>
      <c r="D4821" t="s">
        <v>91</v>
      </c>
      <c r="E4821" t="s">
        <v>17991</v>
      </c>
      <c r="F4821" t="s">
        <v>17992</v>
      </c>
      <c r="G4821" t="s">
        <v>134</v>
      </c>
      <c r="H4821" t="s">
        <v>692</v>
      </c>
      <c r="I4821" t="s">
        <v>78</v>
      </c>
      <c r="J4821" t="s">
        <v>136</v>
      </c>
      <c r="K4821" t="s">
        <v>22</v>
      </c>
      <c r="L4821" t="s">
        <v>177</v>
      </c>
      <c r="M4821" t="s">
        <v>17993</v>
      </c>
      <c r="N4821" t="s">
        <v>17994</v>
      </c>
      <c r="O4821">
        <v>6.1090661111111109</v>
      </c>
      <c r="P4821">
        <v>0</v>
      </c>
      <c r="Q4821">
        <v>1</v>
      </c>
      <c r="R4821">
        <v>0</v>
      </c>
      <c r="S4821">
        <v>5</v>
      </c>
      <c r="T4821">
        <v>0</v>
      </c>
      <c r="U4821">
        <v>6</v>
      </c>
      <c r="V4821">
        <v>0</v>
      </c>
      <c r="W4821">
        <v>0</v>
      </c>
      <c r="X4821">
        <v>0</v>
      </c>
      <c r="Y4821">
        <v>1.3950009999999999</v>
      </c>
      <c r="Z4821">
        <v>0</v>
      </c>
      <c r="AA4821">
        <v>19.007486</v>
      </c>
      <c r="AB4821">
        <v>0</v>
      </c>
      <c r="AC4821">
        <v>28.393439999999998</v>
      </c>
      <c r="AD4821">
        <v>0</v>
      </c>
      <c r="AE4821">
        <v>0</v>
      </c>
      <c r="AF4821">
        <v>48.795929999999998</v>
      </c>
    </row>
    <row r="4822" spans="1:32" x14ac:dyDescent="0.3">
      <c r="A4822">
        <v>3014005</v>
      </c>
      <c r="B4822">
        <v>1</v>
      </c>
      <c r="C4822" t="s">
        <v>82</v>
      </c>
      <c r="D4822" t="s">
        <v>88</v>
      </c>
      <c r="E4822" t="s">
        <v>17995</v>
      </c>
      <c r="F4822" t="s">
        <v>17996</v>
      </c>
      <c r="G4822" t="s">
        <v>134</v>
      </c>
      <c r="H4822" t="s">
        <v>367</v>
      </c>
      <c r="I4822" t="s">
        <v>78</v>
      </c>
      <c r="J4822" t="s">
        <v>136</v>
      </c>
      <c r="K4822" t="s">
        <v>22</v>
      </c>
      <c r="L4822" t="s">
        <v>177</v>
      </c>
      <c r="M4822" t="s">
        <v>17997</v>
      </c>
      <c r="N4822" t="s">
        <v>17998</v>
      </c>
      <c r="O4822">
        <v>3.9279555555555552</v>
      </c>
      <c r="P4822">
        <v>0</v>
      </c>
      <c r="Q4822">
        <v>115</v>
      </c>
      <c r="R4822">
        <v>0</v>
      </c>
      <c r="S4822">
        <v>0</v>
      </c>
      <c r="T4822">
        <v>0</v>
      </c>
      <c r="U4822">
        <v>4</v>
      </c>
      <c r="V4822">
        <v>0</v>
      </c>
      <c r="W4822">
        <v>0</v>
      </c>
      <c r="X4822">
        <v>0</v>
      </c>
      <c r="Y4822">
        <v>115.24409</v>
      </c>
      <c r="Z4822">
        <v>0</v>
      </c>
      <c r="AA4822">
        <v>0</v>
      </c>
      <c r="AB4822">
        <v>0</v>
      </c>
      <c r="AC4822">
        <v>9.0871490000000001</v>
      </c>
      <c r="AD4822">
        <v>0</v>
      </c>
      <c r="AE4822">
        <v>0</v>
      </c>
      <c r="AF4822">
        <v>124.33123999999999</v>
      </c>
    </row>
    <row r="4823" spans="1:32" x14ac:dyDescent="0.3">
      <c r="A4823">
        <v>3008024</v>
      </c>
      <c r="B4823">
        <v>1</v>
      </c>
      <c r="C4823" t="s">
        <v>82</v>
      </c>
      <c r="D4823" t="s">
        <v>113</v>
      </c>
      <c r="E4823" t="s">
        <v>562</v>
      </c>
      <c r="F4823" t="s">
        <v>563</v>
      </c>
      <c r="G4823" t="s">
        <v>134</v>
      </c>
      <c r="H4823" t="s">
        <v>142</v>
      </c>
      <c r="I4823" t="s">
        <v>79</v>
      </c>
      <c r="J4823" t="s">
        <v>136</v>
      </c>
      <c r="K4823" t="s">
        <v>22</v>
      </c>
      <c r="L4823" t="s">
        <v>137</v>
      </c>
      <c r="M4823" t="s">
        <v>17999</v>
      </c>
      <c r="N4823" t="s">
        <v>18000</v>
      </c>
      <c r="O4823">
        <v>5.4458333333333337</v>
      </c>
      <c r="P4823">
        <v>8</v>
      </c>
      <c r="Q4823">
        <v>895</v>
      </c>
      <c r="R4823">
        <v>10</v>
      </c>
      <c r="S4823">
        <v>362</v>
      </c>
      <c r="T4823">
        <v>14</v>
      </c>
      <c r="U4823">
        <v>204</v>
      </c>
      <c r="V4823">
        <v>1</v>
      </c>
      <c r="W4823">
        <v>2</v>
      </c>
      <c r="X4823">
        <v>943.40954999999997</v>
      </c>
      <c r="Y4823">
        <v>3164.6990000000001</v>
      </c>
      <c r="Z4823">
        <v>363.31088</v>
      </c>
      <c r="AA4823">
        <v>1267.0242000000001</v>
      </c>
      <c r="AB4823">
        <v>845.48019999999997</v>
      </c>
      <c r="AC4823">
        <v>1633.1632999999999</v>
      </c>
      <c r="AD4823">
        <v>229.78819999999999</v>
      </c>
      <c r="AE4823">
        <v>93.952950000000001</v>
      </c>
      <c r="AF4823">
        <v>8540.8279999999995</v>
      </c>
    </row>
    <row r="4824" spans="1:32" x14ac:dyDescent="0.3">
      <c r="A4824">
        <v>3012261</v>
      </c>
      <c r="B4824">
        <v>1</v>
      </c>
      <c r="C4824" t="s">
        <v>82</v>
      </c>
      <c r="D4824" t="s">
        <v>92</v>
      </c>
      <c r="E4824" t="s">
        <v>18001</v>
      </c>
      <c r="F4824" t="s">
        <v>18002</v>
      </c>
      <c r="G4824" t="s">
        <v>134</v>
      </c>
      <c r="H4824" t="s">
        <v>11858</v>
      </c>
      <c r="I4824" t="s">
        <v>79</v>
      </c>
      <c r="J4824" t="s">
        <v>136</v>
      </c>
      <c r="K4824" t="s">
        <v>22</v>
      </c>
      <c r="L4824" t="s">
        <v>137</v>
      </c>
      <c r="M4824" t="s">
        <v>18003</v>
      </c>
      <c r="N4824" t="s">
        <v>18004</v>
      </c>
      <c r="O4824">
        <v>2.1638888888888888</v>
      </c>
      <c r="P4824">
        <v>0</v>
      </c>
      <c r="Q4824">
        <v>571</v>
      </c>
      <c r="R4824">
        <v>0</v>
      </c>
      <c r="S4824">
        <v>1</v>
      </c>
      <c r="T4824">
        <v>7</v>
      </c>
      <c r="U4824">
        <v>42</v>
      </c>
      <c r="V4824">
        <v>0</v>
      </c>
      <c r="W4824">
        <v>0</v>
      </c>
      <c r="X4824">
        <v>0</v>
      </c>
      <c r="Y4824">
        <v>261.75952000000001</v>
      </c>
      <c r="Z4824">
        <v>0</v>
      </c>
      <c r="AA4824">
        <v>0.98880034999999999</v>
      </c>
      <c r="AB4824">
        <v>1987.3136</v>
      </c>
      <c r="AC4824">
        <v>300.47613999999999</v>
      </c>
      <c r="AD4824">
        <v>0</v>
      </c>
      <c r="AE4824">
        <v>0</v>
      </c>
      <c r="AF4824">
        <v>2550.538</v>
      </c>
    </row>
    <row r="4825" spans="1:32" x14ac:dyDescent="0.3">
      <c r="A4825">
        <v>3018656</v>
      </c>
      <c r="B4825">
        <v>1</v>
      </c>
      <c r="C4825" t="s">
        <v>82</v>
      </c>
      <c r="D4825" t="s">
        <v>84</v>
      </c>
      <c r="E4825" t="s">
        <v>18005</v>
      </c>
      <c r="F4825" t="s">
        <v>18006</v>
      </c>
      <c r="G4825" t="s">
        <v>134</v>
      </c>
      <c r="H4825" t="s">
        <v>211</v>
      </c>
      <c r="I4825" t="s">
        <v>79</v>
      </c>
      <c r="J4825" t="s">
        <v>136</v>
      </c>
      <c r="K4825" t="s">
        <v>22</v>
      </c>
      <c r="L4825" t="s">
        <v>177</v>
      </c>
      <c r="M4825" t="s">
        <v>18007</v>
      </c>
      <c r="N4825" t="s">
        <v>18008</v>
      </c>
      <c r="O4825">
        <v>0.41301138888888889</v>
      </c>
      <c r="P4825">
        <v>6</v>
      </c>
      <c r="Q4825">
        <v>111</v>
      </c>
      <c r="R4825">
        <v>7</v>
      </c>
      <c r="S4825">
        <v>63</v>
      </c>
      <c r="T4825">
        <v>24</v>
      </c>
      <c r="U4825">
        <v>41</v>
      </c>
      <c r="V4825">
        <v>2</v>
      </c>
      <c r="W4825">
        <v>0</v>
      </c>
      <c r="X4825">
        <v>0.74749100000000002</v>
      </c>
      <c r="Y4825">
        <v>8.0729220000000002</v>
      </c>
      <c r="Z4825">
        <v>14.145905000000001</v>
      </c>
      <c r="AA4825">
        <v>6.0808916000000002</v>
      </c>
      <c r="AB4825">
        <v>59.983350000000002</v>
      </c>
      <c r="AC4825">
        <v>17.427212000000001</v>
      </c>
      <c r="AD4825">
        <v>6.1303853999999998</v>
      </c>
      <c r="AE4825">
        <v>0</v>
      </c>
      <c r="AF4825">
        <v>112.58815</v>
      </c>
    </row>
    <row r="4826" spans="1:32" x14ac:dyDescent="0.3">
      <c r="A4826">
        <v>3016888</v>
      </c>
      <c r="B4826">
        <v>1</v>
      </c>
      <c r="C4826" t="s">
        <v>82</v>
      </c>
      <c r="D4826" t="s">
        <v>91</v>
      </c>
      <c r="E4826" t="s">
        <v>15149</v>
      </c>
      <c r="F4826" t="s">
        <v>15150</v>
      </c>
      <c r="G4826" t="s">
        <v>134</v>
      </c>
      <c r="H4826" t="s">
        <v>216</v>
      </c>
      <c r="I4826" t="s">
        <v>78</v>
      </c>
      <c r="J4826" t="s">
        <v>136</v>
      </c>
      <c r="K4826" t="s">
        <v>22</v>
      </c>
      <c r="L4826" t="s">
        <v>177</v>
      </c>
      <c r="M4826" t="s">
        <v>18009</v>
      </c>
      <c r="N4826" t="s">
        <v>18010</v>
      </c>
      <c r="O4826">
        <v>3.1164308333333333</v>
      </c>
      <c r="P4826">
        <v>0</v>
      </c>
      <c r="Q4826">
        <v>2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2.5185884999999999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2.5185884999999999</v>
      </c>
    </row>
    <row r="4827" spans="1:32" x14ac:dyDescent="0.3">
      <c r="A4827">
        <v>3013329</v>
      </c>
      <c r="B4827">
        <v>1</v>
      </c>
      <c r="C4827" t="s">
        <v>82</v>
      </c>
      <c r="D4827" t="s">
        <v>87</v>
      </c>
      <c r="E4827" t="s">
        <v>18011</v>
      </c>
      <c r="F4827" t="s">
        <v>18012</v>
      </c>
      <c r="G4827" t="s">
        <v>134</v>
      </c>
      <c r="H4827" t="s">
        <v>147</v>
      </c>
      <c r="I4827" t="s">
        <v>79</v>
      </c>
      <c r="J4827" t="s">
        <v>136</v>
      </c>
      <c r="K4827" t="s">
        <v>22</v>
      </c>
      <c r="L4827" t="s">
        <v>137</v>
      </c>
      <c r="M4827" t="s">
        <v>18013</v>
      </c>
      <c r="N4827" t="s">
        <v>18014</v>
      </c>
      <c r="O4827">
        <v>0.90222222222222226</v>
      </c>
      <c r="P4827">
        <v>0</v>
      </c>
      <c r="Q4827">
        <v>856</v>
      </c>
      <c r="R4827">
        <v>0</v>
      </c>
      <c r="S4827">
        <v>0</v>
      </c>
      <c r="T4827">
        <v>0</v>
      </c>
      <c r="U4827">
        <v>248</v>
      </c>
      <c r="V4827">
        <v>0</v>
      </c>
      <c r="W4827">
        <v>0</v>
      </c>
      <c r="X4827">
        <v>0</v>
      </c>
      <c r="Y4827">
        <v>237.37864999999999</v>
      </c>
      <c r="Z4827">
        <v>0</v>
      </c>
      <c r="AA4827">
        <v>0</v>
      </c>
      <c r="AB4827">
        <v>0</v>
      </c>
      <c r="AC4827">
        <v>485.90179999999998</v>
      </c>
      <c r="AD4827">
        <v>0</v>
      </c>
      <c r="AE4827">
        <v>0</v>
      </c>
      <c r="AF4827">
        <v>723.28045999999995</v>
      </c>
    </row>
    <row r="4828" spans="1:32" x14ac:dyDescent="0.3">
      <c r="A4828">
        <v>3019873</v>
      </c>
      <c r="B4828">
        <v>1</v>
      </c>
      <c r="C4828" t="s">
        <v>82</v>
      </c>
      <c r="D4828" t="s">
        <v>102</v>
      </c>
      <c r="E4828" t="s">
        <v>18015</v>
      </c>
      <c r="F4828" t="s">
        <v>18016</v>
      </c>
      <c r="G4828" t="s">
        <v>134</v>
      </c>
      <c r="H4828" t="s">
        <v>216</v>
      </c>
      <c r="I4828" t="s">
        <v>78</v>
      </c>
      <c r="J4828" t="s">
        <v>136</v>
      </c>
      <c r="K4828" t="s">
        <v>22</v>
      </c>
      <c r="L4828" t="s">
        <v>177</v>
      </c>
      <c r="M4828" t="s">
        <v>18017</v>
      </c>
      <c r="N4828" t="s">
        <v>18018</v>
      </c>
      <c r="O4828">
        <v>1.0507455555555556</v>
      </c>
      <c r="P4828">
        <v>0</v>
      </c>
      <c r="Q4828">
        <v>1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0.14936940000000001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0.14936940000000001</v>
      </c>
    </row>
    <row r="4829" spans="1:32" x14ac:dyDescent="0.3">
      <c r="A4829">
        <v>3017377</v>
      </c>
      <c r="B4829">
        <v>1</v>
      </c>
      <c r="C4829" t="s">
        <v>82</v>
      </c>
      <c r="D4829" t="s">
        <v>88</v>
      </c>
      <c r="E4829" t="s">
        <v>18019</v>
      </c>
      <c r="F4829" t="s">
        <v>18020</v>
      </c>
      <c r="G4829" t="s">
        <v>134</v>
      </c>
      <c r="H4829" t="s">
        <v>142</v>
      </c>
      <c r="I4829" t="s">
        <v>79</v>
      </c>
      <c r="J4829" t="s">
        <v>136</v>
      </c>
      <c r="K4829" t="s">
        <v>22</v>
      </c>
      <c r="L4829" t="s">
        <v>137</v>
      </c>
      <c r="M4829" t="s">
        <v>18021</v>
      </c>
      <c r="N4829" t="s">
        <v>18022</v>
      </c>
      <c r="O4829">
        <v>6.2930555555555552</v>
      </c>
      <c r="P4829">
        <v>0</v>
      </c>
      <c r="Q4829">
        <v>75</v>
      </c>
      <c r="R4829">
        <v>0</v>
      </c>
      <c r="S4829">
        <v>1</v>
      </c>
      <c r="T4829">
        <v>2</v>
      </c>
      <c r="U4829">
        <v>10</v>
      </c>
      <c r="V4829">
        <v>0</v>
      </c>
      <c r="W4829">
        <v>0</v>
      </c>
      <c r="X4829">
        <v>0</v>
      </c>
      <c r="Y4829">
        <v>64.007760000000005</v>
      </c>
      <c r="Z4829">
        <v>0</v>
      </c>
      <c r="AA4829">
        <v>1.6115234999999999E-2</v>
      </c>
      <c r="AB4829">
        <v>2.7578114999999999</v>
      </c>
      <c r="AC4829">
        <v>23.362942</v>
      </c>
      <c r="AD4829">
        <v>0</v>
      </c>
      <c r="AE4829">
        <v>0</v>
      </c>
      <c r="AF4829">
        <v>90.144620000000003</v>
      </c>
    </row>
    <row r="4830" spans="1:32" x14ac:dyDescent="0.3">
      <c r="A4830">
        <v>3020548</v>
      </c>
      <c r="B4830">
        <v>1</v>
      </c>
      <c r="C4830" t="s">
        <v>82</v>
      </c>
      <c r="D4830" t="s">
        <v>96</v>
      </c>
      <c r="E4830" t="s">
        <v>12659</v>
      </c>
      <c r="F4830" t="s">
        <v>12660</v>
      </c>
      <c r="G4830" t="s">
        <v>134</v>
      </c>
      <c r="H4830" t="s">
        <v>211</v>
      </c>
      <c r="I4830" t="s">
        <v>79</v>
      </c>
      <c r="J4830" t="s">
        <v>136</v>
      </c>
      <c r="K4830" t="s">
        <v>22</v>
      </c>
      <c r="L4830" t="s">
        <v>177</v>
      </c>
      <c r="M4830" t="s">
        <v>18023</v>
      </c>
      <c r="N4830" t="s">
        <v>18024</v>
      </c>
      <c r="O4830">
        <v>0.4278730555555556</v>
      </c>
      <c r="P4830">
        <v>0</v>
      </c>
      <c r="Q4830">
        <v>13524</v>
      </c>
      <c r="R4830">
        <v>0</v>
      </c>
      <c r="S4830">
        <v>3</v>
      </c>
      <c r="T4830">
        <v>5</v>
      </c>
      <c r="U4830">
        <v>1271</v>
      </c>
      <c r="V4830">
        <v>0</v>
      </c>
      <c r="W4830">
        <v>3</v>
      </c>
      <c r="X4830">
        <v>0</v>
      </c>
      <c r="Y4830">
        <v>1519.15</v>
      </c>
      <c r="Z4830">
        <v>0</v>
      </c>
      <c r="AA4830">
        <v>0.63400900000000004</v>
      </c>
      <c r="AB4830">
        <v>257.27755999999999</v>
      </c>
      <c r="AC4830">
        <v>837.58765000000005</v>
      </c>
      <c r="AD4830">
        <v>0</v>
      </c>
      <c r="AE4830">
        <v>244.33992000000001</v>
      </c>
      <c r="AF4830">
        <v>2858.989</v>
      </c>
    </row>
    <row r="4831" spans="1:32" x14ac:dyDescent="0.3">
      <c r="A4831">
        <v>3016459</v>
      </c>
      <c r="B4831">
        <v>1</v>
      </c>
      <c r="C4831" t="s">
        <v>82</v>
      </c>
      <c r="D4831" t="s">
        <v>113</v>
      </c>
      <c r="E4831" t="s">
        <v>18025</v>
      </c>
      <c r="F4831" t="s">
        <v>18026</v>
      </c>
      <c r="G4831" t="s">
        <v>134</v>
      </c>
      <c r="H4831" t="s">
        <v>367</v>
      </c>
      <c r="I4831" t="s">
        <v>78</v>
      </c>
      <c r="J4831" t="s">
        <v>136</v>
      </c>
      <c r="K4831" t="s">
        <v>22</v>
      </c>
      <c r="L4831" t="s">
        <v>177</v>
      </c>
      <c r="M4831" t="s">
        <v>18027</v>
      </c>
      <c r="N4831" t="s">
        <v>18028</v>
      </c>
      <c r="O4831">
        <v>6.5450600000000003</v>
      </c>
      <c r="P4831">
        <v>0</v>
      </c>
      <c r="Q4831">
        <v>1</v>
      </c>
      <c r="R4831">
        <v>0</v>
      </c>
      <c r="S4831">
        <v>1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2.4256479999999999E-3</v>
      </c>
      <c r="Z4831">
        <v>0</v>
      </c>
      <c r="AA4831">
        <v>2.3754513000000001E-2</v>
      </c>
      <c r="AB4831">
        <v>0</v>
      </c>
      <c r="AC4831">
        <v>0</v>
      </c>
      <c r="AD4831">
        <v>0</v>
      </c>
      <c r="AE4831">
        <v>0</v>
      </c>
      <c r="AF4831">
        <v>2.6180161E-2</v>
      </c>
    </row>
    <row r="4832" spans="1:32" x14ac:dyDescent="0.3">
      <c r="A4832">
        <v>3015697</v>
      </c>
      <c r="B4832">
        <v>1</v>
      </c>
      <c r="C4832" t="s">
        <v>82</v>
      </c>
      <c r="D4832" t="s">
        <v>94</v>
      </c>
      <c r="E4832" t="s">
        <v>1880</v>
      </c>
      <c r="F4832" t="s">
        <v>1881</v>
      </c>
      <c r="G4832" t="s">
        <v>134</v>
      </c>
      <c r="H4832" t="s">
        <v>367</v>
      </c>
      <c r="I4832" t="s">
        <v>78</v>
      </c>
      <c r="J4832" t="s">
        <v>136</v>
      </c>
      <c r="K4832" t="s">
        <v>22</v>
      </c>
      <c r="L4832" t="s">
        <v>177</v>
      </c>
      <c r="M4832" t="s">
        <v>18029</v>
      </c>
      <c r="N4832" t="s">
        <v>18030</v>
      </c>
      <c r="O4832">
        <v>2.8036141666666667</v>
      </c>
      <c r="P4832">
        <v>0</v>
      </c>
      <c r="Q4832">
        <v>1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7.105889E-2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7.105889E-2</v>
      </c>
    </row>
    <row r="4833" spans="1:32" x14ac:dyDescent="0.3">
      <c r="A4833">
        <v>3014721</v>
      </c>
      <c r="B4833">
        <v>1</v>
      </c>
      <c r="C4833" t="s">
        <v>82</v>
      </c>
      <c r="D4833" t="s">
        <v>104</v>
      </c>
      <c r="E4833" t="s">
        <v>18031</v>
      </c>
      <c r="F4833" t="s">
        <v>18032</v>
      </c>
      <c r="G4833" t="s">
        <v>134</v>
      </c>
      <c r="H4833" t="s">
        <v>367</v>
      </c>
      <c r="I4833" t="s">
        <v>78</v>
      </c>
      <c r="J4833" t="s">
        <v>136</v>
      </c>
      <c r="K4833" t="s">
        <v>22</v>
      </c>
      <c r="L4833" t="s">
        <v>177</v>
      </c>
      <c r="M4833" t="s">
        <v>18033</v>
      </c>
      <c r="N4833" t="s">
        <v>18034</v>
      </c>
      <c r="O4833">
        <v>3.5492783333333335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13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5.5959244000000004</v>
      </c>
      <c r="AD4833">
        <v>0</v>
      </c>
      <c r="AE4833">
        <v>0</v>
      </c>
      <c r="AF4833">
        <v>5.5959244000000004</v>
      </c>
    </row>
    <row r="4834" spans="1:32" x14ac:dyDescent="0.3">
      <c r="A4834">
        <v>3015745</v>
      </c>
      <c r="B4834">
        <v>1</v>
      </c>
      <c r="C4834" t="s">
        <v>83</v>
      </c>
      <c r="D4834" t="s">
        <v>123</v>
      </c>
      <c r="E4834" t="s">
        <v>18035</v>
      </c>
      <c r="F4834" t="s">
        <v>18036</v>
      </c>
      <c r="G4834" t="s">
        <v>134</v>
      </c>
      <c r="H4834" t="s">
        <v>182</v>
      </c>
      <c r="I4834" t="s">
        <v>78</v>
      </c>
      <c r="J4834" t="s">
        <v>136</v>
      </c>
      <c r="K4834" t="s">
        <v>22</v>
      </c>
      <c r="L4834" t="s">
        <v>177</v>
      </c>
      <c r="M4834" t="s">
        <v>18037</v>
      </c>
      <c r="N4834" t="s">
        <v>18038</v>
      </c>
      <c r="O4834">
        <v>0.59137249999999997</v>
      </c>
      <c r="P4834">
        <v>0</v>
      </c>
      <c r="Q4834">
        <v>71</v>
      </c>
      <c r="R4834">
        <v>0</v>
      </c>
      <c r="S4834">
        <v>0</v>
      </c>
      <c r="T4834">
        <v>0</v>
      </c>
      <c r="U4834">
        <v>4</v>
      </c>
      <c r="V4834">
        <v>0</v>
      </c>
      <c r="W4834">
        <v>0</v>
      </c>
      <c r="X4834">
        <v>0</v>
      </c>
      <c r="Y4834">
        <v>9.3629859999999994</v>
      </c>
      <c r="Z4834">
        <v>0</v>
      </c>
      <c r="AA4834">
        <v>0</v>
      </c>
      <c r="AB4834">
        <v>0</v>
      </c>
      <c r="AC4834">
        <v>1.3222219</v>
      </c>
      <c r="AD4834">
        <v>0</v>
      </c>
      <c r="AE4834">
        <v>0</v>
      </c>
      <c r="AF4834">
        <v>10.685207</v>
      </c>
    </row>
    <row r="4835" spans="1:32" x14ac:dyDescent="0.3">
      <c r="A4835">
        <v>3015747</v>
      </c>
      <c r="B4835">
        <v>1</v>
      </c>
      <c r="C4835" t="s">
        <v>83</v>
      </c>
      <c r="D4835" t="s">
        <v>117</v>
      </c>
      <c r="E4835" t="s">
        <v>18039</v>
      </c>
      <c r="F4835" t="s">
        <v>18040</v>
      </c>
      <c r="G4835" t="s">
        <v>134</v>
      </c>
      <c r="H4835" t="s">
        <v>404</v>
      </c>
      <c r="I4835" t="s">
        <v>78</v>
      </c>
      <c r="J4835" t="s">
        <v>136</v>
      </c>
      <c r="K4835" t="s">
        <v>22</v>
      </c>
      <c r="L4835" t="s">
        <v>177</v>
      </c>
      <c r="M4835" t="s">
        <v>18041</v>
      </c>
      <c r="N4835" t="s">
        <v>18042</v>
      </c>
      <c r="O4835">
        <v>2.7592363888888891</v>
      </c>
      <c r="P4835">
        <v>0</v>
      </c>
      <c r="Q4835">
        <v>75</v>
      </c>
      <c r="R4835">
        <v>0</v>
      </c>
      <c r="S4835">
        <v>9</v>
      </c>
      <c r="T4835">
        <v>0</v>
      </c>
      <c r="U4835">
        <v>16</v>
      </c>
      <c r="V4835">
        <v>0</v>
      </c>
      <c r="W4835">
        <v>0</v>
      </c>
      <c r="X4835">
        <v>0</v>
      </c>
      <c r="Y4835">
        <v>24.08137</v>
      </c>
      <c r="Z4835">
        <v>0</v>
      </c>
      <c r="AA4835">
        <v>0.15761327999999999</v>
      </c>
      <c r="AB4835">
        <v>0</v>
      </c>
      <c r="AC4835">
        <v>10.299208</v>
      </c>
      <c r="AD4835">
        <v>0</v>
      </c>
      <c r="AE4835">
        <v>0</v>
      </c>
      <c r="AF4835">
        <v>34.53819</v>
      </c>
    </row>
    <row r="4836" spans="1:32" x14ac:dyDescent="0.3">
      <c r="A4836">
        <v>3012015</v>
      </c>
      <c r="B4836">
        <v>1</v>
      </c>
      <c r="C4836" t="s">
        <v>82</v>
      </c>
      <c r="D4836" t="s">
        <v>99</v>
      </c>
      <c r="E4836" t="s">
        <v>18043</v>
      </c>
      <c r="F4836" t="s">
        <v>18044</v>
      </c>
      <c r="G4836" t="s">
        <v>134</v>
      </c>
      <c r="H4836" t="s">
        <v>147</v>
      </c>
      <c r="I4836" t="s">
        <v>78</v>
      </c>
      <c r="J4836" t="s">
        <v>136</v>
      </c>
      <c r="K4836" t="s">
        <v>22</v>
      </c>
      <c r="L4836" t="s">
        <v>137</v>
      </c>
      <c r="M4836" t="s">
        <v>18045</v>
      </c>
      <c r="N4836" t="s">
        <v>18046</v>
      </c>
      <c r="O4836">
        <v>4.6694444444444443</v>
      </c>
      <c r="P4836">
        <v>0</v>
      </c>
      <c r="Q4836">
        <v>94</v>
      </c>
      <c r="R4836">
        <v>0</v>
      </c>
      <c r="S4836">
        <v>1</v>
      </c>
      <c r="T4836">
        <v>0</v>
      </c>
      <c r="U4836">
        <v>7</v>
      </c>
      <c r="V4836">
        <v>0</v>
      </c>
      <c r="W4836">
        <v>0</v>
      </c>
      <c r="X4836">
        <v>0</v>
      </c>
      <c r="Y4836">
        <v>84.535520000000005</v>
      </c>
      <c r="Z4836">
        <v>0</v>
      </c>
      <c r="AA4836">
        <v>1.5440626</v>
      </c>
      <c r="AB4836">
        <v>0</v>
      </c>
      <c r="AC4836">
        <v>3.9382929999999998</v>
      </c>
      <c r="AD4836">
        <v>0</v>
      </c>
      <c r="AE4836">
        <v>0</v>
      </c>
      <c r="AF4836">
        <v>90.017880000000005</v>
      </c>
    </row>
    <row r="4837" spans="1:32" x14ac:dyDescent="0.3">
      <c r="A4837">
        <v>3017371</v>
      </c>
      <c r="B4837">
        <v>1</v>
      </c>
      <c r="C4837" t="s">
        <v>82</v>
      </c>
      <c r="D4837" t="s">
        <v>102</v>
      </c>
      <c r="E4837" t="s">
        <v>18047</v>
      </c>
      <c r="F4837" t="s">
        <v>18048</v>
      </c>
      <c r="G4837" t="s">
        <v>134</v>
      </c>
      <c r="H4837" t="s">
        <v>216</v>
      </c>
      <c r="I4837" t="s">
        <v>78</v>
      </c>
      <c r="J4837" t="s">
        <v>136</v>
      </c>
      <c r="K4837" t="s">
        <v>22</v>
      </c>
      <c r="L4837" t="s">
        <v>177</v>
      </c>
      <c r="M4837" t="s">
        <v>18049</v>
      </c>
      <c r="N4837" t="s">
        <v>18050</v>
      </c>
      <c r="O4837">
        <v>1.5330563888888888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0.40441516</v>
      </c>
      <c r="AD4837">
        <v>0</v>
      </c>
      <c r="AE4837">
        <v>0</v>
      </c>
      <c r="AF4837">
        <v>0.40441516</v>
      </c>
    </row>
    <row r="4838" spans="1:32" x14ac:dyDescent="0.3">
      <c r="A4838">
        <v>3014198</v>
      </c>
      <c r="B4838">
        <v>1</v>
      </c>
      <c r="C4838" t="s">
        <v>82</v>
      </c>
      <c r="D4838" t="s">
        <v>98</v>
      </c>
      <c r="E4838" t="s">
        <v>18051</v>
      </c>
      <c r="F4838" t="s">
        <v>10990</v>
      </c>
      <c r="G4838" t="s">
        <v>134</v>
      </c>
      <c r="H4838" t="s">
        <v>247</v>
      </c>
      <c r="I4838" t="s">
        <v>78</v>
      </c>
      <c r="J4838" t="s">
        <v>136</v>
      </c>
      <c r="K4838" t="s">
        <v>22</v>
      </c>
      <c r="L4838" t="s">
        <v>177</v>
      </c>
      <c r="M4838" t="s">
        <v>18052</v>
      </c>
      <c r="N4838" t="s">
        <v>18053</v>
      </c>
      <c r="O4838">
        <v>1.3005458333333333</v>
      </c>
      <c r="P4838">
        <v>0</v>
      </c>
      <c r="Q4838">
        <v>165</v>
      </c>
      <c r="R4838">
        <v>0</v>
      </c>
      <c r="S4838">
        <v>0</v>
      </c>
      <c r="T4838">
        <v>0</v>
      </c>
      <c r="U4838">
        <v>34</v>
      </c>
      <c r="V4838">
        <v>0</v>
      </c>
      <c r="W4838">
        <v>0</v>
      </c>
      <c r="X4838">
        <v>0</v>
      </c>
      <c r="Y4838">
        <v>89.987080000000006</v>
      </c>
      <c r="Z4838">
        <v>0</v>
      </c>
      <c r="AA4838">
        <v>0</v>
      </c>
      <c r="AB4838">
        <v>0</v>
      </c>
      <c r="AC4838">
        <v>22.553263000000001</v>
      </c>
      <c r="AD4838">
        <v>0</v>
      </c>
      <c r="AE4838">
        <v>0</v>
      </c>
      <c r="AF4838">
        <v>112.540344</v>
      </c>
    </row>
    <row r="4839" spans="1:32" x14ac:dyDescent="0.3">
      <c r="A4839">
        <v>3019489</v>
      </c>
      <c r="B4839">
        <v>1</v>
      </c>
      <c r="C4839" t="s">
        <v>82</v>
      </c>
      <c r="D4839" t="s">
        <v>108</v>
      </c>
      <c r="E4839" t="s">
        <v>10967</v>
      </c>
      <c r="F4839" t="s">
        <v>10968</v>
      </c>
      <c r="G4839" t="s">
        <v>134</v>
      </c>
      <c r="H4839" t="s">
        <v>211</v>
      </c>
      <c r="I4839" t="s">
        <v>79</v>
      </c>
      <c r="J4839" t="s">
        <v>136</v>
      </c>
      <c r="K4839" t="s">
        <v>22</v>
      </c>
      <c r="L4839" t="s">
        <v>177</v>
      </c>
      <c r="M4839" t="s">
        <v>18054</v>
      </c>
      <c r="N4839" t="s">
        <v>18055</v>
      </c>
      <c r="O4839">
        <v>0.18329694444444444</v>
      </c>
      <c r="P4839">
        <v>0</v>
      </c>
      <c r="Q4839">
        <v>435</v>
      </c>
      <c r="R4839">
        <v>46</v>
      </c>
      <c r="S4839">
        <v>371</v>
      </c>
      <c r="T4839">
        <v>18</v>
      </c>
      <c r="U4839">
        <v>251</v>
      </c>
      <c r="V4839">
        <v>0</v>
      </c>
      <c r="W4839">
        <v>1</v>
      </c>
      <c r="X4839">
        <v>0</v>
      </c>
      <c r="Y4839">
        <v>12.728833</v>
      </c>
      <c r="Z4839">
        <v>0.86781995999999995</v>
      </c>
      <c r="AA4839">
        <v>25.573250000000002</v>
      </c>
      <c r="AB4839">
        <v>11.087501</v>
      </c>
      <c r="AC4839">
        <v>45.112793000000003</v>
      </c>
      <c r="AD4839">
        <v>0</v>
      </c>
      <c r="AE4839">
        <v>0</v>
      </c>
      <c r="AF4839">
        <v>95.370189999999994</v>
      </c>
    </row>
    <row r="4840" spans="1:32" x14ac:dyDescent="0.3">
      <c r="A4840">
        <v>3016769</v>
      </c>
      <c r="B4840">
        <v>1</v>
      </c>
      <c r="C4840" t="s">
        <v>82</v>
      </c>
      <c r="D4840" t="s">
        <v>84</v>
      </c>
      <c r="E4840" t="s">
        <v>12139</v>
      </c>
      <c r="F4840" t="s">
        <v>9516</v>
      </c>
      <c r="G4840" t="s">
        <v>134</v>
      </c>
      <c r="H4840" t="s">
        <v>182</v>
      </c>
      <c r="I4840" t="s">
        <v>78</v>
      </c>
      <c r="J4840" t="s">
        <v>136</v>
      </c>
      <c r="K4840" t="s">
        <v>22</v>
      </c>
      <c r="L4840" t="s">
        <v>177</v>
      </c>
      <c r="M4840" t="s">
        <v>18056</v>
      </c>
      <c r="N4840" t="s">
        <v>18057</v>
      </c>
      <c r="O4840">
        <v>0.55757111111111113</v>
      </c>
      <c r="P4840">
        <v>0</v>
      </c>
      <c r="Q4840">
        <v>146</v>
      </c>
      <c r="R4840">
        <v>0</v>
      </c>
      <c r="S4840">
        <v>1</v>
      </c>
      <c r="T4840">
        <v>0</v>
      </c>
      <c r="U4840">
        <v>23</v>
      </c>
      <c r="V4840">
        <v>0</v>
      </c>
      <c r="W4840">
        <v>0</v>
      </c>
      <c r="X4840">
        <v>0</v>
      </c>
      <c r="Y4840">
        <v>17.110126000000001</v>
      </c>
      <c r="Z4840">
        <v>0</v>
      </c>
      <c r="AA4840">
        <v>1.35375E-4</v>
      </c>
      <c r="AB4840">
        <v>0</v>
      </c>
      <c r="AC4840">
        <v>9.95336</v>
      </c>
      <c r="AD4840">
        <v>0</v>
      </c>
      <c r="AE4840">
        <v>0</v>
      </c>
      <c r="AF4840">
        <v>27.063621999999999</v>
      </c>
    </row>
    <row r="4841" spans="1:32" x14ac:dyDescent="0.3">
      <c r="A4841">
        <v>3015766</v>
      </c>
      <c r="B4841">
        <v>1</v>
      </c>
      <c r="C4841" t="s">
        <v>83</v>
      </c>
      <c r="D4841" t="s">
        <v>125</v>
      </c>
      <c r="E4841" t="s">
        <v>18058</v>
      </c>
      <c r="F4841" t="s">
        <v>18059</v>
      </c>
      <c r="G4841" t="s">
        <v>134</v>
      </c>
      <c r="H4841" t="s">
        <v>874</v>
      </c>
      <c r="I4841" t="s">
        <v>79</v>
      </c>
      <c r="J4841" t="s">
        <v>136</v>
      </c>
      <c r="K4841" t="s">
        <v>3</v>
      </c>
      <c r="L4841" t="s">
        <v>177</v>
      </c>
      <c r="M4841" t="s">
        <v>18060</v>
      </c>
      <c r="N4841" t="s">
        <v>18061</v>
      </c>
      <c r="O4841">
        <v>0.72499999999999998</v>
      </c>
      <c r="P4841">
        <v>0</v>
      </c>
      <c r="Q4841">
        <v>2159</v>
      </c>
      <c r="R4841">
        <v>24</v>
      </c>
      <c r="S4841">
        <v>32</v>
      </c>
      <c r="T4841">
        <v>13</v>
      </c>
      <c r="U4841">
        <v>396</v>
      </c>
      <c r="V4841">
        <v>2</v>
      </c>
      <c r="W4841">
        <v>3</v>
      </c>
      <c r="X4841">
        <v>0</v>
      </c>
      <c r="Y4841">
        <v>292.40692000000001</v>
      </c>
      <c r="Z4841">
        <v>4.0171146000000002</v>
      </c>
      <c r="AA4841">
        <v>7.8260259999999997</v>
      </c>
      <c r="AB4841">
        <v>178.35938999999999</v>
      </c>
      <c r="AC4841">
        <v>326.36380000000003</v>
      </c>
      <c r="AD4841">
        <v>97.500730000000004</v>
      </c>
      <c r="AE4841">
        <v>2.4605608000000001</v>
      </c>
      <c r="AF4841">
        <v>908.93460000000005</v>
      </c>
    </row>
    <row r="4842" spans="1:32" x14ac:dyDescent="0.3">
      <c r="A4842">
        <v>3018720</v>
      </c>
      <c r="B4842">
        <v>1</v>
      </c>
      <c r="C4842" t="s">
        <v>83</v>
      </c>
      <c r="D4842" t="s">
        <v>117</v>
      </c>
      <c r="E4842" t="s">
        <v>18062</v>
      </c>
      <c r="F4842" t="s">
        <v>18063</v>
      </c>
      <c r="G4842" t="s">
        <v>134</v>
      </c>
      <c r="H4842" t="s">
        <v>142</v>
      </c>
      <c r="I4842" t="s">
        <v>79</v>
      </c>
      <c r="J4842" t="s">
        <v>136</v>
      </c>
      <c r="K4842" t="s">
        <v>22</v>
      </c>
      <c r="L4842" t="s">
        <v>137</v>
      </c>
      <c r="M4842" t="s">
        <v>18064</v>
      </c>
      <c r="N4842" t="s">
        <v>18065</v>
      </c>
      <c r="O4842">
        <v>6.2061111111111114</v>
      </c>
      <c r="P4842">
        <v>0</v>
      </c>
      <c r="Q4842">
        <v>4</v>
      </c>
      <c r="R4842">
        <v>0</v>
      </c>
      <c r="S4842">
        <v>0</v>
      </c>
      <c r="T4842">
        <v>0</v>
      </c>
      <c r="U4842">
        <v>8</v>
      </c>
      <c r="V4842">
        <v>0</v>
      </c>
      <c r="W4842">
        <v>0</v>
      </c>
      <c r="X4842">
        <v>0</v>
      </c>
      <c r="Y4842">
        <v>3.9617727</v>
      </c>
      <c r="Z4842">
        <v>0</v>
      </c>
      <c r="AA4842">
        <v>0</v>
      </c>
      <c r="AB4842">
        <v>0</v>
      </c>
      <c r="AC4842">
        <v>175.29044999999999</v>
      </c>
      <c r="AD4842">
        <v>0</v>
      </c>
      <c r="AE4842">
        <v>0</v>
      </c>
      <c r="AF4842">
        <v>179.25223</v>
      </c>
    </row>
    <row r="4843" spans="1:32" x14ac:dyDescent="0.3">
      <c r="A4843">
        <v>3016128</v>
      </c>
      <c r="B4843">
        <v>1</v>
      </c>
      <c r="C4843" t="s">
        <v>82</v>
      </c>
      <c r="D4843" t="s">
        <v>89</v>
      </c>
      <c r="E4843" t="s">
        <v>18066</v>
      </c>
      <c r="F4843" t="s">
        <v>18067</v>
      </c>
      <c r="G4843" t="s">
        <v>134</v>
      </c>
      <c r="H4843" t="s">
        <v>147</v>
      </c>
      <c r="I4843" t="s">
        <v>79</v>
      </c>
      <c r="J4843" t="s">
        <v>136</v>
      </c>
      <c r="K4843" t="s">
        <v>22</v>
      </c>
      <c r="L4843" t="s">
        <v>137</v>
      </c>
      <c r="M4843" t="s">
        <v>18068</v>
      </c>
      <c r="N4843" t="s">
        <v>18069</v>
      </c>
      <c r="O4843">
        <v>2.223611111111111</v>
      </c>
      <c r="P4843">
        <v>0</v>
      </c>
      <c r="Q4843">
        <v>3223</v>
      </c>
      <c r="R4843">
        <v>0</v>
      </c>
      <c r="S4843">
        <v>133</v>
      </c>
      <c r="T4843">
        <v>2</v>
      </c>
      <c r="U4843">
        <v>703</v>
      </c>
      <c r="V4843">
        <v>2</v>
      </c>
      <c r="W4843">
        <v>0</v>
      </c>
      <c r="X4843">
        <v>0</v>
      </c>
      <c r="Y4843">
        <v>1196.9331999999999</v>
      </c>
      <c r="Z4843">
        <v>0</v>
      </c>
      <c r="AA4843">
        <v>79.638850000000005</v>
      </c>
      <c r="AB4843">
        <v>12.488498999999999</v>
      </c>
      <c r="AC4843">
        <v>535.22640000000001</v>
      </c>
      <c r="AD4843">
        <v>164.13677999999999</v>
      </c>
      <c r="AE4843">
        <v>0</v>
      </c>
      <c r="AF4843">
        <v>1988.4237000000001</v>
      </c>
    </row>
    <row r="4844" spans="1:32" x14ac:dyDescent="0.3">
      <c r="A4844">
        <v>3010340</v>
      </c>
      <c r="B4844">
        <v>1</v>
      </c>
      <c r="C4844" t="s">
        <v>82</v>
      </c>
      <c r="D4844" t="s">
        <v>105</v>
      </c>
      <c r="E4844" t="s">
        <v>18070</v>
      </c>
      <c r="F4844" t="s">
        <v>18071</v>
      </c>
      <c r="G4844" t="s">
        <v>134</v>
      </c>
      <c r="H4844" t="s">
        <v>367</v>
      </c>
      <c r="I4844" t="s">
        <v>78</v>
      </c>
      <c r="J4844" t="s">
        <v>136</v>
      </c>
      <c r="K4844" t="s">
        <v>22</v>
      </c>
      <c r="L4844" t="s">
        <v>177</v>
      </c>
      <c r="M4844" t="s">
        <v>18072</v>
      </c>
      <c r="N4844" t="s">
        <v>18073</v>
      </c>
      <c r="O4844">
        <v>3.2401897222222225</v>
      </c>
      <c r="P4844">
        <v>0</v>
      </c>
      <c r="Q4844">
        <v>1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0.48339443999999998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0.48339443999999998</v>
      </c>
    </row>
    <row r="4845" spans="1:32" x14ac:dyDescent="0.3">
      <c r="A4845">
        <v>3016761</v>
      </c>
      <c r="B4845">
        <v>1</v>
      </c>
      <c r="C4845" t="s">
        <v>82</v>
      </c>
      <c r="D4845" t="s">
        <v>86</v>
      </c>
      <c r="E4845" t="s">
        <v>18074</v>
      </c>
      <c r="F4845" t="s">
        <v>18075</v>
      </c>
      <c r="G4845" t="s">
        <v>134</v>
      </c>
      <c r="H4845" t="s">
        <v>238</v>
      </c>
      <c r="I4845" t="s">
        <v>78</v>
      </c>
      <c r="J4845" t="s">
        <v>136</v>
      </c>
      <c r="K4845" t="s">
        <v>22</v>
      </c>
      <c r="L4845" t="s">
        <v>177</v>
      </c>
      <c r="M4845" t="s">
        <v>18076</v>
      </c>
      <c r="N4845" t="s">
        <v>18077</v>
      </c>
      <c r="O4845">
        <v>2.4197950000000001</v>
      </c>
      <c r="P4845">
        <v>0</v>
      </c>
      <c r="Q4845">
        <v>0</v>
      </c>
      <c r="R4845">
        <v>0</v>
      </c>
      <c r="S4845">
        <v>1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8.6224519999999999E-2</v>
      </c>
      <c r="AB4845">
        <v>0</v>
      </c>
      <c r="AC4845">
        <v>0</v>
      </c>
      <c r="AD4845">
        <v>0</v>
      </c>
      <c r="AE4845">
        <v>0</v>
      </c>
      <c r="AF4845">
        <v>8.6224519999999999E-2</v>
      </c>
    </row>
    <row r="4846" spans="1:32" x14ac:dyDescent="0.3">
      <c r="A4846">
        <v>3017919</v>
      </c>
      <c r="B4846">
        <v>1</v>
      </c>
      <c r="C4846" t="s">
        <v>82</v>
      </c>
      <c r="D4846" t="s">
        <v>105</v>
      </c>
      <c r="E4846" t="s">
        <v>17349</v>
      </c>
      <c r="F4846" t="s">
        <v>17350</v>
      </c>
      <c r="G4846" t="s">
        <v>134</v>
      </c>
      <c r="H4846" t="s">
        <v>182</v>
      </c>
      <c r="I4846" t="s">
        <v>79</v>
      </c>
      <c r="J4846" t="s">
        <v>136</v>
      </c>
      <c r="K4846" t="s">
        <v>22</v>
      </c>
      <c r="L4846" t="s">
        <v>177</v>
      </c>
      <c r="M4846" t="s">
        <v>18078</v>
      </c>
      <c r="N4846" t="s">
        <v>18079</v>
      </c>
      <c r="O4846">
        <v>1.9491369444444444</v>
      </c>
      <c r="P4846">
        <v>1</v>
      </c>
      <c r="Q4846">
        <v>1582</v>
      </c>
      <c r="R4846">
        <v>17</v>
      </c>
      <c r="S4846">
        <v>459</v>
      </c>
      <c r="T4846">
        <v>13</v>
      </c>
      <c r="U4846">
        <v>312</v>
      </c>
      <c r="V4846">
        <v>0</v>
      </c>
      <c r="W4846">
        <v>1</v>
      </c>
      <c r="X4846">
        <v>2.5089967</v>
      </c>
      <c r="Y4846">
        <v>993.37523999999996</v>
      </c>
      <c r="Z4846">
        <v>101.4816</v>
      </c>
      <c r="AA4846">
        <v>377.26114000000001</v>
      </c>
      <c r="AB4846">
        <v>121.36503999999999</v>
      </c>
      <c r="AC4846">
        <v>359.43265000000002</v>
      </c>
      <c r="AD4846">
        <v>0</v>
      </c>
      <c r="AE4846">
        <v>4.7351489999999998</v>
      </c>
      <c r="AF4846">
        <v>1960.1597999999999</v>
      </c>
    </row>
    <row r="4847" spans="1:32" x14ac:dyDescent="0.3">
      <c r="A4847">
        <v>3014939</v>
      </c>
      <c r="B4847">
        <v>1</v>
      </c>
      <c r="C4847" t="s">
        <v>82</v>
      </c>
      <c r="D4847" t="s">
        <v>105</v>
      </c>
      <c r="E4847" t="s">
        <v>18080</v>
      </c>
      <c r="F4847" t="s">
        <v>18081</v>
      </c>
      <c r="G4847" t="s">
        <v>134</v>
      </c>
      <c r="H4847" t="s">
        <v>247</v>
      </c>
      <c r="I4847" t="s">
        <v>78</v>
      </c>
      <c r="J4847" t="s">
        <v>136</v>
      </c>
      <c r="K4847" t="s">
        <v>22</v>
      </c>
      <c r="L4847" t="s">
        <v>177</v>
      </c>
      <c r="M4847" t="s">
        <v>18082</v>
      </c>
      <c r="N4847" t="s">
        <v>18083</v>
      </c>
      <c r="O4847">
        <v>4.1970147222222227</v>
      </c>
      <c r="P4847">
        <v>0</v>
      </c>
      <c r="Q4847">
        <v>55</v>
      </c>
      <c r="R4847">
        <v>0</v>
      </c>
      <c r="S4847">
        <v>0</v>
      </c>
      <c r="T4847">
        <v>0</v>
      </c>
      <c r="U4847">
        <v>4</v>
      </c>
      <c r="V4847">
        <v>0</v>
      </c>
      <c r="W4847">
        <v>0</v>
      </c>
      <c r="X4847">
        <v>0</v>
      </c>
      <c r="Y4847">
        <v>99.261510000000001</v>
      </c>
      <c r="Z4847">
        <v>0</v>
      </c>
      <c r="AA4847">
        <v>0</v>
      </c>
      <c r="AB4847">
        <v>0</v>
      </c>
      <c r="AC4847">
        <v>5.055374E-2</v>
      </c>
      <c r="AD4847">
        <v>0</v>
      </c>
      <c r="AE4847">
        <v>0</v>
      </c>
      <c r="AF4847">
        <v>99.312070000000006</v>
      </c>
    </row>
    <row r="4848" spans="1:32" x14ac:dyDescent="0.3">
      <c r="A4848">
        <v>3018606</v>
      </c>
      <c r="B4848">
        <v>1</v>
      </c>
      <c r="C4848" t="s">
        <v>83</v>
      </c>
      <c r="D4848" t="s">
        <v>130</v>
      </c>
      <c r="E4848" t="s">
        <v>18084</v>
      </c>
      <c r="F4848" t="s">
        <v>18085</v>
      </c>
      <c r="G4848" t="s">
        <v>134</v>
      </c>
      <c r="H4848" t="s">
        <v>367</v>
      </c>
      <c r="I4848" t="s">
        <v>78</v>
      </c>
      <c r="J4848" t="s">
        <v>136</v>
      </c>
      <c r="K4848" t="s">
        <v>22</v>
      </c>
      <c r="L4848" t="s">
        <v>177</v>
      </c>
      <c r="M4848" t="s">
        <v>18086</v>
      </c>
      <c r="N4848" t="s">
        <v>18087</v>
      </c>
      <c r="O4848">
        <v>1.9704494444444445</v>
      </c>
      <c r="P4848">
        <v>0</v>
      </c>
      <c r="Q4848">
        <v>13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3.5903429999999998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3.5903429999999998</v>
      </c>
    </row>
    <row r="4849" spans="1:32" x14ac:dyDescent="0.3">
      <c r="A4849">
        <v>3016663</v>
      </c>
      <c r="B4849">
        <v>1</v>
      </c>
      <c r="C4849" t="s">
        <v>82</v>
      </c>
      <c r="D4849" t="s">
        <v>92</v>
      </c>
      <c r="E4849" t="s">
        <v>7974</v>
      </c>
      <c r="F4849" t="s">
        <v>7975</v>
      </c>
      <c r="G4849" t="s">
        <v>134</v>
      </c>
      <c r="H4849" t="s">
        <v>211</v>
      </c>
      <c r="I4849" t="s">
        <v>79</v>
      </c>
      <c r="J4849" t="s">
        <v>136</v>
      </c>
      <c r="K4849" t="s">
        <v>22</v>
      </c>
      <c r="L4849" t="s">
        <v>177</v>
      </c>
      <c r="M4849" t="s">
        <v>18088</v>
      </c>
      <c r="N4849" t="s">
        <v>18089</v>
      </c>
      <c r="O4849">
        <v>0.16750000000000001</v>
      </c>
      <c r="P4849">
        <v>5</v>
      </c>
      <c r="Q4849">
        <v>6801</v>
      </c>
      <c r="R4849">
        <v>3</v>
      </c>
      <c r="S4849">
        <v>219</v>
      </c>
      <c r="T4849">
        <v>36</v>
      </c>
      <c r="U4849">
        <v>1249</v>
      </c>
      <c r="V4849">
        <v>1</v>
      </c>
      <c r="W4849">
        <v>1</v>
      </c>
      <c r="X4849">
        <v>4.4922066000000003</v>
      </c>
      <c r="Y4849">
        <v>361.81729999999999</v>
      </c>
      <c r="Z4849">
        <v>2.584311</v>
      </c>
      <c r="AA4849">
        <v>15.939124</v>
      </c>
      <c r="AB4849">
        <v>168.72269</v>
      </c>
      <c r="AC4849">
        <v>165.42689999999999</v>
      </c>
      <c r="AD4849">
        <v>7.8834486000000004</v>
      </c>
      <c r="AE4849">
        <v>7.0712360000000003E-4</v>
      </c>
      <c r="AF4849">
        <v>726.86663999999996</v>
      </c>
    </row>
    <row r="4850" spans="1:32" x14ac:dyDescent="0.3">
      <c r="A4850">
        <v>3017584</v>
      </c>
      <c r="B4850">
        <v>1</v>
      </c>
      <c r="C4850" t="s">
        <v>82</v>
      </c>
      <c r="D4850" t="s">
        <v>113</v>
      </c>
      <c r="E4850" t="s">
        <v>18090</v>
      </c>
      <c r="F4850" t="s">
        <v>18091</v>
      </c>
      <c r="G4850" t="s">
        <v>134</v>
      </c>
      <c r="H4850" t="s">
        <v>247</v>
      </c>
      <c r="I4850" t="s">
        <v>78</v>
      </c>
      <c r="J4850" t="s">
        <v>136</v>
      </c>
      <c r="K4850" t="s">
        <v>22</v>
      </c>
      <c r="L4850" t="s">
        <v>177</v>
      </c>
      <c r="M4850" t="s">
        <v>18092</v>
      </c>
      <c r="N4850" t="s">
        <v>18093</v>
      </c>
      <c r="O4850">
        <v>3.0879961111111109</v>
      </c>
      <c r="P4850">
        <v>0</v>
      </c>
      <c r="Q4850">
        <v>62</v>
      </c>
      <c r="R4850">
        <v>0</v>
      </c>
      <c r="S4850">
        <v>0</v>
      </c>
      <c r="T4850">
        <v>0</v>
      </c>
      <c r="U4850">
        <v>9</v>
      </c>
      <c r="V4850">
        <v>0</v>
      </c>
      <c r="W4850">
        <v>0</v>
      </c>
      <c r="X4850">
        <v>0</v>
      </c>
      <c r="Y4850">
        <v>72.922139999999999</v>
      </c>
      <c r="Z4850">
        <v>0</v>
      </c>
      <c r="AA4850">
        <v>0</v>
      </c>
      <c r="AB4850">
        <v>0</v>
      </c>
      <c r="AC4850">
        <v>49.190024999999999</v>
      </c>
      <c r="AD4850">
        <v>0</v>
      </c>
      <c r="AE4850">
        <v>0</v>
      </c>
      <c r="AF4850">
        <v>122.11217000000001</v>
      </c>
    </row>
    <row r="4851" spans="1:32" x14ac:dyDescent="0.3">
      <c r="A4851">
        <v>3020656</v>
      </c>
      <c r="B4851">
        <v>1</v>
      </c>
      <c r="C4851" t="s">
        <v>82</v>
      </c>
      <c r="D4851" t="s">
        <v>93</v>
      </c>
      <c r="E4851" t="s">
        <v>18094</v>
      </c>
      <c r="F4851" t="s">
        <v>18095</v>
      </c>
      <c r="G4851" t="s">
        <v>134</v>
      </c>
      <c r="H4851" t="s">
        <v>238</v>
      </c>
      <c r="I4851" t="s">
        <v>78</v>
      </c>
      <c r="J4851" t="s">
        <v>136</v>
      </c>
      <c r="K4851" t="s">
        <v>22</v>
      </c>
      <c r="L4851" t="s">
        <v>177</v>
      </c>
      <c r="M4851" t="s">
        <v>18096</v>
      </c>
      <c r="N4851" t="s">
        <v>18097</v>
      </c>
      <c r="O4851">
        <v>2.4913730555555555</v>
      </c>
      <c r="P4851">
        <v>0</v>
      </c>
      <c r="Q4851">
        <v>5</v>
      </c>
      <c r="R4851">
        <v>0</v>
      </c>
      <c r="S4851">
        <v>0</v>
      </c>
      <c r="T4851">
        <v>0</v>
      </c>
      <c r="U4851">
        <v>2</v>
      </c>
      <c r="V4851">
        <v>0</v>
      </c>
      <c r="W4851">
        <v>0</v>
      </c>
      <c r="X4851">
        <v>0</v>
      </c>
      <c r="Y4851">
        <v>2.049058</v>
      </c>
      <c r="Z4851">
        <v>0</v>
      </c>
      <c r="AA4851">
        <v>0</v>
      </c>
      <c r="AB4851">
        <v>0</v>
      </c>
      <c r="AC4851">
        <v>4.6917476999999996</v>
      </c>
      <c r="AD4851">
        <v>0</v>
      </c>
      <c r="AE4851">
        <v>0</v>
      </c>
      <c r="AF4851">
        <v>6.7408055999999998</v>
      </c>
    </row>
    <row r="4852" spans="1:32" x14ac:dyDescent="0.3">
      <c r="A4852">
        <v>3015935</v>
      </c>
      <c r="B4852">
        <v>1</v>
      </c>
      <c r="C4852" t="s">
        <v>82</v>
      </c>
      <c r="D4852" t="s">
        <v>101</v>
      </c>
      <c r="E4852" t="s">
        <v>18098</v>
      </c>
      <c r="F4852" t="s">
        <v>18099</v>
      </c>
      <c r="G4852" t="s">
        <v>134</v>
      </c>
      <c r="H4852" t="s">
        <v>367</v>
      </c>
      <c r="I4852" t="s">
        <v>78</v>
      </c>
      <c r="J4852" t="s">
        <v>136</v>
      </c>
      <c r="K4852" t="s">
        <v>22</v>
      </c>
      <c r="L4852" t="s">
        <v>177</v>
      </c>
      <c r="M4852" t="s">
        <v>18100</v>
      </c>
      <c r="N4852" t="s">
        <v>18101</v>
      </c>
      <c r="O4852">
        <v>0.91106472222222223</v>
      </c>
      <c r="P4852">
        <v>0</v>
      </c>
      <c r="Q4852">
        <v>5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0.69145023999999999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0.69145023999999999</v>
      </c>
    </row>
    <row r="4853" spans="1:32" x14ac:dyDescent="0.3">
      <c r="A4853">
        <v>3012641</v>
      </c>
      <c r="B4853">
        <v>1</v>
      </c>
      <c r="C4853" t="s">
        <v>83</v>
      </c>
      <c r="D4853" t="s">
        <v>119</v>
      </c>
      <c r="E4853" t="s">
        <v>18102</v>
      </c>
      <c r="F4853" t="s">
        <v>18103</v>
      </c>
      <c r="G4853" t="s">
        <v>134</v>
      </c>
      <c r="H4853" t="s">
        <v>147</v>
      </c>
      <c r="I4853" t="s">
        <v>79</v>
      </c>
      <c r="J4853" t="s">
        <v>136</v>
      </c>
      <c r="K4853" t="s">
        <v>22</v>
      </c>
      <c r="L4853" t="s">
        <v>137</v>
      </c>
      <c r="M4853" t="s">
        <v>18104</v>
      </c>
      <c r="N4853" t="s">
        <v>18105</v>
      </c>
      <c r="O4853">
        <v>3.605</v>
      </c>
      <c r="P4853">
        <v>2</v>
      </c>
      <c r="Q4853">
        <v>597</v>
      </c>
      <c r="R4853">
        <v>3</v>
      </c>
      <c r="S4853">
        <v>30</v>
      </c>
      <c r="T4853">
        <v>3</v>
      </c>
      <c r="U4853">
        <v>31</v>
      </c>
      <c r="V4853">
        <v>0</v>
      </c>
      <c r="W4853">
        <v>0</v>
      </c>
      <c r="X4853">
        <v>94.511669999999995</v>
      </c>
      <c r="Y4853">
        <v>241.50721999999999</v>
      </c>
      <c r="Z4853">
        <v>33.375362000000003</v>
      </c>
      <c r="AA4853">
        <v>79.726900000000001</v>
      </c>
      <c r="AB4853">
        <v>90.269769999999994</v>
      </c>
      <c r="AC4853">
        <v>49.489660000000001</v>
      </c>
      <c r="AD4853">
        <v>0</v>
      </c>
      <c r="AE4853">
        <v>0</v>
      </c>
      <c r="AF4853">
        <v>588.88054999999997</v>
      </c>
    </row>
    <row r="4854" spans="1:32" x14ac:dyDescent="0.3">
      <c r="A4854">
        <v>3015993</v>
      </c>
      <c r="B4854">
        <v>1</v>
      </c>
      <c r="C4854" t="s">
        <v>82</v>
      </c>
      <c r="D4854" t="s">
        <v>84</v>
      </c>
      <c r="E4854" t="s">
        <v>18106</v>
      </c>
      <c r="F4854" t="s">
        <v>18107</v>
      </c>
      <c r="G4854" t="s">
        <v>134</v>
      </c>
      <c r="H4854" t="s">
        <v>182</v>
      </c>
      <c r="I4854" t="s">
        <v>78</v>
      </c>
      <c r="J4854" t="s">
        <v>136</v>
      </c>
      <c r="K4854" t="s">
        <v>22</v>
      </c>
      <c r="L4854" t="s">
        <v>177</v>
      </c>
      <c r="M4854" t="s">
        <v>18108</v>
      </c>
      <c r="N4854" t="s">
        <v>18109</v>
      </c>
      <c r="O4854">
        <v>1.5391986111111111</v>
      </c>
      <c r="P4854">
        <v>0</v>
      </c>
      <c r="Q4854">
        <v>2</v>
      </c>
      <c r="R4854">
        <v>0</v>
      </c>
      <c r="S4854">
        <v>4</v>
      </c>
      <c r="T4854">
        <v>0</v>
      </c>
      <c r="U4854">
        <v>1</v>
      </c>
      <c r="V4854">
        <v>0</v>
      </c>
      <c r="W4854">
        <v>0</v>
      </c>
      <c r="X4854">
        <v>0</v>
      </c>
      <c r="Y4854">
        <v>0.96371834999999995</v>
      </c>
      <c r="Z4854">
        <v>0</v>
      </c>
      <c r="AA4854">
        <v>0.85684070000000001</v>
      </c>
      <c r="AB4854">
        <v>0</v>
      </c>
      <c r="AC4854">
        <v>0.13964051</v>
      </c>
      <c r="AD4854">
        <v>0</v>
      </c>
      <c r="AE4854">
        <v>0</v>
      </c>
      <c r="AF4854">
        <v>1.9601995999999999</v>
      </c>
    </row>
    <row r="4855" spans="1:32" x14ac:dyDescent="0.3">
      <c r="A4855">
        <v>3013331</v>
      </c>
      <c r="B4855">
        <v>1</v>
      </c>
      <c r="C4855" t="s">
        <v>83</v>
      </c>
      <c r="D4855" t="s">
        <v>124</v>
      </c>
      <c r="E4855" t="s">
        <v>18110</v>
      </c>
      <c r="F4855" t="s">
        <v>18111</v>
      </c>
      <c r="G4855" t="s">
        <v>134</v>
      </c>
      <c r="H4855" t="s">
        <v>147</v>
      </c>
      <c r="I4855" t="s">
        <v>78</v>
      </c>
      <c r="J4855" t="s">
        <v>136</v>
      </c>
      <c r="K4855" t="s">
        <v>22</v>
      </c>
      <c r="L4855" t="s">
        <v>137</v>
      </c>
      <c r="M4855" t="s">
        <v>18112</v>
      </c>
      <c r="N4855" t="s">
        <v>18113</v>
      </c>
      <c r="O4855">
        <v>2.2777777777777777</v>
      </c>
      <c r="P4855">
        <v>0</v>
      </c>
      <c r="Q4855">
        <v>2</v>
      </c>
      <c r="R4855">
        <v>0</v>
      </c>
      <c r="S4855">
        <v>0</v>
      </c>
      <c r="T4855">
        <v>0</v>
      </c>
      <c r="U4855">
        <v>17</v>
      </c>
      <c r="V4855">
        <v>0</v>
      </c>
      <c r="W4855">
        <v>0</v>
      </c>
      <c r="X4855">
        <v>0</v>
      </c>
      <c r="Y4855">
        <v>0.84476775000000004</v>
      </c>
      <c r="Z4855">
        <v>0</v>
      </c>
      <c r="AA4855">
        <v>0</v>
      </c>
      <c r="AB4855">
        <v>0</v>
      </c>
      <c r="AC4855">
        <v>6.2875185</v>
      </c>
      <c r="AD4855">
        <v>0</v>
      </c>
      <c r="AE4855">
        <v>0</v>
      </c>
      <c r="AF4855">
        <v>7.1322865000000002</v>
      </c>
    </row>
    <row r="4856" spans="1:32" x14ac:dyDescent="0.3">
      <c r="A4856">
        <v>3019668</v>
      </c>
      <c r="B4856">
        <v>1</v>
      </c>
      <c r="C4856" t="s">
        <v>82</v>
      </c>
      <c r="D4856" t="s">
        <v>91</v>
      </c>
      <c r="E4856" t="s">
        <v>18114</v>
      </c>
      <c r="F4856" t="s">
        <v>18115</v>
      </c>
      <c r="G4856" t="s">
        <v>134</v>
      </c>
      <c r="H4856" t="s">
        <v>211</v>
      </c>
      <c r="I4856" t="s">
        <v>79</v>
      </c>
      <c r="J4856" t="s">
        <v>136</v>
      </c>
      <c r="K4856" t="s">
        <v>22</v>
      </c>
      <c r="L4856" t="s">
        <v>177</v>
      </c>
      <c r="M4856" t="s">
        <v>18116</v>
      </c>
      <c r="N4856" t="s">
        <v>18117</v>
      </c>
      <c r="O4856">
        <v>3.1122902777777779</v>
      </c>
      <c r="P4856">
        <v>1</v>
      </c>
      <c r="Q4856">
        <v>18807</v>
      </c>
      <c r="R4856">
        <v>0</v>
      </c>
      <c r="S4856">
        <v>0</v>
      </c>
      <c r="T4856">
        <v>3</v>
      </c>
      <c r="U4856">
        <v>1611</v>
      </c>
      <c r="V4856">
        <v>0</v>
      </c>
      <c r="W4856">
        <v>2</v>
      </c>
      <c r="X4856">
        <v>38.802081999999999</v>
      </c>
      <c r="Y4856">
        <v>14300.3</v>
      </c>
      <c r="Z4856">
        <v>0</v>
      </c>
      <c r="AA4856">
        <v>0</v>
      </c>
      <c r="AB4856">
        <v>1603.6024</v>
      </c>
      <c r="AC4856">
        <v>2496.1723999999999</v>
      </c>
      <c r="AD4856">
        <v>0</v>
      </c>
      <c r="AE4856">
        <v>43.89038</v>
      </c>
      <c r="AF4856">
        <v>18482.768</v>
      </c>
    </row>
    <row r="4857" spans="1:32" x14ac:dyDescent="0.3">
      <c r="A4857">
        <v>3017535</v>
      </c>
      <c r="B4857">
        <v>1</v>
      </c>
      <c r="C4857" t="s">
        <v>82</v>
      </c>
      <c r="D4857" t="s">
        <v>99</v>
      </c>
      <c r="E4857" t="s">
        <v>18118</v>
      </c>
      <c r="F4857" t="s">
        <v>18119</v>
      </c>
      <c r="G4857" t="s">
        <v>134</v>
      </c>
      <c r="H4857" t="s">
        <v>247</v>
      </c>
      <c r="I4857" t="s">
        <v>78</v>
      </c>
      <c r="J4857" t="s">
        <v>136</v>
      </c>
      <c r="K4857" t="s">
        <v>22</v>
      </c>
      <c r="L4857" t="s">
        <v>177</v>
      </c>
      <c r="M4857" t="s">
        <v>18120</v>
      </c>
      <c r="N4857" t="s">
        <v>18121</v>
      </c>
      <c r="O4857">
        <v>1.968101388888889</v>
      </c>
      <c r="P4857">
        <v>0</v>
      </c>
      <c r="Q4857">
        <v>2</v>
      </c>
      <c r="R4857">
        <v>0</v>
      </c>
      <c r="S4857">
        <v>6</v>
      </c>
      <c r="T4857">
        <v>0</v>
      </c>
      <c r="U4857">
        <v>1</v>
      </c>
      <c r="V4857">
        <v>0</v>
      </c>
      <c r="W4857">
        <v>0</v>
      </c>
      <c r="X4857">
        <v>0</v>
      </c>
      <c r="Y4857">
        <v>0.61833159999999998</v>
      </c>
      <c r="Z4857">
        <v>0</v>
      </c>
      <c r="AA4857">
        <v>1.5696143</v>
      </c>
      <c r="AB4857">
        <v>0</v>
      </c>
      <c r="AC4857">
        <v>2.7429687000000001E-2</v>
      </c>
      <c r="AD4857">
        <v>0</v>
      </c>
      <c r="AE4857">
        <v>0</v>
      </c>
      <c r="AF4857">
        <v>2.2153757000000001</v>
      </c>
    </row>
    <row r="4858" spans="1:32" x14ac:dyDescent="0.3">
      <c r="A4858">
        <v>3014740</v>
      </c>
      <c r="B4858">
        <v>1</v>
      </c>
      <c r="C4858" t="s">
        <v>83</v>
      </c>
      <c r="D4858" t="s">
        <v>128</v>
      </c>
      <c r="E4858" t="s">
        <v>8918</v>
      </c>
      <c r="F4858" t="s">
        <v>8919</v>
      </c>
      <c r="G4858" t="s">
        <v>134</v>
      </c>
      <c r="H4858" t="s">
        <v>142</v>
      </c>
      <c r="I4858" t="s">
        <v>79</v>
      </c>
      <c r="J4858" t="s">
        <v>136</v>
      </c>
      <c r="K4858" t="s">
        <v>22</v>
      </c>
      <c r="L4858" t="s">
        <v>137</v>
      </c>
      <c r="M4858" t="s">
        <v>18122</v>
      </c>
      <c r="N4858" t="s">
        <v>18123</v>
      </c>
      <c r="O4858">
        <v>7.3497755555555555</v>
      </c>
      <c r="P4858">
        <v>0</v>
      </c>
      <c r="Q4858">
        <v>182</v>
      </c>
      <c r="R4858">
        <v>33</v>
      </c>
      <c r="S4858">
        <v>29</v>
      </c>
      <c r="T4858">
        <v>1</v>
      </c>
      <c r="U4858">
        <v>17</v>
      </c>
      <c r="V4858">
        <v>0</v>
      </c>
      <c r="W4858">
        <v>0</v>
      </c>
      <c r="X4858">
        <v>0</v>
      </c>
      <c r="Y4858">
        <v>230.75935000000001</v>
      </c>
      <c r="Z4858">
        <v>82.284520000000001</v>
      </c>
      <c r="AA4858">
        <v>110.67556</v>
      </c>
      <c r="AB4858">
        <v>2.4760450999999999</v>
      </c>
      <c r="AC4858">
        <v>35.952537999999997</v>
      </c>
      <c r="AD4858">
        <v>0</v>
      </c>
      <c r="AE4858">
        <v>0</v>
      </c>
      <c r="AF4858">
        <v>462.14800000000002</v>
      </c>
    </row>
    <row r="4859" spans="1:32" x14ac:dyDescent="0.3">
      <c r="A4859">
        <v>3020603</v>
      </c>
      <c r="B4859">
        <v>1</v>
      </c>
      <c r="C4859" t="s">
        <v>82</v>
      </c>
      <c r="D4859" t="s">
        <v>87</v>
      </c>
      <c r="E4859" t="s">
        <v>18124</v>
      </c>
      <c r="F4859" t="s">
        <v>18125</v>
      </c>
      <c r="G4859" t="s">
        <v>134</v>
      </c>
      <c r="H4859" t="s">
        <v>367</v>
      </c>
      <c r="I4859" t="s">
        <v>78</v>
      </c>
      <c r="J4859" t="s">
        <v>136</v>
      </c>
      <c r="K4859" t="s">
        <v>22</v>
      </c>
      <c r="L4859" t="s">
        <v>177</v>
      </c>
      <c r="M4859" t="s">
        <v>18126</v>
      </c>
      <c r="N4859" t="s">
        <v>18127</v>
      </c>
      <c r="O4859">
        <v>3.0315983333333336</v>
      </c>
      <c r="P4859">
        <v>0</v>
      </c>
      <c r="Q4859">
        <v>12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4.882968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4.882968</v>
      </c>
    </row>
    <row r="4860" spans="1:32" x14ac:dyDescent="0.3">
      <c r="A4860">
        <v>3016815</v>
      </c>
      <c r="B4860">
        <v>1</v>
      </c>
      <c r="C4860" t="s">
        <v>83</v>
      </c>
      <c r="D4860" t="s">
        <v>128</v>
      </c>
      <c r="E4860" t="s">
        <v>18128</v>
      </c>
      <c r="F4860" t="s">
        <v>18129</v>
      </c>
      <c r="G4860" t="s">
        <v>134</v>
      </c>
      <c r="H4860" t="s">
        <v>318</v>
      </c>
      <c r="I4860" t="s">
        <v>79</v>
      </c>
      <c r="J4860" t="s">
        <v>136</v>
      </c>
      <c r="K4860" t="s">
        <v>22</v>
      </c>
      <c r="L4860" t="s">
        <v>177</v>
      </c>
      <c r="M4860" t="s">
        <v>18130</v>
      </c>
      <c r="N4860" t="s">
        <v>18131</v>
      </c>
      <c r="O4860">
        <v>3.1335855555555554</v>
      </c>
      <c r="P4860">
        <v>0</v>
      </c>
      <c r="Q4860">
        <v>2</v>
      </c>
      <c r="R4860">
        <v>11</v>
      </c>
      <c r="S4860">
        <v>18</v>
      </c>
      <c r="T4860">
        <v>0</v>
      </c>
      <c r="U4860">
        <v>2</v>
      </c>
      <c r="V4860">
        <v>0</v>
      </c>
      <c r="W4860">
        <v>0</v>
      </c>
      <c r="X4860">
        <v>0</v>
      </c>
      <c r="Y4860">
        <v>1.7533652</v>
      </c>
      <c r="Z4860">
        <v>7.2812070000000002</v>
      </c>
      <c r="AA4860">
        <v>17.147749999999998</v>
      </c>
      <c r="AB4860">
        <v>0</v>
      </c>
      <c r="AC4860">
        <v>9.3234700000000004</v>
      </c>
      <c r="AD4860">
        <v>0</v>
      </c>
      <c r="AE4860">
        <v>0</v>
      </c>
      <c r="AF4860">
        <v>35.505794999999999</v>
      </c>
    </row>
    <row r="4861" spans="1:32" x14ac:dyDescent="0.3">
      <c r="A4861">
        <v>3020632</v>
      </c>
      <c r="B4861">
        <v>1</v>
      </c>
      <c r="C4861" t="s">
        <v>82</v>
      </c>
      <c r="D4861" t="s">
        <v>95</v>
      </c>
      <c r="E4861" t="s">
        <v>18132</v>
      </c>
      <c r="F4861" t="s">
        <v>10851</v>
      </c>
      <c r="G4861" t="s">
        <v>134</v>
      </c>
      <c r="H4861" t="s">
        <v>182</v>
      </c>
      <c r="I4861" t="s">
        <v>78</v>
      </c>
      <c r="J4861" t="s">
        <v>136</v>
      </c>
      <c r="K4861" t="s">
        <v>22</v>
      </c>
      <c r="L4861" t="s">
        <v>177</v>
      </c>
      <c r="M4861" t="s">
        <v>18133</v>
      </c>
      <c r="N4861" t="s">
        <v>18134</v>
      </c>
      <c r="O4861">
        <v>0.56312944444444446</v>
      </c>
      <c r="P4861">
        <v>0</v>
      </c>
      <c r="Q4861">
        <v>130</v>
      </c>
      <c r="R4861">
        <v>0</v>
      </c>
      <c r="S4861">
        <v>0</v>
      </c>
      <c r="T4861">
        <v>0</v>
      </c>
      <c r="U4861">
        <v>9</v>
      </c>
      <c r="V4861">
        <v>0</v>
      </c>
      <c r="W4861">
        <v>0</v>
      </c>
      <c r="X4861">
        <v>0</v>
      </c>
      <c r="Y4861">
        <v>25.241705</v>
      </c>
      <c r="Z4861">
        <v>0</v>
      </c>
      <c r="AA4861">
        <v>0</v>
      </c>
      <c r="AB4861">
        <v>0</v>
      </c>
      <c r="AC4861">
        <v>4.7791560000000004</v>
      </c>
      <c r="AD4861">
        <v>0</v>
      </c>
      <c r="AE4861">
        <v>0</v>
      </c>
      <c r="AF4861">
        <v>30.020859999999999</v>
      </c>
    </row>
    <row r="4862" spans="1:32" x14ac:dyDescent="0.3">
      <c r="A4862">
        <v>3015980</v>
      </c>
      <c r="B4862">
        <v>1</v>
      </c>
      <c r="C4862" t="s">
        <v>83</v>
      </c>
      <c r="D4862" t="s">
        <v>128</v>
      </c>
      <c r="E4862" t="s">
        <v>18135</v>
      </c>
      <c r="F4862" t="s">
        <v>18136</v>
      </c>
      <c r="G4862" t="s">
        <v>134</v>
      </c>
      <c r="H4862" t="s">
        <v>211</v>
      </c>
      <c r="I4862" t="s">
        <v>79</v>
      </c>
      <c r="J4862" t="s">
        <v>136</v>
      </c>
      <c r="K4862" t="s">
        <v>22</v>
      </c>
      <c r="L4862" t="s">
        <v>177</v>
      </c>
      <c r="M4862" t="s">
        <v>18137</v>
      </c>
      <c r="N4862" t="s">
        <v>18138</v>
      </c>
      <c r="O4862">
        <v>2.0973319444444445</v>
      </c>
      <c r="P4862">
        <v>3</v>
      </c>
      <c r="Q4862">
        <v>4</v>
      </c>
      <c r="R4862">
        <v>46</v>
      </c>
      <c r="S4862">
        <v>21</v>
      </c>
      <c r="T4862">
        <v>2</v>
      </c>
      <c r="U4862">
        <v>2</v>
      </c>
      <c r="V4862">
        <v>0</v>
      </c>
      <c r="W4862">
        <v>0</v>
      </c>
      <c r="X4862">
        <v>2.0433311000000001</v>
      </c>
      <c r="Y4862">
        <v>3.9399912000000001</v>
      </c>
      <c r="Z4862">
        <v>37.880139999999997</v>
      </c>
      <c r="AA4862">
        <v>70.627700000000004</v>
      </c>
      <c r="AB4862">
        <v>0.95236622999999998</v>
      </c>
      <c r="AC4862">
        <v>5.5802847999999998E-5</v>
      </c>
      <c r="AD4862">
        <v>0</v>
      </c>
      <c r="AE4862">
        <v>0</v>
      </c>
      <c r="AF4862">
        <v>115.44358</v>
      </c>
    </row>
    <row r="4863" spans="1:32" x14ac:dyDescent="0.3">
      <c r="A4863">
        <v>3016200</v>
      </c>
      <c r="B4863">
        <v>1</v>
      </c>
      <c r="C4863" t="s">
        <v>82</v>
      </c>
      <c r="D4863" t="s">
        <v>108</v>
      </c>
      <c r="E4863" t="s">
        <v>14343</v>
      </c>
      <c r="F4863" t="s">
        <v>14344</v>
      </c>
      <c r="G4863" t="s">
        <v>134</v>
      </c>
      <c r="H4863" t="s">
        <v>211</v>
      </c>
      <c r="I4863" t="s">
        <v>79</v>
      </c>
      <c r="J4863" t="s">
        <v>136</v>
      </c>
      <c r="K4863" t="s">
        <v>22</v>
      </c>
      <c r="L4863" t="s">
        <v>177</v>
      </c>
      <c r="M4863" t="s">
        <v>18139</v>
      </c>
      <c r="N4863" t="s">
        <v>18140</v>
      </c>
      <c r="O4863">
        <v>2.3213888888888889</v>
      </c>
      <c r="P4863">
        <v>0</v>
      </c>
      <c r="Q4863">
        <v>52</v>
      </c>
      <c r="R4863">
        <v>52</v>
      </c>
      <c r="S4863">
        <v>157</v>
      </c>
      <c r="T4863">
        <v>3</v>
      </c>
      <c r="U4863">
        <v>55</v>
      </c>
      <c r="V4863">
        <v>1</v>
      </c>
      <c r="W4863">
        <v>0</v>
      </c>
      <c r="X4863">
        <v>0</v>
      </c>
      <c r="Y4863">
        <v>38.393360000000001</v>
      </c>
      <c r="Z4863">
        <v>360.50546000000003</v>
      </c>
      <c r="AA4863">
        <v>317.09802000000002</v>
      </c>
      <c r="AB4863">
        <v>31.604322</v>
      </c>
      <c r="AC4863">
        <v>111.65455</v>
      </c>
      <c r="AD4863">
        <v>1122.3028999999999</v>
      </c>
      <c r="AE4863">
        <v>0</v>
      </c>
      <c r="AF4863">
        <v>1981.5586000000001</v>
      </c>
    </row>
    <row r="4864" spans="1:32" x14ac:dyDescent="0.3">
      <c r="A4864">
        <v>3014720</v>
      </c>
      <c r="B4864">
        <v>1</v>
      </c>
      <c r="C4864" t="s">
        <v>82</v>
      </c>
      <c r="D4864" t="s">
        <v>95</v>
      </c>
      <c r="E4864" t="s">
        <v>18141</v>
      </c>
      <c r="F4864" t="s">
        <v>18142</v>
      </c>
      <c r="G4864" t="s">
        <v>134</v>
      </c>
      <c r="H4864" t="s">
        <v>367</v>
      </c>
      <c r="I4864" t="s">
        <v>78</v>
      </c>
      <c r="J4864" t="s">
        <v>136</v>
      </c>
      <c r="K4864" t="s">
        <v>22</v>
      </c>
      <c r="L4864" t="s">
        <v>177</v>
      </c>
      <c r="M4864" t="s">
        <v>18143</v>
      </c>
      <c r="N4864" t="s">
        <v>18144</v>
      </c>
      <c r="O4864">
        <v>5.255308888888889</v>
      </c>
      <c r="P4864">
        <v>0</v>
      </c>
      <c r="Q4864">
        <v>4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1.4756216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1.4756216</v>
      </c>
    </row>
    <row r="4865" spans="1:32" x14ac:dyDescent="0.3">
      <c r="A4865">
        <v>3020587</v>
      </c>
      <c r="B4865">
        <v>1</v>
      </c>
      <c r="C4865" t="s">
        <v>83</v>
      </c>
      <c r="D4865" t="s">
        <v>128</v>
      </c>
      <c r="E4865" t="s">
        <v>4847</v>
      </c>
      <c r="F4865" t="s">
        <v>4848</v>
      </c>
      <c r="G4865" t="s">
        <v>134</v>
      </c>
      <c r="H4865" t="s">
        <v>211</v>
      </c>
      <c r="I4865" t="s">
        <v>79</v>
      </c>
      <c r="J4865" t="s">
        <v>136</v>
      </c>
      <c r="K4865" t="s">
        <v>22</v>
      </c>
      <c r="L4865" t="s">
        <v>177</v>
      </c>
      <c r="M4865" t="s">
        <v>18145</v>
      </c>
      <c r="N4865" t="s">
        <v>18146</v>
      </c>
      <c r="O4865">
        <v>0.77888888888888885</v>
      </c>
      <c r="P4865">
        <v>12</v>
      </c>
      <c r="Q4865">
        <v>3</v>
      </c>
      <c r="R4865">
        <v>287</v>
      </c>
      <c r="S4865">
        <v>42</v>
      </c>
      <c r="T4865">
        <v>17</v>
      </c>
      <c r="U4865">
        <v>2</v>
      </c>
      <c r="V4865">
        <v>0</v>
      </c>
      <c r="W4865">
        <v>0</v>
      </c>
      <c r="X4865">
        <v>2.5532172000000002</v>
      </c>
      <c r="Y4865">
        <v>1.1680241</v>
      </c>
      <c r="Z4865">
        <v>106.05619</v>
      </c>
      <c r="AA4865">
        <v>30.508344999999998</v>
      </c>
      <c r="AB4865">
        <v>11.411179000000001</v>
      </c>
      <c r="AC4865">
        <v>1.1355689</v>
      </c>
      <c r="AD4865">
        <v>0</v>
      </c>
      <c r="AE4865">
        <v>0</v>
      </c>
      <c r="AF4865">
        <v>152.83251999999999</v>
      </c>
    </row>
    <row r="4866" spans="1:32" x14ac:dyDescent="0.3">
      <c r="A4866">
        <v>3020642</v>
      </c>
      <c r="B4866">
        <v>1</v>
      </c>
      <c r="C4866" t="s">
        <v>82</v>
      </c>
      <c r="D4866" t="s">
        <v>98</v>
      </c>
      <c r="E4866" t="s">
        <v>18147</v>
      </c>
      <c r="F4866" t="s">
        <v>18148</v>
      </c>
      <c r="G4866" t="s">
        <v>134</v>
      </c>
      <c r="H4866" t="s">
        <v>610</v>
      </c>
      <c r="I4866" t="s">
        <v>78</v>
      </c>
      <c r="J4866" t="s">
        <v>136</v>
      </c>
      <c r="K4866" t="s">
        <v>22</v>
      </c>
      <c r="L4866" t="s">
        <v>177</v>
      </c>
      <c r="M4866" t="s">
        <v>18149</v>
      </c>
      <c r="N4866" t="s">
        <v>18150</v>
      </c>
      <c r="O4866">
        <v>1.7717086111111111</v>
      </c>
      <c r="P4866">
        <v>0</v>
      </c>
      <c r="Q4866">
        <v>63</v>
      </c>
      <c r="R4866">
        <v>0</v>
      </c>
      <c r="S4866">
        <v>0</v>
      </c>
      <c r="T4866">
        <v>0</v>
      </c>
      <c r="U4866">
        <v>5</v>
      </c>
      <c r="V4866">
        <v>0</v>
      </c>
      <c r="W4866">
        <v>0</v>
      </c>
      <c r="X4866">
        <v>0</v>
      </c>
      <c r="Y4866">
        <v>31.665358000000001</v>
      </c>
      <c r="Z4866">
        <v>0</v>
      </c>
      <c r="AA4866">
        <v>0</v>
      </c>
      <c r="AB4866">
        <v>0</v>
      </c>
      <c r="AC4866">
        <v>6.6463336999999996</v>
      </c>
      <c r="AD4866">
        <v>0</v>
      </c>
      <c r="AE4866">
        <v>0</v>
      </c>
      <c r="AF4866">
        <v>38.311689999999999</v>
      </c>
    </row>
    <row r="4867" spans="1:32" x14ac:dyDescent="0.3">
      <c r="A4867">
        <v>3012918</v>
      </c>
      <c r="B4867">
        <v>1</v>
      </c>
      <c r="C4867" t="s">
        <v>82</v>
      </c>
      <c r="D4867" t="s">
        <v>106</v>
      </c>
      <c r="E4867" t="s">
        <v>18151</v>
      </c>
      <c r="F4867" t="s">
        <v>18152</v>
      </c>
      <c r="G4867" t="s">
        <v>134</v>
      </c>
      <c r="H4867" t="s">
        <v>142</v>
      </c>
      <c r="I4867" t="s">
        <v>78</v>
      </c>
      <c r="J4867" t="s">
        <v>136</v>
      </c>
      <c r="K4867" t="s">
        <v>22</v>
      </c>
      <c r="L4867" t="s">
        <v>137</v>
      </c>
      <c r="M4867" t="s">
        <v>18153</v>
      </c>
      <c r="N4867" t="s">
        <v>18154</v>
      </c>
      <c r="O4867">
        <v>9.0066666666666659</v>
      </c>
      <c r="P4867">
        <v>0</v>
      </c>
      <c r="Q4867">
        <v>59</v>
      </c>
      <c r="R4867">
        <v>0</v>
      </c>
      <c r="S4867">
        <v>0</v>
      </c>
      <c r="T4867">
        <v>0</v>
      </c>
      <c r="U4867">
        <v>14</v>
      </c>
      <c r="V4867">
        <v>0</v>
      </c>
      <c r="W4867">
        <v>0</v>
      </c>
      <c r="X4867">
        <v>0</v>
      </c>
      <c r="Y4867">
        <v>95.329025000000001</v>
      </c>
      <c r="Z4867">
        <v>0</v>
      </c>
      <c r="AA4867">
        <v>0</v>
      </c>
      <c r="AB4867">
        <v>0</v>
      </c>
      <c r="AC4867">
        <v>30.850940000000001</v>
      </c>
      <c r="AD4867">
        <v>0</v>
      </c>
      <c r="AE4867">
        <v>0</v>
      </c>
      <c r="AF4867">
        <v>126.17995999999999</v>
      </c>
    </row>
    <row r="4868" spans="1:32" x14ac:dyDescent="0.3">
      <c r="A4868">
        <v>3017922</v>
      </c>
      <c r="B4868">
        <v>1</v>
      </c>
      <c r="C4868" t="s">
        <v>82</v>
      </c>
      <c r="D4868" t="s">
        <v>93</v>
      </c>
      <c r="E4868" t="s">
        <v>1963</v>
      </c>
      <c r="F4868" t="s">
        <v>1964</v>
      </c>
      <c r="G4868" t="s">
        <v>134</v>
      </c>
      <c r="H4868" t="s">
        <v>293</v>
      </c>
      <c r="I4868" t="s">
        <v>78</v>
      </c>
      <c r="J4868" t="s">
        <v>136</v>
      </c>
      <c r="K4868" t="s">
        <v>22</v>
      </c>
      <c r="L4868" t="s">
        <v>177</v>
      </c>
      <c r="M4868" t="s">
        <v>18155</v>
      </c>
      <c r="N4868" t="s">
        <v>18156</v>
      </c>
      <c r="O4868">
        <v>0.68759638888888897</v>
      </c>
      <c r="P4868">
        <v>0</v>
      </c>
      <c r="Q4868">
        <v>29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4.6769769999999999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4.6769769999999999</v>
      </c>
    </row>
    <row r="4869" spans="1:32" x14ac:dyDescent="0.3">
      <c r="A4869">
        <v>3019953</v>
      </c>
      <c r="B4869">
        <v>1</v>
      </c>
      <c r="C4869" t="s">
        <v>82</v>
      </c>
      <c r="D4869" t="s">
        <v>91</v>
      </c>
      <c r="E4869" t="s">
        <v>18157</v>
      </c>
      <c r="F4869" t="s">
        <v>18158</v>
      </c>
      <c r="G4869" t="s">
        <v>134</v>
      </c>
      <c r="H4869" t="s">
        <v>247</v>
      </c>
      <c r="I4869" t="s">
        <v>78</v>
      </c>
      <c r="J4869" t="s">
        <v>136</v>
      </c>
      <c r="K4869" t="s">
        <v>22</v>
      </c>
      <c r="L4869" t="s">
        <v>177</v>
      </c>
      <c r="M4869" t="s">
        <v>18159</v>
      </c>
      <c r="N4869" t="s">
        <v>18160</v>
      </c>
      <c r="O4869">
        <v>1.4629352777777778</v>
      </c>
      <c r="P4869">
        <v>0</v>
      </c>
      <c r="Q4869">
        <v>243</v>
      </c>
      <c r="R4869">
        <v>0</v>
      </c>
      <c r="S4869">
        <v>0</v>
      </c>
      <c r="T4869">
        <v>0</v>
      </c>
      <c r="U4869">
        <v>9</v>
      </c>
      <c r="V4869">
        <v>0</v>
      </c>
      <c r="W4869">
        <v>0</v>
      </c>
      <c r="X4869">
        <v>0</v>
      </c>
      <c r="Y4869">
        <v>93.728620000000006</v>
      </c>
      <c r="Z4869">
        <v>0</v>
      </c>
      <c r="AA4869">
        <v>0</v>
      </c>
      <c r="AB4869">
        <v>0</v>
      </c>
      <c r="AC4869">
        <v>2.4133425000000002</v>
      </c>
      <c r="AD4869">
        <v>0</v>
      </c>
      <c r="AE4869">
        <v>0</v>
      </c>
      <c r="AF4869">
        <v>96.141970000000001</v>
      </c>
    </row>
    <row r="4870" spans="1:32" x14ac:dyDescent="0.3">
      <c r="A4870">
        <v>3020645</v>
      </c>
      <c r="B4870">
        <v>1</v>
      </c>
      <c r="C4870" t="s">
        <v>83</v>
      </c>
      <c r="D4870" t="s">
        <v>128</v>
      </c>
      <c r="E4870" t="s">
        <v>18161</v>
      </c>
      <c r="F4870" t="s">
        <v>18162</v>
      </c>
      <c r="G4870" t="s">
        <v>134</v>
      </c>
      <c r="H4870" t="s">
        <v>216</v>
      </c>
      <c r="I4870" t="s">
        <v>78</v>
      </c>
      <c r="J4870" t="s">
        <v>136</v>
      </c>
      <c r="K4870" t="s">
        <v>22</v>
      </c>
      <c r="L4870" t="s">
        <v>177</v>
      </c>
      <c r="M4870" t="s">
        <v>18163</v>
      </c>
      <c r="N4870" t="s">
        <v>18164</v>
      </c>
      <c r="O4870">
        <v>2.2999772222222221</v>
      </c>
      <c r="P4870">
        <v>0</v>
      </c>
      <c r="Q4870">
        <v>0</v>
      </c>
      <c r="R4870">
        <v>0</v>
      </c>
      <c r="S4870">
        <v>1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9.7274550000000009</v>
      </c>
      <c r="AB4870">
        <v>0</v>
      </c>
      <c r="AC4870">
        <v>0</v>
      </c>
      <c r="AD4870">
        <v>0</v>
      </c>
      <c r="AE4870">
        <v>0</v>
      </c>
      <c r="AF4870">
        <v>9.7274550000000009</v>
      </c>
    </row>
    <row r="4871" spans="1:32" x14ac:dyDescent="0.3">
      <c r="A4871">
        <v>3016661</v>
      </c>
      <c r="B4871">
        <v>1</v>
      </c>
      <c r="C4871" t="s">
        <v>82</v>
      </c>
      <c r="D4871" t="s">
        <v>95</v>
      </c>
      <c r="E4871" t="s">
        <v>15340</v>
      </c>
      <c r="F4871" t="s">
        <v>15341</v>
      </c>
      <c r="G4871" t="s">
        <v>134</v>
      </c>
      <c r="H4871" t="s">
        <v>367</v>
      </c>
      <c r="I4871" t="s">
        <v>78</v>
      </c>
      <c r="J4871" t="s">
        <v>136</v>
      </c>
      <c r="K4871" t="s">
        <v>22</v>
      </c>
      <c r="L4871" t="s">
        <v>177</v>
      </c>
      <c r="M4871" t="s">
        <v>18165</v>
      </c>
      <c r="N4871" t="s">
        <v>18166</v>
      </c>
      <c r="O4871">
        <v>2.208452777777778</v>
      </c>
      <c r="P4871">
        <v>0</v>
      </c>
      <c r="Q4871">
        <v>1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0.17258061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0.17258061</v>
      </c>
    </row>
    <row r="4872" spans="1:32" x14ac:dyDescent="0.3">
      <c r="A4872">
        <v>3015967</v>
      </c>
      <c r="B4872">
        <v>1</v>
      </c>
      <c r="C4872" t="s">
        <v>83</v>
      </c>
      <c r="D4872" t="s">
        <v>130</v>
      </c>
      <c r="E4872" t="s">
        <v>18167</v>
      </c>
      <c r="F4872" t="s">
        <v>18168</v>
      </c>
      <c r="G4872" t="s">
        <v>134</v>
      </c>
      <c r="H4872" t="s">
        <v>147</v>
      </c>
      <c r="I4872" t="s">
        <v>78</v>
      </c>
      <c r="J4872" t="s">
        <v>136</v>
      </c>
      <c r="K4872" t="s">
        <v>22</v>
      </c>
      <c r="L4872" t="s">
        <v>137</v>
      </c>
      <c r="M4872" t="s">
        <v>18169</v>
      </c>
      <c r="N4872" t="s">
        <v>18170</v>
      </c>
      <c r="O4872">
        <v>7.5194444444444448</v>
      </c>
      <c r="P4872">
        <v>0</v>
      </c>
      <c r="Q4872">
        <v>80</v>
      </c>
      <c r="R4872">
        <v>0</v>
      </c>
      <c r="S4872">
        <v>0</v>
      </c>
      <c r="T4872">
        <v>0</v>
      </c>
      <c r="U4872">
        <v>7</v>
      </c>
      <c r="V4872">
        <v>0</v>
      </c>
      <c r="W4872">
        <v>0</v>
      </c>
      <c r="X4872">
        <v>0</v>
      </c>
      <c r="Y4872">
        <v>88.720084999999997</v>
      </c>
      <c r="Z4872">
        <v>0</v>
      </c>
      <c r="AA4872">
        <v>0</v>
      </c>
      <c r="AB4872">
        <v>0</v>
      </c>
      <c r="AC4872">
        <v>14.599553</v>
      </c>
      <c r="AD4872">
        <v>0</v>
      </c>
      <c r="AE4872">
        <v>0</v>
      </c>
      <c r="AF4872">
        <v>103.31963</v>
      </c>
    </row>
    <row r="4873" spans="1:32" x14ac:dyDescent="0.3">
      <c r="A4873">
        <v>3017935</v>
      </c>
      <c r="B4873">
        <v>1</v>
      </c>
      <c r="C4873" t="s">
        <v>82</v>
      </c>
      <c r="D4873" t="s">
        <v>90</v>
      </c>
      <c r="E4873" t="s">
        <v>15740</v>
      </c>
      <c r="F4873" t="s">
        <v>15741</v>
      </c>
      <c r="G4873" t="s">
        <v>134</v>
      </c>
      <c r="H4873" t="s">
        <v>182</v>
      </c>
      <c r="I4873" t="s">
        <v>78</v>
      </c>
      <c r="J4873" t="s">
        <v>136</v>
      </c>
      <c r="K4873" t="s">
        <v>22</v>
      </c>
      <c r="L4873" t="s">
        <v>177</v>
      </c>
      <c r="M4873" t="s">
        <v>18171</v>
      </c>
      <c r="N4873" t="s">
        <v>18172</v>
      </c>
      <c r="O4873">
        <v>0.27277777777777779</v>
      </c>
      <c r="P4873">
        <v>0</v>
      </c>
      <c r="Q4873">
        <v>954</v>
      </c>
      <c r="R4873">
        <v>0</v>
      </c>
      <c r="S4873">
        <v>0</v>
      </c>
      <c r="T4873">
        <v>0</v>
      </c>
      <c r="U4873">
        <v>90</v>
      </c>
      <c r="V4873">
        <v>0</v>
      </c>
      <c r="W4873">
        <v>0</v>
      </c>
      <c r="X4873">
        <v>0</v>
      </c>
      <c r="Y4873">
        <v>81.143394000000001</v>
      </c>
      <c r="Z4873">
        <v>0</v>
      </c>
      <c r="AA4873">
        <v>0</v>
      </c>
      <c r="AB4873">
        <v>0</v>
      </c>
      <c r="AC4873">
        <v>16.737269999999999</v>
      </c>
      <c r="AD4873">
        <v>0</v>
      </c>
      <c r="AE4873">
        <v>0</v>
      </c>
      <c r="AF4873">
        <v>97.880660000000006</v>
      </c>
    </row>
    <row r="4874" spans="1:32" x14ac:dyDescent="0.3">
      <c r="A4874">
        <v>3014773</v>
      </c>
      <c r="B4874">
        <v>1</v>
      </c>
      <c r="C4874" t="s">
        <v>83</v>
      </c>
      <c r="D4874" t="s">
        <v>130</v>
      </c>
      <c r="E4874" t="s">
        <v>18173</v>
      </c>
      <c r="F4874" t="s">
        <v>18174</v>
      </c>
      <c r="G4874" t="s">
        <v>134</v>
      </c>
      <c r="H4874" t="s">
        <v>211</v>
      </c>
      <c r="I4874" t="s">
        <v>79</v>
      </c>
      <c r="J4874" t="s">
        <v>136</v>
      </c>
      <c r="K4874" t="s">
        <v>22</v>
      </c>
      <c r="L4874" t="s">
        <v>177</v>
      </c>
      <c r="M4874" t="s">
        <v>18175</v>
      </c>
      <c r="N4874" t="s">
        <v>18176</v>
      </c>
      <c r="O4874">
        <v>3.9619341666666665</v>
      </c>
      <c r="P4874">
        <v>0</v>
      </c>
      <c r="Q4874">
        <v>0</v>
      </c>
      <c r="R4874">
        <v>0</v>
      </c>
      <c r="S4874">
        <v>0</v>
      </c>
      <c r="T4874">
        <v>3</v>
      </c>
      <c r="U4874">
        <v>0</v>
      </c>
      <c r="V4874">
        <v>2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45.055810000000001</v>
      </c>
      <c r="AC4874">
        <v>0</v>
      </c>
      <c r="AD4874">
        <v>241.39551</v>
      </c>
      <c r="AE4874">
        <v>0</v>
      </c>
      <c r="AF4874">
        <v>286.45132000000001</v>
      </c>
    </row>
    <row r="4875" spans="1:32" x14ac:dyDescent="0.3">
      <c r="A4875">
        <v>3016556</v>
      </c>
      <c r="B4875">
        <v>2</v>
      </c>
      <c r="C4875" t="s">
        <v>82</v>
      </c>
      <c r="D4875" t="s">
        <v>93</v>
      </c>
      <c r="E4875" t="s">
        <v>18177</v>
      </c>
      <c r="F4875" t="s">
        <v>18178</v>
      </c>
      <c r="G4875" t="s">
        <v>134</v>
      </c>
      <c r="H4875" t="s">
        <v>293</v>
      </c>
      <c r="I4875" t="s">
        <v>78</v>
      </c>
      <c r="J4875" t="s">
        <v>136</v>
      </c>
      <c r="K4875" t="s">
        <v>22</v>
      </c>
      <c r="L4875" t="s">
        <v>177</v>
      </c>
      <c r="M4875" t="s">
        <v>1966</v>
      </c>
      <c r="N4875" t="s">
        <v>18179</v>
      </c>
      <c r="O4875">
        <v>1.4304024999999998</v>
      </c>
      <c r="P4875">
        <v>0</v>
      </c>
      <c r="Q4875">
        <v>537</v>
      </c>
      <c r="R4875">
        <v>0</v>
      </c>
      <c r="S4875">
        <v>0</v>
      </c>
      <c r="T4875">
        <v>0</v>
      </c>
      <c r="U4875">
        <v>22</v>
      </c>
      <c r="V4875">
        <v>0</v>
      </c>
      <c r="W4875">
        <v>0</v>
      </c>
      <c r="X4875">
        <v>0</v>
      </c>
      <c r="Y4875">
        <v>137.79184000000001</v>
      </c>
      <c r="Z4875">
        <v>0</v>
      </c>
      <c r="AA4875">
        <v>0</v>
      </c>
      <c r="AB4875">
        <v>0</v>
      </c>
      <c r="AC4875">
        <v>24.100021000000002</v>
      </c>
      <c r="AD4875">
        <v>0</v>
      </c>
      <c r="AE4875">
        <v>0</v>
      </c>
      <c r="AF4875">
        <v>161.89186000000001</v>
      </c>
    </row>
    <row r="4876" spans="1:32" x14ac:dyDescent="0.3">
      <c r="A4876">
        <v>3016652</v>
      </c>
      <c r="B4876">
        <v>1</v>
      </c>
      <c r="C4876" t="s">
        <v>82</v>
      </c>
      <c r="D4876" t="s">
        <v>102</v>
      </c>
      <c r="E4876" t="s">
        <v>10045</v>
      </c>
      <c r="F4876" t="s">
        <v>10046</v>
      </c>
      <c r="G4876" t="s">
        <v>134</v>
      </c>
      <c r="H4876" t="s">
        <v>142</v>
      </c>
      <c r="I4876" t="s">
        <v>79</v>
      </c>
      <c r="J4876" t="s">
        <v>136</v>
      </c>
      <c r="K4876" t="s">
        <v>22</v>
      </c>
      <c r="L4876" t="s">
        <v>137</v>
      </c>
      <c r="M4876" t="s">
        <v>18180</v>
      </c>
      <c r="N4876" t="s">
        <v>18181</v>
      </c>
      <c r="O4876">
        <v>6.5449999999999999</v>
      </c>
      <c r="P4876">
        <v>0</v>
      </c>
      <c r="Q4876">
        <v>71</v>
      </c>
      <c r="R4876">
        <v>0</v>
      </c>
      <c r="S4876">
        <v>0</v>
      </c>
      <c r="T4876">
        <v>0</v>
      </c>
      <c r="U4876">
        <v>2</v>
      </c>
      <c r="V4876">
        <v>0</v>
      </c>
      <c r="W4876">
        <v>0</v>
      </c>
      <c r="X4876">
        <v>0</v>
      </c>
      <c r="Y4876">
        <v>14.624349</v>
      </c>
      <c r="Z4876">
        <v>0</v>
      </c>
      <c r="AA4876">
        <v>0</v>
      </c>
      <c r="AB4876">
        <v>0</v>
      </c>
      <c r="AC4876">
        <v>2.8806522000000001E-2</v>
      </c>
      <c r="AD4876">
        <v>0</v>
      </c>
      <c r="AE4876">
        <v>0</v>
      </c>
      <c r="AF4876">
        <v>14.653155</v>
      </c>
    </row>
    <row r="4877" spans="1:32" x14ac:dyDescent="0.3">
      <c r="A4877">
        <v>3015947</v>
      </c>
      <c r="B4877">
        <v>1</v>
      </c>
      <c r="C4877" t="s">
        <v>82</v>
      </c>
      <c r="D4877" t="s">
        <v>106</v>
      </c>
      <c r="E4877" t="s">
        <v>18182</v>
      </c>
      <c r="F4877" t="s">
        <v>18183</v>
      </c>
      <c r="G4877" t="s">
        <v>134</v>
      </c>
      <c r="H4877" t="s">
        <v>211</v>
      </c>
      <c r="I4877" t="s">
        <v>79</v>
      </c>
      <c r="J4877" t="s">
        <v>136</v>
      </c>
      <c r="K4877" t="s">
        <v>22</v>
      </c>
      <c r="L4877" t="s">
        <v>177</v>
      </c>
      <c r="M4877" t="s">
        <v>18184</v>
      </c>
      <c r="N4877" t="s">
        <v>18185</v>
      </c>
      <c r="O4877">
        <v>0.69055555555555559</v>
      </c>
      <c r="P4877">
        <v>1</v>
      </c>
      <c r="Q4877">
        <v>0</v>
      </c>
      <c r="R4877">
        <v>8</v>
      </c>
      <c r="S4877">
        <v>0</v>
      </c>
      <c r="T4877">
        <v>21</v>
      </c>
      <c r="U4877">
        <v>24</v>
      </c>
      <c r="V4877">
        <v>1</v>
      </c>
      <c r="W4877">
        <v>5</v>
      </c>
      <c r="X4877">
        <v>0.44792100000000001</v>
      </c>
      <c r="Y4877">
        <v>0</v>
      </c>
      <c r="Z4877">
        <v>18.274788000000001</v>
      </c>
      <c r="AA4877">
        <v>0</v>
      </c>
      <c r="AB4877">
        <v>225.83405999999999</v>
      </c>
      <c r="AC4877">
        <v>18.897162999999999</v>
      </c>
      <c r="AD4877">
        <v>20.562092</v>
      </c>
      <c r="AE4877">
        <v>15.470675</v>
      </c>
      <c r="AF4877">
        <v>299.48669999999998</v>
      </c>
    </row>
    <row r="4878" spans="1:32" x14ac:dyDescent="0.3">
      <c r="A4878">
        <v>3003756</v>
      </c>
      <c r="B4878">
        <v>1</v>
      </c>
      <c r="C4878" t="s">
        <v>82</v>
      </c>
      <c r="D4878" t="s">
        <v>90</v>
      </c>
      <c r="E4878" t="s">
        <v>18186</v>
      </c>
      <c r="F4878" t="s">
        <v>18187</v>
      </c>
      <c r="G4878" t="s">
        <v>134</v>
      </c>
      <c r="H4878" t="s">
        <v>211</v>
      </c>
      <c r="I4878" t="s">
        <v>79</v>
      </c>
      <c r="J4878" t="s">
        <v>136</v>
      </c>
      <c r="K4878" t="s">
        <v>22</v>
      </c>
      <c r="L4878" t="s">
        <v>177</v>
      </c>
      <c r="M4878" t="s">
        <v>18188</v>
      </c>
      <c r="N4878" t="s">
        <v>18189</v>
      </c>
      <c r="O4878">
        <v>0.12083333333333333</v>
      </c>
      <c r="P4878">
        <v>1</v>
      </c>
      <c r="Q4878">
        <v>35</v>
      </c>
      <c r="R4878">
        <v>0</v>
      </c>
      <c r="S4878">
        <v>0</v>
      </c>
      <c r="T4878">
        <v>8</v>
      </c>
      <c r="U4878">
        <v>26</v>
      </c>
      <c r="V4878">
        <v>0</v>
      </c>
      <c r="W4878">
        <v>0</v>
      </c>
      <c r="X4878">
        <v>3.3317529999999998E-2</v>
      </c>
      <c r="Y4878">
        <v>1.0074482</v>
      </c>
      <c r="Z4878">
        <v>0</v>
      </c>
      <c r="AA4878">
        <v>0</v>
      </c>
      <c r="AB4878">
        <v>19.898254000000001</v>
      </c>
      <c r="AC4878">
        <v>14.382572</v>
      </c>
      <c r="AD4878">
        <v>0</v>
      </c>
      <c r="AE4878">
        <v>0</v>
      </c>
      <c r="AF4878">
        <v>35.321593999999997</v>
      </c>
    </row>
    <row r="4879" spans="1:32" x14ac:dyDescent="0.3">
      <c r="A4879">
        <v>3007214</v>
      </c>
      <c r="B4879">
        <v>1</v>
      </c>
      <c r="C4879" t="s">
        <v>82</v>
      </c>
      <c r="D4879" t="s">
        <v>98</v>
      </c>
      <c r="E4879" t="s">
        <v>17539</v>
      </c>
      <c r="F4879" t="s">
        <v>11569</v>
      </c>
      <c r="G4879" t="s">
        <v>134</v>
      </c>
      <c r="H4879" t="s">
        <v>247</v>
      </c>
      <c r="I4879" t="s">
        <v>78</v>
      </c>
      <c r="J4879" t="s">
        <v>136</v>
      </c>
      <c r="K4879" t="s">
        <v>22</v>
      </c>
      <c r="L4879" t="s">
        <v>177</v>
      </c>
      <c r="M4879" t="s">
        <v>18190</v>
      </c>
      <c r="N4879" t="s">
        <v>18191</v>
      </c>
      <c r="O4879">
        <v>2.607900277777778</v>
      </c>
      <c r="P4879">
        <v>0</v>
      </c>
      <c r="Q4879">
        <v>58</v>
      </c>
      <c r="R4879">
        <v>0</v>
      </c>
      <c r="S4879">
        <v>0</v>
      </c>
      <c r="T4879">
        <v>0</v>
      </c>
      <c r="U4879">
        <v>31</v>
      </c>
      <c r="V4879">
        <v>0</v>
      </c>
      <c r="W4879">
        <v>0</v>
      </c>
      <c r="X4879">
        <v>0</v>
      </c>
      <c r="Y4879">
        <v>58.797474000000001</v>
      </c>
      <c r="Z4879">
        <v>0</v>
      </c>
      <c r="AA4879">
        <v>0</v>
      </c>
      <c r="AB4879">
        <v>0</v>
      </c>
      <c r="AC4879">
        <v>141.42021</v>
      </c>
      <c r="AD4879">
        <v>0</v>
      </c>
      <c r="AE4879">
        <v>0</v>
      </c>
      <c r="AF4879">
        <v>200.21768</v>
      </c>
    </row>
    <row r="4880" spans="1:32" x14ac:dyDescent="0.3">
      <c r="A4880">
        <v>3016307</v>
      </c>
      <c r="B4880">
        <v>1</v>
      </c>
      <c r="C4880" t="s">
        <v>83</v>
      </c>
      <c r="D4880" t="s">
        <v>123</v>
      </c>
      <c r="E4880" t="s">
        <v>18192</v>
      </c>
      <c r="F4880" t="s">
        <v>18193</v>
      </c>
      <c r="G4880" t="s">
        <v>134</v>
      </c>
      <c r="H4880" t="s">
        <v>182</v>
      </c>
      <c r="I4880" t="s">
        <v>78</v>
      </c>
      <c r="J4880" t="s">
        <v>136</v>
      </c>
      <c r="K4880" t="s">
        <v>22</v>
      </c>
      <c r="L4880" t="s">
        <v>177</v>
      </c>
      <c r="M4880" t="s">
        <v>18194</v>
      </c>
      <c r="N4880" t="s">
        <v>18195</v>
      </c>
      <c r="O4880">
        <v>0.54166666666666663</v>
      </c>
      <c r="P4880">
        <v>0</v>
      </c>
      <c r="Q4880">
        <v>76</v>
      </c>
      <c r="R4880">
        <v>0</v>
      </c>
      <c r="S4880">
        <v>1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4.1002292999999996</v>
      </c>
      <c r="Z4880">
        <v>0</v>
      </c>
      <c r="AA4880">
        <v>5.2548820000000003E-2</v>
      </c>
      <c r="AB4880">
        <v>0</v>
      </c>
      <c r="AC4880">
        <v>0</v>
      </c>
      <c r="AD4880">
        <v>0</v>
      </c>
      <c r="AE4880">
        <v>0</v>
      </c>
      <c r="AF4880">
        <v>4.1527779999999996</v>
      </c>
    </row>
    <row r="4881" spans="1:32" x14ac:dyDescent="0.3">
      <c r="A4881">
        <v>3014866</v>
      </c>
      <c r="B4881">
        <v>1</v>
      </c>
      <c r="C4881" t="s">
        <v>82</v>
      </c>
      <c r="D4881" t="s">
        <v>104</v>
      </c>
      <c r="E4881" t="s">
        <v>18196</v>
      </c>
      <c r="F4881" t="s">
        <v>18197</v>
      </c>
      <c r="G4881" t="s">
        <v>134</v>
      </c>
      <c r="H4881" t="s">
        <v>182</v>
      </c>
      <c r="I4881" t="s">
        <v>78</v>
      </c>
      <c r="J4881" t="s">
        <v>136</v>
      </c>
      <c r="K4881" t="s">
        <v>22</v>
      </c>
      <c r="L4881" t="s">
        <v>177</v>
      </c>
      <c r="M4881" t="s">
        <v>18198</v>
      </c>
      <c r="N4881" t="s">
        <v>18199</v>
      </c>
      <c r="O4881">
        <v>1.4161802777777777</v>
      </c>
      <c r="P4881">
        <v>0</v>
      </c>
      <c r="Q4881">
        <v>28</v>
      </c>
      <c r="R4881">
        <v>0</v>
      </c>
      <c r="S4881">
        <v>0</v>
      </c>
      <c r="T4881">
        <v>0</v>
      </c>
      <c r="U4881">
        <v>32</v>
      </c>
      <c r="V4881">
        <v>0</v>
      </c>
      <c r="W4881">
        <v>0</v>
      </c>
      <c r="X4881">
        <v>0</v>
      </c>
      <c r="Y4881">
        <v>9.8740140000000007</v>
      </c>
      <c r="Z4881">
        <v>0</v>
      </c>
      <c r="AA4881">
        <v>0</v>
      </c>
      <c r="AB4881">
        <v>0</v>
      </c>
      <c r="AC4881">
        <v>85.212379999999996</v>
      </c>
      <c r="AD4881">
        <v>0</v>
      </c>
      <c r="AE4881">
        <v>0</v>
      </c>
      <c r="AF4881">
        <v>95.086389999999994</v>
      </c>
    </row>
    <row r="4882" spans="1:32" x14ac:dyDescent="0.3">
      <c r="A4882">
        <v>3017222</v>
      </c>
      <c r="B4882">
        <v>1</v>
      </c>
      <c r="C4882" t="s">
        <v>82</v>
      </c>
      <c r="D4882" t="s">
        <v>103</v>
      </c>
      <c r="E4882" t="s">
        <v>18200</v>
      </c>
      <c r="F4882" t="s">
        <v>18201</v>
      </c>
      <c r="G4882" t="s">
        <v>134</v>
      </c>
      <c r="H4882" t="s">
        <v>147</v>
      </c>
      <c r="I4882" t="s">
        <v>78</v>
      </c>
      <c r="J4882" t="s">
        <v>136</v>
      </c>
      <c r="K4882" t="s">
        <v>22</v>
      </c>
      <c r="L4882" t="s">
        <v>137</v>
      </c>
      <c r="M4882" t="s">
        <v>18202</v>
      </c>
      <c r="N4882" t="s">
        <v>18203</v>
      </c>
      <c r="O4882">
        <v>1.7155555555555555</v>
      </c>
      <c r="P4882">
        <v>0</v>
      </c>
      <c r="Q4882">
        <v>38</v>
      </c>
      <c r="R4882">
        <v>0</v>
      </c>
      <c r="S4882">
        <v>7</v>
      </c>
      <c r="T4882">
        <v>0</v>
      </c>
      <c r="U4882">
        <v>4</v>
      </c>
      <c r="V4882">
        <v>0</v>
      </c>
      <c r="W4882">
        <v>0</v>
      </c>
      <c r="X4882">
        <v>0</v>
      </c>
      <c r="Y4882">
        <v>7.0758896</v>
      </c>
      <c r="Z4882">
        <v>0</v>
      </c>
      <c r="AA4882">
        <v>0.47947708</v>
      </c>
      <c r="AB4882">
        <v>0</v>
      </c>
      <c r="AC4882">
        <v>0.12859614</v>
      </c>
      <c r="AD4882">
        <v>0</v>
      </c>
      <c r="AE4882">
        <v>0</v>
      </c>
      <c r="AF4882">
        <v>7.6839630000000003</v>
      </c>
    </row>
    <row r="4883" spans="1:32" x14ac:dyDescent="0.3">
      <c r="A4883">
        <v>3017006</v>
      </c>
      <c r="B4883">
        <v>1</v>
      </c>
      <c r="C4883" t="s">
        <v>83</v>
      </c>
      <c r="D4883" t="s">
        <v>123</v>
      </c>
      <c r="E4883" t="s">
        <v>18204</v>
      </c>
      <c r="F4883" t="s">
        <v>18205</v>
      </c>
      <c r="G4883" t="s">
        <v>134</v>
      </c>
      <c r="H4883" t="s">
        <v>318</v>
      </c>
      <c r="I4883" t="s">
        <v>79</v>
      </c>
      <c r="J4883" t="s">
        <v>136</v>
      </c>
      <c r="K4883" t="s">
        <v>22</v>
      </c>
      <c r="L4883" t="s">
        <v>177</v>
      </c>
      <c r="M4883" t="s">
        <v>18206</v>
      </c>
      <c r="N4883" t="s">
        <v>18207</v>
      </c>
      <c r="O4883">
        <v>0.3753252777777778</v>
      </c>
      <c r="P4883">
        <v>0</v>
      </c>
      <c r="Q4883">
        <v>25</v>
      </c>
      <c r="R4883">
        <v>0</v>
      </c>
      <c r="S4883">
        <v>9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0.56445140000000005</v>
      </c>
      <c r="Z4883">
        <v>0</v>
      </c>
      <c r="AA4883">
        <v>1.5799524</v>
      </c>
      <c r="AB4883">
        <v>0</v>
      </c>
      <c r="AC4883">
        <v>0</v>
      </c>
      <c r="AD4883">
        <v>0</v>
      </c>
      <c r="AE4883">
        <v>0</v>
      </c>
      <c r="AF4883">
        <v>2.1444036999999998</v>
      </c>
    </row>
    <row r="4884" spans="1:32" x14ac:dyDescent="0.3">
      <c r="A4884">
        <v>3017878</v>
      </c>
      <c r="B4884">
        <v>1</v>
      </c>
      <c r="C4884" t="s">
        <v>82</v>
      </c>
      <c r="D4884" t="s">
        <v>92</v>
      </c>
      <c r="E4884" t="s">
        <v>18208</v>
      </c>
      <c r="F4884" t="s">
        <v>18209</v>
      </c>
      <c r="G4884" t="s">
        <v>134</v>
      </c>
      <c r="H4884" t="s">
        <v>367</v>
      </c>
      <c r="I4884" t="s">
        <v>78</v>
      </c>
      <c r="J4884" t="s">
        <v>136</v>
      </c>
      <c r="K4884" t="s">
        <v>22</v>
      </c>
      <c r="L4884" t="s">
        <v>177</v>
      </c>
      <c r="M4884" t="s">
        <v>18210</v>
      </c>
      <c r="N4884" t="s">
        <v>18211</v>
      </c>
      <c r="O4884">
        <v>8.4224588888888885</v>
      </c>
      <c r="P4884">
        <v>0</v>
      </c>
      <c r="Q4884">
        <v>1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1.6410761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1.6410761</v>
      </c>
    </row>
    <row r="4885" spans="1:32" x14ac:dyDescent="0.3">
      <c r="A4885">
        <v>3016090</v>
      </c>
      <c r="B4885">
        <v>1</v>
      </c>
      <c r="C4885" t="s">
        <v>82</v>
      </c>
      <c r="D4885" t="s">
        <v>92</v>
      </c>
      <c r="E4885" t="s">
        <v>18212</v>
      </c>
      <c r="F4885" t="s">
        <v>18213</v>
      </c>
      <c r="G4885" t="s">
        <v>134</v>
      </c>
      <c r="H4885" t="s">
        <v>182</v>
      </c>
      <c r="I4885" t="s">
        <v>78</v>
      </c>
      <c r="J4885" t="s">
        <v>136</v>
      </c>
      <c r="K4885" t="s">
        <v>22</v>
      </c>
      <c r="L4885" t="s">
        <v>177</v>
      </c>
      <c r="M4885" t="s">
        <v>18214</v>
      </c>
      <c r="N4885" t="s">
        <v>18215</v>
      </c>
      <c r="O4885">
        <v>9.319469999999999</v>
      </c>
      <c r="P4885">
        <v>0</v>
      </c>
      <c r="Q4885">
        <v>123</v>
      </c>
      <c r="R4885">
        <v>0</v>
      </c>
      <c r="S4885">
        <v>1</v>
      </c>
      <c r="T4885">
        <v>0</v>
      </c>
      <c r="U4885">
        <v>10</v>
      </c>
      <c r="V4885">
        <v>0</v>
      </c>
      <c r="W4885">
        <v>0</v>
      </c>
      <c r="X4885">
        <v>0</v>
      </c>
      <c r="Y4885">
        <v>507.47201999999999</v>
      </c>
      <c r="Z4885">
        <v>0</v>
      </c>
      <c r="AA4885">
        <v>8.4586939999999995</v>
      </c>
      <c r="AB4885">
        <v>0</v>
      </c>
      <c r="AC4885">
        <v>82.280304000000001</v>
      </c>
      <c r="AD4885">
        <v>0</v>
      </c>
      <c r="AE4885">
        <v>0</v>
      </c>
      <c r="AF4885">
        <v>598.21100000000001</v>
      </c>
    </row>
    <row r="4886" spans="1:32" x14ac:dyDescent="0.3">
      <c r="A4886">
        <v>3014788</v>
      </c>
      <c r="B4886">
        <v>1</v>
      </c>
      <c r="C4886" t="s">
        <v>82</v>
      </c>
      <c r="D4886" t="s">
        <v>104</v>
      </c>
      <c r="E4886" t="s">
        <v>18216</v>
      </c>
      <c r="F4886" t="s">
        <v>18217</v>
      </c>
      <c r="G4886" t="s">
        <v>134</v>
      </c>
      <c r="H4886" t="s">
        <v>142</v>
      </c>
      <c r="I4886" t="s">
        <v>78</v>
      </c>
      <c r="J4886" t="s">
        <v>136</v>
      </c>
      <c r="K4886" t="s">
        <v>22</v>
      </c>
      <c r="L4886" t="s">
        <v>137</v>
      </c>
      <c r="M4886" t="s">
        <v>18218</v>
      </c>
      <c r="N4886" t="s">
        <v>18219</v>
      </c>
      <c r="O4886">
        <v>6.0674999999999999</v>
      </c>
      <c r="P4886">
        <v>0</v>
      </c>
      <c r="Q4886">
        <v>67</v>
      </c>
      <c r="R4886">
        <v>0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0</v>
      </c>
      <c r="Y4886">
        <v>169.91211999999999</v>
      </c>
      <c r="Z4886">
        <v>0</v>
      </c>
      <c r="AA4886">
        <v>0</v>
      </c>
      <c r="AB4886">
        <v>0</v>
      </c>
      <c r="AC4886">
        <v>2.3014343999999999E-2</v>
      </c>
      <c r="AD4886">
        <v>0</v>
      </c>
      <c r="AE4886">
        <v>0</v>
      </c>
      <c r="AF4886">
        <v>169.93512999999999</v>
      </c>
    </row>
    <row r="4887" spans="1:32" x14ac:dyDescent="0.3">
      <c r="A4887">
        <v>3014913</v>
      </c>
      <c r="B4887">
        <v>1</v>
      </c>
      <c r="C4887" t="s">
        <v>82</v>
      </c>
      <c r="D4887" t="s">
        <v>106</v>
      </c>
      <c r="E4887" t="s">
        <v>16585</v>
      </c>
      <c r="F4887" t="s">
        <v>16586</v>
      </c>
      <c r="G4887" t="s">
        <v>134</v>
      </c>
      <c r="H4887" t="s">
        <v>367</v>
      </c>
      <c r="I4887" t="s">
        <v>78</v>
      </c>
      <c r="J4887" t="s">
        <v>136</v>
      </c>
      <c r="K4887" t="s">
        <v>22</v>
      </c>
      <c r="L4887" t="s">
        <v>177</v>
      </c>
      <c r="M4887" t="s">
        <v>18220</v>
      </c>
      <c r="N4887" t="s">
        <v>18221</v>
      </c>
      <c r="O4887">
        <v>1.1985819444444445</v>
      </c>
      <c r="P4887">
        <v>0</v>
      </c>
      <c r="Q4887">
        <v>2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0.55428650000000002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0.55428650000000002</v>
      </c>
    </row>
    <row r="4888" spans="1:32" x14ac:dyDescent="0.3">
      <c r="A4888">
        <v>3017946</v>
      </c>
      <c r="B4888">
        <v>1</v>
      </c>
      <c r="C4888" t="s">
        <v>83</v>
      </c>
      <c r="D4888" t="s">
        <v>128</v>
      </c>
      <c r="E4888" t="s">
        <v>18222</v>
      </c>
      <c r="F4888" t="s">
        <v>18223</v>
      </c>
      <c r="G4888" t="s">
        <v>134</v>
      </c>
      <c r="H4888" t="s">
        <v>211</v>
      </c>
      <c r="I4888" t="s">
        <v>79</v>
      </c>
      <c r="J4888" t="s">
        <v>136</v>
      </c>
      <c r="K4888" t="s">
        <v>22</v>
      </c>
      <c r="L4888" t="s">
        <v>177</v>
      </c>
      <c r="M4888" t="s">
        <v>18224</v>
      </c>
      <c r="N4888" t="s">
        <v>18225</v>
      </c>
      <c r="O4888">
        <v>4.1636111111111109</v>
      </c>
      <c r="P4888">
        <v>0</v>
      </c>
      <c r="Q4888">
        <v>223</v>
      </c>
      <c r="R4888">
        <v>0</v>
      </c>
      <c r="S4888">
        <v>9</v>
      </c>
      <c r="T4888">
        <v>1</v>
      </c>
      <c r="U4888">
        <v>67</v>
      </c>
      <c r="V4888">
        <v>0</v>
      </c>
      <c r="W4888">
        <v>1</v>
      </c>
      <c r="X4888">
        <v>0</v>
      </c>
      <c r="Y4888">
        <v>180.87572</v>
      </c>
      <c r="Z4888">
        <v>0</v>
      </c>
      <c r="AA4888">
        <v>3.4664465999999998</v>
      </c>
      <c r="AB4888">
        <v>24.630417000000001</v>
      </c>
      <c r="AC4888">
        <v>216.77332000000001</v>
      </c>
      <c r="AD4888">
        <v>0</v>
      </c>
      <c r="AE4888">
        <v>9.5585769999999997</v>
      </c>
      <c r="AF4888">
        <v>435.30446999999998</v>
      </c>
    </row>
    <row r="4889" spans="1:32" x14ac:dyDescent="0.3">
      <c r="A4889">
        <v>3014859</v>
      </c>
      <c r="B4889">
        <v>1</v>
      </c>
      <c r="C4889" t="s">
        <v>82</v>
      </c>
      <c r="D4889" t="s">
        <v>91</v>
      </c>
      <c r="E4889" t="s">
        <v>18226</v>
      </c>
      <c r="F4889" t="s">
        <v>18227</v>
      </c>
      <c r="G4889" t="s">
        <v>134</v>
      </c>
      <c r="H4889" t="s">
        <v>147</v>
      </c>
      <c r="I4889" t="s">
        <v>79</v>
      </c>
      <c r="J4889" t="s">
        <v>136</v>
      </c>
      <c r="K4889" t="s">
        <v>22</v>
      </c>
      <c r="L4889" t="s">
        <v>137</v>
      </c>
      <c r="M4889" t="s">
        <v>18228</v>
      </c>
      <c r="N4889" t="s">
        <v>18229</v>
      </c>
      <c r="O4889">
        <v>0.41666666666666669</v>
      </c>
      <c r="P4889">
        <v>0</v>
      </c>
      <c r="Q4889">
        <v>0</v>
      </c>
      <c r="R4889">
        <v>0</v>
      </c>
      <c r="S4889">
        <v>0</v>
      </c>
      <c r="T4889">
        <v>1</v>
      </c>
      <c r="U4889">
        <v>57</v>
      </c>
      <c r="V4889">
        <v>2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16.479213999999999</v>
      </c>
      <c r="AC4889">
        <v>22.427235</v>
      </c>
      <c r="AD4889">
        <v>24.141456999999999</v>
      </c>
      <c r="AE4889">
        <v>0</v>
      </c>
      <c r="AF4889">
        <v>63.047905</v>
      </c>
    </row>
    <row r="4890" spans="1:32" x14ac:dyDescent="0.3">
      <c r="A4890">
        <v>3014916</v>
      </c>
      <c r="B4890">
        <v>1</v>
      </c>
      <c r="C4890" t="s">
        <v>82</v>
      </c>
      <c r="D4890" t="s">
        <v>85</v>
      </c>
      <c r="E4890" t="s">
        <v>18230</v>
      </c>
      <c r="F4890" t="s">
        <v>18231</v>
      </c>
      <c r="G4890" t="s">
        <v>134</v>
      </c>
      <c r="H4890" t="s">
        <v>367</v>
      </c>
      <c r="I4890" t="s">
        <v>78</v>
      </c>
      <c r="J4890" t="s">
        <v>136</v>
      </c>
      <c r="K4890" t="s">
        <v>22</v>
      </c>
      <c r="L4890" t="s">
        <v>177</v>
      </c>
      <c r="M4890" t="s">
        <v>18232</v>
      </c>
      <c r="N4890" t="s">
        <v>18233</v>
      </c>
      <c r="O4890">
        <v>7.0673255555555556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</row>
    <row r="4891" spans="1:32" x14ac:dyDescent="0.3">
      <c r="A4891">
        <v>3020591</v>
      </c>
      <c r="B4891">
        <v>1</v>
      </c>
      <c r="C4891" t="s">
        <v>83</v>
      </c>
      <c r="D4891" t="s">
        <v>123</v>
      </c>
      <c r="E4891" t="s">
        <v>3467</v>
      </c>
      <c r="F4891" t="s">
        <v>3468</v>
      </c>
      <c r="G4891" t="s">
        <v>134</v>
      </c>
      <c r="H4891" t="s">
        <v>318</v>
      </c>
      <c r="I4891" t="s">
        <v>79</v>
      </c>
      <c r="J4891" t="s">
        <v>136</v>
      </c>
      <c r="K4891" t="s">
        <v>22</v>
      </c>
      <c r="L4891" t="s">
        <v>177</v>
      </c>
      <c r="M4891" t="s">
        <v>18234</v>
      </c>
      <c r="N4891" t="s">
        <v>18235</v>
      </c>
      <c r="O4891">
        <v>1.4960583333333335</v>
      </c>
      <c r="P4891">
        <v>0</v>
      </c>
      <c r="Q4891">
        <v>153</v>
      </c>
      <c r="R4891">
        <v>1</v>
      </c>
      <c r="S4891">
        <v>4</v>
      </c>
      <c r="T4891">
        <v>0</v>
      </c>
      <c r="U4891">
        <v>7</v>
      </c>
      <c r="V4891">
        <v>0</v>
      </c>
      <c r="W4891">
        <v>0</v>
      </c>
      <c r="X4891">
        <v>0</v>
      </c>
      <c r="Y4891">
        <v>28.179869</v>
      </c>
      <c r="Z4891">
        <v>0.83476189999999995</v>
      </c>
      <c r="AA4891">
        <v>3.3889166999999998</v>
      </c>
      <c r="AB4891">
        <v>0</v>
      </c>
      <c r="AC4891">
        <v>4.7741730000000002</v>
      </c>
      <c r="AD4891">
        <v>0</v>
      </c>
      <c r="AE4891">
        <v>0</v>
      </c>
      <c r="AF4891">
        <v>37.177720000000001</v>
      </c>
    </row>
    <row r="4892" spans="1:32" x14ac:dyDescent="0.3">
      <c r="A4892">
        <v>3001235</v>
      </c>
      <c r="B4892">
        <v>1</v>
      </c>
      <c r="C4892" t="s">
        <v>82</v>
      </c>
      <c r="D4892" t="s">
        <v>104</v>
      </c>
      <c r="E4892" t="s">
        <v>18236</v>
      </c>
      <c r="F4892" t="s">
        <v>18237</v>
      </c>
      <c r="G4892" t="s">
        <v>134</v>
      </c>
      <c r="H4892" t="s">
        <v>874</v>
      </c>
      <c r="I4892" t="s">
        <v>79</v>
      </c>
      <c r="J4892" t="s">
        <v>136</v>
      </c>
      <c r="K4892" t="s">
        <v>3</v>
      </c>
      <c r="L4892" t="s">
        <v>177</v>
      </c>
      <c r="M4892" t="s">
        <v>18238</v>
      </c>
      <c r="N4892" t="s">
        <v>18239</v>
      </c>
      <c r="O4892">
        <v>1.6577777777777778</v>
      </c>
      <c r="P4892">
        <v>0</v>
      </c>
      <c r="Q4892">
        <v>3510</v>
      </c>
      <c r="R4892">
        <v>0</v>
      </c>
      <c r="S4892">
        <v>0</v>
      </c>
      <c r="T4892">
        <v>0</v>
      </c>
      <c r="U4892">
        <v>198</v>
      </c>
      <c r="V4892">
        <v>0</v>
      </c>
      <c r="W4892">
        <v>2</v>
      </c>
      <c r="X4892">
        <v>0</v>
      </c>
      <c r="Y4892">
        <v>1332.0342000000001</v>
      </c>
      <c r="Z4892">
        <v>0</v>
      </c>
      <c r="AA4892">
        <v>0</v>
      </c>
      <c r="AB4892">
        <v>0</v>
      </c>
      <c r="AC4892">
        <v>233.57988</v>
      </c>
      <c r="AD4892">
        <v>0</v>
      </c>
      <c r="AE4892">
        <v>19.545832000000001</v>
      </c>
      <c r="AF4892">
        <v>1585.1599000000001</v>
      </c>
    </row>
    <row r="4893" spans="1:32" x14ac:dyDescent="0.3">
      <c r="A4893">
        <v>3014963</v>
      </c>
      <c r="B4893">
        <v>1</v>
      </c>
      <c r="C4893" t="s">
        <v>83</v>
      </c>
      <c r="D4893" t="s">
        <v>126</v>
      </c>
      <c r="E4893" t="s">
        <v>18240</v>
      </c>
      <c r="F4893" t="s">
        <v>18241</v>
      </c>
      <c r="G4893" t="s">
        <v>134</v>
      </c>
      <c r="H4893" t="s">
        <v>874</v>
      </c>
      <c r="I4893" t="s">
        <v>78</v>
      </c>
      <c r="J4893" t="s">
        <v>136</v>
      </c>
      <c r="K4893" t="s">
        <v>3</v>
      </c>
      <c r="L4893" t="s">
        <v>177</v>
      </c>
      <c r="M4893" t="s">
        <v>18242</v>
      </c>
      <c r="N4893" t="s">
        <v>18243</v>
      </c>
      <c r="O4893">
        <v>2.9415888888888886</v>
      </c>
      <c r="P4893">
        <v>0</v>
      </c>
      <c r="Q4893">
        <v>24</v>
      </c>
      <c r="R4893">
        <v>0</v>
      </c>
      <c r="S4893">
        <v>0</v>
      </c>
      <c r="T4893">
        <v>0</v>
      </c>
      <c r="U4893">
        <v>3</v>
      </c>
      <c r="V4893">
        <v>0</v>
      </c>
      <c r="W4893">
        <v>0</v>
      </c>
      <c r="X4893">
        <v>0</v>
      </c>
      <c r="Y4893">
        <v>10.285663</v>
      </c>
      <c r="Z4893">
        <v>0</v>
      </c>
      <c r="AA4893">
        <v>0</v>
      </c>
      <c r="AB4893">
        <v>0</v>
      </c>
      <c r="AC4893">
        <v>6.5036635</v>
      </c>
      <c r="AD4893">
        <v>0</v>
      </c>
      <c r="AE4893">
        <v>0</v>
      </c>
      <c r="AF4893">
        <v>16.789328000000001</v>
      </c>
    </row>
    <row r="4894" spans="1:32" x14ac:dyDescent="0.3">
      <c r="A4894">
        <v>3015874</v>
      </c>
      <c r="B4894">
        <v>1</v>
      </c>
      <c r="C4894" t="s">
        <v>82</v>
      </c>
      <c r="D4894" t="s">
        <v>104</v>
      </c>
      <c r="E4894" t="s">
        <v>18244</v>
      </c>
      <c r="F4894" t="s">
        <v>18245</v>
      </c>
      <c r="G4894" t="s">
        <v>134</v>
      </c>
      <c r="H4894" t="s">
        <v>247</v>
      </c>
      <c r="I4894" t="s">
        <v>78</v>
      </c>
      <c r="J4894" t="s">
        <v>136</v>
      </c>
      <c r="K4894" t="s">
        <v>22</v>
      </c>
      <c r="L4894" t="s">
        <v>177</v>
      </c>
      <c r="M4894" t="s">
        <v>18246</v>
      </c>
      <c r="N4894" t="s">
        <v>18247</v>
      </c>
      <c r="O4894">
        <v>0.68236527777777778</v>
      </c>
      <c r="P4894">
        <v>0</v>
      </c>
      <c r="Q4894">
        <v>38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6.2951236000000002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6.2951236000000002</v>
      </c>
    </row>
    <row r="4895" spans="1:32" x14ac:dyDescent="0.3">
      <c r="A4895">
        <v>3017524</v>
      </c>
      <c r="B4895">
        <v>1</v>
      </c>
      <c r="C4895" t="s">
        <v>83</v>
      </c>
      <c r="D4895" t="s">
        <v>122</v>
      </c>
      <c r="E4895" t="s">
        <v>6309</v>
      </c>
      <c r="F4895" t="s">
        <v>6310</v>
      </c>
      <c r="G4895" t="s">
        <v>134</v>
      </c>
      <c r="H4895" t="s">
        <v>211</v>
      </c>
      <c r="I4895" t="s">
        <v>79</v>
      </c>
      <c r="J4895" t="s">
        <v>136</v>
      </c>
      <c r="K4895" t="s">
        <v>22</v>
      </c>
      <c r="L4895" t="s">
        <v>177</v>
      </c>
      <c r="M4895" t="s">
        <v>18248</v>
      </c>
      <c r="N4895" t="s">
        <v>18249</v>
      </c>
      <c r="O4895">
        <v>0.41388888888888886</v>
      </c>
      <c r="P4895">
        <v>2</v>
      </c>
      <c r="Q4895">
        <v>237</v>
      </c>
      <c r="R4895">
        <v>29</v>
      </c>
      <c r="S4895">
        <v>51</v>
      </c>
      <c r="T4895">
        <v>0</v>
      </c>
      <c r="U4895">
        <v>7</v>
      </c>
      <c r="V4895">
        <v>1</v>
      </c>
      <c r="W4895">
        <v>0</v>
      </c>
      <c r="X4895">
        <v>0.118568875</v>
      </c>
      <c r="Y4895">
        <v>11.039966</v>
      </c>
      <c r="Z4895">
        <v>31.721867</v>
      </c>
      <c r="AA4895">
        <v>2.6757414000000002</v>
      </c>
      <c r="AB4895">
        <v>0</v>
      </c>
      <c r="AC4895">
        <v>0.50323635</v>
      </c>
      <c r="AD4895">
        <v>2.8559754000000002</v>
      </c>
      <c r="AE4895">
        <v>0</v>
      </c>
      <c r="AF4895">
        <v>48.915356000000003</v>
      </c>
    </row>
    <row r="4896" spans="1:32" x14ac:dyDescent="0.3">
      <c r="A4896">
        <v>3016109</v>
      </c>
      <c r="B4896">
        <v>1</v>
      </c>
      <c r="C4896" t="s">
        <v>82</v>
      </c>
      <c r="D4896" t="s">
        <v>106</v>
      </c>
      <c r="E4896" t="s">
        <v>18250</v>
      </c>
      <c r="F4896" t="s">
        <v>18251</v>
      </c>
      <c r="G4896" t="s">
        <v>134</v>
      </c>
      <c r="H4896" t="s">
        <v>182</v>
      </c>
      <c r="I4896" t="s">
        <v>78</v>
      </c>
      <c r="J4896" t="s">
        <v>136</v>
      </c>
      <c r="K4896" t="s">
        <v>22</v>
      </c>
      <c r="L4896" t="s">
        <v>177</v>
      </c>
      <c r="M4896" t="s">
        <v>18252</v>
      </c>
      <c r="N4896" t="s">
        <v>18253</v>
      </c>
      <c r="O4896">
        <v>3.6652647222222221</v>
      </c>
      <c r="P4896">
        <v>0</v>
      </c>
      <c r="Q4896">
        <v>15</v>
      </c>
      <c r="R4896">
        <v>0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0</v>
      </c>
      <c r="Y4896">
        <v>19.475307000000001</v>
      </c>
      <c r="Z4896">
        <v>0</v>
      </c>
      <c r="AA4896">
        <v>0</v>
      </c>
      <c r="AB4896">
        <v>0</v>
      </c>
      <c r="AC4896">
        <v>4.6560129999999997</v>
      </c>
      <c r="AD4896">
        <v>0</v>
      </c>
      <c r="AE4896">
        <v>0</v>
      </c>
      <c r="AF4896">
        <v>24.131319999999999</v>
      </c>
    </row>
    <row r="4897" spans="1:32" x14ac:dyDescent="0.3">
      <c r="A4897">
        <v>3017522</v>
      </c>
      <c r="B4897">
        <v>1</v>
      </c>
      <c r="C4897" t="s">
        <v>82</v>
      </c>
      <c r="D4897" t="s">
        <v>86</v>
      </c>
      <c r="E4897" t="s">
        <v>17398</v>
      </c>
      <c r="F4897" t="s">
        <v>17399</v>
      </c>
      <c r="G4897" t="s">
        <v>134</v>
      </c>
      <c r="H4897" t="s">
        <v>211</v>
      </c>
      <c r="I4897" t="s">
        <v>79</v>
      </c>
      <c r="J4897" t="s">
        <v>136</v>
      </c>
      <c r="K4897" t="s">
        <v>22</v>
      </c>
      <c r="L4897" t="s">
        <v>177</v>
      </c>
      <c r="M4897" t="s">
        <v>18254</v>
      </c>
      <c r="N4897" t="s">
        <v>18255</v>
      </c>
      <c r="O4897">
        <v>1.5305555555555554</v>
      </c>
      <c r="P4897">
        <v>0</v>
      </c>
      <c r="Q4897">
        <v>202</v>
      </c>
      <c r="R4897">
        <v>0</v>
      </c>
      <c r="S4897">
        <v>77</v>
      </c>
      <c r="T4897">
        <v>2</v>
      </c>
      <c r="U4897">
        <v>48</v>
      </c>
      <c r="V4897">
        <v>0</v>
      </c>
      <c r="W4897">
        <v>0</v>
      </c>
      <c r="X4897">
        <v>0</v>
      </c>
      <c r="Y4897">
        <v>113.99071499999999</v>
      </c>
      <c r="Z4897">
        <v>0</v>
      </c>
      <c r="AA4897">
        <v>65.661580000000001</v>
      </c>
      <c r="AB4897">
        <v>19.509098000000002</v>
      </c>
      <c r="AC4897">
        <v>66.661315999999999</v>
      </c>
      <c r="AD4897">
        <v>0</v>
      </c>
      <c r="AE4897">
        <v>0</v>
      </c>
      <c r="AF4897">
        <v>265.82272</v>
      </c>
    </row>
    <row r="4898" spans="1:32" x14ac:dyDescent="0.3">
      <c r="A4898">
        <v>3018619</v>
      </c>
      <c r="B4898">
        <v>1</v>
      </c>
      <c r="C4898" t="s">
        <v>82</v>
      </c>
      <c r="D4898" t="s">
        <v>94</v>
      </c>
      <c r="E4898" t="s">
        <v>18256</v>
      </c>
      <c r="F4898" t="s">
        <v>18257</v>
      </c>
      <c r="G4898" t="s">
        <v>134</v>
      </c>
      <c r="H4898" t="s">
        <v>229</v>
      </c>
      <c r="I4898" t="s">
        <v>79</v>
      </c>
      <c r="J4898" t="s">
        <v>136</v>
      </c>
      <c r="K4898" t="s">
        <v>22</v>
      </c>
      <c r="L4898" t="s">
        <v>177</v>
      </c>
      <c r="M4898" t="s">
        <v>18258</v>
      </c>
      <c r="N4898" t="s">
        <v>18259</v>
      </c>
      <c r="O4898">
        <v>0.93742194444444449</v>
      </c>
      <c r="P4898">
        <v>0</v>
      </c>
      <c r="Q4898">
        <v>439</v>
      </c>
      <c r="R4898">
        <v>0</v>
      </c>
      <c r="S4898">
        <v>0</v>
      </c>
      <c r="T4898">
        <v>0</v>
      </c>
      <c r="U4898">
        <v>10</v>
      </c>
      <c r="V4898">
        <v>0</v>
      </c>
      <c r="W4898">
        <v>0</v>
      </c>
      <c r="X4898">
        <v>0</v>
      </c>
      <c r="Y4898">
        <v>65.908469999999994</v>
      </c>
      <c r="Z4898">
        <v>0</v>
      </c>
      <c r="AA4898">
        <v>0</v>
      </c>
      <c r="AB4898">
        <v>0</v>
      </c>
      <c r="AC4898">
        <v>5.4205728000000004</v>
      </c>
      <c r="AD4898">
        <v>0</v>
      </c>
      <c r="AE4898">
        <v>0</v>
      </c>
      <c r="AF4898">
        <v>71.329049999999995</v>
      </c>
    </row>
    <row r="4899" spans="1:32" x14ac:dyDescent="0.3">
      <c r="A4899">
        <v>3014955</v>
      </c>
      <c r="B4899">
        <v>1</v>
      </c>
      <c r="C4899" t="s">
        <v>82</v>
      </c>
      <c r="D4899" t="s">
        <v>84</v>
      </c>
      <c r="E4899" t="s">
        <v>18260</v>
      </c>
      <c r="F4899" t="s">
        <v>18261</v>
      </c>
      <c r="G4899" t="s">
        <v>134</v>
      </c>
      <c r="H4899" t="s">
        <v>211</v>
      </c>
      <c r="I4899" t="s">
        <v>79</v>
      </c>
      <c r="J4899" t="s">
        <v>136</v>
      </c>
      <c r="K4899" t="s">
        <v>22</v>
      </c>
      <c r="L4899" t="s">
        <v>177</v>
      </c>
      <c r="M4899" t="s">
        <v>18262</v>
      </c>
      <c r="N4899" t="s">
        <v>18263</v>
      </c>
      <c r="O4899">
        <v>3.7604919444444445</v>
      </c>
      <c r="P4899">
        <v>0</v>
      </c>
      <c r="Q4899">
        <v>0</v>
      </c>
      <c r="R4899">
        <v>1</v>
      </c>
      <c r="S4899">
        <v>0</v>
      </c>
      <c r="T4899">
        <v>9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2.3616347000000002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2.3616347000000002</v>
      </c>
    </row>
    <row r="4900" spans="1:32" x14ac:dyDescent="0.3">
      <c r="A4900">
        <v>3017568</v>
      </c>
      <c r="B4900">
        <v>1</v>
      </c>
      <c r="C4900" t="s">
        <v>82</v>
      </c>
      <c r="D4900" t="s">
        <v>93</v>
      </c>
      <c r="E4900" t="s">
        <v>18264</v>
      </c>
      <c r="F4900" t="s">
        <v>18265</v>
      </c>
      <c r="G4900" t="s">
        <v>134</v>
      </c>
      <c r="H4900" t="s">
        <v>404</v>
      </c>
      <c r="I4900" t="s">
        <v>78</v>
      </c>
      <c r="J4900" t="s">
        <v>136</v>
      </c>
      <c r="K4900" t="s">
        <v>22</v>
      </c>
      <c r="L4900" t="s">
        <v>177</v>
      </c>
      <c r="M4900" t="s">
        <v>18266</v>
      </c>
      <c r="N4900" t="s">
        <v>18267</v>
      </c>
      <c r="O4900">
        <v>1.6208466666666665</v>
      </c>
      <c r="P4900">
        <v>0</v>
      </c>
      <c r="Q4900">
        <v>84</v>
      </c>
      <c r="R4900">
        <v>0</v>
      </c>
      <c r="S4900">
        <v>0</v>
      </c>
      <c r="T4900">
        <v>0</v>
      </c>
      <c r="U4900">
        <v>23</v>
      </c>
      <c r="V4900">
        <v>0</v>
      </c>
      <c r="W4900">
        <v>0</v>
      </c>
      <c r="X4900">
        <v>0</v>
      </c>
      <c r="Y4900">
        <v>25.725859</v>
      </c>
      <c r="Z4900">
        <v>0</v>
      </c>
      <c r="AA4900">
        <v>0</v>
      </c>
      <c r="AB4900">
        <v>0</v>
      </c>
      <c r="AC4900">
        <v>37.166159999999998</v>
      </c>
      <c r="AD4900">
        <v>0</v>
      </c>
      <c r="AE4900">
        <v>0</v>
      </c>
      <c r="AF4900">
        <v>62.892017000000003</v>
      </c>
    </row>
    <row r="4901" spans="1:32" x14ac:dyDescent="0.3">
      <c r="A4901">
        <v>3016706</v>
      </c>
      <c r="B4901">
        <v>1</v>
      </c>
      <c r="C4901" t="s">
        <v>82</v>
      </c>
      <c r="D4901" t="s">
        <v>87</v>
      </c>
      <c r="E4901" t="s">
        <v>18268</v>
      </c>
      <c r="F4901" t="s">
        <v>18269</v>
      </c>
      <c r="G4901" t="s">
        <v>134</v>
      </c>
      <c r="H4901" t="s">
        <v>147</v>
      </c>
      <c r="I4901" t="s">
        <v>79</v>
      </c>
      <c r="J4901" t="s">
        <v>136</v>
      </c>
      <c r="K4901" t="s">
        <v>22</v>
      </c>
      <c r="L4901" t="s">
        <v>137</v>
      </c>
      <c r="M4901" t="s">
        <v>11980</v>
      </c>
      <c r="N4901" t="s">
        <v>18270</v>
      </c>
      <c r="O4901">
        <v>5.6813888888888888</v>
      </c>
      <c r="P4901">
        <v>0</v>
      </c>
      <c r="Q4901">
        <v>2747</v>
      </c>
      <c r="R4901">
        <v>0</v>
      </c>
      <c r="S4901">
        <v>0</v>
      </c>
      <c r="T4901">
        <v>1</v>
      </c>
      <c r="U4901">
        <v>1836</v>
      </c>
      <c r="V4901">
        <v>0</v>
      </c>
      <c r="W4901">
        <v>0</v>
      </c>
      <c r="X4901">
        <v>0</v>
      </c>
      <c r="Y4901">
        <v>3852.4180000000001</v>
      </c>
      <c r="Z4901">
        <v>0</v>
      </c>
      <c r="AA4901">
        <v>0</v>
      </c>
      <c r="AB4901">
        <v>7.3379640000000004</v>
      </c>
      <c r="AC4901">
        <v>7987.0039999999999</v>
      </c>
      <c r="AD4901">
        <v>0</v>
      </c>
      <c r="AE4901">
        <v>0</v>
      </c>
      <c r="AF4901">
        <v>11846.76</v>
      </c>
    </row>
    <row r="4902" spans="1:32" x14ac:dyDescent="0.3">
      <c r="A4902">
        <v>3014921</v>
      </c>
      <c r="B4902">
        <v>1</v>
      </c>
      <c r="C4902" t="s">
        <v>83</v>
      </c>
      <c r="D4902" t="s">
        <v>130</v>
      </c>
      <c r="E4902" t="s">
        <v>18271</v>
      </c>
      <c r="F4902" t="s">
        <v>18272</v>
      </c>
      <c r="G4902" t="s">
        <v>134</v>
      </c>
      <c r="H4902" t="s">
        <v>216</v>
      </c>
      <c r="I4902" t="s">
        <v>78</v>
      </c>
      <c r="J4902" t="s">
        <v>136</v>
      </c>
      <c r="K4902" t="s">
        <v>22</v>
      </c>
      <c r="L4902" t="s">
        <v>177</v>
      </c>
      <c r="M4902" t="s">
        <v>18273</v>
      </c>
      <c r="N4902" t="s">
        <v>18274</v>
      </c>
      <c r="O4902">
        <v>5.9570827777777779</v>
      </c>
      <c r="P4902">
        <v>0</v>
      </c>
      <c r="Q4902">
        <v>1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0.11836607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0.11836607</v>
      </c>
    </row>
    <row r="4903" spans="1:32" x14ac:dyDescent="0.3">
      <c r="A4903">
        <v>3016836</v>
      </c>
      <c r="B4903">
        <v>1</v>
      </c>
      <c r="C4903" t="s">
        <v>82</v>
      </c>
      <c r="D4903" t="s">
        <v>100</v>
      </c>
      <c r="E4903" t="s">
        <v>18275</v>
      </c>
      <c r="F4903" t="s">
        <v>18276</v>
      </c>
      <c r="G4903" t="s">
        <v>134</v>
      </c>
      <c r="H4903" t="s">
        <v>182</v>
      </c>
      <c r="I4903" t="s">
        <v>78</v>
      </c>
      <c r="J4903" t="s">
        <v>136</v>
      </c>
      <c r="K4903" t="s">
        <v>22</v>
      </c>
      <c r="L4903" t="s">
        <v>177</v>
      </c>
      <c r="M4903" t="s">
        <v>18277</v>
      </c>
      <c r="N4903" t="s">
        <v>18278</v>
      </c>
      <c r="O4903">
        <v>0.63049666666666671</v>
      </c>
      <c r="P4903">
        <v>0</v>
      </c>
      <c r="Q4903">
        <v>35</v>
      </c>
      <c r="R4903">
        <v>0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0</v>
      </c>
      <c r="Y4903">
        <v>5.9243589999999999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5.9243589999999999</v>
      </c>
    </row>
    <row r="4904" spans="1:32" x14ac:dyDescent="0.3">
      <c r="A4904">
        <v>3015999</v>
      </c>
      <c r="B4904">
        <v>1</v>
      </c>
      <c r="C4904" t="s">
        <v>83</v>
      </c>
      <c r="D4904" t="s">
        <v>115</v>
      </c>
      <c r="E4904" t="s">
        <v>18279</v>
      </c>
      <c r="F4904" t="s">
        <v>18280</v>
      </c>
      <c r="G4904" t="s">
        <v>134</v>
      </c>
      <c r="H4904" t="s">
        <v>182</v>
      </c>
      <c r="I4904" t="s">
        <v>78</v>
      </c>
      <c r="J4904" t="s">
        <v>136</v>
      </c>
      <c r="K4904" t="s">
        <v>22</v>
      </c>
      <c r="L4904" t="s">
        <v>177</v>
      </c>
      <c r="M4904" t="s">
        <v>18281</v>
      </c>
      <c r="N4904" t="s">
        <v>18282</v>
      </c>
      <c r="O4904">
        <v>1.0466544444444446</v>
      </c>
      <c r="P4904">
        <v>0</v>
      </c>
      <c r="Q4904">
        <v>57</v>
      </c>
      <c r="R4904">
        <v>0</v>
      </c>
      <c r="S4904">
        <v>0</v>
      </c>
      <c r="T4904">
        <v>0</v>
      </c>
      <c r="U4904">
        <v>7</v>
      </c>
      <c r="V4904">
        <v>0</v>
      </c>
      <c r="W4904">
        <v>0</v>
      </c>
      <c r="X4904">
        <v>0</v>
      </c>
      <c r="Y4904">
        <v>9.5444080000000007</v>
      </c>
      <c r="Z4904">
        <v>0</v>
      </c>
      <c r="AA4904">
        <v>0</v>
      </c>
      <c r="AB4904">
        <v>0</v>
      </c>
      <c r="AC4904">
        <v>3.2396506999999999</v>
      </c>
      <c r="AD4904">
        <v>0</v>
      </c>
      <c r="AE4904">
        <v>0</v>
      </c>
      <c r="AF4904">
        <v>12.784058999999999</v>
      </c>
    </row>
    <row r="4905" spans="1:32" x14ac:dyDescent="0.3">
      <c r="A4905">
        <v>3001262</v>
      </c>
      <c r="B4905">
        <v>1</v>
      </c>
      <c r="C4905" t="s">
        <v>82</v>
      </c>
      <c r="D4905" t="s">
        <v>100</v>
      </c>
      <c r="E4905" t="s">
        <v>18283</v>
      </c>
      <c r="F4905" t="s">
        <v>18284</v>
      </c>
      <c r="G4905" t="s">
        <v>134</v>
      </c>
      <c r="H4905" t="s">
        <v>142</v>
      </c>
      <c r="I4905" t="s">
        <v>79</v>
      </c>
      <c r="J4905" t="s">
        <v>136</v>
      </c>
      <c r="K4905" t="s">
        <v>22</v>
      </c>
      <c r="L4905" t="s">
        <v>137</v>
      </c>
      <c r="M4905" t="s">
        <v>18285</v>
      </c>
      <c r="N4905" t="s">
        <v>18286</v>
      </c>
      <c r="O4905">
        <v>7.1796377777777778</v>
      </c>
      <c r="P4905">
        <v>0</v>
      </c>
      <c r="Q4905">
        <v>2239</v>
      </c>
      <c r="R4905">
        <v>0</v>
      </c>
      <c r="S4905">
        <v>0</v>
      </c>
      <c r="T4905">
        <v>0</v>
      </c>
      <c r="U4905">
        <v>258</v>
      </c>
      <c r="V4905">
        <v>0</v>
      </c>
      <c r="W4905">
        <v>0</v>
      </c>
      <c r="X4905">
        <v>0</v>
      </c>
      <c r="Y4905">
        <v>4500.7344000000003</v>
      </c>
      <c r="Z4905">
        <v>0</v>
      </c>
      <c r="AA4905">
        <v>0</v>
      </c>
      <c r="AB4905">
        <v>0</v>
      </c>
      <c r="AC4905">
        <v>1894.8413</v>
      </c>
      <c r="AD4905">
        <v>0</v>
      </c>
      <c r="AE4905">
        <v>0</v>
      </c>
      <c r="AF4905">
        <v>6395.5757000000003</v>
      </c>
    </row>
    <row r="4906" spans="1:32" x14ac:dyDescent="0.3">
      <c r="A4906">
        <v>3015897</v>
      </c>
      <c r="B4906">
        <v>1</v>
      </c>
      <c r="C4906" t="s">
        <v>83</v>
      </c>
      <c r="D4906" t="s">
        <v>123</v>
      </c>
      <c r="E4906" t="s">
        <v>18287</v>
      </c>
      <c r="F4906" t="s">
        <v>18288</v>
      </c>
      <c r="G4906" t="s">
        <v>134</v>
      </c>
      <c r="H4906" t="s">
        <v>182</v>
      </c>
      <c r="I4906" t="s">
        <v>78</v>
      </c>
      <c r="J4906" t="s">
        <v>136</v>
      </c>
      <c r="K4906" t="s">
        <v>22</v>
      </c>
      <c r="L4906" t="s">
        <v>177</v>
      </c>
      <c r="M4906" t="s">
        <v>18289</v>
      </c>
      <c r="N4906" t="s">
        <v>18290</v>
      </c>
      <c r="O4906">
        <v>0.66169999999999995</v>
      </c>
      <c r="P4906">
        <v>0</v>
      </c>
      <c r="Q4906">
        <v>12</v>
      </c>
      <c r="R4906">
        <v>0</v>
      </c>
      <c r="S4906">
        <v>6</v>
      </c>
      <c r="T4906">
        <v>0</v>
      </c>
      <c r="U4906">
        <v>2</v>
      </c>
      <c r="V4906">
        <v>0</v>
      </c>
      <c r="W4906">
        <v>0</v>
      </c>
      <c r="X4906">
        <v>0</v>
      </c>
      <c r="Y4906">
        <v>1.6513374999999999</v>
      </c>
      <c r="Z4906">
        <v>0</v>
      </c>
      <c r="AA4906">
        <v>1.91804</v>
      </c>
      <c r="AB4906">
        <v>0</v>
      </c>
      <c r="AC4906">
        <v>0.55234510000000003</v>
      </c>
      <c r="AD4906">
        <v>0</v>
      </c>
      <c r="AE4906">
        <v>0</v>
      </c>
      <c r="AF4906">
        <v>4.1217227000000003</v>
      </c>
    </row>
    <row r="4907" spans="1:32" x14ac:dyDescent="0.3">
      <c r="A4907">
        <v>3015968</v>
      </c>
      <c r="B4907">
        <v>1</v>
      </c>
      <c r="C4907" t="s">
        <v>82</v>
      </c>
      <c r="D4907" t="s">
        <v>99</v>
      </c>
      <c r="E4907" t="s">
        <v>7901</v>
      </c>
      <c r="F4907" t="s">
        <v>7902</v>
      </c>
      <c r="G4907" t="s">
        <v>134</v>
      </c>
      <c r="H4907" t="s">
        <v>147</v>
      </c>
      <c r="I4907" t="s">
        <v>78</v>
      </c>
      <c r="J4907" t="s">
        <v>136</v>
      </c>
      <c r="K4907" t="s">
        <v>22</v>
      </c>
      <c r="L4907" t="s">
        <v>137</v>
      </c>
      <c r="M4907" t="s">
        <v>18291</v>
      </c>
      <c r="N4907" t="s">
        <v>18292</v>
      </c>
      <c r="O4907">
        <v>2.895</v>
      </c>
      <c r="P4907">
        <v>0</v>
      </c>
      <c r="Q4907">
        <v>66</v>
      </c>
      <c r="R4907">
        <v>0</v>
      </c>
      <c r="S4907">
        <v>1</v>
      </c>
      <c r="T4907">
        <v>0</v>
      </c>
      <c r="U4907">
        <v>6</v>
      </c>
      <c r="V4907">
        <v>0</v>
      </c>
      <c r="W4907">
        <v>1</v>
      </c>
      <c r="X4907">
        <v>0</v>
      </c>
      <c r="Y4907">
        <v>27.755215</v>
      </c>
      <c r="Z4907">
        <v>0</v>
      </c>
      <c r="AA4907">
        <v>2.0828723999999998</v>
      </c>
      <c r="AB4907">
        <v>0</v>
      </c>
      <c r="AC4907">
        <v>4.1185130000000001</v>
      </c>
      <c r="AD4907">
        <v>0</v>
      </c>
      <c r="AE4907">
        <v>2.7052404999999999</v>
      </c>
      <c r="AF4907">
        <v>36.661839999999998</v>
      </c>
    </row>
    <row r="4908" spans="1:32" x14ac:dyDescent="0.3">
      <c r="A4908">
        <v>3018318</v>
      </c>
      <c r="B4908">
        <v>1</v>
      </c>
      <c r="C4908" t="s">
        <v>82</v>
      </c>
      <c r="D4908" t="s">
        <v>112</v>
      </c>
      <c r="E4908" t="s">
        <v>18293</v>
      </c>
      <c r="F4908" t="s">
        <v>18294</v>
      </c>
      <c r="G4908" t="s">
        <v>134</v>
      </c>
      <c r="H4908" t="s">
        <v>238</v>
      </c>
      <c r="I4908" t="s">
        <v>78</v>
      </c>
      <c r="J4908" t="s">
        <v>136</v>
      </c>
      <c r="K4908" t="s">
        <v>22</v>
      </c>
      <c r="L4908" t="s">
        <v>177</v>
      </c>
      <c r="M4908" t="s">
        <v>18295</v>
      </c>
      <c r="N4908" t="s">
        <v>18296</v>
      </c>
      <c r="O4908">
        <v>1.6081266666666667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</row>
    <row r="4909" spans="1:32" x14ac:dyDescent="0.3">
      <c r="A4909">
        <v>3017940</v>
      </c>
      <c r="B4909">
        <v>1</v>
      </c>
      <c r="C4909" t="s">
        <v>82</v>
      </c>
      <c r="D4909" t="s">
        <v>90</v>
      </c>
      <c r="E4909" t="s">
        <v>18297</v>
      </c>
      <c r="F4909" t="s">
        <v>18298</v>
      </c>
      <c r="G4909" t="s">
        <v>134</v>
      </c>
      <c r="H4909" t="s">
        <v>367</v>
      </c>
      <c r="I4909" t="s">
        <v>78</v>
      </c>
      <c r="J4909" t="s">
        <v>136</v>
      </c>
      <c r="K4909" t="s">
        <v>22</v>
      </c>
      <c r="L4909" t="s">
        <v>177</v>
      </c>
      <c r="M4909" t="s">
        <v>18299</v>
      </c>
      <c r="N4909" t="s">
        <v>18300</v>
      </c>
      <c r="O4909">
        <v>4.6551374999999995</v>
      </c>
      <c r="P4909">
        <v>0</v>
      </c>
      <c r="Q4909">
        <v>3</v>
      </c>
      <c r="R4909">
        <v>0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0</v>
      </c>
      <c r="Y4909">
        <v>2.4826796</v>
      </c>
      <c r="Z4909">
        <v>0</v>
      </c>
      <c r="AA4909">
        <v>0</v>
      </c>
      <c r="AB4909">
        <v>0</v>
      </c>
      <c r="AC4909">
        <v>7.2562775999999998</v>
      </c>
      <c r="AD4909">
        <v>0</v>
      </c>
      <c r="AE4909">
        <v>0</v>
      </c>
      <c r="AF4909">
        <v>9.7389569999999992</v>
      </c>
    </row>
    <row r="4910" spans="1:32" x14ac:dyDescent="0.3">
      <c r="A4910">
        <v>3019197</v>
      </c>
      <c r="B4910">
        <v>1</v>
      </c>
      <c r="C4910" t="s">
        <v>82</v>
      </c>
      <c r="D4910" t="s">
        <v>88</v>
      </c>
      <c r="E4910" t="s">
        <v>18301</v>
      </c>
      <c r="F4910" t="s">
        <v>18302</v>
      </c>
      <c r="G4910" t="s">
        <v>134</v>
      </c>
      <c r="H4910" t="s">
        <v>182</v>
      </c>
      <c r="I4910" t="s">
        <v>78</v>
      </c>
      <c r="J4910" t="s">
        <v>136</v>
      </c>
      <c r="K4910" t="s">
        <v>22</v>
      </c>
      <c r="L4910" t="s">
        <v>177</v>
      </c>
      <c r="M4910" t="s">
        <v>18303</v>
      </c>
      <c r="N4910" t="s">
        <v>18304</v>
      </c>
      <c r="O4910">
        <v>0.68916666666666671</v>
      </c>
      <c r="P4910">
        <v>0</v>
      </c>
      <c r="Q4910">
        <v>43</v>
      </c>
      <c r="R4910">
        <v>0</v>
      </c>
      <c r="S4910">
        <v>0</v>
      </c>
      <c r="T4910">
        <v>0</v>
      </c>
      <c r="U4910">
        <v>2</v>
      </c>
      <c r="V4910">
        <v>0</v>
      </c>
      <c r="W4910">
        <v>0</v>
      </c>
      <c r="X4910">
        <v>0</v>
      </c>
      <c r="Y4910">
        <v>4.3561139999999998</v>
      </c>
      <c r="Z4910">
        <v>0</v>
      </c>
      <c r="AA4910">
        <v>0</v>
      </c>
      <c r="AB4910">
        <v>0</v>
      </c>
      <c r="AC4910">
        <v>0.6356832</v>
      </c>
      <c r="AD4910">
        <v>0</v>
      </c>
      <c r="AE4910">
        <v>0</v>
      </c>
      <c r="AF4910">
        <v>4.991797</v>
      </c>
    </row>
    <row r="4911" spans="1:32" x14ac:dyDescent="0.3">
      <c r="A4911">
        <v>3016653</v>
      </c>
      <c r="B4911">
        <v>1</v>
      </c>
      <c r="C4911" t="s">
        <v>82</v>
      </c>
      <c r="D4911" t="s">
        <v>99</v>
      </c>
      <c r="E4911" t="s">
        <v>18305</v>
      </c>
      <c r="F4911" t="s">
        <v>18306</v>
      </c>
      <c r="G4911" t="s">
        <v>134</v>
      </c>
      <c r="H4911" t="s">
        <v>147</v>
      </c>
      <c r="I4911" t="s">
        <v>78</v>
      </c>
      <c r="J4911" t="s">
        <v>136</v>
      </c>
      <c r="K4911" t="s">
        <v>22</v>
      </c>
      <c r="L4911" t="s">
        <v>137</v>
      </c>
      <c r="M4911" t="s">
        <v>18307</v>
      </c>
      <c r="N4911" t="s">
        <v>18308</v>
      </c>
      <c r="O4911">
        <v>1.7958333333333334</v>
      </c>
      <c r="P4911">
        <v>0</v>
      </c>
      <c r="Q4911">
        <v>253</v>
      </c>
      <c r="R4911">
        <v>0</v>
      </c>
      <c r="S4911">
        <v>4</v>
      </c>
      <c r="T4911">
        <v>0</v>
      </c>
      <c r="U4911">
        <v>27</v>
      </c>
      <c r="V4911">
        <v>0</v>
      </c>
      <c r="W4911">
        <v>0</v>
      </c>
      <c r="X4911">
        <v>0</v>
      </c>
      <c r="Y4911">
        <v>70.316574000000003</v>
      </c>
      <c r="Z4911">
        <v>0</v>
      </c>
      <c r="AA4911">
        <v>2.4037320000000002</v>
      </c>
      <c r="AB4911">
        <v>0</v>
      </c>
      <c r="AC4911">
        <v>15.724696</v>
      </c>
      <c r="AD4911">
        <v>0</v>
      </c>
      <c r="AE4911">
        <v>0</v>
      </c>
      <c r="AF4911">
        <v>88.444999999999993</v>
      </c>
    </row>
    <row r="4912" spans="1:32" x14ac:dyDescent="0.3">
      <c r="A4912">
        <v>3012642</v>
      </c>
      <c r="B4912">
        <v>1</v>
      </c>
      <c r="C4912" t="s">
        <v>83</v>
      </c>
      <c r="D4912" t="s">
        <v>119</v>
      </c>
      <c r="E4912" t="s">
        <v>5879</v>
      </c>
      <c r="F4912" t="s">
        <v>5880</v>
      </c>
      <c r="G4912" t="s">
        <v>134</v>
      </c>
      <c r="H4912" t="s">
        <v>147</v>
      </c>
      <c r="I4912" t="s">
        <v>79</v>
      </c>
      <c r="J4912" t="s">
        <v>136</v>
      </c>
      <c r="K4912" t="s">
        <v>22</v>
      </c>
      <c r="L4912" t="s">
        <v>137</v>
      </c>
      <c r="M4912" t="s">
        <v>18309</v>
      </c>
      <c r="N4912" t="s">
        <v>18310</v>
      </c>
      <c r="O4912">
        <v>3.277222222222222</v>
      </c>
      <c r="P4912">
        <v>5</v>
      </c>
      <c r="Q4912">
        <v>1343</v>
      </c>
      <c r="R4912">
        <v>1</v>
      </c>
      <c r="S4912">
        <v>22</v>
      </c>
      <c r="T4912">
        <v>3</v>
      </c>
      <c r="U4912">
        <v>109</v>
      </c>
      <c r="V4912">
        <v>1</v>
      </c>
      <c r="W4912">
        <v>0</v>
      </c>
      <c r="X4912">
        <v>190.46961999999999</v>
      </c>
      <c r="Y4912">
        <v>399.9033</v>
      </c>
      <c r="Z4912">
        <v>1.7190346999999999</v>
      </c>
      <c r="AA4912">
        <v>3.9423819</v>
      </c>
      <c r="AB4912">
        <v>13.557918000000001</v>
      </c>
      <c r="AC4912">
        <v>92.77346</v>
      </c>
      <c r="AD4912">
        <v>60.199060000000003</v>
      </c>
      <c r="AE4912">
        <v>0</v>
      </c>
      <c r="AF4912">
        <v>762.56475999999998</v>
      </c>
    </row>
    <row r="4913" spans="1:32" x14ac:dyDescent="0.3">
      <c r="A4913">
        <v>3016252</v>
      </c>
      <c r="B4913">
        <v>1</v>
      </c>
      <c r="C4913" t="s">
        <v>82</v>
      </c>
      <c r="D4913" t="s">
        <v>103</v>
      </c>
      <c r="E4913" t="s">
        <v>3778</v>
      </c>
      <c r="F4913" t="s">
        <v>3779</v>
      </c>
      <c r="G4913" t="s">
        <v>134</v>
      </c>
      <c r="H4913" t="s">
        <v>211</v>
      </c>
      <c r="I4913" t="s">
        <v>79</v>
      </c>
      <c r="J4913" t="s">
        <v>136</v>
      </c>
      <c r="K4913" t="s">
        <v>22</v>
      </c>
      <c r="L4913" t="s">
        <v>177</v>
      </c>
      <c r="M4913" t="s">
        <v>18311</v>
      </c>
      <c r="N4913" t="s">
        <v>18312</v>
      </c>
      <c r="O4913">
        <v>0.89666666666666661</v>
      </c>
      <c r="P4913">
        <v>0</v>
      </c>
      <c r="Q4913">
        <v>344</v>
      </c>
      <c r="R4913">
        <v>0</v>
      </c>
      <c r="S4913">
        <v>87</v>
      </c>
      <c r="T4913">
        <v>2</v>
      </c>
      <c r="U4913">
        <v>30</v>
      </c>
      <c r="V4913">
        <v>0</v>
      </c>
      <c r="W4913">
        <v>0</v>
      </c>
      <c r="X4913">
        <v>0</v>
      </c>
      <c r="Y4913">
        <v>35.489780000000003</v>
      </c>
      <c r="Z4913">
        <v>0</v>
      </c>
      <c r="AA4913">
        <v>5.3749374999999997</v>
      </c>
      <c r="AB4913">
        <v>27.71594</v>
      </c>
      <c r="AC4913">
        <v>14.917165000000001</v>
      </c>
      <c r="AD4913">
        <v>0</v>
      </c>
      <c r="AE4913">
        <v>0</v>
      </c>
      <c r="AF4913">
        <v>83.497826000000003</v>
      </c>
    </row>
    <row r="4914" spans="1:32" x14ac:dyDescent="0.3">
      <c r="A4914">
        <v>3014929</v>
      </c>
      <c r="B4914">
        <v>1</v>
      </c>
      <c r="C4914" t="s">
        <v>82</v>
      </c>
      <c r="D4914" t="s">
        <v>94</v>
      </c>
      <c r="E4914" t="s">
        <v>18313</v>
      </c>
      <c r="F4914" t="s">
        <v>18314</v>
      </c>
      <c r="G4914" t="s">
        <v>134</v>
      </c>
      <c r="H4914" t="s">
        <v>367</v>
      </c>
      <c r="I4914" t="s">
        <v>78</v>
      </c>
      <c r="J4914" t="s">
        <v>136</v>
      </c>
      <c r="K4914" t="s">
        <v>22</v>
      </c>
      <c r="L4914" t="s">
        <v>177</v>
      </c>
      <c r="M4914" t="s">
        <v>18315</v>
      </c>
      <c r="N4914" t="s">
        <v>18316</v>
      </c>
      <c r="O4914">
        <v>6.4631411111111117</v>
      </c>
      <c r="P4914">
        <v>0</v>
      </c>
      <c r="Q4914">
        <v>1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1.6508988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1.6508988</v>
      </c>
    </row>
    <row r="4915" spans="1:32" x14ac:dyDescent="0.3">
      <c r="A4915">
        <v>3017638</v>
      </c>
      <c r="B4915">
        <v>1</v>
      </c>
      <c r="C4915" t="s">
        <v>82</v>
      </c>
      <c r="D4915" t="s">
        <v>87</v>
      </c>
      <c r="E4915" t="s">
        <v>18317</v>
      </c>
      <c r="F4915" t="s">
        <v>18318</v>
      </c>
      <c r="G4915" t="s">
        <v>134</v>
      </c>
      <c r="H4915" t="s">
        <v>404</v>
      </c>
      <c r="I4915" t="s">
        <v>78</v>
      </c>
      <c r="J4915" t="s">
        <v>136</v>
      </c>
      <c r="K4915" t="s">
        <v>22</v>
      </c>
      <c r="L4915" t="s">
        <v>177</v>
      </c>
      <c r="M4915" t="s">
        <v>18319</v>
      </c>
      <c r="N4915" t="s">
        <v>18320</v>
      </c>
      <c r="O4915">
        <v>2.1963888888888889</v>
      </c>
      <c r="P4915">
        <v>0</v>
      </c>
      <c r="Q4915">
        <v>319</v>
      </c>
      <c r="R4915">
        <v>0</v>
      </c>
      <c r="S4915">
        <v>0</v>
      </c>
      <c r="T4915">
        <v>0</v>
      </c>
      <c r="U4915">
        <v>24</v>
      </c>
      <c r="V4915">
        <v>0</v>
      </c>
      <c r="W4915">
        <v>0</v>
      </c>
      <c r="X4915">
        <v>0</v>
      </c>
      <c r="Y4915">
        <v>372.59125</v>
      </c>
      <c r="Z4915">
        <v>0</v>
      </c>
      <c r="AA4915">
        <v>0</v>
      </c>
      <c r="AB4915">
        <v>0</v>
      </c>
      <c r="AC4915">
        <v>25.948473</v>
      </c>
      <c r="AD4915">
        <v>0</v>
      </c>
      <c r="AE4915">
        <v>0</v>
      </c>
      <c r="AF4915">
        <v>398.53969999999998</v>
      </c>
    </row>
    <row r="4916" spans="1:32" x14ac:dyDescent="0.3">
      <c r="A4916">
        <v>3018683</v>
      </c>
      <c r="B4916">
        <v>1</v>
      </c>
      <c r="C4916" t="s">
        <v>82</v>
      </c>
      <c r="D4916" t="s">
        <v>106</v>
      </c>
      <c r="E4916" t="s">
        <v>18321</v>
      </c>
      <c r="F4916" t="s">
        <v>18322</v>
      </c>
      <c r="G4916" t="s">
        <v>134</v>
      </c>
      <c r="H4916" t="s">
        <v>211</v>
      </c>
      <c r="I4916" t="s">
        <v>79</v>
      </c>
      <c r="J4916" t="s">
        <v>136</v>
      </c>
      <c r="K4916" t="s">
        <v>22</v>
      </c>
      <c r="L4916" t="s">
        <v>177</v>
      </c>
      <c r="M4916" t="s">
        <v>18323</v>
      </c>
      <c r="N4916" t="s">
        <v>18324</v>
      </c>
      <c r="O4916">
        <v>1.2558333333333334</v>
      </c>
      <c r="P4916">
        <v>4</v>
      </c>
      <c r="Q4916">
        <v>138</v>
      </c>
      <c r="R4916">
        <v>6</v>
      </c>
      <c r="S4916">
        <v>4</v>
      </c>
      <c r="T4916">
        <v>14</v>
      </c>
      <c r="U4916">
        <v>43</v>
      </c>
      <c r="V4916">
        <v>0</v>
      </c>
      <c r="W4916">
        <v>0</v>
      </c>
      <c r="X4916">
        <v>1.2930121000000001</v>
      </c>
      <c r="Y4916">
        <v>49.498843999999998</v>
      </c>
      <c r="Z4916">
        <v>35.317616000000001</v>
      </c>
      <c r="AA4916">
        <v>0.80442480000000005</v>
      </c>
      <c r="AB4916">
        <v>61.304516</v>
      </c>
      <c r="AC4916">
        <v>15.926822</v>
      </c>
      <c r="AD4916">
        <v>0</v>
      </c>
      <c r="AE4916">
        <v>0</v>
      </c>
      <c r="AF4916">
        <v>164.14523</v>
      </c>
    </row>
    <row r="4917" spans="1:32" x14ac:dyDescent="0.3">
      <c r="A4917">
        <v>3015894</v>
      </c>
      <c r="B4917">
        <v>1</v>
      </c>
      <c r="C4917" t="s">
        <v>82</v>
      </c>
      <c r="D4917" t="s">
        <v>105</v>
      </c>
      <c r="E4917" t="s">
        <v>18325</v>
      </c>
      <c r="F4917" t="s">
        <v>18326</v>
      </c>
      <c r="G4917" t="s">
        <v>134</v>
      </c>
      <c r="H4917" t="s">
        <v>4437</v>
      </c>
      <c r="I4917" t="s">
        <v>79</v>
      </c>
      <c r="J4917" t="s">
        <v>136</v>
      </c>
      <c r="K4917" t="s">
        <v>22</v>
      </c>
      <c r="L4917" t="s">
        <v>177</v>
      </c>
      <c r="M4917" t="s">
        <v>18327</v>
      </c>
      <c r="N4917" t="s">
        <v>18328</v>
      </c>
      <c r="O4917">
        <v>0.33029555555555556</v>
      </c>
      <c r="P4917">
        <v>0</v>
      </c>
      <c r="Q4917">
        <v>125</v>
      </c>
      <c r="R4917">
        <v>0</v>
      </c>
      <c r="S4917">
        <v>0</v>
      </c>
      <c r="T4917">
        <v>0</v>
      </c>
      <c r="U4917">
        <v>35</v>
      </c>
      <c r="V4917">
        <v>0</v>
      </c>
      <c r="W4917">
        <v>0</v>
      </c>
      <c r="X4917">
        <v>0</v>
      </c>
      <c r="Y4917">
        <v>4.8870893000000004</v>
      </c>
      <c r="Z4917">
        <v>0</v>
      </c>
      <c r="AA4917">
        <v>0</v>
      </c>
      <c r="AB4917">
        <v>0</v>
      </c>
      <c r="AC4917">
        <v>16.410710999999999</v>
      </c>
      <c r="AD4917">
        <v>0</v>
      </c>
      <c r="AE4917">
        <v>0</v>
      </c>
      <c r="AF4917">
        <v>21.297799999999999</v>
      </c>
    </row>
    <row r="4918" spans="1:32" x14ac:dyDescent="0.3">
      <c r="A4918">
        <v>3018325</v>
      </c>
      <c r="B4918">
        <v>1</v>
      </c>
      <c r="C4918" t="s">
        <v>83</v>
      </c>
      <c r="D4918" t="s">
        <v>130</v>
      </c>
      <c r="E4918" t="s">
        <v>18329</v>
      </c>
      <c r="F4918" t="s">
        <v>18330</v>
      </c>
      <c r="G4918" t="s">
        <v>134</v>
      </c>
      <c r="H4918" t="s">
        <v>211</v>
      </c>
      <c r="I4918" t="s">
        <v>79</v>
      </c>
      <c r="J4918" t="s">
        <v>136</v>
      </c>
      <c r="K4918" t="s">
        <v>22</v>
      </c>
      <c r="L4918" t="s">
        <v>177</v>
      </c>
      <c r="M4918" t="s">
        <v>18331</v>
      </c>
      <c r="N4918" t="s">
        <v>18332</v>
      </c>
      <c r="O4918">
        <v>0.35583333333333333</v>
      </c>
      <c r="P4918">
        <v>5</v>
      </c>
      <c r="Q4918">
        <v>12202</v>
      </c>
      <c r="R4918">
        <v>13</v>
      </c>
      <c r="S4918">
        <v>152</v>
      </c>
      <c r="T4918">
        <v>24</v>
      </c>
      <c r="U4918">
        <v>997</v>
      </c>
      <c r="V4918">
        <v>11</v>
      </c>
      <c r="W4918">
        <v>1</v>
      </c>
      <c r="X4918">
        <v>21.827891999999999</v>
      </c>
      <c r="Y4918">
        <v>995.87760000000003</v>
      </c>
      <c r="Z4918">
        <v>4.0185510000000004</v>
      </c>
      <c r="AA4918">
        <v>17.427634999999999</v>
      </c>
      <c r="AB4918">
        <v>74.636780000000002</v>
      </c>
      <c r="AC4918">
        <v>245.95522</v>
      </c>
      <c r="AD4918">
        <v>202.1951</v>
      </c>
      <c r="AE4918">
        <v>1.4871258000000001</v>
      </c>
      <c r="AF4918">
        <v>1563.4259</v>
      </c>
    </row>
    <row r="4919" spans="1:32" x14ac:dyDescent="0.3">
      <c r="A4919">
        <v>3018319</v>
      </c>
      <c r="B4919">
        <v>1</v>
      </c>
      <c r="C4919" t="s">
        <v>83</v>
      </c>
      <c r="D4919" t="s">
        <v>123</v>
      </c>
      <c r="E4919" t="s">
        <v>18333</v>
      </c>
      <c r="F4919" t="s">
        <v>18334</v>
      </c>
      <c r="G4919" t="s">
        <v>134</v>
      </c>
      <c r="H4919" t="s">
        <v>211</v>
      </c>
      <c r="I4919" t="s">
        <v>79</v>
      </c>
      <c r="J4919" t="s">
        <v>136</v>
      </c>
      <c r="K4919" t="s">
        <v>22</v>
      </c>
      <c r="L4919" t="s">
        <v>177</v>
      </c>
      <c r="M4919" t="s">
        <v>18335</v>
      </c>
      <c r="N4919" t="s">
        <v>18336</v>
      </c>
      <c r="O4919">
        <v>0.86138888888888887</v>
      </c>
      <c r="P4919">
        <v>3</v>
      </c>
      <c r="Q4919">
        <v>62</v>
      </c>
      <c r="R4919">
        <v>40</v>
      </c>
      <c r="S4919">
        <v>99</v>
      </c>
      <c r="T4919">
        <v>2</v>
      </c>
      <c r="U4919">
        <v>25</v>
      </c>
      <c r="V4919">
        <v>0</v>
      </c>
      <c r="W4919">
        <v>0</v>
      </c>
      <c r="X4919">
        <v>1.6292632</v>
      </c>
      <c r="Y4919">
        <v>8.907432</v>
      </c>
      <c r="Z4919">
        <v>20.959296999999999</v>
      </c>
      <c r="AA4919">
        <v>49.364269999999998</v>
      </c>
      <c r="AB4919">
        <v>9.3728839999999994E-2</v>
      </c>
      <c r="AC4919">
        <v>8.6988099999999999</v>
      </c>
      <c r="AD4919">
        <v>0</v>
      </c>
      <c r="AE4919">
        <v>0</v>
      </c>
      <c r="AF4919">
        <v>89.652799999999999</v>
      </c>
    </row>
    <row r="4920" spans="1:32" x14ac:dyDescent="0.3">
      <c r="A4920">
        <v>3017996</v>
      </c>
      <c r="B4920">
        <v>1</v>
      </c>
      <c r="C4920" t="s">
        <v>82</v>
      </c>
      <c r="D4920" t="s">
        <v>106</v>
      </c>
      <c r="E4920" t="s">
        <v>11638</v>
      </c>
      <c r="F4920" t="s">
        <v>11639</v>
      </c>
      <c r="G4920" t="s">
        <v>134</v>
      </c>
      <c r="H4920" t="s">
        <v>367</v>
      </c>
      <c r="I4920" t="s">
        <v>78</v>
      </c>
      <c r="J4920" t="s">
        <v>136</v>
      </c>
      <c r="K4920" t="s">
        <v>22</v>
      </c>
      <c r="L4920" t="s">
        <v>177</v>
      </c>
      <c r="M4920" t="s">
        <v>18337</v>
      </c>
      <c r="N4920" t="s">
        <v>18338</v>
      </c>
      <c r="O4920">
        <v>1.6197930555555555</v>
      </c>
      <c r="P4920">
        <v>0</v>
      </c>
      <c r="Q4920">
        <v>4</v>
      </c>
      <c r="R4920">
        <v>0</v>
      </c>
      <c r="S4920">
        <v>0</v>
      </c>
      <c r="T4920">
        <v>0</v>
      </c>
      <c r="U4920">
        <v>2</v>
      </c>
      <c r="V4920">
        <v>0</v>
      </c>
      <c r="W4920">
        <v>0</v>
      </c>
      <c r="X4920">
        <v>0</v>
      </c>
      <c r="Y4920">
        <v>1.5818627000000001</v>
      </c>
      <c r="Z4920">
        <v>0</v>
      </c>
      <c r="AA4920">
        <v>0</v>
      </c>
      <c r="AB4920">
        <v>0</v>
      </c>
      <c r="AC4920">
        <v>9.2145814999999995</v>
      </c>
      <c r="AD4920">
        <v>0</v>
      </c>
      <c r="AE4920">
        <v>0</v>
      </c>
      <c r="AF4920">
        <v>10.796443999999999</v>
      </c>
    </row>
    <row r="4921" spans="1:32" x14ac:dyDescent="0.3">
      <c r="A4921">
        <v>3015749</v>
      </c>
      <c r="B4921">
        <v>1</v>
      </c>
      <c r="C4921" t="s">
        <v>82</v>
      </c>
      <c r="D4921" t="s">
        <v>111</v>
      </c>
      <c r="E4921" t="s">
        <v>7190</v>
      </c>
      <c r="F4921" t="s">
        <v>7191</v>
      </c>
      <c r="G4921" t="s">
        <v>134</v>
      </c>
      <c r="H4921" t="s">
        <v>147</v>
      </c>
      <c r="I4921" t="s">
        <v>79</v>
      </c>
      <c r="J4921" t="s">
        <v>136</v>
      </c>
      <c r="K4921" t="s">
        <v>22</v>
      </c>
      <c r="L4921" t="s">
        <v>137</v>
      </c>
      <c r="M4921" t="s">
        <v>18339</v>
      </c>
      <c r="N4921" t="s">
        <v>18340</v>
      </c>
      <c r="O4921">
        <v>3.3977777777777778</v>
      </c>
      <c r="P4921">
        <v>0</v>
      </c>
      <c r="Q4921">
        <v>833</v>
      </c>
      <c r="R4921">
        <v>131</v>
      </c>
      <c r="S4921">
        <v>300</v>
      </c>
      <c r="T4921">
        <v>16</v>
      </c>
      <c r="U4921">
        <v>167</v>
      </c>
      <c r="V4921">
        <v>0</v>
      </c>
      <c r="W4921">
        <v>0</v>
      </c>
      <c r="X4921">
        <v>0</v>
      </c>
      <c r="Y4921">
        <v>697.03545999999994</v>
      </c>
      <c r="Z4921">
        <v>602.71185000000003</v>
      </c>
      <c r="AA4921">
        <v>842.61255000000006</v>
      </c>
      <c r="AB4921">
        <v>190.39966000000001</v>
      </c>
      <c r="AC4921">
        <v>202.65630999999999</v>
      </c>
      <c r="AD4921">
        <v>0</v>
      </c>
      <c r="AE4921">
        <v>0</v>
      </c>
      <c r="AF4921">
        <v>2535.4158000000002</v>
      </c>
    </row>
    <row r="4922" spans="1:32" x14ac:dyDescent="0.3">
      <c r="A4922">
        <v>3015861</v>
      </c>
      <c r="B4922">
        <v>1</v>
      </c>
      <c r="C4922" t="s">
        <v>82</v>
      </c>
      <c r="D4922" t="s">
        <v>84</v>
      </c>
      <c r="E4922" t="s">
        <v>18341</v>
      </c>
      <c r="F4922" t="s">
        <v>18342</v>
      </c>
      <c r="G4922" t="s">
        <v>134</v>
      </c>
      <c r="H4922" t="s">
        <v>182</v>
      </c>
      <c r="I4922" t="s">
        <v>78</v>
      </c>
      <c r="J4922" t="s">
        <v>136</v>
      </c>
      <c r="K4922" t="s">
        <v>22</v>
      </c>
      <c r="L4922" t="s">
        <v>177</v>
      </c>
      <c r="M4922" t="s">
        <v>18343</v>
      </c>
      <c r="N4922" t="s">
        <v>18344</v>
      </c>
      <c r="O4922">
        <v>0.72151333333333334</v>
      </c>
      <c r="P4922">
        <v>0</v>
      </c>
      <c r="Q4922">
        <v>210</v>
      </c>
      <c r="R4922">
        <v>0</v>
      </c>
      <c r="S4922">
        <v>0</v>
      </c>
      <c r="T4922">
        <v>0</v>
      </c>
      <c r="U4922">
        <v>30</v>
      </c>
      <c r="V4922">
        <v>0</v>
      </c>
      <c r="W4922">
        <v>0</v>
      </c>
      <c r="X4922">
        <v>0</v>
      </c>
      <c r="Y4922">
        <v>43.630543000000003</v>
      </c>
      <c r="Z4922">
        <v>0</v>
      </c>
      <c r="AA4922">
        <v>0</v>
      </c>
      <c r="AB4922">
        <v>0</v>
      </c>
      <c r="AC4922">
        <v>59.305599999999998</v>
      </c>
      <c r="AD4922">
        <v>0</v>
      </c>
      <c r="AE4922">
        <v>0</v>
      </c>
      <c r="AF4922">
        <v>102.93613999999999</v>
      </c>
    </row>
    <row r="4923" spans="1:32" x14ac:dyDescent="0.3">
      <c r="A4923">
        <v>3017410</v>
      </c>
      <c r="B4923">
        <v>1</v>
      </c>
      <c r="C4923" t="s">
        <v>82</v>
      </c>
      <c r="D4923" t="s">
        <v>102</v>
      </c>
      <c r="E4923" t="s">
        <v>18345</v>
      </c>
      <c r="F4923" t="s">
        <v>18346</v>
      </c>
      <c r="G4923" t="s">
        <v>134</v>
      </c>
      <c r="H4923" t="s">
        <v>216</v>
      </c>
      <c r="I4923" t="s">
        <v>78</v>
      </c>
      <c r="J4923" t="s">
        <v>136</v>
      </c>
      <c r="K4923" t="s">
        <v>22</v>
      </c>
      <c r="L4923" t="s">
        <v>177</v>
      </c>
      <c r="M4923" t="s">
        <v>18347</v>
      </c>
      <c r="N4923" t="s">
        <v>18348</v>
      </c>
      <c r="O4923">
        <v>1.3582580555555557</v>
      </c>
      <c r="P4923">
        <v>0</v>
      </c>
      <c r="Q4923">
        <v>0</v>
      </c>
      <c r="R4923">
        <v>0</v>
      </c>
      <c r="S4923">
        <v>1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3.4570320000000001E-3</v>
      </c>
      <c r="AB4923">
        <v>0</v>
      </c>
      <c r="AC4923">
        <v>0</v>
      </c>
      <c r="AD4923">
        <v>0</v>
      </c>
      <c r="AE4923">
        <v>0</v>
      </c>
      <c r="AF4923">
        <v>3.4570320000000001E-3</v>
      </c>
    </row>
    <row r="4924" spans="1:32" x14ac:dyDescent="0.3">
      <c r="A4924">
        <v>3015024</v>
      </c>
      <c r="B4924">
        <v>1</v>
      </c>
      <c r="C4924" t="s">
        <v>82</v>
      </c>
      <c r="D4924" t="s">
        <v>90</v>
      </c>
      <c r="E4924" t="s">
        <v>514</v>
      </c>
      <c r="F4924" t="s">
        <v>515</v>
      </c>
      <c r="G4924" t="s">
        <v>134</v>
      </c>
      <c r="H4924" t="s">
        <v>142</v>
      </c>
      <c r="I4924" t="s">
        <v>78</v>
      </c>
      <c r="J4924" t="s">
        <v>136</v>
      </c>
      <c r="K4924" t="s">
        <v>22</v>
      </c>
      <c r="L4924" t="s">
        <v>137</v>
      </c>
      <c r="M4924" t="s">
        <v>18349</v>
      </c>
      <c r="N4924" t="s">
        <v>18350</v>
      </c>
      <c r="O4924">
        <v>2.5427777777777778</v>
      </c>
      <c r="P4924">
        <v>0</v>
      </c>
      <c r="Q4924">
        <v>590</v>
      </c>
      <c r="R4924">
        <v>0</v>
      </c>
      <c r="S4924">
        <v>0</v>
      </c>
      <c r="T4924">
        <v>0</v>
      </c>
      <c r="U4924">
        <v>67</v>
      </c>
      <c r="V4924">
        <v>0</v>
      </c>
      <c r="W4924">
        <v>0</v>
      </c>
      <c r="X4924">
        <v>0</v>
      </c>
      <c r="Y4924">
        <v>380.71674000000002</v>
      </c>
      <c r="Z4924">
        <v>0</v>
      </c>
      <c r="AA4924">
        <v>0</v>
      </c>
      <c r="AB4924">
        <v>0</v>
      </c>
      <c r="AC4924">
        <v>51.9741</v>
      </c>
      <c r="AD4924">
        <v>0</v>
      </c>
      <c r="AE4924">
        <v>0</v>
      </c>
      <c r="AF4924">
        <v>432.69085999999999</v>
      </c>
    </row>
    <row r="4925" spans="1:32" x14ac:dyDescent="0.3">
      <c r="A4925">
        <v>3018687</v>
      </c>
      <c r="B4925">
        <v>1</v>
      </c>
      <c r="C4925" t="s">
        <v>83</v>
      </c>
      <c r="D4925" t="s">
        <v>123</v>
      </c>
      <c r="E4925" t="s">
        <v>18351</v>
      </c>
      <c r="F4925" t="s">
        <v>18352</v>
      </c>
      <c r="G4925" t="s">
        <v>134</v>
      </c>
      <c r="H4925" t="s">
        <v>211</v>
      </c>
      <c r="I4925" t="s">
        <v>79</v>
      </c>
      <c r="J4925" t="s">
        <v>136</v>
      </c>
      <c r="K4925" t="s">
        <v>22</v>
      </c>
      <c r="L4925" t="s">
        <v>177</v>
      </c>
      <c r="M4925" t="s">
        <v>18353</v>
      </c>
      <c r="N4925" t="s">
        <v>18354</v>
      </c>
      <c r="O4925">
        <v>0.33444444444444443</v>
      </c>
      <c r="P4925">
        <v>3</v>
      </c>
      <c r="Q4925">
        <v>62</v>
      </c>
      <c r="R4925">
        <v>40</v>
      </c>
      <c r="S4925">
        <v>99</v>
      </c>
      <c r="T4925">
        <v>2</v>
      </c>
      <c r="U4925">
        <v>25</v>
      </c>
      <c r="V4925">
        <v>0</v>
      </c>
      <c r="W4925">
        <v>0</v>
      </c>
      <c r="X4925">
        <v>0.56487639999999995</v>
      </c>
      <c r="Y4925">
        <v>3.0819177999999998</v>
      </c>
      <c r="Z4925">
        <v>7.3614470000000001</v>
      </c>
      <c r="AA4925">
        <v>17.039107999999999</v>
      </c>
      <c r="AB4925">
        <v>4.052E-2</v>
      </c>
      <c r="AC4925">
        <v>3.2644044999999999</v>
      </c>
      <c r="AD4925">
        <v>0</v>
      </c>
      <c r="AE4925">
        <v>0</v>
      </c>
      <c r="AF4925">
        <v>31.352274000000001</v>
      </c>
    </row>
    <row r="4926" spans="1:32" x14ac:dyDescent="0.3">
      <c r="A4926">
        <v>3018636</v>
      </c>
      <c r="B4926">
        <v>1</v>
      </c>
      <c r="C4926" t="s">
        <v>82</v>
      </c>
      <c r="D4926" t="s">
        <v>91</v>
      </c>
      <c r="E4926" t="s">
        <v>18355</v>
      </c>
      <c r="F4926" t="s">
        <v>18356</v>
      </c>
      <c r="G4926" t="s">
        <v>134</v>
      </c>
      <c r="H4926" t="s">
        <v>142</v>
      </c>
      <c r="I4926" t="s">
        <v>78</v>
      </c>
      <c r="J4926" t="s">
        <v>136</v>
      </c>
      <c r="K4926" t="s">
        <v>22</v>
      </c>
      <c r="L4926" t="s">
        <v>137</v>
      </c>
      <c r="M4926" t="s">
        <v>18357</v>
      </c>
      <c r="N4926" t="s">
        <v>18358</v>
      </c>
      <c r="O4926">
        <v>6.5088888888888885</v>
      </c>
      <c r="P4926">
        <v>0</v>
      </c>
      <c r="Q4926">
        <v>283</v>
      </c>
      <c r="R4926">
        <v>0</v>
      </c>
      <c r="S4926">
        <v>0</v>
      </c>
      <c r="T4926">
        <v>0</v>
      </c>
      <c r="U4926">
        <v>43</v>
      </c>
      <c r="V4926">
        <v>0</v>
      </c>
      <c r="W4926">
        <v>0</v>
      </c>
      <c r="X4926">
        <v>0</v>
      </c>
      <c r="Y4926">
        <v>448.52996999999999</v>
      </c>
      <c r="Z4926">
        <v>0</v>
      </c>
      <c r="AA4926">
        <v>0</v>
      </c>
      <c r="AB4926">
        <v>0</v>
      </c>
      <c r="AC4926">
        <v>342.24103000000002</v>
      </c>
      <c r="AD4926">
        <v>0</v>
      </c>
      <c r="AE4926">
        <v>0</v>
      </c>
      <c r="AF4926">
        <v>790.77099999999996</v>
      </c>
    </row>
    <row r="4927" spans="1:32" x14ac:dyDescent="0.3">
      <c r="A4927">
        <v>3014907</v>
      </c>
      <c r="B4927">
        <v>1</v>
      </c>
      <c r="C4927" t="s">
        <v>82</v>
      </c>
      <c r="D4927" t="s">
        <v>84</v>
      </c>
      <c r="E4927" t="s">
        <v>18359</v>
      </c>
      <c r="F4927" t="s">
        <v>18360</v>
      </c>
      <c r="G4927" t="s">
        <v>134</v>
      </c>
      <c r="H4927" t="s">
        <v>367</v>
      </c>
      <c r="I4927" t="s">
        <v>78</v>
      </c>
      <c r="J4927" t="s">
        <v>136</v>
      </c>
      <c r="K4927" t="s">
        <v>22</v>
      </c>
      <c r="L4927" t="s">
        <v>177</v>
      </c>
      <c r="M4927" t="s">
        <v>18361</v>
      </c>
      <c r="N4927" t="s">
        <v>18362</v>
      </c>
      <c r="O4927">
        <v>5.1662466666666669</v>
      </c>
      <c r="P4927">
        <v>0</v>
      </c>
      <c r="Q4927">
        <v>207</v>
      </c>
      <c r="R4927">
        <v>0</v>
      </c>
      <c r="S4927">
        <v>0</v>
      </c>
      <c r="T4927">
        <v>0</v>
      </c>
      <c r="U4927">
        <v>17</v>
      </c>
      <c r="V4927">
        <v>0</v>
      </c>
      <c r="W4927">
        <v>0</v>
      </c>
      <c r="X4927">
        <v>0</v>
      </c>
      <c r="Y4927">
        <v>225.62783999999999</v>
      </c>
      <c r="Z4927">
        <v>0</v>
      </c>
      <c r="AA4927">
        <v>0</v>
      </c>
      <c r="AB4927">
        <v>0</v>
      </c>
      <c r="AC4927">
        <v>101.12569000000001</v>
      </c>
      <c r="AD4927">
        <v>0</v>
      </c>
      <c r="AE4927">
        <v>0</v>
      </c>
      <c r="AF4927">
        <v>326.75353999999999</v>
      </c>
    </row>
    <row r="4928" spans="1:32" x14ac:dyDescent="0.3">
      <c r="A4928">
        <v>3013560</v>
      </c>
      <c r="B4928">
        <v>1</v>
      </c>
      <c r="C4928" t="s">
        <v>82</v>
      </c>
      <c r="D4928" t="s">
        <v>87</v>
      </c>
      <c r="E4928" t="s">
        <v>18363</v>
      </c>
      <c r="F4928" t="s">
        <v>18364</v>
      </c>
      <c r="G4928" t="s">
        <v>134</v>
      </c>
      <c r="H4928" t="s">
        <v>238</v>
      </c>
      <c r="I4928" t="s">
        <v>78</v>
      </c>
      <c r="J4928" t="s">
        <v>136</v>
      </c>
      <c r="K4928" t="s">
        <v>22</v>
      </c>
      <c r="L4928" t="s">
        <v>177</v>
      </c>
      <c r="M4928" t="s">
        <v>18365</v>
      </c>
      <c r="N4928" t="s">
        <v>18366</v>
      </c>
      <c r="O4928">
        <v>4.1764922222222225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4.5951795999999998</v>
      </c>
      <c r="AD4928">
        <v>0</v>
      </c>
      <c r="AE4928">
        <v>0</v>
      </c>
      <c r="AF4928">
        <v>4.5951795999999998</v>
      </c>
    </row>
    <row r="4929" spans="1:32" x14ac:dyDescent="0.3">
      <c r="A4929">
        <v>3015365</v>
      </c>
      <c r="B4929">
        <v>1</v>
      </c>
      <c r="C4929" t="s">
        <v>82</v>
      </c>
      <c r="D4929" t="s">
        <v>91</v>
      </c>
      <c r="E4929" t="s">
        <v>18367</v>
      </c>
      <c r="F4929" t="s">
        <v>18368</v>
      </c>
      <c r="G4929" t="s">
        <v>134</v>
      </c>
      <c r="H4929" t="s">
        <v>147</v>
      </c>
      <c r="I4929" t="s">
        <v>78</v>
      </c>
      <c r="J4929" t="s">
        <v>136</v>
      </c>
      <c r="K4929" t="s">
        <v>22</v>
      </c>
      <c r="L4929" t="s">
        <v>137</v>
      </c>
      <c r="M4929" t="s">
        <v>18369</v>
      </c>
      <c r="N4929" t="s">
        <v>11475</v>
      </c>
      <c r="O4929">
        <v>5.4688888888888885</v>
      </c>
      <c r="P4929">
        <v>0</v>
      </c>
      <c r="Q4929">
        <v>204</v>
      </c>
      <c r="R4929">
        <v>0</v>
      </c>
      <c r="S4929">
        <v>37</v>
      </c>
      <c r="T4929">
        <v>0</v>
      </c>
      <c r="U4929">
        <v>18</v>
      </c>
      <c r="V4929">
        <v>0</v>
      </c>
      <c r="W4929">
        <v>0</v>
      </c>
      <c r="X4929">
        <v>0</v>
      </c>
      <c r="Y4929">
        <v>413.23962</v>
      </c>
      <c r="Z4929">
        <v>0</v>
      </c>
      <c r="AA4929">
        <v>120.07955</v>
      </c>
      <c r="AB4929">
        <v>0</v>
      </c>
      <c r="AC4929">
        <v>75.493576000000004</v>
      </c>
      <c r="AD4929">
        <v>0</v>
      </c>
      <c r="AE4929">
        <v>0</v>
      </c>
      <c r="AF4929">
        <v>608.81273999999996</v>
      </c>
    </row>
    <row r="4930" spans="1:32" x14ac:dyDescent="0.3">
      <c r="A4930">
        <v>3015860</v>
      </c>
      <c r="B4930">
        <v>1</v>
      </c>
      <c r="C4930" t="s">
        <v>82</v>
      </c>
      <c r="D4930" t="s">
        <v>95</v>
      </c>
      <c r="E4930" t="s">
        <v>18370</v>
      </c>
      <c r="F4930" t="s">
        <v>18371</v>
      </c>
      <c r="G4930" t="s">
        <v>134</v>
      </c>
      <c r="H4930" t="s">
        <v>367</v>
      </c>
      <c r="I4930" t="s">
        <v>78</v>
      </c>
      <c r="J4930" t="s">
        <v>136</v>
      </c>
      <c r="K4930" t="s">
        <v>22</v>
      </c>
      <c r="L4930" t="s">
        <v>177</v>
      </c>
      <c r="M4930" t="s">
        <v>18372</v>
      </c>
      <c r="N4930" t="s">
        <v>18373</v>
      </c>
      <c r="O4930">
        <v>6.9113350000000002</v>
      </c>
      <c r="P4930">
        <v>0</v>
      </c>
      <c r="Q4930">
        <v>1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0.80225784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0.80225784</v>
      </c>
    </row>
    <row r="4931" spans="1:32" x14ac:dyDescent="0.3">
      <c r="A4931">
        <v>3016828</v>
      </c>
      <c r="B4931">
        <v>1</v>
      </c>
      <c r="C4931" t="s">
        <v>83</v>
      </c>
      <c r="D4931" t="s">
        <v>127</v>
      </c>
      <c r="E4931" t="s">
        <v>18374</v>
      </c>
      <c r="F4931" t="s">
        <v>18375</v>
      </c>
      <c r="G4931" t="s">
        <v>134</v>
      </c>
      <c r="H4931" t="s">
        <v>211</v>
      </c>
      <c r="I4931" t="s">
        <v>79</v>
      </c>
      <c r="J4931" t="s">
        <v>136</v>
      </c>
      <c r="K4931" t="s">
        <v>22</v>
      </c>
      <c r="L4931" t="s">
        <v>177</v>
      </c>
      <c r="M4931" t="s">
        <v>18376</v>
      </c>
      <c r="N4931" t="s">
        <v>18377</v>
      </c>
      <c r="O4931">
        <v>1.0341666666666667</v>
      </c>
      <c r="P4931">
        <v>0</v>
      </c>
      <c r="Q4931">
        <v>225</v>
      </c>
      <c r="R4931">
        <v>0</v>
      </c>
      <c r="S4931">
        <v>0</v>
      </c>
      <c r="T4931">
        <v>0</v>
      </c>
      <c r="U4931">
        <v>11</v>
      </c>
      <c r="V4931">
        <v>0</v>
      </c>
      <c r="W4931">
        <v>0</v>
      </c>
      <c r="X4931">
        <v>0</v>
      </c>
      <c r="Y4931">
        <v>21.051037000000001</v>
      </c>
      <c r="Z4931">
        <v>0</v>
      </c>
      <c r="AA4931">
        <v>0</v>
      </c>
      <c r="AB4931">
        <v>0</v>
      </c>
      <c r="AC4931">
        <v>3.1665231999999999</v>
      </c>
      <c r="AD4931">
        <v>0</v>
      </c>
      <c r="AE4931">
        <v>0</v>
      </c>
      <c r="AF4931">
        <v>24.217559999999999</v>
      </c>
    </row>
    <row r="4932" spans="1:32" x14ac:dyDescent="0.3">
      <c r="A4932">
        <v>3012721</v>
      </c>
      <c r="B4932">
        <v>1</v>
      </c>
      <c r="C4932" t="s">
        <v>82</v>
      </c>
      <c r="D4932" t="s">
        <v>98</v>
      </c>
      <c r="E4932" t="s">
        <v>18378</v>
      </c>
      <c r="F4932" t="s">
        <v>18379</v>
      </c>
      <c r="G4932" t="s">
        <v>134</v>
      </c>
      <c r="H4932" t="s">
        <v>238</v>
      </c>
      <c r="I4932" t="s">
        <v>78</v>
      </c>
      <c r="J4932" t="s">
        <v>136</v>
      </c>
      <c r="K4932" t="s">
        <v>22</v>
      </c>
      <c r="L4932" t="s">
        <v>177</v>
      </c>
      <c r="M4932" t="s">
        <v>18380</v>
      </c>
      <c r="N4932" t="s">
        <v>18381</v>
      </c>
      <c r="O4932">
        <v>4.1508888888888889</v>
      </c>
      <c r="P4932">
        <v>0</v>
      </c>
      <c r="Q4932">
        <v>2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0.28719607000000003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0.28719607000000003</v>
      </c>
    </row>
    <row r="4933" spans="1:32" x14ac:dyDescent="0.3">
      <c r="A4933">
        <v>3019972</v>
      </c>
      <c r="B4933">
        <v>1</v>
      </c>
      <c r="C4933" t="s">
        <v>82</v>
      </c>
      <c r="D4933" t="s">
        <v>91</v>
      </c>
      <c r="E4933" t="s">
        <v>18382</v>
      </c>
      <c r="F4933" t="s">
        <v>18383</v>
      </c>
      <c r="G4933" t="s">
        <v>134</v>
      </c>
      <c r="H4933" t="s">
        <v>216</v>
      </c>
      <c r="I4933" t="s">
        <v>78</v>
      </c>
      <c r="J4933" t="s">
        <v>136</v>
      </c>
      <c r="K4933" t="s">
        <v>22</v>
      </c>
      <c r="L4933" t="s">
        <v>177</v>
      </c>
      <c r="M4933" t="s">
        <v>18384</v>
      </c>
      <c r="N4933" t="s">
        <v>18385</v>
      </c>
      <c r="O4933">
        <v>1.4499355555555555</v>
      </c>
      <c r="P4933">
        <v>0</v>
      </c>
      <c r="Q4933">
        <v>7</v>
      </c>
      <c r="R4933">
        <v>0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0</v>
      </c>
      <c r="Y4933">
        <v>1.8721867000000001</v>
      </c>
      <c r="Z4933">
        <v>0</v>
      </c>
      <c r="AA4933">
        <v>0</v>
      </c>
      <c r="AB4933">
        <v>0</v>
      </c>
      <c r="AC4933">
        <v>5.3344259999999998E-2</v>
      </c>
      <c r="AD4933">
        <v>0</v>
      </c>
      <c r="AE4933">
        <v>0</v>
      </c>
      <c r="AF4933">
        <v>1.9255309</v>
      </c>
    </row>
    <row r="4934" spans="1:32" x14ac:dyDescent="0.3">
      <c r="A4934">
        <v>3012943</v>
      </c>
      <c r="B4934">
        <v>1</v>
      </c>
      <c r="C4934" t="s">
        <v>82</v>
      </c>
      <c r="D4934" t="s">
        <v>103</v>
      </c>
      <c r="E4934" t="s">
        <v>2934</v>
      </c>
      <c r="F4934" t="s">
        <v>2935</v>
      </c>
      <c r="G4934" t="s">
        <v>134</v>
      </c>
      <c r="H4934" t="s">
        <v>147</v>
      </c>
      <c r="I4934" t="s">
        <v>79</v>
      </c>
      <c r="J4934" t="s">
        <v>136</v>
      </c>
      <c r="K4934" t="s">
        <v>22</v>
      </c>
      <c r="L4934" t="s">
        <v>137</v>
      </c>
      <c r="M4934" t="s">
        <v>18082</v>
      </c>
      <c r="N4934" t="s">
        <v>18386</v>
      </c>
      <c r="O4934">
        <v>2.4583333333333335</v>
      </c>
      <c r="P4934">
        <v>0</v>
      </c>
      <c r="Q4934">
        <v>2005</v>
      </c>
      <c r="R4934">
        <v>1</v>
      </c>
      <c r="S4934">
        <v>318</v>
      </c>
      <c r="T4934">
        <v>12</v>
      </c>
      <c r="U4934">
        <v>243</v>
      </c>
      <c r="V4934">
        <v>0</v>
      </c>
      <c r="W4934">
        <v>0</v>
      </c>
      <c r="X4934">
        <v>0</v>
      </c>
      <c r="Y4934">
        <v>505.27548000000002</v>
      </c>
      <c r="Z4934">
        <v>71.005936000000005</v>
      </c>
      <c r="AA4934">
        <v>69.280100000000004</v>
      </c>
      <c r="AB4934">
        <v>192.38354000000001</v>
      </c>
      <c r="AC4934">
        <v>270.47775000000001</v>
      </c>
      <c r="AD4934">
        <v>0</v>
      </c>
      <c r="AE4934">
        <v>0</v>
      </c>
      <c r="AF4934">
        <v>1108.4229</v>
      </c>
    </row>
    <row r="4935" spans="1:32" x14ac:dyDescent="0.3">
      <c r="A4935">
        <v>3014750</v>
      </c>
      <c r="B4935">
        <v>1</v>
      </c>
      <c r="C4935" t="s">
        <v>82</v>
      </c>
      <c r="D4935" t="s">
        <v>104</v>
      </c>
      <c r="E4935" t="s">
        <v>18387</v>
      </c>
      <c r="F4935" t="s">
        <v>18388</v>
      </c>
      <c r="G4935" t="s">
        <v>134</v>
      </c>
      <c r="H4935" t="s">
        <v>147</v>
      </c>
      <c r="I4935" t="s">
        <v>79</v>
      </c>
      <c r="J4935" t="s">
        <v>136</v>
      </c>
      <c r="K4935" t="s">
        <v>22</v>
      </c>
      <c r="L4935" t="s">
        <v>137</v>
      </c>
      <c r="M4935" t="s">
        <v>18389</v>
      </c>
      <c r="N4935" t="s">
        <v>18390</v>
      </c>
      <c r="O4935">
        <v>5.9419444444444443</v>
      </c>
      <c r="P4935">
        <v>0</v>
      </c>
      <c r="Q4935">
        <v>231</v>
      </c>
      <c r="R4935">
        <v>0</v>
      </c>
      <c r="S4935">
        <v>0</v>
      </c>
      <c r="T4935">
        <v>1</v>
      </c>
      <c r="U4935">
        <v>1</v>
      </c>
      <c r="V4935">
        <v>0</v>
      </c>
      <c r="W4935">
        <v>0</v>
      </c>
      <c r="X4935">
        <v>0</v>
      </c>
      <c r="Y4935">
        <v>468.72705000000002</v>
      </c>
      <c r="Z4935">
        <v>0</v>
      </c>
      <c r="AA4935">
        <v>0</v>
      </c>
      <c r="AB4935">
        <v>70.480286000000007</v>
      </c>
      <c r="AC4935">
        <v>0.26831490000000002</v>
      </c>
      <c r="AD4935">
        <v>0</v>
      </c>
      <c r="AE4935">
        <v>0</v>
      </c>
      <c r="AF4935">
        <v>539.47564999999997</v>
      </c>
    </row>
    <row r="4936" spans="1:32" x14ac:dyDescent="0.3">
      <c r="A4936">
        <v>3017868</v>
      </c>
      <c r="B4936">
        <v>1</v>
      </c>
      <c r="C4936" t="s">
        <v>83</v>
      </c>
      <c r="D4936" t="s">
        <v>124</v>
      </c>
      <c r="E4936" t="s">
        <v>18391</v>
      </c>
      <c r="F4936" t="s">
        <v>2753</v>
      </c>
      <c r="G4936" t="s">
        <v>134</v>
      </c>
      <c r="H4936" t="s">
        <v>182</v>
      </c>
      <c r="I4936" t="s">
        <v>78</v>
      </c>
      <c r="J4936" t="s">
        <v>136</v>
      </c>
      <c r="K4936" t="s">
        <v>22</v>
      </c>
      <c r="L4936" t="s">
        <v>177</v>
      </c>
      <c r="M4936" t="s">
        <v>18392</v>
      </c>
      <c r="N4936" t="s">
        <v>18393</v>
      </c>
      <c r="O4936">
        <v>1.1239422222222222</v>
      </c>
      <c r="P4936">
        <v>0</v>
      </c>
      <c r="Q4936">
        <v>14</v>
      </c>
      <c r="R4936">
        <v>0</v>
      </c>
      <c r="S4936">
        <v>1</v>
      </c>
      <c r="T4936">
        <v>0</v>
      </c>
      <c r="U4936">
        <v>2</v>
      </c>
      <c r="V4936">
        <v>0</v>
      </c>
      <c r="W4936">
        <v>0</v>
      </c>
      <c r="X4936">
        <v>0</v>
      </c>
      <c r="Y4936">
        <v>3.0535204</v>
      </c>
      <c r="Z4936">
        <v>0</v>
      </c>
      <c r="AA4936">
        <v>3.0952215000000002E-3</v>
      </c>
      <c r="AB4936">
        <v>0</v>
      </c>
      <c r="AC4936">
        <v>2.0184970000000002E-3</v>
      </c>
      <c r="AD4936">
        <v>0</v>
      </c>
      <c r="AE4936">
        <v>0</v>
      </c>
      <c r="AF4936">
        <v>3.0586343</v>
      </c>
    </row>
    <row r="4937" spans="1:32" x14ac:dyDescent="0.3">
      <c r="A4937">
        <v>3016029</v>
      </c>
      <c r="B4937">
        <v>1</v>
      </c>
      <c r="C4937" t="s">
        <v>82</v>
      </c>
      <c r="D4937" t="s">
        <v>92</v>
      </c>
      <c r="E4937" t="s">
        <v>18394</v>
      </c>
      <c r="F4937" t="s">
        <v>18395</v>
      </c>
      <c r="G4937" t="s">
        <v>134</v>
      </c>
      <c r="H4937" t="s">
        <v>182</v>
      </c>
      <c r="I4937" t="s">
        <v>79</v>
      </c>
      <c r="J4937" t="s">
        <v>346</v>
      </c>
      <c r="K4937" t="s">
        <v>22</v>
      </c>
      <c r="L4937" t="s">
        <v>177</v>
      </c>
      <c r="M4937" t="s">
        <v>18396</v>
      </c>
      <c r="N4937" t="s">
        <v>18397</v>
      </c>
      <c r="O4937">
        <v>6.3888888888888893E-3</v>
      </c>
      <c r="P4937">
        <v>5</v>
      </c>
      <c r="Q4937">
        <v>6801</v>
      </c>
      <c r="R4937">
        <v>3</v>
      </c>
      <c r="S4937">
        <v>219</v>
      </c>
      <c r="T4937">
        <v>36</v>
      </c>
      <c r="U4937">
        <v>1249</v>
      </c>
      <c r="V4937">
        <v>1</v>
      </c>
      <c r="W4937">
        <v>1</v>
      </c>
      <c r="X4937">
        <v>0.16616466999999999</v>
      </c>
      <c r="Y4937">
        <v>13.389365</v>
      </c>
      <c r="Z4937">
        <v>9.7887760000000004E-2</v>
      </c>
      <c r="AA4937">
        <v>0.54149659999999999</v>
      </c>
      <c r="AB4937">
        <v>6.3569420000000001</v>
      </c>
      <c r="AC4937">
        <v>6.3268947999999998</v>
      </c>
      <c r="AD4937">
        <v>0.29381230000000003</v>
      </c>
      <c r="AE4937">
        <v>2.7302649999999999E-5</v>
      </c>
      <c r="AF4937">
        <v>27.17259</v>
      </c>
    </row>
    <row r="4938" spans="1:32" x14ac:dyDescent="0.3">
      <c r="A4938">
        <v>3016190</v>
      </c>
      <c r="B4938">
        <v>1</v>
      </c>
      <c r="C4938" t="s">
        <v>82</v>
      </c>
      <c r="D4938" t="s">
        <v>93</v>
      </c>
      <c r="E4938" t="s">
        <v>18398</v>
      </c>
      <c r="F4938" t="s">
        <v>18399</v>
      </c>
      <c r="G4938" t="s">
        <v>134</v>
      </c>
      <c r="H4938" t="s">
        <v>211</v>
      </c>
      <c r="I4938" t="s">
        <v>79</v>
      </c>
      <c r="J4938" t="s">
        <v>136</v>
      </c>
      <c r="K4938" t="s">
        <v>22</v>
      </c>
      <c r="L4938" t="s">
        <v>177</v>
      </c>
      <c r="M4938" t="s">
        <v>18400</v>
      </c>
      <c r="N4938" t="s">
        <v>18401</v>
      </c>
      <c r="O4938">
        <v>1.3149999999999999</v>
      </c>
      <c r="P4938">
        <v>0</v>
      </c>
      <c r="Q4938">
        <v>224</v>
      </c>
      <c r="R4938">
        <v>0</v>
      </c>
      <c r="S4938">
        <v>0</v>
      </c>
      <c r="T4938">
        <v>0</v>
      </c>
      <c r="U4938">
        <v>27</v>
      </c>
      <c r="V4938">
        <v>2</v>
      </c>
      <c r="W4938">
        <v>0</v>
      </c>
      <c r="X4938">
        <v>0</v>
      </c>
      <c r="Y4938">
        <v>125.54018000000001</v>
      </c>
      <c r="Z4938">
        <v>0</v>
      </c>
      <c r="AA4938">
        <v>0</v>
      </c>
      <c r="AB4938">
        <v>0</v>
      </c>
      <c r="AC4938">
        <v>42.445076</v>
      </c>
      <c r="AD4938">
        <v>233.26979</v>
      </c>
      <c r="AE4938">
        <v>0</v>
      </c>
      <c r="AF4938">
        <v>401.25504000000001</v>
      </c>
    </row>
    <row r="4939" spans="1:32" x14ac:dyDescent="0.3">
      <c r="A4939">
        <v>3017699</v>
      </c>
      <c r="B4939">
        <v>1</v>
      </c>
      <c r="C4939" t="s">
        <v>83</v>
      </c>
      <c r="D4939" t="s">
        <v>122</v>
      </c>
      <c r="E4939" t="s">
        <v>18402</v>
      </c>
      <c r="F4939" t="s">
        <v>18403</v>
      </c>
      <c r="G4939" t="s">
        <v>134</v>
      </c>
      <c r="H4939" t="s">
        <v>318</v>
      </c>
      <c r="I4939" t="s">
        <v>79</v>
      </c>
      <c r="J4939" t="s">
        <v>136</v>
      </c>
      <c r="K4939" t="s">
        <v>22</v>
      </c>
      <c r="L4939" t="s">
        <v>177</v>
      </c>
      <c r="M4939" t="s">
        <v>18404</v>
      </c>
      <c r="N4939" t="s">
        <v>18405</v>
      </c>
      <c r="O4939">
        <v>2.2980963888888892</v>
      </c>
      <c r="P4939">
        <v>0</v>
      </c>
      <c r="Q4939">
        <v>34</v>
      </c>
      <c r="R4939">
        <v>0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0</v>
      </c>
      <c r="Y4939">
        <v>4.2768645000000003</v>
      </c>
      <c r="Z4939">
        <v>0</v>
      </c>
      <c r="AA4939">
        <v>0</v>
      </c>
      <c r="AB4939">
        <v>0</v>
      </c>
      <c r="AC4939">
        <v>1.5074486</v>
      </c>
      <c r="AD4939">
        <v>0</v>
      </c>
      <c r="AE4939">
        <v>0</v>
      </c>
      <c r="AF4939">
        <v>5.784313</v>
      </c>
    </row>
    <row r="4940" spans="1:32" x14ac:dyDescent="0.3">
      <c r="A4940">
        <v>3017921</v>
      </c>
      <c r="B4940">
        <v>1</v>
      </c>
      <c r="C4940" t="s">
        <v>83</v>
      </c>
      <c r="D4940" t="s">
        <v>125</v>
      </c>
      <c r="E4940" t="s">
        <v>4020</v>
      </c>
      <c r="F4940" t="s">
        <v>4021</v>
      </c>
      <c r="G4940" t="s">
        <v>134</v>
      </c>
      <c r="H4940" t="s">
        <v>211</v>
      </c>
      <c r="I4940" t="s">
        <v>79</v>
      </c>
      <c r="J4940" t="s">
        <v>136</v>
      </c>
      <c r="K4940" t="s">
        <v>22</v>
      </c>
      <c r="L4940" t="s">
        <v>177</v>
      </c>
      <c r="M4940" t="s">
        <v>18406</v>
      </c>
      <c r="N4940" t="s">
        <v>18407</v>
      </c>
      <c r="O4940">
        <v>1.1516666666666666</v>
      </c>
      <c r="P4940">
        <v>2</v>
      </c>
      <c r="Q4940">
        <v>326</v>
      </c>
      <c r="R4940">
        <v>98</v>
      </c>
      <c r="S4940">
        <v>4</v>
      </c>
      <c r="T4940">
        <v>14</v>
      </c>
      <c r="U4940">
        <v>41</v>
      </c>
      <c r="V4940">
        <v>3</v>
      </c>
      <c r="W4940">
        <v>0</v>
      </c>
      <c r="X4940">
        <v>2.2273269</v>
      </c>
      <c r="Y4940">
        <v>121.68557</v>
      </c>
      <c r="Z4940">
        <v>202.19703999999999</v>
      </c>
      <c r="AA4940">
        <v>0.31149854999999999</v>
      </c>
      <c r="AB4940">
        <v>42.292180000000002</v>
      </c>
      <c r="AC4940">
        <v>17.260017000000001</v>
      </c>
      <c r="AD4940">
        <v>26.542397000000001</v>
      </c>
      <c r="AE4940">
        <v>0</v>
      </c>
      <c r="AF4940">
        <v>412.51602000000003</v>
      </c>
    </row>
    <row r="4941" spans="1:32" x14ac:dyDescent="0.3">
      <c r="A4941">
        <v>3015044</v>
      </c>
      <c r="B4941">
        <v>1</v>
      </c>
      <c r="C4941" t="s">
        <v>82</v>
      </c>
      <c r="D4941" t="s">
        <v>106</v>
      </c>
      <c r="E4941" t="s">
        <v>11329</v>
      </c>
      <c r="F4941" t="s">
        <v>11330</v>
      </c>
      <c r="G4941" t="s">
        <v>134</v>
      </c>
      <c r="H4941" t="s">
        <v>142</v>
      </c>
      <c r="I4941" t="s">
        <v>79</v>
      </c>
      <c r="J4941" t="s">
        <v>136</v>
      </c>
      <c r="K4941" t="s">
        <v>22</v>
      </c>
      <c r="L4941" t="s">
        <v>137</v>
      </c>
      <c r="M4941" t="s">
        <v>18408</v>
      </c>
      <c r="N4941" t="s">
        <v>18409</v>
      </c>
      <c r="O4941">
        <v>2.1669444444444443</v>
      </c>
      <c r="P4941">
        <v>0</v>
      </c>
      <c r="Q4941">
        <v>207</v>
      </c>
      <c r="R4941">
        <v>0</v>
      </c>
      <c r="S4941">
        <v>12</v>
      </c>
      <c r="T4941">
        <v>0</v>
      </c>
      <c r="U4941">
        <v>8</v>
      </c>
      <c r="V4941">
        <v>0</v>
      </c>
      <c r="W4941">
        <v>0</v>
      </c>
      <c r="X4941">
        <v>0</v>
      </c>
      <c r="Y4941">
        <v>92.329239999999999</v>
      </c>
      <c r="Z4941">
        <v>0</v>
      </c>
      <c r="AA4941">
        <v>1.1045967000000001</v>
      </c>
      <c r="AB4941">
        <v>0</v>
      </c>
      <c r="AC4941">
        <v>5.0106700000000002</v>
      </c>
      <c r="AD4941">
        <v>0</v>
      </c>
      <c r="AE4941">
        <v>0</v>
      </c>
      <c r="AF4941">
        <v>98.444509999999994</v>
      </c>
    </row>
    <row r="4942" spans="1:32" x14ac:dyDescent="0.3">
      <c r="A4942">
        <v>3015875</v>
      </c>
      <c r="B4942">
        <v>1</v>
      </c>
      <c r="C4942" t="s">
        <v>82</v>
      </c>
      <c r="D4942" t="s">
        <v>104</v>
      </c>
      <c r="E4942" t="s">
        <v>18410</v>
      </c>
      <c r="F4942" t="s">
        <v>18411</v>
      </c>
      <c r="G4942" t="s">
        <v>134</v>
      </c>
      <c r="H4942" t="s">
        <v>404</v>
      </c>
      <c r="I4942" t="s">
        <v>78</v>
      </c>
      <c r="J4942" t="s">
        <v>136</v>
      </c>
      <c r="K4942" t="s">
        <v>22</v>
      </c>
      <c r="L4942" t="s">
        <v>177</v>
      </c>
      <c r="M4942" t="s">
        <v>18412</v>
      </c>
      <c r="N4942" t="s">
        <v>18413</v>
      </c>
      <c r="O4942">
        <v>1.7302972222222222</v>
      </c>
      <c r="P4942">
        <v>0</v>
      </c>
      <c r="Q4942">
        <v>880</v>
      </c>
      <c r="R4942">
        <v>0</v>
      </c>
      <c r="S4942">
        <v>0</v>
      </c>
      <c r="T4942">
        <v>0</v>
      </c>
      <c r="U4942">
        <v>43</v>
      </c>
      <c r="V4942">
        <v>0</v>
      </c>
      <c r="W4942">
        <v>0</v>
      </c>
      <c r="X4942">
        <v>0</v>
      </c>
      <c r="Y4942">
        <v>440.22199999999998</v>
      </c>
      <c r="Z4942">
        <v>0</v>
      </c>
      <c r="AA4942">
        <v>0</v>
      </c>
      <c r="AB4942">
        <v>0</v>
      </c>
      <c r="AC4942">
        <v>38.613300000000002</v>
      </c>
      <c r="AD4942">
        <v>0</v>
      </c>
      <c r="AE4942">
        <v>0</v>
      </c>
      <c r="AF4942">
        <v>478.83530000000002</v>
      </c>
    </row>
    <row r="4943" spans="1:32" x14ac:dyDescent="0.3">
      <c r="A4943">
        <v>3015850</v>
      </c>
      <c r="B4943">
        <v>1</v>
      </c>
      <c r="C4943" t="s">
        <v>83</v>
      </c>
      <c r="D4943" t="s">
        <v>127</v>
      </c>
      <c r="E4943" t="s">
        <v>18414</v>
      </c>
      <c r="F4943" t="s">
        <v>18415</v>
      </c>
      <c r="G4943" t="s">
        <v>134</v>
      </c>
      <c r="H4943" t="s">
        <v>610</v>
      </c>
      <c r="I4943" t="s">
        <v>78</v>
      </c>
      <c r="J4943" t="s">
        <v>136</v>
      </c>
      <c r="K4943" t="s">
        <v>22</v>
      </c>
      <c r="L4943" t="s">
        <v>177</v>
      </c>
      <c r="M4943" t="s">
        <v>18416</v>
      </c>
      <c r="N4943" t="s">
        <v>18417</v>
      </c>
      <c r="O4943">
        <v>2.7361905555555555</v>
      </c>
      <c r="P4943">
        <v>0</v>
      </c>
      <c r="Q4943">
        <v>419</v>
      </c>
      <c r="R4943">
        <v>0</v>
      </c>
      <c r="S4943">
        <v>0</v>
      </c>
      <c r="T4943">
        <v>0</v>
      </c>
      <c r="U4943">
        <v>22</v>
      </c>
      <c r="V4943">
        <v>0</v>
      </c>
      <c r="W4943">
        <v>0</v>
      </c>
      <c r="X4943">
        <v>0</v>
      </c>
      <c r="Y4943">
        <v>194.23526000000001</v>
      </c>
      <c r="Z4943">
        <v>0</v>
      </c>
      <c r="AA4943">
        <v>0</v>
      </c>
      <c r="AB4943">
        <v>0</v>
      </c>
      <c r="AC4943">
        <v>58.586500000000001</v>
      </c>
      <c r="AD4943">
        <v>0</v>
      </c>
      <c r="AE4943">
        <v>0</v>
      </c>
      <c r="AF4943">
        <v>252.82176000000001</v>
      </c>
    </row>
    <row r="4944" spans="1:32" x14ac:dyDescent="0.3">
      <c r="A4944">
        <v>3012958</v>
      </c>
      <c r="B4944">
        <v>1</v>
      </c>
      <c r="C4944" t="s">
        <v>82</v>
      </c>
      <c r="D4944" t="s">
        <v>90</v>
      </c>
      <c r="E4944" t="s">
        <v>18418</v>
      </c>
      <c r="F4944" t="s">
        <v>18419</v>
      </c>
      <c r="G4944" t="s">
        <v>134</v>
      </c>
      <c r="H4944" t="s">
        <v>142</v>
      </c>
      <c r="I4944" t="s">
        <v>78</v>
      </c>
      <c r="J4944" t="s">
        <v>136</v>
      </c>
      <c r="K4944" t="s">
        <v>22</v>
      </c>
      <c r="L4944" t="s">
        <v>137</v>
      </c>
      <c r="M4944" t="s">
        <v>18420</v>
      </c>
      <c r="N4944" t="s">
        <v>18421</v>
      </c>
      <c r="O4944">
        <v>5.0158333333333331</v>
      </c>
      <c r="P4944">
        <v>0</v>
      </c>
      <c r="Q4944">
        <v>92</v>
      </c>
      <c r="R4944">
        <v>0</v>
      </c>
      <c r="S4944">
        <v>0</v>
      </c>
      <c r="T4944">
        <v>0</v>
      </c>
      <c r="U4944">
        <v>11</v>
      </c>
      <c r="V4944">
        <v>0</v>
      </c>
      <c r="W4944">
        <v>0</v>
      </c>
      <c r="X4944">
        <v>0</v>
      </c>
      <c r="Y4944">
        <v>137.30126999999999</v>
      </c>
      <c r="Z4944">
        <v>0</v>
      </c>
      <c r="AA4944">
        <v>0</v>
      </c>
      <c r="AB4944">
        <v>0</v>
      </c>
      <c r="AC4944">
        <v>42.723064000000001</v>
      </c>
      <c r="AD4944">
        <v>0</v>
      </c>
      <c r="AE4944">
        <v>0</v>
      </c>
      <c r="AF4944">
        <v>180.02434</v>
      </c>
    </row>
    <row r="4945" spans="1:32" x14ac:dyDescent="0.3">
      <c r="A4945">
        <v>3010568</v>
      </c>
      <c r="B4945">
        <v>1</v>
      </c>
      <c r="C4945" t="s">
        <v>82</v>
      </c>
      <c r="D4945" t="s">
        <v>88</v>
      </c>
      <c r="E4945" t="s">
        <v>12649</v>
      </c>
      <c r="F4945" t="s">
        <v>12650</v>
      </c>
      <c r="G4945" t="s">
        <v>134</v>
      </c>
      <c r="H4945" t="s">
        <v>147</v>
      </c>
      <c r="I4945" t="s">
        <v>79</v>
      </c>
      <c r="J4945" t="s">
        <v>136</v>
      </c>
      <c r="K4945" t="s">
        <v>22</v>
      </c>
      <c r="L4945" t="s">
        <v>137</v>
      </c>
      <c r="M4945" t="s">
        <v>18422</v>
      </c>
      <c r="N4945" t="s">
        <v>18423</v>
      </c>
      <c r="O4945">
        <v>2.2255555555555557</v>
      </c>
      <c r="P4945">
        <v>0</v>
      </c>
      <c r="Q4945">
        <v>0</v>
      </c>
      <c r="R4945">
        <v>11</v>
      </c>
      <c r="S4945">
        <v>116</v>
      </c>
      <c r="T4945">
        <v>1</v>
      </c>
      <c r="U4945">
        <v>8</v>
      </c>
      <c r="V4945">
        <v>0</v>
      </c>
      <c r="W4945">
        <v>0</v>
      </c>
      <c r="X4945">
        <v>0</v>
      </c>
      <c r="Y4945">
        <v>0</v>
      </c>
      <c r="Z4945">
        <v>5.6394500000000001</v>
      </c>
      <c r="AA4945">
        <v>72.312780000000004</v>
      </c>
      <c r="AB4945">
        <v>0.8478192</v>
      </c>
      <c r="AC4945">
        <v>1.011477</v>
      </c>
      <c r="AD4945">
        <v>0</v>
      </c>
      <c r="AE4945">
        <v>0</v>
      </c>
      <c r="AF4945">
        <v>79.811520000000002</v>
      </c>
    </row>
    <row r="4946" spans="1:32" x14ac:dyDescent="0.3">
      <c r="A4946">
        <v>3016638</v>
      </c>
      <c r="B4946">
        <v>1</v>
      </c>
      <c r="C4946" t="s">
        <v>82</v>
      </c>
      <c r="D4946" t="s">
        <v>86</v>
      </c>
      <c r="E4946" t="s">
        <v>17398</v>
      </c>
      <c r="F4946" t="s">
        <v>17399</v>
      </c>
      <c r="G4946" t="s">
        <v>134</v>
      </c>
      <c r="H4946" t="s">
        <v>211</v>
      </c>
      <c r="I4946" t="s">
        <v>79</v>
      </c>
      <c r="J4946" t="s">
        <v>136</v>
      </c>
      <c r="K4946" t="s">
        <v>22</v>
      </c>
      <c r="L4946" t="s">
        <v>177</v>
      </c>
      <c r="M4946" t="s">
        <v>18424</v>
      </c>
      <c r="N4946" t="s">
        <v>18425</v>
      </c>
      <c r="O4946">
        <v>1.2136111111111112</v>
      </c>
      <c r="P4946">
        <v>0</v>
      </c>
      <c r="Q4946">
        <v>202</v>
      </c>
      <c r="R4946">
        <v>0</v>
      </c>
      <c r="S4946">
        <v>77</v>
      </c>
      <c r="T4946">
        <v>2</v>
      </c>
      <c r="U4946">
        <v>48</v>
      </c>
      <c r="V4946">
        <v>0</v>
      </c>
      <c r="W4946">
        <v>0</v>
      </c>
      <c r="X4946">
        <v>0</v>
      </c>
      <c r="Y4946">
        <v>81.895809999999997</v>
      </c>
      <c r="Z4946">
        <v>0</v>
      </c>
      <c r="AA4946">
        <v>45.992305999999999</v>
      </c>
      <c r="AB4946">
        <v>9.2618139999999993</v>
      </c>
      <c r="AC4946">
        <v>23.642368000000001</v>
      </c>
      <c r="AD4946">
        <v>0</v>
      </c>
      <c r="AE4946">
        <v>0</v>
      </c>
      <c r="AF4946">
        <v>160.79230000000001</v>
      </c>
    </row>
    <row r="4947" spans="1:32" x14ac:dyDescent="0.3">
      <c r="A4947">
        <v>3017554</v>
      </c>
      <c r="B4947">
        <v>2</v>
      </c>
      <c r="C4947" t="s">
        <v>83</v>
      </c>
      <c r="D4947" t="s">
        <v>127</v>
      </c>
      <c r="E4947" t="s">
        <v>18426</v>
      </c>
      <c r="F4947" t="s">
        <v>18427</v>
      </c>
      <c r="G4947" t="s">
        <v>134</v>
      </c>
      <c r="H4947" t="s">
        <v>182</v>
      </c>
      <c r="I4947" t="s">
        <v>78</v>
      </c>
      <c r="J4947" t="s">
        <v>136</v>
      </c>
      <c r="K4947" t="s">
        <v>22</v>
      </c>
      <c r="L4947" t="s">
        <v>177</v>
      </c>
      <c r="M4947" t="s">
        <v>18428</v>
      </c>
      <c r="N4947" t="s">
        <v>18429</v>
      </c>
      <c r="O4947">
        <v>0.82750000000000001</v>
      </c>
      <c r="P4947">
        <v>0</v>
      </c>
      <c r="Q4947">
        <v>193</v>
      </c>
      <c r="R4947">
        <v>0</v>
      </c>
      <c r="S4947">
        <v>1</v>
      </c>
      <c r="T4947">
        <v>0</v>
      </c>
      <c r="U4947">
        <v>2</v>
      </c>
      <c r="V4947">
        <v>0</v>
      </c>
      <c r="W4947">
        <v>0</v>
      </c>
      <c r="X4947">
        <v>0</v>
      </c>
      <c r="Y4947">
        <v>27.286095</v>
      </c>
      <c r="Z4947">
        <v>0</v>
      </c>
      <c r="AA4947">
        <v>0.14169767</v>
      </c>
      <c r="AB4947">
        <v>0</v>
      </c>
      <c r="AC4947">
        <v>0.21101133999999999</v>
      </c>
      <c r="AD4947">
        <v>0</v>
      </c>
      <c r="AE4947">
        <v>0</v>
      </c>
      <c r="AF4947">
        <v>27.638802999999999</v>
      </c>
    </row>
    <row r="4948" spans="1:32" x14ac:dyDescent="0.3">
      <c r="A4948">
        <v>3018699</v>
      </c>
      <c r="B4948">
        <v>1</v>
      </c>
      <c r="C4948" t="s">
        <v>82</v>
      </c>
      <c r="D4948" t="s">
        <v>101</v>
      </c>
      <c r="E4948" t="s">
        <v>18430</v>
      </c>
      <c r="F4948" t="s">
        <v>18431</v>
      </c>
      <c r="G4948" t="s">
        <v>134</v>
      </c>
      <c r="H4948" t="s">
        <v>211</v>
      </c>
      <c r="I4948" t="s">
        <v>79</v>
      </c>
      <c r="J4948" t="s">
        <v>136</v>
      </c>
      <c r="K4948" t="s">
        <v>22</v>
      </c>
      <c r="L4948" t="s">
        <v>177</v>
      </c>
      <c r="M4948" t="s">
        <v>18432</v>
      </c>
      <c r="N4948" t="s">
        <v>18433</v>
      </c>
      <c r="O4948">
        <v>1.1861111111111111</v>
      </c>
      <c r="P4948">
        <v>5</v>
      </c>
      <c r="Q4948">
        <v>124</v>
      </c>
      <c r="R4948">
        <v>1</v>
      </c>
      <c r="S4948">
        <v>6</v>
      </c>
      <c r="T4948">
        <v>7</v>
      </c>
      <c r="U4948">
        <v>27</v>
      </c>
      <c r="V4948">
        <v>0</v>
      </c>
      <c r="W4948">
        <v>0</v>
      </c>
      <c r="X4948">
        <v>1.4474468</v>
      </c>
      <c r="Y4948">
        <v>117.831215</v>
      </c>
      <c r="Z4948">
        <v>9.8088599999999998E-2</v>
      </c>
      <c r="AA4948">
        <v>1.4598156</v>
      </c>
      <c r="AB4948">
        <v>46.406185000000001</v>
      </c>
      <c r="AC4948">
        <v>21.259986999999999</v>
      </c>
      <c r="AD4948">
        <v>0</v>
      </c>
      <c r="AE4948">
        <v>0</v>
      </c>
      <c r="AF4948">
        <v>188.50273000000001</v>
      </c>
    </row>
    <row r="4949" spans="1:32" x14ac:dyDescent="0.3">
      <c r="A4949">
        <v>3014862</v>
      </c>
      <c r="B4949">
        <v>1</v>
      </c>
      <c r="C4949" t="s">
        <v>83</v>
      </c>
      <c r="D4949" t="s">
        <v>119</v>
      </c>
      <c r="E4949" t="s">
        <v>18434</v>
      </c>
      <c r="F4949" t="s">
        <v>18435</v>
      </c>
      <c r="G4949" t="s">
        <v>134</v>
      </c>
      <c r="H4949" t="s">
        <v>3617</v>
      </c>
      <c r="I4949" t="s">
        <v>79</v>
      </c>
      <c r="J4949" t="s">
        <v>136</v>
      </c>
      <c r="K4949" t="s">
        <v>22</v>
      </c>
      <c r="L4949" t="s">
        <v>177</v>
      </c>
      <c r="M4949" t="s">
        <v>18436</v>
      </c>
      <c r="N4949" t="s">
        <v>18437</v>
      </c>
      <c r="O4949">
        <v>0.86132888888888892</v>
      </c>
      <c r="P4949">
        <v>0</v>
      </c>
      <c r="Q4949">
        <v>13</v>
      </c>
      <c r="R4949">
        <v>0</v>
      </c>
      <c r="S4949">
        <v>4</v>
      </c>
      <c r="T4949">
        <v>0</v>
      </c>
      <c r="U4949">
        <v>1</v>
      </c>
      <c r="V4949">
        <v>0</v>
      </c>
      <c r="W4949">
        <v>0</v>
      </c>
      <c r="X4949">
        <v>0</v>
      </c>
      <c r="Y4949">
        <v>0.76363590000000003</v>
      </c>
      <c r="Z4949">
        <v>0</v>
      </c>
      <c r="AA4949">
        <v>0.52697194000000003</v>
      </c>
      <c r="AB4949">
        <v>0</v>
      </c>
      <c r="AC4949">
        <v>0.34699437</v>
      </c>
      <c r="AD4949">
        <v>0</v>
      </c>
      <c r="AE4949">
        <v>0</v>
      </c>
      <c r="AF4949">
        <v>1.6376021999999999</v>
      </c>
    </row>
    <row r="4950" spans="1:32" x14ac:dyDescent="0.3">
      <c r="A4950">
        <v>3015958</v>
      </c>
      <c r="B4950">
        <v>1</v>
      </c>
      <c r="C4950" t="s">
        <v>82</v>
      </c>
      <c r="D4950" t="s">
        <v>90</v>
      </c>
      <c r="E4950" t="s">
        <v>18438</v>
      </c>
      <c r="F4950" t="s">
        <v>18439</v>
      </c>
      <c r="G4950" t="s">
        <v>134</v>
      </c>
      <c r="H4950" t="s">
        <v>147</v>
      </c>
      <c r="I4950" t="s">
        <v>79</v>
      </c>
      <c r="J4950" t="s">
        <v>136</v>
      </c>
      <c r="K4950" t="s">
        <v>22</v>
      </c>
      <c r="L4950" t="s">
        <v>137</v>
      </c>
      <c r="M4950" t="s">
        <v>18440</v>
      </c>
      <c r="N4950" t="s">
        <v>18441</v>
      </c>
      <c r="O4950">
        <v>7.360555555555556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142</v>
      </c>
      <c r="V4950">
        <v>0</v>
      </c>
      <c r="W4950">
        <v>6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1657.6687999999999</v>
      </c>
      <c r="AD4950">
        <v>0</v>
      </c>
      <c r="AE4950">
        <v>1515.7876000000001</v>
      </c>
      <c r="AF4950">
        <v>3173.4564999999998</v>
      </c>
    </row>
    <row r="4951" spans="1:32" x14ac:dyDescent="0.3">
      <c r="A4951">
        <v>3016240</v>
      </c>
      <c r="B4951">
        <v>1</v>
      </c>
      <c r="C4951" t="s">
        <v>83</v>
      </c>
      <c r="D4951" t="s">
        <v>116</v>
      </c>
      <c r="E4951" t="s">
        <v>18442</v>
      </c>
      <c r="F4951" t="s">
        <v>18443</v>
      </c>
      <c r="G4951" t="s">
        <v>134</v>
      </c>
      <c r="H4951" t="s">
        <v>211</v>
      </c>
      <c r="I4951" t="s">
        <v>79</v>
      </c>
      <c r="J4951" t="s">
        <v>136</v>
      </c>
      <c r="K4951" t="s">
        <v>22</v>
      </c>
      <c r="L4951" t="s">
        <v>177</v>
      </c>
      <c r="M4951" t="s">
        <v>18444</v>
      </c>
      <c r="N4951" t="s">
        <v>18445</v>
      </c>
      <c r="O4951">
        <v>1.6</v>
      </c>
      <c r="P4951">
        <v>0</v>
      </c>
      <c r="Q4951">
        <v>144</v>
      </c>
      <c r="R4951">
        <v>4</v>
      </c>
      <c r="S4951">
        <v>48</v>
      </c>
      <c r="T4951">
        <v>0</v>
      </c>
      <c r="U4951">
        <v>7</v>
      </c>
      <c r="V4951">
        <v>0</v>
      </c>
      <c r="W4951">
        <v>0</v>
      </c>
      <c r="X4951">
        <v>0</v>
      </c>
      <c r="Y4951">
        <v>36.141692999999997</v>
      </c>
      <c r="Z4951">
        <v>6.5660151999999998</v>
      </c>
      <c r="AA4951">
        <v>22.858297</v>
      </c>
      <c r="AB4951">
        <v>0</v>
      </c>
      <c r="AC4951">
        <v>1.6044573</v>
      </c>
      <c r="AD4951">
        <v>0</v>
      </c>
      <c r="AE4951">
        <v>0</v>
      </c>
      <c r="AF4951">
        <v>67.170460000000006</v>
      </c>
    </row>
    <row r="4952" spans="1:32" x14ac:dyDescent="0.3">
      <c r="A4952">
        <v>3017794</v>
      </c>
      <c r="B4952">
        <v>1</v>
      </c>
      <c r="C4952" t="s">
        <v>82</v>
      </c>
      <c r="D4952" t="s">
        <v>90</v>
      </c>
      <c r="E4952" t="s">
        <v>18446</v>
      </c>
      <c r="F4952" t="s">
        <v>18447</v>
      </c>
      <c r="G4952" t="s">
        <v>134</v>
      </c>
      <c r="H4952" t="s">
        <v>367</v>
      </c>
      <c r="I4952" t="s">
        <v>78</v>
      </c>
      <c r="J4952" t="s">
        <v>136</v>
      </c>
      <c r="K4952" t="s">
        <v>22</v>
      </c>
      <c r="L4952" t="s">
        <v>177</v>
      </c>
      <c r="M4952" t="s">
        <v>18448</v>
      </c>
      <c r="N4952" t="s">
        <v>18449</v>
      </c>
      <c r="O4952">
        <v>4.4257949999999999</v>
      </c>
      <c r="P4952">
        <v>0</v>
      </c>
      <c r="Q4952">
        <v>10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10.824895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10.824895</v>
      </c>
    </row>
    <row r="4953" spans="1:32" x14ac:dyDescent="0.3">
      <c r="A4953">
        <v>3020619</v>
      </c>
      <c r="B4953">
        <v>1</v>
      </c>
      <c r="C4953" t="s">
        <v>82</v>
      </c>
      <c r="D4953" t="s">
        <v>106</v>
      </c>
      <c r="E4953" t="s">
        <v>18450</v>
      </c>
      <c r="F4953" t="s">
        <v>18451</v>
      </c>
      <c r="G4953" t="s">
        <v>134</v>
      </c>
      <c r="H4953" t="s">
        <v>182</v>
      </c>
      <c r="I4953" t="s">
        <v>78</v>
      </c>
      <c r="J4953" t="s">
        <v>136</v>
      </c>
      <c r="K4953" t="s">
        <v>22</v>
      </c>
      <c r="L4953" t="s">
        <v>177</v>
      </c>
      <c r="M4953" t="s">
        <v>18452</v>
      </c>
      <c r="N4953" t="s">
        <v>18453</v>
      </c>
      <c r="O4953">
        <v>0.99507222222222225</v>
      </c>
      <c r="P4953">
        <v>0</v>
      </c>
      <c r="Q4953">
        <v>95</v>
      </c>
      <c r="R4953">
        <v>0</v>
      </c>
      <c r="S4953">
        <v>0</v>
      </c>
      <c r="T4953">
        <v>0</v>
      </c>
      <c r="U4953">
        <v>3</v>
      </c>
      <c r="V4953">
        <v>0</v>
      </c>
      <c r="W4953">
        <v>0</v>
      </c>
      <c r="X4953">
        <v>0</v>
      </c>
      <c r="Y4953">
        <v>20.126290000000001</v>
      </c>
      <c r="Z4953">
        <v>0</v>
      </c>
      <c r="AA4953">
        <v>0</v>
      </c>
      <c r="AB4953">
        <v>0</v>
      </c>
      <c r="AC4953">
        <v>3.8604742999999999</v>
      </c>
      <c r="AD4953">
        <v>0</v>
      </c>
      <c r="AE4953">
        <v>0</v>
      </c>
      <c r="AF4953">
        <v>23.986763</v>
      </c>
    </row>
    <row r="4954" spans="1:32" x14ac:dyDescent="0.3">
      <c r="A4954">
        <v>3015903</v>
      </c>
      <c r="B4954">
        <v>1</v>
      </c>
      <c r="C4954" t="s">
        <v>82</v>
      </c>
      <c r="D4954" t="s">
        <v>106</v>
      </c>
      <c r="E4954" t="s">
        <v>18454</v>
      </c>
      <c r="F4954" t="s">
        <v>18455</v>
      </c>
      <c r="G4954" t="s">
        <v>134</v>
      </c>
      <c r="H4954" t="s">
        <v>367</v>
      </c>
      <c r="I4954" t="s">
        <v>78</v>
      </c>
      <c r="J4954" t="s">
        <v>136</v>
      </c>
      <c r="K4954" t="s">
        <v>22</v>
      </c>
      <c r="L4954" t="s">
        <v>177</v>
      </c>
      <c r="M4954" t="s">
        <v>18456</v>
      </c>
      <c r="N4954" t="s">
        <v>18457</v>
      </c>
      <c r="O4954">
        <v>3.6163625000000001</v>
      </c>
      <c r="P4954">
        <v>0</v>
      </c>
      <c r="Q4954">
        <v>1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2.0236131999999998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2.0236131999999998</v>
      </c>
    </row>
    <row r="4955" spans="1:32" x14ac:dyDescent="0.3">
      <c r="A4955">
        <v>3016274</v>
      </c>
      <c r="B4955">
        <v>1</v>
      </c>
      <c r="C4955" t="s">
        <v>83</v>
      </c>
      <c r="D4955" t="s">
        <v>125</v>
      </c>
      <c r="E4955" t="s">
        <v>18458</v>
      </c>
      <c r="F4955" t="s">
        <v>18459</v>
      </c>
      <c r="G4955" t="s">
        <v>134</v>
      </c>
      <c r="H4955" t="s">
        <v>182</v>
      </c>
      <c r="I4955" t="s">
        <v>78</v>
      </c>
      <c r="J4955" t="s">
        <v>136</v>
      </c>
      <c r="K4955" t="s">
        <v>22</v>
      </c>
      <c r="L4955" t="s">
        <v>177</v>
      </c>
      <c r="M4955" t="s">
        <v>18460</v>
      </c>
      <c r="N4955" t="s">
        <v>18461</v>
      </c>
      <c r="O4955">
        <v>0.62138888888888888</v>
      </c>
      <c r="P4955">
        <v>0</v>
      </c>
      <c r="Q4955">
        <v>6</v>
      </c>
      <c r="R4955">
        <v>0</v>
      </c>
      <c r="S4955">
        <v>3</v>
      </c>
      <c r="T4955">
        <v>0</v>
      </c>
      <c r="U4955">
        <v>2</v>
      </c>
      <c r="V4955">
        <v>0</v>
      </c>
      <c r="W4955">
        <v>0</v>
      </c>
      <c r="X4955">
        <v>0</v>
      </c>
      <c r="Y4955">
        <v>0.83407896999999998</v>
      </c>
      <c r="Z4955">
        <v>0</v>
      </c>
      <c r="AA4955">
        <v>0.45823390000000003</v>
      </c>
      <c r="AB4955">
        <v>0</v>
      </c>
      <c r="AC4955">
        <v>1.5158398</v>
      </c>
      <c r="AD4955">
        <v>0</v>
      </c>
      <c r="AE4955">
        <v>0</v>
      </c>
      <c r="AF4955">
        <v>2.8081526999999999</v>
      </c>
    </row>
    <row r="4956" spans="1:32" x14ac:dyDescent="0.3">
      <c r="A4956">
        <v>3013469</v>
      </c>
      <c r="B4956">
        <v>1</v>
      </c>
      <c r="C4956" t="s">
        <v>83</v>
      </c>
      <c r="D4956" t="s">
        <v>129</v>
      </c>
      <c r="E4956" t="s">
        <v>18462</v>
      </c>
      <c r="F4956" t="s">
        <v>18463</v>
      </c>
      <c r="G4956" t="s">
        <v>134</v>
      </c>
      <c r="H4956" t="s">
        <v>147</v>
      </c>
      <c r="I4956" t="s">
        <v>78</v>
      </c>
      <c r="J4956" t="s">
        <v>136</v>
      </c>
      <c r="K4956" t="s">
        <v>22</v>
      </c>
      <c r="L4956" t="s">
        <v>137</v>
      </c>
      <c r="M4956" t="s">
        <v>18464</v>
      </c>
      <c r="N4956" t="s">
        <v>18465</v>
      </c>
      <c r="O4956">
        <v>3.3352777777777778</v>
      </c>
      <c r="P4956">
        <v>0</v>
      </c>
      <c r="Q4956">
        <v>63</v>
      </c>
      <c r="R4956">
        <v>0</v>
      </c>
      <c r="S4956">
        <v>33</v>
      </c>
      <c r="T4956">
        <v>0</v>
      </c>
      <c r="U4956">
        <v>9</v>
      </c>
      <c r="V4956">
        <v>0</v>
      </c>
      <c r="W4956">
        <v>0</v>
      </c>
      <c r="X4956">
        <v>0</v>
      </c>
      <c r="Y4956">
        <v>20.425395999999999</v>
      </c>
      <c r="Z4956">
        <v>0</v>
      </c>
      <c r="AA4956">
        <v>27.128955999999999</v>
      </c>
      <c r="AB4956">
        <v>0</v>
      </c>
      <c r="AC4956">
        <v>4.8677044</v>
      </c>
      <c r="AD4956">
        <v>0</v>
      </c>
      <c r="AE4956">
        <v>0</v>
      </c>
      <c r="AF4956">
        <v>52.422060000000002</v>
      </c>
    </row>
    <row r="4957" spans="1:32" x14ac:dyDescent="0.3">
      <c r="A4957">
        <v>3019783</v>
      </c>
      <c r="B4957">
        <v>1</v>
      </c>
      <c r="C4957" t="s">
        <v>83</v>
      </c>
      <c r="D4957" t="s">
        <v>129</v>
      </c>
      <c r="E4957" t="s">
        <v>18466</v>
      </c>
      <c r="F4957" t="s">
        <v>18467</v>
      </c>
      <c r="G4957" t="s">
        <v>134</v>
      </c>
      <c r="H4957" t="s">
        <v>247</v>
      </c>
      <c r="I4957" t="s">
        <v>78</v>
      </c>
      <c r="J4957" t="s">
        <v>136</v>
      </c>
      <c r="K4957" t="s">
        <v>22</v>
      </c>
      <c r="L4957" t="s">
        <v>177</v>
      </c>
      <c r="M4957" t="s">
        <v>18468</v>
      </c>
      <c r="N4957" t="s">
        <v>18469</v>
      </c>
      <c r="O4957">
        <v>4.032586666666667</v>
      </c>
      <c r="P4957">
        <v>0</v>
      </c>
      <c r="Q4957">
        <v>75</v>
      </c>
      <c r="R4957">
        <v>0</v>
      </c>
      <c r="S4957">
        <v>0</v>
      </c>
      <c r="T4957">
        <v>0</v>
      </c>
      <c r="U4957">
        <v>2</v>
      </c>
      <c r="V4957">
        <v>0</v>
      </c>
      <c r="W4957">
        <v>0</v>
      </c>
      <c r="X4957">
        <v>0</v>
      </c>
      <c r="Y4957">
        <v>60.101948</v>
      </c>
      <c r="Z4957">
        <v>0</v>
      </c>
      <c r="AA4957">
        <v>0</v>
      </c>
      <c r="AB4957">
        <v>0</v>
      </c>
      <c r="AC4957">
        <v>0.98452156999999996</v>
      </c>
      <c r="AD4957">
        <v>0</v>
      </c>
      <c r="AE4957">
        <v>0</v>
      </c>
      <c r="AF4957">
        <v>61.086468000000004</v>
      </c>
    </row>
    <row r="4958" spans="1:32" x14ac:dyDescent="0.3">
      <c r="A4958">
        <v>3014850</v>
      </c>
      <c r="B4958">
        <v>1</v>
      </c>
      <c r="C4958" t="s">
        <v>82</v>
      </c>
      <c r="D4958" t="s">
        <v>90</v>
      </c>
      <c r="E4958" t="s">
        <v>18470</v>
      </c>
      <c r="F4958" t="s">
        <v>18471</v>
      </c>
      <c r="G4958" t="s">
        <v>134</v>
      </c>
      <c r="H4958" t="s">
        <v>147</v>
      </c>
      <c r="I4958" t="s">
        <v>79</v>
      </c>
      <c r="J4958" t="s">
        <v>136</v>
      </c>
      <c r="K4958" t="s">
        <v>22</v>
      </c>
      <c r="L4958" t="s">
        <v>137</v>
      </c>
      <c r="M4958" t="s">
        <v>18472</v>
      </c>
      <c r="N4958" t="s">
        <v>18473</v>
      </c>
      <c r="O4958">
        <v>0.37611111111111112</v>
      </c>
      <c r="P4958">
        <v>0</v>
      </c>
      <c r="Q4958">
        <v>0</v>
      </c>
      <c r="R4958">
        <v>0</v>
      </c>
      <c r="S4958">
        <v>0</v>
      </c>
      <c r="T4958">
        <v>3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2.5178878</v>
      </c>
      <c r="AC4958">
        <v>0</v>
      </c>
      <c r="AD4958">
        <v>0</v>
      </c>
      <c r="AE4958">
        <v>0</v>
      </c>
      <c r="AF4958">
        <v>2.5178878</v>
      </c>
    </row>
    <row r="4959" spans="1:32" x14ac:dyDescent="0.3">
      <c r="A4959">
        <v>3015589</v>
      </c>
      <c r="B4959">
        <v>1</v>
      </c>
      <c r="C4959" t="s">
        <v>83</v>
      </c>
      <c r="D4959" t="s">
        <v>128</v>
      </c>
      <c r="E4959" t="s">
        <v>18474</v>
      </c>
      <c r="F4959" t="s">
        <v>18475</v>
      </c>
      <c r="G4959" t="s">
        <v>134</v>
      </c>
      <c r="H4959" t="s">
        <v>2058</v>
      </c>
      <c r="I4959" t="s">
        <v>78</v>
      </c>
      <c r="J4959" t="s">
        <v>136</v>
      </c>
      <c r="K4959" t="s">
        <v>22</v>
      </c>
      <c r="L4959" t="s">
        <v>177</v>
      </c>
      <c r="M4959" t="s">
        <v>18476</v>
      </c>
      <c r="N4959" t="s">
        <v>17244</v>
      </c>
      <c r="O4959">
        <v>1.9203833333333333</v>
      </c>
      <c r="P4959">
        <v>0</v>
      </c>
      <c r="Q4959">
        <v>72</v>
      </c>
      <c r="R4959">
        <v>0</v>
      </c>
      <c r="S4959">
        <v>18</v>
      </c>
      <c r="T4959">
        <v>0</v>
      </c>
      <c r="U4959">
        <v>7</v>
      </c>
      <c r="V4959">
        <v>0</v>
      </c>
      <c r="W4959">
        <v>0</v>
      </c>
      <c r="X4959">
        <v>0</v>
      </c>
      <c r="Y4959">
        <v>22.534683000000001</v>
      </c>
      <c r="Z4959">
        <v>0</v>
      </c>
      <c r="AA4959">
        <v>19.348428999999999</v>
      </c>
      <c r="AB4959">
        <v>0</v>
      </c>
      <c r="AC4959">
        <v>4.4541139999999997</v>
      </c>
      <c r="AD4959">
        <v>0</v>
      </c>
      <c r="AE4959">
        <v>0</v>
      </c>
      <c r="AF4959">
        <v>46.337226999999999</v>
      </c>
    </row>
    <row r="4960" spans="1:32" x14ac:dyDescent="0.3">
      <c r="A4960">
        <v>3016006</v>
      </c>
      <c r="B4960">
        <v>1</v>
      </c>
      <c r="C4960" t="s">
        <v>82</v>
      </c>
      <c r="D4960" t="s">
        <v>95</v>
      </c>
      <c r="E4960" t="s">
        <v>18477</v>
      </c>
      <c r="F4960" t="s">
        <v>18478</v>
      </c>
      <c r="G4960" t="s">
        <v>134</v>
      </c>
      <c r="H4960" t="s">
        <v>238</v>
      </c>
      <c r="I4960" t="s">
        <v>78</v>
      </c>
      <c r="J4960" t="s">
        <v>136</v>
      </c>
      <c r="K4960" t="s">
        <v>22</v>
      </c>
      <c r="L4960" t="s">
        <v>177</v>
      </c>
      <c r="M4960" t="s">
        <v>18479</v>
      </c>
      <c r="N4960" t="s">
        <v>18480</v>
      </c>
      <c r="O4960">
        <v>1.3491777777777778</v>
      </c>
      <c r="P4960">
        <v>0</v>
      </c>
      <c r="Q4960">
        <v>1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6.6179390000000002E-4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6.6179390000000002E-4</v>
      </c>
    </row>
    <row r="4961" spans="1:32" x14ac:dyDescent="0.3">
      <c r="A4961">
        <v>3017897</v>
      </c>
      <c r="B4961">
        <v>1</v>
      </c>
      <c r="C4961" t="s">
        <v>83</v>
      </c>
      <c r="D4961" t="s">
        <v>127</v>
      </c>
      <c r="E4961" t="s">
        <v>18481</v>
      </c>
      <c r="F4961" t="s">
        <v>18482</v>
      </c>
      <c r="G4961" t="s">
        <v>134</v>
      </c>
      <c r="H4961" t="s">
        <v>211</v>
      </c>
      <c r="I4961" t="s">
        <v>79</v>
      </c>
      <c r="J4961" t="s">
        <v>136</v>
      </c>
      <c r="K4961" t="s">
        <v>22</v>
      </c>
      <c r="L4961" t="s">
        <v>177</v>
      </c>
      <c r="M4961" t="s">
        <v>18483</v>
      </c>
      <c r="N4961" t="s">
        <v>18484</v>
      </c>
      <c r="O4961">
        <v>1.6408333333333334</v>
      </c>
      <c r="P4961">
        <v>35</v>
      </c>
      <c r="Q4961">
        <v>17569</v>
      </c>
      <c r="R4961">
        <v>849</v>
      </c>
      <c r="S4961">
        <v>832</v>
      </c>
      <c r="T4961">
        <v>77</v>
      </c>
      <c r="U4961">
        <v>2376</v>
      </c>
      <c r="V4961">
        <v>6</v>
      </c>
      <c r="W4961">
        <v>1</v>
      </c>
      <c r="X4961">
        <v>173.73723000000001</v>
      </c>
      <c r="Y4961">
        <v>6210.4853999999996</v>
      </c>
      <c r="Z4961">
        <v>526.77210000000002</v>
      </c>
      <c r="AA4961">
        <v>227.23141000000001</v>
      </c>
      <c r="AB4961">
        <v>1003.0162</v>
      </c>
      <c r="AC4961">
        <v>1988.5853</v>
      </c>
      <c r="AD4961">
        <v>85.97824</v>
      </c>
      <c r="AE4961">
        <v>1.8558536999999999</v>
      </c>
      <c r="AF4961">
        <v>10217.662</v>
      </c>
    </row>
    <row r="4962" spans="1:32" x14ac:dyDescent="0.3">
      <c r="A4962">
        <v>3017910</v>
      </c>
      <c r="B4962">
        <v>1</v>
      </c>
      <c r="C4962" t="s">
        <v>83</v>
      </c>
      <c r="D4962" t="s">
        <v>127</v>
      </c>
      <c r="E4962" t="s">
        <v>12750</v>
      </c>
      <c r="F4962" t="s">
        <v>12751</v>
      </c>
      <c r="G4962" t="s">
        <v>134</v>
      </c>
      <c r="H4962" t="s">
        <v>211</v>
      </c>
      <c r="I4962" t="s">
        <v>79</v>
      </c>
      <c r="J4962" t="s">
        <v>136</v>
      </c>
      <c r="K4962" t="s">
        <v>22</v>
      </c>
      <c r="L4962" t="s">
        <v>177</v>
      </c>
      <c r="M4962" t="s">
        <v>18485</v>
      </c>
      <c r="N4962" t="s">
        <v>18486</v>
      </c>
      <c r="O4962">
        <v>0.99750000000000005</v>
      </c>
      <c r="P4962">
        <v>0</v>
      </c>
      <c r="Q4962">
        <v>138</v>
      </c>
      <c r="R4962">
        <v>0</v>
      </c>
      <c r="S4962">
        <v>0</v>
      </c>
      <c r="T4962">
        <v>14</v>
      </c>
      <c r="U4962">
        <v>12</v>
      </c>
      <c r="V4962">
        <v>1</v>
      </c>
      <c r="W4962">
        <v>0</v>
      </c>
      <c r="X4962">
        <v>0</v>
      </c>
      <c r="Y4962">
        <v>15.608407</v>
      </c>
      <c r="Z4962">
        <v>0</v>
      </c>
      <c r="AA4962">
        <v>0</v>
      </c>
      <c r="AB4962">
        <v>9.1477869999999992</v>
      </c>
      <c r="AC4962">
        <v>6.5813255000000002</v>
      </c>
      <c r="AD4962">
        <v>0</v>
      </c>
      <c r="AE4962">
        <v>0</v>
      </c>
      <c r="AF4962">
        <v>31.337520000000001</v>
      </c>
    </row>
    <row r="4963" spans="1:32" x14ac:dyDescent="0.3">
      <c r="A4963">
        <v>3015949</v>
      </c>
      <c r="B4963">
        <v>1</v>
      </c>
      <c r="C4963" t="s">
        <v>82</v>
      </c>
      <c r="D4963" t="s">
        <v>108</v>
      </c>
      <c r="E4963" t="s">
        <v>18487</v>
      </c>
      <c r="F4963" t="s">
        <v>18488</v>
      </c>
      <c r="G4963" t="s">
        <v>134</v>
      </c>
      <c r="H4963" t="s">
        <v>142</v>
      </c>
      <c r="I4963" t="s">
        <v>79</v>
      </c>
      <c r="J4963" t="s">
        <v>136</v>
      </c>
      <c r="K4963" t="s">
        <v>22</v>
      </c>
      <c r="L4963" t="s">
        <v>137</v>
      </c>
      <c r="M4963" t="s">
        <v>18489</v>
      </c>
      <c r="N4963" t="s">
        <v>18490</v>
      </c>
      <c r="O4963">
        <v>7.137777777777778</v>
      </c>
      <c r="P4963">
        <v>0</v>
      </c>
      <c r="Q4963">
        <v>126</v>
      </c>
      <c r="R4963">
        <v>15</v>
      </c>
      <c r="S4963">
        <v>18</v>
      </c>
      <c r="T4963">
        <v>2</v>
      </c>
      <c r="U4963">
        <v>63</v>
      </c>
      <c r="V4963">
        <v>1</v>
      </c>
      <c r="W4963">
        <v>1</v>
      </c>
      <c r="X4963">
        <v>0</v>
      </c>
      <c r="Y4963">
        <v>188.85529</v>
      </c>
      <c r="Z4963">
        <v>162.0214</v>
      </c>
      <c r="AA4963">
        <v>72.030974999999998</v>
      </c>
      <c r="AB4963">
        <v>51.414622999999999</v>
      </c>
      <c r="AC4963">
        <v>187.63800000000001</v>
      </c>
      <c r="AD4963">
        <v>125.22352600000001</v>
      </c>
      <c r="AE4963">
        <v>0</v>
      </c>
      <c r="AF4963">
        <v>787.18384000000003</v>
      </c>
    </row>
    <row r="4964" spans="1:32" x14ac:dyDescent="0.3">
      <c r="A4964">
        <v>3014762</v>
      </c>
      <c r="B4964">
        <v>1</v>
      </c>
      <c r="C4964" t="s">
        <v>82</v>
      </c>
      <c r="D4964" t="s">
        <v>90</v>
      </c>
      <c r="E4964" t="s">
        <v>14435</v>
      </c>
      <c r="F4964" t="s">
        <v>14436</v>
      </c>
      <c r="G4964" t="s">
        <v>134</v>
      </c>
      <c r="H4964" t="s">
        <v>1835</v>
      </c>
      <c r="I4964" t="s">
        <v>79</v>
      </c>
      <c r="J4964" t="s">
        <v>136</v>
      </c>
      <c r="K4964" t="s">
        <v>22</v>
      </c>
      <c r="L4964" t="s">
        <v>177</v>
      </c>
      <c r="M4964" t="s">
        <v>18491</v>
      </c>
      <c r="N4964" t="s">
        <v>18492</v>
      </c>
      <c r="O4964">
        <v>1.1608333333333334</v>
      </c>
      <c r="P4964">
        <v>24</v>
      </c>
      <c r="Q4964">
        <v>2872</v>
      </c>
      <c r="R4964">
        <v>16</v>
      </c>
      <c r="S4964">
        <v>350</v>
      </c>
      <c r="T4964">
        <v>54</v>
      </c>
      <c r="U4964">
        <v>451</v>
      </c>
      <c r="V4964">
        <v>3</v>
      </c>
      <c r="W4964">
        <v>1</v>
      </c>
      <c r="X4964">
        <v>9.3964970000000001</v>
      </c>
      <c r="Y4964">
        <v>568.00900000000001</v>
      </c>
      <c r="Z4964">
        <v>24.299835000000002</v>
      </c>
      <c r="AA4964">
        <v>113.06912</v>
      </c>
      <c r="AB4964">
        <v>272.05399999999997</v>
      </c>
      <c r="AC4964">
        <v>233.89487</v>
      </c>
      <c r="AD4964">
        <v>54.438927</v>
      </c>
      <c r="AE4964">
        <v>1.6075428</v>
      </c>
      <c r="AF4964">
        <v>1276.7698</v>
      </c>
    </row>
    <row r="4965" spans="1:32" x14ac:dyDescent="0.3">
      <c r="A4965">
        <v>3012861</v>
      </c>
      <c r="B4965">
        <v>1</v>
      </c>
      <c r="C4965" t="s">
        <v>82</v>
      </c>
      <c r="D4965" t="s">
        <v>92</v>
      </c>
      <c r="E4965" t="s">
        <v>9397</v>
      </c>
      <c r="F4965" t="s">
        <v>9398</v>
      </c>
      <c r="G4965" t="s">
        <v>134</v>
      </c>
      <c r="H4965" t="s">
        <v>147</v>
      </c>
      <c r="I4965" t="s">
        <v>79</v>
      </c>
      <c r="J4965" t="s">
        <v>136</v>
      </c>
      <c r="K4965" t="s">
        <v>22</v>
      </c>
      <c r="L4965" t="s">
        <v>137</v>
      </c>
      <c r="M4965" t="s">
        <v>18493</v>
      </c>
      <c r="N4965" t="s">
        <v>18494</v>
      </c>
      <c r="O4965">
        <v>8.0122222222222224</v>
      </c>
      <c r="P4965">
        <v>1</v>
      </c>
      <c r="Q4965">
        <v>423</v>
      </c>
      <c r="R4965">
        <v>0</v>
      </c>
      <c r="S4965">
        <v>0</v>
      </c>
      <c r="T4965">
        <v>2</v>
      </c>
      <c r="U4965">
        <v>18</v>
      </c>
      <c r="V4965">
        <v>0</v>
      </c>
      <c r="W4965">
        <v>0</v>
      </c>
      <c r="X4965">
        <v>46.155970000000003</v>
      </c>
      <c r="Y4965">
        <v>743.83479999999997</v>
      </c>
      <c r="Z4965">
        <v>0</v>
      </c>
      <c r="AA4965">
        <v>0</v>
      </c>
      <c r="AB4965">
        <v>118.07965</v>
      </c>
      <c r="AC4965">
        <v>180.33382</v>
      </c>
      <c r="AD4965">
        <v>0</v>
      </c>
      <c r="AE4965">
        <v>0</v>
      </c>
      <c r="AF4965">
        <v>1088.4041999999999</v>
      </c>
    </row>
    <row r="4966" spans="1:32" x14ac:dyDescent="0.3">
      <c r="A4966">
        <v>3017193</v>
      </c>
      <c r="B4966">
        <v>1</v>
      </c>
      <c r="C4966" t="s">
        <v>82</v>
      </c>
      <c r="D4966" t="s">
        <v>87</v>
      </c>
      <c r="E4966" t="s">
        <v>18495</v>
      </c>
      <c r="F4966" t="s">
        <v>18496</v>
      </c>
      <c r="G4966" t="s">
        <v>134</v>
      </c>
      <c r="H4966" t="s">
        <v>147</v>
      </c>
      <c r="I4966" t="s">
        <v>79</v>
      </c>
      <c r="J4966" t="s">
        <v>136</v>
      </c>
      <c r="K4966" t="s">
        <v>22</v>
      </c>
      <c r="L4966" t="s">
        <v>137</v>
      </c>
      <c r="M4966" t="s">
        <v>18497</v>
      </c>
      <c r="N4966" t="s">
        <v>18498</v>
      </c>
      <c r="O4966">
        <v>6.5391666666666666</v>
      </c>
      <c r="P4966">
        <v>0</v>
      </c>
      <c r="Q4966">
        <v>1705</v>
      </c>
      <c r="R4966">
        <v>0</v>
      </c>
      <c r="S4966">
        <v>0</v>
      </c>
      <c r="T4966">
        <v>0</v>
      </c>
      <c r="U4966">
        <v>221</v>
      </c>
      <c r="V4966">
        <v>0</v>
      </c>
      <c r="W4966">
        <v>0</v>
      </c>
      <c r="X4966">
        <v>0</v>
      </c>
      <c r="Y4966">
        <v>3493.6828999999998</v>
      </c>
      <c r="Z4966">
        <v>0</v>
      </c>
      <c r="AA4966">
        <v>0</v>
      </c>
      <c r="AB4966">
        <v>0</v>
      </c>
      <c r="AC4966">
        <v>837.00109999999995</v>
      </c>
      <c r="AD4966">
        <v>0</v>
      </c>
      <c r="AE4966">
        <v>0</v>
      </c>
      <c r="AF4966">
        <v>4330.6840000000002</v>
      </c>
    </row>
    <row r="4967" spans="1:32" x14ac:dyDescent="0.3">
      <c r="A4967">
        <v>3020643</v>
      </c>
      <c r="B4967">
        <v>1</v>
      </c>
      <c r="C4967" t="s">
        <v>82</v>
      </c>
      <c r="D4967" t="s">
        <v>88</v>
      </c>
      <c r="E4967" t="s">
        <v>18499</v>
      </c>
      <c r="F4967" t="s">
        <v>18500</v>
      </c>
      <c r="G4967" t="s">
        <v>134</v>
      </c>
      <c r="H4967" t="s">
        <v>610</v>
      </c>
      <c r="I4967" t="s">
        <v>78</v>
      </c>
      <c r="J4967" t="s">
        <v>136</v>
      </c>
      <c r="K4967" t="s">
        <v>22</v>
      </c>
      <c r="L4967" t="s">
        <v>177</v>
      </c>
      <c r="M4967" t="s">
        <v>18501</v>
      </c>
      <c r="N4967" t="s">
        <v>18502</v>
      </c>
      <c r="O4967">
        <v>2.1048844444444446</v>
      </c>
      <c r="P4967">
        <v>0</v>
      </c>
      <c r="Q4967">
        <v>35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16.085225999999999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16.085225999999999</v>
      </c>
    </row>
    <row r="4968" spans="1:32" x14ac:dyDescent="0.3">
      <c r="A4968">
        <v>3017490</v>
      </c>
      <c r="B4968">
        <v>1</v>
      </c>
      <c r="C4968" t="s">
        <v>82</v>
      </c>
      <c r="D4968" t="s">
        <v>104</v>
      </c>
      <c r="E4968" t="s">
        <v>18503</v>
      </c>
      <c r="F4968" t="s">
        <v>6860</v>
      </c>
      <c r="G4968" t="s">
        <v>134</v>
      </c>
      <c r="H4968" t="s">
        <v>247</v>
      </c>
      <c r="I4968" t="s">
        <v>78</v>
      </c>
      <c r="J4968" t="s">
        <v>136</v>
      </c>
      <c r="K4968" t="s">
        <v>22</v>
      </c>
      <c r="L4968" t="s">
        <v>177</v>
      </c>
      <c r="M4968" t="s">
        <v>18504</v>
      </c>
      <c r="N4968" t="s">
        <v>18505</v>
      </c>
      <c r="O4968">
        <v>1.6287850000000001</v>
      </c>
      <c r="P4968">
        <v>0</v>
      </c>
      <c r="Q4968">
        <v>202</v>
      </c>
      <c r="R4968">
        <v>0</v>
      </c>
      <c r="S4968">
        <v>0</v>
      </c>
      <c r="T4968">
        <v>0</v>
      </c>
      <c r="U4968">
        <v>24</v>
      </c>
      <c r="V4968">
        <v>0</v>
      </c>
      <c r="W4968">
        <v>0</v>
      </c>
      <c r="X4968">
        <v>0</v>
      </c>
      <c r="Y4968">
        <v>121.70224</v>
      </c>
      <c r="Z4968">
        <v>0</v>
      </c>
      <c r="AA4968">
        <v>0</v>
      </c>
      <c r="AB4968">
        <v>0</v>
      </c>
      <c r="AC4968">
        <v>26.661239999999999</v>
      </c>
      <c r="AD4968">
        <v>0</v>
      </c>
      <c r="AE4968">
        <v>0</v>
      </c>
      <c r="AF4968">
        <v>148.36348000000001</v>
      </c>
    </row>
    <row r="4969" spans="1:32" x14ac:dyDescent="0.3">
      <c r="A4969">
        <v>3019163</v>
      </c>
      <c r="B4969">
        <v>1</v>
      </c>
      <c r="C4969" t="s">
        <v>83</v>
      </c>
      <c r="D4969" t="s">
        <v>123</v>
      </c>
      <c r="E4969" t="s">
        <v>18506</v>
      </c>
      <c r="F4969" t="s">
        <v>18507</v>
      </c>
      <c r="G4969" t="s">
        <v>134</v>
      </c>
      <c r="H4969" t="s">
        <v>216</v>
      </c>
      <c r="I4969" t="s">
        <v>78</v>
      </c>
      <c r="J4969" t="s">
        <v>136</v>
      </c>
      <c r="K4969" t="s">
        <v>22</v>
      </c>
      <c r="L4969" t="s">
        <v>177</v>
      </c>
      <c r="M4969" t="s">
        <v>18508</v>
      </c>
      <c r="N4969" t="s">
        <v>18509</v>
      </c>
      <c r="O4969">
        <v>1.0285333333333333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1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8.0119939999999996</v>
      </c>
      <c r="AF4969">
        <v>8.0119939999999996</v>
      </c>
    </row>
    <row r="4970" spans="1:32" x14ac:dyDescent="0.3">
      <c r="A4970">
        <v>3015743</v>
      </c>
      <c r="B4970">
        <v>1</v>
      </c>
      <c r="C4970" t="s">
        <v>82</v>
      </c>
      <c r="D4970" t="s">
        <v>112</v>
      </c>
      <c r="E4970" t="s">
        <v>18510</v>
      </c>
      <c r="F4970" t="s">
        <v>18511</v>
      </c>
      <c r="G4970" t="s">
        <v>134</v>
      </c>
      <c r="H4970" t="s">
        <v>238</v>
      </c>
      <c r="I4970" t="s">
        <v>78</v>
      </c>
      <c r="J4970" t="s">
        <v>136</v>
      </c>
      <c r="K4970" t="s">
        <v>22</v>
      </c>
      <c r="L4970" t="s">
        <v>177</v>
      </c>
      <c r="M4970" t="s">
        <v>18512</v>
      </c>
      <c r="N4970" t="s">
        <v>18513</v>
      </c>
      <c r="O4970">
        <v>4.1990816666666664</v>
      </c>
      <c r="P4970">
        <v>0</v>
      </c>
      <c r="Q4970">
        <v>1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0.89290833000000003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0.89290833000000003</v>
      </c>
    </row>
    <row r="4971" spans="1:32" x14ac:dyDescent="0.3">
      <c r="A4971">
        <v>3016665</v>
      </c>
      <c r="B4971">
        <v>1</v>
      </c>
      <c r="C4971" t="s">
        <v>82</v>
      </c>
      <c r="D4971" t="s">
        <v>90</v>
      </c>
      <c r="E4971" t="s">
        <v>9939</v>
      </c>
      <c r="F4971" t="s">
        <v>9940</v>
      </c>
      <c r="G4971" t="s">
        <v>134</v>
      </c>
      <c r="H4971" t="s">
        <v>211</v>
      </c>
      <c r="I4971" t="s">
        <v>79</v>
      </c>
      <c r="J4971" t="s">
        <v>136</v>
      </c>
      <c r="K4971" t="s">
        <v>22</v>
      </c>
      <c r="L4971" t="s">
        <v>177</v>
      </c>
      <c r="M4971" t="s">
        <v>18514</v>
      </c>
      <c r="N4971" t="s">
        <v>18515</v>
      </c>
      <c r="O4971">
        <v>2.7742899999999997</v>
      </c>
      <c r="P4971">
        <v>0</v>
      </c>
      <c r="Q4971">
        <v>0</v>
      </c>
      <c r="R4971">
        <v>0</v>
      </c>
      <c r="S4971">
        <v>0</v>
      </c>
      <c r="T4971">
        <v>16</v>
      </c>
      <c r="U4971">
        <v>0</v>
      </c>
      <c r="V4971">
        <v>4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172.70885000000001</v>
      </c>
      <c r="AC4971">
        <v>0</v>
      </c>
      <c r="AD4971">
        <v>361.72858000000002</v>
      </c>
      <c r="AE4971">
        <v>0</v>
      </c>
      <c r="AF4971">
        <v>534.43744000000004</v>
      </c>
    </row>
    <row r="4972" spans="1:32" x14ac:dyDescent="0.3">
      <c r="A4972">
        <v>3015954</v>
      </c>
      <c r="B4972">
        <v>1</v>
      </c>
      <c r="C4972" t="s">
        <v>83</v>
      </c>
      <c r="D4972" t="s">
        <v>130</v>
      </c>
      <c r="E4972" t="s">
        <v>18516</v>
      </c>
      <c r="F4972" t="s">
        <v>18517</v>
      </c>
      <c r="G4972" t="s">
        <v>134</v>
      </c>
      <c r="H4972" t="s">
        <v>211</v>
      </c>
      <c r="I4972" t="s">
        <v>79</v>
      </c>
      <c r="J4972" t="s">
        <v>136</v>
      </c>
      <c r="K4972" t="s">
        <v>22</v>
      </c>
      <c r="L4972" t="s">
        <v>177</v>
      </c>
      <c r="M4972" t="s">
        <v>18518</v>
      </c>
      <c r="N4972" t="s">
        <v>18519</v>
      </c>
      <c r="O4972">
        <v>2.4958305555555556</v>
      </c>
      <c r="P4972">
        <v>0</v>
      </c>
      <c r="Q4972">
        <v>0</v>
      </c>
      <c r="R4972">
        <v>0</v>
      </c>
      <c r="S4972">
        <v>0</v>
      </c>
      <c r="T4972">
        <v>2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94.114590000000007</v>
      </c>
      <c r="AC4972">
        <v>0</v>
      </c>
      <c r="AD4972">
        <v>0</v>
      </c>
      <c r="AE4972">
        <v>0</v>
      </c>
      <c r="AF4972">
        <v>94.114590000000007</v>
      </c>
    </row>
    <row r="4973" spans="1:32" x14ac:dyDescent="0.3">
      <c r="A4973">
        <v>3016641</v>
      </c>
      <c r="B4973">
        <v>1</v>
      </c>
      <c r="C4973" t="s">
        <v>82</v>
      </c>
      <c r="D4973" t="s">
        <v>104</v>
      </c>
      <c r="E4973" t="s">
        <v>18520</v>
      </c>
      <c r="F4973" t="s">
        <v>18521</v>
      </c>
      <c r="G4973" t="s">
        <v>134</v>
      </c>
      <c r="H4973" t="s">
        <v>147</v>
      </c>
      <c r="I4973" t="s">
        <v>79</v>
      </c>
      <c r="J4973" t="s">
        <v>136</v>
      </c>
      <c r="K4973" t="s">
        <v>22</v>
      </c>
      <c r="L4973" t="s">
        <v>137</v>
      </c>
      <c r="M4973" t="s">
        <v>18522</v>
      </c>
      <c r="N4973" t="s">
        <v>18523</v>
      </c>
      <c r="O4973">
        <v>0.46583333333333332</v>
      </c>
      <c r="P4973">
        <v>0</v>
      </c>
      <c r="Q4973">
        <v>951</v>
      </c>
      <c r="R4973">
        <v>0</v>
      </c>
      <c r="S4973">
        <v>0</v>
      </c>
      <c r="T4973">
        <v>1</v>
      </c>
      <c r="U4973">
        <v>1752</v>
      </c>
      <c r="V4973">
        <v>1</v>
      </c>
      <c r="W4973">
        <v>28</v>
      </c>
      <c r="X4973">
        <v>0</v>
      </c>
      <c r="Y4973">
        <v>118.65407999999999</v>
      </c>
      <c r="Z4973">
        <v>0</v>
      </c>
      <c r="AA4973">
        <v>0</v>
      </c>
      <c r="AB4973">
        <v>0</v>
      </c>
      <c r="AC4973">
        <v>486.31396000000001</v>
      </c>
      <c r="AD4973">
        <v>6.7529415999999998</v>
      </c>
      <c r="AE4973">
        <v>50.535975999999998</v>
      </c>
      <c r="AF4973">
        <v>662.25696000000005</v>
      </c>
    </row>
    <row r="4974" spans="1:32" x14ac:dyDescent="0.3">
      <c r="A4974">
        <v>3017367</v>
      </c>
      <c r="B4974">
        <v>1</v>
      </c>
      <c r="C4974" t="s">
        <v>82</v>
      </c>
      <c r="D4974" t="s">
        <v>84</v>
      </c>
      <c r="E4974" t="s">
        <v>18524</v>
      </c>
      <c r="F4974" t="s">
        <v>18525</v>
      </c>
      <c r="G4974" t="s">
        <v>134</v>
      </c>
      <c r="H4974" t="s">
        <v>367</v>
      </c>
      <c r="I4974" t="s">
        <v>78</v>
      </c>
      <c r="J4974" t="s">
        <v>136</v>
      </c>
      <c r="K4974" t="s">
        <v>22</v>
      </c>
      <c r="L4974" t="s">
        <v>177</v>
      </c>
      <c r="M4974" t="s">
        <v>18526</v>
      </c>
      <c r="N4974" t="s">
        <v>18527</v>
      </c>
      <c r="O4974">
        <v>2.7432141666666667</v>
      </c>
      <c r="P4974">
        <v>0</v>
      </c>
      <c r="Q4974">
        <v>8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6.0461099999999997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6.0461099999999997</v>
      </c>
    </row>
    <row r="4975" spans="1:32" x14ac:dyDescent="0.3">
      <c r="A4975">
        <v>3016821</v>
      </c>
      <c r="B4975">
        <v>1</v>
      </c>
      <c r="C4975" t="s">
        <v>82</v>
      </c>
      <c r="D4975" t="s">
        <v>88</v>
      </c>
      <c r="E4975" t="s">
        <v>3417</v>
      </c>
      <c r="F4975" t="s">
        <v>3418</v>
      </c>
      <c r="G4975" t="s">
        <v>134</v>
      </c>
      <c r="H4975" t="s">
        <v>182</v>
      </c>
      <c r="I4975" t="s">
        <v>78</v>
      </c>
      <c r="J4975" t="s">
        <v>136</v>
      </c>
      <c r="K4975" t="s">
        <v>22</v>
      </c>
      <c r="L4975" t="s">
        <v>177</v>
      </c>
      <c r="M4975" t="s">
        <v>18528</v>
      </c>
      <c r="N4975" t="s">
        <v>18529</v>
      </c>
      <c r="O4975">
        <v>0.75638888888888889</v>
      </c>
      <c r="P4975">
        <v>0</v>
      </c>
      <c r="Q4975">
        <v>124</v>
      </c>
      <c r="R4975">
        <v>0</v>
      </c>
      <c r="S4975">
        <v>1</v>
      </c>
      <c r="T4975">
        <v>0</v>
      </c>
      <c r="U4975">
        <v>21</v>
      </c>
      <c r="V4975">
        <v>0</v>
      </c>
      <c r="W4975">
        <v>0</v>
      </c>
      <c r="X4975">
        <v>0</v>
      </c>
      <c r="Y4975">
        <v>21.760270999999999</v>
      </c>
      <c r="Z4975">
        <v>0</v>
      </c>
      <c r="AA4975">
        <v>0.32313492999999999</v>
      </c>
      <c r="AB4975">
        <v>0</v>
      </c>
      <c r="AC4975">
        <v>8.3560510000000008</v>
      </c>
      <c r="AD4975">
        <v>0</v>
      </c>
      <c r="AE4975">
        <v>0</v>
      </c>
      <c r="AF4975">
        <v>30.439457000000001</v>
      </c>
    </row>
    <row r="4976" spans="1:32" x14ac:dyDescent="0.3">
      <c r="A4976">
        <v>3017554</v>
      </c>
      <c r="B4976">
        <v>1</v>
      </c>
      <c r="C4976" t="s">
        <v>83</v>
      </c>
      <c r="D4976" t="s">
        <v>127</v>
      </c>
      <c r="E4976" t="s">
        <v>18530</v>
      </c>
      <c r="F4976" t="s">
        <v>18531</v>
      </c>
      <c r="G4976" t="s">
        <v>134</v>
      </c>
      <c r="H4976" t="s">
        <v>238</v>
      </c>
      <c r="I4976" t="s">
        <v>78</v>
      </c>
      <c r="J4976" t="s">
        <v>136</v>
      </c>
      <c r="K4976" t="s">
        <v>22</v>
      </c>
      <c r="L4976" t="s">
        <v>177</v>
      </c>
      <c r="M4976" t="s">
        <v>18532</v>
      </c>
      <c r="N4976" t="s">
        <v>18428</v>
      </c>
      <c r="O4976">
        <v>0.6214319444444445</v>
      </c>
      <c r="P4976">
        <v>0</v>
      </c>
      <c r="Q4976">
        <v>1</v>
      </c>
      <c r="R4976">
        <v>0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0</v>
      </c>
      <c r="Y4976">
        <v>2.7646773999999999E-2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2.7646773999999999E-2</v>
      </c>
    </row>
    <row r="4977" spans="1:32" x14ac:dyDescent="0.3">
      <c r="A4977">
        <v>3017941</v>
      </c>
      <c r="B4977">
        <v>1</v>
      </c>
      <c r="C4977" t="s">
        <v>82</v>
      </c>
      <c r="D4977" t="s">
        <v>92</v>
      </c>
      <c r="E4977" t="s">
        <v>18533</v>
      </c>
      <c r="F4977" t="s">
        <v>18534</v>
      </c>
      <c r="G4977" t="s">
        <v>134</v>
      </c>
      <c r="H4977" t="s">
        <v>367</v>
      </c>
      <c r="I4977" t="s">
        <v>78</v>
      </c>
      <c r="J4977" t="s">
        <v>136</v>
      </c>
      <c r="K4977" t="s">
        <v>22</v>
      </c>
      <c r="L4977" t="s">
        <v>177</v>
      </c>
      <c r="M4977" t="s">
        <v>18535</v>
      </c>
      <c r="N4977" t="s">
        <v>18536</v>
      </c>
      <c r="O4977">
        <v>4.8062577777777777</v>
      </c>
      <c r="P4977">
        <v>0</v>
      </c>
      <c r="Q4977">
        <v>2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0.28556700000000002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0.28556700000000002</v>
      </c>
    </row>
    <row r="4978" spans="1:32" x14ac:dyDescent="0.3">
      <c r="A4978">
        <v>3013443</v>
      </c>
      <c r="B4978">
        <v>1</v>
      </c>
      <c r="C4978" t="s">
        <v>82</v>
      </c>
      <c r="D4978" t="s">
        <v>109</v>
      </c>
      <c r="E4978" t="s">
        <v>18537</v>
      </c>
      <c r="F4978" t="s">
        <v>18538</v>
      </c>
      <c r="G4978" t="s">
        <v>134</v>
      </c>
      <c r="H4978" t="s">
        <v>147</v>
      </c>
      <c r="I4978" t="s">
        <v>79</v>
      </c>
      <c r="J4978" t="s">
        <v>136</v>
      </c>
      <c r="K4978" t="s">
        <v>22</v>
      </c>
      <c r="L4978" t="s">
        <v>137</v>
      </c>
      <c r="M4978" t="s">
        <v>18539</v>
      </c>
      <c r="N4978" t="s">
        <v>18540</v>
      </c>
      <c r="O4978">
        <v>9.6252777777777769</v>
      </c>
      <c r="P4978">
        <v>1</v>
      </c>
      <c r="Q4978">
        <v>179</v>
      </c>
      <c r="R4978">
        <v>0</v>
      </c>
      <c r="S4978">
        <v>126</v>
      </c>
      <c r="T4978">
        <v>4</v>
      </c>
      <c r="U4978">
        <v>32</v>
      </c>
      <c r="V4978">
        <v>0</v>
      </c>
      <c r="W4978">
        <v>0</v>
      </c>
      <c r="X4978">
        <v>2.5180414</v>
      </c>
      <c r="Y4978">
        <v>691.24720000000002</v>
      </c>
      <c r="Z4978">
        <v>0</v>
      </c>
      <c r="AA4978">
        <v>242.85220000000001</v>
      </c>
      <c r="AB4978">
        <v>1359.7518</v>
      </c>
      <c r="AC4978">
        <v>303.65186</v>
      </c>
      <c r="AD4978">
        <v>0</v>
      </c>
      <c r="AE4978">
        <v>0</v>
      </c>
      <c r="AF4978">
        <v>2600.0210000000002</v>
      </c>
    </row>
    <row r="4979" spans="1:32" x14ac:dyDescent="0.3">
      <c r="A4979">
        <v>3011570</v>
      </c>
      <c r="B4979">
        <v>1</v>
      </c>
      <c r="C4979" t="s">
        <v>83</v>
      </c>
      <c r="D4979" t="s">
        <v>125</v>
      </c>
      <c r="E4979" t="s">
        <v>18541</v>
      </c>
      <c r="F4979" t="s">
        <v>18542</v>
      </c>
      <c r="G4979" t="s">
        <v>134</v>
      </c>
      <c r="H4979" t="s">
        <v>147</v>
      </c>
      <c r="I4979" t="s">
        <v>79</v>
      </c>
      <c r="J4979" t="s">
        <v>136</v>
      </c>
      <c r="K4979" t="s">
        <v>22</v>
      </c>
      <c r="L4979" t="s">
        <v>137</v>
      </c>
      <c r="M4979" t="s">
        <v>18543</v>
      </c>
      <c r="N4979" t="s">
        <v>18544</v>
      </c>
      <c r="O4979">
        <v>2.6819444444444445</v>
      </c>
      <c r="P4979">
        <v>2</v>
      </c>
      <c r="Q4979">
        <v>153</v>
      </c>
      <c r="R4979">
        <v>20</v>
      </c>
      <c r="S4979">
        <v>13</v>
      </c>
      <c r="T4979">
        <v>3</v>
      </c>
      <c r="U4979">
        <v>12</v>
      </c>
      <c r="V4979">
        <v>0</v>
      </c>
      <c r="W4979">
        <v>0</v>
      </c>
      <c r="X4979">
        <v>9.7434390000000004</v>
      </c>
      <c r="Y4979">
        <v>38.497692000000001</v>
      </c>
      <c r="Z4979">
        <v>10.18346</v>
      </c>
      <c r="AA4979">
        <v>7.5744653</v>
      </c>
      <c r="AB4979">
        <v>7.5408324999999996</v>
      </c>
      <c r="AC4979">
        <v>3.6795368000000002</v>
      </c>
      <c r="AD4979">
        <v>0</v>
      </c>
      <c r="AE4979">
        <v>0</v>
      </c>
      <c r="AF4979">
        <v>77.219430000000003</v>
      </c>
    </row>
    <row r="4980" spans="1:32" x14ac:dyDescent="0.3">
      <c r="A4980">
        <v>3014912</v>
      </c>
      <c r="B4980">
        <v>1</v>
      </c>
      <c r="C4980" t="s">
        <v>83</v>
      </c>
      <c r="D4980" t="s">
        <v>129</v>
      </c>
      <c r="E4980" t="s">
        <v>18545</v>
      </c>
      <c r="F4980" t="s">
        <v>18546</v>
      </c>
      <c r="G4980" t="s">
        <v>134</v>
      </c>
      <c r="H4980" t="s">
        <v>367</v>
      </c>
      <c r="I4980" t="s">
        <v>78</v>
      </c>
      <c r="J4980" t="s">
        <v>136</v>
      </c>
      <c r="K4980" t="s">
        <v>22</v>
      </c>
      <c r="L4980" t="s">
        <v>177</v>
      </c>
      <c r="M4980" t="s">
        <v>18547</v>
      </c>
      <c r="N4980" t="s">
        <v>18548</v>
      </c>
      <c r="O4980">
        <v>3.3073325000000002</v>
      </c>
      <c r="P4980">
        <v>0</v>
      </c>
      <c r="Q4980">
        <v>1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1.6720997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1.6720997</v>
      </c>
    </row>
    <row r="4981" spans="1:32" x14ac:dyDescent="0.3">
      <c r="A4981">
        <v>3018230</v>
      </c>
      <c r="B4981">
        <v>1</v>
      </c>
      <c r="C4981" t="s">
        <v>83</v>
      </c>
      <c r="D4981" t="s">
        <v>115</v>
      </c>
      <c r="E4981" t="s">
        <v>18549</v>
      </c>
      <c r="F4981" t="s">
        <v>18550</v>
      </c>
      <c r="G4981" t="s">
        <v>134</v>
      </c>
      <c r="H4981" t="s">
        <v>1131</v>
      </c>
      <c r="I4981" t="s">
        <v>79</v>
      </c>
      <c r="J4981" t="s">
        <v>136</v>
      </c>
      <c r="K4981" t="s">
        <v>22</v>
      </c>
      <c r="L4981" t="s">
        <v>177</v>
      </c>
      <c r="M4981" t="s">
        <v>18551</v>
      </c>
      <c r="N4981" t="s">
        <v>18552</v>
      </c>
      <c r="O4981">
        <v>2.2829930555555555</v>
      </c>
      <c r="P4981">
        <v>0</v>
      </c>
      <c r="Q4981">
        <v>0</v>
      </c>
      <c r="R4981">
        <v>1</v>
      </c>
      <c r="S4981">
        <v>6</v>
      </c>
      <c r="T4981">
        <v>16</v>
      </c>
      <c r="U4981">
        <v>149</v>
      </c>
      <c r="V4981">
        <v>8</v>
      </c>
      <c r="W4981">
        <v>1</v>
      </c>
      <c r="X4981">
        <v>0</v>
      </c>
      <c r="Y4981">
        <v>0</v>
      </c>
      <c r="Z4981">
        <v>3.0866522999999999</v>
      </c>
      <c r="AA4981">
        <v>20.077729999999999</v>
      </c>
      <c r="AB4981">
        <v>146.55898999999999</v>
      </c>
      <c r="AC4981">
        <v>229.75470999999999</v>
      </c>
      <c r="AD4981">
        <v>358.42657000000003</v>
      </c>
      <c r="AE4981">
        <v>25.546821999999999</v>
      </c>
      <c r="AF4981">
        <v>783.45150000000001</v>
      </c>
    </row>
    <row r="4982" spans="1:32" x14ac:dyDescent="0.3">
      <c r="A4982">
        <v>3017026</v>
      </c>
      <c r="B4982">
        <v>1</v>
      </c>
      <c r="C4982" t="s">
        <v>83</v>
      </c>
      <c r="D4982" t="s">
        <v>123</v>
      </c>
      <c r="E4982" t="s">
        <v>18553</v>
      </c>
      <c r="F4982" t="s">
        <v>18554</v>
      </c>
      <c r="G4982" t="s">
        <v>134</v>
      </c>
      <c r="H4982" t="s">
        <v>216</v>
      </c>
      <c r="I4982" t="s">
        <v>78</v>
      </c>
      <c r="J4982" t="s">
        <v>136</v>
      </c>
      <c r="K4982" t="s">
        <v>22</v>
      </c>
      <c r="L4982" t="s">
        <v>177</v>
      </c>
      <c r="M4982" t="s">
        <v>18555</v>
      </c>
      <c r="N4982" t="s">
        <v>18556</v>
      </c>
      <c r="O4982">
        <v>1.0353055555555555</v>
      </c>
      <c r="P4982">
        <v>0</v>
      </c>
      <c r="Q4982">
        <v>5</v>
      </c>
      <c r="R4982">
        <v>0</v>
      </c>
      <c r="S4982">
        <v>0</v>
      </c>
      <c r="T4982">
        <v>0</v>
      </c>
      <c r="U4982">
        <v>2</v>
      </c>
      <c r="V4982">
        <v>0</v>
      </c>
      <c r="W4982">
        <v>0</v>
      </c>
      <c r="X4982">
        <v>0</v>
      </c>
      <c r="Y4982">
        <v>0.95295510000000005</v>
      </c>
      <c r="Z4982">
        <v>0</v>
      </c>
      <c r="AA4982">
        <v>0</v>
      </c>
      <c r="AB4982">
        <v>0</v>
      </c>
      <c r="AC4982">
        <v>2.7564839999999999</v>
      </c>
      <c r="AD4982">
        <v>0</v>
      </c>
      <c r="AE4982">
        <v>0</v>
      </c>
      <c r="AF4982">
        <v>3.7094393000000001</v>
      </c>
    </row>
    <row r="4983" spans="1:32" x14ac:dyDescent="0.3">
      <c r="A4983">
        <v>3016739</v>
      </c>
      <c r="B4983">
        <v>1</v>
      </c>
      <c r="C4983" t="s">
        <v>82</v>
      </c>
      <c r="D4983" t="s">
        <v>105</v>
      </c>
      <c r="E4983" t="s">
        <v>18557</v>
      </c>
      <c r="F4983" t="s">
        <v>18558</v>
      </c>
      <c r="G4983" t="s">
        <v>134</v>
      </c>
      <c r="H4983" t="s">
        <v>336</v>
      </c>
      <c r="I4983" t="s">
        <v>79</v>
      </c>
      <c r="J4983" t="s">
        <v>136</v>
      </c>
      <c r="K4983" t="s">
        <v>22</v>
      </c>
      <c r="L4983" t="s">
        <v>137</v>
      </c>
      <c r="M4983" t="s">
        <v>18559</v>
      </c>
      <c r="N4983" t="s">
        <v>18560</v>
      </c>
      <c r="O4983">
        <v>3.2527777777777778</v>
      </c>
      <c r="P4983">
        <v>0</v>
      </c>
      <c r="Q4983">
        <v>372</v>
      </c>
      <c r="R4983">
        <v>1</v>
      </c>
      <c r="S4983">
        <v>10</v>
      </c>
      <c r="T4983">
        <v>0</v>
      </c>
      <c r="U4983">
        <v>18</v>
      </c>
      <c r="V4983">
        <v>2</v>
      </c>
      <c r="W4983">
        <v>0</v>
      </c>
      <c r="X4983">
        <v>0</v>
      </c>
      <c r="Y4983">
        <v>289.59987999999998</v>
      </c>
      <c r="Z4983">
        <v>28.231345999999998</v>
      </c>
      <c r="AA4983">
        <v>7.1029296000000004</v>
      </c>
      <c r="AB4983">
        <v>0</v>
      </c>
      <c r="AC4983">
        <v>65.197819999999993</v>
      </c>
      <c r="AD4983">
        <v>163.75241</v>
      </c>
      <c r="AE4983">
        <v>0</v>
      </c>
      <c r="AF4983">
        <v>553.88440000000003</v>
      </c>
    </row>
    <row r="4984" spans="1:32" x14ac:dyDescent="0.3">
      <c r="A4984">
        <v>3014772</v>
      </c>
      <c r="B4984">
        <v>1</v>
      </c>
      <c r="C4984" t="s">
        <v>82</v>
      </c>
      <c r="D4984" t="s">
        <v>86</v>
      </c>
      <c r="E4984" t="s">
        <v>18561</v>
      </c>
      <c r="F4984" t="s">
        <v>18562</v>
      </c>
      <c r="G4984" t="s">
        <v>134</v>
      </c>
      <c r="H4984" t="s">
        <v>238</v>
      </c>
      <c r="I4984" t="s">
        <v>78</v>
      </c>
      <c r="J4984" t="s">
        <v>136</v>
      </c>
      <c r="K4984" t="s">
        <v>22</v>
      </c>
      <c r="L4984" t="s">
        <v>177</v>
      </c>
      <c r="M4984" t="s">
        <v>18563</v>
      </c>
      <c r="N4984" t="s">
        <v>18564</v>
      </c>
      <c r="O4984">
        <v>2.3626125</v>
      </c>
      <c r="P4984">
        <v>0</v>
      </c>
      <c r="Q4984">
        <v>1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1.9089973999999999E-2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1.9089973999999999E-2</v>
      </c>
    </row>
    <row r="4985" spans="1:32" x14ac:dyDescent="0.3">
      <c r="A4985">
        <v>3018675</v>
      </c>
      <c r="B4985">
        <v>1</v>
      </c>
      <c r="C4985" t="s">
        <v>82</v>
      </c>
      <c r="D4985" t="s">
        <v>86</v>
      </c>
      <c r="E4985" t="s">
        <v>13537</v>
      </c>
      <c r="F4985" t="s">
        <v>13538</v>
      </c>
      <c r="G4985" t="s">
        <v>134</v>
      </c>
      <c r="H4985" t="s">
        <v>211</v>
      </c>
      <c r="I4985" t="s">
        <v>79</v>
      </c>
      <c r="J4985" t="s">
        <v>136</v>
      </c>
      <c r="K4985" t="s">
        <v>22</v>
      </c>
      <c r="L4985" t="s">
        <v>177</v>
      </c>
      <c r="M4985" t="s">
        <v>18565</v>
      </c>
      <c r="N4985" t="s">
        <v>18566</v>
      </c>
      <c r="O4985">
        <v>2.9747566666666665</v>
      </c>
      <c r="P4985">
        <v>0</v>
      </c>
      <c r="Q4985">
        <v>0</v>
      </c>
      <c r="R4985">
        <v>15</v>
      </c>
      <c r="S4985">
        <v>39</v>
      </c>
      <c r="T4985">
        <v>4</v>
      </c>
      <c r="U4985">
        <v>30</v>
      </c>
      <c r="V4985">
        <v>0</v>
      </c>
      <c r="W4985">
        <v>0</v>
      </c>
      <c r="X4985">
        <v>0</v>
      </c>
      <c r="Y4985">
        <v>0</v>
      </c>
      <c r="Z4985">
        <v>107.387215</v>
      </c>
      <c r="AA4985">
        <v>66.485529999999997</v>
      </c>
      <c r="AB4985">
        <v>8.7936130000000006</v>
      </c>
      <c r="AC4985">
        <v>37.621025000000003</v>
      </c>
      <c r="AD4985">
        <v>0</v>
      </c>
      <c r="AE4985">
        <v>0</v>
      </c>
      <c r="AF4985">
        <v>220.28738000000001</v>
      </c>
    </row>
    <row r="4986" spans="1:32" x14ac:dyDescent="0.3">
      <c r="A4986">
        <v>3015910</v>
      </c>
      <c r="B4986">
        <v>1</v>
      </c>
      <c r="C4986" t="s">
        <v>82</v>
      </c>
      <c r="D4986" t="s">
        <v>84</v>
      </c>
      <c r="E4986" t="s">
        <v>18567</v>
      </c>
      <c r="F4986" t="s">
        <v>18568</v>
      </c>
      <c r="G4986" t="s">
        <v>134</v>
      </c>
      <c r="H4986" t="s">
        <v>182</v>
      </c>
      <c r="I4986" t="s">
        <v>78</v>
      </c>
      <c r="J4986" t="s">
        <v>136</v>
      </c>
      <c r="K4986" t="s">
        <v>22</v>
      </c>
      <c r="L4986" t="s">
        <v>177</v>
      </c>
      <c r="M4986" t="s">
        <v>18569</v>
      </c>
      <c r="N4986" t="s">
        <v>18570</v>
      </c>
      <c r="O4986">
        <v>0.68972222222222224</v>
      </c>
      <c r="P4986">
        <v>0</v>
      </c>
      <c r="Q4986">
        <v>19</v>
      </c>
      <c r="R4986">
        <v>0</v>
      </c>
      <c r="S4986">
        <v>1</v>
      </c>
      <c r="T4986">
        <v>0</v>
      </c>
      <c r="U4986">
        <v>2</v>
      </c>
      <c r="V4986">
        <v>0</v>
      </c>
      <c r="W4986">
        <v>0</v>
      </c>
      <c r="X4986">
        <v>0</v>
      </c>
      <c r="Y4986">
        <v>0.94484805999999999</v>
      </c>
      <c r="Z4986">
        <v>0</v>
      </c>
      <c r="AA4986">
        <v>1.3279371E-2</v>
      </c>
      <c r="AB4986">
        <v>0</v>
      </c>
      <c r="AC4986">
        <v>4.3900759999999996</v>
      </c>
      <c r="AD4986">
        <v>0</v>
      </c>
      <c r="AE4986">
        <v>0</v>
      </c>
      <c r="AF4986">
        <v>5.3482037</v>
      </c>
    </row>
    <row r="4987" spans="1:32" x14ac:dyDescent="0.3">
      <c r="A4987">
        <v>3007487</v>
      </c>
      <c r="B4987">
        <v>1</v>
      </c>
      <c r="C4987" t="s">
        <v>82</v>
      </c>
      <c r="D4987" t="s">
        <v>111</v>
      </c>
      <c r="E4987" t="s">
        <v>18571</v>
      </c>
      <c r="F4987" t="s">
        <v>18572</v>
      </c>
      <c r="G4987" t="s">
        <v>134</v>
      </c>
      <c r="H4987" t="s">
        <v>2683</v>
      </c>
      <c r="I4987" t="s">
        <v>78</v>
      </c>
      <c r="J4987" t="s">
        <v>136</v>
      </c>
      <c r="K4987" t="s">
        <v>22</v>
      </c>
      <c r="L4987" t="s">
        <v>177</v>
      </c>
      <c r="M4987" t="s">
        <v>18573</v>
      </c>
      <c r="N4987" t="s">
        <v>18574</v>
      </c>
      <c r="O4987">
        <v>1.4429905555555556</v>
      </c>
      <c r="P4987">
        <v>0</v>
      </c>
      <c r="Q4987">
        <v>2</v>
      </c>
      <c r="R4987">
        <v>0</v>
      </c>
      <c r="S4987">
        <v>6</v>
      </c>
      <c r="T4987">
        <v>0</v>
      </c>
      <c r="U4987">
        <v>3</v>
      </c>
      <c r="V4987">
        <v>0</v>
      </c>
      <c r="W4987">
        <v>0</v>
      </c>
      <c r="X4987">
        <v>0</v>
      </c>
      <c r="Y4987">
        <v>2.8276566999999999</v>
      </c>
      <c r="Z4987">
        <v>0</v>
      </c>
      <c r="AA4987">
        <v>1.5828717000000001</v>
      </c>
      <c r="AB4987">
        <v>0</v>
      </c>
      <c r="AC4987">
        <v>8.1935970000000005</v>
      </c>
      <c r="AD4987">
        <v>0</v>
      </c>
      <c r="AE4987">
        <v>0</v>
      </c>
      <c r="AF4987">
        <v>12.604125</v>
      </c>
    </row>
    <row r="4988" spans="1:32" x14ac:dyDescent="0.3">
      <c r="A4988">
        <v>3016631</v>
      </c>
      <c r="B4988">
        <v>2</v>
      </c>
      <c r="C4988" t="s">
        <v>82</v>
      </c>
      <c r="D4988" t="s">
        <v>98</v>
      </c>
      <c r="E4988" t="s">
        <v>14811</v>
      </c>
      <c r="F4988" t="s">
        <v>14812</v>
      </c>
      <c r="G4988" t="s">
        <v>134</v>
      </c>
      <c r="H4988" t="s">
        <v>247</v>
      </c>
      <c r="I4988" t="s">
        <v>78</v>
      </c>
      <c r="J4988" t="s">
        <v>136</v>
      </c>
      <c r="K4988" t="s">
        <v>22</v>
      </c>
      <c r="L4988" t="s">
        <v>177</v>
      </c>
      <c r="M4988" t="s">
        <v>17482</v>
      </c>
      <c r="N4988" t="s">
        <v>18575</v>
      </c>
      <c r="O4988">
        <v>0.57611111111111113</v>
      </c>
      <c r="P4988">
        <v>0</v>
      </c>
      <c r="Q4988">
        <v>720</v>
      </c>
      <c r="R4988">
        <v>0</v>
      </c>
      <c r="S4988">
        <v>0</v>
      </c>
      <c r="T4988">
        <v>0</v>
      </c>
      <c r="U4988">
        <v>40</v>
      </c>
      <c r="V4988">
        <v>0</v>
      </c>
      <c r="W4988">
        <v>0</v>
      </c>
      <c r="X4988">
        <v>0</v>
      </c>
      <c r="Y4988">
        <v>111.79253</v>
      </c>
      <c r="Z4988">
        <v>0</v>
      </c>
      <c r="AA4988">
        <v>0</v>
      </c>
      <c r="AB4988">
        <v>0</v>
      </c>
      <c r="AC4988">
        <v>15.322259000000001</v>
      </c>
      <c r="AD4988">
        <v>0</v>
      </c>
      <c r="AE4988">
        <v>0</v>
      </c>
      <c r="AF4988">
        <v>127.114784</v>
      </c>
    </row>
    <row r="4989" spans="1:32" x14ac:dyDescent="0.3">
      <c r="A4989">
        <v>3015842</v>
      </c>
      <c r="B4989">
        <v>1</v>
      </c>
      <c r="C4989" t="s">
        <v>83</v>
      </c>
      <c r="D4989" t="s">
        <v>123</v>
      </c>
      <c r="E4989" t="s">
        <v>18576</v>
      </c>
      <c r="F4989" t="s">
        <v>18577</v>
      </c>
      <c r="G4989" t="s">
        <v>134</v>
      </c>
      <c r="H4989" t="s">
        <v>182</v>
      </c>
      <c r="I4989" t="s">
        <v>78</v>
      </c>
      <c r="J4989" t="s">
        <v>136</v>
      </c>
      <c r="K4989" t="s">
        <v>22</v>
      </c>
      <c r="L4989" t="s">
        <v>177</v>
      </c>
      <c r="M4989" t="s">
        <v>18578</v>
      </c>
      <c r="N4989" t="s">
        <v>18579</v>
      </c>
      <c r="O4989">
        <v>0.41634166666666667</v>
      </c>
      <c r="P4989">
        <v>0</v>
      </c>
      <c r="Q4989">
        <v>153</v>
      </c>
      <c r="R4989">
        <v>0</v>
      </c>
      <c r="S4989">
        <v>3</v>
      </c>
      <c r="T4989">
        <v>0</v>
      </c>
      <c r="U4989">
        <v>14</v>
      </c>
      <c r="V4989">
        <v>0</v>
      </c>
      <c r="W4989">
        <v>0</v>
      </c>
      <c r="X4989">
        <v>0</v>
      </c>
      <c r="Y4989">
        <v>9.6304809999999996</v>
      </c>
      <c r="Z4989">
        <v>0</v>
      </c>
      <c r="AA4989">
        <v>2.1411362999999999E-2</v>
      </c>
      <c r="AB4989">
        <v>0</v>
      </c>
      <c r="AC4989">
        <v>1.8689667999999999</v>
      </c>
      <c r="AD4989">
        <v>0</v>
      </c>
      <c r="AE4989">
        <v>0</v>
      </c>
      <c r="AF4989">
        <v>11.520859</v>
      </c>
    </row>
    <row r="4990" spans="1:32" x14ac:dyDescent="0.3">
      <c r="A4990">
        <v>3015847</v>
      </c>
      <c r="B4990">
        <v>1</v>
      </c>
      <c r="C4990" t="s">
        <v>83</v>
      </c>
      <c r="D4990" t="s">
        <v>130</v>
      </c>
      <c r="E4990" t="s">
        <v>18580</v>
      </c>
      <c r="F4990" t="s">
        <v>18581</v>
      </c>
      <c r="G4990" t="s">
        <v>134</v>
      </c>
      <c r="H4990" t="s">
        <v>182</v>
      </c>
      <c r="I4990" t="s">
        <v>78</v>
      </c>
      <c r="J4990" t="s">
        <v>136</v>
      </c>
      <c r="K4990" t="s">
        <v>22</v>
      </c>
      <c r="L4990" t="s">
        <v>177</v>
      </c>
      <c r="M4990" t="s">
        <v>18582</v>
      </c>
      <c r="N4990" t="s">
        <v>18583</v>
      </c>
      <c r="O4990">
        <v>1.3283333333333334</v>
      </c>
      <c r="P4990">
        <v>0</v>
      </c>
      <c r="Q4990">
        <v>62</v>
      </c>
      <c r="R4990">
        <v>0</v>
      </c>
      <c r="S4990">
        <v>0</v>
      </c>
      <c r="T4990">
        <v>0</v>
      </c>
      <c r="U4990">
        <v>4</v>
      </c>
      <c r="V4990">
        <v>0</v>
      </c>
      <c r="W4990">
        <v>0</v>
      </c>
      <c r="X4990">
        <v>0</v>
      </c>
      <c r="Y4990">
        <v>8.5551779999999997</v>
      </c>
      <c r="Z4990">
        <v>0</v>
      </c>
      <c r="AA4990">
        <v>0</v>
      </c>
      <c r="AB4990">
        <v>0</v>
      </c>
      <c r="AC4990">
        <v>0.31329378000000002</v>
      </c>
      <c r="AD4990">
        <v>0</v>
      </c>
      <c r="AE4990">
        <v>0</v>
      </c>
      <c r="AF4990">
        <v>8.8684720000000006</v>
      </c>
    </row>
    <row r="4991" spans="1:32" x14ac:dyDescent="0.3">
      <c r="A4991">
        <v>3018639</v>
      </c>
      <c r="B4991">
        <v>1</v>
      </c>
      <c r="C4991" t="s">
        <v>82</v>
      </c>
      <c r="D4991" t="s">
        <v>91</v>
      </c>
      <c r="E4991" t="s">
        <v>15083</v>
      </c>
      <c r="F4991" t="s">
        <v>15084</v>
      </c>
      <c r="G4991" t="s">
        <v>134</v>
      </c>
      <c r="H4991" t="s">
        <v>142</v>
      </c>
      <c r="I4991" t="s">
        <v>78</v>
      </c>
      <c r="J4991" t="s">
        <v>136</v>
      </c>
      <c r="K4991" t="s">
        <v>22</v>
      </c>
      <c r="L4991" t="s">
        <v>137</v>
      </c>
      <c r="M4991" t="s">
        <v>18584</v>
      </c>
      <c r="N4991" t="s">
        <v>18585</v>
      </c>
      <c r="O4991">
        <v>7.4305555555555554</v>
      </c>
      <c r="P4991">
        <v>0</v>
      </c>
      <c r="Q4991">
        <v>1280</v>
      </c>
      <c r="R4991">
        <v>0</v>
      </c>
      <c r="S4991">
        <v>0</v>
      </c>
      <c r="T4991">
        <v>0</v>
      </c>
      <c r="U4991">
        <v>62</v>
      </c>
      <c r="V4991">
        <v>0</v>
      </c>
      <c r="W4991">
        <v>0</v>
      </c>
      <c r="X4991">
        <v>0</v>
      </c>
      <c r="Y4991">
        <v>2487.7615000000001</v>
      </c>
      <c r="Z4991">
        <v>0</v>
      </c>
      <c r="AA4991">
        <v>0</v>
      </c>
      <c r="AB4991">
        <v>0</v>
      </c>
      <c r="AC4991">
        <v>333.29172</v>
      </c>
      <c r="AD4991">
        <v>0</v>
      </c>
      <c r="AE4991">
        <v>0</v>
      </c>
      <c r="AF4991">
        <v>2821.0531999999998</v>
      </c>
    </row>
    <row r="4992" spans="1:32" x14ac:dyDescent="0.3">
      <c r="A4992">
        <v>3020623</v>
      </c>
      <c r="B4992">
        <v>1</v>
      </c>
      <c r="C4992" t="s">
        <v>82</v>
      </c>
      <c r="D4992" t="s">
        <v>113</v>
      </c>
      <c r="E4992" t="s">
        <v>18586</v>
      </c>
      <c r="F4992" t="s">
        <v>18587</v>
      </c>
      <c r="G4992" t="s">
        <v>134</v>
      </c>
      <c r="H4992" t="s">
        <v>367</v>
      </c>
      <c r="I4992" t="s">
        <v>78</v>
      </c>
      <c r="J4992" t="s">
        <v>136</v>
      </c>
      <c r="K4992" t="s">
        <v>22</v>
      </c>
      <c r="L4992" t="s">
        <v>177</v>
      </c>
      <c r="M4992" t="s">
        <v>18588</v>
      </c>
      <c r="N4992" t="s">
        <v>18589</v>
      </c>
      <c r="O4992">
        <v>0.60872249999999994</v>
      </c>
      <c r="P4992">
        <v>0</v>
      </c>
      <c r="Q4992">
        <v>2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1.0957037999999999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1.0957037999999999</v>
      </c>
    </row>
    <row r="4993" spans="1:32" x14ac:dyDescent="0.3">
      <c r="A4993">
        <v>3015878</v>
      </c>
      <c r="B4993">
        <v>1</v>
      </c>
      <c r="C4993" t="s">
        <v>82</v>
      </c>
      <c r="D4993" t="s">
        <v>106</v>
      </c>
      <c r="E4993" t="s">
        <v>18590</v>
      </c>
      <c r="F4993" t="s">
        <v>18591</v>
      </c>
      <c r="G4993" t="s">
        <v>134</v>
      </c>
      <c r="H4993" t="s">
        <v>247</v>
      </c>
      <c r="I4993" t="s">
        <v>78</v>
      </c>
      <c r="J4993" t="s">
        <v>136</v>
      </c>
      <c r="K4993" t="s">
        <v>22</v>
      </c>
      <c r="L4993" t="s">
        <v>177</v>
      </c>
      <c r="M4993" t="s">
        <v>18592</v>
      </c>
      <c r="N4993" t="s">
        <v>18593</v>
      </c>
      <c r="O4993">
        <v>1.4552266666666667</v>
      </c>
      <c r="P4993">
        <v>0</v>
      </c>
      <c r="Q4993">
        <v>253</v>
      </c>
      <c r="R4993">
        <v>0</v>
      </c>
      <c r="S4993">
        <v>0</v>
      </c>
      <c r="T4993">
        <v>0</v>
      </c>
      <c r="U4993">
        <v>30</v>
      </c>
      <c r="V4993">
        <v>0</v>
      </c>
      <c r="W4993">
        <v>0</v>
      </c>
      <c r="X4993">
        <v>0</v>
      </c>
      <c r="Y4993">
        <v>68.446579999999997</v>
      </c>
      <c r="Z4993">
        <v>0</v>
      </c>
      <c r="AA4993">
        <v>0</v>
      </c>
      <c r="AB4993">
        <v>0</v>
      </c>
      <c r="AC4993">
        <v>43.179630000000003</v>
      </c>
      <c r="AD4993">
        <v>0</v>
      </c>
      <c r="AE4993">
        <v>0</v>
      </c>
      <c r="AF4993">
        <v>111.626205</v>
      </c>
    </row>
    <row r="4994" spans="1:32" x14ac:dyDescent="0.3">
      <c r="A4994">
        <v>3018252</v>
      </c>
      <c r="B4994">
        <v>1</v>
      </c>
      <c r="C4994" t="s">
        <v>82</v>
      </c>
      <c r="D4994" t="s">
        <v>90</v>
      </c>
      <c r="E4994" t="s">
        <v>18594</v>
      </c>
      <c r="F4994" t="s">
        <v>18595</v>
      </c>
      <c r="G4994" t="s">
        <v>134</v>
      </c>
      <c r="H4994" t="s">
        <v>367</v>
      </c>
      <c r="I4994" t="s">
        <v>78</v>
      </c>
      <c r="J4994" t="s">
        <v>136</v>
      </c>
      <c r="K4994" t="s">
        <v>22</v>
      </c>
      <c r="L4994" t="s">
        <v>177</v>
      </c>
      <c r="M4994" t="s">
        <v>18596</v>
      </c>
      <c r="N4994" t="s">
        <v>18597</v>
      </c>
      <c r="O4994">
        <v>1.8438405555555555</v>
      </c>
      <c r="P4994">
        <v>0</v>
      </c>
      <c r="Q4994">
        <v>18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5.3103156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5.3103156</v>
      </c>
    </row>
    <row r="4995" spans="1:32" x14ac:dyDescent="0.3">
      <c r="A4995">
        <v>3016647</v>
      </c>
      <c r="B4995">
        <v>1</v>
      </c>
      <c r="C4995" t="s">
        <v>82</v>
      </c>
      <c r="D4995" t="s">
        <v>88</v>
      </c>
      <c r="E4995" t="s">
        <v>18598</v>
      </c>
      <c r="F4995" t="s">
        <v>18599</v>
      </c>
      <c r="G4995" t="s">
        <v>134</v>
      </c>
      <c r="H4995" t="s">
        <v>147</v>
      </c>
      <c r="I4995" t="s">
        <v>78</v>
      </c>
      <c r="J4995" t="s">
        <v>136</v>
      </c>
      <c r="K4995" t="s">
        <v>22</v>
      </c>
      <c r="L4995" t="s">
        <v>137</v>
      </c>
      <c r="M4995" t="s">
        <v>18600</v>
      </c>
      <c r="N4995" t="s">
        <v>18601</v>
      </c>
      <c r="O4995">
        <v>2.3591666666666669</v>
      </c>
      <c r="P4995">
        <v>0</v>
      </c>
      <c r="Q4995">
        <v>24</v>
      </c>
      <c r="R4995">
        <v>0</v>
      </c>
      <c r="S4995">
        <v>0</v>
      </c>
      <c r="T4995">
        <v>0</v>
      </c>
      <c r="U4995">
        <v>2</v>
      </c>
      <c r="V4995">
        <v>0</v>
      </c>
      <c r="W4995">
        <v>0</v>
      </c>
      <c r="X4995">
        <v>0</v>
      </c>
      <c r="Y4995">
        <v>10.070304999999999</v>
      </c>
      <c r="Z4995">
        <v>0</v>
      </c>
      <c r="AA4995">
        <v>0</v>
      </c>
      <c r="AB4995">
        <v>0</v>
      </c>
      <c r="AC4995">
        <v>0.93515610000000005</v>
      </c>
      <c r="AD4995">
        <v>0</v>
      </c>
      <c r="AE4995">
        <v>0</v>
      </c>
      <c r="AF4995">
        <v>11.005462</v>
      </c>
    </row>
    <row r="4996" spans="1:32" x14ac:dyDescent="0.3">
      <c r="A4996">
        <v>3018294</v>
      </c>
      <c r="B4996">
        <v>1</v>
      </c>
      <c r="C4996" t="s">
        <v>82</v>
      </c>
      <c r="D4996" t="s">
        <v>112</v>
      </c>
      <c r="E4996" t="s">
        <v>18602</v>
      </c>
      <c r="F4996" t="s">
        <v>18603</v>
      </c>
      <c r="G4996" t="s">
        <v>134</v>
      </c>
      <c r="H4996" t="s">
        <v>216</v>
      </c>
      <c r="I4996" t="s">
        <v>78</v>
      </c>
      <c r="J4996" t="s">
        <v>136</v>
      </c>
      <c r="K4996" t="s">
        <v>22</v>
      </c>
      <c r="L4996" t="s">
        <v>177</v>
      </c>
      <c r="M4996" t="s">
        <v>18604</v>
      </c>
      <c r="N4996" t="s">
        <v>18605</v>
      </c>
      <c r="O4996">
        <v>1.3759411111111111</v>
      </c>
      <c r="P4996">
        <v>0</v>
      </c>
      <c r="Q4996">
        <v>11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3.0519058999999999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3.0519058999999999</v>
      </c>
    </row>
    <row r="4997" spans="1:32" x14ac:dyDescent="0.3">
      <c r="A4997">
        <v>3014768</v>
      </c>
      <c r="B4997">
        <v>1</v>
      </c>
      <c r="C4997" t="s">
        <v>83</v>
      </c>
      <c r="D4997" t="s">
        <v>130</v>
      </c>
      <c r="E4997" t="s">
        <v>18606</v>
      </c>
      <c r="F4997" t="s">
        <v>18607</v>
      </c>
      <c r="G4997" t="s">
        <v>134</v>
      </c>
      <c r="H4997" t="s">
        <v>147</v>
      </c>
      <c r="I4997" t="s">
        <v>78</v>
      </c>
      <c r="J4997" t="s">
        <v>136</v>
      </c>
      <c r="K4997" t="s">
        <v>22</v>
      </c>
      <c r="L4997" t="s">
        <v>137</v>
      </c>
      <c r="M4997" t="s">
        <v>18608</v>
      </c>
      <c r="N4997" t="s">
        <v>18609</v>
      </c>
      <c r="O4997">
        <v>7.806111111111111</v>
      </c>
      <c r="P4997">
        <v>0</v>
      </c>
      <c r="Q4997">
        <v>176</v>
      </c>
      <c r="R4997">
        <v>0</v>
      </c>
      <c r="S4997">
        <v>4</v>
      </c>
      <c r="T4997">
        <v>0</v>
      </c>
      <c r="U4997">
        <v>13</v>
      </c>
      <c r="V4997">
        <v>0</v>
      </c>
      <c r="W4997">
        <v>0</v>
      </c>
      <c r="X4997">
        <v>0</v>
      </c>
      <c r="Y4997">
        <v>276.4717</v>
      </c>
      <c r="Z4997">
        <v>0</v>
      </c>
      <c r="AA4997">
        <v>11.131475999999999</v>
      </c>
      <c r="AB4997">
        <v>0</v>
      </c>
      <c r="AC4997">
        <v>14.449517</v>
      </c>
      <c r="AD4997">
        <v>0</v>
      </c>
      <c r="AE4997">
        <v>0</v>
      </c>
      <c r="AF4997">
        <v>302.05270000000002</v>
      </c>
    </row>
    <row r="4998" spans="1:32" x14ac:dyDescent="0.3">
      <c r="A4998">
        <v>3016649</v>
      </c>
      <c r="B4998">
        <v>1</v>
      </c>
      <c r="C4998" t="s">
        <v>82</v>
      </c>
      <c r="D4998" t="s">
        <v>102</v>
      </c>
      <c r="E4998" t="s">
        <v>18610</v>
      </c>
      <c r="F4998" t="s">
        <v>18611</v>
      </c>
      <c r="G4998" t="s">
        <v>134</v>
      </c>
      <c r="H4998" t="s">
        <v>147</v>
      </c>
      <c r="I4998" t="s">
        <v>78</v>
      </c>
      <c r="J4998" t="s">
        <v>136</v>
      </c>
      <c r="K4998" t="s">
        <v>22</v>
      </c>
      <c r="L4998" t="s">
        <v>137</v>
      </c>
      <c r="M4998" t="s">
        <v>18612</v>
      </c>
      <c r="N4998" t="s">
        <v>18613</v>
      </c>
      <c r="O4998">
        <v>2.2144444444444447</v>
      </c>
      <c r="P4998">
        <v>0</v>
      </c>
      <c r="Q4998">
        <v>5</v>
      </c>
      <c r="R4998">
        <v>0</v>
      </c>
      <c r="S4998">
        <v>15</v>
      </c>
      <c r="T4998">
        <v>0</v>
      </c>
      <c r="U4998">
        <v>10</v>
      </c>
      <c r="V4998">
        <v>0</v>
      </c>
      <c r="W4998">
        <v>0</v>
      </c>
      <c r="X4998">
        <v>0</v>
      </c>
      <c r="Y4998">
        <v>4.1304525999999999</v>
      </c>
      <c r="Z4998">
        <v>0</v>
      </c>
      <c r="AA4998">
        <v>8.5697569999999992</v>
      </c>
      <c r="AB4998">
        <v>0</v>
      </c>
      <c r="AC4998">
        <v>15.767414</v>
      </c>
      <c r="AD4998">
        <v>0</v>
      </c>
      <c r="AE4998">
        <v>0</v>
      </c>
      <c r="AF4998">
        <v>28.467625000000002</v>
      </c>
    </row>
    <row r="4999" spans="1:32" x14ac:dyDescent="0.3">
      <c r="A4999">
        <v>3020667</v>
      </c>
      <c r="B4999">
        <v>1</v>
      </c>
      <c r="C4999" t="s">
        <v>82</v>
      </c>
      <c r="D4999" t="s">
        <v>102</v>
      </c>
      <c r="E4999" t="s">
        <v>18614</v>
      </c>
      <c r="F4999" t="s">
        <v>18615</v>
      </c>
      <c r="G4999" t="s">
        <v>134</v>
      </c>
      <c r="H4999" t="s">
        <v>211</v>
      </c>
      <c r="I4999" t="s">
        <v>79</v>
      </c>
      <c r="J4999" t="s">
        <v>136</v>
      </c>
      <c r="K4999" t="s">
        <v>22</v>
      </c>
      <c r="L4999" t="s">
        <v>177</v>
      </c>
      <c r="M4999" t="s">
        <v>18616</v>
      </c>
      <c r="N4999" t="s">
        <v>18617</v>
      </c>
      <c r="O4999">
        <v>1.9283333333333332</v>
      </c>
      <c r="P4999">
        <v>0</v>
      </c>
      <c r="Q4999">
        <v>18</v>
      </c>
      <c r="R4999">
        <v>2</v>
      </c>
      <c r="S4999">
        <v>157</v>
      </c>
      <c r="T4999">
        <v>0</v>
      </c>
      <c r="U4999">
        <v>46</v>
      </c>
      <c r="V4999">
        <v>0</v>
      </c>
      <c r="W4999">
        <v>0</v>
      </c>
      <c r="X4999">
        <v>0</v>
      </c>
      <c r="Y4999">
        <v>46.51155</v>
      </c>
      <c r="Z4999">
        <v>0.7106519</v>
      </c>
      <c r="AA4999">
        <v>167.95981</v>
      </c>
      <c r="AB4999">
        <v>0</v>
      </c>
      <c r="AC4999">
        <v>52.22551</v>
      </c>
      <c r="AD4999">
        <v>0</v>
      </c>
      <c r="AE4999">
        <v>0</v>
      </c>
      <c r="AF4999">
        <v>267.40753000000001</v>
      </c>
    </row>
    <row r="5000" spans="1:32" x14ac:dyDescent="0.3">
      <c r="A5000">
        <v>3015900</v>
      </c>
      <c r="B5000">
        <v>1</v>
      </c>
      <c r="C5000" t="s">
        <v>82</v>
      </c>
      <c r="D5000" t="s">
        <v>92</v>
      </c>
      <c r="E5000" t="s">
        <v>18618</v>
      </c>
      <c r="F5000" t="s">
        <v>18619</v>
      </c>
      <c r="G5000" t="s">
        <v>134</v>
      </c>
      <c r="H5000" t="s">
        <v>293</v>
      </c>
      <c r="I5000" t="s">
        <v>78</v>
      </c>
      <c r="J5000" t="s">
        <v>136</v>
      </c>
      <c r="K5000" t="s">
        <v>22</v>
      </c>
      <c r="L5000" t="s">
        <v>177</v>
      </c>
      <c r="M5000" t="s">
        <v>18620</v>
      </c>
      <c r="N5000" t="s">
        <v>18621</v>
      </c>
      <c r="O5000">
        <v>5.7170350000000001</v>
      </c>
      <c r="P5000">
        <v>0</v>
      </c>
      <c r="Q5000">
        <v>36</v>
      </c>
      <c r="R5000">
        <v>0</v>
      </c>
      <c r="S5000">
        <v>0</v>
      </c>
      <c r="T5000">
        <v>0</v>
      </c>
      <c r="U5000">
        <v>2</v>
      </c>
      <c r="V5000">
        <v>0</v>
      </c>
      <c r="W5000">
        <v>0</v>
      </c>
      <c r="X5000">
        <v>0</v>
      </c>
      <c r="Y5000">
        <v>75.769720000000007</v>
      </c>
      <c r="Z5000">
        <v>0</v>
      </c>
      <c r="AA5000">
        <v>0</v>
      </c>
      <c r="AB5000">
        <v>0</v>
      </c>
      <c r="AC5000">
        <v>8.630312</v>
      </c>
      <c r="AD5000">
        <v>0</v>
      </c>
      <c r="AE5000">
        <v>0</v>
      </c>
      <c r="AF5000">
        <v>84.400040000000004</v>
      </c>
    </row>
    <row r="5001" spans="1:32" x14ac:dyDescent="0.3">
      <c r="A5001">
        <v>3016640</v>
      </c>
      <c r="B5001">
        <v>1</v>
      </c>
      <c r="C5001" t="s">
        <v>82</v>
      </c>
      <c r="D5001" t="s">
        <v>90</v>
      </c>
      <c r="E5001" t="s">
        <v>11365</v>
      </c>
      <c r="F5001" t="s">
        <v>11366</v>
      </c>
      <c r="G5001" t="s">
        <v>134</v>
      </c>
      <c r="H5001" t="s">
        <v>1835</v>
      </c>
      <c r="I5001" t="s">
        <v>79</v>
      </c>
      <c r="J5001" t="s">
        <v>136</v>
      </c>
      <c r="K5001" t="s">
        <v>22</v>
      </c>
      <c r="L5001" t="s">
        <v>177</v>
      </c>
      <c r="M5001" t="s">
        <v>18622</v>
      </c>
      <c r="N5001" t="s">
        <v>18623</v>
      </c>
      <c r="O5001">
        <v>1.7062738888888889</v>
      </c>
      <c r="P5001">
        <v>1</v>
      </c>
      <c r="Q5001">
        <v>2716</v>
      </c>
      <c r="R5001">
        <v>0</v>
      </c>
      <c r="S5001">
        <v>40</v>
      </c>
      <c r="T5001">
        <v>20</v>
      </c>
      <c r="U5001">
        <v>637</v>
      </c>
      <c r="V5001">
        <v>12</v>
      </c>
      <c r="W5001">
        <v>15</v>
      </c>
      <c r="X5001">
        <v>19.103926000000001</v>
      </c>
      <c r="Y5001">
        <v>1325.3646000000001</v>
      </c>
      <c r="Z5001">
        <v>0</v>
      </c>
      <c r="AA5001">
        <v>45.248978000000001</v>
      </c>
      <c r="AB5001">
        <v>223.15218999999999</v>
      </c>
      <c r="AC5001">
        <v>973.505</v>
      </c>
      <c r="AD5001">
        <v>1178.9978000000001</v>
      </c>
      <c r="AE5001">
        <v>296.01163000000003</v>
      </c>
      <c r="AF5001">
        <v>4061.384</v>
      </c>
    </row>
    <row r="5002" spans="1:32" x14ac:dyDescent="0.3">
      <c r="A5002">
        <v>3020641</v>
      </c>
      <c r="B5002">
        <v>1</v>
      </c>
      <c r="C5002" t="s">
        <v>83</v>
      </c>
      <c r="D5002" t="s">
        <v>124</v>
      </c>
      <c r="E5002" t="s">
        <v>18624</v>
      </c>
      <c r="F5002" t="s">
        <v>18625</v>
      </c>
      <c r="G5002" t="s">
        <v>134</v>
      </c>
      <c r="H5002" t="s">
        <v>478</v>
      </c>
      <c r="I5002" t="s">
        <v>78</v>
      </c>
      <c r="J5002" t="s">
        <v>136</v>
      </c>
      <c r="K5002" t="s">
        <v>22</v>
      </c>
      <c r="L5002" t="s">
        <v>177</v>
      </c>
      <c r="M5002" t="s">
        <v>18626</v>
      </c>
      <c r="N5002" t="s">
        <v>18627</v>
      </c>
      <c r="O5002">
        <v>0.74853638888888896</v>
      </c>
      <c r="P5002">
        <v>0</v>
      </c>
      <c r="Q5002">
        <v>9</v>
      </c>
      <c r="R5002">
        <v>0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0</v>
      </c>
      <c r="Y5002">
        <v>1.7596042999999999</v>
      </c>
      <c r="Z5002">
        <v>0</v>
      </c>
      <c r="AA5002">
        <v>0</v>
      </c>
      <c r="AB5002">
        <v>0</v>
      </c>
      <c r="AC5002">
        <v>1.3884327000000001</v>
      </c>
      <c r="AD5002">
        <v>0</v>
      </c>
      <c r="AE5002">
        <v>0</v>
      </c>
      <c r="AF5002">
        <v>3.1480372000000001</v>
      </c>
    </row>
    <row r="5003" spans="1:32" x14ac:dyDescent="0.3">
      <c r="A5003">
        <v>3015928</v>
      </c>
      <c r="B5003">
        <v>1</v>
      </c>
      <c r="C5003" t="s">
        <v>82</v>
      </c>
      <c r="D5003" t="s">
        <v>104</v>
      </c>
      <c r="E5003" t="s">
        <v>18628</v>
      </c>
      <c r="F5003" t="s">
        <v>18629</v>
      </c>
      <c r="G5003" t="s">
        <v>134</v>
      </c>
      <c r="H5003" t="s">
        <v>367</v>
      </c>
      <c r="I5003" t="s">
        <v>78</v>
      </c>
      <c r="J5003" t="s">
        <v>136</v>
      </c>
      <c r="K5003" t="s">
        <v>22</v>
      </c>
      <c r="L5003" t="s">
        <v>177</v>
      </c>
      <c r="M5003" t="s">
        <v>18630</v>
      </c>
      <c r="N5003" t="s">
        <v>18631</v>
      </c>
      <c r="O5003">
        <v>1.4717175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0.37846404</v>
      </c>
      <c r="AD5003">
        <v>0</v>
      </c>
      <c r="AE5003">
        <v>0</v>
      </c>
      <c r="AF5003">
        <v>0.37846404</v>
      </c>
    </row>
    <row r="5004" spans="1:32" x14ac:dyDescent="0.3">
      <c r="A5004">
        <v>3015939</v>
      </c>
      <c r="B5004">
        <v>1</v>
      </c>
      <c r="C5004" t="s">
        <v>82</v>
      </c>
      <c r="D5004" t="s">
        <v>104</v>
      </c>
      <c r="E5004" t="s">
        <v>18632</v>
      </c>
      <c r="F5004" t="s">
        <v>18633</v>
      </c>
      <c r="G5004" t="s">
        <v>134</v>
      </c>
      <c r="H5004" t="s">
        <v>327</v>
      </c>
      <c r="I5004" t="s">
        <v>78</v>
      </c>
      <c r="J5004" t="s">
        <v>136</v>
      </c>
      <c r="K5004" t="s">
        <v>22</v>
      </c>
      <c r="L5004" t="s">
        <v>177</v>
      </c>
      <c r="M5004" t="s">
        <v>18634</v>
      </c>
      <c r="N5004" t="s">
        <v>18635</v>
      </c>
      <c r="O5004">
        <v>2.6135061111111111</v>
      </c>
      <c r="P5004">
        <v>0</v>
      </c>
      <c r="Q5004">
        <v>306</v>
      </c>
      <c r="R5004">
        <v>0</v>
      </c>
      <c r="S5004">
        <v>0</v>
      </c>
      <c r="T5004">
        <v>0</v>
      </c>
      <c r="U5004">
        <v>12</v>
      </c>
      <c r="V5004">
        <v>0</v>
      </c>
      <c r="W5004">
        <v>0</v>
      </c>
      <c r="X5004">
        <v>0</v>
      </c>
      <c r="Y5004">
        <v>207.03998000000001</v>
      </c>
      <c r="Z5004">
        <v>0</v>
      </c>
      <c r="AA5004">
        <v>0</v>
      </c>
      <c r="AB5004">
        <v>0</v>
      </c>
      <c r="AC5004">
        <v>9.0193200000000004</v>
      </c>
      <c r="AD5004">
        <v>0</v>
      </c>
      <c r="AE5004">
        <v>0</v>
      </c>
      <c r="AF5004">
        <v>216.05930000000001</v>
      </c>
    </row>
    <row r="5005" spans="1:32" x14ac:dyDescent="0.3">
      <c r="A5005">
        <v>3017008</v>
      </c>
      <c r="B5005">
        <v>1</v>
      </c>
      <c r="C5005" t="s">
        <v>82</v>
      </c>
      <c r="D5005" t="s">
        <v>101</v>
      </c>
      <c r="E5005" t="s">
        <v>8567</v>
      </c>
      <c r="F5005" t="s">
        <v>8568</v>
      </c>
      <c r="G5005" t="s">
        <v>134</v>
      </c>
      <c r="H5005" t="s">
        <v>211</v>
      </c>
      <c r="I5005" t="s">
        <v>79</v>
      </c>
      <c r="J5005" t="s">
        <v>136</v>
      </c>
      <c r="K5005" t="s">
        <v>22</v>
      </c>
      <c r="L5005" t="s">
        <v>177</v>
      </c>
      <c r="M5005" t="s">
        <v>18636</v>
      </c>
      <c r="N5005" t="s">
        <v>18637</v>
      </c>
      <c r="O5005">
        <v>1.2902777777777779</v>
      </c>
      <c r="P5005">
        <v>11</v>
      </c>
      <c r="Q5005">
        <v>213</v>
      </c>
      <c r="R5005">
        <v>9</v>
      </c>
      <c r="S5005">
        <v>39</v>
      </c>
      <c r="T5005">
        <v>18</v>
      </c>
      <c r="U5005">
        <v>69</v>
      </c>
      <c r="V5005">
        <v>1</v>
      </c>
      <c r="W5005">
        <v>0</v>
      </c>
      <c r="X5005">
        <v>34.557769999999998</v>
      </c>
      <c r="Y5005">
        <v>146.10383999999999</v>
      </c>
      <c r="Z5005">
        <v>41.095799999999997</v>
      </c>
      <c r="AA5005">
        <v>60.652755999999997</v>
      </c>
      <c r="AB5005">
        <v>401.74106</v>
      </c>
      <c r="AC5005">
        <v>272.77355999999997</v>
      </c>
      <c r="AD5005">
        <v>38.932887999999998</v>
      </c>
      <c r="AE5005">
        <v>0</v>
      </c>
      <c r="AF5005">
        <v>995.85766999999998</v>
      </c>
    </row>
    <row r="5006" spans="1:32" x14ac:dyDescent="0.3">
      <c r="A5006">
        <v>3020602</v>
      </c>
      <c r="B5006">
        <v>1</v>
      </c>
      <c r="C5006" t="s">
        <v>83</v>
      </c>
      <c r="D5006" t="s">
        <v>124</v>
      </c>
      <c r="E5006" t="s">
        <v>18638</v>
      </c>
      <c r="F5006" t="s">
        <v>18639</v>
      </c>
      <c r="G5006" t="s">
        <v>134</v>
      </c>
      <c r="H5006" t="s">
        <v>182</v>
      </c>
      <c r="I5006" t="s">
        <v>78</v>
      </c>
      <c r="J5006" t="s">
        <v>136</v>
      </c>
      <c r="K5006" t="s">
        <v>22</v>
      </c>
      <c r="L5006" t="s">
        <v>177</v>
      </c>
      <c r="M5006" t="s">
        <v>18640</v>
      </c>
      <c r="N5006" t="s">
        <v>18641</v>
      </c>
      <c r="O5006">
        <v>1.2031308333333333</v>
      </c>
      <c r="P5006">
        <v>0</v>
      </c>
      <c r="Q5006">
        <v>47</v>
      </c>
      <c r="R5006">
        <v>0</v>
      </c>
      <c r="S5006">
        <v>1</v>
      </c>
      <c r="T5006">
        <v>0</v>
      </c>
      <c r="U5006">
        <v>14</v>
      </c>
      <c r="V5006">
        <v>0</v>
      </c>
      <c r="W5006">
        <v>0</v>
      </c>
      <c r="X5006">
        <v>0</v>
      </c>
      <c r="Y5006">
        <v>10.01</v>
      </c>
      <c r="Z5006">
        <v>0</v>
      </c>
      <c r="AA5006">
        <v>0.27164894000000001</v>
      </c>
      <c r="AB5006">
        <v>0</v>
      </c>
      <c r="AC5006">
        <v>8.7810819999999996</v>
      </c>
      <c r="AD5006">
        <v>0</v>
      </c>
      <c r="AE5006">
        <v>0</v>
      </c>
      <c r="AF5006">
        <v>19.062729999999998</v>
      </c>
    </row>
    <row r="5007" spans="1:32" x14ac:dyDescent="0.3">
      <c r="A5007">
        <v>3015863</v>
      </c>
      <c r="B5007">
        <v>1</v>
      </c>
      <c r="C5007" t="s">
        <v>83</v>
      </c>
      <c r="D5007" t="s">
        <v>122</v>
      </c>
      <c r="E5007" t="s">
        <v>18642</v>
      </c>
      <c r="F5007" t="s">
        <v>18643</v>
      </c>
      <c r="G5007" t="s">
        <v>134</v>
      </c>
      <c r="H5007" t="s">
        <v>247</v>
      </c>
      <c r="I5007" t="s">
        <v>78</v>
      </c>
      <c r="J5007" t="s">
        <v>136</v>
      </c>
      <c r="K5007" t="s">
        <v>22</v>
      </c>
      <c r="L5007" t="s">
        <v>177</v>
      </c>
      <c r="M5007" t="s">
        <v>18644</v>
      </c>
      <c r="N5007" t="s">
        <v>18645</v>
      </c>
      <c r="O5007">
        <v>1.4373558333333332</v>
      </c>
      <c r="P5007">
        <v>0</v>
      </c>
      <c r="Q5007">
        <v>19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2.715576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2.715576</v>
      </c>
    </row>
    <row r="5008" spans="1:32" x14ac:dyDescent="0.3">
      <c r="A5008">
        <v>3016654</v>
      </c>
      <c r="B5008">
        <v>1</v>
      </c>
      <c r="C5008" t="s">
        <v>82</v>
      </c>
      <c r="D5008" t="s">
        <v>113</v>
      </c>
      <c r="E5008" t="s">
        <v>18646</v>
      </c>
      <c r="F5008" t="s">
        <v>18647</v>
      </c>
      <c r="G5008" t="s">
        <v>134</v>
      </c>
      <c r="H5008" t="s">
        <v>336</v>
      </c>
      <c r="I5008" t="s">
        <v>78</v>
      </c>
      <c r="J5008" t="s">
        <v>136</v>
      </c>
      <c r="K5008" t="s">
        <v>22</v>
      </c>
      <c r="L5008" t="s">
        <v>137</v>
      </c>
      <c r="M5008" t="s">
        <v>18648</v>
      </c>
      <c r="N5008" t="s">
        <v>18649</v>
      </c>
      <c r="O5008">
        <v>4.7166666666666668</v>
      </c>
      <c r="P5008">
        <v>0</v>
      </c>
      <c r="Q5008">
        <v>48</v>
      </c>
      <c r="R5008">
        <v>0</v>
      </c>
      <c r="S5008">
        <v>0</v>
      </c>
      <c r="T5008">
        <v>0</v>
      </c>
      <c r="U5008">
        <v>2</v>
      </c>
      <c r="V5008">
        <v>0</v>
      </c>
      <c r="W5008">
        <v>0</v>
      </c>
      <c r="X5008">
        <v>0</v>
      </c>
      <c r="Y5008">
        <v>98.758099999999999</v>
      </c>
      <c r="Z5008">
        <v>0</v>
      </c>
      <c r="AA5008">
        <v>0</v>
      </c>
      <c r="AB5008">
        <v>0</v>
      </c>
      <c r="AC5008">
        <v>19.210289</v>
      </c>
      <c r="AD5008">
        <v>0</v>
      </c>
      <c r="AE5008">
        <v>0</v>
      </c>
      <c r="AF5008">
        <v>117.96839</v>
      </c>
    </row>
    <row r="5009" spans="1:32" x14ac:dyDescent="0.3">
      <c r="A5009">
        <v>3015917</v>
      </c>
      <c r="B5009">
        <v>1</v>
      </c>
      <c r="C5009" t="s">
        <v>82</v>
      </c>
      <c r="D5009" t="s">
        <v>101</v>
      </c>
      <c r="E5009" t="s">
        <v>18650</v>
      </c>
      <c r="F5009" t="s">
        <v>18651</v>
      </c>
      <c r="G5009" t="s">
        <v>134</v>
      </c>
      <c r="H5009" t="s">
        <v>367</v>
      </c>
      <c r="I5009" t="s">
        <v>78</v>
      </c>
      <c r="J5009" t="s">
        <v>136</v>
      </c>
      <c r="K5009" t="s">
        <v>22</v>
      </c>
      <c r="L5009" t="s">
        <v>177</v>
      </c>
      <c r="M5009" t="s">
        <v>18652</v>
      </c>
      <c r="N5009" t="s">
        <v>18653</v>
      </c>
      <c r="O5009">
        <v>1.2855397222222222</v>
      </c>
      <c r="P5009">
        <v>0</v>
      </c>
      <c r="Q5009">
        <v>5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1.4274259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1.4274259</v>
      </c>
    </row>
    <row r="5010" spans="1:32" x14ac:dyDescent="0.3">
      <c r="A5010">
        <v>3015864</v>
      </c>
      <c r="B5010">
        <v>1</v>
      </c>
      <c r="C5010" t="s">
        <v>82</v>
      </c>
      <c r="D5010" t="s">
        <v>91</v>
      </c>
      <c r="E5010" t="s">
        <v>18654</v>
      </c>
      <c r="F5010" t="s">
        <v>18655</v>
      </c>
      <c r="G5010" t="s">
        <v>134</v>
      </c>
      <c r="H5010" t="s">
        <v>367</v>
      </c>
      <c r="I5010" t="s">
        <v>78</v>
      </c>
      <c r="J5010" t="s">
        <v>136</v>
      </c>
      <c r="K5010" t="s">
        <v>22</v>
      </c>
      <c r="L5010" t="s">
        <v>177</v>
      </c>
      <c r="M5010" t="s">
        <v>18656</v>
      </c>
      <c r="N5010" t="s">
        <v>18657</v>
      </c>
      <c r="O5010">
        <v>4.0601391666666666</v>
      </c>
      <c r="P5010">
        <v>0</v>
      </c>
      <c r="Q5010">
        <v>5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5.3873525000000004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5.3873525000000004</v>
      </c>
    </row>
    <row r="5011" spans="1:32" x14ac:dyDescent="0.3">
      <c r="A5011">
        <v>3017870</v>
      </c>
      <c r="B5011">
        <v>1</v>
      </c>
      <c r="C5011" t="s">
        <v>82</v>
      </c>
      <c r="D5011" t="s">
        <v>100</v>
      </c>
      <c r="E5011" t="s">
        <v>18658</v>
      </c>
      <c r="F5011" t="s">
        <v>18659</v>
      </c>
      <c r="G5011" t="s">
        <v>134</v>
      </c>
      <c r="H5011" t="s">
        <v>874</v>
      </c>
      <c r="I5011" t="s">
        <v>78</v>
      </c>
      <c r="J5011" t="s">
        <v>136</v>
      </c>
      <c r="K5011" t="s">
        <v>3</v>
      </c>
      <c r="L5011" t="s">
        <v>177</v>
      </c>
      <c r="M5011" t="s">
        <v>18660</v>
      </c>
      <c r="N5011" t="s">
        <v>18661</v>
      </c>
      <c r="O5011">
        <v>3.658873888888889</v>
      </c>
      <c r="P5011">
        <v>0</v>
      </c>
      <c r="Q5011">
        <v>33</v>
      </c>
      <c r="R5011">
        <v>0</v>
      </c>
      <c r="S5011">
        <v>0</v>
      </c>
      <c r="T5011">
        <v>0</v>
      </c>
      <c r="U5011">
        <v>7</v>
      </c>
      <c r="V5011">
        <v>0</v>
      </c>
      <c r="W5011">
        <v>0</v>
      </c>
      <c r="X5011">
        <v>0</v>
      </c>
      <c r="Y5011">
        <v>26.371649999999999</v>
      </c>
      <c r="Z5011">
        <v>0</v>
      </c>
      <c r="AA5011">
        <v>0</v>
      </c>
      <c r="AB5011">
        <v>0</v>
      </c>
      <c r="AC5011">
        <v>14.003581000000001</v>
      </c>
      <c r="AD5011">
        <v>0</v>
      </c>
      <c r="AE5011">
        <v>0</v>
      </c>
      <c r="AF5011">
        <v>40.375233000000001</v>
      </c>
    </row>
    <row r="5012" spans="1:32" x14ac:dyDescent="0.3">
      <c r="A5012">
        <v>3020659</v>
      </c>
      <c r="B5012">
        <v>1</v>
      </c>
      <c r="C5012" t="s">
        <v>83</v>
      </c>
      <c r="D5012" t="s">
        <v>124</v>
      </c>
      <c r="E5012" t="s">
        <v>18662</v>
      </c>
      <c r="F5012" t="s">
        <v>18663</v>
      </c>
      <c r="G5012" t="s">
        <v>134</v>
      </c>
      <c r="H5012" t="s">
        <v>182</v>
      </c>
      <c r="I5012" t="s">
        <v>78</v>
      </c>
      <c r="J5012" t="s">
        <v>136</v>
      </c>
      <c r="K5012" t="s">
        <v>22</v>
      </c>
      <c r="L5012" t="s">
        <v>177</v>
      </c>
      <c r="M5012" t="s">
        <v>18664</v>
      </c>
      <c r="N5012" t="s">
        <v>18665</v>
      </c>
      <c r="O5012">
        <v>0.87870500000000007</v>
      </c>
      <c r="P5012">
        <v>0</v>
      </c>
      <c r="Q5012">
        <v>110</v>
      </c>
      <c r="R5012">
        <v>0</v>
      </c>
      <c r="S5012">
        <v>2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12.74802</v>
      </c>
      <c r="Z5012">
        <v>0</v>
      </c>
      <c r="AA5012">
        <v>0.13148099999999999</v>
      </c>
      <c r="AB5012">
        <v>0</v>
      </c>
      <c r="AC5012">
        <v>0</v>
      </c>
      <c r="AD5012">
        <v>0</v>
      </c>
      <c r="AE5012">
        <v>0</v>
      </c>
      <c r="AF5012">
        <v>12.879500999999999</v>
      </c>
    </row>
    <row r="5013" spans="1:32" x14ac:dyDescent="0.3">
      <c r="A5013">
        <v>3016882</v>
      </c>
      <c r="B5013">
        <v>1</v>
      </c>
      <c r="C5013" t="s">
        <v>82</v>
      </c>
      <c r="D5013" t="s">
        <v>93</v>
      </c>
      <c r="E5013" t="s">
        <v>12546</v>
      </c>
      <c r="F5013" t="s">
        <v>12547</v>
      </c>
      <c r="G5013" t="s">
        <v>134</v>
      </c>
      <c r="H5013" t="s">
        <v>216</v>
      </c>
      <c r="I5013" t="s">
        <v>78</v>
      </c>
      <c r="J5013" t="s">
        <v>136</v>
      </c>
      <c r="K5013" t="s">
        <v>22</v>
      </c>
      <c r="L5013" t="s">
        <v>177</v>
      </c>
      <c r="M5013" t="s">
        <v>18666</v>
      </c>
      <c r="N5013" t="s">
        <v>18667</v>
      </c>
      <c r="O5013">
        <v>3.631636388888889</v>
      </c>
      <c r="P5013">
        <v>0</v>
      </c>
      <c r="Q5013">
        <v>6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9.573029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9.573029</v>
      </c>
    </row>
    <row r="5014" spans="1:32" x14ac:dyDescent="0.3">
      <c r="A5014">
        <v>3016659</v>
      </c>
      <c r="B5014">
        <v>1</v>
      </c>
      <c r="C5014" t="s">
        <v>82</v>
      </c>
      <c r="D5014" t="s">
        <v>90</v>
      </c>
      <c r="E5014" t="s">
        <v>18668</v>
      </c>
      <c r="F5014" t="s">
        <v>18669</v>
      </c>
      <c r="G5014" t="s">
        <v>134</v>
      </c>
      <c r="H5014" t="s">
        <v>147</v>
      </c>
      <c r="I5014" t="s">
        <v>79</v>
      </c>
      <c r="J5014" t="s">
        <v>136</v>
      </c>
      <c r="K5014" t="s">
        <v>22</v>
      </c>
      <c r="L5014" t="s">
        <v>137</v>
      </c>
      <c r="M5014" t="s">
        <v>18670</v>
      </c>
      <c r="N5014" t="s">
        <v>18671</v>
      </c>
      <c r="O5014">
        <v>4.5308333333333337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100</v>
      </c>
      <c r="V5014">
        <v>0</v>
      </c>
      <c r="W5014">
        <v>5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816.01080000000002</v>
      </c>
      <c r="AD5014">
        <v>0</v>
      </c>
      <c r="AE5014">
        <v>402.97239999999999</v>
      </c>
      <c r="AF5014">
        <v>1218.9831999999999</v>
      </c>
    </row>
    <row r="5015" spans="1:32" x14ac:dyDescent="0.3">
      <c r="A5015">
        <v>3019934</v>
      </c>
      <c r="B5015">
        <v>1</v>
      </c>
      <c r="C5015" t="s">
        <v>82</v>
      </c>
      <c r="D5015" t="s">
        <v>111</v>
      </c>
      <c r="E5015" t="s">
        <v>18672</v>
      </c>
      <c r="F5015" t="s">
        <v>18673</v>
      </c>
      <c r="G5015" t="s">
        <v>134</v>
      </c>
      <c r="H5015" t="s">
        <v>211</v>
      </c>
      <c r="I5015" t="s">
        <v>79</v>
      </c>
      <c r="J5015" t="s">
        <v>136</v>
      </c>
      <c r="K5015" t="s">
        <v>22</v>
      </c>
      <c r="L5015" t="s">
        <v>177</v>
      </c>
      <c r="M5015" t="s">
        <v>18674</v>
      </c>
      <c r="N5015" t="s">
        <v>18675</v>
      </c>
      <c r="O5015">
        <v>0.14000000000000001</v>
      </c>
      <c r="P5015">
        <v>0</v>
      </c>
      <c r="Q5015">
        <v>4773</v>
      </c>
      <c r="R5015">
        <v>0</v>
      </c>
      <c r="S5015">
        <v>14</v>
      </c>
      <c r="T5015">
        <v>1</v>
      </c>
      <c r="U5015">
        <v>724</v>
      </c>
      <c r="V5015">
        <v>0</v>
      </c>
      <c r="W5015">
        <v>7</v>
      </c>
      <c r="X5015">
        <v>0</v>
      </c>
      <c r="Y5015">
        <v>155.18616</v>
      </c>
      <c r="Z5015">
        <v>0</v>
      </c>
      <c r="AA5015">
        <v>0.20660347000000001</v>
      </c>
      <c r="AB5015">
        <v>0.72480845000000005</v>
      </c>
      <c r="AC5015">
        <v>93.716224999999994</v>
      </c>
      <c r="AD5015">
        <v>0</v>
      </c>
      <c r="AE5015">
        <v>34.370460000000001</v>
      </c>
      <c r="AF5015">
        <v>284.20425</v>
      </c>
    </row>
    <row r="5016" spans="1:32" x14ac:dyDescent="0.3">
      <c r="A5016">
        <v>3017757</v>
      </c>
      <c r="B5016">
        <v>1</v>
      </c>
      <c r="C5016" t="s">
        <v>82</v>
      </c>
      <c r="D5016" t="s">
        <v>92</v>
      </c>
      <c r="E5016" t="s">
        <v>18676</v>
      </c>
      <c r="F5016" t="s">
        <v>18677</v>
      </c>
      <c r="G5016" t="s">
        <v>134</v>
      </c>
      <c r="H5016" t="s">
        <v>367</v>
      </c>
      <c r="I5016" t="s">
        <v>78</v>
      </c>
      <c r="J5016" t="s">
        <v>136</v>
      </c>
      <c r="K5016" t="s">
        <v>22</v>
      </c>
      <c r="L5016" t="s">
        <v>177</v>
      </c>
      <c r="M5016" t="s">
        <v>18678</v>
      </c>
      <c r="N5016" t="s">
        <v>18679</v>
      </c>
      <c r="O5016">
        <v>3.4746736111111112</v>
      </c>
      <c r="P5016">
        <v>0</v>
      </c>
      <c r="Q5016">
        <v>1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3.7479719999999999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3.7479719999999999</v>
      </c>
    </row>
    <row r="5017" spans="1:32" x14ac:dyDescent="0.3">
      <c r="A5017">
        <v>3013305</v>
      </c>
      <c r="B5017">
        <v>1</v>
      </c>
      <c r="C5017" t="s">
        <v>82</v>
      </c>
      <c r="D5017" t="s">
        <v>92</v>
      </c>
      <c r="E5017" t="s">
        <v>18680</v>
      </c>
      <c r="F5017" t="s">
        <v>18681</v>
      </c>
      <c r="G5017" t="s">
        <v>134</v>
      </c>
      <c r="H5017" t="s">
        <v>142</v>
      </c>
      <c r="I5017" t="s">
        <v>79</v>
      </c>
      <c r="J5017" t="s">
        <v>136</v>
      </c>
      <c r="K5017" t="s">
        <v>22</v>
      </c>
      <c r="L5017" t="s">
        <v>137</v>
      </c>
      <c r="M5017" t="s">
        <v>18682</v>
      </c>
      <c r="N5017" t="s">
        <v>18683</v>
      </c>
      <c r="O5017">
        <v>8.8120577777777775</v>
      </c>
      <c r="P5017">
        <v>0</v>
      </c>
      <c r="Q5017">
        <v>1645</v>
      </c>
      <c r="R5017">
        <v>1</v>
      </c>
      <c r="S5017">
        <v>36</v>
      </c>
      <c r="T5017">
        <v>5</v>
      </c>
      <c r="U5017">
        <v>22</v>
      </c>
      <c r="V5017">
        <v>0</v>
      </c>
      <c r="W5017">
        <v>0</v>
      </c>
      <c r="X5017">
        <v>0</v>
      </c>
      <c r="Y5017">
        <v>4301.6674999999996</v>
      </c>
      <c r="Z5017">
        <v>66.261790000000005</v>
      </c>
      <c r="AA5017">
        <v>72.921239999999997</v>
      </c>
      <c r="AB5017">
        <v>2189.4940999999999</v>
      </c>
      <c r="AC5017">
        <v>833.30529999999999</v>
      </c>
      <c r="AD5017">
        <v>0</v>
      </c>
      <c r="AE5017">
        <v>0</v>
      </c>
      <c r="AF5017">
        <v>7463.65</v>
      </c>
    </row>
    <row r="5018" spans="1:32" x14ac:dyDescent="0.3">
      <c r="A5018">
        <v>3014744</v>
      </c>
      <c r="B5018">
        <v>1</v>
      </c>
      <c r="C5018" t="s">
        <v>83</v>
      </c>
      <c r="D5018" t="s">
        <v>130</v>
      </c>
      <c r="E5018" t="s">
        <v>18684</v>
      </c>
      <c r="F5018" t="s">
        <v>18685</v>
      </c>
      <c r="G5018" t="s">
        <v>134</v>
      </c>
      <c r="H5018" t="s">
        <v>147</v>
      </c>
      <c r="I5018" t="s">
        <v>78</v>
      </c>
      <c r="J5018" t="s">
        <v>136</v>
      </c>
      <c r="K5018" t="s">
        <v>22</v>
      </c>
      <c r="L5018" t="s">
        <v>137</v>
      </c>
      <c r="M5018" t="s">
        <v>18686</v>
      </c>
      <c r="N5018" t="s">
        <v>18687</v>
      </c>
      <c r="O5018">
        <v>7.8016666666666667</v>
      </c>
      <c r="P5018">
        <v>0</v>
      </c>
      <c r="Q5018">
        <v>116</v>
      </c>
      <c r="R5018">
        <v>0</v>
      </c>
      <c r="S5018">
        <v>0</v>
      </c>
      <c r="T5018">
        <v>0</v>
      </c>
      <c r="U5018">
        <v>10</v>
      </c>
      <c r="V5018">
        <v>0</v>
      </c>
      <c r="W5018">
        <v>0</v>
      </c>
      <c r="X5018">
        <v>0</v>
      </c>
      <c r="Y5018">
        <v>196.04004</v>
      </c>
      <c r="Z5018">
        <v>0</v>
      </c>
      <c r="AA5018">
        <v>0</v>
      </c>
      <c r="AB5018">
        <v>0</v>
      </c>
      <c r="AC5018">
        <v>51.722645</v>
      </c>
      <c r="AD5018">
        <v>0</v>
      </c>
      <c r="AE5018">
        <v>0</v>
      </c>
      <c r="AF5018">
        <v>247.7627</v>
      </c>
    </row>
    <row r="5019" spans="1:32" x14ac:dyDescent="0.3">
      <c r="A5019">
        <v>3015948</v>
      </c>
      <c r="B5019">
        <v>1</v>
      </c>
      <c r="C5019" t="s">
        <v>83</v>
      </c>
      <c r="D5019" t="s">
        <v>117</v>
      </c>
      <c r="E5019" t="s">
        <v>18688</v>
      </c>
      <c r="F5019" t="s">
        <v>18689</v>
      </c>
      <c r="G5019" t="s">
        <v>134</v>
      </c>
      <c r="H5019" t="s">
        <v>147</v>
      </c>
      <c r="I5019" t="s">
        <v>79</v>
      </c>
      <c r="J5019" t="s">
        <v>136</v>
      </c>
      <c r="K5019" t="s">
        <v>22</v>
      </c>
      <c r="L5019" t="s">
        <v>137</v>
      </c>
      <c r="M5019" t="s">
        <v>18690</v>
      </c>
      <c r="N5019" t="s">
        <v>18691</v>
      </c>
      <c r="O5019">
        <v>1.4136111111111112</v>
      </c>
      <c r="P5019">
        <v>8</v>
      </c>
      <c r="Q5019">
        <v>2267</v>
      </c>
      <c r="R5019">
        <v>2</v>
      </c>
      <c r="S5019">
        <v>16</v>
      </c>
      <c r="T5019">
        <v>5</v>
      </c>
      <c r="U5019">
        <v>179</v>
      </c>
      <c r="V5019">
        <v>0</v>
      </c>
      <c r="W5019">
        <v>0</v>
      </c>
      <c r="X5019">
        <v>13.460184</v>
      </c>
      <c r="Y5019">
        <v>229.42213000000001</v>
      </c>
      <c r="Z5019">
        <v>0.53212314999999999</v>
      </c>
      <c r="AA5019">
        <v>2.3902268000000002</v>
      </c>
      <c r="AB5019">
        <v>9.9893099999999997</v>
      </c>
      <c r="AC5019">
        <v>46.969532000000001</v>
      </c>
      <c r="AD5019">
        <v>0</v>
      </c>
      <c r="AE5019">
        <v>0</v>
      </c>
      <c r="AF5019">
        <v>302.76352000000003</v>
      </c>
    </row>
    <row r="5020" spans="1:32" x14ac:dyDescent="0.3">
      <c r="A5020">
        <v>3015841</v>
      </c>
      <c r="B5020">
        <v>1</v>
      </c>
      <c r="C5020" t="s">
        <v>82</v>
      </c>
      <c r="D5020" t="s">
        <v>91</v>
      </c>
      <c r="E5020" t="s">
        <v>18692</v>
      </c>
      <c r="F5020" t="s">
        <v>18693</v>
      </c>
      <c r="G5020" t="s">
        <v>134</v>
      </c>
      <c r="H5020" t="s">
        <v>216</v>
      </c>
      <c r="I5020" t="s">
        <v>78</v>
      </c>
      <c r="J5020" t="s">
        <v>136</v>
      </c>
      <c r="K5020" t="s">
        <v>22</v>
      </c>
      <c r="L5020" t="s">
        <v>177</v>
      </c>
      <c r="M5020" t="s">
        <v>18694</v>
      </c>
      <c r="N5020" t="s">
        <v>18695</v>
      </c>
      <c r="O5020">
        <v>0.67078499999999996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16.660418</v>
      </c>
      <c r="AD5020">
        <v>0</v>
      </c>
      <c r="AE5020">
        <v>0</v>
      </c>
      <c r="AF5020">
        <v>16.660418</v>
      </c>
    </row>
    <row r="5021" spans="1:32" x14ac:dyDescent="0.3">
      <c r="A5021">
        <v>3017764</v>
      </c>
      <c r="B5021">
        <v>2</v>
      </c>
      <c r="C5021" t="s">
        <v>82</v>
      </c>
      <c r="D5021" t="s">
        <v>88</v>
      </c>
      <c r="E5021" t="s">
        <v>12228</v>
      </c>
      <c r="F5021" t="s">
        <v>12229</v>
      </c>
      <c r="G5021" t="s">
        <v>134</v>
      </c>
      <c r="H5021" t="s">
        <v>367</v>
      </c>
      <c r="I5021" t="s">
        <v>78</v>
      </c>
      <c r="J5021" t="s">
        <v>136</v>
      </c>
      <c r="K5021" t="s">
        <v>22</v>
      </c>
      <c r="L5021" t="s">
        <v>177</v>
      </c>
      <c r="M5021" t="s">
        <v>15283</v>
      </c>
      <c r="N5021" t="s">
        <v>18696</v>
      </c>
      <c r="O5021">
        <v>0.64166666666666672</v>
      </c>
      <c r="P5021">
        <v>0</v>
      </c>
      <c r="Q5021">
        <v>111</v>
      </c>
      <c r="R5021">
        <v>0</v>
      </c>
      <c r="S5021">
        <v>2</v>
      </c>
      <c r="T5021">
        <v>0</v>
      </c>
      <c r="U5021">
        <v>24</v>
      </c>
      <c r="V5021">
        <v>0</v>
      </c>
      <c r="W5021">
        <v>0</v>
      </c>
      <c r="X5021">
        <v>0</v>
      </c>
      <c r="Y5021">
        <v>8.9783869999999997</v>
      </c>
      <c r="Z5021">
        <v>0</v>
      </c>
      <c r="AA5021">
        <v>0.40233582000000001</v>
      </c>
      <c r="AB5021">
        <v>0</v>
      </c>
      <c r="AC5021">
        <v>2.7034113</v>
      </c>
      <c r="AD5021">
        <v>0</v>
      </c>
      <c r="AE5021">
        <v>0</v>
      </c>
      <c r="AF5021">
        <v>12.084134000000001</v>
      </c>
    </row>
    <row r="5022" spans="1:32" x14ac:dyDescent="0.3">
      <c r="A5022">
        <v>3018231</v>
      </c>
      <c r="B5022">
        <v>1</v>
      </c>
      <c r="C5022" t="s">
        <v>82</v>
      </c>
      <c r="D5022" t="s">
        <v>103</v>
      </c>
      <c r="E5022" t="s">
        <v>18697</v>
      </c>
      <c r="F5022" t="s">
        <v>18698</v>
      </c>
      <c r="G5022" t="s">
        <v>134</v>
      </c>
      <c r="H5022" t="s">
        <v>238</v>
      </c>
      <c r="I5022" t="s">
        <v>78</v>
      </c>
      <c r="J5022" t="s">
        <v>136</v>
      </c>
      <c r="K5022" t="s">
        <v>22</v>
      </c>
      <c r="L5022" t="s">
        <v>177</v>
      </c>
      <c r="M5022" t="s">
        <v>18699</v>
      </c>
      <c r="N5022" t="s">
        <v>18700</v>
      </c>
      <c r="O5022">
        <v>2.8785019444444444</v>
      </c>
      <c r="P5022">
        <v>0</v>
      </c>
      <c r="Q5022">
        <v>0</v>
      </c>
      <c r="R5022">
        <v>0</v>
      </c>
      <c r="S5022">
        <v>1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0.119064674</v>
      </c>
      <c r="AB5022">
        <v>0</v>
      </c>
      <c r="AC5022">
        <v>0</v>
      </c>
      <c r="AD5022">
        <v>0</v>
      </c>
      <c r="AE5022">
        <v>0</v>
      </c>
      <c r="AF5022">
        <v>0.119064674</v>
      </c>
    </row>
    <row r="5023" spans="1:32" x14ac:dyDescent="0.3">
      <c r="A5023">
        <v>3016644</v>
      </c>
      <c r="B5023">
        <v>1</v>
      </c>
      <c r="C5023" t="s">
        <v>83</v>
      </c>
      <c r="D5023" t="s">
        <v>122</v>
      </c>
      <c r="E5023" t="s">
        <v>18701</v>
      </c>
      <c r="F5023" t="s">
        <v>18702</v>
      </c>
      <c r="G5023" t="s">
        <v>134</v>
      </c>
      <c r="H5023" t="s">
        <v>147</v>
      </c>
      <c r="I5023" t="s">
        <v>79</v>
      </c>
      <c r="J5023" t="s">
        <v>136</v>
      </c>
      <c r="K5023" t="s">
        <v>22</v>
      </c>
      <c r="L5023" t="s">
        <v>137</v>
      </c>
      <c r="M5023" t="s">
        <v>18703</v>
      </c>
      <c r="N5023" t="s">
        <v>18704</v>
      </c>
      <c r="O5023">
        <v>1.0691666666666666</v>
      </c>
      <c r="P5023">
        <v>0</v>
      </c>
      <c r="Q5023">
        <v>12</v>
      </c>
      <c r="R5023">
        <v>0</v>
      </c>
      <c r="S5023">
        <v>2</v>
      </c>
      <c r="T5023">
        <v>0</v>
      </c>
      <c r="U5023">
        <v>78</v>
      </c>
      <c r="V5023">
        <v>0</v>
      </c>
      <c r="W5023">
        <v>0</v>
      </c>
      <c r="X5023">
        <v>0</v>
      </c>
      <c r="Y5023">
        <v>1.6680039</v>
      </c>
      <c r="Z5023">
        <v>0</v>
      </c>
      <c r="AA5023">
        <v>0.3079498</v>
      </c>
      <c r="AB5023">
        <v>0</v>
      </c>
      <c r="AC5023">
        <v>41.810676999999998</v>
      </c>
      <c r="AD5023">
        <v>0</v>
      </c>
      <c r="AE5023">
        <v>0</v>
      </c>
      <c r="AF5023">
        <v>43.786633000000002</v>
      </c>
    </row>
    <row r="5024" spans="1:32" x14ac:dyDescent="0.3">
      <c r="A5024">
        <v>3015693</v>
      </c>
      <c r="B5024">
        <v>1</v>
      </c>
      <c r="C5024" t="s">
        <v>82</v>
      </c>
      <c r="D5024" t="s">
        <v>91</v>
      </c>
      <c r="E5024" t="s">
        <v>18705</v>
      </c>
      <c r="F5024" t="s">
        <v>18706</v>
      </c>
      <c r="G5024" t="s">
        <v>134</v>
      </c>
      <c r="H5024" t="s">
        <v>874</v>
      </c>
      <c r="I5024" t="s">
        <v>78</v>
      </c>
      <c r="J5024" t="s">
        <v>136</v>
      </c>
      <c r="K5024" t="s">
        <v>3</v>
      </c>
      <c r="L5024" t="s">
        <v>177</v>
      </c>
      <c r="M5024" t="s">
        <v>18707</v>
      </c>
      <c r="N5024" t="s">
        <v>18708</v>
      </c>
      <c r="O5024">
        <v>4.4198272222222226</v>
      </c>
      <c r="P5024">
        <v>0</v>
      </c>
      <c r="Q5024">
        <v>204</v>
      </c>
      <c r="R5024">
        <v>0</v>
      </c>
      <c r="S5024">
        <v>0</v>
      </c>
      <c r="T5024">
        <v>0</v>
      </c>
      <c r="U5024">
        <v>4</v>
      </c>
      <c r="V5024">
        <v>0</v>
      </c>
      <c r="W5024">
        <v>0</v>
      </c>
      <c r="X5024">
        <v>0</v>
      </c>
      <c r="Y5024">
        <v>209.27898999999999</v>
      </c>
      <c r="Z5024">
        <v>0</v>
      </c>
      <c r="AA5024">
        <v>0</v>
      </c>
      <c r="AB5024">
        <v>0</v>
      </c>
      <c r="AC5024">
        <v>19.623459</v>
      </c>
      <c r="AD5024">
        <v>0</v>
      </c>
      <c r="AE5024">
        <v>0</v>
      </c>
      <c r="AF5024">
        <v>228.90244999999999</v>
      </c>
    </row>
    <row r="5025" spans="1:32" x14ac:dyDescent="0.3">
      <c r="A5025">
        <v>3020637</v>
      </c>
      <c r="B5025">
        <v>1</v>
      </c>
      <c r="C5025" t="s">
        <v>82</v>
      </c>
      <c r="D5025" t="s">
        <v>84</v>
      </c>
      <c r="E5025" t="s">
        <v>1280</v>
      </c>
      <c r="F5025" t="s">
        <v>1281</v>
      </c>
      <c r="G5025" t="s">
        <v>134</v>
      </c>
      <c r="H5025" t="s">
        <v>327</v>
      </c>
      <c r="I5025" t="s">
        <v>78</v>
      </c>
      <c r="J5025" t="s">
        <v>136</v>
      </c>
      <c r="K5025" t="s">
        <v>22</v>
      </c>
      <c r="L5025" t="s">
        <v>177</v>
      </c>
      <c r="M5025" t="s">
        <v>18709</v>
      </c>
      <c r="N5025" t="s">
        <v>18710</v>
      </c>
      <c r="O5025">
        <v>2.1921880555555555</v>
      </c>
      <c r="P5025">
        <v>0</v>
      </c>
      <c r="Q5025">
        <v>120</v>
      </c>
      <c r="R5025">
        <v>0</v>
      </c>
      <c r="S5025">
        <v>3</v>
      </c>
      <c r="T5025">
        <v>0</v>
      </c>
      <c r="U5025">
        <v>7</v>
      </c>
      <c r="V5025">
        <v>0</v>
      </c>
      <c r="W5025">
        <v>0</v>
      </c>
      <c r="X5025">
        <v>0</v>
      </c>
      <c r="Y5025">
        <v>29.148523000000001</v>
      </c>
      <c r="Z5025">
        <v>0</v>
      </c>
      <c r="AA5025">
        <v>0.74740879999999998</v>
      </c>
      <c r="AB5025">
        <v>0</v>
      </c>
      <c r="AC5025">
        <v>2.7176659999999999</v>
      </c>
      <c r="AD5025">
        <v>0</v>
      </c>
      <c r="AE5025">
        <v>0</v>
      </c>
      <c r="AF5025">
        <v>32.613598000000003</v>
      </c>
    </row>
    <row r="5026" spans="1:32" x14ac:dyDescent="0.3">
      <c r="A5026">
        <v>3016651</v>
      </c>
      <c r="B5026">
        <v>1</v>
      </c>
      <c r="C5026" t="s">
        <v>82</v>
      </c>
      <c r="D5026" t="s">
        <v>102</v>
      </c>
      <c r="E5026" t="s">
        <v>18711</v>
      </c>
      <c r="F5026" t="s">
        <v>18712</v>
      </c>
      <c r="G5026" t="s">
        <v>134</v>
      </c>
      <c r="H5026" t="s">
        <v>142</v>
      </c>
      <c r="I5026" t="s">
        <v>79</v>
      </c>
      <c r="J5026" t="s">
        <v>136</v>
      </c>
      <c r="K5026" t="s">
        <v>22</v>
      </c>
      <c r="L5026" t="s">
        <v>137</v>
      </c>
      <c r="M5026" t="s">
        <v>18713</v>
      </c>
      <c r="N5026" t="s">
        <v>18714</v>
      </c>
      <c r="O5026">
        <v>6.5388888888888888</v>
      </c>
      <c r="P5026">
        <v>0</v>
      </c>
      <c r="Q5026">
        <v>107</v>
      </c>
      <c r="R5026">
        <v>0</v>
      </c>
      <c r="S5026">
        <v>1</v>
      </c>
      <c r="T5026">
        <v>0</v>
      </c>
      <c r="U5026">
        <v>8</v>
      </c>
      <c r="V5026">
        <v>0</v>
      </c>
      <c r="W5026">
        <v>0</v>
      </c>
      <c r="X5026">
        <v>0</v>
      </c>
      <c r="Y5026">
        <v>79.975430000000003</v>
      </c>
      <c r="Z5026">
        <v>0</v>
      </c>
      <c r="AA5026">
        <v>2.9405259999999999E-2</v>
      </c>
      <c r="AB5026">
        <v>0</v>
      </c>
      <c r="AC5026">
        <v>14.866921</v>
      </c>
      <c r="AD5026">
        <v>0</v>
      </c>
      <c r="AE5026">
        <v>0</v>
      </c>
      <c r="AF5026">
        <v>94.871759999999995</v>
      </c>
    </row>
    <row r="5027" spans="1:32" x14ac:dyDescent="0.3">
      <c r="A5027">
        <v>3017436</v>
      </c>
      <c r="B5027">
        <v>2</v>
      </c>
      <c r="C5027" t="s">
        <v>82</v>
      </c>
      <c r="D5027" t="s">
        <v>98</v>
      </c>
      <c r="E5027" t="s">
        <v>18715</v>
      </c>
      <c r="F5027" t="s">
        <v>18716</v>
      </c>
      <c r="G5027" t="s">
        <v>134</v>
      </c>
      <c r="H5027" t="s">
        <v>211</v>
      </c>
      <c r="I5027" t="s">
        <v>79</v>
      </c>
      <c r="J5027" t="s">
        <v>136</v>
      </c>
      <c r="K5027" t="s">
        <v>22</v>
      </c>
      <c r="L5027" t="s">
        <v>177</v>
      </c>
      <c r="M5027" t="s">
        <v>16957</v>
      </c>
      <c r="N5027" t="s">
        <v>18717</v>
      </c>
      <c r="O5027">
        <v>1.5973891666666666</v>
      </c>
      <c r="P5027">
        <v>0</v>
      </c>
      <c r="Q5027">
        <v>0</v>
      </c>
      <c r="R5027">
        <v>0</v>
      </c>
      <c r="S5027">
        <v>0</v>
      </c>
      <c r="T5027">
        <v>1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40.58408</v>
      </c>
      <c r="AC5027">
        <v>0</v>
      </c>
      <c r="AD5027">
        <v>0</v>
      </c>
      <c r="AE5027">
        <v>0</v>
      </c>
      <c r="AF5027">
        <v>40.58408</v>
      </c>
    </row>
    <row r="5028" spans="1:32" x14ac:dyDescent="0.3">
      <c r="A5028">
        <v>3020546</v>
      </c>
      <c r="B5028">
        <v>1</v>
      </c>
      <c r="C5028" t="s">
        <v>83</v>
      </c>
      <c r="D5028" t="s">
        <v>122</v>
      </c>
      <c r="E5028" t="s">
        <v>18718</v>
      </c>
      <c r="F5028" t="s">
        <v>18719</v>
      </c>
      <c r="G5028" t="s">
        <v>134</v>
      </c>
      <c r="H5028" t="s">
        <v>318</v>
      </c>
      <c r="I5028" t="s">
        <v>79</v>
      </c>
      <c r="J5028" t="s">
        <v>136</v>
      </c>
      <c r="K5028" t="s">
        <v>22</v>
      </c>
      <c r="L5028" t="s">
        <v>177</v>
      </c>
      <c r="M5028" t="s">
        <v>18720</v>
      </c>
      <c r="N5028" t="s">
        <v>18721</v>
      </c>
      <c r="O5028">
        <v>3.3094772222222222</v>
      </c>
      <c r="P5028">
        <v>0</v>
      </c>
      <c r="Q5028">
        <v>23</v>
      </c>
      <c r="R5028">
        <v>0</v>
      </c>
      <c r="S5028">
        <v>1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7.7727579999999996</v>
      </c>
      <c r="Z5028">
        <v>0</v>
      </c>
      <c r="AA5028">
        <v>0.27205790000000002</v>
      </c>
      <c r="AB5028">
        <v>0</v>
      </c>
      <c r="AC5028">
        <v>0</v>
      </c>
      <c r="AD5028">
        <v>0</v>
      </c>
      <c r="AE5028">
        <v>0</v>
      </c>
      <c r="AF5028">
        <v>8.0448160000000009</v>
      </c>
    </row>
    <row r="5029" spans="1:32" x14ac:dyDescent="0.3">
      <c r="A5029">
        <v>3020614</v>
      </c>
      <c r="B5029">
        <v>1</v>
      </c>
      <c r="C5029" t="s">
        <v>82</v>
      </c>
      <c r="D5029" t="s">
        <v>109</v>
      </c>
      <c r="E5029" t="s">
        <v>18722</v>
      </c>
      <c r="F5029" t="s">
        <v>18723</v>
      </c>
      <c r="G5029" t="s">
        <v>134</v>
      </c>
      <c r="H5029" t="s">
        <v>367</v>
      </c>
      <c r="I5029" t="s">
        <v>78</v>
      </c>
      <c r="J5029" t="s">
        <v>136</v>
      </c>
      <c r="K5029" t="s">
        <v>22</v>
      </c>
      <c r="L5029" t="s">
        <v>177</v>
      </c>
      <c r="M5029" t="s">
        <v>18724</v>
      </c>
      <c r="N5029" t="s">
        <v>18725</v>
      </c>
      <c r="O5029">
        <v>1.6859027777777778</v>
      </c>
      <c r="P5029">
        <v>0</v>
      </c>
      <c r="Q5029">
        <v>2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0.98209900000000006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0.98209900000000006</v>
      </c>
    </row>
    <row r="5030" spans="1:32" x14ac:dyDescent="0.3">
      <c r="A5030">
        <v>3017778</v>
      </c>
      <c r="B5030">
        <v>1</v>
      </c>
      <c r="C5030" t="s">
        <v>83</v>
      </c>
      <c r="D5030" t="s">
        <v>116</v>
      </c>
      <c r="E5030" t="s">
        <v>18726</v>
      </c>
      <c r="F5030" t="s">
        <v>18727</v>
      </c>
      <c r="G5030" t="s">
        <v>134</v>
      </c>
      <c r="H5030" t="s">
        <v>211</v>
      </c>
      <c r="I5030" t="s">
        <v>79</v>
      </c>
      <c r="J5030" t="s">
        <v>136</v>
      </c>
      <c r="K5030" t="s">
        <v>22</v>
      </c>
      <c r="L5030" t="s">
        <v>177</v>
      </c>
      <c r="M5030" t="s">
        <v>18728</v>
      </c>
      <c r="N5030" t="s">
        <v>18729</v>
      </c>
      <c r="O5030">
        <v>2.2755555555555556</v>
      </c>
      <c r="P5030">
        <v>8</v>
      </c>
      <c r="Q5030">
        <v>62</v>
      </c>
      <c r="R5030">
        <v>26</v>
      </c>
      <c r="S5030">
        <v>371</v>
      </c>
      <c r="T5030">
        <v>6</v>
      </c>
      <c r="U5030">
        <v>15</v>
      </c>
      <c r="V5030">
        <v>0</v>
      </c>
      <c r="W5030">
        <v>0</v>
      </c>
      <c r="X5030">
        <v>5.5321083</v>
      </c>
      <c r="Y5030">
        <v>14.620701</v>
      </c>
      <c r="Z5030">
        <v>78.874404999999996</v>
      </c>
      <c r="AA5030">
        <v>519.16849999999999</v>
      </c>
      <c r="AB5030">
        <v>17.58663</v>
      </c>
      <c r="AC5030">
        <v>45.936019999999999</v>
      </c>
      <c r="AD5030">
        <v>0</v>
      </c>
      <c r="AE5030">
        <v>0</v>
      </c>
      <c r="AF5030">
        <v>681.71839999999997</v>
      </c>
    </row>
    <row r="5031" spans="1:32" x14ac:dyDescent="0.3">
      <c r="A5031">
        <v>3015926</v>
      </c>
      <c r="B5031">
        <v>1</v>
      </c>
      <c r="C5031" t="s">
        <v>82</v>
      </c>
      <c r="D5031" t="s">
        <v>104</v>
      </c>
      <c r="E5031" t="s">
        <v>15075</v>
      </c>
      <c r="F5031" t="s">
        <v>15076</v>
      </c>
      <c r="G5031" t="s">
        <v>134</v>
      </c>
      <c r="H5031" t="s">
        <v>478</v>
      </c>
      <c r="I5031" t="s">
        <v>78</v>
      </c>
      <c r="J5031" t="s">
        <v>136</v>
      </c>
      <c r="K5031" t="s">
        <v>22</v>
      </c>
      <c r="L5031" t="s">
        <v>177</v>
      </c>
      <c r="M5031" t="s">
        <v>18730</v>
      </c>
      <c r="N5031" t="s">
        <v>18731</v>
      </c>
      <c r="O5031">
        <v>0.84251722222222214</v>
      </c>
      <c r="P5031">
        <v>0</v>
      </c>
      <c r="Q5031">
        <v>88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24.563466999999999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24.563466999999999</v>
      </c>
    </row>
    <row r="5032" spans="1:32" x14ac:dyDescent="0.3">
      <c r="A5032">
        <v>3017486</v>
      </c>
      <c r="B5032">
        <v>1</v>
      </c>
      <c r="C5032" t="s">
        <v>83</v>
      </c>
      <c r="D5032" t="s">
        <v>117</v>
      </c>
      <c r="E5032" t="s">
        <v>7058</v>
      </c>
      <c r="F5032" t="s">
        <v>7059</v>
      </c>
      <c r="G5032" t="s">
        <v>134</v>
      </c>
      <c r="H5032" t="s">
        <v>211</v>
      </c>
      <c r="I5032" t="s">
        <v>79</v>
      </c>
      <c r="J5032" t="s">
        <v>136</v>
      </c>
      <c r="K5032" t="s">
        <v>22</v>
      </c>
      <c r="L5032" t="s">
        <v>177</v>
      </c>
      <c r="M5032" t="s">
        <v>18732</v>
      </c>
      <c r="N5032" t="s">
        <v>18733</v>
      </c>
      <c r="O5032">
        <v>0.65361111111111114</v>
      </c>
      <c r="P5032">
        <v>1</v>
      </c>
      <c r="Q5032">
        <v>199</v>
      </c>
      <c r="R5032">
        <v>1</v>
      </c>
      <c r="S5032">
        <v>8</v>
      </c>
      <c r="T5032">
        <v>1</v>
      </c>
      <c r="U5032">
        <v>9</v>
      </c>
      <c r="V5032">
        <v>0</v>
      </c>
      <c r="W5032">
        <v>0</v>
      </c>
      <c r="X5032">
        <v>2.8015077000000002</v>
      </c>
      <c r="Y5032">
        <v>11.074630000000001</v>
      </c>
      <c r="Z5032">
        <v>3.3105022999999997E-2</v>
      </c>
      <c r="AA5032">
        <v>0.63177550000000005</v>
      </c>
      <c r="AB5032">
        <v>1.2822332000000001</v>
      </c>
      <c r="AC5032">
        <v>1.8984871000000001</v>
      </c>
      <c r="AD5032">
        <v>0</v>
      </c>
      <c r="AE5032">
        <v>0</v>
      </c>
      <c r="AF5032">
        <v>17.721738999999999</v>
      </c>
    </row>
    <row r="5033" spans="1:32" x14ac:dyDescent="0.3">
      <c r="A5033">
        <v>3015872</v>
      </c>
      <c r="B5033">
        <v>1</v>
      </c>
      <c r="C5033" t="s">
        <v>82</v>
      </c>
      <c r="D5033" t="s">
        <v>94</v>
      </c>
      <c r="E5033" t="s">
        <v>18734</v>
      </c>
      <c r="F5033" t="s">
        <v>18735</v>
      </c>
      <c r="G5033" t="s">
        <v>134</v>
      </c>
      <c r="H5033" t="s">
        <v>247</v>
      </c>
      <c r="I5033" t="s">
        <v>78</v>
      </c>
      <c r="J5033" t="s">
        <v>136</v>
      </c>
      <c r="K5033" t="s">
        <v>22</v>
      </c>
      <c r="L5033" t="s">
        <v>177</v>
      </c>
      <c r="M5033" t="s">
        <v>18736</v>
      </c>
      <c r="N5033" t="s">
        <v>18737</v>
      </c>
      <c r="O5033">
        <v>0.67628555555555558</v>
      </c>
      <c r="P5033">
        <v>0</v>
      </c>
      <c r="Q5033">
        <v>154</v>
      </c>
      <c r="R5033">
        <v>0</v>
      </c>
      <c r="S5033">
        <v>0</v>
      </c>
      <c r="T5033">
        <v>0</v>
      </c>
      <c r="U5033">
        <v>3</v>
      </c>
      <c r="V5033">
        <v>0</v>
      </c>
      <c r="W5033">
        <v>0</v>
      </c>
      <c r="X5033">
        <v>0</v>
      </c>
      <c r="Y5033">
        <v>37.277614999999997</v>
      </c>
      <c r="Z5033">
        <v>0</v>
      </c>
      <c r="AA5033">
        <v>0</v>
      </c>
      <c r="AB5033">
        <v>0</v>
      </c>
      <c r="AC5033">
        <v>1.3100327</v>
      </c>
      <c r="AD5033">
        <v>0</v>
      </c>
      <c r="AE5033">
        <v>0</v>
      </c>
      <c r="AF5033">
        <v>38.587645999999999</v>
      </c>
    </row>
    <row r="5034" spans="1:32" x14ac:dyDescent="0.3">
      <c r="A5034">
        <v>3020660</v>
      </c>
      <c r="B5034">
        <v>1</v>
      </c>
      <c r="C5034" t="s">
        <v>82</v>
      </c>
      <c r="D5034" t="s">
        <v>95</v>
      </c>
      <c r="E5034" t="s">
        <v>18738</v>
      </c>
      <c r="F5034" t="s">
        <v>18739</v>
      </c>
      <c r="G5034" t="s">
        <v>134</v>
      </c>
      <c r="H5034" t="s">
        <v>182</v>
      </c>
      <c r="I5034" t="s">
        <v>78</v>
      </c>
      <c r="J5034" t="s">
        <v>136</v>
      </c>
      <c r="K5034" t="s">
        <v>22</v>
      </c>
      <c r="L5034" t="s">
        <v>177</v>
      </c>
      <c r="M5034" t="s">
        <v>18740</v>
      </c>
      <c r="N5034" t="s">
        <v>18741</v>
      </c>
      <c r="O5034">
        <v>0.44113694444444446</v>
      </c>
      <c r="P5034">
        <v>0</v>
      </c>
      <c r="Q5034">
        <v>21</v>
      </c>
      <c r="R5034">
        <v>0</v>
      </c>
      <c r="S5034">
        <v>0</v>
      </c>
      <c r="T5034">
        <v>0</v>
      </c>
      <c r="U5034">
        <v>10</v>
      </c>
      <c r="V5034">
        <v>0</v>
      </c>
      <c r="W5034">
        <v>0</v>
      </c>
      <c r="X5034">
        <v>0</v>
      </c>
      <c r="Y5034">
        <v>5.6980456999999998</v>
      </c>
      <c r="Z5034">
        <v>0</v>
      </c>
      <c r="AA5034">
        <v>0</v>
      </c>
      <c r="AB5034">
        <v>0</v>
      </c>
      <c r="AC5034">
        <v>5.9387230000000004</v>
      </c>
      <c r="AD5034">
        <v>0</v>
      </c>
      <c r="AE5034">
        <v>0</v>
      </c>
      <c r="AF5034">
        <v>11.636768</v>
      </c>
    </row>
    <row r="5035" spans="1:32" x14ac:dyDescent="0.3">
      <c r="A5035">
        <v>3016634</v>
      </c>
      <c r="B5035">
        <v>1</v>
      </c>
      <c r="C5035" t="s">
        <v>82</v>
      </c>
      <c r="D5035" t="s">
        <v>93</v>
      </c>
      <c r="E5035" t="s">
        <v>1963</v>
      </c>
      <c r="F5035" t="s">
        <v>1964</v>
      </c>
      <c r="G5035" t="s">
        <v>134</v>
      </c>
      <c r="H5035" t="s">
        <v>293</v>
      </c>
      <c r="I5035" t="s">
        <v>78</v>
      </c>
      <c r="J5035" t="s">
        <v>136</v>
      </c>
      <c r="K5035" t="s">
        <v>22</v>
      </c>
      <c r="L5035" t="s">
        <v>177</v>
      </c>
      <c r="M5035" t="s">
        <v>18742</v>
      </c>
      <c r="N5035" t="s">
        <v>18743</v>
      </c>
      <c r="O5035">
        <v>7.5311877777777783</v>
      </c>
      <c r="P5035">
        <v>0</v>
      </c>
      <c r="Q5035">
        <v>29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53.549550000000004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53.549550000000004</v>
      </c>
    </row>
    <row r="5036" spans="1:32" x14ac:dyDescent="0.3">
      <c r="A5036">
        <v>3016058</v>
      </c>
      <c r="B5036">
        <v>1</v>
      </c>
      <c r="C5036" t="s">
        <v>82</v>
      </c>
      <c r="D5036" t="s">
        <v>107</v>
      </c>
      <c r="E5036" t="s">
        <v>18744</v>
      </c>
      <c r="F5036" t="s">
        <v>18745</v>
      </c>
      <c r="G5036" t="s">
        <v>134</v>
      </c>
      <c r="H5036" t="s">
        <v>147</v>
      </c>
      <c r="I5036" t="s">
        <v>78</v>
      </c>
      <c r="J5036" t="s">
        <v>136</v>
      </c>
      <c r="K5036" t="s">
        <v>22</v>
      </c>
      <c r="L5036" t="s">
        <v>137</v>
      </c>
      <c r="M5036" t="s">
        <v>18746</v>
      </c>
      <c r="N5036" t="s">
        <v>18747</v>
      </c>
      <c r="O5036">
        <v>1.476388888888889</v>
      </c>
      <c r="P5036">
        <v>0</v>
      </c>
      <c r="Q5036">
        <v>275</v>
      </c>
      <c r="R5036">
        <v>0</v>
      </c>
      <c r="S5036">
        <v>0</v>
      </c>
      <c r="T5036">
        <v>0</v>
      </c>
      <c r="U5036">
        <v>21</v>
      </c>
      <c r="V5036">
        <v>0</v>
      </c>
      <c r="W5036">
        <v>0</v>
      </c>
      <c r="X5036">
        <v>0</v>
      </c>
      <c r="Y5036">
        <v>72.630759999999995</v>
      </c>
      <c r="Z5036">
        <v>0</v>
      </c>
      <c r="AA5036">
        <v>0</v>
      </c>
      <c r="AB5036">
        <v>0</v>
      </c>
      <c r="AC5036">
        <v>14.80611</v>
      </c>
      <c r="AD5036">
        <v>0</v>
      </c>
      <c r="AE5036">
        <v>0</v>
      </c>
      <c r="AF5036">
        <v>87.436874000000003</v>
      </c>
    </row>
    <row r="5037" spans="1:32" x14ac:dyDescent="0.3">
      <c r="A5037">
        <v>3015860</v>
      </c>
      <c r="B5037">
        <v>2</v>
      </c>
      <c r="C5037" t="s">
        <v>82</v>
      </c>
      <c r="D5037" t="s">
        <v>95</v>
      </c>
      <c r="E5037" t="s">
        <v>18748</v>
      </c>
      <c r="F5037" t="s">
        <v>18749</v>
      </c>
      <c r="G5037" t="s">
        <v>134</v>
      </c>
      <c r="H5037" t="s">
        <v>182</v>
      </c>
      <c r="I5037" t="s">
        <v>78</v>
      </c>
      <c r="J5037" t="s">
        <v>136</v>
      </c>
      <c r="K5037" t="s">
        <v>22</v>
      </c>
      <c r="L5037" t="s">
        <v>177</v>
      </c>
      <c r="M5037" t="s">
        <v>18373</v>
      </c>
      <c r="N5037" t="s">
        <v>18750</v>
      </c>
      <c r="O5037">
        <v>3.0011430555555556</v>
      </c>
      <c r="P5037">
        <v>0</v>
      </c>
      <c r="Q5037">
        <v>44</v>
      </c>
      <c r="R5037">
        <v>0</v>
      </c>
      <c r="S5037">
        <v>1</v>
      </c>
      <c r="T5037">
        <v>0</v>
      </c>
      <c r="U5037">
        <v>19</v>
      </c>
      <c r="V5037">
        <v>0</v>
      </c>
      <c r="W5037">
        <v>0</v>
      </c>
      <c r="X5037">
        <v>0</v>
      </c>
      <c r="Y5037">
        <v>62.383502999999997</v>
      </c>
      <c r="Z5037">
        <v>0</v>
      </c>
      <c r="AA5037">
        <v>0.19823857</v>
      </c>
      <c r="AB5037">
        <v>0</v>
      </c>
      <c r="AC5037">
        <v>29.945160000000001</v>
      </c>
      <c r="AD5037">
        <v>0</v>
      </c>
      <c r="AE5037">
        <v>0</v>
      </c>
      <c r="AF5037">
        <v>92.526899999999998</v>
      </c>
    </row>
    <row r="5038" spans="1:32" x14ac:dyDescent="0.3">
      <c r="A5038">
        <v>3014924</v>
      </c>
      <c r="B5038">
        <v>1</v>
      </c>
      <c r="C5038" t="s">
        <v>82</v>
      </c>
      <c r="D5038" t="s">
        <v>106</v>
      </c>
      <c r="E5038" t="s">
        <v>18751</v>
      </c>
      <c r="F5038" t="s">
        <v>18752</v>
      </c>
      <c r="G5038" t="s">
        <v>134</v>
      </c>
      <c r="H5038" t="s">
        <v>327</v>
      </c>
      <c r="I5038" t="s">
        <v>78</v>
      </c>
      <c r="J5038" t="s">
        <v>136</v>
      </c>
      <c r="K5038" t="s">
        <v>22</v>
      </c>
      <c r="L5038" t="s">
        <v>177</v>
      </c>
      <c r="M5038" t="s">
        <v>18753</v>
      </c>
      <c r="N5038" t="s">
        <v>18754</v>
      </c>
      <c r="O5038">
        <v>5.0202266666666659</v>
      </c>
      <c r="P5038">
        <v>0</v>
      </c>
      <c r="Q5038">
        <v>229</v>
      </c>
      <c r="R5038">
        <v>0</v>
      </c>
      <c r="S5038">
        <v>0</v>
      </c>
      <c r="T5038">
        <v>0</v>
      </c>
      <c r="U5038">
        <v>7</v>
      </c>
      <c r="V5038">
        <v>0</v>
      </c>
      <c r="W5038">
        <v>0</v>
      </c>
      <c r="X5038">
        <v>0</v>
      </c>
      <c r="Y5038">
        <v>430.75459999999998</v>
      </c>
      <c r="Z5038">
        <v>0</v>
      </c>
      <c r="AA5038">
        <v>0</v>
      </c>
      <c r="AB5038">
        <v>0</v>
      </c>
      <c r="AC5038">
        <v>27.031037999999999</v>
      </c>
      <c r="AD5038">
        <v>0</v>
      </c>
      <c r="AE5038">
        <v>0</v>
      </c>
      <c r="AF5038">
        <v>457.78564</v>
      </c>
    </row>
    <row r="5039" spans="1:32" x14ac:dyDescent="0.3">
      <c r="A5039">
        <v>3018646</v>
      </c>
      <c r="B5039">
        <v>1</v>
      </c>
      <c r="C5039" t="s">
        <v>82</v>
      </c>
      <c r="D5039" t="s">
        <v>91</v>
      </c>
      <c r="E5039" t="s">
        <v>18755</v>
      </c>
      <c r="F5039" t="s">
        <v>18756</v>
      </c>
      <c r="G5039" t="s">
        <v>134</v>
      </c>
      <c r="H5039" t="s">
        <v>142</v>
      </c>
      <c r="I5039" t="s">
        <v>78</v>
      </c>
      <c r="J5039" t="s">
        <v>136</v>
      </c>
      <c r="K5039" t="s">
        <v>22</v>
      </c>
      <c r="L5039" t="s">
        <v>137</v>
      </c>
      <c r="M5039" t="s">
        <v>18757</v>
      </c>
      <c r="N5039" t="s">
        <v>18758</v>
      </c>
      <c r="O5039">
        <v>7.974444444444444</v>
      </c>
      <c r="P5039">
        <v>0</v>
      </c>
      <c r="Q5039">
        <v>886</v>
      </c>
      <c r="R5039">
        <v>0</v>
      </c>
      <c r="S5039">
        <v>0</v>
      </c>
      <c r="T5039">
        <v>0</v>
      </c>
      <c r="U5039">
        <v>56</v>
      </c>
      <c r="V5039">
        <v>0</v>
      </c>
      <c r="W5039">
        <v>1</v>
      </c>
      <c r="X5039">
        <v>0</v>
      </c>
      <c r="Y5039">
        <v>1832.7837</v>
      </c>
      <c r="Z5039">
        <v>0</v>
      </c>
      <c r="AA5039">
        <v>0</v>
      </c>
      <c r="AB5039">
        <v>0</v>
      </c>
      <c r="AC5039">
        <v>556.16579999999999</v>
      </c>
      <c r="AD5039">
        <v>0</v>
      </c>
      <c r="AE5039">
        <v>50.543520000000001</v>
      </c>
      <c r="AF5039">
        <v>2439.4929999999999</v>
      </c>
    </row>
    <row r="5040" spans="1:32" x14ac:dyDescent="0.3">
      <c r="A5040">
        <v>3014197</v>
      </c>
      <c r="B5040">
        <v>1</v>
      </c>
      <c r="C5040" t="s">
        <v>82</v>
      </c>
      <c r="D5040" t="s">
        <v>90</v>
      </c>
      <c r="E5040" t="s">
        <v>18759</v>
      </c>
      <c r="F5040" t="s">
        <v>18760</v>
      </c>
      <c r="G5040" t="s">
        <v>134</v>
      </c>
      <c r="H5040" t="s">
        <v>238</v>
      </c>
      <c r="I5040" t="s">
        <v>78</v>
      </c>
      <c r="J5040" t="s">
        <v>136</v>
      </c>
      <c r="K5040" t="s">
        <v>22</v>
      </c>
      <c r="L5040" t="s">
        <v>177</v>
      </c>
      <c r="M5040" t="s">
        <v>18761</v>
      </c>
      <c r="N5040" t="s">
        <v>18762</v>
      </c>
      <c r="O5040">
        <v>0.79824944444444446</v>
      </c>
      <c r="P5040">
        <v>0</v>
      </c>
      <c r="Q5040">
        <v>4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1.7736833000000001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1.7736833000000001</v>
      </c>
    </row>
    <row r="5041" spans="1:32" x14ac:dyDescent="0.3">
      <c r="A5041">
        <v>3014736</v>
      </c>
      <c r="B5041">
        <v>1</v>
      </c>
      <c r="C5041" t="s">
        <v>83</v>
      </c>
      <c r="D5041" t="s">
        <v>128</v>
      </c>
      <c r="E5041" t="s">
        <v>8918</v>
      </c>
      <c r="F5041" t="s">
        <v>8919</v>
      </c>
      <c r="G5041" t="s">
        <v>134</v>
      </c>
      <c r="H5041" t="s">
        <v>142</v>
      </c>
      <c r="I5041" t="s">
        <v>79</v>
      </c>
      <c r="J5041" t="s">
        <v>136</v>
      </c>
      <c r="K5041" t="s">
        <v>22</v>
      </c>
      <c r="L5041" t="s">
        <v>137</v>
      </c>
      <c r="M5041" t="s">
        <v>18763</v>
      </c>
      <c r="N5041" t="s">
        <v>18764</v>
      </c>
      <c r="O5041">
        <v>7.9233333333333329</v>
      </c>
      <c r="P5041">
        <v>0</v>
      </c>
      <c r="Q5041">
        <v>182</v>
      </c>
      <c r="R5041">
        <v>33</v>
      </c>
      <c r="S5041">
        <v>29</v>
      </c>
      <c r="T5041">
        <v>1</v>
      </c>
      <c r="U5041">
        <v>17</v>
      </c>
      <c r="V5041">
        <v>0</v>
      </c>
      <c r="W5041">
        <v>0</v>
      </c>
      <c r="X5041">
        <v>0</v>
      </c>
      <c r="Y5041">
        <v>247.30031</v>
      </c>
      <c r="Z5041">
        <v>90.176050000000004</v>
      </c>
      <c r="AA5041">
        <v>134.04723000000001</v>
      </c>
      <c r="AB5041">
        <v>3.3311312000000002</v>
      </c>
      <c r="AC5041">
        <v>46.595474000000003</v>
      </c>
      <c r="AD5041">
        <v>0</v>
      </c>
      <c r="AE5041">
        <v>0</v>
      </c>
      <c r="AF5041">
        <v>521.4502</v>
      </c>
    </row>
    <row r="5042" spans="1:32" x14ac:dyDescent="0.3">
      <c r="A5042">
        <v>3017478</v>
      </c>
      <c r="B5042">
        <v>1</v>
      </c>
      <c r="C5042" t="s">
        <v>82</v>
      </c>
      <c r="D5042" t="s">
        <v>101</v>
      </c>
      <c r="E5042" t="s">
        <v>18765</v>
      </c>
      <c r="F5042" t="s">
        <v>18766</v>
      </c>
      <c r="G5042" t="s">
        <v>134</v>
      </c>
      <c r="H5042" t="s">
        <v>211</v>
      </c>
      <c r="I5042" t="s">
        <v>79</v>
      </c>
      <c r="J5042" t="s">
        <v>136</v>
      </c>
      <c r="K5042" t="s">
        <v>22</v>
      </c>
      <c r="L5042" t="s">
        <v>177</v>
      </c>
      <c r="M5042" t="s">
        <v>18767</v>
      </c>
      <c r="N5042" t="s">
        <v>18768</v>
      </c>
      <c r="O5042">
        <v>1.0983333333333334</v>
      </c>
      <c r="P5042">
        <v>5</v>
      </c>
      <c r="Q5042">
        <v>918</v>
      </c>
      <c r="R5042">
        <v>0</v>
      </c>
      <c r="S5042">
        <v>4</v>
      </c>
      <c r="T5042">
        <v>1</v>
      </c>
      <c r="U5042">
        <v>80</v>
      </c>
      <c r="V5042">
        <v>0</v>
      </c>
      <c r="W5042">
        <v>0</v>
      </c>
      <c r="X5042">
        <v>3.5079498</v>
      </c>
      <c r="Y5042">
        <v>250.19632999999999</v>
      </c>
      <c r="Z5042">
        <v>0</v>
      </c>
      <c r="AA5042">
        <v>0.42636582000000001</v>
      </c>
      <c r="AB5042">
        <v>25.985558000000001</v>
      </c>
      <c r="AC5042">
        <v>101.22402</v>
      </c>
      <c r="AD5042">
        <v>0</v>
      </c>
      <c r="AE5042">
        <v>0</v>
      </c>
      <c r="AF5042">
        <v>381.34023999999999</v>
      </c>
    </row>
    <row r="5043" spans="1:32" x14ac:dyDescent="0.3">
      <c r="A5043">
        <v>3020668</v>
      </c>
      <c r="B5043">
        <v>1</v>
      </c>
      <c r="C5043" t="s">
        <v>82</v>
      </c>
      <c r="D5043" t="s">
        <v>99</v>
      </c>
      <c r="E5043" t="s">
        <v>18769</v>
      </c>
      <c r="F5043" t="s">
        <v>18770</v>
      </c>
      <c r="G5043" t="s">
        <v>134</v>
      </c>
      <c r="H5043" t="s">
        <v>293</v>
      </c>
      <c r="I5043" t="s">
        <v>79</v>
      </c>
      <c r="J5043" t="s">
        <v>136</v>
      </c>
      <c r="K5043" t="s">
        <v>22</v>
      </c>
      <c r="L5043" t="s">
        <v>177</v>
      </c>
      <c r="M5043" t="s">
        <v>18771</v>
      </c>
      <c r="N5043" t="s">
        <v>18772</v>
      </c>
      <c r="O5043">
        <v>0.75916666666666666</v>
      </c>
      <c r="P5043">
        <v>1</v>
      </c>
      <c r="Q5043">
        <v>989</v>
      </c>
      <c r="R5043">
        <v>1</v>
      </c>
      <c r="S5043">
        <v>11</v>
      </c>
      <c r="T5043">
        <v>8</v>
      </c>
      <c r="U5043">
        <v>89</v>
      </c>
      <c r="V5043">
        <v>0</v>
      </c>
      <c r="W5043">
        <v>0</v>
      </c>
      <c r="X5043">
        <v>4.3668284000000002</v>
      </c>
      <c r="Y5043">
        <v>200.07263</v>
      </c>
      <c r="Z5043">
        <v>0.40676424</v>
      </c>
      <c r="AA5043">
        <v>1.6281775999999999</v>
      </c>
      <c r="AB5043">
        <v>178.77330000000001</v>
      </c>
      <c r="AC5043">
        <v>39.809401999999999</v>
      </c>
      <c r="AD5043">
        <v>0</v>
      </c>
      <c r="AE5043">
        <v>0</v>
      </c>
      <c r="AF5043">
        <v>425.05709999999999</v>
      </c>
    </row>
    <row r="5044" spans="1:32" x14ac:dyDescent="0.3">
      <c r="A5044">
        <v>3016303</v>
      </c>
      <c r="B5044">
        <v>1</v>
      </c>
      <c r="C5044" t="s">
        <v>82</v>
      </c>
      <c r="D5044" t="s">
        <v>101</v>
      </c>
      <c r="E5044" t="s">
        <v>18773</v>
      </c>
      <c r="F5044" t="s">
        <v>18774</v>
      </c>
      <c r="G5044" t="s">
        <v>134</v>
      </c>
      <c r="H5044" t="s">
        <v>142</v>
      </c>
      <c r="I5044" t="s">
        <v>79</v>
      </c>
      <c r="J5044" t="s">
        <v>136</v>
      </c>
      <c r="K5044" t="s">
        <v>22</v>
      </c>
      <c r="L5044" t="s">
        <v>137</v>
      </c>
      <c r="M5044" t="s">
        <v>18775</v>
      </c>
      <c r="N5044" t="s">
        <v>18776</v>
      </c>
      <c r="O5044">
        <v>0.51388888888888884</v>
      </c>
      <c r="P5044">
        <v>0</v>
      </c>
      <c r="Q5044">
        <v>692</v>
      </c>
      <c r="R5044">
        <v>0</v>
      </c>
      <c r="S5044">
        <v>0</v>
      </c>
      <c r="T5044">
        <v>0</v>
      </c>
      <c r="U5044">
        <v>6</v>
      </c>
      <c r="V5044">
        <v>0</v>
      </c>
      <c r="W5044">
        <v>0</v>
      </c>
      <c r="X5044">
        <v>0</v>
      </c>
      <c r="Y5044">
        <v>56.652225000000001</v>
      </c>
      <c r="Z5044">
        <v>0</v>
      </c>
      <c r="AA5044">
        <v>0</v>
      </c>
      <c r="AB5044">
        <v>0</v>
      </c>
      <c r="AC5044">
        <v>3.6919224000000002</v>
      </c>
      <c r="AD5044">
        <v>0</v>
      </c>
      <c r="AE5044">
        <v>0</v>
      </c>
      <c r="AF5044">
        <v>60.344147</v>
      </c>
    </row>
    <row r="5045" spans="1:32" x14ac:dyDescent="0.3">
      <c r="A5045">
        <v>3018205</v>
      </c>
      <c r="B5045">
        <v>1</v>
      </c>
      <c r="C5045" t="s">
        <v>83</v>
      </c>
      <c r="D5045" t="s">
        <v>128</v>
      </c>
      <c r="E5045" t="s">
        <v>18777</v>
      </c>
      <c r="F5045" t="s">
        <v>18778</v>
      </c>
      <c r="G5045" t="s">
        <v>134</v>
      </c>
      <c r="H5045" t="s">
        <v>2683</v>
      </c>
      <c r="I5045" t="s">
        <v>79</v>
      </c>
      <c r="J5045" t="s">
        <v>136</v>
      </c>
      <c r="K5045" t="s">
        <v>22</v>
      </c>
      <c r="L5045" t="s">
        <v>177</v>
      </c>
      <c r="M5045" t="s">
        <v>18779</v>
      </c>
      <c r="N5045" t="s">
        <v>18780</v>
      </c>
      <c r="O5045">
        <v>1.2216666666666667</v>
      </c>
      <c r="P5045">
        <v>0</v>
      </c>
      <c r="Q5045">
        <v>676</v>
      </c>
      <c r="R5045">
        <v>0</v>
      </c>
      <c r="S5045">
        <v>18</v>
      </c>
      <c r="T5045">
        <v>0</v>
      </c>
      <c r="U5045">
        <v>81</v>
      </c>
      <c r="V5045">
        <v>0</v>
      </c>
      <c r="W5045">
        <v>0</v>
      </c>
      <c r="X5045">
        <v>0</v>
      </c>
      <c r="Y5045">
        <v>164.94327999999999</v>
      </c>
      <c r="Z5045">
        <v>0</v>
      </c>
      <c r="AA5045">
        <v>3.0523956000000001</v>
      </c>
      <c r="AB5045">
        <v>0</v>
      </c>
      <c r="AC5045">
        <v>24.151802</v>
      </c>
      <c r="AD5045">
        <v>0</v>
      </c>
      <c r="AE5045">
        <v>0</v>
      </c>
      <c r="AF5045">
        <v>192.14749</v>
      </c>
    </row>
    <row r="5046" spans="1:32" x14ac:dyDescent="0.3">
      <c r="A5046">
        <v>3012939</v>
      </c>
      <c r="B5046">
        <v>1</v>
      </c>
      <c r="C5046" t="s">
        <v>82</v>
      </c>
      <c r="D5046" t="s">
        <v>90</v>
      </c>
      <c r="E5046" t="s">
        <v>17386</v>
      </c>
      <c r="F5046" t="s">
        <v>17387</v>
      </c>
      <c r="G5046" t="s">
        <v>134</v>
      </c>
      <c r="H5046" t="s">
        <v>142</v>
      </c>
      <c r="I5046" t="s">
        <v>78</v>
      </c>
      <c r="J5046" t="s">
        <v>136</v>
      </c>
      <c r="K5046" t="s">
        <v>22</v>
      </c>
      <c r="L5046" t="s">
        <v>137</v>
      </c>
      <c r="M5046" t="s">
        <v>18781</v>
      </c>
      <c r="N5046" t="s">
        <v>18782</v>
      </c>
      <c r="O5046">
        <v>6.9908333333333337</v>
      </c>
      <c r="P5046">
        <v>0</v>
      </c>
      <c r="Q5046">
        <v>19</v>
      </c>
      <c r="R5046">
        <v>0</v>
      </c>
      <c r="S5046">
        <v>0</v>
      </c>
      <c r="T5046">
        <v>0</v>
      </c>
      <c r="U5046">
        <v>4</v>
      </c>
      <c r="V5046">
        <v>0</v>
      </c>
      <c r="W5046">
        <v>0</v>
      </c>
      <c r="X5046">
        <v>0</v>
      </c>
      <c r="Y5046">
        <v>25.751104000000002</v>
      </c>
      <c r="Z5046">
        <v>0</v>
      </c>
      <c r="AA5046">
        <v>0</v>
      </c>
      <c r="AB5046">
        <v>0</v>
      </c>
      <c r="AC5046">
        <v>18.220144000000001</v>
      </c>
      <c r="AD5046">
        <v>0</v>
      </c>
      <c r="AE5046">
        <v>0</v>
      </c>
      <c r="AF5046">
        <v>43.971249999999998</v>
      </c>
    </row>
    <row r="5047" spans="1:32" x14ac:dyDescent="0.3">
      <c r="A5047">
        <v>3016650</v>
      </c>
      <c r="B5047">
        <v>1</v>
      </c>
      <c r="C5047" t="s">
        <v>82</v>
      </c>
      <c r="D5047" t="s">
        <v>87</v>
      </c>
      <c r="E5047" t="s">
        <v>18783</v>
      </c>
      <c r="F5047" t="s">
        <v>18784</v>
      </c>
      <c r="G5047" t="s">
        <v>134</v>
      </c>
      <c r="H5047" t="s">
        <v>238</v>
      </c>
      <c r="I5047" t="s">
        <v>78</v>
      </c>
      <c r="J5047" t="s">
        <v>136</v>
      </c>
      <c r="K5047" t="s">
        <v>22</v>
      </c>
      <c r="L5047" t="s">
        <v>177</v>
      </c>
      <c r="M5047" t="s">
        <v>18785</v>
      </c>
      <c r="N5047" t="s">
        <v>18786</v>
      </c>
      <c r="O5047">
        <v>5.2586599999999999</v>
      </c>
      <c r="P5047">
        <v>0</v>
      </c>
      <c r="Q5047">
        <v>8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11.59806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11.59806</v>
      </c>
    </row>
    <row r="5048" spans="1:32" x14ac:dyDescent="0.3">
      <c r="A5048">
        <v>3016382</v>
      </c>
      <c r="B5048">
        <v>1</v>
      </c>
      <c r="C5048" t="s">
        <v>82</v>
      </c>
      <c r="D5048" t="s">
        <v>93</v>
      </c>
      <c r="E5048" t="s">
        <v>18787</v>
      </c>
      <c r="F5048" t="s">
        <v>18788</v>
      </c>
      <c r="G5048" t="s">
        <v>134</v>
      </c>
      <c r="H5048" t="s">
        <v>367</v>
      </c>
      <c r="I5048" t="s">
        <v>78</v>
      </c>
      <c r="J5048" t="s">
        <v>136</v>
      </c>
      <c r="K5048" t="s">
        <v>22</v>
      </c>
      <c r="L5048" t="s">
        <v>177</v>
      </c>
      <c r="M5048" t="s">
        <v>18789</v>
      </c>
      <c r="N5048" t="s">
        <v>18790</v>
      </c>
      <c r="O5048">
        <v>1.5736955555555556</v>
      </c>
      <c r="P5048">
        <v>0</v>
      </c>
      <c r="Q5048">
        <v>17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5.3962950000000003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5.3962950000000003</v>
      </c>
    </row>
    <row r="5049" spans="1:32" x14ac:dyDescent="0.3">
      <c r="A5049">
        <v>3014799</v>
      </c>
      <c r="B5049">
        <v>1</v>
      </c>
      <c r="C5049" t="s">
        <v>82</v>
      </c>
      <c r="D5049" t="s">
        <v>88</v>
      </c>
      <c r="E5049" t="s">
        <v>18791</v>
      </c>
      <c r="F5049" t="s">
        <v>18792</v>
      </c>
      <c r="G5049" t="s">
        <v>134</v>
      </c>
      <c r="H5049" t="s">
        <v>182</v>
      </c>
      <c r="I5049" t="s">
        <v>78</v>
      </c>
      <c r="J5049" t="s">
        <v>136</v>
      </c>
      <c r="K5049" t="s">
        <v>22</v>
      </c>
      <c r="L5049" t="s">
        <v>177</v>
      </c>
      <c r="M5049" t="s">
        <v>18793</v>
      </c>
      <c r="N5049" t="s">
        <v>18794</v>
      </c>
      <c r="O5049">
        <v>2.3555555555555556</v>
      </c>
      <c r="P5049">
        <v>0</v>
      </c>
      <c r="Q5049">
        <v>173</v>
      </c>
      <c r="R5049">
        <v>0</v>
      </c>
      <c r="S5049">
        <v>0</v>
      </c>
      <c r="T5049">
        <v>0</v>
      </c>
      <c r="U5049">
        <v>38</v>
      </c>
      <c r="V5049">
        <v>0</v>
      </c>
      <c r="W5049">
        <v>0</v>
      </c>
      <c r="X5049">
        <v>0</v>
      </c>
      <c r="Y5049">
        <v>60.354908000000002</v>
      </c>
      <c r="Z5049">
        <v>0</v>
      </c>
      <c r="AA5049">
        <v>0</v>
      </c>
      <c r="AB5049">
        <v>0</v>
      </c>
      <c r="AC5049">
        <v>16.347449999999998</v>
      </c>
      <c r="AD5049">
        <v>0</v>
      </c>
      <c r="AE5049">
        <v>0</v>
      </c>
      <c r="AF5049">
        <v>76.702354</v>
      </c>
    </row>
    <row r="5050" spans="1:32" x14ac:dyDescent="0.3">
      <c r="A5050">
        <v>3014821</v>
      </c>
      <c r="B5050">
        <v>2</v>
      </c>
      <c r="C5050" t="s">
        <v>82</v>
      </c>
      <c r="D5050" t="s">
        <v>98</v>
      </c>
      <c r="E5050" t="s">
        <v>14811</v>
      </c>
      <c r="F5050" t="s">
        <v>14812</v>
      </c>
      <c r="G5050" t="s">
        <v>134</v>
      </c>
      <c r="H5050" t="s">
        <v>327</v>
      </c>
      <c r="I5050" t="s">
        <v>78</v>
      </c>
      <c r="J5050" t="s">
        <v>136</v>
      </c>
      <c r="K5050" t="s">
        <v>22</v>
      </c>
      <c r="L5050" t="s">
        <v>177</v>
      </c>
      <c r="M5050" t="s">
        <v>18795</v>
      </c>
      <c r="N5050" t="s">
        <v>18796</v>
      </c>
      <c r="O5050">
        <v>0.67333333333333334</v>
      </c>
      <c r="P5050">
        <v>0</v>
      </c>
      <c r="Q5050">
        <v>720</v>
      </c>
      <c r="R5050">
        <v>0</v>
      </c>
      <c r="S5050">
        <v>0</v>
      </c>
      <c r="T5050">
        <v>0</v>
      </c>
      <c r="U5050">
        <v>40</v>
      </c>
      <c r="V5050">
        <v>0</v>
      </c>
      <c r="W5050">
        <v>0</v>
      </c>
      <c r="X5050">
        <v>0</v>
      </c>
      <c r="Y5050">
        <v>120.23817</v>
      </c>
      <c r="Z5050">
        <v>0</v>
      </c>
      <c r="AA5050">
        <v>0</v>
      </c>
      <c r="AB5050">
        <v>0</v>
      </c>
      <c r="AC5050">
        <v>18.748570000000001</v>
      </c>
      <c r="AD5050">
        <v>0</v>
      </c>
      <c r="AE5050">
        <v>0</v>
      </c>
      <c r="AF5050">
        <v>138.98674</v>
      </c>
    </row>
    <row r="5051" spans="1:32" x14ac:dyDescent="0.3">
      <c r="A5051">
        <v>3017451</v>
      </c>
      <c r="B5051">
        <v>1</v>
      </c>
      <c r="C5051" t="s">
        <v>83</v>
      </c>
      <c r="D5051" t="s">
        <v>128</v>
      </c>
      <c r="E5051" t="s">
        <v>18797</v>
      </c>
      <c r="F5051" t="s">
        <v>18798</v>
      </c>
      <c r="G5051" t="s">
        <v>134</v>
      </c>
      <c r="H5051" t="s">
        <v>211</v>
      </c>
      <c r="I5051" t="s">
        <v>79</v>
      </c>
      <c r="J5051" t="s">
        <v>136</v>
      </c>
      <c r="K5051" t="s">
        <v>22</v>
      </c>
      <c r="L5051" t="s">
        <v>177</v>
      </c>
      <c r="M5051" t="s">
        <v>18799</v>
      </c>
      <c r="N5051" t="s">
        <v>18800</v>
      </c>
      <c r="O5051">
        <v>0.39277777777777778</v>
      </c>
      <c r="P5051">
        <v>0</v>
      </c>
      <c r="Q5051">
        <v>0</v>
      </c>
      <c r="R5051">
        <v>31</v>
      </c>
      <c r="S5051">
        <v>7</v>
      </c>
      <c r="T5051">
        <v>2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8.5770379999999999</v>
      </c>
      <c r="AA5051">
        <v>0.96297160000000004</v>
      </c>
      <c r="AB5051">
        <v>7.2049180000000004E-2</v>
      </c>
      <c r="AC5051">
        <v>0</v>
      </c>
      <c r="AD5051">
        <v>0</v>
      </c>
      <c r="AE5051">
        <v>0</v>
      </c>
      <c r="AF5051">
        <v>9.6120590000000004</v>
      </c>
    </row>
    <row r="5052" spans="1:32" x14ac:dyDescent="0.3">
      <c r="A5052">
        <v>3015857</v>
      </c>
      <c r="B5052">
        <v>1</v>
      </c>
      <c r="C5052" t="s">
        <v>82</v>
      </c>
      <c r="D5052" t="s">
        <v>92</v>
      </c>
      <c r="E5052" t="s">
        <v>18801</v>
      </c>
      <c r="F5052" t="s">
        <v>18802</v>
      </c>
      <c r="G5052" t="s">
        <v>134</v>
      </c>
      <c r="H5052" t="s">
        <v>247</v>
      </c>
      <c r="I5052" t="s">
        <v>78</v>
      </c>
      <c r="J5052" t="s">
        <v>136</v>
      </c>
      <c r="K5052" t="s">
        <v>22</v>
      </c>
      <c r="L5052" t="s">
        <v>177</v>
      </c>
      <c r="M5052" t="s">
        <v>18803</v>
      </c>
      <c r="N5052" t="s">
        <v>18804</v>
      </c>
      <c r="O5052">
        <v>8.9676188888888895</v>
      </c>
      <c r="P5052">
        <v>0</v>
      </c>
      <c r="Q5052">
        <v>13</v>
      </c>
      <c r="R5052">
        <v>0</v>
      </c>
      <c r="S5052">
        <v>3</v>
      </c>
      <c r="T5052">
        <v>0</v>
      </c>
      <c r="U5052">
        <v>6</v>
      </c>
      <c r="V5052">
        <v>0</v>
      </c>
      <c r="W5052">
        <v>0</v>
      </c>
      <c r="X5052">
        <v>0</v>
      </c>
      <c r="Y5052">
        <v>58.940570000000001</v>
      </c>
      <c r="Z5052">
        <v>0</v>
      </c>
      <c r="AA5052">
        <v>4.6788860000000003</v>
      </c>
      <c r="AB5052">
        <v>0</v>
      </c>
      <c r="AC5052">
        <v>55.371090000000002</v>
      </c>
      <c r="AD5052">
        <v>0</v>
      </c>
      <c r="AE5052">
        <v>0</v>
      </c>
      <c r="AF5052">
        <v>118.99055</v>
      </c>
    </row>
    <row r="5053" spans="1:32" x14ac:dyDescent="0.3">
      <c r="A5053">
        <v>3018305</v>
      </c>
      <c r="B5053">
        <v>1</v>
      </c>
      <c r="C5053" t="s">
        <v>82</v>
      </c>
      <c r="D5053" t="s">
        <v>92</v>
      </c>
      <c r="E5053" t="s">
        <v>18805</v>
      </c>
      <c r="F5053" t="s">
        <v>18806</v>
      </c>
      <c r="G5053" t="s">
        <v>134</v>
      </c>
      <c r="H5053" t="s">
        <v>478</v>
      </c>
      <c r="I5053" t="s">
        <v>78</v>
      </c>
      <c r="J5053" t="s">
        <v>136</v>
      </c>
      <c r="K5053" t="s">
        <v>22</v>
      </c>
      <c r="L5053" t="s">
        <v>177</v>
      </c>
      <c r="M5053" t="s">
        <v>18807</v>
      </c>
      <c r="N5053" t="s">
        <v>18808</v>
      </c>
      <c r="O5053">
        <v>4.5950311111111111</v>
      </c>
      <c r="P5053">
        <v>0</v>
      </c>
      <c r="Q5053">
        <v>11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8.484648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8.484648</v>
      </c>
    </row>
    <row r="5054" spans="1:32" x14ac:dyDescent="0.3">
      <c r="A5054">
        <v>3015392</v>
      </c>
      <c r="B5054">
        <v>1</v>
      </c>
      <c r="C5054" t="s">
        <v>82</v>
      </c>
      <c r="D5054" t="s">
        <v>92</v>
      </c>
      <c r="E5054" t="s">
        <v>18809</v>
      </c>
      <c r="F5054" t="s">
        <v>181</v>
      </c>
      <c r="G5054" t="s">
        <v>134</v>
      </c>
      <c r="H5054" t="s">
        <v>147</v>
      </c>
      <c r="I5054" t="s">
        <v>79</v>
      </c>
      <c r="J5054" t="s">
        <v>136</v>
      </c>
      <c r="K5054" t="s">
        <v>22</v>
      </c>
      <c r="L5054" t="s">
        <v>137</v>
      </c>
      <c r="M5054" t="s">
        <v>18810</v>
      </c>
      <c r="N5054" t="s">
        <v>18811</v>
      </c>
      <c r="O5054">
        <v>9.7369444444444451</v>
      </c>
      <c r="P5054">
        <v>7</v>
      </c>
      <c r="Q5054">
        <v>1159</v>
      </c>
      <c r="R5054">
        <v>8</v>
      </c>
      <c r="S5054">
        <v>54</v>
      </c>
      <c r="T5054">
        <v>11</v>
      </c>
      <c r="U5054">
        <v>35</v>
      </c>
      <c r="V5054">
        <v>0</v>
      </c>
      <c r="W5054">
        <v>1</v>
      </c>
      <c r="X5054">
        <v>293.82297</v>
      </c>
      <c r="Y5054">
        <v>1174.0833</v>
      </c>
      <c r="Z5054">
        <v>157.85402999999999</v>
      </c>
      <c r="AA5054">
        <v>367.44510000000002</v>
      </c>
      <c r="AB5054">
        <v>283.84372000000002</v>
      </c>
      <c r="AC5054">
        <v>325.87234000000001</v>
      </c>
      <c r="AD5054">
        <v>0</v>
      </c>
      <c r="AE5054">
        <v>3.8615575</v>
      </c>
      <c r="AF5054">
        <v>2606.7829999999999</v>
      </c>
    </row>
    <row r="5055" spans="1:32" x14ac:dyDescent="0.3">
      <c r="A5055">
        <v>3016813</v>
      </c>
      <c r="B5055">
        <v>1</v>
      </c>
      <c r="C5055" t="s">
        <v>82</v>
      </c>
      <c r="D5055" t="s">
        <v>86</v>
      </c>
      <c r="E5055" t="s">
        <v>18812</v>
      </c>
      <c r="F5055" t="s">
        <v>18813</v>
      </c>
      <c r="G5055" t="s">
        <v>134</v>
      </c>
      <c r="H5055" t="s">
        <v>238</v>
      </c>
      <c r="I5055" t="s">
        <v>78</v>
      </c>
      <c r="J5055" t="s">
        <v>136</v>
      </c>
      <c r="K5055" t="s">
        <v>22</v>
      </c>
      <c r="L5055" t="s">
        <v>177</v>
      </c>
      <c r="M5055" t="s">
        <v>18814</v>
      </c>
      <c r="N5055" t="s">
        <v>18815</v>
      </c>
      <c r="O5055">
        <v>1.247318611111111</v>
      </c>
      <c r="P5055">
        <v>0</v>
      </c>
      <c r="Q5055">
        <v>1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1.9739294000000001E-2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1.9739294000000001E-2</v>
      </c>
    </row>
    <row r="5056" spans="1:32" x14ac:dyDescent="0.3">
      <c r="A5056">
        <v>3012638</v>
      </c>
      <c r="B5056">
        <v>1</v>
      </c>
      <c r="C5056" t="s">
        <v>83</v>
      </c>
      <c r="D5056" t="s">
        <v>119</v>
      </c>
      <c r="E5056" t="s">
        <v>18816</v>
      </c>
      <c r="F5056" t="s">
        <v>18817</v>
      </c>
      <c r="G5056" t="s">
        <v>134</v>
      </c>
      <c r="H5056" t="s">
        <v>135</v>
      </c>
      <c r="I5056" t="s">
        <v>79</v>
      </c>
      <c r="J5056" t="s">
        <v>136</v>
      </c>
      <c r="K5056" t="s">
        <v>22</v>
      </c>
      <c r="L5056" t="s">
        <v>137</v>
      </c>
      <c r="M5056" t="s">
        <v>18818</v>
      </c>
      <c r="N5056" t="s">
        <v>18819</v>
      </c>
      <c r="O5056">
        <v>0.62111111111111106</v>
      </c>
      <c r="P5056">
        <v>22</v>
      </c>
      <c r="Q5056">
        <v>15437</v>
      </c>
      <c r="R5056">
        <v>37</v>
      </c>
      <c r="S5056">
        <v>829</v>
      </c>
      <c r="T5056">
        <v>34</v>
      </c>
      <c r="U5056">
        <v>1822</v>
      </c>
      <c r="V5056">
        <v>5</v>
      </c>
      <c r="W5056">
        <v>2</v>
      </c>
      <c r="X5056">
        <v>84.321299999999994</v>
      </c>
      <c r="Y5056">
        <v>966.84937000000002</v>
      </c>
      <c r="Z5056">
        <v>21.216626999999999</v>
      </c>
      <c r="AA5056">
        <v>88.877690000000001</v>
      </c>
      <c r="AB5056">
        <v>98.747209999999995</v>
      </c>
      <c r="AC5056">
        <v>318.16257000000002</v>
      </c>
      <c r="AD5056">
        <v>43.473550000000003</v>
      </c>
      <c r="AE5056">
        <v>4.5166445</v>
      </c>
      <c r="AF5056">
        <v>1626.1649</v>
      </c>
    </row>
    <row r="5057" spans="1:32" x14ac:dyDescent="0.3">
      <c r="A5057">
        <v>3017880</v>
      </c>
      <c r="B5057">
        <v>1</v>
      </c>
      <c r="C5057" t="s">
        <v>82</v>
      </c>
      <c r="D5057" t="s">
        <v>113</v>
      </c>
      <c r="E5057" t="s">
        <v>18820</v>
      </c>
      <c r="F5057" t="s">
        <v>18821</v>
      </c>
      <c r="G5057" t="s">
        <v>134</v>
      </c>
      <c r="H5057" t="s">
        <v>367</v>
      </c>
      <c r="I5057" t="s">
        <v>78</v>
      </c>
      <c r="J5057" t="s">
        <v>136</v>
      </c>
      <c r="K5057" t="s">
        <v>22</v>
      </c>
      <c r="L5057" t="s">
        <v>177</v>
      </c>
      <c r="M5057" t="s">
        <v>18822</v>
      </c>
      <c r="N5057" t="s">
        <v>18823</v>
      </c>
      <c r="O5057">
        <v>5.18804</v>
      </c>
      <c r="P5057">
        <v>0</v>
      </c>
      <c r="Q5057">
        <v>1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1.4410243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1.4410243</v>
      </c>
    </row>
    <row r="5058" spans="1:32" x14ac:dyDescent="0.3">
      <c r="A5058">
        <v>3016666</v>
      </c>
      <c r="B5058">
        <v>1</v>
      </c>
      <c r="C5058" t="s">
        <v>82</v>
      </c>
      <c r="D5058" t="s">
        <v>99</v>
      </c>
      <c r="E5058" t="s">
        <v>18824</v>
      </c>
      <c r="F5058" t="s">
        <v>18825</v>
      </c>
      <c r="G5058" t="s">
        <v>134</v>
      </c>
      <c r="H5058" t="s">
        <v>135</v>
      </c>
      <c r="I5058" t="s">
        <v>79</v>
      </c>
      <c r="J5058" t="s">
        <v>136</v>
      </c>
      <c r="K5058" t="s">
        <v>22</v>
      </c>
      <c r="L5058" t="s">
        <v>137</v>
      </c>
      <c r="M5058" t="s">
        <v>18826</v>
      </c>
      <c r="N5058" t="s">
        <v>18827</v>
      </c>
      <c r="O5058">
        <v>0.11555555555555555</v>
      </c>
      <c r="P5058">
        <v>11</v>
      </c>
      <c r="Q5058">
        <v>5916</v>
      </c>
      <c r="R5058">
        <v>16</v>
      </c>
      <c r="S5058">
        <v>207</v>
      </c>
      <c r="T5058">
        <v>32</v>
      </c>
      <c r="U5058">
        <v>746</v>
      </c>
      <c r="V5058">
        <v>0</v>
      </c>
      <c r="W5058">
        <v>10</v>
      </c>
      <c r="X5058">
        <v>5.1688394999999998</v>
      </c>
      <c r="Y5058">
        <v>193.64624000000001</v>
      </c>
      <c r="Z5058">
        <v>1.0929115</v>
      </c>
      <c r="AA5058">
        <v>4.5694419999999996</v>
      </c>
      <c r="AB5058">
        <v>18.598490000000002</v>
      </c>
      <c r="AC5058">
        <v>46.424312999999998</v>
      </c>
      <c r="AD5058">
        <v>0</v>
      </c>
      <c r="AE5058">
        <v>4.3718753000000001</v>
      </c>
      <c r="AF5058">
        <v>273.87209999999999</v>
      </c>
    </row>
    <row r="5059" spans="1:32" x14ac:dyDescent="0.3">
      <c r="A5059">
        <v>3014909</v>
      </c>
      <c r="B5059">
        <v>1</v>
      </c>
      <c r="C5059" t="s">
        <v>82</v>
      </c>
      <c r="D5059" t="s">
        <v>106</v>
      </c>
      <c r="E5059" t="s">
        <v>18828</v>
      </c>
      <c r="F5059" t="s">
        <v>18829</v>
      </c>
      <c r="G5059" t="s">
        <v>134</v>
      </c>
      <c r="H5059" t="s">
        <v>247</v>
      </c>
      <c r="I5059" t="s">
        <v>78</v>
      </c>
      <c r="J5059" t="s">
        <v>136</v>
      </c>
      <c r="K5059" t="s">
        <v>22</v>
      </c>
      <c r="L5059" t="s">
        <v>177</v>
      </c>
      <c r="M5059" t="s">
        <v>18830</v>
      </c>
      <c r="N5059" t="s">
        <v>18831</v>
      </c>
      <c r="O5059">
        <v>5.7583561111111106</v>
      </c>
      <c r="P5059">
        <v>0</v>
      </c>
      <c r="Q5059">
        <v>104</v>
      </c>
      <c r="R5059">
        <v>0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0</v>
      </c>
      <c r="Y5059">
        <v>159.32414</v>
      </c>
      <c r="Z5059">
        <v>0</v>
      </c>
      <c r="AA5059">
        <v>0</v>
      </c>
      <c r="AB5059">
        <v>0</v>
      </c>
      <c r="AC5059">
        <v>10.070746</v>
      </c>
      <c r="AD5059">
        <v>0</v>
      </c>
      <c r="AE5059">
        <v>0</v>
      </c>
      <c r="AF5059">
        <v>169.39488</v>
      </c>
    </row>
    <row r="5060" spans="1:32" x14ac:dyDescent="0.3">
      <c r="A5060">
        <v>3014734</v>
      </c>
      <c r="B5060">
        <v>1</v>
      </c>
      <c r="C5060" t="s">
        <v>83</v>
      </c>
      <c r="D5060" t="s">
        <v>124</v>
      </c>
      <c r="E5060" t="s">
        <v>18624</v>
      </c>
      <c r="F5060" t="s">
        <v>18625</v>
      </c>
      <c r="G5060" t="s">
        <v>134</v>
      </c>
      <c r="H5060" t="s">
        <v>478</v>
      </c>
      <c r="I5060" t="s">
        <v>78</v>
      </c>
      <c r="J5060" t="s">
        <v>136</v>
      </c>
      <c r="K5060" t="s">
        <v>22</v>
      </c>
      <c r="L5060" t="s">
        <v>177</v>
      </c>
      <c r="M5060" t="s">
        <v>18832</v>
      </c>
      <c r="N5060" t="s">
        <v>18833</v>
      </c>
      <c r="O5060">
        <v>3.5801580555555552</v>
      </c>
      <c r="P5060">
        <v>0</v>
      </c>
      <c r="Q5060">
        <v>9</v>
      </c>
      <c r="R5060">
        <v>0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0</v>
      </c>
      <c r="Y5060">
        <v>7.7408713999999996</v>
      </c>
      <c r="Z5060">
        <v>0</v>
      </c>
      <c r="AA5060">
        <v>0</v>
      </c>
      <c r="AB5060">
        <v>0</v>
      </c>
      <c r="AC5060">
        <v>2.986885</v>
      </c>
      <c r="AD5060">
        <v>0</v>
      </c>
      <c r="AE5060">
        <v>0</v>
      </c>
      <c r="AF5060">
        <v>10.7277565</v>
      </c>
    </row>
    <row r="5061" spans="1:32" x14ac:dyDescent="0.3">
      <c r="A5061">
        <v>3016678</v>
      </c>
      <c r="B5061">
        <v>1</v>
      </c>
      <c r="C5061" t="s">
        <v>82</v>
      </c>
      <c r="D5061" t="s">
        <v>90</v>
      </c>
      <c r="E5061" t="s">
        <v>18834</v>
      </c>
      <c r="F5061" t="s">
        <v>18835</v>
      </c>
      <c r="G5061" t="s">
        <v>134</v>
      </c>
      <c r="H5061" t="s">
        <v>147</v>
      </c>
      <c r="I5061" t="s">
        <v>79</v>
      </c>
      <c r="J5061" t="s">
        <v>136</v>
      </c>
      <c r="K5061" t="s">
        <v>22</v>
      </c>
      <c r="L5061" t="s">
        <v>137</v>
      </c>
      <c r="M5061" t="s">
        <v>18836</v>
      </c>
      <c r="N5061" t="s">
        <v>18837</v>
      </c>
      <c r="O5061">
        <v>6.575277777777778</v>
      </c>
      <c r="P5061">
        <v>0</v>
      </c>
      <c r="Q5061">
        <v>145</v>
      </c>
      <c r="R5061">
        <v>0</v>
      </c>
      <c r="S5061">
        <v>1</v>
      </c>
      <c r="T5061">
        <v>50</v>
      </c>
      <c r="U5061">
        <v>24</v>
      </c>
      <c r="V5061">
        <v>17</v>
      </c>
      <c r="W5061">
        <v>5</v>
      </c>
      <c r="X5061">
        <v>0</v>
      </c>
      <c r="Y5061">
        <v>284.00103999999999</v>
      </c>
      <c r="Z5061">
        <v>0</v>
      </c>
      <c r="AA5061">
        <v>16.040243</v>
      </c>
      <c r="AB5061">
        <v>3738.2766000000001</v>
      </c>
      <c r="AC5061">
        <v>268.20211999999998</v>
      </c>
      <c r="AD5061">
        <v>1717.1433999999999</v>
      </c>
      <c r="AE5061">
        <v>408.99790000000002</v>
      </c>
      <c r="AF5061">
        <v>6432.6610000000001</v>
      </c>
    </row>
    <row r="5062" spans="1:32" x14ac:dyDescent="0.3">
      <c r="A5062">
        <v>3017621</v>
      </c>
      <c r="B5062">
        <v>1</v>
      </c>
      <c r="C5062" t="s">
        <v>82</v>
      </c>
      <c r="D5062" t="s">
        <v>113</v>
      </c>
      <c r="E5062" t="s">
        <v>18838</v>
      </c>
      <c r="F5062" t="s">
        <v>18839</v>
      </c>
      <c r="G5062" t="s">
        <v>134</v>
      </c>
      <c r="H5062" t="s">
        <v>367</v>
      </c>
      <c r="I5062" t="s">
        <v>78</v>
      </c>
      <c r="J5062" t="s">
        <v>136</v>
      </c>
      <c r="K5062" t="s">
        <v>22</v>
      </c>
      <c r="L5062" t="s">
        <v>177</v>
      </c>
      <c r="M5062" t="s">
        <v>18840</v>
      </c>
      <c r="N5062" t="s">
        <v>18841</v>
      </c>
      <c r="O5062">
        <v>3.3064233333333335</v>
      </c>
      <c r="P5062">
        <v>0</v>
      </c>
      <c r="Q5062">
        <v>2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11.143839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11.143839</v>
      </c>
    </row>
    <row r="5063" spans="1:32" x14ac:dyDescent="0.3">
      <c r="A5063">
        <v>3016873</v>
      </c>
      <c r="B5063">
        <v>1</v>
      </c>
      <c r="C5063" t="s">
        <v>83</v>
      </c>
      <c r="D5063" t="s">
        <v>124</v>
      </c>
      <c r="E5063" t="s">
        <v>18842</v>
      </c>
      <c r="F5063" t="s">
        <v>18843</v>
      </c>
      <c r="G5063" t="s">
        <v>134</v>
      </c>
      <c r="H5063" t="s">
        <v>147</v>
      </c>
      <c r="I5063" t="s">
        <v>78</v>
      </c>
      <c r="J5063" t="s">
        <v>136</v>
      </c>
      <c r="K5063" t="s">
        <v>22</v>
      </c>
      <c r="L5063" t="s">
        <v>137</v>
      </c>
      <c r="M5063" t="s">
        <v>18844</v>
      </c>
      <c r="N5063" t="s">
        <v>18845</v>
      </c>
      <c r="O5063">
        <v>6.7758333333333329</v>
      </c>
      <c r="P5063">
        <v>0</v>
      </c>
      <c r="Q5063">
        <v>43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32.015728000000003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32.015728000000003</v>
      </c>
    </row>
    <row r="5064" spans="1:32" x14ac:dyDescent="0.3">
      <c r="A5064">
        <v>3017559</v>
      </c>
      <c r="B5064">
        <v>1</v>
      </c>
      <c r="C5064" t="s">
        <v>83</v>
      </c>
      <c r="D5064" t="s">
        <v>127</v>
      </c>
      <c r="E5064" t="s">
        <v>18846</v>
      </c>
      <c r="F5064" t="s">
        <v>18847</v>
      </c>
      <c r="G5064" t="s">
        <v>134</v>
      </c>
      <c r="H5064" t="s">
        <v>238</v>
      </c>
      <c r="I5064" t="s">
        <v>78</v>
      </c>
      <c r="J5064" t="s">
        <v>136</v>
      </c>
      <c r="K5064" t="s">
        <v>22</v>
      </c>
      <c r="L5064" t="s">
        <v>177</v>
      </c>
      <c r="M5064" t="s">
        <v>18848</v>
      </c>
      <c r="N5064" t="s">
        <v>18849</v>
      </c>
      <c r="O5064">
        <v>4.2214455555555555</v>
      </c>
      <c r="P5064">
        <v>0</v>
      </c>
      <c r="Q5064">
        <v>11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8.5422700000000003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8.5422700000000003</v>
      </c>
    </row>
    <row r="5065" spans="1:32" x14ac:dyDescent="0.3">
      <c r="A5065">
        <v>3019147</v>
      </c>
      <c r="B5065">
        <v>1</v>
      </c>
      <c r="C5065" t="s">
        <v>83</v>
      </c>
      <c r="D5065" t="s">
        <v>119</v>
      </c>
      <c r="E5065" t="s">
        <v>18850</v>
      </c>
      <c r="F5065" t="s">
        <v>18851</v>
      </c>
      <c r="G5065" t="s">
        <v>134</v>
      </c>
      <c r="H5065" t="s">
        <v>252</v>
      </c>
      <c r="I5065" t="s">
        <v>79</v>
      </c>
      <c r="J5065" t="s">
        <v>136</v>
      </c>
      <c r="K5065" t="s">
        <v>22</v>
      </c>
      <c r="L5065" t="s">
        <v>177</v>
      </c>
      <c r="M5065" t="s">
        <v>18852</v>
      </c>
      <c r="N5065" t="s">
        <v>18853</v>
      </c>
      <c r="O5065">
        <v>1.8677019444444445</v>
      </c>
      <c r="P5065">
        <v>1</v>
      </c>
      <c r="Q5065">
        <v>72</v>
      </c>
      <c r="R5065">
        <v>0</v>
      </c>
      <c r="S5065">
        <v>4</v>
      </c>
      <c r="T5065">
        <v>0</v>
      </c>
      <c r="U5065">
        <v>5</v>
      </c>
      <c r="V5065">
        <v>0</v>
      </c>
      <c r="W5065">
        <v>0</v>
      </c>
      <c r="X5065">
        <v>27.437708000000001</v>
      </c>
      <c r="Y5065">
        <v>14.848554999999999</v>
      </c>
      <c r="Z5065">
        <v>0</v>
      </c>
      <c r="AA5065">
        <v>1.6174877000000001</v>
      </c>
      <c r="AB5065">
        <v>0</v>
      </c>
      <c r="AC5065">
        <v>5.1807949999999998</v>
      </c>
      <c r="AD5065">
        <v>0</v>
      </c>
      <c r="AE5065">
        <v>0</v>
      </c>
      <c r="AF5065">
        <v>49.084544999999999</v>
      </c>
    </row>
    <row r="5066" spans="1:32" x14ac:dyDescent="0.3">
      <c r="A5066">
        <v>3016686</v>
      </c>
      <c r="B5066">
        <v>1</v>
      </c>
      <c r="C5066" t="s">
        <v>83</v>
      </c>
      <c r="D5066" t="s">
        <v>114</v>
      </c>
      <c r="E5066" t="s">
        <v>18854</v>
      </c>
      <c r="F5066" t="s">
        <v>18855</v>
      </c>
      <c r="G5066" t="s">
        <v>134</v>
      </c>
      <c r="H5066" t="s">
        <v>336</v>
      </c>
      <c r="I5066" t="s">
        <v>79</v>
      </c>
      <c r="J5066" t="s">
        <v>136</v>
      </c>
      <c r="K5066" t="s">
        <v>22</v>
      </c>
      <c r="L5066" t="s">
        <v>137</v>
      </c>
      <c r="M5066" t="s">
        <v>18856</v>
      </c>
      <c r="N5066" t="s">
        <v>18857</v>
      </c>
      <c r="O5066">
        <v>4.597777777777778</v>
      </c>
      <c r="P5066">
        <v>12</v>
      </c>
      <c r="Q5066">
        <v>461</v>
      </c>
      <c r="R5066">
        <v>279</v>
      </c>
      <c r="S5066">
        <v>62</v>
      </c>
      <c r="T5066">
        <v>14</v>
      </c>
      <c r="U5066">
        <v>28</v>
      </c>
      <c r="V5066">
        <v>0</v>
      </c>
      <c r="W5066">
        <v>0</v>
      </c>
      <c r="X5066">
        <v>21.639227000000002</v>
      </c>
      <c r="Y5066">
        <v>397.82422000000003</v>
      </c>
      <c r="Z5066">
        <v>1648.1737000000001</v>
      </c>
      <c r="AA5066">
        <v>114.78178</v>
      </c>
      <c r="AB5066">
        <v>511.80901999999998</v>
      </c>
      <c r="AC5066">
        <v>43.598309999999998</v>
      </c>
      <c r="AD5066">
        <v>0</v>
      </c>
      <c r="AE5066">
        <v>0</v>
      </c>
      <c r="AF5066">
        <v>2737.8262</v>
      </c>
    </row>
    <row r="5067" spans="1:32" x14ac:dyDescent="0.3">
      <c r="A5067">
        <v>3017701</v>
      </c>
      <c r="B5067">
        <v>1</v>
      </c>
      <c r="C5067" t="s">
        <v>83</v>
      </c>
      <c r="D5067" t="s">
        <v>130</v>
      </c>
      <c r="E5067" t="s">
        <v>18858</v>
      </c>
      <c r="F5067" t="s">
        <v>18859</v>
      </c>
      <c r="G5067" t="s">
        <v>134</v>
      </c>
      <c r="H5067" t="s">
        <v>367</v>
      </c>
      <c r="I5067" t="s">
        <v>78</v>
      </c>
      <c r="J5067" t="s">
        <v>136</v>
      </c>
      <c r="K5067" t="s">
        <v>22</v>
      </c>
      <c r="L5067" t="s">
        <v>177</v>
      </c>
      <c r="M5067" t="s">
        <v>18860</v>
      </c>
      <c r="N5067" t="s">
        <v>18861</v>
      </c>
      <c r="O5067">
        <v>1.9591794444444446</v>
      </c>
      <c r="P5067">
        <v>0</v>
      </c>
      <c r="Q5067">
        <v>9</v>
      </c>
      <c r="R5067">
        <v>0</v>
      </c>
      <c r="S5067">
        <v>0</v>
      </c>
      <c r="T5067">
        <v>0</v>
      </c>
      <c r="U5067">
        <v>2</v>
      </c>
      <c r="V5067">
        <v>0</v>
      </c>
      <c r="W5067">
        <v>0</v>
      </c>
      <c r="X5067">
        <v>0</v>
      </c>
      <c r="Y5067">
        <v>3.5537510000000001</v>
      </c>
      <c r="Z5067">
        <v>0</v>
      </c>
      <c r="AA5067">
        <v>0</v>
      </c>
      <c r="AB5067">
        <v>0</v>
      </c>
      <c r="AC5067">
        <v>2.0169779999999999</v>
      </c>
      <c r="AD5067">
        <v>0</v>
      </c>
      <c r="AE5067">
        <v>0</v>
      </c>
      <c r="AF5067">
        <v>5.570729</v>
      </c>
    </row>
    <row r="5068" spans="1:32" x14ac:dyDescent="0.3">
      <c r="A5068">
        <v>3016185</v>
      </c>
      <c r="B5068">
        <v>1</v>
      </c>
      <c r="C5068" t="s">
        <v>82</v>
      </c>
      <c r="D5068" t="s">
        <v>108</v>
      </c>
      <c r="E5068" t="s">
        <v>18862</v>
      </c>
      <c r="F5068" t="s">
        <v>18863</v>
      </c>
      <c r="G5068" t="s">
        <v>134</v>
      </c>
      <c r="H5068" t="s">
        <v>327</v>
      </c>
      <c r="I5068" t="s">
        <v>78</v>
      </c>
      <c r="J5068" t="s">
        <v>136</v>
      </c>
      <c r="K5068" t="s">
        <v>22</v>
      </c>
      <c r="L5068" t="s">
        <v>177</v>
      </c>
      <c r="M5068" t="s">
        <v>18864</v>
      </c>
      <c r="N5068" t="s">
        <v>18865</v>
      </c>
      <c r="O5068">
        <v>2.2354219444444445</v>
      </c>
      <c r="P5068">
        <v>0</v>
      </c>
      <c r="Q5068">
        <v>0</v>
      </c>
      <c r="R5068">
        <v>0</v>
      </c>
      <c r="S5068">
        <v>21</v>
      </c>
      <c r="T5068">
        <v>0</v>
      </c>
      <c r="U5068">
        <v>6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20.642945999999998</v>
      </c>
      <c r="AB5068">
        <v>0</v>
      </c>
      <c r="AC5068">
        <v>20.762018000000001</v>
      </c>
      <c r="AD5068">
        <v>0</v>
      </c>
      <c r="AE5068">
        <v>0</v>
      </c>
      <c r="AF5068">
        <v>41.404964</v>
      </c>
    </row>
    <row r="5069" spans="1:32" x14ac:dyDescent="0.3">
      <c r="A5069">
        <v>3017610</v>
      </c>
      <c r="B5069">
        <v>1</v>
      </c>
      <c r="C5069" t="s">
        <v>83</v>
      </c>
      <c r="D5069" t="s">
        <v>127</v>
      </c>
      <c r="E5069" t="s">
        <v>18866</v>
      </c>
      <c r="F5069" t="s">
        <v>18867</v>
      </c>
      <c r="G5069" t="s">
        <v>134</v>
      </c>
      <c r="H5069" t="s">
        <v>182</v>
      </c>
      <c r="I5069" t="s">
        <v>78</v>
      </c>
      <c r="J5069" t="s">
        <v>136</v>
      </c>
      <c r="K5069" t="s">
        <v>22</v>
      </c>
      <c r="L5069" t="s">
        <v>177</v>
      </c>
      <c r="M5069" t="s">
        <v>18868</v>
      </c>
      <c r="N5069" t="s">
        <v>18869</v>
      </c>
      <c r="O5069">
        <v>1.7994444444444444</v>
      </c>
      <c r="P5069">
        <v>0</v>
      </c>
      <c r="Q5069">
        <v>513</v>
      </c>
      <c r="R5069">
        <v>0</v>
      </c>
      <c r="S5069">
        <v>0</v>
      </c>
      <c r="T5069">
        <v>0</v>
      </c>
      <c r="U5069">
        <v>23</v>
      </c>
      <c r="V5069">
        <v>0</v>
      </c>
      <c r="W5069">
        <v>0</v>
      </c>
      <c r="X5069">
        <v>0</v>
      </c>
      <c r="Y5069">
        <v>178.14017999999999</v>
      </c>
      <c r="Z5069">
        <v>0</v>
      </c>
      <c r="AA5069">
        <v>0</v>
      </c>
      <c r="AB5069">
        <v>0</v>
      </c>
      <c r="AC5069">
        <v>17.45204</v>
      </c>
      <c r="AD5069">
        <v>0</v>
      </c>
      <c r="AE5069">
        <v>0</v>
      </c>
      <c r="AF5069">
        <v>195.59222</v>
      </c>
    </row>
    <row r="5070" spans="1:32" x14ac:dyDescent="0.3">
      <c r="A5070">
        <v>3017062</v>
      </c>
      <c r="B5070">
        <v>1</v>
      </c>
      <c r="C5070" t="s">
        <v>83</v>
      </c>
      <c r="D5070" t="s">
        <v>120</v>
      </c>
      <c r="E5070" t="s">
        <v>18870</v>
      </c>
      <c r="F5070" t="s">
        <v>18871</v>
      </c>
      <c r="G5070" t="s">
        <v>134</v>
      </c>
      <c r="H5070" t="s">
        <v>327</v>
      </c>
      <c r="I5070" t="s">
        <v>78</v>
      </c>
      <c r="J5070" t="s">
        <v>136</v>
      </c>
      <c r="K5070" t="s">
        <v>22</v>
      </c>
      <c r="L5070" t="s">
        <v>177</v>
      </c>
      <c r="M5070" t="s">
        <v>18872</v>
      </c>
      <c r="N5070" t="s">
        <v>18873</v>
      </c>
      <c r="O5070">
        <v>3.8589525</v>
      </c>
      <c r="P5070">
        <v>0</v>
      </c>
      <c r="Q5070">
        <v>21</v>
      </c>
      <c r="R5070">
        <v>0</v>
      </c>
      <c r="S5070">
        <v>8</v>
      </c>
      <c r="T5070">
        <v>0</v>
      </c>
      <c r="U5070">
        <v>3</v>
      </c>
      <c r="V5070">
        <v>0</v>
      </c>
      <c r="W5070">
        <v>0</v>
      </c>
      <c r="X5070">
        <v>0</v>
      </c>
      <c r="Y5070">
        <v>5.3069115</v>
      </c>
      <c r="Z5070">
        <v>0</v>
      </c>
      <c r="AA5070">
        <v>3.2141397</v>
      </c>
      <c r="AB5070">
        <v>0</v>
      </c>
      <c r="AC5070">
        <v>13.515173000000001</v>
      </c>
      <c r="AD5070">
        <v>0</v>
      </c>
      <c r="AE5070">
        <v>0</v>
      </c>
      <c r="AF5070">
        <v>22.036224000000001</v>
      </c>
    </row>
    <row r="5071" spans="1:32" x14ac:dyDescent="0.3">
      <c r="A5071">
        <v>3017972</v>
      </c>
      <c r="B5071">
        <v>1</v>
      </c>
      <c r="C5071" t="s">
        <v>82</v>
      </c>
      <c r="D5071" t="s">
        <v>112</v>
      </c>
      <c r="E5071" t="s">
        <v>18874</v>
      </c>
      <c r="F5071" t="s">
        <v>18875</v>
      </c>
      <c r="G5071" t="s">
        <v>134</v>
      </c>
      <c r="H5071" t="s">
        <v>211</v>
      </c>
      <c r="I5071" t="s">
        <v>79</v>
      </c>
      <c r="J5071" t="s">
        <v>136</v>
      </c>
      <c r="K5071" t="s">
        <v>22</v>
      </c>
      <c r="L5071" t="s">
        <v>177</v>
      </c>
      <c r="M5071" t="s">
        <v>18876</v>
      </c>
      <c r="N5071" t="s">
        <v>18877</v>
      </c>
      <c r="O5071">
        <v>1.7002808333333335</v>
      </c>
      <c r="P5071">
        <v>0</v>
      </c>
      <c r="Q5071">
        <v>2985</v>
      </c>
      <c r="R5071">
        <v>0</v>
      </c>
      <c r="S5071">
        <v>14</v>
      </c>
      <c r="T5071">
        <v>3</v>
      </c>
      <c r="U5071">
        <v>537</v>
      </c>
      <c r="V5071">
        <v>4</v>
      </c>
      <c r="W5071">
        <v>0</v>
      </c>
      <c r="X5071">
        <v>0</v>
      </c>
      <c r="Y5071">
        <v>1325.3768</v>
      </c>
      <c r="Z5071">
        <v>0</v>
      </c>
      <c r="AA5071">
        <v>14.182247</v>
      </c>
      <c r="AB5071">
        <v>498.93743999999998</v>
      </c>
      <c r="AC5071">
        <v>907.42926</v>
      </c>
      <c r="AD5071">
        <v>289.27569999999997</v>
      </c>
      <c r="AE5071">
        <v>0</v>
      </c>
      <c r="AF5071">
        <v>3035.2013999999999</v>
      </c>
    </row>
    <row r="5072" spans="1:32" x14ac:dyDescent="0.3">
      <c r="A5072">
        <v>3019790</v>
      </c>
      <c r="B5072">
        <v>1</v>
      </c>
      <c r="C5072" t="s">
        <v>82</v>
      </c>
      <c r="D5072" t="s">
        <v>104</v>
      </c>
      <c r="E5072" t="s">
        <v>18878</v>
      </c>
      <c r="F5072" t="s">
        <v>18879</v>
      </c>
      <c r="G5072" t="s">
        <v>134</v>
      </c>
      <c r="H5072" t="s">
        <v>293</v>
      </c>
      <c r="I5072" t="s">
        <v>78</v>
      </c>
      <c r="J5072" t="s">
        <v>136</v>
      </c>
      <c r="K5072" t="s">
        <v>22</v>
      </c>
      <c r="L5072" t="s">
        <v>177</v>
      </c>
      <c r="M5072" t="s">
        <v>18880</v>
      </c>
      <c r="N5072" t="s">
        <v>18881</v>
      </c>
      <c r="O5072">
        <v>3.0266125000000001</v>
      </c>
      <c r="P5072">
        <v>0</v>
      </c>
      <c r="Q5072">
        <v>60</v>
      </c>
      <c r="R5072">
        <v>0</v>
      </c>
      <c r="S5072">
        <v>0</v>
      </c>
      <c r="T5072">
        <v>0</v>
      </c>
      <c r="U5072">
        <v>16</v>
      </c>
      <c r="V5072">
        <v>0</v>
      </c>
      <c r="W5072">
        <v>0</v>
      </c>
      <c r="X5072">
        <v>0</v>
      </c>
      <c r="Y5072">
        <v>66.648099999999999</v>
      </c>
      <c r="Z5072">
        <v>0</v>
      </c>
      <c r="AA5072">
        <v>0</v>
      </c>
      <c r="AB5072">
        <v>0</v>
      </c>
      <c r="AC5072">
        <v>78.975800000000007</v>
      </c>
      <c r="AD5072">
        <v>0</v>
      </c>
      <c r="AE5072">
        <v>0</v>
      </c>
      <c r="AF5072">
        <v>145.62389999999999</v>
      </c>
    </row>
    <row r="5073" spans="1:32" x14ac:dyDescent="0.3">
      <c r="A5073">
        <v>3017889</v>
      </c>
      <c r="B5073">
        <v>1</v>
      </c>
      <c r="C5073" t="s">
        <v>82</v>
      </c>
      <c r="D5073" t="s">
        <v>106</v>
      </c>
      <c r="E5073" t="s">
        <v>18882</v>
      </c>
      <c r="F5073" t="s">
        <v>18883</v>
      </c>
      <c r="G5073" t="s">
        <v>134</v>
      </c>
      <c r="H5073" t="s">
        <v>211</v>
      </c>
      <c r="I5073" t="s">
        <v>79</v>
      </c>
      <c r="J5073" t="s">
        <v>136</v>
      </c>
      <c r="K5073" t="s">
        <v>22</v>
      </c>
      <c r="L5073" t="s">
        <v>177</v>
      </c>
      <c r="M5073" t="s">
        <v>18884</v>
      </c>
      <c r="N5073" t="s">
        <v>18885</v>
      </c>
      <c r="O5073">
        <v>0.78583333333333338</v>
      </c>
      <c r="P5073">
        <v>0</v>
      </c>
      <c r="Q5073">
        <v>11</v>
      </c>
      <c r="R5073">
        <v>0</v>
      </c>
      <c r="S5073">
        <v>11</v>
      </c>
      <c r="T5073">
        <v>0</v>
      </c>
      <c r="U5073">
        <v>12</v>
      </c>
      <c r="V5073">
        <v>1</v>
      </c>
      <c r="W5073">
        <v>0</v>
      </c>
      <c r="X5073">
        <v>0</v>
      </c>
      <c r="Y5073">
        <v>2.4405956</v>
      </c>
      <c r="Z5073">
        <v>0</v>
      </c>
      <c r="AA5073">
        <v>1.9696723</v>
      </c>
      <c r="AB5073">
        <v>0</v>
      </c>
      <c r="AC5073">
        <v>16.458300000000001</v>
      </c>
      <c r="AD5073">
        <v>131.85419999999999</v>
      </c>
      <c r="AE5073">
        <v>0</v>
      </c>
      <c r="AF5073">
        <v>152.72275999999999</v>
      </c>
    </row>
    <row r="5074" spans="1:32" x14ac:dyDescent="0.3">
      <c r="A5074">
        <v>3014967</v>
      </c>
      <c r="B5074">
        <v>1</v>
      </c>
      <c r="C5074" t="s">
        <v>82</v>
      </c>
      <c r="D5074" t="s">
        <v>89</v>
      </c>
      <c r="E5074" t="s">
        <v>18886</v>
      </c>
      <c r="F5074" t="s">
        <v>18887</v>
      </c>
      <c r="G5074" t="s">
        <v>134</v>
      </c>
      <c r="H5074" t="s">
        <v>367</v>
      </c>
      <c r="I5074" t="s">
        <v>78</v>
      </c>
      <c r="J5074" t="s">
        <v>136</v>
      </c>
      <c r="K5074" t="s">
        <v>22</v>
      </c>
      <c r="L5074" t="s">
        <v>177</v>
      </c>
      <c r="M5074" t="s">
        <v>18888</v>
      </c>
      <c r="N5074" t="s">
        <v>18889</v>
      </c>
      <c r="O5074">
        <v>2.0926524999999998</v>
      </c>
      <c r="P5074">
        <v>0</v>
      </c>
      <c r="Q5074">
        <v>5</v>
      </c>
      <c r="R5074">
        <v>0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0</v>
      </c>
      <c r="Y5074">
        <v>1.3672884999999999</v>
      </c>
      <c r="Z5074">
        <v>0</v>
      </c>
      <c r="AA5074">
        <v>0</v>
      </c>
      <c r="AB5074">
        <v>0</v>
      </c>
      <c r="AC5074">
        <v>2.5076482E-3</v>
      </c>
      <c r="AD5074">
        <v>0</v>
      </c>
      <c r="AE5074">
        <v>0</v>
      </c>
      <c r="AF5074">
        <v>1.3697961999999999</v>
      </c>
    </row>
    <row r="5075" spans="1:32" x14ac:dyDescent="0.3">
      <c r="A5075">
        <v>3015744</v>
      </c>
      <c r="B5075">
        <v>1</v>
      </c>
      <c r="C5075" t="s">
        <v>83</v>
      </c>
      <c r="D5075" t="s">
        <v>125</v>
      </c>
      <c r="E5075" t="s">
        <v>6941</v>
      </c>
      <c r="F5075" t="s">
        <v>6942</v>
      </c>
      <c r="G5075" t="s">
        <v>134</v>
      </c>
      <c r="H5075" t="s">
        <v>147</v>
      </c>
      <c r="I5075" t="s">
        <v>79</v>
      </c>
      <c r="J5075" t="s">
        <v>136</v>
      </c>
      <c r="K5075" t="s">
        <v>22</v>
      </c>
      <c r="L5075" t="s">
        <v>137</v>
      </c>
      <c r="M5075" t="s">
        <v>18890</v>
      </c>
      <c r="N5075" t="s">
        <v>18891</v>
      </c>
      <c r="O5075">
        <v>4.7255555555555553</v>
      </c>
      <c r="P5075">
        <v>2</v>
      </c>
      <c r="Q5075">
        <v>1</v>
      </c>
      <c r="R5075">
        <v>66</v>
      </c>
      <c r="S5075">
        <v>29</v>
      </c>
      <c r="T5075">
        <v>5</v>
      </c>
      <c r="U5075">
        <v>2</v>
      </c>
      <c r="V5075">
        <v>2</v>
      </c>
      <c r="W5075">
        <v>0</v>
      </c>
      <c r="X5075">
        <v>2.2679071</v>
      </c>
      <c r="Y5075">
        <v>2.1318328000000001E-2</v>
      </c>
      <c r="Z5075">
        <v>83.702020000000005</v>
      </c>
      <c r="AA5075">
        <v>64.235309999999998</v>
      </c>
      <c r="AB5075">
        <v>30.40738</v>
      </c>
      <c r="AC5075">
        <v>0.10673148</v>
      </c>
      <c r="AD5075">
        <v>6.1136819999999998</v>
      </c>
      <c r="AE5075">
        <v>0</v>
      </c>
      <c r="AF5075">
        <v>186.85435000000001</v>
      </c>
    </row>
    <row r="5076" spans="1:32" x14ac:dyDescent="0.3">
      <c r="A5076">
        <v>3018207</v>
      </c>
      <c r="B5076">
        <v>1</v>
      </c>
      <c r="C5076" t="s">
        <v>83</v>
      </c>
      <c r="D5076" t="s">
        <v>130</v>
      </c>
      <c r="E5076" t="s">
        <v>18892</v>
      </c>
      <c r="F5076" t="s">
        <v>18893</v>
      </c>
      <c r="G5076" t="s">
        <v>134</v>
      </c>
      <c r="H5076" t="s">
        <v>238</v>
      </c>
      <c r="I5076" t="s">
        <v>78</v>
      </c>
      <c r="J5076" t="s">
        <v>136</v>
      </c>
      <c r="K5076" t="s">
        <v>22</v>
      </c>
      <c r="L5076" t="s">
        <v>177</v>
      </c>
      <c r="M5076" t="s">
        <v>18894</v>
      </c>
      <c r="N5076" t="s">
        <v>18895</v>
      </c>
      <c r="O5076">
        <v>4.0449099999999998</v>
      </c>
      <c r="P5076">
        <v>0</v>
      </c>
      <c r="Q5076">
        <v>9</v>
      </c>
      <c r="R5076">
        <v>0</v>
      </c>
      <c r="S5076">
        <v>0</v>
      </c>
      <c r="T5076">
        <v>0</v>
      </c>
      <c r="U5076">
        <v>2</v>
      </c>
      <c r="V5076">
        <v>0</v>
      </c>
      <c r="W5076">
        <v>0</v>
      </c>
      <c r="X5076">
        <v>0</v>
      </c>
      <c r="Y5076">
        <v>6.2104387000000001</v>
      </c>
      <c r="Z5076">
        <v>0</v>
      </c>
      <c r="AA5076">
        <v>0</v>
      </c>
      <c r="AB5076">
        <v>0</v>
      </c>
      <c r="AC5076">
        <v>0.39417419999999997</v>
      </c>
      <c r="AD5076">
        <v>0</v>
      </c>
      <c r="AE5076">
        <v>0</v>
      </c>
      <c r="AF5076">
        <v>6.6046129999999996</v>
      </c>
    </row>
    <row r="5077" spans="1:32" x14ac:dyDescent="0.3">
      <c r="A5077">
        <v>3014950</v>
      </c>
      <c r="B5077">
        <v>1</v>
      </c>
      <c r="C5077" t="s">
        <v>82</v>
      </c>
      <c r="D5077" t="s">
        <v>108</v>
      </c>
      <c r="E5077" t="s">
        <v>18896</v>
      </c>
      <c r="F5077" t="s">
        <v>18897</v>
      </c>
      <c r="G5077" t="s">
        <v>134</v>
      </c>
      <c r="H5077" t="s">
        <v>211</v>
      </c>
      <c r="I5077" t="s">
        <v>79</v>
      </c>
      <c r="J5077" t="s">
        <v>136</v>
      </c>
      <c r="K5077" t="s">
        <v>22</v>
      </c>
      <c r="L5077" t="s">
        <v>177</v>
      </c>
      <c r="M5077" t="s">
        <v>18898</v>
      </c>
      <c r="N5077" t="s">
        <v>18899</v>
      </c>
      <c r="O5077">
        <v>0.80611111111111111</v>
      </c>
      <c r="P5077">
        <v>0</v>
      </c>
      <c r="Q5077">
        <v>167</v>
      </c>
      <c r="R5077">
        <v>7</v>
      </c>
      <c r="S5077">
        <v>80</v>
      </c>
      <c r="T5077">
        <v>5</v>
      </c>
      <c r="U5077">
        <v>37</v>
      </c>
      <c r="V5077">
        <v>0</v>
      </c>
      <c r="W5077">
        <v>0</v>
      </c>
      <c r="X5077">
        <v>0</v>
      </c>
      <c r="Y5077">
        <v>27.584606000000001</v>
      </c>
      <c r="Z5077">
        <v>5.2128839999999999</v>
      </c>
      <c r="AA5077">
        <v>39.845202999999998</v>
      </c>
      <c r="AB5077">
        <v>44.624043</v>
      </c>
      <c r="AC5077">
        <v>12.3817</v>
      </c>
      <c r="AD5077">
        <v>0</v>
      </c>
      <c r="AE5077">
        <v>0</v>
      </c>
      <c r="AF5077">
        <v>129.64843999999999</v>
      </c>
    </row>
    <row r="5078" spans="1:32" x14ac:dyDescent="0.3">
      <c r="A5078">
        <v>3016972</v>
      </c>
      <c r="B5078">
        <v>1</v>
      </c>
      <c r="C5078" t="s">
        <v>83</v>
      </c>
      <c r="D5078" t="s">
        <v>123</v>
      </c>
      <c r="E5078" t="s">
        <v>18900</v>
      </c>
      <c r="F5078" t="s">
        <v>18901</v>
      </c>
      <c r="G5078" t="s">
        <v>134</v>
      </c>
      <c r="H5078" t="s">
        <v>238</v>
      </c>
      <c r="I5078" t="s">
        <v>78</v>
      </c>
      <c r="J5078" t="s">
        <v>136</v>
      </c>
      <c r="K5078" t="s">
        <v>22</v>
      </c>
      <c r="L5078" t="s">
        <v>177</v>
      </c>
      <c r="M5078" t="s">
        <v>18902</v>
      </c>
      <c r="N5078" t="s">
        <v>18903</v>
      </c>
      <c r="O5078">
        <v>1.3893066666666667</v>
      </c>
      <c r="P5078">
        <v>0</v>
      </c>
      <c r="Q5078">
        <v>1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5.0517953999999997E-2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5.0517953999999997E-2</v>
      </c>
    </row>
    <row r="5079" spans="1:32" x14ac:dyDescent="0.3">
      <c r="A5079">
        <v>3018309</v>
      </c>
      <c r="B5079">
        <v>1</v>
      </c>
      <c r="C5079" t="s">
        <v>83</v>
      </c>
      <c r="D5079" t="s">
        <v>125</v>
      </c>
      <c r="E5079" t="s">
        <v>6710</v>
      </c>
      <c r="F5079" t="s">
        <v>6711</v>
      </c>
      <c r="G5079" t="s">
        <v>134</v>
      </c>
      <c r="H5079" t="s">
        <v>211</v>
      </c>
      <c r="I5079" t="s">
        <v>79</v>
      </c>
      <c r="J5079" t="s">
        <v>136</v>
      </c>
      <c r="K5079" t="s">
        <v>22</v>
      </c>
      <c r="L5079" t="s">
        <v>177</v>
      </c>
      <c r="M5079" t="s">
        <v>18904</v>
      </c>
      <c r="N5079" t="s">
        <v>18905</v>
      </c>
      <c r="O5079">
        <v>1.8319444444444444</v>
      </c>
      <c r="P5079">
        <v>3</v>
      </c>
      <c r="Q5079">
        <v>4</v>
      </c>
      <c r="R5079">
        <v>69</v>
      </c>
      <c r="S5079">
        <v>65</v>
      </c>
      <c r="T5079">
        <v>9</v>
      </c>
      <c r="U5079">
        <v>2</v>
      </c>
      <c r="V5079">
        <v>0</v>
      </c>
      <c r="W5079">
        <v>0</v>
      </c>
      <c r="X5079">
        <v>1.0551425000000001</v>
      </c>
      <c r="Y5079">
        <v>0.36987096000000003</v>
      </c>
      <c r="Z5079">
        <v>108.018265</v>
      </c>
      <c r="AA5079">
        <v>29.008759999999999</v>
      </c>
      <c r="AB5079">
        <v>43.329619999999998</v>
      </c>
      <c r="AC5079">
        <v>2.0924296</v>
      </c>
      <c r="AD5079">
        <v>0</v>
      </c>
      <c r="AE5079">
        <v>0</v>
      </c>
      <c r="AF5079">
        <v>183.87407999999999</v>
      </c>
    </row>
    <row r="5080" spans="1:32" x14ac:dyDescent="0.3">
      <c r="A5080">
        <v>3014809</v>
      </c>
      <c r="B5080">
        <v>1</v>
      </c>
      <c r="C5080" t="s">
        <v>83</v>
      </c>
      <c r="D5080" t="s">
        <v>122</v>
      </c>
      <c r="E5080" t="s">
        <v>18906</v>
      </c>
      <c r="F5080" t="s">
        <v>18907</v>
      </c>
      <c r="G5080" t="s">
        <v>134</v>
      </c>
      <c r="H5080" t="s">
        <v>147</v>
      </c>
      <c r="I5080" t="s">
        <v>79</v>
      </c>
      <c r="J5080" t="s">
        <v>136</v>
      </c>
      <c r="K5080" t="s">
        <v>22</v>
      </c>
      <c r="L5080" t="s">
        <v>137</v>
      </c>
      <c r="M5080" t="s">
        <v>18908</v>
      </c>
      <c r="N5080" t="s">
        <v>18909</v>
      </c>
      <c r="O5080">
        <v>1.8882866666666667</v>
      </c>
      <c r="P5080">
        <v>0</v>
      </c>
      <c r="Q5080">
        <v>135</v>
      </c>
      <c r="R5080">
        <v>0</v>
      </c>
      <c r="S5080">
        <v>2</v>
      </c>
      <c r="T5080">
        <v>0</v>
      </c>
      <c r="U5080">
        <v>14</v>
      </c>
      <c r="V5080">
        <v>0</v>
      </c>
      <c r="W5080">
        <v>1</v>
      </c>
      <c r="X5080">
        <v>0</v>
      </c>
      <c r="Y5080">
        <v>80.853165000000004</v>
      </c>
      <c r="Z5080">
        <v>0</v>
      </c>
      <c r="AA5080">
        <v>5.0947454000000003E-2</v>
      </c>
      <c r="AB5080">
        <v>0</v>
      </c>
      <c r="AC5080">
        <v>14.382056</v>
      </c>
      <c r="AD5080">
        <v>0</v>
      </c>
      <c r="AE5080">
        <v>27.697779000000001</v>
      </c>
      <c r="AF5080">
        <v>122.98394999999999</v>
      </c>
    </row>
    <row r="5081" spans="1:32" x14ac:dyDescent="0.3">
      <c r="A5081">
        <v>3015011</v>
      </c>
      <c r="B5081">
        <v>1</v>
      </c>
      <c r="C5081" t="s">
        <v>83</v>
      </c>
      <c r="D5081" t="s">
        <v>119</v>
      </c>
      <c r="E5081" t="s">
        <v>18910</v>
      </c>
      <c r="F5081" t="s">
        <v>18911</v>
      </c>
      <c r="G5081" t="s">
        <v>134</v>
      </c>
      <c r="H5081" t="s">
        <v>147</v>
      </c>
      <c r="I5081" t="s">
        <v>78</v>
      </c>
      <c r="J5081" t="s">
        <v>136</v>
      </c>
      <c r="K5081" t="s">
        <v>22</v>
      </c>
      <c r="L5081" t="s">
        <v>137</v>
      </c>
      <c r="M5081" t="s">
        <v>18912</v>
      </c>
      <c r="N5081" t="s">
        <v>18913</v>
      </c>
      <c r="O5081">
        <v>0.57166666666666666</v>
      </c>
      <c r="P5081">
        <v>0</v>
      </c>
      <c r="Q5081">
        <v>44</v>
      </c>
      <c r="R5081">
        <v>0</v>
      </c>
      <c r="S5081">
        <v>11</v>
      </c>
      <c r="T5081">
        <v>0</v>
      </c>
      <c r="U5081">
        <v>5</v>
      </c>
      <c r="V5081">
        <v>0</v>
      </c>
      <c r="W5081">
        <v>0</v>
      </c>
      <c r="X5081">
        <v>0</v>
      </c>
      <c r="Y5081">
        <v>2.5486620000000002</v>
      </c>
      <c r="Z5081">
        <v>0</v>
      </c>
      <c r="AA5081">
        <v>1.5068467000000001</v>
      </c>
      <c r="AB5081">
        <v>0</v>
      </c>
      <c r="AC5081">
        <v>0.55717799999999995</v>
      </c>
      <c r="AD5081">
        <v>0</v>
      </c>
      <c r="AE5081">
        <v>0</v>
      </c>
      <c r="AF5081">
        <v>4.6126866</v>
      </c>
    </row>
    <row r="5082" spans="1:32" x14ac:dyDescent="0.3">
      <c r="A5082">
        <v>3017465</v>
      </c>
      <c r="B5082">
        <v>1</v>
      </c>
      <c r="C5082" t="s">
        <v>82</v>
      </c>
      <c r="D5082" t="s">
        <v>94</v>
      </c>
      <c r="E5082" t="s">
        <v>18914</v>
      </c>
      <c r="F5082" t="s">
        <v>18915</v>
      </c>
      <c r="G5082" t="s">
        <v>134</v>
      </c>
      <c r="H5082" t="s">
        <v>367</v>
      </c>
      <c r="I5082" t="s">
        <v>78</v>
      </c>
      <c r="J5082" t="s">
        <v>136</v>
      </c>
      <c r="K5082" t="s">
        <v>22</v>
      </c>
      <c r="L5082" t="s">
        <v>177</v>
      </c>
      <c r="M5082" t="s">
        <v>18916</v>
      </c>
      <c r="N5082" t="s">
        <v>18917</v>
      </c>
      <c r="O5082">
        <v>2.4531700000000001</v>
      </c>
      <c r="P5082">
        <v>0</v>
      </c>
      <c r="Q5082">
        <v>12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13.898434999999999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13.898434999999999</v>
      </c>
    </row>
    <row r="5083" spans="1:32" x14ac:dyDescent="0.3">
      <c r="A5083">
        <v>3003011</v>
      </c>
      <c r="B5083">
        <v>1</v>
      </c>
      <c r="C5083" t="s">
        <v>82</v>
      </c>
      <c r="D5083" t="s">
        <v>104</v>
      </c>
      <c r="E5083" t="s">
        <v>3160</v>
      </c>
      <c r="F5083" t="s">
        <v>3161</v>
      </c>
      <c r="G5083" t="s">
        <v>134</v>
      </c>
      <c r="H5083" t="s">
        <v>211</v>
      </c>
      <c r="I5083" t="s">
        <v>79</v>
      </c>
      <c r="J5083" t="s">
        <v>136</v>
      </c>
      <c r="K5083" t="s">
        <v>22</v>
      </c>
      <c r="L5083" t="s">
        <v>177</v>
      </c>
      <c r="M5083" t="s">
        <v>18918</v>
      </c>
      <c r="N5083" t="s">
        <v>18919</v>
      </c>
      <c r="O5083">
        <v>2.4966666666666666</v>
      </c>
      <c r="P5083">
        <v>0</v>
      </c>
      <c r="Q5083">
        <v>3218</v>
      </c>
      <c r="R5083">
        <v>0</v>
      </c>
      <c r="S5083">
        <v>0</v>
      </c>
      <c r="T5083">
        <v>2</v>
      </c>
      <c r="U5083">
        <v>736</v>
      </c>
      <c r="V5083">
        <v>0</v>
      </c>
      <c r="W5083">
        <v>0</v>
      </c>
      <c r="X5083">
        <v>0</v>
      </c>
      <c r="Y5083">
        <v>3074.1215999999999</v>
      </c>
      <c r="Z5083">
        <v>0</v>
      </c>
      <c r="AA5083">
        <v>0</v>
      </c>
      <c r="AB5083">
        <v>313.29599999999999</v>
      </c>
      <c r="AC5083">
        <v>867.03729999999996</v>
      </c>
      <c r="AD5083">
        <v>0</v>
      </c>
      <c r="AE5083">
        <v>0</v>
      </c>
      <c r="AF5083">
        <v>4254.4546</v>
      </c>
    </row>
    <row r="5084" spans="1:32" x14ac:dyDescent="0.3">
      <c r="A5084">
        <v>3016001</v>
      </c>
      <c r="B5084">
        <v>1</v>
      </c>
      <c r="C5084" t="s">
        <v>82</v>
      </c>
      <c r="D5084" t="s">
        <v>91</v>
      </c>
      <c r="E5084" t="s">
        <v>18920</v>
      </c>
      <c r="F5084" t="s">
        <v>18921</v>
      </c>
      <c r="G5084" t="s">
        <v>134</v>
      </c>
      <c r="H5084" t="s">
        <v>135</v>
      </c>
      <c r="I5084" t="s">
        <v>79</v>
      </c>
      <c r="J5084" t="s">
        <v>136</v>
      </c>
      <c r="K5084" t="s">
        <v>22</v>
      </c>
      <c r="L5084" t="s">
        <v>137</v>
      </c>
      <c r="M5084" t="s">
        <v>18922</v>
      </c>
      <c r="N5084" t="s">
        <v>18923</v>
      </c>
      <c r="O5084">
        <v>0.23055555555555557</v>
      </c>
      <c r="P5084">
        <v>0</v>
      </c>
      <c r="Q5084">
        <v>17424</v>
      </c>
      <c r="R5084">
        <v>0</v>
      </c>
      <c r="S5084">
        <v>0</v>
      </c>
      <c r="T5084">
        <v>1</v>
      </c>
      <c r="U5084">
        <v>1602</v>
      </c>
      <c r="V5084">
        <v>0</v>
      </c>
      <c r="W5084">
        <v>1</v>
      </c>
      <c r="X5084">
        <v>0</v>
      </c>
      <c r="Y5084">
        <v>1225.5143</v>
      </c>
      <c r="Z5084">
        <v>0</v>
      </c>
      <c r="AA5084">
        <v>0</v>
      </c>
      <c r="AB5084">
        <v>1.9366783999999999</v>
      </c>
      <c r="AC5084">
        <v>191.78511</v>
      </c>
      <c r="AD5084">
        <v>0</v>
      </c>
      <c r="AE5084">
        <v>0.91165006000000004</v>
      </c>
      <c r="AF5084">
        <v>1420.1477</v>
      </c>
    </row>
    <row r="5085" spans="1:32" x14ac:dyDescent="0.3">
      <c r="A5085">
        <v>3015438</v>
      </c>
      <c r="B5085">
        <v>1</v>
      </c>
      <c r="C5085" t="s">
        <v>82</v>
      </c>
      <c r="D5085" t="s">
        <v>109</v>
      </c>
      <c r="E5085" t="s">
        <v>18924</v>
      </c>
      <c r="F5085" t="s">
        <v>18925</v>
      </c>
      <c r="G5085" t="s">
        <v>134</v>
      </c>
      <c r="H5085" t="s">
        <v>147</v>
      </c>
      <c r="I5085" t="s">
        <v>79</v>
      </c>
      <c r="J5085" t="s">
        <v>136</v>
      </c>
      <c r="K5085" t="s">
        <v>22</v>
      </c>
      <c r="L5085" t="s">
        <v>137</v>
      </c>
      <c r="M5085" t="s">
        <v>18926</v>
      </c>
      <c r="N5085" t="s">
        <v>18927</v>
      </c>
      <c r="O5085">
        <v>9.7336111111111112</v>
      </c>
      <c r="P5085">
        <v>0</v>
      </c>
      <c r="Q5085">
        <v>1903</v>
      </c>
      <c r="R5085">
        <v>0</v>
      </c>
      <c r="S5085">
        <v>18</v>
      </c>
      <c r="T5085">
        <v>8</v>
      </c>
      <c r="U5085">
        <v>251</v>
      </c>
      <c r="V5085">
        <v>1</v>
      </c>
      <c r="W5085">
        <v>0</v>
      </c>
      <c r="X5085">
        <v>0</v>
      </c>
      <c r="Y5085">
        <v>6321.2592999999997</v>
      </c>
      <c r="Z5085">
        <v>0</v>
      </c>
      <c r="AA5085">
        <v>24.024694</v>
      </c>
      <c r="AB5085">
        <v>1066.6912</v>
      </c>
      <c r="AC5085">
        <v>3143.2966000000001</v>
      </c>
      <c r="AD5085">
        <v>21.062386</v>
      </c>
      <c r="AE5085">
        <v>0</v>
      </c>
      <c r="AF5085">
        <v>10576.334000000001</v>
      </c>
    </row>
    <row r="5086" spans="1:32" x14ac:dyDescent="0.3">
      <c r="A5086">
        <v>3014869</v>
      </c>
      <c r="B5086">
        <v>2</v>
      </c>
      <c r="C5086" t="s">
        <v>83</v>
      </c>
      <c r="D5086" t="s">
        <v>125</v>
      </c>
      <c r="E5086" t="s">
        <v>15113</v>
      </c>
      <c r="F5086" t="s">
        <v>15114</v>
      </c>
      <c r="G5086" t="s">
        <v>134</v>
      </c>
      <c r="H5086" t="s">
        <v>318</v>
      </c>
      <c r="I5086" t="s">
        <v>79</v>
      </c>
      <c r="J5086" t="s">
        <v>136</v>
      </c>
      <c r="K5086" t="s">
        <v>22</v>
      </c>
      <c r="L5086" t="s">
        <v>177</v>
      </c>
      <c r="M5086" t="s">
        <v>18928</v>
      </c>
      <c r="N5086" t="s">
        <v>18929</v>
      </c>
      <c r="O5086">
        <v>1.7419177777777779</v>
      </c>
      <c r="P5086">
        <v>0</v>
      </c>
      <c r="Q5086">
        <v>761</v>
      </c>
      <c r="R5086">
        <v>40</v>
      </c>
      <c r="S5086">
        <v>56</v>
      </c>
      <c r="T5086">
        <v>5</v>
      </c>
      <c r="U5086">
        <v>51</v>
      </c>
      <c r="V5086">
        <v>1</v>
      </c>
      <c r="W5086">
        <v>1</v>
      </c>
      <c r="X5086">
        <v>0</v>
      </c>
      <c r="Y5086">
        <v>216.70563000000001</v>
      </c>
      <c r="Z5086">
        <v>43.211599999999997</v>
      </c>
      <c r="AA5086">
        <v>17.140979999999999</v>
      </c>
      <c r="AB5086">
        <v>15.510362000000001</v>
      </c>
      <c r="AC5086">
        <v>44.695309999999999</v>
      </c>
      <c r="AD5086">
        <v>4.0880375000000004</v>
      </c>
      <c r="AE5086">
        <v>103.25448</v>
      </c>
      <c r="AF5086">
        <v>444.60638</v>
      </c>
    </row>
    <row r="5087" spans="1:32" x14ac:dyDescent="0.3">
      <c r="A5087">
        <v>3018613</v>
      </c>
      <c r="B5087">
        <v>1</v>
      </c>
      <c r="C5087" t="s">
        <v>82</v>
      </c>
      <c r="D5087" t="s">
        <v>100</v>
      </c>
      <c r="E5087" t="s">
        <v>18930</v>
      </c>
      <c r="F5087" t="s">
        <v>18931</v>
      </c>
      <c r="G5087" t="s">
        <v>134</v>
      </c>
      <c r="H5087" t="s">
        <v>238</v>
      </c>
      <c r="I5087" t="s">
        <v>78</v>
      </c>
      <c r="J5087" t="s">
        <v>136</v>
      </c>
      <c r="K5087" t="s">
        <v>22</v>
      </c>
      <c r="L5087" t="s">
        <v>177</v>
      </c>
      <c r="M5087" t="s">
        <v>18932</v>
      </c>
      <c r="N5087" t="s">
        <v>18933</v>
      </c>
      <c r="O5087">
        <v>1.6405902777777779</v>
      </c>
      <c r="P5087">
        <v>0</v>
      </c>
      <c r="Q5087">
        <v>2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0.71342450000000002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0.71342450000000002</v>
      </c>
    </row>
    <row r="5088" spans="1:32" x14ac:dyDescent="0.3">
      <c r="A5088">
        <v>3015998</v>
      </c>
      <c r="B5088">
        <v>1</v>
      </c>
      <c r="C5088" t="s">
        <v>83</v>
      </c>
      <c r="D5088" t="s">
        <v>130</v>
      </c>
      <c r="E5088" t="s">
        <v>18167</v>
      </c>
      <c r="F5088" t="s">
        <v>18168</v>
      </c>
      <c r="G5088" t="s">
        <v>134</v>
      </c>
      <c r="H5088" t="s">
        <v>147</v>
      </c>
      <c r="I5088" t="s">
        <v>78</v>
      </c>
      <c r="J5088" t="s">
        <v>136</v>
      </c>
      <c r="K5088" t="s">
        <v>22</v>
      </c>
      <c r="L5088" t="s">
        <v>137</v>
      </c>
      <c r="M5088" t="s">
        <v>18934</v>
      </c>
      <c r="N5088" t="s">
        <v>18935</v>
      </c>
      <c r="O5088">
        <v>7.9202777777777778</v>
      </c>
      <c r="P5088">
        <v>0</v>
      </c>
      <c r="Q5088">
        <v>80</v>
      </c>
      <c r="R5088">
        <v>0</v>
      </c>
      <c r="S5088">
        <v>0</v>
      </c>
      <c r="T5088">
        <v>0</v>
      </c>
      <c r="U5088">
        <v>7</v>
      </c>
      <c r="V5088">
        <v>0</v>
      </c>
      <c r="W5088">
        <v>0</v>
      </c>
      <c r="X5088">
        <v>0</v>
      </c>
      <c r="Y5088">
        <v>87.540049999999994</v>
      </c>
      <c r="Z5088">
        <v>0</v>
      </c>
      <c r="AA5088">
        <v>0</v>
      </c>
      <c r="AB5088">
        <v>0</v>
      </c>
      <c r="AC5088">
        <v>11.964840000000001</v>
      </c>
      <c r="AD5088">
        <v>0</v>
      </c>
      <c r="AE5088">
        <v>0</v>
      </c>
      <c r="AF5088">
        <v>99.50488</v>
      </c>
    </row>
    <row r="5089" spans="1:32" x14ac:dyDescent="0.3">
      <c r="A5089">
        <v>3017911</v>
      </c>
      <c r="B5089">
        <v>1</v>
      </c>
      <c r="C5089" t="s">
        <v>82</v>
      </c>
      <c r="D5089" t="s">
        <v>92</v>
      </c>
      <c r="E5089" t="s">
        <v>18936</v>
      </c>
      <c r="F5089" t="s">
        <v>18937</v>
      </c>
      <c r="G5089" t="s">
        <v>134</v>
      </c>
      <c r="H5089" t="s">
        <v>238</v>
      </c>
      <c r="I5089" t="s">
        <v>78</v>
      </c>
      <c r="J5089" t="s">
        <v>136</v>
      </c>
      <c r="K5089" t="s">
        <v>22</v>
      </c>
      <c r="L5089" t="s">
        <v>177</v>
      </c>
      <c r="M5089" t="s">
        <v>18938</v>
      </c>
      <c r="N5089" t="s">
        <v>18939</v>
      </c>
      <c r="O5089">
        <v>4.675244444444445</v>
      </c>
      <c r="P5089">
        <v>0</v>
      </c>
      <c r="Q5089">
        <v>1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7.4768432999999996E-4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7.4768432999999996E-4</v>
      </c>
    </row>
    <row r="5090" spans="1:32" x14ac:dyDescent="0.3">
      <c r="A5090">
        <v>3017552</v>
      </c>
      <c r="B5090">
        <v>1</v>
      </c>
      <c r="C5090" t="s">
        <v>82</v>
      </c>
      <c r="D5090" t="s">
        <v>102</v>
      </c>
      <c r="E5090" t="s">
        <v>18940</v>
      </c>
      <c r="F5090" t="s">
        <v>18941</v>
      </c>
      <c r="G5090" t="s">
        <v>134</v>
      </c>
      <c r="H5090" t="s">
        <v>182</v>
      </c>
      <c r="I5090" t="s">
        <v>78</v>
      </c>
      <c r="J5090" t="s">
        <v>136</v>
      </c>
      <c r="K5090" t="s">
        <v>22</v>
      </c>
      <c r="L5090" t="s">
        <v>177</v>
      </c>
      <c r="M5090" t="s">
        <v>18942</v>
      </c>
      <c r="N5090" t="s">
        <v>18943</v>
      </c>
      <c r="O5090">
        <v>0.51277777777777778</v>
      </c>
      <c r="P5090">
        <v>0</v>
      </c>
      <c r="Q5090">
        <v>13</v>
      </c>
      <c r="R5090">
        <v>0</v>
      </c>
      <c r="S5090">
        <v>0</v>
      </c>
      <c r="T5090">
        <v>0</v>
      </c>
      <c r="U5090">
        <v>8</v>
      </c>
      <c r="V5090">
        <v>0</v>
      </c>
      <c r="W5090">
        <v>0</v>
      </c>
      <c r="X5090">
        <v>0</v>
      </c>
      <c r="Y5090">
        <v>2.1819136000000001</v>
      </c>
      <c r="Z5090">
        <v>0</v>
      </c>
      <c r="AA5090">
        <v>0</v>
      </c>
      <c r="AB5090">
        <v>0</v>
      </c>
      <c r="AC5090">
        <v>3.4932089999999998</v>
      </c>
      <c r="AD5090">
        <v>0</v>
      </c>
      <c r="AE5090">
        <v>0</v>
      </c>
      <c r="AF5090">
        <v>5.6751227000000002</v>
      </c>
    </row>
    <row r="5091" spans="1:32" x14ac:dyDescent="0.3">
      <c r="A5091">
        <v>3014806</v>
      </c>
      <c r="B5091">
        <v>1</v>
      </c>
      <c r="C5091" t="s">
        <v>82</v>
      </c>
      <c r="D5091" t="s">
        <v>95</v>
      </c>
      <c r="E5091" t="s">
        <v>18944</v>
      </c>
      <c r="F5091" t="s">
        <v>18945</v>
      </c>
      <c r="G5091" t="s">
        <v>134</v>
      </c>
      <c r="H5091" t="s">
        <v>142</v>
      </c>
      <c r="I5091" t="s">
        <v>79</v>
      </c>
      <c r="J5091" t="s">
        <v>136</v>
      </c>
      <c r="K5091" t="s">
        <v>22</v>
      </c>
      <c r="L5091" t="s">
        <v>137</v>
      </c>
      <c r="M5091" t="s">
        <v>18946</v>
      </c>
      <c r="N5091" t="s">
        <v>18947</v>
      </c>
      <c r="O5091">
        <v>8.2011111111111106</v>
      </c>
      <c r="P5091">
        <v>0</v>
      </c>
      <c r="Q5091">
        <v>583</v>
      </c>
      <c r="R5091">
        <v>0</v>
      </c>
      <c r="S5091">
        <v>1</v>
      </c>
      <c r="T5091">
        <v>0</v>
      </c>
      <c r="U5091">
        <v>18</v>
      </c>
      <c r="V5091">
        <v>0</v>
      </c>
      <c r="W5091">
        <v>0</v>
      </c>
      <c r="X5091">
        <v>0</v>
      </c>
      <c r="Y5091">
        <v>647.73429999999996</v>
      </c>
      <c r="Z5091">
        <v>0</v>
      </c>
      <c r="AA5091">
        <v>8.2294159999999998E-3</v>
      </c>
      <c r="AB5091">
        <v>0</v>
      </c>
      <c r="AC5091">
        <v>90.42962</v>
      </c>
      <c r="AD5091">
        <v>0</v>
      </c>
      <c r="AE5091">
        <v>0</v>
      </c>
      <c r="AF5091">
        <v>738.17219999999998</v>
      </c>
    </row>
    <row r="5092" spans="1:32" x14ac:dyDescent="0.3">
      <c r="A5092">
        <v>3016648</v>
      </c>
      <c r="B5092">
        <v>1</v>
      </c>
      <c r="C5092" t="s">
        <v>82</v>
      </c>
      <c r="D5092" t="s">
        <v>92</v>
      </c>
      <c r="E5092" t="s">
        <v>18948</v>
      </c>
      <c r="F5092" t="s">
        <v>18949</v>
      </c>
      <c r="G5092" t="s">
        <v>134</v>
      </c>
      <c r="H5092" t="s">
        <v>211</v>
      </c>
      <c r="I5092" t="s">
        <v>79</v>
      </c>
      <c r="J5092" t="s">
        <v>136</v>
      </c>
      <c r="K5092" t="s">
        <v>22</v>
      </c>
      <c r="L5092" t="s">
        <v>177</v>
      </c>
      <c r="M5092" t="s">
        <v>18950</v>
      </c>
      <c r="N5092" t="s">
        <v>18951</v>
      </c>
      <c r="O5092">
        <v>0.47249999999999998</v>
      </c>
      <c r="P5092">
        <v>13</v>
      </c>
      <c r="Q5092">
        <v>1043</v>
      </c>
      <c r="R5092">
        <v>22</v>
      </c>
      <c r="S5092">
        <v>139</v>
      </c>
      <c r="T5092">
        <v>28</v>
      </c>
      <c r="U5092">
        <v>221</v>
      </c>
      <c r="V5092">
        <v>6</v>
      </c>
      <c r="W5092">
        <v>0</v>
      </c>
      <c r="X5092">
        <v>19.036529999999999</v>
      </c>
      <c r="Y5092">
        <v>178.16347999999999</v>
      </c>
      <c r="Z5092">
        <v>29.459302999999998</v>
      </c>
      <c r="AA5092">
        <v>18.587890000000002</v>
      </c>
      <c r="AB5092">
        <v>59.487990000000003</v>
      </c>
      <c r="AC5092">
        <v>52.126890000000003</v>
      </c>
      <c r="AD5092">
        <v>198.05098000000001</v>
      </c>
      <c r="AE5092">
        <v>0</v>
      </c>
      <c r="AF5092">
        <v>554.91309999999999</v>
      </c>
    </row>
    <row r="5093" spans="1:32" x14ac:dyDescent="0.3">
      <c r="A5093">
        <v>3012974</v>
      </c>
      <c r="B5093">
        <v>1</v>
      </c>
      <c r="C5093" t="s">
        <v>82</v>
      </c>
      <c r="D5093" t="s">
        <v>90</v>
      </c>
      <c r="E5093" t="s">
        <v>18952</v>
      </c>
      <c r="F5093" t="s">
        <v>12589</v>
      </c>
      <c r="G5093" t="s">
        <v>134</v>
      </c>
      <c r="H5093" t="s">
        <v>142</v>
      </c>
      <c r="I5093" t="s">
        <v>78</v>
      </c>
      <c r="J5093" t="s">
        <v>136</v>
      </c>
      <c r="K5093" t="s">
        <v>22</v>
      </c>
      <c r="L5093" t="s">
        <v>137</v>
      </c>
      <c r="M5093" t="s">
        <v>18953</v>
      </c>
      <c r="N5093" t="s">
        <v>18954</v>
      </c>
      <c r="O5093">
        <v>6.8658333333333337</v>
      </c>
      <c r="P5093">
        <v>0</v>
      </c>
      <c r="Q5093">
        <v>120</v>
      </c>
      <c r="R5093">
        <v>0</v>
      </c>
      <c r="S5093">
        <v>0</v>
      </c>
      <c r="T5093">
        <v>0</v>
      </c>
      <c r="U5093">
        <v>13</v>
      </c>
      <c r="V5093">
        <v>0</v>
      </c>
      <c r="W5093">
        <v>0</v>
      </c>
      <c r="X5093">
        <v>0</v>
      </c>
      <c r="Y5093">
        <v>241.56780000000001</v>
      </c>
      <c r="Z5093">
        <v>0</v>
      </c>
      <c r="AA5093">
        <v>0</v>
      </c>
      <c r="AB5093">
        <v>0</v>
      </c>
      <c r="AC5093">
        <v>50.113197</v>
      </c>
      <c r="AD5093">
        <v>0</v>
      </c>
      <c r="AE5093">
        <v>0</v>
      </c>
      <c r="AF5093">
        <v>291.68099999999998</v>
      </c>
    </row>
    <row r="5094" spans="1:32" x14ac:dyDescent="0.3">
      <c r="A5094">
        <v>3016639</v>
      </c>
      <c r="B5094">
        <v>1</v>
      </c>
      <c r="C5094" t="s">
        <v>82</v>
      </c>
      <c r="D5094" t="s">
        <v>104</v>
      </c>
      <c r="E5094" t="s">
        <v>715</v>
      </c>
      <c r="F5094" t="s">
        <v>716</v>
      </c>
      <c r="G5094" t="s">
        <v>134</v>
      </c>
      <c r="H5094" t="s">
        <v>216</v>
      </c>
      <c r="I5094" t="s">
        <v>78</v>
      </c>
      <c r="J5094" t="s">
        <v>136</v>
      </c>
      <c r="K5094" t="s">
        <v>22</v>
      </c>
      <c r="L5094" t="s">
        <v>177</v>
      </c>
      <c r="M5094" t="s">
        <v>18955</v>
      </c>
      <c r="N5094" t="s">
        <v>18956</v>
      </c>
      <c r="O5094">
        <v>1.3247880555555556</v>
      </c>
      <c r="P5094">
        <v>0</v>
      </c>
      <c r="Q5094">
        <v>2</v>
      </c>
      <c r="R5094">
        <v>0</v>
      </c>
      <c r="S5094">
        <v>0</v>
      </c>
      <c r="T5094">
        <v>0</v>
      </c>
      <c r="U5094">
        <v>3</v>
      </c>
      <c r="V5094">
        <v>0</v>
      </c>
      <c r="W5094">
        <v>0</v>
      </c>
      <c r="X5094">
        <v>0</v>
      </c>
      <c r="Y5094">
        <v>0.43018677999999999</v>
      </c>
      <c r="Z5094">
        <v>0</v>
      </c>
      <c r="AA5094">
        <v>0</v>
      </c>
      <c r="AB5094">
        <v>0</v>
      </c>
      <c r="AC5094">
        <v>1.5154382</v>
      </c>
      <c r="AD5094">
        <v>0</v>
      </c>
      <c r="AE5094">
        <v>0</v>
      </c>
      <c r="AF5094">
        <v>1.9456249999999999</v>
      </c>
    </row>
    <row r="5095" spans="1:32" x14ac:dyDescent="0.3">
      <c r="A5095">
        <v>3017507</v>
      </c>
      <c r="B5095">
        <v>1</v>
      </c>
      <c r="C5095" t="s">
        <v>83</v>
      </c>
      <c r="D5095" t="s">
        <v>117</v>
      </c>
      <c r="E5095" t="s">
        <v>18957</v>
      </c>
      <c r="F5095" t="s">
        <v>18958</v>
      </c>
      <c r="G5095" t="s">
        <v>134</v>
      </c>
      <c r="H5095" t="s">
        <v>318</v>
      </c>
      <c r="I5095" t="s">
        <v>79</v>
      </c>
      <c r="J5095" t="s">
        <v>136</v>
      </c>
      <c r="K5095" t="s">
        <v>22</v>
      </c>
      <c r="L5095" t="s">
        <v>177</v>
      </c>
      <c r="M5095" t="s">
        <v>18959</v>
      </c>
      <c r="N5095" t="s">
        <v>18960</v>
      </c>
      <c r="O5095">
        <v>1.0685808333333333</v>
      </c>
      <c r="P5095">
        <v>3</v>
      </c>
      <c r="Q5095">
        <v>191</v>
      </c>
      <c r="R5095">
        <v>7</v>
      </c>
      <c r="S5095">
        <v>4</v>
      </c>
      <c r="T5095">
        <v>0</v>
      </c>
      <c r="U5095">
        <v>7</v>
      </c>
      <c r="V5095">
        <v>0</v>
      </c>
      <c r="W5095">
        <v>0</v>
      </c>
      <c r="X5095">
        <v>7.7490563000000003</v>
      </c>
      <c r="Y5095">
        <v>15.832266000000001</v>
      </c>
      <c r="Z5095">
        <v>1.5987245000000001</v>
      </c>
      <c r="AA5095">
        <v>5.3663660000000002</v>
      </c>
      <c r="AB5095">
        <v>0</v>
      </c>
      <c r="AC5095">
        <v>0.23603626999999999</v>
      </c>
      <c r="AD5095">
        <v>0</v>
      </c>
      <c r="AE5095">
        <v>0</v>
      </c>
      <c r="AF5095">
        <v>30.782450000000001</v>
      </c>
    </row>
    <row r="5096" spans="1:32" x14ac:dyDescent="0.3">
      <c r="A5096">
        <v>3018629</v>
      </c>
      <c r="B5096">
        <v>1</v>
      </c>
      <c r="C5096" t="s">
        <v>82</v>
      </c>
      <c r="D5096" t="s">
        <v>100</v>
      </c>
      <c r="E5096" t="s">
        <v>18961</v>
      </c>
      <c r="F5096" t="s">
        <v>18962</v>
      </c>
      <c r="G5096" t="s">
        <v>134</v>
      </c>
      <c r="H5096" t="s">
        <v>216</v>
      </c>
      <c r="I5096" t="s">
        <v>78</v>
      </c>
      <c r="J5096" t="s">
        <v>136</v>
      </c>
      <c r="K5096" t="s">
        <v>22</v>
      </c>
      <c r="L5096" t="s">
        <v>177</v>
      </c>
      <c r="M5096" t="s">
        <v>18963</v>
      </c>
      <c r="N5096" t="s">
        <v>18964</v>
      </c>
      <c r="O5096">
        <v>4.0577491666666665</v>
      </c>
      <c r="P5096">
        <v>0</v>
      </c>
      <c r="Q5096">
        <v>29</v>
      </c>
      <c r="R5096">
        <v>0</v>
      </c>
      <c r="S5096">
        <v>0</v>
      </c>
      <c r="T5096">
        <v>0</v>
      </c>
      <c r="U5096">
        <v>6</v>
      </c>
      <c r="V5096">
        <v>0</v>
      </c>
      <c r="W5096">
        <v>0</v>
      </c>
      <c r="X5096">
        <v>0</v>
      </c>
      <c r="Y5096">
        <v>36.135795999999999</v>
      </c>
      <c r="Z5096">
        <v>0</v>
      </c>
      <c r="AA5096">
        <v>0</v>
      </c>
      <c r="AB5096">
        <v>0</v>
      </c>
      <c r="AC5096">
        <v>20.111374000000001</v>
      </c>
      <c r="AD5096">
        <v>0</v>
      </c>
      <c r="AE5096">
        <v>0</v>
      </c>
      <c r="AF5096">
        <v>56.247169999999997</v>
      </c>
    </row>
    <row r="5097" spans="1:32" x14ac:dyDescent="0.3">
      <c r="A5097">
        <v>3016676</v>
      </c>
      <c r="B5097">
        <v>1</v>
      </c>
      <c r="C5097" t="s">
        <v>82</v>
      </c>
      <c r="D5097" t="s">
        <v>106</v>
      </c>
      <c r="E5097" t="s">
        <v>18965</v>
      </c>
      <c r="F5097" t="s">
        <v>18966</v>
      </c>
      <c r="G5097" t="s">
        <v>134</v>
      </c>
      <c r="H5097" t="s">
        <v>367</v>
      </c>
      <c r="I5097" t="s">
        <v>78</v>
      </c>
      <c r="J5097" t="s">
        <v>136</v>
      </c>
      <c r="K5097" t="s">
        <v>22</v>
      </c>
      <c r="L5097" t="s">
        <v>177</v>
      </c>
      <c r="M5097" t="s">
        <v>18967</v>
      </c>
      <c r="N5097" t="s">
        <v>18968</v>
      </c>
      <c r="O5097">
        <v>3.1962097222222221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2.9423661000000001</v>
      </c>
      <c r="AD5097">
        <v>0</v>
      </c>
      <c r="AE5097">
        <v>0</v>
      </c>
      <c r="AF5097">
        <v>2.9423661000000001</v>
      </c>
    </row>
    <row r="5098" spans="1:32" x14ac:dyDescent="0.3">
      <c r="A5098">
        <v>3017846</v>
      </c>
      <c r="B5098">
        <v>1</v>
      </c>
      <c r="C5098" t="s">
        <v>82</v>
      </c>
      <c r="D5098" t="s">
        <v>90</v>
      </c>
      <c r="E5098" t="s">
        <v>18969</v>
      </c>
      <c r="F5098" t="s">
        <v>18970</v>
      </c>
      <c r="G5098" t="s">
        <v>134</v>
      </c>
      <c r="H5098" t="s">
        <v>874</v>
      </c>
      <c r="I5098" t="s">
        <v>78</v>
      </c>
      <c r="J5098" t="s">
        <v>136</v>
      </c>
      <c r="K5098" t="s">
        <v>3</v>
      </c>
      <c r="L5098" t="s">
        <v>177</v>
      </c>
      <c r="M5098" t="s">
        <v>18971</v>
      </c>
      <c r="N5098" t="s">
        <v>18972</v>
      </c>
      <c r="O5098">
        <v>1.9929405555555557</v>
      </c>
      <c r="P5098">
        <v>0</v>
      </c>
      <c r="Q5098">
        <v>99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78.642679999999999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78.642679999999999</v>
      </c>
    </row>
    <row r="5099" spans="1:32" x14ac:dyDescent="0.3">
      <c r="A5099">
        <v>3016994</v>
      </c>
      <c r="B5099">
        <v>1</v>
      </c>
      <c r="C5099" t="s">
        <v>83</v>
      </c>
      <c r="D5099" t="s">
        <v>126</v>
      </c>
      <c r="E5099" t="s">
        <v>18973</v>
      </c>
      <c r="F5099" t="s">
        <v>18974</v>
      </c>
      <c r="G5099" t="s">
        <v>134</v>
      </c>
      <c r="H5099" t="s">
        <v>211</v>
      </c>
      <c r="I5099" t="s">
        <v>79</v>
      </c>
      <c r="J5099" t="s">
        <v>136</v>
      </c>
      <c r="K5099" t="s">
        <v>22</v>
      </c>
      <c r="L5099" t="s">
        <v>177</v>
      </c>
      <c r="M5099" t="s">
        <v>18975</v>
      </c>
      <c r="N5099" t="s">
        <v>18976</v>
      </c>
      <c r="O5099">
        <v>0.36166666666666669</v>
      </c>
      <c r="P5099">
        <v>2</v>
      </c>
      <c r="Q5099">
        <v>297</v>
      </c>
      <c r="R5099">
        <v>4</v>
      </c>
      <c r="S5099">
        <v>37</v>
      </c>
      <c r="T5099">
        <v>3</v>
      </c>
      <c r="U5099">
        <v>15</v>
      </c>
      <c r="V5099">
        <v>0</v>
      </c>
      <c r="W5099">
        <v>0</v>
      </c>
      <c r="X5099">
        <v>1.1611817</v>
      </c>
      <c r="Y5099">
        <v>16.44942</v>
      </c>
      <c r="Z5099">
        <v>6.5801033999999996</v>
      </c>
      <c r="AA5099">
        <v>3.4036330000000001</v>
      </c>
      <c r="AB5099">
        <v>10.9852495</v>
      </c>
      <c r="AC5099">
        <v>5.0334589999999997</v>
      </c>
      <c r="AD5099">
        <v>0</v>
      </c>
      <c r="AE5099">
        <v>0</v>
      </c>
      <c r="AF5099">
        <v>43.613050000000001</v>
      </c>
    </row>
    <row r="5100" spans="1:32" x14ac:dyDescent="0.3">
      <c r="A5100">
        <v>3015000</v>
      </c>
      <c r="B5100">
        <v>1</v>
      </c>
      <c r="C5100" t="s">
        <v>83</v>
      </c>
      <c r="D5100" t="s">
        <v>117</v>
      </c>
      <c r="E5100" t="s">
        <v>18977</v>
      </c>
      <c r="F5100" t="s">
        <v>18978</v>
      </c>
      <c r="G5100" t="s">
        <v>134</v>
      </c>
      <c r="H5100" t="s">
        <v>142</v>
      </c>
      <c r="I5100" t="s">
        <v>78</v>
      </c>
      <c r="J5100" t="s">
        <v>136</v>
      </c>
      <c r="K5100" t="s">
        <v>22</v>
      </c>
      <c r="L5100" t="s">
        <v>137</v>
      </c>
      <c r="M5100" t="s">
        <v>18979</v>
      </c>
      <c r="N5100" t="s">
        <v>18980</v>
      </c>
      <c r="O5100">
        <v>5.4949411111111113</v>
      </c>
      <c r="P5100">
        <v>0</v>
      </c>
      <c r="Q5100">
        <v>99</v>
      </c>
      <c r="R5100">
        <v>0</v>
      </c>
      <c r="S5100">
        <v>0</v>
      </c>
      <c r="T5100">
        <v>0</v>
      </c>
      <c r="U5100">
        <v>17</v>
      </c>
      <c r="V5100">
        <v>0</v>
      </c>
      <c r="W5100">
        <v>0</v>
      </c>
      <c r="X5100">
        <v>0</v>
      </c>
      <c r="Y5100">
        <v>47.429985000000002</v>
      </c>
      <c r="Z5100">
        <v>0</v>
      </c>
      <c r="AA5100">
        <v>0</v>
      </c>
      <c r="AB5100">
        <v>0</v>
      </c>
      <c r="AC5100">
        <v>30.796478</v>
      </c>
      <c r="AD5100">
        <v>0</v>
      </c>
      <c r="AE5100">
        <v>0</v>
      </c>
      <c r="AF5100">
        <v>78.226460000000003</v>
      </c>
    </row>
    <row r="5101" spans="1:32" x14ac:dyDescent="0.3">
      <c r="A5101">
        <v>3016009</v>
      </c>
      <c r="B5101">
        <v>1</v>
      </c>
      <c r="C5101" t="s">
        <v>82</v>
      </c>
      <c r="D5101" t="s">
        <v>91</v>
      </c>
      <c r="E5101" t="s">
        <v>18981</v>
      </c>
      <c r="F5101" t="s">
        <v>18982</v>
      </c>
      <c r="G5101" t="s">
        <v>134</v>
      </c>
      <c r="H5101" t="s">
        <v>147</v>
      </c>
      <c r="I5101" t="s">
        <v>79</v>
      </c>
      <c r="J5101" t="s">
        <v>136</v>
      </c>
      <c r="K5101" t="s">
        <v>22</v>
      </c>
      <c r="L5101" t="s">
        <v>137</v>
      </c>
      <c r="M5101" t="s">
        <v>18983</v>
      </c>
      <c r="N5101" t="s">
        <v>18984</v>
      </c>
      <c r="O5101">
        <v>4.8722222222222218</v>
      </c>
      <c r="P5101">
        <v>0</v>
      </c>
      <c r="Q5101">
        <v>0</v>
      </c>
      <c r="R5101">
        <v>0</v>
      </c>
      <c r="S5101">
        <v>0</v>
      </c>
      <c r="T5101">
        <v>1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694.3374</v>
      </c>
      <c r="AC5101">
        <v>0</v>
      </c>
      <c r="AD5101">
        <v>0</v>
      </c>
      <c r="AE5101">
        <v>0</v>
      </c>
      <c r="AF5101">
        <v>694.3374</v>
      </c>
    </row>
    <row r="5102" spans="1:32" x14ac:dyDescent="0.3">
      <c r="A5102">
        <v>3017613</v>
      </c>
      <c r="B5102">
        <v>1</v>
      </c>
      <c r="C5102" t="s">
        <v>83</v>
      </c>
      <c r="D5102" t="s">
        <v>128</v>
      </c>
      <c r="E5102" t="s">
        <v>18985</v>
      </c>
      <c r="F5102" t="s">
        <v>18986</v>
      </c>
      <c r="G5102" t="s">
        <v>134</v>
      </c>
      <c r="H5102" t="s">
        <v>610</v>
      </c>
      <c r="I5102" t="s">
        <v>79</v>
      </c>
      <c r="J5102" t="s">
        <v>136</v>
      </c>
      <c r="K5102" t="s">
        <v>22</v>
      </c>
      <c r="L5102" t="s">
        <v>177</v>
      </c>
      <c r="M5102" t="s">
        <v>18987</v>
      </c>
      <c r="N5102" t="s">
        <v>18988</v>
      </c>
      <c r="O5102">
        <v>0.73444444444444446</v>
      </c>
      <c r="P5102">
        <v>0</v>
      </c>
      <c r="Q5102">
        <v>442</v>
      </c>
      <c r="R5102">
        <v>0</v>
      </c>
      <c r="S5102">
        <v>17</v>
      </c>
      <c r="T5102">
        <v>0</v>
      </c>
      <c r="U5102">
        <v>52</v>
      </c>
      <c r="V5102">
        <v>0</v>
      </c>
      <c r="W5102">
        <v>0</v>
      </c>
      <c r="X5102">
        <v>0</v>
      </c>
      <c r="Y5102">
        <v>56.019615000000002</v>
      </c>
      <c r="Z5102">
        <v>0</v>
      </c>
      <c r="AA5102">
        <v>2.6453269000000001</v>
      </c>
      <c r="AB5102">
        <v>0</v>
      </c>
      <c r="AC5102">
        <v>20.152843000000001</v>
      </c>
      <c r="AD5102">
        <v>0</v>
      </c>
      <c r="AE5102">
        <v>0</v>
      </c>
      <c r="AF5102">
        <v>78.817790000000002</v>
      </c>
    </row>
    <row r="5103" spans="1:32" x14ac:dyDescent="0.3">
      <c r="A5103">
        <v>3014869</v>
      </c>
      <c r="B5103">
        <v>1</v>
      </c>
      <c r="C5103" t="s">
        <v>83</v>
      </c>
      <c r="D5103" t="s">
        <v>128</v>
      </c>
      <c r="E5103" t="s">
        <v>18989</v>
      </c>
      <c r="F5103" t="s">
        <v>18990</v>
      </c>
      <c r="G5103" t="s">
        <v>134</v>
      </c>
      <c r="H5103" t="s">
        <v>318</v>
      </c>
      <c r="I5103" t="s">
        <v>79</v>
      </c>
      <c r="J5103" t="s">
        <v>136</v>
      </c>
      <c r="K5103" t="s">
        <v>22</v>
      </c>
      <c r="L5103" t="s">
        <v>177</v>
      </c>
      <c r="M5103" t="s">
        <v>18991</v>
      </c>
      <c r="N5103" t="s">
        <v>18928</v>
      </c>
      <c r="O5103">
        <v>1.6652063888888891</v>
      </c>
      <c r="P5103">
        <v>0</v>
      </c>
      <c r="Q5103">
        <v>217</v>
      </c>
      <c r="R5103">
        <v>0</v>
      </c>
      <c r="S5103">
        <v>11</v>
      </c>
      <c r="T5103">
        <v>0</v>
      </c>
      <c r="U5103">
        <v>19</v>
      </c>
      <c r="V5103">
        <v>0</v>
      </c>
      <c r="W5103">
        <v>0</v>
      </c>
      <c r="X5103">
        <v>0</v>
      </c>
      <c r="Y5103">
        <v>64.872820000000004</v>
      </c>
      <c r="Z5103">
        <v>0</v>
      </c>
      <c r="AA5103">
        <v>9.1751039999999993</v>
      </c>
      <c r="AB5103">
        <v>0</v>
      </c>
      <c r="AC5103">
        <v>10.849194000000001</v>
      </c>
      <c r="AD5103">
        <v>0</v>
      </c>
      <c r="AE5103">
        <v>0</v>
      </c>
      <c r="AF5103">
        <v>84.897120000000001</v>
      </c>
    </row>
    <row r="5104" spans="1:32" x14ac:dyDescent="0.3">
      <c r="A5104">
        <v>3015989</v>
      </c>
      <c r="B5104">
        <v>1</v>
      </c>
      <c r="C5104" t="s">
        <v>82</v>
      </c>
      <c r="D5104" t="s">
        <v>90</v>
      </c>
      <c r="E5104" t="s">
        <v>15740</v>
      </c>
      <c r="F5104" t="s">
        <v>15741</v>
      </c>
      <c r="G5104" t="s">
        <v>134</v>
      </c>
      <c r="H5104" t="s">
        <v>182</v>
      </c>
      <c r="I5104" t="s">
        <v>78</v>
      </c>
      <c r="J5104" t="s">
        <v>136</v>
      </c>
      <c r="K5104" t="s">
        <v>22</v>
      </c>
      <c r="L5104" t="s">
        <v>177</v>
      </c>
      <c r="M5104" t="s">
        <v>18992</v>
      </c>
      <c r="N5104" t="s">
        <v>18993</v>
      </c>
      <c r="O5104">
        <v>0.42972222222222223</v>
      </c>
      <c r="P5104">
        <v>0</v>
      </c>
      <c r="Q5104">
        <v>737</v>
      </c>
      <c r="R5104">
        <v>0</v>
      </c>
      <c r="S5104">
        <v>0</v>
      </c>
      <c r="T5104">
        <v>0</v>
      </c>
      <c r="U5104">
        <v>67</v>
      </c>
      <c r="V5104">
        <v>0</v>
      </c>
      <c r="W5104">
        <v>0</v>
      </c>
      <c r="X5104">
        <v>0</v>
      </c>
      <c r="Y5104">
        <v>80.845680000000002</v>
      </c>
      <c r="Z5104">
        <v>0</v>
      </c>
      <c r="AA5104">
        <v>0</v>
      </c>
      <c r="AB5104">
        <v>0</v>
      </c>
      <c r="AC5104">
        <v>11.662276</v>
      </c>
      <c r="AD5104">
        <v>0</v>
      </c>
      <c r="AE5104">
        <v>0</v>
      </c>
      <c r="AF5104">
        <v>92.507959999999997</v>
      </c>
    </row>
    <row r="5105" spans="1:32" x14ac:dyDescent="0.3">
      <c r="A5105">
        <v>3017890</v>
      </c>
      <c r="B5105">
        <v>1</v>
      </c>
      <c r="C5105" t="s">
        <v>82</v>
      </c>
      <c r="D5105" t="s">
        <v>92</v>
      </c>
      <c r="E5105" t="s">
        <v>18994</v>
      </c>
      <c r="F5105" t="s">
        <v>18995</v>
      </c>
      <c r="G5105" t="s">
        <v>134</v>
      </c>
      <c r="H5105" t="s">
        <v>238</v>
      </c>
      <c r="I5105" t="s">
        <v>78</v>
      </c>
      <c r="J5105" t="s">
        <v>136</v>
      </c>
      <c r="K5105" t="s">
        <v>22</v>
      </c>
      <c r="L5105" t="s">
        <v>177</v>
      </c>
      <c r="M5105" t="s">
        <v>18996</v>
      </c>
      <c r="N5105" t="s">
        <v>18997</v>
      </c>
      <c r="O5105">
        <v>4.5426649999999995</v>
      </c>
      <c r="P5105">
        <v>0</v>
      </c>
      <c r="Q5105">
        <v>2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6.0003036999999999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6.0003036999999999</v>
      </c>
    </row>
    <row r="5106" spans="1:32" x14ac:dyDescent="0.3">
      <c r="A5106">
        <v>3017527</v>
      </c>
      <c r="B5106">
        <v>1</v>
      </c>
      <c r="C5106" t="s">
        <v>82</v>
      </c>
      <c r="D5106" t="s">
        <v>105</v>
      </c>
      <c r="E5106" t="s">
        <v>8910</v>
      </c>
      <c r="F5106" t="s">
        <v>8911</v>
      </c>
      <c r="G5106" t="s">
        <v>134</v>
      </c>
      <c r="H5106" t="s">
        <v>211</v>
      </c>
      <c r="I5106" t="s">
        <v>79</v>
      </c>
      <c r="J5106" t="s">
        <v>136</v>
      </c>
      <c r="K5106" t="s">
        <v>22</v>
      </c>
      <c r="L5106" t="s">
        <v>177</v>
      </c>
      <c r="M5106" t="s">
        <v>18998</v>
      </c>
      <c r="N5106" t="s">
        <v>18999</v>
      </c>
      <c r="O5106">
        <v>0.59722222222222221</v>
      </c>
      <c r="P5106">
        <v>0</v>
      </c>
      <c r="Q5106">
        <v>289</v>
      </c>
      <c r="R5106">
        <v>0</v>
      </c>
      <c r="S5106">
        <v>22</v>
      </c>
      <c r="T5106">
        <v>8</v>
      </c>
      <c r="U5106">
        <v>67</v>
      </c>
      <c r="V5106">
        <v>2</v>
      </c>
      <c r="W5106">
        <v>1</v>
      </c>
      <c r="X5106">
        <v>0</v>
      </c>
      <c r="Y5106">
        <v>59.079326999999999</v>
      </c>
      <c r="Z5106">
        <v>0</v>
      </c>
      <c r="AA5106">
        <v>8.3491320000000009</v>
      </c>
      <c r="AB5106">
        <v>89.323499999999996</v>
      </c>
      <c r="AC5106">
        <v>52.741534999999999</v>
      </c>
      <c r="AD5106">
        <v>94.436615000000003</v>
      </c>
      <c r="AE5106">
        <v>15.492227</v>
      </c>
      <c r="AF5106">
        <v>319.42232999999999</v>
      </c>
    </row>
    <row r="5107" spans="1:32" x14ac:dyDescent="0.3">
      <c r="A5107">
        <v>3017564</v>
      </c>
      <c r="B5107">
        <v>1</v>
      </c>
      <c r="C5107" t="s">
        <v>82</v>
      </c>
      <c r="D5107" t="s">
        <v>87</v>
      </c>
      <c r="E5107" t="s">
        <v>19000</v>
      </c>
      <c r="F5107" t="s">
        <v>19001</v>
      </c>
      <c r="G5107" t="s">
        <v>134</v>
      </c>
      <c r="H5107" t="s">
        <v>238</v>
      </c>
      <c r="I5107" t="s">
        <v>78</v>
      </c>
      <c r="J5107" t="s">
        <v>136</v>
      </c>
      <c r="K5107" t="s">
        <v>22</v>
      </c>
      <c r="L5107" t="s">
        <v>177</v>
      </c>
      <c r="M5107" t="s">
        <v>19002</v>
      </c>
      <c r="N5107" t="s">
        <v>19003</v>
      </c>
      <c r="O5107">
        <v>1.1188433333333332</v>
      </c>
      <c r="P5107">
        <v>0</v>
      </c>
      <c r="Q5107">
        <v>1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0.38417400000000002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0.38417400000000002</v>
      </c>
    </row>
    <row r="5108" spans="1:32" x14ac:dyDescent="0.3">
      <c r="A5108">
        <v>3018321</v>
      </c>
      <c r="B5108">
        <v>1</v>
      </c>
      <c r="C5108" t="s">
        <v>83</v>
      </c>
      <c r="D5108" t="s">
        <v>129</v>
      </c>
      <c r="E5108" t="s">
        <v>14216</v>
      </c>
      <c r="F5108" t="s">
        <v>14217</v>
      </c>
      <c r="G5108" t="s">
        <v>134</v>
      </c>
      <c r="H5108" t="s">
        <v>211</v>
      </c>
      <c r="I5108" t="s">
        <v>79</v>
      </c>
      <c r="J5108" t="s">
        <v>136</v>
      </c>
      <c r="K5108" t="s">
        <v>22</v>
      </c>
      <c r="L5108" t="s">
        <v>177</v>
      </c>
      <c r="M5108" t="s">
        <v>19004</v>
      </c>
      <c r="N5108" t="s">
        <v>19005</v>
      </c>
      <c r="O5108">
        <v>1.2261111111111112</v>
      </c>
      <c r="P5108">
        <v>13</v>
      </c>
      <c r="Q5108">
        <v>20</v>
      </c>
      <c r="R5108">
        <v>207</v>
      </c>
      <c r="S5108">
        <v>173</v>
      </c>
      <c r="T5108">
        <v>39</v>
      </c>
      <c r="U5108">
        <v>19</v>
      </c>
      <c r="V5108">
        <v>0</v>
      </c>
      <c r="W5108">
        <v>0</v>
      </c>
      <c r="X5108">
        <v>299.62625000000003</v>
      </c>
      <c r="Y5108">
        <v>10.361093500000001</v>
      </c>
      <c r="Z5108">
        <v>70.291089999999997</v>
      </c>
      <c r="AA5108">
        <v>42.816814000000001</v>
      </c>
      <c r="AB5108">
        <v>9.8845559999999999</v>
      </c>
      <c r="AC5108">
        <v>47.651890000000002</v>
      </c>
      <c r="AD5108">
        <v>0</v>
      </c>
      <c r="AE5108">
        <v>0</v>
      </c>
      <c r="AF5108">
        <v>480.63168000000002</v>
      </c>
    </row>
    <row r="5109" spans="1:32" x14ac:dyDescent="0.3">
      <c r="A5109">
        <v>3015966</v>
      </c>
      <c r="B5109">
        <v>1</v>
      </c>
      <c r="C5109" t="s">
        <v>82</v>
      </c>
      <c r="D5109" t="s">
        <v>87</v>
      </c>
      <c r="E5109" t="s">
        <v>19006</v>
      </c>
      <c r="F5109" t="s">
        <v>19007</v>
      </c>
      <c r="G5109" t="s">
        <v>134</v>
      </c>
      <c r="H5109" t="s">
        <v>147</v>
      </c>
      <c r="I5109" t="s">
        <v>79</v>
      </c>
      <c r="J5109" t="s">
        <v>136</v>
      </c>
      <c r="K5109" t="s">
        <v>22</v>
      </c>
      <c r="L5109" t="s">
        <v>137</v>
      </c>
      <c r="M5109" t="s">
        <v>19008</v>
      </c>
      <c r="N5109" t="s">
        <v>19009</v>
      </c>
      <c r="O5109">
        <v>4.8672222222222219</v>
      </c>
      <c r="P5109">
        <v>0</v>
      </c>
      <c r="Q5109">
        <v>3629</v>
      </c>
      <c r="R5109">
        <v>0</v>
      </c>
      <c r="S5109">
        <v>0</v>
      </c>
      <c r="T5109">
        <v>1</v>
      </c>
      <c r="U5109">
        <v>313</v>
      </c>
      <c r="V5109">
        <v>0</v>
      </c>
      <c r="W5109">
        <v>0</v>
      </c>
      <c r="X5109">
        <v>0</v>
      </c>
      <c r="Y5109">
        <v>6414.4750000000004</v>
      </c>
      <c r="Z5109">
        <v>0</v>
      </c>
      <c r="AA5109">
        <v>0</v>
      </c>
      <c r="AB5109">
        <v>97.346190000000007</v>
      </c>
      <c r="AC5109">
        <v>904.36030000000005</v>
      </c>
      <c r="AD5109">
        <v>0</v>
      </c>
      <c r="AE5109">
        <v>0</v>
      </c>
      <c r="AF5109">
        <v>7416.1815999999999</v>
      </c>
    </row>
    <row r="5110" spans="1:32" x14ac:dyDescent="0.3">
      <c r="A5110">
        <v>3014852</v>
      </c>
      <c r="B5110">
        <v>1</v>
      </c>
      <c r="C5110" t="s">
        <v>83</v>
      </c>
      <c r="D5110" t="s">
        <v>130</v>
      </c>
      <c r="E5110" t="s">
        <v>275</v>
      </c>
      <c r="F5110" t="s">
        <v>276</v>
      </c>
      <c r="G5110" t="s">
        <v>134</v>
      </c>
      <c r="H5110" t="s">
        <v>147</v>
      </c>
      <c r="I5110" t="s">
        <v>78</v>
      </c>
      <c r="J5110" t="s">
        <v>136</v>
      </c>
      <c r="K5110" t="s">
        <v>22</v>
      </c>
      <c r="L5110" t="s">
        <v>137</v>
      </c>
      <c r="M5110" t="s">
        <v>18979</v>
      </c>
      <c r="N5110" t="s">
        <v>19010</v>
      </c>
      <c r="O5110">
        <v>8.3994444444444447</v>
      </c>
      <c r="P5110">
        <v>0</v>
      </c>
      <c r="Q5110">
        <v>103</v>
      </c>
      <c r="R5110">
        <v>0</v>
      </c>
      <c r="S5110">
        <v>9</v>
      </c>
      <c r="T5110">
        <v>0</v>
      </c>
      <c r="U5110">
        <v>5</v>
      </c>
      <c r="V5110">
        <v>0</v>
      </c>
      <c r="W5110">
        <v>0</v>
      </c>
      <c r="X5110">
        <v>0</v>
      </c>
      <c r="Y5110">
        <v>105.269806</v>
      </c>
      <c r="Z5110">
        <v>0</v>
      </c>
      <c r="AA5110">
        <v>14.196959</v>
      </c>
      <c r="AB5110">
        <v>0</v>
      </c>
      <c r="AC5110">
        <v>28.141860999999999</v>
      </c>
      <c r="AD5110">
        <v>0</v>
      </c>
      <c r="AE5110">
        <v>0</v>
      </c>
      <c r="AF5110">
        <v>147.60863000000001</v>
      </c>
    </row>
    <row r="5111" spans="1:32" x14ac:dyDescent="0.3">
      <c r="A5111">
        <v>3016781</v>
      </c>
      <c r="B5111">
        <v>1</v>
      </c>
      <c r="C5111" t="s">
        <v>82</v>
      </c>
      <c r="D5111" t="s">
        <v>92</v>
      </c>
      <c r="E5111" t="s">
        <v>6069</v>
      </c>
      <c r="F5111" t="s">
        <v>6070</v>
      </c>
      <c r="G5111" t="s">
        <v>134</v>
      </c>
      <c r="H5111" t="s">
        <v>147</v>
      </c>
      <c r="I5111" t="s">
        <v>79</v>
      </c>
      <c r="J5111" t="s">
        <v>136</v>
      </c>
      <c r="K5111" t="s">
        <v>22</v>
      </c>
      <c r="L5111" t="s">
        <v>137</v>
      </c>
      <c r="M5111" t="s">
        <v>19011</v>
      </c>
      <c r="N5111" t="s">
        <v>19012</v>
      </c>
      <c r="O5111">
        <v>2.2144444444444447</v>
      </c>
      <c r="P5111">
        <v>2</v>
      </c>
      <c r="Q5111">
        <v>134</v>
      </c>
      <c r="R5111">
        <v>1</v>
      </c>
      <c r="S5111">
        <v>197</v>
      </c>
      <c r="T5111">
        <v>1</v>
      </c>
      <c r="U5111">
        <v>51</v>
      </c>
      <c r="V5111">
        <v>0</v>
      </c>
      <c r="W5111">
        <v>0</v>
      </c>
      <c r="X5111">
        <v>31.146570000000001</v>
      </c>
      <c r="Y5111">
        <v>129.48267000000001</v>
      </c>
      <c r="Z5111">
        <v>25.206189999999999</v>
      </c>
      <c r="AA5111">
        <v>215.72871000000001</v>
      </c>
      <c r="AB5111">
        <v>37.400089999999999</v>
      </c>
      <c r="AC5111">
        <v>100.80813999999999</v>
      </c>
      <c r="AD5111">
        <v>0</v>
      </c>
      <c r="AE5111">
        <v>0</v>
      </c>
      <c r="AF5111">
        <v>539.77239999999995</v>
      </c>
    </row>
    <row r="5112" spans="1:32" x14ac:dyDescent="0.3">
      <c r="A5112">
        <v>3010921</v>
      </c>
      <c r="B5112">
        <v>1</v>
      </c>
      <c r="C5112" t="s">
        <v>82</v>
      </c>
      <c r="D5112" t="s">
        <v>86</v>
      </c>
      <c r="E5112" t="s">
        <v>19013</v>
      </c>
      <c r="F5112" t="s">
        <v>19014</v>
      </c>
      <c r="G5112" t="s">
        <v>134</v>
      </c>
      <c r="H5112" t="s">
        <v>247</v>
      </c>
      <c r="I5112" t="s">
        <v>78</v>
      </c>
      <c r="J5112" t="s">
        <v>136</v>
      </c>
      <c r="K5112" t="s">
        <v>22</v>
      </c>
      <c r="L5112" t="s">
        <v>177</v>
      </c>
      <c r="M5112" t="s">
        <v>19015</v>
      </c>
      <c r="N5112" t="s">
        <v>19016</v>
      </c>
      <c r="O5112">
        <v>10.001131111111111</v>
      </c>
      <c r="P5112">
        <v>0</v>
      </c>
      <c r="Q5112">
        <v>48</v>
      </c>
      <c r="R5112">
        <v>0</v>
      </c>
      <c r="S5112">
        <v>7</v>
      </c>
      <c r="T5112">
        <v>0</v>
      </c>
      <c r="U5112">
        <v>6</v>
      </c>
      <c r="V5112">
        <v>0</v>
      </c>
      <c r="W5112">
        <v>0</v>
      </c>
      <c r="X5112">
        <v>0</v>
      </c>
      <c r="Y5112">
        <v>188.93869000000001</v>
      </c>
      <c r="Z5112">
        <v>0</v>
      </c>
      <c r="AA5112">
        <v>126.56057</v>
      </c>
      <c r="AB5112">
        <v>0</v>
      </c>
      <c r="AC5112">
        <v>20.687021000000001</v>
      </c>
      <c r="AD5112">
        <v>0</v>
      </c>
      <c r="AE5112">
        <v>0</v>
      </c>
      <c r="AF5112">
        <v>336.18628000000001</v>
      </c>
    </row>
    <row r="5113" spans="1:32" x14ac:dyDescent="0.3">
      <c r="A5113">
        <v>3019206</v>
      </c>
      <c r="B5113">
        <v>1</v>
      </c>
      <c r="C5113" t="s">
        <v>82</v>
      </c>
      <c r="D5113" t="s">
        <v>92</v>
      </c>
      <c r="E5113" t="s">
        <v>19017</v>
      </c>
      <c r="F5113" t="s">
        <v>19018</v>
      </c>
      <c r="G5113" t="s">
        <v>134</v>
      </c>
      <c r="H5113" t="s">
        <v>238</v>
      </c>
      <c r="I5113" t="s">
        <v>78</v>
      </c>
      <c r="J5113" t="s">
        <v>136</v>
      </c>
      <c r="K5113" t="s">
        <v>22</v>
      </c>
      <c r="L5113" t="s">
        <v>177</v>
      </c>
      <c r="M5113" t="s">
        <v>19019</v>
      </c>
      <c r="N5113" t="s">
        <v>19020</v>
      </c>
      <c r="O5113">
        <v>1.6207833333333332</v>
      </c>
      <c r="P5113">
        <v>0</v>
      </c>
      <c r="Q5113">
        <v>1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0.17082897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0.17082897</v>
      </c>
    </row>
    <row r="5114" spans="1:32" x14ac:dyDescent="0.3">
      <c r="A5114">
        <v>3017548</v>
      </c>
      <c r="B5114">
        <v>1</v>
      </c>
      <c r="C5114" t="s">
        <v>82</v>
      </c>
      <c r="D5114" t="s">
        <v>93</v>
      </c>
      <c r="E5114" t="s">
        <v>19021</v>
      </c>
      <c r="F5114" t="s">
        <v>19022</v>
      </c>
      <c r="G5114" t="s">
        <v>134</v>
      </c>
      <c r="H5114" t="s">
        <v>367</v>
      </c>
      <c r="I5114" t="s">
        <v>78</v>
      </c>
      <c r="J5114" t="s">
        <v>136</v>
      </c>
      <c r="K5114" t="s">
        <v>22</v>
      </c>
      <c r="L5114" t="s">
        <v>177</v>
      </c>
      <c r="M5114" t="s">
        <v>19023</v>
      </c>
      <c r="N5114" t="s">
        <v>19024</v>
      </c>
      <c r="O5114">
        <v>1.3324227777777777</v>
      </c>
      <c r="P5114">
        <v>0</v>
      </c>
      <c r="Q5114">
        <v>12</v>
      </c>
      <c r="R5114">
        <v>0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0</v>
      </c>
      <c r="Y5114">
        <v>3.880811</v>
      </c>
      <c r="Z5114">
        <v>0</v>
      </c>
      <c r="AA5114">
        <v>0</v>
      </c>
      <c r="AB5114">
        <v>0</v>
      </c>
      <c r="AC5114">
        <v>2.4725861999999998</v>
      </c>
      <c r="AD5114">
        <v>0</v>
      </c>
      <c r="AE5114">
        <v>0</v>
      </c>
      <c r="AF5114">
        <v>6.3533970000000002</v>
      </c>
    </row>
    <row r="5115" spans="1:32" x14ac:dyDescent="0.3">
      <c r="A5115">
        <v>3018297</v>
      </c>
      <c r="B5115">
        <v>1</v>
      </c>
      <c r="C5115" t="s">
        <v>82</v>
      </c>
      <c r="D5115" t="s">
        <v>108</v>
      </c>
      <c r="E5115" t="s">
        <v>1384</v>
      </c>
      <c r="F5115" t="s">
        <v>1385</v>
      </c>
      <c r="G5115" t="s">
        <v>134</v>
      </c>
      <c r="H5115" t="s">
        <v>211</v>
      </c>
      <c r="I5115" t="s">
        <v>79</v>
      </c>
      <c r="J5115" t="s">
        <v>136</v>
      </c>
      <c r="K5115" t="s">
        <v>22</v>
      </c>
      <c r="L5115" t="s">
        <v>177</v>
      </c>
      <c r="M5115" t="s">
        <v>19025</v>
      </c>
      <c r="N5115" t="s">
        <v>19026</v>
      </c>
      <c r="O5115">
        <v>0.49666666666666665</v>
      </c>
      <c r="P5115">
        <v>3</v>
      </c>
      <c r="Q5115">
        <v>13</v>
      </c>
      <c r="R5115">
        <v>41</v>
      </c>
      <c r="S5115">
        <v>197</v>
      </c>
      <c r="T5115">
        <v>11</v>
      </c>
      <c r="U5115">
        <v>48</v>
      </c>
      <c r="V5115">
        <v>0</v>
      </c>
      <c r="W5115">
        <v>0</v>
      </c>
      <c r="X5115">
        <v>5.1619380000000001</v>
      </c>
      <c r="Y5115">
        <v>4.2848386999999999</v>
      </c>
      <c r="Z5115">
        <v>22.547322999999999</v>
      </c>
      <c r="AA5115">
        <v>57.518340000000002</v>
      </c>
      <c r="AB5115">
        <v>5.949624</v>
      </c>
      <c r="AC5115">
        <v>18.337160000000001</v>
      </c>
      <c r="AD5115">
        <v>0</v>
      </c>
      <c r="AE5115">
        <v>0</v>
      </c>
      <c r="AF5115">
        <v>113.79922500000001</v>
      </c>
    </row>
    <row r="5116" spans="1:32" x14ac:dyDescent="0.3">
      <c r="A5116">
        <v>3017605</v>
      </c>
      <c r="B5116">
        <v>1</v>
      </c>
      <c r="C5116" t="s">
        <v>83</v>
      </c>
      <c r="D5116" t="s">
        <v>128</v>
      </c>
      <c r="E5116" t="s">
        <v>19027</v>
      </c>
      <c r="F5116" t="s">
        <v>19028</v>
      </c>
      <c r="G5116" t="s">
        <v>134</v>
      </c>
      <c r="H5116" t="s">
        <v>211</v>
      </c>
      <c r="I5116" t="s">
        <v>79</v>
      </c>
      <c r="J5116" t="s">
        <v>136</v>
      </c>
      <c r="K5116" t="s">
        <v>22</v>
      </c>
      <c r="L5116" t="s">
        <v>177</v>
      </c>
      <c r="M5116" t="s">
        <v>19029</v>
      </c>
      <c r="N5116" t="s">
        <v>19030</v>
      </c>
      <c r="O5116">
        <v>1.1125</v>
      </c>
      <c r="P5116">
        <v>0</v>
      </c>
      <c r="Q5116">
        <v>442</v>
      </c>
      <c r="R5116">
        <v>0</v>
      </c>
      <c r="S5116">
        <v>17</v>
      </c>
      <c r="T5116">
        <v>0</v>
      </c>
      <c r="U5116">
        <v>52</v>
      </c>
      <c r="V5116">
        <v>0</v>
      </c>
      <c r="W5116">
        <v>0</v>
      </c>
      <c r="X5116">
        <v>0</v>
      </c>
      <c r="Y5116">
        <v>81.113590000000002</v>
      </c>
      <c r="Z5116">
        <v>0</v>
      </c>
      <c r="AA5116">
        <v>3.7305554999999999</v>
      </c>
      <c r="AB5116">
        <v>0</v>
      </c>
      <c r="AC5116">
        <v>33.528236</v>
      </c>
      <c r="AD5116">
        <v>0</v>
      </c>
      <c r="AE5116">
        <v>0</v>
      </c>
      <c r="AF5116">
        <v>118.37238000000001</v>
      </c>
    </row>
    <row r="5117" spans="1:32" x14ac:dyDescent="0.3">
      <c r="A5117">
        <v>3017587</v>
      </c>
      <c r="B5117">
        <v>1</v>
      </c>
      <c r="C5117" t="s">
        <v>82</v>
      </c>
      <c r="D5117" t="s">
        <v>98</v>
      </c>
      <c r="E5117" t="s">
        <v>19031</v>
      </c>
      <c r="F5117" t="s">
        <v>19032</v>
      </c>
      <c r="G5117" t="s">
        <v>134</v>
      </c>
      <c r="H5117" t="s">
        <v>238</v>
      </c>
      <c r="I5117" t="s">
        <v>78</v>
      </c>
      <c r="J5117" t="s">
        <v>136</v>
      </c>
      <c r="K5117" t="s">
        <v>22</v>
      </c>
      <c r="L5117" t="s">
        <v>177</v>
      </c>
      <c r="M5117" t="s">
        <v>19033</v>
      </c>
      <c r="N5117" t="s">
        <v>19034</v>
      </c>
      <c r="O5117">
        <v>2.6095016666666666</v>
      </c>
      <c r="P5117">
        <v>0</v>
      </c>
      <c r="Q5117">
        <v>18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10.553908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10.553908</v>
      </c>
    </row>
    <row r="5118" spans="1:32" x14ac:dyDescent="0.3">
      <c r="A5118">
        <v>3018696</v>
      </c>
      <c r="B5118">
        <v>1</v>
      </c>
      <c r="C5118" t="s">
        <v>82</v>
      </c>
      <c r="D5118" t="s">
        <v>87</v>
      </c>
      <c r="E5118" t="s">
        <v>19035</v>
      </c>
      <c r="F5118" t="s">
        <v>19036</v>
      </c>
      <c r="G5118" t="s">
        <v>134</v>
      </c>
      <c r="H5118" t="s">
        <v>238</v>
      </c>
      <c r="I5118" t="s">
        <v>78</v>
      </c>
      <c r="J5118" t="s">
        <v>136</v>
      </c>
      <c r="K5118" t="s">
        <v>22</v>
      </c>
      <c r="L5118" t="s">
        <v>177</v>
      </c>
      <c r="M5118" t="s">
        <v>19037</v>
      </c>
      <c r="N5118" t="s">
        <v>19038</v>
      </c>
      <c r="O5118">
        <v>1.0533108333333332</v>
      </c>
      <c r="P5118">
        <v>0</v>
      </c>
      <c r="Q5118">
        <v>1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0.44850590000000001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0.44850590000000001</v>
      </c>
    </row>
    <row r="5119" spans="1:32" x14ac:dyDescent="0.3">
      <c r="A5119">
        <v>3013094</v>
      </c>
      <c r="B5119">
        <v>1</v>
      </c>
      <c r="C5119" t="s">
        <v>82</v>
      </c>
      <c r="D5119" t="s">
        <v>112</v>
      </c>
      <c r="E5119" t="s">
        <v>19039</v>
      </c>
      <c r="F5119" t="s">
        <v>19040</v>
      </c>
      <c r="G5119" t="s">
        <v>134</v>
      </c>
      <c r="H5119" t="s">
        <v>238</v>
      </c>
      <c r="I5119" t="s">
        <v>78</v>
      </c>
      <c r="J5119" t="s">
        <v>136</v>
      </c>
      <c r="K5119" t="s">
        <v>22</v>
      </c>
      <c r="L5119" t="s">
        <v>177</v>
      </c>
      <c r="M5119" t="s">
        <v>19041</v>
      </c>
      <c r="N5119" t="s">
        <v>19042</v>
      </c>
      <c r="O5119">
        <v>4.7017988888888889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13.856532</v>
      </c>
      <c r="AD5119">
        <v>0</v>
      </c>
      <c r="AE5119">
        <v>0</v>
      </c>
      <c r="AF5119">
        <v>13.856532</v>
      </c>
    </row>
    <row r="5120" spans="1:32" x14ac:dyDescent="0.3">
      <c r="A5120">
        <v>3017929</v>
      </c>
      <c r="B5120">
        <v>1</v>
      </c>
      <c r="C5120" t="s">
        <v>82</v>
      </c>
      <c r="D5120" t="s">
        <v>110</v>
      </c>
      <c r="E5120" t="s">
        <v>19043</v>
      </c>
      <c r="F5120" t="s">
        <v>19044</v>
      </c>
      <c r="G5120" t="s">
        <v>134</v>
      </c>
      <c r="H5120" t="s">
        <v>211</v>
      </c>
      <c r="I5120" t="s">
        <v>79</v>
      </c>
      <c r="J5120" t="s">
        <v>136</v>
      </c>
      <c r="K5120" t="s">
        <v>22</v>
      </c>
      <c r="L5120" t="s">
        <v>177</v>
      </c>
      <c r="M5120" t="s">
        <v>19045</v>
      </c>
      <c r="N5120" t="s">
        <v>19046</v>
      </c>
      <c r="O5120">
        <v>0.48249999999999998</v>
      </c>
      <c r="P5120">
        <v>1</v>
      </c>
      <c r="Q5120">
        <v>42</v>
      </c>
      <c r="R5120">
        <v>21</v>
      </c>
      <c r="S5120">
        <v>275</v>
      </c>
      <c r="T5120">
        <v>11</v>
      </c>
      <c r="U5120">
        <v>63</v>
      </c>
      <c r="V5120">
        <v>3</v>
      </c>
      <c r="W5120">
        <v>0</v>
      </c>
      <c r="X5120">
        <v>4.8580344999999997E-2</v>
      </c>
      <c r="Y5120">
        <v>10.319331999999999</v>
      </c>
      <c r="Z5120">
        <v>1.9252157000000001</v>
      </c>
      <c r="AA5120">
        <v>19.393944000000001</v>
      </c>
      <c r="AB5120">
        <v>102.61178</v>
      </c>
      <c r="AC5120">
        <v>13.224944000000001</v>
      </c>
      <c r="AD5120">
        <v>67.976129999999998</v>
      </c>
      <c r="AE5120">
        <v>0</v>
      </c>
      <c r="AF5120">
        <v>215.49992</v>
      </c>
    </row>
    <row r="5121" spans="1:32" x14ac:dyDescent="0.3">
      <c r="A5121">
        <v>3017865</v>
      </c>
      <c r="B5121">
        <v>1</v>
      </c>
      <c r="C5121" t="s">
        <v>82</v>
      </c>
      <c r="D5121" t="s">
        <v>90</v>
      </c>
      <c r="E5121" t="s">
        <v>19047</v>
      </c>
      <c r="F5121" t="s">
        <v>19048</v>
      </c>
      <c r="G5121" t="s">
        <v>134</v>
      </c>
      <c r="H5121" t="s">
        <v>216</v>
      </c>
      <c r="I5121" t="s">
        <v>78</v>
      </c>
      <c r="J5121" t="s">
        <v>136</v>
      </c>
      <c r="K5121" t="s">
        <v>22</v>
      </c>
      <c r="L5121" t="s">
        <v>177</v>
      </c>
      <c r="M5121" t="s">
        <v>19049</v>
      </c>
      <c r="N5121" t="s">
        <v>19050</v>
      </c>
      <c r="O5121">
        <v>2.7546908333333335</v>
      </c>
      <c r="P5121">
        <v>0</v>
      </c>
      <c r="Q5121">
        <v>4</v>
      </c>
      <c r="R5121">
        <v>0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0</v>
      </c>
      <c r="Y5121">
        <v>0.84340345999999999</v>
      </c>
      <c r="Z5121">
        <v>0</v>
      </c>
      <c r="AA5121">
        <v>0</v>
      </c>
      <c r="AB5121">
        <v>0</v>
      </c>
      <c r="AC5121">
        <v>1.8291904999999999</v>
      </c>
      <c r="AD5121">
        <v>0</v>
      </c>
      <c r="AE5121">
        <v>0</v>
      </c>
      <c r="AF5121">
        <v>2.6725940000000001</v>
      </c>
    </row>
    <row r="5122" spans="1:32" x14ac:dyDescent="0.3">
      <c r="A5122">
        <v>3015990</v>
      </c>
      <c r="B5122">
        <v>1</v>
      </c>
      <c r="C5122" t="s">
        <v>83</v>
      </c>
      <c r="D5122" t="s">
        <v>122</v>
      </c>
      <c r="E5122" t="s">
        <v>19051</v>
      </c>
      <c r="F5122" t="s">
        <v>19052</v>
      </c>
      <c r="G5122" t="s">
        <v>134</v>
      </c>
      <c r="H5122" t="s">
        <v>182</v>
      </c>
      <c r="I5122" t="s">
        <v>78</v>
      </c>
      <c r="J5122" t="s">
        <v>136</v>
      </c>
      <c r="K5122" t="s">
        <v>22</v>
      </c>
      <c r="L5122" t="s">
        <v>177</v>
      </c>
      <c r="M5122" t="s">
        <v>19053</v>
      </c>
      <c r="N5122" t="s">
        <v>19054</v>
      </c>
      <c r="O5122">
        <v>1.7926463888888888</v>
      </c>
      <c r="P5122">
        <v>0</v>
      </c>
      <c r="Q5122">
        <v>44</v>
      </c>
      <c r="R5122">
        <v>0</v>
      </c>
      <c r="S5122">
        <v>0</v>
      </c>
      <c r="T5122">
        <v>0</v>
      </c>
      <c r="U5122">
        <v>11</v>
      </c>
      <c r="V5122">
        <v>0</v>
      </c>
      <c r="W5122">
        <v>0</v>
      </c>
      <c r="X5122">
        <v>0</v>
      </c>
      <c r="Y5122">
        <v>13.246969999999999</v>
      </c>
      <c r="Z5122">
        <v>0</v>
      </c>
      <c r="AA5122">
        <v>0</v>
      </c>
      <c r="AB5122">
        <v>0</v>
      </c>
      <c r="AC5122">
        <v>6.4501739999999996</v>
      </c>
      <c r="AD5122">
        <v>0</v>
      </c>
      <c r="AE5122">
        <v>0</v>
      </c>
      <c r="AF5122">
        <v>19.697144000000002</v>
      </c>
    </row>
    <row r="5123" spans="1:32" x14ac:dyDescent="0.3">
      <c r="A5123">
        <v>3018547</v>
      </c>
      <c r="B5123">
        <v>1</v>
      </c>
      <c r="C5123" t="s">
        <v>83</v>
      </c>
      <c r="D5123" t="s">
        <v>118</v>
      </c>
      <c r="E5123" t="s">
        <v>19055</v>
      </c>
      <c r="F5123" t="s">
        <v>19056</v>
      </c>
      <c r="G5123" t="s">
        <v>134</v>
      </c>
      <c r="H5123" t="s">
        <v>211</v>
      </c>
      <c r="I5123" t="s">
        <v>79</v>
      </c>
      <c r="J5123" t="s">
        <v>136</v>
      </c>
      <c r="K5123" t="s">
        <v>22</v>
      </c>
      <c r="L5123" t="s">
        <v>177</v>
      </c>
      <c r="M5123" t="s">
        <v>19057</v>
      </c>
      <c r="N5123" t="s">
        <v>19058</v>
      </c>
      <c r="O5123">
        <v>2.638611111111111</v>
      </c>
      <c r="P5123">
        <v>2</v>
      </c>
      <c r="Q5123">
        <v>162</v>
      </c>
      <c r="R5123">
        <v>29</v>
      </c>
      <c r="S5123">
        <v>175</v>
      </c>
      <c r="T5123">
        <v>2</v>
      </c>
      <c r="U5123">
        <v>8</v>
      </c>
      <c r="V5123">
        <v>0</v>
      </c>
      <c r="W5123">
        <v>0</v>
      </c>
      <c r="X5123">
        <v>9.5097459999999998</v>
      </c>
      <c r="Y5123">
        <v>43.526736999999997</v>
      </c>
      <c r="Z5123">
        <v>9.8255479999999995</v>
      </c>
      <c r="AA5123">
        <v>76.453509999999994</v>
      </c>
      <c r="AB5123">
        <v>0.27891344000000001</v>
      </c>
      <c r="AC5123">
        <v>3.0476089000000002</v>
      </c>
      <c r="AD5123">
        <v>0</v>
      </c>
      <c r="AE5123">
        <v>0</v>
      </c>
      <c r="AF5123">
        <v>142.64205999999999</v>
      </c>
    </row>
    <row r="5124" spans="1:32" x14ac:dyDescent="0.3">
      <c r="A5124">
        <v>3017446</v>
      </c>
      <c r="B5124">
        <v>1</v>
      </c>
      <c r="C5124" t="s">
        <v>82</v>
      </c>
      <c r="D5124" t="s">
        <v>92</v>
      </c>
      <c r="E5124" t="s">
        <v>19059</v>
      </c>
      <c r="F5124" t="s">
        <v>19060</v>
      </c>
      <c r="G5124" t="s">
        <v>134</v>
      </c>
      <c r="H5124" t="s">
        <v>238</v>
      </c>
      <c r="I5124" t="s">
        <v>78</v>
      </c>
      <c r="J5124" t="s">
        <v>136</v>
      </c>
      <c r="K5124" t="s">
        <v>22</v>
      </c>
      <c r="L5124" t="s">
        <v>177</v>
      </c>
      <c r="M5124" t="s">
        <v>19061</v>
      </c>
      <c r="N5124" t="s">
        <v>19062</v>
      </c>
      <c r="O5124">
        <v>1.7226730555555554</v>
      </c>
      <c r="P5124">
        <v>0</v>
      </c>
      <c r="Q5124">
        <v>1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0.44754863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0.44754863</v>
      </c>
    </row>
    <row r="5125" spans="1:32" x14ac:dyDescent="0.3">
      <c r="A5125">
        <v>3016682</v>
      </c>
      <c r="B5125">
        <v>1</v>
      </c>
      <c r="C5125" t="s">
        <v>82</v>
      </c>
      <c r="D5125" t="s">
        <v>96</v>
      </c>
      <c r="E5125" t="s">
        <v>17987</v>
      </c>
      <c r="F5125" t="s">
        <v>17988</v>
      </c>
      <c r="G5125" t="s">
        <v>134</v>
      </c>
      <c r="H5125" t="s">
        <v>216</v>
      </c>
      <c r="I5125" t="s">
        <v>78</v>
      </c>
      <c r="J5125" t="s">
        <v>136</v>
      </c>
      <c r="K5125" t="s">
        <v>22</v>
      </c>
      <c r="L5125" t="s">
        <v>177</v>
      </c>
      <c r="M5125" t="s">
        <v>19063</v>
      </c>
      <c r="N5125" t="s">
        <v>19064</v>
      </c>
      <c r="O5125">
        <v>2.1225647222222221</v>
      </c>
      <c r="P5125">
        <v>0</v>
      </c>
      <c r="Q5125">
        <v>3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1.4035637000000001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1.4035637000000001</v>
      </c>
    </row>
    <row r="5126" spans="1:32" x14ac:dyDescent="0.3">
      <c r="A5126">
        <v>3017550</v>
      </c>
      <c r="B5126">
        <v>2</v>
      </c>
      <c r="C5126" t="s">
        <v>82</v>
      </c>
      <c r="D5126" t="s">
        <v>104</v>
      </c>
      <c r="E5126" t="s">
        <v>19065</v>
      </c>
      <c r="F5126" t="s">
        <v>19066</v>
      </c>
      <c r="G5126" t="s">
        <v>134</v>
      </c>
      <c r="H5126" t="s">
        <v>1835</v>
      </c>
      <c r="I5126" t="s">
        <v>78</v>
      </c>
      <c r="J5126" t="s">
        <v>136</v>
      </c>
      <c r="K5126" t="s">
        <v>22</v>
      </c>
      <c r="L5126" t="s">
        <v>177</v>
      </c>
      <c r="M5126" t="s">
        <v>19067</v>
      </c>
      <c r="N5126" t="s">
        <v>19068</v>
      </c>
      <c r="O5126">
        <v>1.0811111111111111</v>
      </c>
      <c r="P5126">
        <v>0</v>
      </c>
      <c r="Q5126">
        <v>909</v>
      </c>
      <c r="R5126">
        <v>0</v>
      </c>
      <c r="S5126">
        <v>0</v>
      </c>
      <c r="T5126">
        <v>0</v>
      </c>
      <c r="U5126">
        <v>48</v>
      </c>
      <c r="V5126">
        <v>0</v>
      </c>
      <c r="W5126">
        <v>0</v>
      </c>
      <c r="X5126">
        <v>0</v>
      </c>
      <c r="Y5126">
        <v>348.31130000000002</v>
      </c>
      <c r="Z5126">
        <v>0</v>
      </c>
      <c r="AA5126">
        <v>0</v>
      </c>
      <c r="AB5126">
        <v>0</v>
      </c>
      <c r="AC5126">
        <v>35.205010000000001</v>
      </c>
      <c r="AD5126">
        <v>0</v>
      </c>
      <c r="AE5126">
        <v>0</v>
      </c>
      <c r="AF5126">
        <v>383.51632999999998</v>
      </c>
    </row>
    <row r="5127" spans="1:32" x14ac:dyDescent="0.3">
      <c r="A5127">
        <v>3017959</v>
      </c>
      <c r="B5127">
        <v>1</v>
      </c>
      <c r="C5127" t="s">
        <v>83</v>
      </c>
      <c r="D5127" t="s">
        <v>123</v>
      </c>
      <c r="E5127" t="s">
        <v>19069</v>
      </c>
      <c r="F5127" t="s">
        <v>19070</v>
      </c>
      <c r="G5127" t="s">
        <v>134</v>
      </c>
      <c r="H5127" t="s">
        <v>247</v>
      </c>
      <c r="I5127" t="s">
        <v>78</v>
      </c>
      <c r="J5127" t="s">
        <v>136</v>
      </c>
      <c r="K5127" t="s">
        <v>22</v>
      </c>
      <c r="L5127" t="s">
        <v>177</v>
      </c>
      <c r="M5127" t="s">
        <v>19071</v>
      </c>
      <c r="N5127" t="s">
        <v>19072</v>
      </c>
      <c r="O5127">
        <v>1.182478611111111</v>
      </c>
      <c r="P5127">
        <v>0</v>
      </c>
      <c r="Q5127">
        <v>33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7.8034515000000004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7.8034515000000004</v>
      </c>
    </row>
    <row r="5128" spans="1:32" x14ac:dyDescent="0.3">
      <c r="A5128">
        <v>3014843</v>
      </c>
      <c r="B5128">
        <v>2</v>
      </c>
      <c r="C5128" t="s">
        <v>82</v>
      </c>
      <c r="D5128" t="s">
        <v>111</v>
      </c>
      <c r="E5128" t="s">
        <v>19073</v>
      </c>
      <c r="F5128" t="s">
        <v>19074</v>
      </c>
      <c r="G5128" t="s">
        <v>134</v>
      </c>
      <c r="H5128" t="s">
        <v>404</v>
      </c>
      <c r="I5128" t="s">
        <v>78</v>
      </c>
      <c r="J5128" t="s">
        <v>136</v>
      </c>
      <c r="K5128" t="s">
        <v>22</v>
      </c>
      <c r="L5128" t="s">
        <v>177</v>
      </c>
      <c r="M5128" t="s">
        <v>19075</v>
      </c>
      <c r="N5128" t="s">
        <v>19076</v>
      </c>
      <c r="O5128">
        <v>1.2105555555555556</v>
      </c>
      <c r="P5128">
        <v>0</v>
      </c>
      <c r="Q5128">
        <v>21</v>
      </c>
      <c r="R5128">
        <v>0</v>
      </c>
      <c r="S5128">
        <v>18</v>
      </c>
      <c r="T5128">
        <v>0</v>
      </c>
      <c r="U5128">
        <v>5</v>
      </c>
      <c r="V5128">
        <v>0</v>
      </c>
      <c r="W5128">
        <v>0</v>
      </c>
      <c r="X5128">
        <v>0</v>
      </c>
      <c r="Y5128">
        <v>1.0250272</v>
      </c>
      <c r="Z5128">
        <v>0</v>
      </c>
      <c r="AA5128">
        <v>2.696679</v>
      </c>
      <c r="AB5128">
        <v>0</v>
      </c>
      <c r="AC5128">
        <v>0.25434289999999998</v>
      </c>
      <c r="AD5128">
        <v>0</v>
      </c>
      <c r="AE5128">
        <v>0</v>
      </c>
      <c r="AF5128">
        <v>3.9760494</v>
      </c>
    </row>
    <row r="5129" spans="1:32" x14ac:dyDescent="0.3">
      <c r="A5129">
        <v>3019989</v>
      </c>
      <c r="B5129">
        <v>1</v>
      </c>
      <c r="C5129" t="s">
        <v>82</v>
      </c>
      <c r="D5129" t="s">
        <v>113</v>
      </c>
      <c r="E5129" t="s">
        <v>19077</v>
      </c>
      <c r="F5129" t="s">
        <v>19078</v>
      </c>
      <c r="G5129" t="s">
        <v>134</v>
      </c>
      <c r="H5129" t="s">
        <v>367</v>
      </c>
      <c r="I5129" t="s">
        <v>78</v>
      </c>
      <c r="J5129" t="s">
        <v>136</v>
      </c>
      <c r="K5129" t="s">
        <v>22</v>
      </c>
      <c r="L5129" t="s">
        <v>177</v>
      </c>
      <c r="M5129" t="s">
        <v>19079</v>
      </c>
      <c r="N5129" t="s">
        <v>19080</v>
      </c>
      <c r="O5129">
        <v>3.9366325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2.7797474999999999E-2</v>
      </c>
      <c r="AD5129">
        <v>0</v>
      </c>
      <c r="AE5129">
        <v>0</v>
      </c>
      <c r="AF5129">
        <v>2.7797474999999999E-2</v>
      </c>
    </row>
    <row r="5130" spans="1:32" x14ac:dyDescent="0.3">
      <c r="A5130">
        <v>3019892</v>
      </c>
      <c r="B5130">
        <v>1</v>
      </c>
      <c r="C5130" t="s">
        <v>83</v>
      </c>
      <c r="D5130" t="s">
        <v>124</v>
      </c>
      <c r="E5130" t="s">
        <v>19081</v>
      </c>
      <c r="F5130" t="s">
        <v>19082</v>
      </c>
      <c r="G5130" t="s">
        <v>134</v>
      </c>
      <c r="H5130" t="s">
        <v>487</v>
      </c>
      <c r="I5130" t="s">
        <v>78</v>
      </c>
      <c r="J5130" t="s">
        <v>136</v>
      </c>
      <c r="K5130" t="s">
        <v>22</v>
      </c>
      <c r="L5130" t="s">
        <v>177</v>
      </c>
      <c r="M5130" t="s">
        <v>19083</v>
      </c>
      <c r="N5130" t="s">
        <v>19084</v>
      </c>
      <c r="O5130">
        <v>1.9755066666666665</v>
      </c>
      <c r="P5130">
        <v>0</v>
      </c>
      <c r="Q5130">
        <v>7</v>
      </c>
      <c r="R5130">
        <v>0</v>
      </c>
      <c r="S5130">
        <v>6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1.6506101</v>
      </c>
      <c r="Z5130">
        <v>0</v>
      </c>
      <c r="AA5130">
        <v>0.66386089999999998</v>
      </c>
      <c r="AB5130">
        <v>0</v>
      </c>
      <c r="AC5130">
        <v>0</v>
      </c>
      <c r="AD5130">
        <v>0</v>
      </c>
      <c r="AE5130">
        <v>0</v>
      </c>
      <c r="AF5130">
        <v>2.3144710000000002</v>
      </c>
    </row>
    <row r="5131" spans="1:32" x14ac:dyDescent="0.3">
      <c r="A5131">
        <v>3018283</v>
      </c>
      <c r="B5131">
        <v>1</v>
      </c>
      <c r="C5131" t="s">
        <v>83</v>
      </c>
      <c r="D5131" t="s">
        <v>130</v>
      </c>
      <c r="E5131" t="s">
        <v>19085</v>
      </c>
      <c r="F5131" t="s">
        <v>19086</v>
      </c>
      <c r="G5131" t="s">
        <v>134</v>
      </c>
      <c r="H5131" t="s">
        <v>211</v>
      </c>
      <c r="I5131" t="s">
        <v>79</v>
      </c>
      <c r="J5131" t="s">
        <v>136</v>
      </c>
      <c r="K5131" t="s">
        <v>22</v>
      </c>
      <c r="L5131" t="s">
        <v>177</v>
      </c>
      <c r="M5131" t="s">
        <v>19087</v>
      </c>
      <c r="N5131" t="s">
        <v>19088</v>
      </c>
      <c r="O5131">
        <v>0.77500000000000002</v>
      </c>
      <c r="P5131">
        <v>5</v>
      </c>
      <c r="Q5131">
        <v>12202</v>
      </c>
      <c r="R5131">
        <v>13</v>
      </c>
      <c r="S5131">
        <v>152</v>
      </c>
      <c r="T5131">
        <v>24</v>
      </c>
      <c r="U5131">
        <v>997</v>
      </c>
      <c r="V5131">
        <v>11</v>
      </c>
      <c r="W5131">
        <v>1</v>
      </c>
      <c r="X5131">
        <v>45.504314000000001</v>
      </c>
      <c r="Y5131">
        <v>2076.0927999999999</v>
      </c>
      <c r="Z5131">
        <v>7.0221586</v>
      </c>
      <c r="AA5131">
        <v>34.301090000000002</v>
      </c>
      <c r="AB5131">
        <v>160.39384000000001</v>
      </c>
      <c r="AC5131">
        <v>600.94880000000001</v>
      </c>
      <c r="AD5131">
        <v>407.59829999999999</v>
      </c>
      <c r="AE5131">
        <v>3.0987855999999998</v>
      </c>
      <c r="AF5131">
        <v>3334.9602</v>
      </c>
    </row>
    <row r="5132" spans="1:32" x14ac:dyDescent="0.3">
      <c r="A5132">
        <v>3016730</v>
      </c>
      <c r="B5132">
        <v>1</v>
      </c>
      <c r="C5132" t="s">
        <v>82</v>
      </c>
      <c r="D5132" t="s">
        <v>99</v>
      </c>
      <c r="E5132" t="s">
        <v>19089</v>
      </c>
      <c r="F5132" t="s">
        <v>19090</v>
      </c>
      <c r="G5132" t="s">
        <v>134</v>
      </c>
      <c r="H5132" t="s">
        <v>216</v>
      </c>
      <c r="I5132" t="s">
        <v>78</v>
      </c>
      <c r="J5132" t="s">
        <v>136</v>
      </c>
      <c r="K5132" t="s">
        <v>22</v>
      </c>
      <c r="L5132" t="s">
        <v>177</v>
      </c>
      <c r="M5132" t="s">
        <v>19091</v>
      </c>
      <c r="N5132" t="s">
        <v>19092</v>
      </c>
      <c r="O5132">
        <v>8.5126566666666665</v>
      </c>
      <c r="P5132">
        <v>0</v>
      </c>
      <c r="Q5132">
        <v>8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6.3710079999999998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6.3710079999999998</v>
      </c>
    </row>
    <row r="5133" spans="1:32" x14ac:dyDescent="0.3">
      <c r="A5133">
        <v>3015074</v>
      </c>
      <c r="B5133">
        <v>1</v>
      </c>
      <c r="C5133" t="s">
        <v>83</v>
      </c>
      <c r="D5133" t="s">
        <v>115</v>
      </c>
      <c r="E5133" t="s">
        <v>19093</v>
      </c>
      <c r="F5133" t="s">
        <v>19094</v>
      </c>
      <c r="G5133" t="s">
        <v>134</v>
      </c>
      <c r="H5133" t="s">
        <v>142</v>
      </c>
      <c r="I5133" t="s">
        <v>79</v>
      </c>
      <c r="J5133" t="s">
        <v>136</v>
      </c>
      <c r="K5133" t="s">
        <v>22</v>
      </c>
      <c r="L5133" t="s">
        <v>137</v>
      </c>
      <c r="M5133" t="s">
        <v>19095</v>
      </c>
      <c r="N5133" t="s">
        <v>19096</v>
      </c>
      <c r="O5133">
        <v>4.25</v>
      </c>
      <c r="P5133">
        <v>0</v>
      </c>
      <c r="Q5133">
        <v>443</v>
      </c>
      <c r="R5133">
        <v>7</v>
      </c>
      <c r="S5133">
        <v>15</v>
      </c>
      <c r="T5133">
        <v>1</v>
      </c>
      <c r="U5133">
        <v>27</v>
      </c>
      <c r="V5133">
        <v>0</v>
      </c>
      <c r="W5133">
        <v>0</v>
      </c>
      <c r="X5133">
        <v>0</v>
      </c>
      <c r="Y5133">
        <v>345.90352999999999</v>
      </c>
      <c r="Z5133">
        <v>7.9498896999999999</v>
      </c>
      <c r="AA5133">
        <v>7.3106109999999997</v>
      </c>
      <c r="AB5133">
        <v>14.45452</v>
      </c>
      <c r="AC5133">
        <v>52.971207</v>
      </c>
      <c r="AD5133">
        <v>0</v>
      </c>
      <c r="AE5133">
        <v>0</v>
      </c>
      <c r="AF5133">
        <v>428.58974999999998</v>
      </c>
    </row>
    <row r="5134" spans="1:32" x14ac:dyDescent="0.3">
      <c r="A5134">
        <v>3016832</v>
      </c>
      <c r="B5134">
        <v>1</v>
      </c>
      <c r="C5134" t="s">
        <v>82</v>
      </c>
      <c r="D5134" t="s">
        <v>90</v>
      </c>
      <c r="E5134" t="s">
        <v>19097</v>
      </c>
      <c r="F5134" t="s">
        <v>19098</v>
      </c>
      <c r="G5134" t="s">
        <v>134</v>
      </c>
      <c r="H5134" t="s">
        <v>247</v>
      </c>
      <c r="I5134" t="s">
        <v>78</v>
      </c>
      <c r="J5134" t="s">
        <v>136</v>
      </c>
      <c r="K5134" t="s">
        <v>22</v>
      </c>
      <c r="L5134" t="s">
        <v>177</v>
      </c>
      <c r="M5134" t="s">
        <v>19099</v>
      </c>
      <c r="N5134" t="s">
        <v>19100</v>
      </c>
      <c r="O5134">
        <v>0.87894416666666664</v>
      </c>
      <c r="P5134">
        <v>0</v>
      </c>
      <c r="Q5134">
        <v>178</v>
      </c>
      <c r="R5134">
        <v>0</v>
      </c>
      <c r="S5134">
        <v>0</v>
      </c>
      <c r="T5134">
        <v>0</v>
      </c>
      <c r="U5134">
        <v>24</v>
      </c>
      <c r="V5134">
        <v>0</v>
      </c>
      <c r="W5134">
        <v>0</v>
      </c>
      <c r="X5134">
        <v>0</v>
      </c>
      <c r="Y5134">
        <v>41.698929999999997</v>
      </c>
      <c r="Z5134">
        <v>0</v>
      </c>
      <c r="AA5134">
        <v>0</v>
      </c>
      <c r="AB5134">
        <v>0</v>
      </c>
      <c r="AC5134">
        <v>19.201423999999999</v>
      </c>
      <c r="AD5134">
        <v>0</v>
      </c>
      <c r="AE5134">
        <v>0</v>
      </c>
      <c r="AF5134">
        <v>60.900351999999998</v>
      </c>
    </row>
    <row r="5135" spans="1:32" x14ac:dyDescent="0.3">
      <c r="A5135">
        <v>3012071</v>
      </c>
      <c r="B5135">
        <v>1</v>
      </c>
      <c r="C5135" t="s">
        <v>83</v>
      </c>
      <c r="D5135" t="s">
        <v>124</v>
      </c>
      <c r="E5135" t="s">
        <v>19101</v>
      </c>
      <c r="F5135" t="s">
        <v>19102</v>
      </c>
      <c r="G5135" t="s">
        <v>134</v>
      </c>
      <c r="H5135" t="s">
        <v>147</v>
      </c>
      <c r="I5135" t="s">
        <v>79</v>
      </c>
      <c r="J5135" t="s">
        <v>136</v>
      </c>
      <c r="K5135" t="s">
        <v>22</v>
      </c>
      <c r="L5135" t="s">
        <v>137</v>
      </c>
      <c r="M5135" t="s">
        <v>19103</v>
      </c>
      <c r="N5135" t="s">
        <v>19104</v>
      </c>
      <c r="O5135">
        <v>3.7780555555555555</v>
      </c>
      <c r="P5135">
        <v>3</v>
      </c>
      <c r="Q5135">
        <v>519</v>
      </c>
      <c r="R5135">
        <v>59</v>
      </c>
      <c r="S5135">
        <v>127</v>
      </c>
      <c r="T5135">
        <v>2</v>
      </c>
      <c r="U5135">
        <v>19</v>
      </c>
      <c r="V5135">
        <v>0</v>
      </c>
      <c r="W5135">
        <v>0</v>
      </c>
      <c r="X5135">
        <v>103.13840500000001</v>
      </c>
      <c r="Y5135">
        <v>253.06</v>
      </c>
      <c r="Z5135">
        <v>93.517394999999993</v>
      </c>
      <c r="AA5135">
        <v>109.736496</v>
      </c>
      <c r="AB5135">
        <v>8.3134879999999995</v>
      </c>
      <c r="AC5135">
        <v>12.512211000000001</v>
      </c>
      <c r="AD5135">
        <v>0</v>
      </c>
      <c r="AE5135">
        <v>0</v>
      </c>
      <c r="AF5135">
        <v>580.27800000000002</v>
      </c>
    </row>
    <row r="5136" spans="1:32" x14ac:dyDescent="0.3">
      <c r="A5136">
        <v>3017955</v>
      </c>
      <c r="B5136">
        <v>1</v>
      </c>
      <c r="C5136" t="s">
        <v>82</v>
      </c>
      <c r="D5136" t="s">
        <v>112</v>
      </c>
      <c r="E5136" t="s">
        <v>13603</v>
      </c>
      <c r="F5136" t="s">
        <v>13604</v>
      </c>
      <c r="G5136" t="s">
        <v>134</v>
      </c>
      <c r="H5136" t="s">
        <v>367</v>
      </c>
      <c r="I5136" t="s">
        <v>78</v>
      </c>
      <c r="J5136" t="s">
        <v>136</v>
      </c>
      <c r="K5136" t="s">
        <v>22</v>
      </c>
      <c r="L5136" t="s">
        <v>177</v>
      </c>
      <c r="M5136" t="s">
        <v>19105</v>
      </c>
      <c r="N5136" t="s">
        <v>19106</v>
      </c>
      <c r="O5136">
        <v>5.0247999999999999</v>
      </c>
      <c r="P5136">
        <v>0</v>
      </c>
      <c r="Q5136">
        <v>2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2.6173747000000001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2.6173747000000001</v>
      </c>
    </row>
    <row r="5137" spans="1:32" x14ac:dyDescent="0.3">
      <c r="A5137">
        <v>3017948</v>
      </c>
      <c r="B5137">
        <v>1</v>
      </c>
      <c r="C5137" t="s">
        <v>82</v>
      </c>
      <c r="D5137" t="s">
        <v>112</v>
      </c>
      <c r="E5137" t="s">
        <v>19107</v>
      </c>
      <c r="F5137" t="s">
        <v>19108</v>
      </c>
      <c r="G5137" t="s">
        <v>134</v>
      </c>
      <c r="H5137" t="s">
        <v>367</v>
      </c>
      <c r="I5137" t="s">
        <v>78</v>
      </c>
      <c r="J5137" t="s">
        <v>136</v>
      </c>
      <c r="K5137" t="s">
        <v>22</v>
      </c>
      <c r="L5137" t="s">
        <v>177</v>
      </c>
      <c r="M5137" t="s">
        <v>19109</v>
      </c>
      <c r="N5137" t="s">
        <v>19110</v>
      </c>
      <c r="O5137">
        <v>0.99569305555555554</v>
      </c>
      <c r="P5137">
        <v>0</v>
      </c>
      <c r="Q5137">
        <v>11</v>
      </c>
      <c r="R5137">
        <v>0</v>
      </c>
      <c r="S5137">
        <v>0</v>
      </c>
      <c r="T5137">
        <v>0</v>
      </c>
      <c r="U5137">
        <v>2</v>
      </c>
      <c r="V5137">
        <v>0</v>
      </c>
      <c r="W5137">
        <v>0</v>
      </c>
      <c r="X5137">
        <v>0</v>
      </c>
      <c r="Y5137">
        <v>2.9581412999999999</v>
      </c>
      <c r="Z5137">
        <v>0</v>
      </c>
      <c r="AA5137">
        <v>0</v>
      </c>
      <c r="AB5137">
        <v>0</v>
      </c>
      <c r="AC5137">
        <v>2.3996743999999999</v>
      </c>
      <c r="AD5137">
        <v>0</v>
      </c>
      <c r="AE5137">
        <v>0</v>
      </c>
      <c r="AF5137">
        <v>5.3578156999999997</v>
      </c>
    </row>
    <row r="5138" spans="1:32" x14ac:dyDescent="0.3">
      <c r="A5138">
        <v>3022502</v>
      </c>
      <c r="B5138">
        <v>1</v>
      </c>
      <c r="C5138" t="s">
        <v>82</v>
      </c>
      <c r="D5138" t="s">
        <v>90</v>
      </c>
      <c r="E5138" t="s">
        <v>19111</v>
      </c>
      <c r="F5138" t="s">
        <v>19112</v>
      </c>
      <c r="G5138" t="s">
        <v>134</v>
      </c>
      <c r="H5138" t="s">
        <v>293</v>
      </c>
      <c r="I5138" t="s">
        <v>79</v>
      </c>
      <c r="J5138" t="s">
        <v>136</v>
      </c>
      <c r="K5138" t="s">
        <v>22</v>
      </c>
      <c r="L5138" t="s">
        <v>177</v>
      </c>
      <c r="M5138" t="s">
        <v>19113</v>
      </c>
      <c r="N5138" t="s">
        <v>19114</v>
      </c>
      <c r="O5138">
        <v>2.1391666666666667</v>
      </c>
      <c r="P5138">
        <v>0</v>
      </c>
      <c r="Q5138">
        <v>2</v>
      </c>
      <c r="R5138">
        <v>0</v>
      </c>
      <c r="S5138">
        <v>0</v>
      </c>
      <c r="T5138">
        <v>2</v>
      </c>
      <c r="U5138">
        <v>279</v>
      </c>
      <c r="V5138">
        <v>2</v>
      </c>
      <c r="W5138">
        <v>0</v>
      </c>
      <c r="X5138">
        <v>0</v>
      </c>
      <c r="Y5138">
        <v>4.1665853999999998</v>
      </c>
      <c r="Z5138">
        <v>0</v>
      </c>
      <c r="AA5138">
        <v>0</v>
      </c>
      <c r="AB5138">
        <v>187.90244000000001</v>
      </c>
      <c r="AC5138">
        <v>399.38839999999999</v>
      </c>
      <c r="AD5138">
        <v>257.01425</v>
      </c>
      <c r="AE5138">
        <v>0</v>
      </c>
      <c r="AF5138">
        <v>848.47170000000006</v>
      </c>
    </row>
    <row r="5139" spans="1:32" x14ac:dyDescent="0.3">
      <c r="A5139">
        <v>3015313</v>
      </c>
      <c r="B5139">
        <v>1</v>
      </c>
      <c r="C5139" t="s">
        <v>82</v>
      </c>
      <c r="D5139" t="s">
        <v>92</v>
      </c>
      <c r="E5139" t="s">
        <v>1838</v>
      </c>
      <c r="F5139" t="s">
        <v>1839</v>
      </c>
      <c r="G5139" t="s">
        <v>134</v>
      </c>
      <c r="H5139" t="s">
        <v>19115</v>
      </c>
      <c r="I5139" t="s">
        <v>80</v>
      </c>
      <c r="J5139" t="s">
        <v>136</v>
      </c>
      <c r="K5139" t="s">
        <v>22</v>
      </c>
      <c r="L5139" t="s">
        <v>177</v>
      </c>
      <c r="M5139" t="s">
        <v>19116</v>
      </c>
      <c r="N5139" t="s">
        <v>19117</v>
      </c>
      <c r="O5139">
        <v>0.56333333333333335</v>
      </c>
      <c r="P5139">
        <v>98</v>
      </c>
      <c r="Q5139">
        <v>13957</v>
      </c>
      <c r="R5139">
        <v>9</v>
      </c>
      <c r="S5139">
        <v>114</v>
      </c>
      <c r="T5139">
        <v>45</v>
      </c>
      <c r="U5139">
        <v>1782</v>
      </c>
      <c r="V5139">
        <v>1</v>
      </c>
      <c r="W5139">
        <v>1</v>
      </c>
      <c r="X5139">
        <v>48.403655999999998</v>
      </c>
      <c r="Y5139">
        <v>3401.5459999999998</v>
      </c>
      <c r="Z5139">
        <v>17.783771999999999</v>
      </c>
      <c r="AA5139">
        <v>30.415133000000001</v>
      </c>
      <c r="AB5139">
        <v>592.67895999999996</v>
      </c>
      <c r="AC5139">
        <v>979.04894999999999</v>
      </c>
      <c r="AD5139">
        <v>12.449203499999999</v>
      </c>
      <c r="AE5139">
        <v>9.9419489999999999E-2</v>
      </c>
      <c r="AF5139">
        <v>5082.4250000000002</v>
      </c>
    </row>
    <row r="5140" spans="1:32" x14ac:dyDescent="0.3">
      <c r="A5140">
        <v>3017926</v>
      </c>
      <c r="B5140">
        <v>1</v>
      </c>
      <c r="C5140" t="s">
        <v>82</v>
      </c>
      <c r="D5140" t="s">
        <v>92</v>
      </c>
      <c r="E5140" t="s">
        <v>19118</v>
      </c>
      <c r="F5140" t="s">
        <v>19119</v>
      </c>
      <c r="G5140" t="s">
        <v>134</v>
      </c>
      <c r="H5140" t="s">
        <v>404</v>
      </c>
      <c r="I5140" t="s">
        <v>78</v>
      </c>
      <c r="J5140" t="s">
        <v>136</v>
      </c>
      <c r="K5140" t="s">
        <v>22</v>
      </c>
      <c r="L5140" t="s">
        <v>177</v>
      </c>
      <c r="M5140" t="s">
        <v>19120</v>
      </c>
      <c r="N5140" t="s">
        <v>19121</v>
      </c>
      <c r="O5140">
        <v>1.5491755555555555</v>
      </c>
      <c r="P5140">
        <v>0</v>
      </c>
      <c r="Q5140">
        <v>10</v>
      </c>
      <c r="R5140">
        <v>0</v>
      </c>
      <c r="S5140">
        <v>0</v>
      </c>
      <c r="T5140">
        <v>0</v>
      </c>
      <c r="U5140">
        <v>5</v>
      </c>
      <c r="V5140">
        <v>0</v>
      </c>
      <c r="W5140">
        <v>0</v>
      </c>
      <c r="X5140">
        <v>0</v>
      </c>
      <c r="Y5140">
        <v>10.296006999999999</v>
      </c>
      <c r="Z5140">
        <v>0</v>
      </c>
      <c r="AA5140">
        <v>0</v>
      </c>
      <c r="AB5140">
        <v>0</v>
      </c>
      <c r="AC5140">
        <v>9.1273759999999999</v>
      </c>
      <c r="AD5140">
        <v>0</v>
      </c>
      <c r="AE5140">
        <v>0</v>
      </c>
      <c r="AF5140">
        <v>19.423382</v>
      </c>
    </row>
    <row r="5141" spans="1:32" x14ac:dyDescent="0.3">
      <c r="A5141">
        <v>3001577</v>
      </c>
      <c r="B5141">
        <v>1</v>
      </c>
      <c r="C5141" t="s">
        <v>82</v>
      </c>
      <c r="D5141" t="s">
        <v>113</v>
      </c>
      <c r="E5141" t="s">
        <v>19122</v>
      </c>
      <c r="F5141" t="s">
        <v>19123</v>
      </c>
      <c r="G5141" t="s">
        <v>134</v>
      </c>
      <c r="H5141" t="s">
        <v>487</v>
      </c>
      <c r="I5141" t="s">
        <v>78</v>
      </c>
      <c r="J5141" t="s">
        <v>136</v>
      </c>
      <c r="K5141" t="s">
        <v>22</v>
      </c>
      <c r="L5141" t="s">
        <v>177</v>
      </c>
      <c r="M5141" t="s">
        <v>19124</v>
      </c>
      <c r="N5141" t="s">
        <v>19125</v>
      </c>
      <c r="O5141">
        <v>4.4071002777777775</v>
      </c>
      <c r="P5141">
        <v>0</v>
      </c>
      <c r="Q5141">
        <v>7</v>
      </c>
      <c r="R5141">
        <v>0</v>
      </c>
      <c r="S5141">
        <v>4</v>
      </c>
      <c r="T5141">
        <v>0</v>
      </c>
      <c r="U5141">
        <v>5</v>
      </c>
      <c r="V5141">
        <v>0</v>
      </c>
      <c r="W5141">
        <v>0</v>
      </c>
      <c r="X5141">
        <v>0</v>
      </c>
      <c r="Y5141">
        <v>36.053265000000003</v>
      </c>
      <c r="Z5141">
        <v>0</v>
      </c>
      <c r="AA5141">
        <v>5.3947506000000001</v>
      </c>
      <c r="AB5141">
        <v>0</v>
      </c>
      <c r="AC5141">
        <v>114.78789</v>
      </c>
      <c r="AD5141">
        <v>0</v>
      </c>
      <c r="AE5141">
        <v>0</v>
      </c>
      <c r="AF5141">
        <v>156.23589999999999</v>
      </c>
    </row>
    <row r="5142" spans="1:32" x14ac:dyDescent="0.3">
      <c r="A5142">
        <v>3019161</v>
      </c>
      <c r="B5142">
        <v>1</v>
      </c>
      <c r="C5142" t="s">
        <v>82</v>
      </c>
      <c r="D5142" t="s">
        <v>92</v>
      </c>
      <c r="E5142" t="s">
        <v>19126</v>
      </c>
      <c r="F5142" t="s">
        <v>19127</v>
      </c>
      <c r="G5142" t="s">
        <v>134</v>
      </c>
      <c r="H5142" t="s">
        <v>874</v>
      </c>
      <c r="I5142" t="s">
        <v>78</v>
      </c>
      <c r="J5142" t="s">
        <v>136</v>
      </c>
      <c r="K5142" t="s">
        <v>3</v>
      </c>
      <c r="L5142" t="s">
        <v>177</v>
      </c>
      <c r="M5142" t="s">
        <v>19128</v>
      </c>
      <c r="N5142" t="s">
        <v>19129</v>
      </c>
      <c r="O5142">
        <v>0.90062694444444447</v>
      </c>
      <c r="P5142">
        <v>0</v>
      </c>
      <c r="Q5142">
        <v>1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4.0506729999999998E-2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4.0506729999999998E-2</v>
      </c>
    </row>
    <row r="5143" spans="1:32" x14ac:dyDescent="0.3">
      <c r="A5143">
        <v>3017892</v>
      </c>
      <c r="B5143">
        <v>1</v>
      </c>
      <c r="C5143" t="s">
        <v>82</v>
      </c>
      <c r="D5143" t="s">
        <v>92</v>
      </c>
      <c r="E5143" t="s">
        <v>19130</v>
      </c>
      <c r="F5143" t="s">
        <v>19131</v>
      </c>
      <c r="G5143" t="s">
        <v>134</v>
      </c>
      <c r="H5143" t="s">
        <v>238</v>
      </c>
      <c r="I5143" t="s">
        <v>78</v>
      </c>
      <c r="J5143" t="s">
        <v>136</v>
      </c>
      <c r="K5143" t="s">
        <v>22</v>
      </c>
      <c r="L5143" t="s">
        <v>177</v>
      </c>
      <c r="M5143" t="s">
        <v>19132</v>
      </c>
      <c r="N5143" t="s">
        <v>19133</v>
      </c>
      <c r="O5143">
        <v>4.1952322222222218</v>
      </c>
      <c r="P5143">
        <v>0</v>
      </c>
      <c r="Q5143">
        <v>1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2.1700623999999999E-4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2.1700623999999999E-4</v>
      </c>
    </row>
    <row r="5144" spans="1:32" x14ac:dyDescent="0.3">
      <c r="A5144">
        <v>3018316</v>
      </c>
      <c r="B5144">
        <v>1</v>
      </c>
      <c r="C5144" t="s">
        <v>82</v>
      </c>
      <c r="D5144" t="s">
        <v>108</v>
      </c>
      <c r="E5144" t="s">
        <v>14460</v>
      </c>
      <c r="F5144" t="s">
        <v>14461</v>
      </c>
      <c r="G5144" t="s">
        <v>134</v>
      </c>
      <c r="H5144" t="s">
        <v>327</v>
      </c>
      <c r="I5144" t="s">
        <v>78</v>
      </c>
      <c r="J5144" t="s">
        <v>136</v>
      </c>
      <c r="K5144" t="s">
        <v>22</v>
      </c>
      <c r="L5144" t="s">
        <v>177</v>
      </c>
      <c r="M5144" t="s">
        <v>19134</v>
      </c>
      <c r="N5144" t="s">
        <v>19135</v>
      </c>
      <c r="O5144">
        <v>2.3411269444444445</v>
      </c>
      <c r="P5144">
        <v>0</v>
      </c>
      <c r="Q5144">
        <v>0</v>
      </c>
      <c r="R5144">
        <v>0</v>
      </c>
      <c r="S5144">
        <v>15</v>
      </c>
      <c r="T5144">
        <v>0</v>
      </c>
      <c r="U5144">
        <v>6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33.205930000000002</v>
      </c>
      <c r="AB5144">
        <v>0</v>
      </c>
      <c r="AC5144">
        <v>18.610731000000001</v>
      </c>
      <c r="AD5144">
        <v>0</v>
      </c>
      <c r="AE5144">
        <v>0</v>
      </c>
      <c r="AF5144">
        <v>51.816659999999999</v>
      </c>
    </row>
    <row r="5145" spans="1:32" x14ac:dyDescent="0.3">
      <c r="A5145">
        <v>3017561</v>
      </c>
      <c r="B5145">
        <v>1</v>
      </c>
      <c r="C5145" t="s">
        <v>82</v>
      </c>
      <c r="D5145" t="s">
        <v>86</v>
      </c>
      <c r="E5145" t="s">
        <v>19136</v>
      </c>
      <c r="F5145" t="s">
        <v>19137</v>
      </c>
      <c r="G5145" t="s">
        <v>134</v>
      </c>
      <c r="H5145" t="s">
        <v>238</v>
      </c>
      <c r="I5145" t="s">
        <v>78</v>
      </c>
      <c r="J5145" t="s">
        <v>136</v>
      </c>
      <c r="K5145" t="s">
        <v>22</v>
      </c>
      <c r="L5145" t="s">
        <v>177</v>
      </c>
      <c r="M5145" t="s">
        <v>19138</v>
      </c>
      <c r="N5145" t="s">
        <v>19139</v>
      </c>
      <c r="O5145">
        <v>2.6939177777777776</v>
      </c>
      <c r="P5145">
        <v>0</v>
      </c>
      <c r="Q5145">
        <v>1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0.64466447000000004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0.64466447000000004</v>
      </c>
    </row>
    <row r="5146" spans="1:32" x14ac:dyDescent="0.3">
      <c r="A5146">
        <v>3016685</v>
      </c>
      <c r="B5146">
        <v>1</v>
      </c>
      <c r="C5146" t="s">
        <v>82</v>
      </c>
      <c r="D5146" t="s">
        <v>98</v>
      </c>
      <c r="E5146" t="s">
        <v>674</v>
      </c>
      <c r="F5146" t="s">
        <v>675</v>
      </c>
      <c r="G5146" t="s">
        <v>134</v>
      </c>
      <c r="H5146" t="s">
        <v>229</v>
      </c>
      <c r="I5146" t="s">
        <v>78</v>
      </c>
      <c r="J5146" t="s">
        <v>136</v>
      </c>
      <c r="K5146" t="s">
        <v>22</v>
      </c>
      <c r="L5146" t="s">
        <v>177</v>
      </c>
      <c r="M5146" t="s">
        <v>19140</v>
      </c>
      <c r="N5146" t="s">
        <v>19141</v>
      </c>
      <c r="O5146">
        <v>1.1646366666666668</v>
      </c>
      <c r="P5146">
        <v>0</v>
      </c>
      <c r="Q5146">
        <v>680</v>
      </c>
      <c r="R5146">
        <v>0</v>
      </c>
      <c r="S5146">
        <v>0</v>
      </c>
      <c r="T5146">
        <v>0</v>
      </c>
      <c r="U5146">
        <v>60</v>
      </c>
      <c r="V5146">
        <v>0</v>
      </c>
      <c r="W5146">
        <v>1</v>
      </c>
      <c r="X5146">
        <v>0</v>
      </c>
      <c r="Y5146">
        <v>164.62938</v>
      </c>
      <c r="Z5146">
        <v>0</v>
      </c>
      <c r="AA5146">
        <v>0</v>
      </c>
      <c r="AB5146">
        <v>0</v>
      </c>
      <c r="AC5146">
        <v>30.877096000000002</v>
      </c>
      <c r="AD5146">
        <v>0</v>
      </c>
      <c r="AE5146">
        <v>5.3348089999999999</v>
      </c>
      <c r="AF5146">
        <v>200.84129999999999</v>
      </c>
    </row>
    <row r="5147" spans="1:32" x14ac:dyDescent="0.3">
      <c r="A5147">
        <v>3016866</v>
      </c>
      <c r="B5147">
        <v>1</v>
      </c>
      <c r="C5147" t="s">
        <v>82</v>
      </c>
      <c r="D5147" t="s">
        <v>88</v>
      </c>
      <c r="E5147" t="s">
        <v>19142</v>
      </c>
      <c r="F5147" t="s">
        <v>19143</v>
      </c>
      <c r="G5147" t="s">
        <v>134</v>
      </c>
      <c r="H5147" t="s">
        <v>367</v>
      </c>
      <c r="I5147" t="s">
        <v>78</v>
      </c>
      <c r="J5147" t="s">
        <v>136</v>
      </c>
      <c r="K5147" t="s">
        <v>22</v>
      </c>
      <c r="L5147" t="s">
        <v>177</v>
      </c>
      <c r="M5147" t="s">
        <v>19144</v>
      </c>
      <c r="N5147" t="s">
        <v>19145</v>
      </c>
      <c r="O5147">
        <v>1.4100030555555556</v>
      </c>
      <c r="P5147">
        <v>0</v>
      </c>
      <c r="Q5147">
        <v>1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0.11249607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0.11249607</v>
      </c>
    </row>
    <row r="5148" spans="1:32" x14ac:dyDescent="0.3">
      <c r="A5148">
        <v>3015978</v>
      </c>
      <c r="B5148">
        <v>1</v>
      </c>
      <c r="C5148" t="s">
        <v>82</v>
      </c>
      <c r="D5148" t="s">
        <v>94</v>
      </c>
      <c r="E5148" t="s">
        <v>19146</v>
      </c>
      <c r="F5148" t="s">
        <v>19147</v>
      </c>
      <c r="G5148" t="s">
        <v>134</v>
      </c>
      <c r="H5148" t="s">
        <v>318</v>
      </c>
      <c r="I5148" t="s">
        <v>79</v>
      </c>
      <c r="J5148" t="s">
        <v>136</v>
      </c>
      <c r="K5148" t="s">
        <v>22</v>
      </c>
      <c r="L5148" t="s">
        <v>177</v>
      </c>
      <c r="M5148" t="s">
        <v>19148</v>
      </c>
      <c r="N5148" t="s">
        <v>19149</v>
      </c>
      <c r="O5148">
        <v>2.3999199999999998</v>
      </c>
      <c r="P5148">
        <v>0</v>
      </c>
      <c r="Q5148">
        <v>41</v>
      </c>
      <c r="R5148">
        <v>0</v>
      </c>
      <c r="S5148">
        <v>0</v>
      </c>
      <c r="T5148">
        <v>0</v>
      </c>
      <c r="U5148">
        <v>2</v>
      </c>
      <c r="V5148">
        <v>0</v>
      </c>
      <c r="W5148">
        <v>0</v>
      </c>
      <c r="X5148">
        <v>0</v>
      </c>
      <c r="Y5148">
        <v>4.3434996999999997</v>
      </c>
      <c r="Z5148">
        <v>0</v>
      </c>
      <c r="AA5148">
        <v>0</v>
      </c>
      <c r="AB5148">
        <v>0</v>
      </c>
      <c r="AC5148">
        <v>2.1084196999999998</v>
      </c>
      <c r="AD5148">
        <v>0</v>
      </c>
      <c r="AE5148">
        <v>0</v>
      </c>
      <c r="AF5148">
        <v>6.4519196000000001</v>
      </c>
    </row>
    <row r="5149" spans="1:32" x14ac:dyDescent="0.3">
      <c r="A5149">
        <v>3016679</v>
      </c>
      <c r="B5149">
        <v>1</v>
      </c>
      <c r="C5149" t="s">
        <v>83</v>
      </c>
      <c r="D5149" t="s">
        <v>127</v>
      </c>
      <c r="E5149" t="s">
        <v>19150</v>
      </c>
      <c r="F5149" t="s">
        <v>19151</v>
      </c>
      <c r="G5149" t="s">
        <v>134</v>
      </c>
      <c r="H5149" t="s">
        <v>147</v>
      </c>
      <c r="I5149" t="s">
        <v>78</v>
      </c>
      <c r="J5149" t="s">
        <v>136</v>
      </c>
      <c r="K5149" t="s">
        <v>22</v>
      </c>
      <c r="L5149" t="s">
        <v>137</v>
      </c>
      <c r="M5149" t="s">
        <v>19152</v>
      </c>
      <c r="N5149" t="s">
        <v>19153</v>
      </c>
      <c r="O5149">
        <v>5.3238888888888889</v>
      </c>
      <c r="P5149">
        <v>0</v>
      </c>
      <c r="Q5149">
        <v>633</v>
      </c>
      <c r="R5149">
        <v>0</v>
      </c>
      <c r="S5149">
        <v>1</v>
      </c>
      <c r="T5149">
        <v>0</v>
      </c>
      <c r="U5149">
        <v>16</v>
      </c>
      <c r="V5149">
        <v>0</v>
      </c>
      <c r="W5149">
        <v>0</v>
      </c>
      <c r="X5149">
        <v>0</v>
      </c>
      <c r="Y5149">
        <v>587.39135999999996</v>
      </c>
      <c r="Z5149">
        <v>0</v>
      </c>
      <c r="AA5149">
        <v>2.2753362999999999E-2</v>
      </c>
      <c r="AB5149">
        <v>0</v>
      </c>
      <c r="AC5149">
        <v>28.417345000000001</v>
      </c>
      <c r="AD5149">
        <v>0</v>
      </c>
      <c r="AE5149">
        <v>0</v>
      </c>
      <c r="AF5149">
        <v>615.83150000000001</v>
      </c>
    </row>
    <row r="5150" spans="1:32" x14ac:dyDescent="0.3">
      <c r="A5150">
        <v>3017903</v>
      </c>
      <c r="B5150">
        <v>1</v>
      </c>
      <c r="C5150" t="s">
        <v>83</v>
      </c>
      <c r="D5150" t="s">
        <v>115</v>
      </c>
      <c r="E5150" t="s">
        <v>19154</v>
      </c>
      <c r="F5150" t="s">
        <v>19155</v>
      </c>
      <c r="G5150" t="s">
        <v>134</v>
      </c>
      <c r="H5150" t="s">
        <v>238</v>
      </c>
      <c r="I5150" t="s">
        <v>78</v>
      </c>
      <c r="J5150" t="s">
        <v>136</v>
      </c>
      <c r="K5150" t="s">
        <v>22</v>
      </c>
      <c r="L5150" t="s">
        <v>177</v>
      </c>
      <c r="M5150" t="s">
        <v>19156</v>
      </c>
      <c r="N5150" t="s">
        <v>19157</v>
      </c>
      <c r="O5150">
        <v>0.94581250000000006</v>
      </c>
      <c r="P5150">
        <v>0</v>
      </c>
      <c r="Q5150">
        <v>3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0.85279510000000003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0.85279510000000003</v>
      </c>
    </row>
    <row r="5151" spans="1:32" x14ac:dyDescent="0.3">
      <c r="A5151">
        <v>3017902</v>
      </c>
      <c r="B5151">
        <v>1</v>
      </c>
      <c r="C5151" t="s">
        <v>83</v>
      </c>
      <c r="D5151" t="s">
        <v>125</v>
      </c>
      <c r="E5151" t="s">
        <v>19158</v>
      </c>
      <c r="F5151" t="s">
        <v>19159</v>
      </c>
      <c r="G5151" t="s">
        <v>134</v>
      </c>
      <c r="H5151" t="s">
        <v>182</v>
      </c>
      <c r="I5151" t="s">
        <v>78</v>
      </c>
      <c r="J5151" t="s">
        <v>136</v>
      </c>
      <c r="K5151" t="s">
        <v>22</v>
      </c>
      <c r="L5151" t="s">
        <v>177</v>
      </c>
      <c r="M5151" t="s">
        <v>19160</v>
      </c>
      <c r="N5151" t="s">
        <v>19161</v>
      </c>
      <c r="O5151">
        <v>1.0780527777777777</v>
      </c>
      <c r="P5151">
        <v>0</v>
      </c>
      <c r="Q5151">
        <v>110</v>
      </c>
      <c r="R5151">
        <v>0</v>
      </c>
      <c r="S5151">
        <v>14</v>
      </c>
      <c r="T5151">
        <v>0</v>
      </c>
      <c r="U5151">
        <v>1</v>
      </c>
      <c r="V5151">
        <v>0</v>
      </c>
      <c r="W5151">
        <v>0</v>
      </c>
      <c r="X5151">
        <v>0</v>
      </c>
      <c r="Y5151">
        <v>39.596024</v>
      </c>
      <c r="Z5151">
        <v>0</v>
      </c>
      <c r="AA5151">
        <v>7.0414294999999996</v>
      </c>
      <c r="AB5151">
        <v>0</v>
      </c>
      <c r="AC5151">
        <v>9.5722600000000005E-2</v>
      </c>
      <c r="AD5151">
        <v>0</v>
      </c>
      <c r="AE5151">
        <v>0</v>
      </c>
      <c r="AF5151">
        <v>46.733173000000001</v>
      </c>
    </row>
    <row r="5152" spans="1:32" x14ac:dyDescent="0.3">
      <c r="A5152">
        <v>3016282</v>
      </c>
      <c r="B5152">
        <v>1</v>
      </c>
      <c r="C5152" t="s">
        <v>82</v>
      </c>
      <c r="D5152" t="s">
        <v>90</v>
      </c>
      <c r="E5152" t="s">
        <v>19162</v>
      </c>
      <c r="F5152" t="s">
        <v>19163</v>
      </c>
      <c r="G5152" t="s">
        <v>134</v>
      </c>
      <c r="H5152" t="s">
        <v>247</v>
      </c>
      <c r="I5152" t="s">
        <v>78</v>
      </c>
      <c r="J5152" t="s">
        <v>136</v>
      </c>
      <c r="K5152" t="s">
        <v>22</v>
      </c>
      <c r="L5152" t="s">
        <v>177</v>
      </c>
      <c r="M5152" t="s">
        <v>19164</v>
      </c>
      <c r="N5152" t="s">
        <v>19165</v>
      </c>
      <c r="O5152">
        <v>3.2402244444444448</v>
      </c>
      <c r="P5152">
        <v>0</v>
      </c>
      <c r="Q5152">
        <v>15</v>
      </c>
      <c r="R5152">
        <v>0</v>
      </c>
      <c r="S5152">
        <v>4</v>
      </c>
      <c r="T5152">
        <v>0</v>
      </c>
      <c r="U5152">
        <v>9</v>
      </c>
      <c r="V5152">
        <v>0</v>
      </c>
      <c r="W5152">
        <v>0</v>
      </c>
      <c r="X5152">
        <v>0</v>
      </c>
      <c r="Y5152">
        <v>11.202099</v>
      </c>
      <c r="Z5152">
        <v>0</v>
      </c>
      <c r="AA5152">
        <v>18.132269000000001</v>
      </c>
      <c r="AB5152">
        <v>0</v>
      </c>
      <c r="AC5152">
        <v>155.48482999999999</v>
      </c>
      <c r="AD5152">
        <v>0</v>
      </c>
      <c r="AE5152">
        <v>0</v>
      </c>
      <c r="AF5152">
        <v>184.8192</v>
      </c>
    </row>
    <row r="5153" spans="1:32" x14ac:dyDescent="0.3">
      <c r="A5153">
        <v>3017500</v>
      </c>
      <c r="B5153">
        <v>1</v>
      </c>
      <c r="C5153" t="s">
        <v>82</v>
      </c>
      <c r="D5153" t="s">
        <v>92</v>
      </c>
      <c r="E5153" t="s">
        <v>4823</v>
      </c>
      <c r="F5153" t="s">
        <v>4824</v>
      </c>
      <c r="G5153" t="s">
        <v>134</v>
      </c>
      <c r="H5153" t="s">
        <v>367</v>
      </c>
      <c r="I5153" t="s">
        <v>78</v>
      </c>
      <c r="J5153" t="s">
        <v>136</v>
      </c>
      <c r="K5153" t="s">
        <v>22</v>
      </c>
      <c r="L5153" t="s">
        <v>177</v>
      </c>
      <c r="M5153" t="s">
        <v>19166</v>
      </c>
      <c r="N5153" t="s">
        <v>19167</v>
      </c>
      <c r="O5153">
        <v>2.0822636111111112</v>
      </c>
      <c r="P5153">
        <v>0</v>
      </c>
      <c r="Q5153">
        <v>2</v>
      </c>
      <c r="R5153">
        <v>0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0</v>
      </c>
      <c r="Y5153">
        <v>2.0497022</v>
      </c>
      <c r="Z5153">
        <v>0</v>
      </c>
      <c r="AA5153">
        <v>0</v>
      </c>
      <c r="AB5153">
        <v>0</v>
      </c>
      <c r="AC5153">
        <v>2.2781277000000002</v>
      </c>
      <c r="AD5153">
        <v>0</v>
      </c>
      <c r="AE5153">
        <v>0</v>
      </c>
      <c r="AF5153">
        <v>4.3278299999999996</v>
      </c>
    </row>
    <row r="5154" spans="1:32" x14ac:dyDescent="0.3">
      <c r="A5154">
        <v>3013335</v>
      </c>
      <c r="B5154">
        <v>1</v>
      </c>
      <c r="C5154" t="s">
        <v>83</v>
      </c>
      <c r="D5154" t="s">
        <v>116</v>
      </c>
      <c r="E5154" t="s">
        <v>2134</v>
      </c>
      <c r="F5154" t="s">
        <v>2135</v>
      </c>
      <c r="G5154" t="s">
        <v>134</v>
      </c>
      <c r="H5154" t="s">
        <v>147</v>
      </c>
      <c r="I5154" t="s">
        <v>79</v>
      </c>
      <c r="J5154" t="s">
        <v>136</v>
      </c>
      <c r="K5154" t="s">
        <v>22</v>
      </c>
      <c r="L5154" t="s">
        <v>137</v>
      </c>
      <c r="M5154" t="s">
        <v>19168</v>
      </c>
      <c r="N5154" t="s">
        <v>19169</v>
      </c>
      <c r="O5154">
        <v>5.908611111111111</v>
      </c>
      <c r="P5154">
        <v>3</v>
      </c>
      <c r="Q5154">
        <v>377</v>
      </c>
      <c r="R5154">
        <v>13</v>
      </c>
      <c r="S5154">
        <v>3</v>
      </c>
      <c r="T5154">
        <v>8</v>
      </c>
      <c r="U5154">
        <v>10</v>
      </c>
      <c r="V5154">
        <v>2</v>
      </c>
      <c r="W5154">
        <v>0</v>
      </c>
      <c r="X5154">
        <v>64.271429999999995</v>
      </c>
      <c r="Y5154">
        <v>407.71035999999998</v>
      </c>
      <c r="Z5154">
        <v>120.49747000000001</v>
      </c>
      <c r="AA5154">
        <v>3.4648921000000001</v>
      </c>
      <c r="AB5154">
        <v>88.190420000000003</v>
      </c>
      <c r="AC5154">
        <v>38.042248000000001</v>
      </c>
      <c r="AD5154">
        <v>125.15732</v>
      </c>
      <c r="AE5154">
        <v>0</v>
      </c>
      <c r="AF5154">
        <v>847.33410000000003</v>
      </c>
    </row>
    <row r="5155" spans="1:32" x14ac:dyDescent="0.3">
      <c r="A5155">
        <v>3014988</v>
      </c>
      <c r="B5155">
        <v>1</v>
      </c>
      <c r="C5155" t="s">
        <v>83</v>
      </c>
      <c r="D5155" t="s">
        <v>119</v>
      </c>
      <c r="E5155" t="s">
        <v>19170</v>
      </c>
      <c r="F5155" t="s">
        <v>19171</v>
      </c>
      <c r="G5155" t="s">
        <v>134</v>
      </c>
      <c r="H5155" t="s">
        <v>252</v>
      </c>
      <c r="I5155" t="s">
        <v>79</v>
      </c>
      <c r="J5155" t="s">
        <v>136</v>
      </c>
      <c r="K5155" t="s">
        <v>22</v>
      </c>
      <c r="L5155" t="s">
        <v>177</v>
      </c>
      <c r="M5155" t="s">
        <v>19172</v>
      </c>
      <c r="N5155" t="s">
        <v>19173</v>
      </c>
      <c r="O5155">
        <v>0.90724499999999997</v>
      </c>
      <c r="P5155">
        <v>0</v>
      </c>
      <c r="Q5155">
        <v>23</v>
      </c>
      <c r="R5155">
        <v>0</v>
      </c>
      <c r="S5155">
        <v>1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1.4212285</v>
      </c>
      <c r="Z5155">
        <v>0</v>
      </c>
      <c r="AA5155">
        <v>2.9100399999999998E-2</v>
      </c>
      <c r="AB5155">
        <v>0</v>
      </c>
      <c r="AC5155">
        <v>0</v>
      </c>
      <c r="AD5155">
        <v>0</v>
      </c>
      <c r="AE5155">
        <v>0</v>
      </c>
      <c r="AF5155">
        <v>1.450329</v>
      </c>
    </row>
    <row r="5156" spans="1:32" x14ac:dyDescent="0.3">
      <c r="A5156">
        <v>3018326</v>
      </c>
      <c r="B5156">
        <v>1</v>
      </c>
      <c r="C5156" t="s">
        <v>82</v>
      </c>
      <c r="D5156" t="s">
        <v>102</v>
      </c>
      <c r="E5156" t="s">
        <v>19174</v>
      </c>
      <c r="F5156" t="s">
        <v>19175</v>
      </c>
      <c r="G5156" t="s">
        <v>134</v>
      </c>
      <c r="H5156" t="s">
        <v>318</v>
      </c>
      <c r="I5156" t="s">
        <v>79</v>
      </c>
      <c r="J5156" t="s">
        <v>136</v>
      </c>
      <c r="K5156" t="s">
        <v>22</v>
      </c>
      <c r="L5156" t="s">
        <v>177</v>
      </c>
      <c r="M5156" t="s">
        <v>19176</v>
      </c>
      <c r="N5156" t="s">
        <v>19177</v>
      </c>
      <c r="O5156">
        <v>2.0293633333333334</v>
      </c>
      <c r="P5156">
        <v>0</v>
      </c>
      <c r="Q5156">
        <v>2</v>
      </c>
      <c r="R5156">
        <v>0</v>
      </c>
      <c r="S5156">
        <v>7</v>
      </c>
      <c r="T5156">
        <v>0</v>
      </c>
      <c r="U5156">
        <v>1</v>
      </c>
      <c r="V5156">
        <v>0</v>
      </c>
      <c r="W5156">
        <v>0</v>
      </c>
      <c r="X5156">
        <v>0</v>
      </c>
      <c r="Y5156">
        <v>0.34173041999999998</v>
      </c>
      <c r="Z5156">
        <v>0</v>
      </c>
      <c r="AA5156">
        <v>8.169022</v>
      </c>
      <c r="AB5156">
        <v>0</v>
      </c>
      <c r="AC5156">
        <v>2.5352611999999999</v>
      </c>
      <c r="AD5156">
        <v>0</v>
      </c>
      <c r="AE5156">
        <v>0</v>
      </c>
      <c r="AF5156">
        <v>11.046013</v>
      </c>
    </row>
    <row r="5157" spans="1:32" x14ac:dyDescent="0.3">
      <c r="A5157">
        <v>3018689</v>
      </c>
      <c r="B5157">
        <v>1</v>
      </c>
      <c r="C5157" t="s">
        <v>82</v>
      </c>
      <c r="D5157" t="s">
        <v>106</v>
      </c>
      <c r="E5157" t="s">
        <v>11662</v>
      </c>
      <c r="F5157" t="s">
        <v>11663</v>
      </c>
      <c r="G5157" t="s">
        <v>134</v>
      </c>
      <c r="H5157" t="s">
        <v>211</v>
      </c>
      <c r="I5157" t="s">
        <v>79</v>
      </c>
      <c r="J5157" t="s">
        <v>136</v>
      </c>
      <c r="K5157" t="s">
        <v>22</v>
      </c>
      <c r="L5157" t="s">
        <v>177</v>
      </c>
      <c r="M5157" t="s">
        <v>19178</v>
      </c>
      <c r="N5157" t="s">
        <v>19179</v>
      </c>
      <c r="O5157">
        <v>0.3527777777777778</v>
      </c>
      <c r="P5157">
        <v>63</v>
      </c>
      <c r="Q5157">
        <v>1175</v>
      </c>
      <c r="R5157">
        <v>58</v>
      </c>
      <c r="S5157">
        <v>702</v>
      </c>
      <c r="T5157">
        <v>98</v>
      </c>
      <c r="U5157">
        <v>215</v>
      </c>
      <c r="V5157">
        <v>6</v>
      </c>
      <c r="W5157">
        <v>1</v>
      </c>
      <c r="X5157">
        <v>8.2812490000000007</v>
      </c>
      <c r="Y5157">
        <v>103.36633</v>
      </c>
      <c r="Z5157">
        <v>22.864443000000001</v>
      </c>
      <c r="AA5157">
        <v>25.455670999999999</v>
      </c>
      <c r="AB5157">
        <v>478.26616999999999</v>
      </c>
      <c r="AC5157">
        <v>47.469535999999998</v>
      </c>
      <c r="AD5157">
        <v>109.63636</v>
      </c>
      <c r="AE5157">
        <v>0.88977170000000005</v>
      </c>
      <c r="AF5157">
        <v>796.22955000000002</v>
      </c>
    </row>
    <row r="5158" spans="1:32" x14ac:dyDescent="0.3">
      <c r="A5158">
        <v>3017481</v>
      </c>
      <c r="B5158">
        <v>1</v>
      </c>
      <c r="C5158" t="s">
        <v>82</v>
      </c>
      <c r="D5158" t="s">
        <v>90</v>
      </c>
      <c r="E5158" t="s">
        <v>19180</v>
      </c>
      <c r="F5158" t="s">
        <v>19181</v>
      </c>
      <c r="G5158" t="s">
        <v>134</v>
      </c>
      <c r="H5158" t="s">
        <v>293</v>
      </c>
      <c r="I5158" t="s">
        <v>78</v>
      </c>
      <c r="J5158" t="s">
        <v>136</v>
      </c>
      <c r="K5158" t="s">
        <v>22</v>
      </c>
      <c r="L5158" t="s">
        <v>177</v>
      </c>
      <c r="M5158" t="s">
        <v>19182</v>
      </c>
      <c r="N5158" t="s">
        <v>19183</v>
      </c>
      <c r="O5158">
        <v>4.7262555555555554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12</v>
      </c>
      <c r="V5158">
        <v>0</v>
      </c>
      <c r="W5158">
        <v>2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268.22120000000001</v>
      </c>
      <c r="AD5158">
        <v>0</v>
      </c>
      <c r="AE5158">
        <v>187.73572999999999</v>
      </c>
      <c r="AF5158">
        <v>455.95693999999997</v>
      </c>
    </row>
    <row r="5159" spans="1:32" x14ac:dyDescent="0.3">
      <c r="A5159">
        <v>3017649</v>
      </c>
      <c r="B5159">
        <v>1</v>
      </c>
      <c r="C5159" t="s">
        <v>82</v>
      </c>
      <c r="D5159" t="s">
        <v>100</v>
      </c>
      <c r="E5159" t="s">
        <v>12946</v>
      </c>
      <c r="F5159" t="s">
        <v>12947</v>
      </c>
      <c r="G5159" t="s">
        <v>134</v>
      </c>
      <c r="H5159" t="s">
        <v>216</v>
      </c>
      <c r="I5159" t="s">
        <v>78</v>
      </c>
      <c r="J5159" t="s">
        <v>136</v>
      </c>
      <c r="K5159" t="s">
        <v>22</v>
      </c>
      <c r="L5159" t="s">
        <v>177</v>
      </c>
      <c r="M5159" t="s">
        <v>19184</v>
      </c>
      <c r="N5159" t="s">
        <v>19185</v>
      </c>
      <c r="O5159">
        <v>1.7316436111111113</v>
      </c>
      <c r="P5159">
        <v>0</v>
      </c>
      <c r="Q5159">
        <v>10</v>
      </c>
      <c r="R5159">
        <v>0</v>
      </c>
      <c r="S5159">
        <v>0</v>
      </c>
      <c r="T5159">
        <v>0</v>
      </c>
      <c r="U5159">
        <v>3</v>
      </c>
      <c r="V5159">
        <v>0</v>
      </c>
      <c r="W5159">
        <v>0</v>
      </c>
      <c r="X5159">
        <v>0</v>
      </c>
      <c r="Y5159">
        <v>3.1469420000000001</v>
      </c>
      <c r="Z5159">
        <v>0</v>
      </c>
      <c r="AA5159">
        <v>0</v>
      </c>
      <c r="AB5159">
        <v>0</v>
      </c>
      <c r="AC5159">
        <v>2.0813581999999999</v>
      </c>
      <c r="AD5159">
        <v>0</v>
      </c>
      <c r="AE5159">
        <v>0</v>
      </c>
      <c r="AF5159">
        <v>5.2282999999999999</v>
      </c>
    </row>
    <row r="5160" spans="1:32" x14ac:dyDescent="0.3">
      <c r="A5160">
        <v>3017974</v>
      </c>
      <c r="B5160">
        <v>1</v>
      </c>
      <c r="C5160" t="s">
        <v>82</v>
      </c>
      <c r="D5160" t="s">
        <v>94</v>
      </c>
      <c r="E5160" t="s">
        <v>19186</v>
      </c>
      <c r="F5160" t="s">
        <v>19187</v>
      </c>
      <c r="G5160" t="s">
        <v>134</v>
      </c>
      <c r="H5160" t="s">
        <v>318</v>
      </c>
      <c r="I5160" t="s">
        <v>79</v>
      </c>
      <c r="J5160" t="s">
        <v>136</v>
      </c>
      <c r="K5160" t="s">
        <v>22</v>
      </c>
      <c r="L5160" t="s">
        <v>177</v>
      </c>
      <c r="M5160" t="s">
        <v>19188</v>
      </c>
      <c r="N5160" t="s">
        <v>19189</v>
      </c>
      <c r="O5160">
        <v>1.5332144444444444</v>
      </c>
      <c r="P5160">
        <v>0</v>
      </c>
      <c r="Q5160">
        <v>112</v>
      </c>
      <c r="R5160">
        <v>1</v>
      </c>
      <c r="S5160">
        <v>0</v>
      </c>
      <c r="T5160">
        <v>0</v>
      </c>
      <c r="U5160">
        <v>15</v>
      </c>
      <c r="V5160">
        <v>0</v>
      </c>
      <c r="W5160">
        <v>0</v>
      </c>
      <c r="X5160">
        <v>0</v>
      </c>
      <c r="Y5160">
        <v>20.430622</v>
      </c>
      <c r="Z5160">
        <v>1.5418639999999999</v>
      </c>
      <c r="AA5160">
        <v>0</v>
      </c>
      <c r="AB5160">
        <v>0</v>
      </c>
      <c r="AC5160">
        <v>35.539864000000001</v>
      </c>
      <c r="AD5160">
        <v>0</v>
      </c>
      <c r="AE5160">
        <v>0</v>
      </c>
      <c r="AF5160">
        <v>57.512352</v>
      </c>
    </row>
    <row r="5161" spans="1:32" x14ac:dyDescent="0.3">
      <c r="A5161">
        <v>3017564</v>
      </c>
      <c r="B5161">
        <v>2</v>
      </c>
      <c r="C5161" t="s">
        <v>82</v>
      </c>
      <c r="D5161" t="s">
        <v>87</v>
      </c>
      <c r="E5161" t="s">
        <v>19190</v>
      </c>
      <c r="F5161" t="s">
        <v>19191</v>
      </c>
      <c r="G5161" t="s">
        <v>134</v>
      </c>
      <c r="H5161" t="s">
        <v>238</v>
      </c>
      <c r="I5161" t="s">
        <v>78</v>
      </c>
      <c r="J5161" t="s">
        <v>136</v>
      </c>
      <c r="K5161" t="s">
        <v>22</v>
      </c>
      <c r="L5161" t="s">
        <v>177</v>
      </c>
      <c r="M5161" t="s">
        <v>19003</v>
      </c>
      <c r="N5161" t="s">
        <v>19192</v>
      </c>
      <c r="O5161">
        <v>1.6720616666666666</v>
      </c>
      <c r="P5161">
        <v>0</v>
      </c>
      <c r="Q5161">
        <v>39</v>
      </c>
      <c r="R5161">
        <v>0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0</v>
      </c>
      <c r="Y5161">
        <v>19.809286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19.809286</v>
      </c>
    </row>
    <row r="5162" spans="1:32" x14ac:dyDescent="0.3">
      <c r="A5162">
        <v>3016202</v>
      </c>
      <c r="B5162">
        <v>1</v>
      </c>
      <c r="C5162" t="s">
        <v>82</v>
      </c>
      <c r="D5162" t="s">
        <v>86</v>
      </c>
      <c r="E5162" t="s">
        <v>19193</v>
      </c>
      <c r="F5162" t="s">
        <v>19194</v>
      </c>
      <c r="G5162" t="s">
        <v>134</v>
      </c>
      <c r="H5162" t="s">
        <v>238</v>
      </c>
      <c r="I5162" t="s">
        <v>78</v>
      </c>
      <c r="J5162" t="s">
        <v>136</v>
      </c>
      <c r="K5162" t="s">
        <v>22</v>
      </c>
      <c r="L5162" t="s">
        <v>177</v>
      </c>
      <c r="M5162" t="s">
        <v>19195</v>
      </c>
      <c r="N5162" t="s">
        <v>19196</v>
      </c>
      <c r="O5162">
        <v>1.9457630555555556</v>
      </c>
      <c r="P5162">
        <v>0</v>
      </c>
      <c r="Q5162">
        <v>0</v>
      </c>
      <c r="R5162">
        <v>0</v>
      </c>
      <c r="S5162">
        <v>1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0.36362689999999998</v>
      </c>
      <c r="AB5162">
        <v>0</v>
      </c>
      <c r="AC5162">
        <v>0</v>
      </c>
      <c r="AD5162">
        <v>0</v>
      </c>
      <c r="AE5162">
        <v>0</v>
      </c>
      <c r="AF5162">
        <v>0.36362689999999998</v>
      </c>
    </row>
    <row r="5163" spans="1:32" x14ac:dyDescent="0.3">
      <c r="A5163">
        <v>3018525</v>
      </c>
      <c r="B5163">
        <v>1</v>
      </c>
      <c r="C5163" t="s">
        <v>82</v>
      </c>
      <c r="D5163" t="s">
        <v>104</v>
      </c>
      <c r="E5163" t="s">
        <v>19197</v>
      </c>
      <c r="F5163" t="s">
        <v>19198</v>
      </c>
      <c r="G5163" t="s">
        <v>134</v>
      </c>
      <c r="H5163" t="s">
        <v>216</v>
      </c>
      <c r="I5163" t="s">
        <v>78</v>
      </c>
      <c r="J5163" t="s">
        <v>136</v>
      </c>
      <c r="K5163" t="s">
        <v>22</v>
      </c>
      <c r="L5163" t="s">
        <v>177</v>
      </c>
      <c r="M5163" t="s">
        <v>19199</v>
      </c>
      <c r="N5163" t="s">
        <v>19200</v>
      </c>
      <c r="O5163">
        <v>2.7125024999999998</v>
      </c>
      <c r="P5163">
        <v>0</v>
      </c>
      <c r="Q5163">
        <v>4</v>
      </c>
      <c r="R5163">
        <v>0</v>
      </c>
      <c r="S5163">
        <v>0</v>
      </c>
      <c r="T5163">
        <v>0</v>
      </c>
      <c r="U5163">
        <v>8</v>
      </c>
      <c r="V5163">
        <v>0</v>
      </c>
      <c r="W5163">
        <v>0</v>
      </c>
      <c r="X5163">
        <v>0</v>
      </c>
      <c r="Y5163">
        <v>3.2481360000000001</v>
      </c>
      <c r="Z5163">
        <v>0</v>
      </c>
      <c r="AA5163">
        <v>0</v>
      </c>
      <c r="AB5163">
        <v>0</v>
      </c>
      <c r="AC5163">
        <v>34.899532000000001</v>
      </c>
      <c r="AD5163">
        <v>0</v>
      </c>
      <c r="AE5163">
        <v>0</v>
      </c>
      <c r="AF5163">
        <v>38.147669999999998</v>
      </c>
    </row>
    <row r="5164" spans="1:32" x14ac:dyDescent="0.3">
      <c r="A5164">
        <v>3017627</v>
      </c>
      <c r="B5164">
        <v>1</v>
      </c>
      <c r="C5164" t="s">
        <v>82</v>
      </c>
      <c r="D5164" t="s">
        <v>90</v>
      </c>
      <c r="E5164" t="s">
        <v>19201</v>
      </c>
      <c r="F5164" t="s">
        <v>19202</v>
      </c>
      <c r="G5164" t="s">
        <v>134</v>
      </c>
      <c r="H5164" t="s">
        <v>404</v>
      </c>
      <c r="I5164" t="s">
        <v>78</v>
      </c>
      <c r="J5164" t="s">
        <v>136</v>
      </c>
      <c r="K5164" t="s">
        <v>22</v>
      </c>
      <c r="L5164" t="s">
        <v>177</v>
      </c>
      <c r="M5164" t="s">
        <v>19203</v>
      </c>
      <c r="N5164" t="s">
        <v>19204</v>
      </c>
      <c r="O5164">
        <v>2.1814802777777778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2.6243650000000001</v>
      </c>
      <c r="AD5164">
        <v>0</v>
      </c>
      <c r="AE5164">
        <v>0</v>
      </c>
      <c r="AF5164">
        <v>2.6243650000000001</v>
      </c>
    </row>
    <row r="5165" spans="1:32" x14ac:dyDescent="0.3">
      <c r="A5165">
        <v>3013438</v>
      </c>
      <c r="B5165">
        <v>1</v>
      </c>
      <c r="C5165" t="s">
        <v>82</v>
      </c>
      <c r="D5165" t="s">
        <v>100</v>
      </c>
      <c r="E5165" t="s">
        <v>19205</v>
      </c>
      <c r="F5165" t="s">
        <v>19206</v>
      </c>
      <c r="G5165" t="s">
        <v>134</v>
      </c>
      <c r="H5165" t="s">
        <v>147</v>
      </c>
      <c r="I5165" t="s">
        <v>78</v>
      </c>
      <c r="J5165" t="s">
        <v>136</v>
      </c>
      <c r="K5165" t="s">
        <v>22</v>
      </c>
      <c r="L5165" t="s">
        <v>137</v>
      </c>
      <c r="M5165" t="s">
        <v>19207</v>
      </c>
      <c r="N5165" t="s">
        <v>19208</v>
      </c>
      <c r="O5165">
        <v>4.9058333333333337</v>
      </c>
      <c r="P5165">
        <v>0</v>
      </c>
      <c r="Q5165">
        <v>462</v>
      </c>
      <c r="R5165">
        <v>0</v>
      </c>
      <c r="S5165">
        <v>0</v>
      </c>
      <c r="T5165">
        <v>0</v>
      </c>
      <c r="U5165">
        <v>80</v>
      </c>
      <c r="V5165">
        <v>0</v>
      </c>
      <c r="W5165">
        <v>0</v>
      </c>
      <c r="X5165">
        <v>0</v>
      </c>
      <c r="Y5165">
        <v>590.17174999999997</v>
      </c>
      <c r="Z5165">
        <v>0</v>
      </c>
      <c r="AA5165">
        <v>0</v>
      </c>
      <c r="AB5165">
        <v>0</v>
      </c>
      <c r="AC5165">
        <v>386.10924999999997</v>
      </c>
      <c r="AD5165">
        <v>0</v>
      </c>
      <c r="AE5165">
        <v>0</v>
      </c>
      <c r="AF5165">
        <v>976.28099999999995</v>
      </c>
    </row>
    <row r="5166" spans="1:32" x14ac:dyDescent="0.3">
      <c r="A5166">
        <v>3017578</v>
      </c>
      <c r="B5166">
        <v>1</v>
      </c>
      <c r="C5166" t="s">
        <v>82</v>
      </c>
      <c r="D5166" t="s">
        <v>87</v>
      </c>
      <c r="E5166" t="s">
        <v>19209</v>
      </c>
      <c r="F5166" t="s">
        <v>19210</v>
      </c>
      <c r="G5166" t="s">
        <v>134</v>
      </c>
      <c r="H5166" t="s">
        <v>404</v>
      </c>
      <c r="I5166" t="s">
        <v>78</v>
      </c>
      <c r="J5166" t="s">
        <v>136</v>
      </c>
      <c r="K5166" t="s">
        <v>22</v>
      </c>
      <c r="L5166" t="s">
        <v>177</v>
      </c>
      <c r="M5166" t="s">
        <v>19211</v>
      </c>
      <c r="N5166" t="s">
        <v>19212</v>
      </c>
      <c r="O5166">
        <v>4.1846380555555553</v>
      </c>
      <c r="P5166">
        <v>0</v>
      </c>
      <c r="Q5166">
        <v>221</v>
      </c>
      <c r="R5166">
        <v>0</v>
      </c>
      <c r="S5166">
        <v>0</v>
      </c>
      <c r="T5166">
        <v>0</v>
      </c>
      <c r="U5166">
        <v>12</v>
      </c>
      <c r="V5166">
        <v>0</v>
      </c>
      <c r="W5166">
        <v>0</v>
      </c>
      <c r="X5166">
        <v>0</v>
      </c>
      <c r="Y5166">
        <v>332.58785999999998</v>
      </c>
      <c r="Z5166">
        <v>0</v>
      </c>
      <c r="AA5166">
        <v>0</v>
      </c>
      <c r="AB5166">
        <v>0</v>
      </c>
      <c r="AC5166">
        <v>31.417497999999998</v>
      </c>
      <c r="AD5166">
        <v>0</v>
      </c>
      <c r="AE5166">
        <v>0</v>
      </c>
      <c r="AF5166">
        <v>364.00533999999999</v>
      </c>
    </row>
    <row r="5167" spans="1:32" x14ac:dyDescent="0.3">
      <c r="A5167">
        <v>3017983</v>
      </c>
      <c r="B5167">
        <v>1</v>
      </c>
      <c r="C5167" t="s">
        <v>82</v>
      </c>
      <c r="D5167" t="s">
        <v>92</v>
      </c>
      <c r="E5167" t="s">
        <v>5810</v>
      </c>
      <c r="F5167" t="s">
        <v>5811</v>
      </c>
      <c r="G5167" t="s">
        <v>134</v>
      </c>
      <c r="H5167" t="s">
        <v>211</v>
      </c>
      <c r="I5167" t="s">
        <v>79</v>
      </c>
      <c r="J5167" t="s">
        <v>136</v>
      </c>
      <c r="K5167" t="s">
        <v>22</v>
      </c>
      <c r="L5167" t="s">
        <v>177</v>
      </c>
      <c r="M5167" t="s">
        <v>19213</v>
      </c>
      <c r="N5167" t="s">
        <v>19214</v>
      </c>
      <c r="O5167">
        <v>0.45222222222222225</v>
      </c>
      <c r="P5167">
        <v>0</v>
      </c>
      <c r="Q5167">
        <v>271</v>
      </c>
      <c r="R5167">
        <v>0</v>
      </c>
      <c r="S5167">
        <v>3</v>
      </c>
      <c r="T5167">
        <v>3</v>
      </c>
      <c r="U5167">
        <v>36</v>
      </c>
      <c r="V5167">
        <v>0</v>
      </c>
      <c r="W5167">
        <v>0</v>
      </c>
      <c r="X5167">
        <v>0</v>
      </c>
      <c r="Y5167">
        <v>71.794160000000005</v>
      </c>
      <c r="Z5167">
        <v>0</v>
      </c>
      <c r="AA5167">
        <v>5.2356965999999998E-2</v>
      </c>
      <c r="AB5167">
        <v>6.1118069999999998</v>
      </c>
      <c r="AC5167">
        <v>12.329177</v>
      </c>
      <c r="AD5167">
        <v>0</v>
      </c>
      <c r="AE5167">
        <v>0</v>
      </c>
      <c r="AF5167">
        <v>90.287499999999994</v>
      </c>
    </row>
    <row r="5168" spans="1:32" x14ac:dyDescent="0.3">
      <c r="A5168">
        <v>3017577</v>
      </c>
      <c r="B5168">
        <v>1</v>
      </c>
      <c r="C5168" t="s">
        <v>83</v>
      </c>
      <c r="D5168" t="s">
        <v>119</v>
      </c>
      <c r="E5168" t="s">
        <v>19215</v>
      </c>
      <c r="F5168" t="s">
        <v>19216</v>
      </c>
      <c r="G5168" t="s">
        <v>134</v>
      </c>
      <c r="H5168" t="s">
        <v>252</v>
      </c>
      <c r="I5168" t="s">
        <v>79</v>
      </c>
      <c r="J5168" t="s">
        <v>136</v>
      </c>
      <c r="K5168" t="s">
        <v>22</v>
      </c>
      <c r="L5168" t="s">
        <v>177</v>
      </c>
      <c r="M5168" t="s">
        <v>19217</v>
      </c>
      <c r="N5168" t="s">
        <v>19218</v>
      </c>
      <c r="O5168">
        <v>1.2289297222222222</v>
      </c>
      <c r="P5168">
        <v>0</v>
      </c>
      <c r="Q5168">
        <v>33</v>
      </c>
      <c r="R5168">
        <v>0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0</v>
      </c>
      <c r="Y5168">
        <v>4.9821086000000001</v>
      </c>
      <c r="Z5168">
        <v>0</v>
      </c>
      <c r="AA5168">
        <v>0</v>
      </c>
      <c r="AB5168">
        <v>0</v>
      </c>
      <c r="AC5168">
        <v>0.22427385</v>
      </c>
      <c r="AD5168">
        <v>0</v>
      </c>
      <c r="AE5168">
        <v>0</v>
      </c>
      <c r="AF5168">
        <v>5.2063828000000001</v>
      </c>
    </row>
    <row r="5169" spans="1:32" x14ac:dyDescent="0.3">
      <c r="A5169">
        <v>3017829</v>
      </c>
      <c r="B5169">
        <v>1</v>
      </c>
      <c r="C5169" t="s">
        <v>83</v>
      </c>
      <c r="D5169" t="s">
        <v>130</v>
      </c>
      <c r="E5169" t="s">
        <v>19219</v>
      </c>
      <c r="F5169" t="s">
        <v>19220</v>
      </c>
      <c r="G5169" t="s">
        <v>134</v>
      </c>
      <c r="H5169" t="s">
        <v>238</v>
      </c>
      <c r="I5169" t="s">
        <v>78</v>
      </c>
      <c r="J5169" t="s">
        <v>136</v>
      </c>
      <c r="K5169" t="s">
        <v>22</v>
      </c>
      <c r="L5169" t="s">
        <v>177</v>
      </c>
      <c r="M5169" t="s">
        <v>19221</v>
      </c>
      <c r="N5169" t="s">
        <v>19222</v>
      </c>
      <c r="O5169">
        <v>2.4088230555555556</v>
      </c>
      <c r="P5169">
        <v>0</v>
      </c>
      <c r="Q5169">
        <v>6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3.5054764999999999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3.5054764999999999</v>
      </c>
    </row>
    <row r="5170" spans="1:32" x14ac:dyDescent="0.3">
      <c r="A5170">
        <v>3017572</v>
      </c>
      <c r="B5170">
        <v>1</v>
      </c>
      <c r="C5170" t="s">
        <v>83</v>
      </c>
      <c r="D5170" t="s">
        <v>115</v>
      </c>
      <c r="E5170" t="s">
        <v>19223</v>
      </c>
      <c r="F5170" t="s">
        <v>19224</v>
      </c>
      <c r="G5170" t="s">
        <v>134</v>
      </c>
      <c r="H5170" t="s">
        <v>211</v>
      </c>
      <c r="I5170" t="s">
        <v>79</v>
      </c>
      <c r="J5170" t="s">
        <v>136</v>
      </c>
      <c r="K5170" t="s">
        <v>22</v>
      </c>
      <c r="L5170" t="s">
        <v>177</v>
      </c>
      <c r="M5170" t="s">
        <v>19225</v>
      </c>
      <c r="N5170" t="s">
        <v>19226</v>
      </c>
      <c r="O5170">
        <v>0.43722222222222223</v>
      </c>
      <c r="P5170">
        <v>0</v>
      </c>
      <c r="Q5170">
        <v>1660</v>
      </c>
      <c r="R5170">
        <v>11</v>
      </c>
      <c r="S5170">
        <v>69</v>
      </c>
      <c r="T5170">
        <v>1</v>
      </c>
      <c r="U5170">
        <v>73</v>
      </c>
      <c r="V5170">
        <v>0</v>
      </c>
      <c r="W5170">
        <v>0</v>
      </c>
      <c r="X5170">
        <v>0</v>
      </c>
      <c r="Y5170">
        <v>125.058716</v>
      </c>
      <c r="Z5170">
        <v>2.5034489999999998</v>
      </c>
      <c r="AA5170">
        <v>4.0211949999999996</v>
      </c>
      <c r="AB5170">
        <v>0.48143256000000001</v>
      </c>
      <c r="AC5170">
        <v>23.645105000000001</v>
      </c>
      <c r="AD5170">
        <v>0</v>
      </c>
      <c r="AE5170">
        <v>0</v>
      </c>
      <c r="AF5170">
        <v>155.7099</v>
      </c>
    </row>
    <row r="5171" spans="1:32" x14ac:dyDescent="0.3">
      <c r="A5171">
        <v>3016330</v>
      </c>
      <c r="B5171">
        <v>1</v>
      </c>
      <c r="C5171" t="s">
        <v>82</v>
      </c>
      <c r="D5171" t="s">
        <v>87</v>
      </c>
      <c r="E5171" t="s">
        <v>19227</v>
      </c>
      <c r="F5171" t="s">
        <v>19228</v>
      </c>
      <c r="G5171" t="s">
        <v>134</v>
      </c>
      <c r="H5171" t="s">
        <v>247</v>
      </c>
      <c r="I5171" t="s">
        <v>78</v>
      </c>
      <c r="J5171" t="s">
        <v>136</v>
      </c>
      <c r="K5171" t="s">
        <v>22</v>
      </c>
      <c r="L5171" t="s">
        <v>177</v>
      </c>
      <c r="M5171" t="s">
        <v>19229</v>
      </c>
      <c r="N5171" t="s">
        <v>19230</v>
      </c>
      <c r="O5171">
        <v>2.7942297222222225</v>
      </c>
      <c r="P5171">
        <v>0</v>
      </c>
      <c r="Q5171">
        <v>174</v>
      </c>
      <c r="R5171">
        <v>0</v>
      </c>
      <c r="S5171">
        <v>0</v>
      </c>
      <c r="T5171">
        <v>0</v>
      </c>
      <c r="U5171">
        <v>8</v>
      </c>
      <c r="V5171">
        <v>0</v>
      </c>
      <c r="W5171">
        <v>0</v>
      </c>
      <c r="X5171">
        <v>0</v>
      </c>
      <c r="Y5171">
        <v>192.99340000000001</v>
      </c>
      <c r="Z5171">
        <v>0</v>
      </c>
      <c r="AA5171">
        <v>0</v>
      </c>
      <c r="AB5171">
        <v>0</v>
      </c>
      <c r="AC5171">
        <v>9.4648529999999997</v>
      </c>
      <c r="AD5171">
        <v>0</v>
      </c>
      <c r="AE5171">
        <v>0</v>
      </c>
      <c r="AF5171">
        <v>202.45823999999999</v>
      </c>
    </row>
    <row r="5172" spans="1:32" x14ac:dyDescent="0.3">
      <c r="A5172">
        <v>3017967</v>
      </c>
      <c r="B5172">
        <v>1</v>
      </c>
      <c r="C5172" t="s">
        <v>83</v>
      </c>
      <c r="D5172" t="s">
        <v>128</v>
      </c>
      <c r="E5172" t="s">
        <v>19231</v>
      </c>
      <c r="F5172" t="s">
        <v>19232</v>
      </c>
      <c r="G5172" t="s">
        <v>134</v>
      </c>
      <c r="H5172" t="s">
        <v>182</v>
      </c>
      <c r="I5172" t="s">
        <v>78</v>
      </c>
      <c r="J5172" t="s">
        <v>136</v>
      </c>
      <c r="K5172" t="s">
        <v>22</v>
      </c>
      <c r="L5172" t="s">
        <v>177</v>
      </c>
      <c r="M5172" t="s">
        <v>19233</v>
      </c>
      <c r="N5172" t="s">
        <v>19234</v>
      </c>
      <c r="O5172">
        <v>0.40944444444444444</v>
      </c>
      <c r="P5172">
        <v>0</v>
      </c>
      <c r="Q5172">
        <v>136</v>
      </c>
      <c r="R5172">
        <v>0</v>
      </c>
      <c r="S5172">
        <v>8</v>
      </c>
      <c r="T5172">
        <v>0</v>
      </c>
      <c r="U5172">
        <v>20</v>
      </c>
      <c r="V5172">
        <v>0</v>
      </c>
      <c r="W5172">
        <v>0</v>
      </c>
      <c r="X5172">
        <v>0</v>
      </c>
      <c r="Y5172">
        <v>21.852606000000002</v>
      </c>
      <c r="Z5172">
        <v>0</v>
      </c>
      <c r="AA5172">
        <v>0.56852555000000005</v>
      </c>
      <c r="AB5172">
        <v>0</v>
      </c>
      <c r="AC5172">
        <v>11.546049</v>
      </c>
      <c r="AD5172">
        <v>0</v>
      </c>
      <c r="AE5172">
        <v>0</v>
      </c>
      <c r="AF5172">
        <v>33.967182000000001</v>
      </c>
    </row>
    <row r="5173" spans="1:32" x14ac:dyDescent="0.3">
      <c r="A5173">
        <v>3014974</v>
      </c>
      <c r="B5173">
        <v>1</v>
      </c>
      <c r="C5173" t="s">
        <v>83</v>
      </c>
      <c r="D5173" t="s">
        <v>115</v>
      </c>
      <c r="E5173" t="s">
        <v>19235</v>
      </c>
      <c r="F5173" t="s">
        <v>19236</v>
      </c>
      <c r="G5173" t="s">
        <v>134</v>
      </c>
      <c r="H5173" t="s">
        <v>478</v>
      </c>
      <c r="I5173" t="s">
        <v>78</v>
      </c>
      <c r="J5173" t="s">
        <v>136</v>
      </c>
      <c r="K5173" t="s">
        <v>22</v>
      </c>
      <c r="L5173" t="s">
        <v>177</v>
      </c>
      <c r="M5173" t="s">
        <v>19237</v>
      </c>
      <c r="N5173" t="s">
        <v>19238</v>
      </c>
      <c r="O5173">
        <v>3.3395602777777778</v>
      </c>
      <c r="P5173">
        <v>0</v>
      </c>
      <c r="Q5173">
        <v>363</v>
      </c>
      <c r="R5173">
        <v>0</v>
      </c>
      <c r="S5173">
        <v>0</v>
      </c>
      <c r="T5173">
        <v>0</v>
      </c>
      <c r="U5173">
        <v>9</v>
      </c>
      <c r="V5173">
        <v>0</v>
      </c>
      <c r="W5173">
        <v>0</v>
      </c>
      <c r="X5173">
        <v>0</v>
      </c>
      <c r="Y5173">
        <v>228.70987</v>
      </c>
      <c r="Z5173">
        <v>0</v>
      </c>
      <c r="AA5173">
        <v>0</v>
      </c>
      <c r="AB5173">
        <v>0</v>
      </c>
      <c r="AC5173">
        <v>34.564113999999996</v>
      </c>
      <c r="AD5173">
        <v>0</v>
      </c>
      <c r="AE5173">
        <v>0</v>
      </c>
      <c r="AF5173">
        <v>263.274</v>
      </c>
    </row>
    <row r="5174" spans="1:32" x14ac:dyDescent="0.3">
      <c r="A5174">
        <v>3017634</v>
      </c>
      <c r="B5174">
        <v>1</v>
      </c>
      <c r="C5174" t="s">
        <v>82</v>
      </c>
      <c r="D5174" t="s">
        <v>104</v>
      </c>
      <c r="E5174" t="s">
        <v>715</v>
      </c>
      <c r="F5174" t="s">
        <v>716</v>
      </c>
      <c r="G5174" t="s">
        <v>134</v>
      </c>
      <c r="H5174" t="s">
        <v>216</v>
      </c>
      <c r="I5174" t="s">
        <v>78</v>
      </c>
      <c r="J5174" t="s">
        <v>136</v>
      </c>
      <c r="K5174" t="s">
        <v>22</v>
      </c>
      <c r="L5174" t="s">
        <v>177</v>
      </c>
      <c r="M5174" t="s">
        <v>19239</v>
      </c>
      <c r="N5174" t="s">
        <v>19240</v>
      </c>
      <c r="O5174">
        <v>1.8265177777777777</v>
      </c>
      <c r="P5174">
        <v>0</v>
      </c>
      <c r="Q5174">
        <v>2</v>
      </c>
      <c r="R5174">
        <v>0</v>
      </c>
      <c r="S5174">
        <v>0</v>
      </c>
      <c r="T5174">
        <v>0</v>
      </c>
      <c r="U5174">
        <v>3</v>
      </c>
      <c r="V5174">
        <v>0</v>
      </c>
      <c r="W5174">
        <v>0</v>
      </c>
      <c r="X5174">
        <v>0</v>
      </c>
      <c r="Y5174">
        <v>0.76286363999999995</v>
      </c>
      <c r="Z5174">
        <v>0</v>
      </c>
      <c r="AA5174">
        <v>0</v>
      </c>
      <c r="AB5174">
        <v>0</v>
      </c>
      <c r="AC5174">
        <v>3.5493554999999999</v>
      </c>
      <c r="AD5174">
        <v>0</v>
      </c>
      <c r="AE5174">
        <v>0</v>
      </c>
      <c r="AF5174">
        <v>4.3122189999999998</v>
      </c>
    </row>
    <row r="5175" spans="1:32" x14ac:dyDescent="0.3">
      <c r="A5175">
        <v>3015965</v>
      </c>
      <c r="B5175">
        <v>1</v>
      </c>
      <c r="C5175" t="s">
        <v>82</v>
      </c>
      <c r="D5175" t="s">
        <v>98</v>
      </c>
      <c r="E5175" t="s">
        <v>19241</v>
      </c>
      <c r="F5175" t="s">
        <v>19242</v>
      </c>
      <c r="G5175" t="s">
        <v>134</v>
      </c>
      <c r="H5175" t="s">
        <v>147</v>
      </c>
      <c r="I5175" t="s">
        <v>78</v>
      </c>
      <c r="J5175" t="s">
        <v>136</v>
      </c>
      <c r="K5175" t="s">
        <v>22</v>
      </c>
      <c r="L5175" t="s">
        <v>137</v>
      </c>
      <c r="M5175" t="s">
        <v>19243</v>
      </c>
      <c r="N5175" t="s">
        <v>19244</v>
      </c>
      <c r="O5175">
        <v>5.2822222222222219</v>
      </c>
      <c r="P5175">
        <v>0</v>
      </c>
      <c r="Q5175">
        <v>877</v>
      </c>
      <c r="R5175">
        <v>0</v>
      </c>
      <c r="S5175">
        <v>0</v>
      </c>
      <c r="T5175">
        <v>0</v>
      </c>
      <c r="U5175">
        <v>37</v>
      </c>
      <c r="V5175">
        <v>0</v>
      </c>
      <c r="W5175">
        <v>0</v>
      </c>
      <c r="X5175">
        <v>0</v>
      </c>
      <c r="Y5175">
        <v>1384.0823</v>
      </c>
      <c r="Z5175">
        <v>0</v>
      </c>
      <c r="AA5175">
        <v>0</v>
      </c>
      <c r="AB5175">
        <v>0</v>
      </c>
      <c r="AC5175">
        <v>92.278819999999996</v>
      </c>
      <c r="AD5175">
        <v>0</v>
      </c>
      <c r="AE5175">
        <v>0</v>
      </c>
      <c r="AF5175">
        <v>1476.3611000000001</v>
      </c>
    </row>
    <row r="5176" spans="1:32" x14ac:dyDescent="0.3">
      <c r="A5176">
        <v>3016247</v>
      </c>
      <c r="B5176">
        <v>1</v>
      </c>
      <c r="C5176" t="s">
        <v>82</v>
      </c>
      <c r="D5176" t="s">
        <v>105</v>
      </c>
      <c r="E5176" t="s">
        <v>10511</v>
      </c>
      <c r="F5176" t="s">
        <v>10512</v>
      </c>
      <c r="G5176" t="s">
        <v>134</v>
      </c>
      <c r="H5176" t="s">
        <v>211</v>
      </c>
      <c r="I5176" t="s">
        <v>79</v>
      </c>
      <c r="J5176" t="s">
        <v>136</v>
      </c>
      <c r="K5176" t="s">
        <v>22</v>
      </c>
      <c r="L5176" t="s">
        <v>177</v>
      </c>
      <c r="M5176" t="s">
        <v>19245</v>
      </c>
      <c r="N5176" t="s">
        <v>19246</v>
      </c>
      <c r="O5176">
        <v>1.551558611111111</v>
      </c>
      <c r="P5176">
        <v>0</v>
      </c>
      <c r="Q5176">
        <v>1</v>
      </c>
      <c r="R5176">
        <v>58</v>
      </c>
      <c r="S5176">
        <v>38</v>
      </c>
      <c r="T5176">
        <v>3</v>
      </c>
      <c r="U5176">
        <v>2</v>
      </c>
      <c r="V5176">
        <v>0</v>
      </c>
      <c r="W5176">
        <v>0</v>
      </c>
      <c r="X5176">
        <v>0</v>
      </c>
      <c r="Y5176">
        <v>6.8449990000000002E-2</v>
      </c>
      <c r="Z5176">
        <v>54.700305999999998</v>
      </c>
      <c r="AA5176">
        <v>183.91292000000001</v>
      </c>
      <c r="AB5176">
        <v>149.9306</v>
      </c>
      <c r="AC5176">
        <v>1.2555833999999999</v>
      </c>
      <c r="AD5176">
        <v>0</v>
      </c>
      <c r="AE5176">
        <v>0</v>
      </c>
      <c r="AF5176">
        <v>389.86786000000001</v>
      </c>
    </row>
    <row r="5177" spans="1:32" x14ac:dyDescent="0.3">
      <c r="A5177">
        <v>3019140</v>
      </c>
      <c r="B5177">
        <v>1</v>
      </c>
      <c r="C5177" t="s">
        <v>82</v>
      </c>
      <c r="D5177" t="s">
        <v>90</v>
      </c>
      <c r="E5177" t="s">
        <v>5398</v>
      </c>
      <c r="F5177" t="s">
        <v>5399</v>
      </c>
      <c r="G5177" t="s">
        <v>134</v>
      </c>
      <c r="H5177" t="s">
        <v>211</v>
      </c>
      <c r="I5177" t="s">
        <v>79</v>
      </c>
      <c r="J5177" t="s">
        <v>136</v>
      </c>
      <c r="K5177" t="s">
        <v>22</v>
      </c>
      <c r="L5177" t="s">
        <v>177</v>
      </c>
      <c r="M5177" t="s">
        <v>19247</v>
      </c>
      <c r="N5177" t="s">
        <v>19248</v>
      </c>
      <c r="O5177">
        <v>1.1044444444444443</v>
      </c>
      <c r="P5177">
        <v>0</v>
      </c>
      <c r="Q5177">
        <v>145</v>
      </c>
      <c r="R5177">
        <v>0</v>
      </c>
      <c r="S5177">
        <v>1</v>
      </c>
      <c r="T5177">
        <v>32</v>
      </c>
      <c r="U5177">
        <v>23</v>
      </c>
      <c r="V5177">
        <v>12</v>
      </c>
      <c r="W5177">
        <v>4</v>
      </c>
      <c r="X5177">
        <v>0</v>
      </c>
      <c r="Y5177">
        <v>42.365839999999999</v>
      </c>
      <c r="Z5177">
        <v>0</v>
      </c>
      <c r="AA5177">
        <v>2.7090377999999999</v>
      </c>
      <c r="AB5177">
        <v>571.19320000000005</v>
      </c>
      <c r="AC5177">
        <v>43.408099999999997</v>
      </c>
      <c r="AD5177">
        <v>220.68691999999999</v>
      </c>
      <c r="AE5177">
        <v>92.648359999999997</v>
      </c>
      <c r="AF5177">
        <v>973.01149999999996</v>
      </c>
    </row>
    <row r="5178" spans="1:32" x14ac:dyDescent="0.3">
      <c r="A5178">
        <v>3019923</v>
      </c>
      <c r="B5178">
        <v>1</v>
      </c>
      <c r="C5178" t="s">
        <v>82</v>
      </c>
      <c r="D5178" t="s">
        <v>109</v>
      </c>
      <c r="E5178" t="s">
        <v>19249</v>
      </c>
      <c r="F5178" t="s">
        <v>19250</v>
      </c>
      <c r="G5178" t="s">
        <v>134</v>
      </c>
      <c r="H5178" t="s">
        <v>238</v>
      </c>
      <c r="I5178" t="s">
        <v>78</v>
      </c>
      <c r="J5178" t="s">
        <v>136</v>
      </c>
      <c r="K5178" t="s">
        <v>22</v>
      </c>
      <c r="L5178" t="s">
        <v>177</v>
      </c>
      <c r="M5178" t="s">
        <v>19251</v>
      </c>
      <c r="N5178" t="s">
        <v>19252</v>
      </c>
      <c r="O5178">
        <v>1.5902094444444443</v>
      </c>
      <c r="P5178">
        <v>0</v>
      </c>
      <c r="Q5178">
        <v>13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6.3203110000000002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6.3203110000000002</v>
      </c>
    </row>
    <row r="5179" spans="1:32" x14ac:dyDescent="0.3">
      <c r="A5179">
        <v>3018003</v>
      </c>
      <c r="B5179">
        <v>1</v>
      </c>
      <c r="C5179" t="s">
        <v>83</v>
      </c>
      <c r="D5179" t="s">
        <v>126</v>
      </c>
      <c r="E5179" t="s">
        <v>19253</v>
      </c>
      <c r="F5179" t="s">
        <v>19254</v>
      </c>
      <c r="G5179" t="s">
        <v>134</v>
      </c>
      <c r="H5179" t="s">
        <v>692</v>
      </c>
      <c r="I5179" t="s">
        <v>78</v>
      </c>
      <c r="J5179" t="s">
        <v>136</v>
      </c>
      <c r="K5179" t="s">
        <v>22</v>
      </c>
      <c r="L5179" t="s">
        <v>177</v>
      </c>
      <c r="M5179" t="s">
        <v>19255</v>
      </c>
      <c r="N5179" t="s">
        <v>19256</v>
      </c>
      <c r="O5179">
        <v>1.4058333333333333</v>
      </c>
      <c r="P5179">
        <v>0</v>
      </c>
      <c r="Q5179">
        <v>234</v>
      </c>
      <c r="R5179">
        <v>0</v>
      </c>
      <c r="S5179">
        <v>12</v>
      </c>
      <c r="T5179">
        <v>0</v>
      </c>
      <c r="U5179">
        <v>32</v>
      </c>
      <c r="V5179">
        <v>0</v>
      </c>
      <c r="W5179">
        <v>0</v>
      </c>
      <c r="X5179">
        <v>0</v>
      </c>
      <c r="Y5179">
        <v>63.911453000000002</v>
      </c>
      <c r="Z5179">
        <v>0</v>
      </c>
      <c r="AA5179">
        <v>0.72349149999999995</v>
      </c>
      <c r="AB5179">
        <v>0</v>
      </c>
      <c r="AC5179">
        <v>23.491385000000001</v>
      </c>
      <c r="AD5179">
        <v>0</v>
      </c>
      <c r="AE5179">
        <v>0</v>
      </c>
      <c r="AF5179">
        <v>88.126329999999996</v>
      </c>
    </row>
    <row r="5180" spans="1:32" x14ac:dyDescent="0.3">
      <c r="A5180">
        <v>3012701</v>
      </c>
      <c r="B5180">
        <v>1</v>
      </c>
      <c r="C5180" t="s">
        <v>82</v>
      </c>
      <c r="D5180" t="s">
        <v>102</v>
      </c>
      <c r="E5180" t="s">
        <v>304</v>
      </c>
      <c r="F5180" t="s">
        <v>305</v>
      </c>
      <c r="G5180" t="s">
        <v>134</v>
      </c>
      <c r="H5180" t="s">
        <v>147</v>
      </c>
      <c r="I5180" t="s">
        <v>79</v>
      </c>
      <c r="J5180" t="s">
        <v>136</v>
      </c>
      <c r="K5180" t="s">
        <v>22</v>
      </c>
      <c r="L5180" t="s">
        <v>137</v>
      </c>
      <c r="M5180" t="s">
        <v>19257</v>
      </c>
      <c r="N5180" t="s">
        <v>19258</v>
      </c>
      <c r="O5180">
        <v>1.4602777777777778</v>
      </c>
      <c r="P5180">
        <v>0</v>
      </c>
      <c r="Q5180">
        <v>26</v>
      </c>
      <c r="R5180">
        <v>0</v>
      </c>
      <c r="S5180">
        <v>2</v>
      </c>
      <c r="T5180">
        <v>0</v>
      </c>
      <c r="U5180">
        <v>4</v>
      </c>
      <c r="V5180">
        <v>0</v>
      </c>
      <c r="W5180">
        <v>0</v>
      </c>
      <c r="X5180">
        <v>0</v>
      </c>
      <c r="Y5180">
        <v>6.8128222999999997</v>
      </c>
      <c r="Z5180">
        <v>0</v>
      </c>
      <c r="AA5180">
        <v>0.11234466999999999</v>
      </c>
      <c r="AB5180">
        <v>0</v>
      </c>
      <c r="AC5180">
        <v>2.7443993</v>
      </c>
      <c r="AD5180">
        <v>0</v>
      </c>
      <c r="AE5180">
        <v>0</v>
      </c>
      <c r="AF5180">
        <v>9.6695659999999997</v>
      </c>
    </row>
    <row r="5181" spans="1:32" x14ac:dyDescent="0.3">
      <c r="A5181">
        <v>3014984</v>
      </c>
      <c r="B5181">
        <v>1</v>
      </c>
      <c r="C5181" t="s">
        <v>83</v>
      </c>
      <c r="D5181" t="s">
        <v>115</v>
      </c>
      <c r="E5181" t="s">
        <v>19259</v>
      </c>
      <c r="F5181" t="s">
        <v>19260</v>
      </c>
      <c r="G5181" t="s">
        <v>134</v>
      </c>
      <c r="H5181" t="s">
        <v>211</v>
      </c>
      <c r="I5181" t="s">
        <v>79</v>
      </c>
      <c r="J5181" t="s">
        <v>136</v>
      </c>
      <c r="K5181" t="s">
        <v>22</v>
      </c>
      <c r="L5181" t="s">
        <v>177</v>
      </c>
      <c r="M5181" t="s">
        <v>19261</v>
      </c>
      <c r="N5181" t="s">
        <v>19262</v>
      </c>
      <c r="O5181">
        <v>1.8258333333333334</v>
      </c>
      <c r="P5181">
        <v>0</v>
      </c>
      <c r="Q5181">
        <v>639</v>
      </c>
      <c r="R5181">
        <v>0</v>
      </c>
      <c r="S5181">
        <v>0</v>
      </c>
      <c r="T5181">
        <v>0</v>
      </c>
      <c r="U5181">
        <v>205</v>
      </c>
      <c r="V5181">
        <v>0</v>
      </c>
      <c r="W5181">
        <v>0</v>
      </c>
      <c r="X5181">
        <v>0</v>
      </c>
      <c r="Y5181">
        <v>212.44182000000001</v>
      </c>
      <c r="Z5181">
        <v>0</v>
      </c>
      <c r="AA5181">
        <v>0</v>
      </c>
      <c r="AB5181">
        <v>0</v>
      </c>
      <c r="AC5181">
        <v>357.32029999999997</v>
      </c>
      <c r="AD5181">
        <v>0</v>
      </c>
      <c r="AE5181">
        <v>0</v>
      </c>
      <c r="AF5181">
        <v>569.76215000000002</v>
      </c>
    </row>
    <row r="5182" spans="1:32" x14ac:dyDescent="0.3">
      <c r="A5182">
        <v>3016189</v>
      </c>
      <c r="B5182">
        <v>1</v>
      </c>
      <c r="C5182" t="s">
        <v>82</v>
      </c>
      <c r="D5182" t="s">
        <v>104</v>
      </c>
      <c r="E5182" t="s">
        <v>19263</v>
      </c>
      <c r="F5182" t="s">
        <v>19264</v>
      </c>
      <c r="G5182" t="s">
        <v>134</v>
      </c>
      <c r="H5182" t="s">
        <v>216</v>
      </c>
      <c r="I5182" t="s">
        <v>78</v>
      </c>
      <c r="J5182" t="s">
        <v>136</v>
      </c>
      <c r="K5182" t="s">
        <v>22</v>
      </c>
      <c r="L5182" t="s">
        <v>177</v>
      </c>
      <c r="M5182" t="s">
        <v>19265</v>
      </c>
      <c r="N5182" t="s">
        <v>19266</v>
      </c>
      <c r="O5182">
        <v>3.2133458333333333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6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70.705489999999998</v>
      </c>
      <c r="AD5182">
        <v>0</v>
      </c>
      <c r="AE5182">
        <v>0</v>
      </c>
      <c r="AF5182">
        <v>70.705489999999998</v>
      </c>
    </row>
    <row r="5183" spans="1:32" x14ac:dyDescent="0.3">
      <c r="A5183">
        <v>3017639</v>
      </c>
      <c r="B5183">
        <v>1</v>
      </c>
      <c r="C5183" t="s">
        <v>82</v>
      </c>
      <c r="D5183" t="s">
        <v>90</v>
      </c>
      <c r="E5183" t="s">
        <v>19267</v>
      </c>
      <c r="F5183" t="s">
        <v>19268</v>
      </c>
      <c r="G5183" t="s">
        <v>134</v>
      </c>
      <c r="H5183" t="s">
        <v>135</v>
      </c>
      <c r="I5183" t="s">
        <v>79</v>
      </c>
      <c r="J5183" t="s">
        <v>136</v>
      </c>
      <c r="K5183" t="s">
        <v>22</v>
      </c>
      <c r="L5183" t="s">
        <v>177</v>
      </c>
      <c r="M5183" t="s">
        <v>19269</v>
      </c>
      <c r="N5183" t="s">
        <v>19270</v>
      </c>
      <c r="O5183">
        <v>0.56416666666666671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100</v>
      </c>
      <c r="V5183">
        <v>0</v>
      </c>
      <c r="W5183">
        <v>5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108.39364</v>
      </c>
      <c r="AD5183">
        <v>0</v>
      </c>
      <c r="AE5183">
        <v>97.874790000000004</v>
      </c>
      <c r="AF5183">
        <v>206.26841999999999</v>
      </c>
    </row>
    <row r="5184" spans="1:32" x14ac:dyDescent="0.3">
      <c r="A5184">
        <v>3015963</v>
      </c>
      <c r="B5184">
        <v>1</v>
      </c>
      <c r="C5184" t="s">
        <v>82</v>
      </c>
      <c r="D5184" t="s">
        <v>104</v>
      </c>
      <c r="E5184" t="s">
        <v>19271</v>
      </c>
      <c r="F5184" t="s">
        <v>19272</v>
      </c>
      <c r="G5184" t="s">
        <v>134</v>
      </c>
      <c r="H5184" t="s">
        <v>336</v>
      </c>
      <c r="I5184" t="s">
        <v>78</v>
      </c>
      <c r="J5184" t="s">
        <v>136</v>
      </c>
      <c r="K5184" t="s">
        <v>22</v>
      </c>
      <c r="L5184" t="s">
        <v>137</v>
      </c>
      <c r="M5184" t="s">
        <v>19273</v>
      </c>
      <c r="N5184" t="s">
        <v>19274</v>
      </c>
      <c r="O5184">
        <v>0.52166666666666661</v>
      </c>
      <c r="P5184">
        <v>0</v>
      </c>
      <c r="Q5184">
        <v>5</v>
      </c>
      <c r="R5184">
        <v>0</v>
      </c>
      <c r="S5184">
        <v>0</v>
      </c>
      <c r="T5184">
        <v>0</v>
      </c>
      <c r="U5184">
        <v>431</v>
      </c>
      <c r="V5184">
        <v>0</v>
      </c>
      <c r="W5184">
        <v>0</v>
      </c>
      <c r="X5184">
        <v>0</v>
      </c>
      <c r="Y5184">
        <v>0.54184659999999996</v>
      </c>
      <c r="Z5184">
        <v>0</v>
      </c>
      <c r="AA5184">
        <v>0</v>
      </c>
      <c r="AB5184">
        <v>0</v>
      </c>
      <c r="AC5184">
        <v>138.59990999999999</v>
      </c>
      <c r="AD5184">
        <v>0</v>
      </c>
      <c r="AE5184">
        <v>0</v>
      </c>
      <c r="AF5184">
        <v>139.14177000000001</v>
      </c>
    </row>
    <row r="5185" spans="1:32" x14ac:dyDescent="0.3">
      <c r="A5185">
        <v>3016853</v>
      </c>
      <c r="B5185">
        <v>1</v>
      </c>
      <c r="C5185" t="s">
        <v>83</v>
      </c>
      <c r="D5185" t="s">
        <v>130</v>
      </c>
      <c r="E5185" t="s">
        <v>19275</v>
      </c>
      <c r="F5185" t="s">
        <v>19276</v>
      </c>
      <c r="G5185" t="s">
        <v>134</v>
      </c>
      <c r="H5185" t="s">
        <v>247</v>
      </c>
      <c r="I5185" t="s">
        <v>78</v>
      </c>
      <c r="J5185" t="s">
        <v>136</v>
      </c>
      <c r="K5185" t="s">
        <v>22</v>
      </c>
      <c r="L5185" t="s">
        <v>177</v>
      </c>
      <c r="M5185" t="s">
        <v>19277</v>
      </c>
      <c r="N5185" t="s">
        <v>19278</v>
      </c>
      <c r="O5185">
        <v>4.2564438888888887</v>
      </c>
      <c r="P5185">
        <v>0</v>
      </c>
      <c r="Q5185">
        <v>40</v>
      </c>
      <c r="R5185">
        <v>0</v>
      </c>
      <c r="S5185">
        <v>0</v>
      </c>
      <c r="T5185">
        <v>0</v>
      </c>
      <c r="U5185">
        <v>2</v>
      </c>
      <c r="V5185">
        <v>0</v>
      </c>
      <c r="W5185">
        <v>0</v>
      </c>
      <c r="X5185">
        <v>0</v>
      </c>
      <c r="Y5185">
        <v>33.804270000000002</v>
      </c>
      <c r="Z5185">
        <v>0</v>
      </c>
      <c r="AA5185">
        <v>0</v>
      </c>
      <c r="AB5185">
        <v>0</v>
      </c>
      <c r="AC5185">
        <v>2.6301687</v>
      </c>
      <c r="AD5185">
        <v>0</v>
      </c>
      <c r="AE5185">
        <v>0</v>
      </c>
      <c r="AF5185">
        <v>36.434440000000002</v>
      </c>
    </row>
    <row r="5186" spans="1:32" x14ac:dyDescent="0.3">
      <c r="A5186">
        <v>3019723</v>
      </c>
      <c r="B5186">
        <v>1</v>
      </c>
      <c r="C5186" t="s">
        <v>82</v>
      </c>
      <c r="D5186" t="s">
        <v>92</v>
      </c>
      <c r="E5186" t="s">
        <v>14153</v>
      </c>
      <c r="F5186" t="s">
        <v>14154</v>
      </c>
      <c r="G5186" t="s">
        <v>134</v>
      </c>
      <c r="H5186" t="s">
        <v>367</v>
      </c>
      <c r="I5186" t="s">
        <v>78</v>
      </c>
      <c r="J5186" t="s">
        <v>136</v>
      </c>
      <c r="K5186" t="s">
        <v>22</v>
      </c>
      <c r="L5186" t="s">
        <v>177</v>
      </c>
      <c r="M5186" t="s">
        <v>19279</v>
      </c>
      <c r="N5186" t="s">
        <v>19280</v>
      </c>
      <c r="O5186">
        <v>5.4497866666666663</v>
      </c>
      <c r="P5186">
        <v>0</v>
      </c>
      <c r="Q5186">
        <v>1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1.3678991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1.3678991</v>
      </c>
    </row>
    <row r="5187" spans="1:32" x14ac:dyDescent="0.3">
      <c r="A5187">
        <v>3014977</v>
      </c>
      <c r="B5187">
        <v>1</v>
      </c>
      <c r="C5187" t="s">
        <v>83</v>
      </c>
      <c r="D5187" t="s">
        <v>121</v>
      </c>
      <c r="E5187" t="s">
        <v>19281</v>
      </c>
      <c r="F5187" t="s">
        <v>19282</v>
      </c>
      <c r="G5187" t="s">
        <v>134</v>
      </c>
      <c r="H5187" t="s">
        <v>367</v>
      </c>
      <c r="I5187" t="s">
        <v>78</v>
      </c>
      <c r="J5187" t="s">
        <v>136</v>
      </c>
      <c r="K5187" t="s">
        <v>22</v>
      </c>
      <c r="L5187" t="s">
        <v>177</v>
      </c>
      <c r="M5187" t="s">
        <v>19283</v>
      </c>
      <c r="N5187" t="s">
        <v>12393</v>
      </c>
      <c r="O5187">
        <v>1.5708175</v>
      </c>
      <c r="P5187">
        <v>0</v>
      </c>
      <c r="Q5187">
        <v>1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5.7437349999999998E-2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5.7437349999999998E-2</v>
      </c>
    </row>
    <row r="5188" spans="1:32" x14ac:dyDescent="0.3">
      <c r="A5188">
        <v>3017052</v>
      </c>
      <c r="B5188">
        <v>1</v>
      </c>
      <c r="C5188" t="s">
        <v>83</v>
      </c>
      <c r="D5188" t="s">
        <v>124</v>
      </c>
      <c r="E5188" t="s">
        <v>19284</v>
      </c>
      <c r="F5188" t="s">
        <v>19285</v>
      </c>
      <c r="G5188" t="s">
        <v>134</v>
      </c>
      <c r="H5188" t="s">
        <v>318</v>
      </c>
      <c r="I5188" t="s">
        <v>79</v>
      </c>
      <c r="J5188" t="s">
        <v>136</v>
      </c>
      <c r="K5188" t="s">
        <v>22</v>
      </c>
      <c r="L5188" t="s">
        <v>177</v>
      </c>
      <c r="M5188" t="s">
        <v>19286</v>
      </c>
      <c r="N5188" t="s">
        <v>19287</v>
      </c>
      <c r="O5188">
        <v>5.4607238888888885</v>
      </c>
      <c r="P5188">
        <v>1</v>
      </c>
      <c r="Q5188">
        <v>100</v>
      </c>
      <c r="R5188">
        <v>5</v>
      </c>
      <c r="S5188">
        <v>26</v>
      </c>
      <c r="T5188">
        <v>0</v>
      </c>
      <c r="U5188">
        <v>1</v>
      </c>
      <c r="V5188">
        <v>0</v>
      </c>
      <c r="W5188">
        <v>0</v>
      </c>
      <c r="X5188">
        <v>44.034824</v>
      </c>
      <c r="Y5188">
        <v>41.743298000000003</v>
      </c>
      <c r="Z5188">
        <v>5.2188489999999996</v>
      </c>
      <c r="AA5188">
        <v>17.722546000000001</v>
      </c>
      <c r="AB5188">
        <v>0</v>
      </c>
      <c r="AC5188">
        <v>0.91401869999999996</v>
      </c>
      <c r="AD5188">
        <v>0</v>
      </c>
      <c r="AE5188">
        <v>0</v>
      </c>
      <c r="AF5188">
        <v>109.63354</v>
      </c>
    </row>
    <row r="5189" spans="1:32" x14ac:dyDescent="0.3">
      <c r="A5189">
        <v>3014817</v>
      </c>
      <c r="B5189">
        <v>1</v>
      </c>
      <c r="C5189" t="s">
        <v>82</v>
      </c>
      <c r="D5189" t="s">
        <v>108</v>
      </c>
      <c r="E5189" t="s">
        <v>19288</v>
      </c>
      <c r="F5189" t="s">
        <v>19289</v>
      </c>
      <c r="G5189" t="s">
        <v>134</v>
      </c>
      <c r="H5189" t="s">
        <v>238</v>
      </c>
      <c r="I5189" t="s">
        <v>78</v>
      </c>
      <c r="J5189" t="s">
        <v>136</v>
      </c>
      <c r="K5189" t="s">
        <v>22</v>
      </c>
      <c r="L5189" t="s">
        <v>177</v>
      </c>
      <c r="M5189" t="s">
        <v>19290</v>
      </c>
      <c r="N5189" t="s">
        <v>19291</v>
      </c>
      <c r="O5189">
        <v>2.2141016666666666</v>
      </c>
      <c r="P5189">
        <v>0</v>
      </c>
      <c r="Q5189">
        <v>1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1.3098698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1.3098698</v>
      </c>
    </row>
    <row r="5190" spans="1:32" x14ac:dyDescent="0.3">
      <c r="A5190">
        <v>3014843</v>
      </c>
      <c r="B5190">
        <v>1</v>
      </c>
      <c r="C5190" t="s">
        <v>82</v>
      </c>
      <c r="D5190" t="s">
        <v>111</v>
      </c>
      <c r="E5190" t="s">
        <v>19292</v>
      </c>
      <c r="F5190" t="s">
        <v>19293</v>
      </c>
      <c r="G5190" t="s">
        <v>134</v>
      </c>
      <c r="H5190" t="s">
        <v>404</v>
      </c>
      <c r="I5190" t="s">
        <v>78</v>
      </c>
      <c r="J5190" t="s">
        <v>136</v>
      </c>
      <c r="K5190" t="s">
        <v>22</v>
      </c>
      <c r="L5190" t="s">
        <v>177</v>
      </c>
      <c r="M5190" t="s">
        <v>19294</v>
      </c>
      <c r="N5190" t="s">
        <v>19075</v>
      </c>
      <c r="O5190">
        <v>0.5275441666666667</v>
      </c>
      <c r="P5190">
        <v>0</v>
      </c>
      <c r="Q5190">
        <v>2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3.3782515999999999E-2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3.3782515999999999E-2</v>
      </c>
    </row>
    <row r="5191" spans="1:32" x14ac:dyDescent="0.3">
      <c r="A5191">
        <v>3018312</v>
      </c>
      <c r="B5191">
        <v>1</v>
      </c>
      <c r="C5191" t="s">
        <v>83</v>
      </c>
      <c r="D5191" t="s">
        <v>125</v>
      </c>
      <c r="E5191" t="s">
        <v>19295</v>
      </c>
      <c r="F5191" t="s">
        <v>19296</v>
      </c>
      <c r="G5191" t="s">
        <v>134</v>
      </c>
      <c r="H5191" t="s">
        <v>211</v>
      </c>
      <c r="I5191" t="s">
        <v>79</v>
      </c>
      <c r="J5191" t="s">
        <v>136</v>
      </c>
      <c r="K5191" t="s">
        <v>22</v>
      </c>
      <c r="L5191" t="s">
        <v>177</v>
      </c>
      <c r="M5191" t="s">
        <v>19297</v>
      </c>
      <c r="N5191" t="s">
        <v>19298</v>
      </c>
      <c r="O5191">
        <v>0.85305555555555557</v>
      </c>
      <c r="P5191">
        <v>1</v>
      </c>
      <c r="Q5191">
        <v>0</v>
      </c>
      <c r="R5191">
        <v>47</v>
      </c>
      <c r="S5191">
        <v>5</v>
      </c>
      <c r="T5191">
        <v>2</v>
      </c>
      <c r="U5191">
        <v>1</v>
      </c>
      <c r="V5191">
        <v>0</v>
      </c>
      <c r="W5191">
        <v>0</v>
      </c>
      <c r="X5191">
        <v>0.22072201999999999</v>
      </c>
      <c r="Y5191">
        <v>0</v>
      </c>
      <c r="Z5191">
        <v>49.498085000000003</v>
      </c>
      <c r="AA5191">
        <v>2.2460358</v>
      </c>
      <c r="AB5191">
        <v>1.6376712</v>
      </c>
      <c r="AC5191">
        <v>5.3961173000000001E-2</v>
      </c>
      <c r="AD5191">
        <v>0</v>
      </c>
      <c r="AE5191">
        <v>0</v>
      </c>
      <c r="AF5191">
        <v>53.656475</v>
      </c>
    </row>
    <row r="5192" spans="1:32" x14ac:dyDescent="0.3">
      <c r="A5192">
        <v>3017609</v>
      </c>
      <c r="B5192">
        <v>1</v>
      </c>
      <c r="C5192" t="s">
        <v>82</v>
      </c>
      <c r="D5192" t="s">
        <v>85</v>
      </c>
      <c r="E5192" t="s">
        <v>19299</v>
      </c>
      <c r="F5192" t="s">
        <v>19300</v>
      </c>
      <c r="G5192" t="s">
        <v>134</v>
      </c>
      <c r="H5192" t="s">
        <v>238</v>
      </c>
      <c r="I5192" t="s">
        <v>78</v>
      </c>
      <c r="J5192" t="s">
        <v>136</v>
      </c>
      <c r="K5192" t="s">
        <v>22</v>
      </c>
      <c r="L5192" t="s">
        <v>177</v>
      </c>
      <c r="M5192" t="s">
        <v>19301</v>
      </c>
      <c r="N5192" t="s">
        <v>19302</v>
      </c>
      <c r="O5192">
        <v>3.3261444444444446</v>
      </c>
      <c r="P5192">
        <v>0</v>
      </c>
      <c r="Q5192">
        <v>4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2.3921961999999999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2.3921961999999999</v>
      </c>
    </row>
    <row r="5193" spans="1:32" x14ac:dyDescent="0.3">
      <c r="A5193">
        <v>3017644</v>
      </c>
      <c r="B5193">
        <v>1</v>
      </c>
      <c r="C5193" t="s">
        <v>83</v>
      </c>
      <c r="D5193" t="s">
        <v>123</v>
      </c>
      <c r="E5193" t="s">
        <v>19303</v>
      </c>
      <c r="F5193" t="s">
        <v>19304</v>
      </c>
      <c r="G5193" t="s">
        <v>134</v>
      </c>
      <c r="H5193" t="s">
        <v>182</v>
      </c>
      <c r="I5193" t="s">
        <v>78</v>
      </c>
      <c r="J5193" t="s">
        <v>136</v>
      </c>
      <c r="K5193" t="s">
        <v>22</v>
      </c>
      <c r="L5193" t="s">
        <v>177</v>
      </c>
      <c r="M5193" t="s">
        <v>19305</v>
      </c>
      <c r="N5193" t="s">
        <v>19306</v>
      </c>
      <c r="O5193">
        <v>0.45180555555555557</v>
      </c>
      <c r="P5193">
        <v>0</v>
      </c>
      <c r="Q5193">
        <v>46</v>
      </c>
      <c r="R5193">
        <v>0</v>
      </c>
      <c r="S5193">
        <v>8</v>
      </c>
      <c r="T5193">
        <v>0</v>
      </c>
      <c r="U5193">
        <v>6</v>
      </c>
      <c r="V5193">
        <v>0</v>
      </c>
      <c r="W5193">
        <v>0</v>
      </c>
      <c r="X5193">
        <v>0</v>
      </c>
      <c r="Y5193">
        <v>6.5433089999999998</v>
      </c>
      <c r="Z5193">
        <v>0</v>
      </c>
      <c r="AA5193">
        <v>0.70126980000000005</v>
      </c>
      <c r="AB5193">
        <v>0</v>
      </c>
      <c r="AC5193">
        <v>1.0275190000000001</v>
      </c>
      <c r="AD5193">
        <v>0</v>
      </c>
      <c r="AE5193">
        <v>0</v>
      </c>
      <c r="AF5193">
        <v>8.2720979999999997</v>
      </c>
    </row>
    <row r="5194" spans="1:32" x14ac:dyDescent="0.3">
      <c r="A5194">
        <v>3012064</v>
      </c>
      <c r="B5194">
        <v>1</v>
      </c>
      <c r="C5194" t="s">
        <v>83</v>
      </c>
      <c r="D5194" t="s">
        <v>124</v>
      </c>
      <c r="E5194" t="s">
        <v>19307</v>
      </c>
      <c r="F5194" t="s">
        <v>19308</v>
      </c>
      <c r="G5194" t="s">
        <v>134</v>
      </c>
      <c r="H5194" t="s">
        <v>147</v>
      </c>
      <c r="I5194" t="s">
        <v>79</v>
      </c>
      <c r="J5194" t="s">
        <v>136</v>
      </c>
      <c r="K5194" t="s">
        <v>22</v>
      </c>
      <c r="L5194" t="s">
        <v>137</v>
      </c>
      <c r="M5194" t="s">
        <v>19309</v>
      </c>
      <c r="N5194" t="s">
        <v>19310</v>
      </c>
      <c r="O5194">
        <v>3.6066666666666665</v>
      </c>
      <c r="P5194">
        <v>6</v>
      </c>
      <c r="Q5194">
        <v>2870</v>
      </c>
      <c r="R5194">
        <v>31</v>
      </c>
      <c r="S5194">
        <v>571</v>
      </c>
      <c r="T5194">
        <v>12</v>
      </c>
      <c r="U5194">
        <v>272</v>
      </c>
      <c r="V5194">
        <v>1</v>
      </c>
      <c r="W5194">
        <v>0</v>
      </c>
      <c r="X5194">
        <v>32.710590000000003</v>
      </c>
      <c r="Y5194">
        <v>1187.0420999999999</v>
      </c>
      <c r="Z5194">
        <v>40.624096000000002</v>
      </c>
      <c r="AA5194">
        <v>240.98383000000001</v>
      </c>
      <c r="AB5194">
        <v>117.99368</v>
      </c>
      <c r="AC5194">
        <v>288.048</v>
      </c>
      <c r="AD5194">
        <v>4.124098</v>
      </c>
      <c r="AE5194">
        <v>0</v>
      </c>
      <c r="AF5194">
        <v>1911.5264999999999</v>
      </c>
    </row>
    <row r="5195" spans="1:32" x14ac:dyDescent="0.3">
      <c r="A5195">
        <v>3017641</v>
      </c>
      <c r="B5195">
        <v>1</v>
      </c>
      <c r="C5195" t="s">
        <v>83</v>
      </c>
      <c r="D5195" t="s">
        <v>118</v>
      </c>
      <c r="E5195" t="s">
        <v>19311</v>
      </c>
      <c r="F5195" t="s">
        <v>19312</v>
      </c>
      <c r="G5195" t="s">
        <v>134</v>
      </c>
      <c r="H5195" t="s">
        <v>211</v>
      </c>
      <c r="I5195" t="s">
        <v>79</v>
      </c>
      <c r="J5195" t="s">
        <v>136</v>
      </c>
      <c r="K5195" t="s">
        <v>22</v>
      </c>
      <c r="L5195" t="s">
        <v>177</v>
      </c>
      <c r="M5195" t="s">
        <v>19313</v>
      </c>
      <c r="N5195" t="s">
        <v>19314</v>
      </c>
      <c r="O5195">
        <v>1.0647222222222221</v>
      </c>
      <c r="P5195">
        <v>2</v>
      </c>
      <c r="Q5195">
        <v>88</v>
      </c>
      <c r="R5195">
        <v>6</v>
      </c>
      <c r="S5195">
        <v>21</v>
      </c>
      <c r="T5195">
        <v>4</v>
      </c>
      <c r="U5195">
        <v>11</v>
      </c>
      <c r="V5195">
        <v>0</v>
      </c>
      <c r="W5195">
        <v>0</v>
      </c>
      <c r="X5195">
        <v>4.2185993000000002</v>
      </c>
      <c r="Y5195">
        <v>18.036387999999999</v>
      </c>
      <c r="Z5195">
        <v>14.453941</v>
      </c>
      <c r="AA5195">
        <v>9.5835550000000005</v>
      </c>
      <c r="AB5195">
        <v>10.533424999999999</v>
      </c>
      <c r="AC5195">
        <v>6.4941034000000002</v>
      </c>
      <c r="AD5195">
        <v>0</v>
      </c>
      <c r="AE5195">
        <v>0</v>
      </c>
      <c r="AF5195">
        <v>63.320010000000003</v>
      </c>
    </row>
    <row r="5196" spans="1:32" x14ac:dyDescent="0.3">
      <c r="A5196">
        <v>3017894</v>
      </c>
      <c r="B5196">
        <v>1</v>
      </c>
      <c r="C5196" t="s">
        <v>82</v>
      </c>
      <c r="D5196" t="s">
        <v>91</v>
      </c>
      <c r="E5196" t="s">
        <v>19315</v>
      </c>
      <c r="F5196" t="s">
        <v>19316</v>
      </c>
      <c r="G5196" t="s">
        <v>134</v>
      </c>
      <c r="H5196" t="s">
        <v>478</v>
      </c>
      <c r="I5196" t="s">
        <v>78</v>
      </c>
      <c r="J5196" t="s">
        <v>136</v>
      </c>
      <c r="K5196" t="s">
        <v>22</v>
      </c>
      <c r="L5196" t="s">
        <v>177</v>
      </c>
      <c r="M5196" t="s">
        <v>19317</v>
      </c>
      <c r="N5196" t="s">
        <v>19318</v>
      </c>
      <c r="O5196">
        <v>2.3941252777777779</v>
      </c>
      <c r="P5196">
        <v>0</v>
      </c>
      <c r="Q5196">
        <v>56</v>
      </c>
      <c r="R5196">
        <v>0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0</v>
      </c>
      <c r="Y5196">
        <v>31.640502999999999</v>
      </c>
      <c r="Z5196">
        <v>0</v>
      </c>
      <c r="AA5196">
        <v>0</v>
      </c>
      <c r="AB5196">
        <v>0</v>
      </c>
      <c r="AC5196">
        <v>0.39611584</v>
      </c>
      <c r="AD5196">
        <v>0</v>
      </c>
      <c r="AE5196">
        <v>0</v>
      </c>
      <c r="AF5196">
        <v>32.036617</v>
      </c>
    </row>
    <row r="5197" spans="1:32" x14ac:dyDescent="0.3">
      <c r="A5197">
        <v>3016216</v>
      </c>
      <c r="B5197">
        <v>1</v>
      </c>
      <c r="C5197" t="s">
        <v>82</v>
      </c>
      <c r="D5197" t="s">
        <v>91</v>
      </c>
      <c r="E5197" t="s">
        <v>5584</v>
      </c>
      <c r="F5197" t="s">
        <v>5585</v>
      </c>
      <c r="G5197" t="s">
        <v>134</v>
      </c>
      <c r="H5197" t="s">
        <v>216</v>
      </c>
      <c r="I5197" t="s">
        <v>78</v>
      </c>
      <c r="J5197" t="s">
        <v>136</v>
      </c>
      <c r="K5197" t="s">
        <v>22</v>
      </c>
      <c r="L5197" t="s">
        <v>177</v>
      </c>
      <c r="M5197" t="s">
        <v>19319</v>
      </c>
      <c r="N5197" t="s">
        <v>19320</v>
      </c>
      <c r="O5197">
        <v>2.3918911111111112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1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88.319599999999994</v>
      </c>
      <c r="AF5197">
        <v>88.319599999999994</v>
      </c>
    </row>
    <row r="5198" spans="1:32" x14ac:dyDescent="0.3">
      <c r="A5198">
        <v>3017515</v>
      </c>
      <c r="B5198">
        <v>1</v>
      </c>
      <c r="C5198" t="s">
        <v>82</v>
      </c>
      <c r="D5198" t="s">
        <v>84</v>
      </c>
      <c r="E5198" t="s">
        <v>19321</v>
      </c>
      <c r="F5198" t="s">
        <v>19322</v>
      </c>
      <c r="G5198" t="s">
        <v>134</v>
      </c>
      <c r="H5198" t="s">
        <v>182</v>
      </c>
      <c r="I5198" t="s">
        <v>78</v>
      </c>
      <c r="J5198" t="s">
        <v>136</v>
      </c>
      <c r="K5198" t="s">
        <v>22</v>
      </c>
      <c r="L5198" t="s">
        <v>177</v>
      </c>
      <c r="M5198" t="s">
        <v>19323</v>
      </c>
      <c r="N5198" t="s">
        <v>19324</v>
      </c>
      <c r="O5198">
        <v>1.194663888888889</v>
      </c>
      <c r="P5198">
        <v>0</v>
      </c>
      <c r="Q5198">
        <v>108</v>
      </c>
      <c r="R5198">
        <v>0</v>
      </c>
      <c r="S5198">
        <v>0</v>
      </c>
      <c r="T5198">
        <v>0</v>
      </c>
      <c r="U5198">
        <v>4</v>
      </c>
      <c r="V5198">
        <v>0</v>
      </c>
      <c r="W5198">
        <v>0</v>
      </c>
      <c r="X5198">
        <v>0</v>
      </c>
      <c r="Y5198">
        <v>13.062003000000001</v>
      </c>
      <c r="Z5198">
        <v>0</v>
      </c>
      <c r="AA5198">
        <v>0</v>
      </c>
      <c r="AB5198">
        <v>0</v>
      </c>
      <c r="AC5198">
        <v>4.5819044</v>
      </c>
      <c r="AD5198">
        <v>0</v>
      </c>
      <c r="AE5198">
        <v>0</v>
      </c>
      <c r="AF5198">
        <v>17.643908</v>
      </c>
    </row>
    <row r="5199" spans="1:32" x14ac:dyDescent="0.3">
      <c r="A5199">
        <v>3016967</v>
      </c>
      <c r="B5199">
        <v>1</v>
      </c>
      <c r="C5199" t="s">
        <v>82</v>
      </c>
      <c r="D5199" t="s">
        <v>86</v>
      </c>
      <c r="E5199" t="s">
        <v>19325</v>
      </c>
      <c r="F5199" t="s">
        <v>19326</v>
      </c>
      <c r="G5199" t="s">
        <v>134</v>
      </c>
      <c r="H5199" t="s">
        <v>247</v>
      </c>
      <c r="I5199" t="s">
        <v>78</v>
      </c>
      <c r="J5199" t="s">
        <v>136</v>
      </c>
      <c r="K5199" t="s">
        <v>22</v>
      </c>
      <c r="L5199" t="s">
        <v>177</v>
      </c>
      <c r="M5199" t="s">
        <v>19327</v>
      </c>
      <c r="N5199" t="s">
        <v>19328</v>
      </c>
      <c r="O5199">
        <v>2.1075824999999999</v>
      </c>
      <c r="P5199">
        <v>0</v>
      </c>
      <c r="Q5199">
        <v>15</v>
      </c>
      <c r="R5199">
        <v>0</v>
      </c>
      <c r="S5199">
        <v>5</v>
      </c>
      <c r="T5199">
        <v>0</v>
      </c>
      <c r="U5199">
        <v>3</v>
      </c>
      <c r="V5199">
        <v>0</v>
      </c>
      <c r="W5199">
        <v>0</v>
      </c>
      <c r="X5199">
        <v>0</v>
      </c>
      <c r="Y5199">
        <v>11.070256000000001</v>
      </c>
      <c r="Z5199">
        <v>0</v>
      </c>
      <c r="AA5199">
        <v>4.7491919999999999</v>
      </c>
      <c r="AB5199">
        <v>0</v>
      </c>
      <c r="AC5199">
        <v>1.6650749999999999E-2</v>
      </c>
      <c r="AD5199">
        <v>0</v>
      </c>
      <c r="AE5199">
        <v>0</v>
      </c>
      <c r="AF5199">
        <v>15.836099000000001</v>
      </c>
    </row>
    <row r="5200" spans="1:32" x14ac:dyDescent="0.3">
      <c r="A5200">
        <v>3020019</v>
      </c>
      <c r="B5200">
        <v>1</v>
      </c>
      <c r="C5200" t="s">
        <v>82</v>
      </c>
      <c r="D5200" t="s">
        <v>97</v>
      </c>
      <c r="E5200" t="s">
        <v>19329</v>
      </c>
      <c r="F5200" t="s">
        <v>19330</v>
      </c>
      <c r="G5200" t="s">
        <v>134</v>
      </c>
      <c r="H5200" t="s">
        <v>238</v>
      </c>
      <c r="I5200" t="s">
        <v>78</v>
      </c>
      <c r="J5200" t="s">
        <v>136</v>
      </c>
      <c r="K5200" t="s">
        <v>22</v>
      </c>
      <c r="L5200" t="s">
        <v>177</v>
      </c>
      <c r="M5200" t="s">
        <v>19331</v>
      </c>
      <c r="N5200" t="s">
        <v>19332</v>
      </c>
      <c r="O5200">
        <v>0.89182944444444434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2.3768227</v>
      </c>
      <c r="AD5200">
        <v>0</v>
      </c>
      <c r="AE5200">
        <v>0</v>
      </c>
      <c r="AF5200">
        <v>2.3768227</v>
      </c>
    </row>
    <row r="5201" spans="1:32" x14ac:dyDescent="0.3">
      <c r="A5201">
        <v>3016760</v>
      </c>
      <c r="B5201">
        <v>1</v>
      </c>
      <c r="C5201" t="s">
        <v>82</v>
      </c>
      <c r="D5201" t="s">
        <v>93</v>
      </c>
      <c r="E5201" t="s">
        <v>19333</v>
      </c>
      <c r="F5201" t="s">
        <v>19334</v>
      </c>
      <c r="G5201" t="s">
        <v>134</v>
      </c>
      <c r="H5201" t="s">
        <v>147</v>
      </c>
      <c r="I5201" t="s">
        <v>79</v>
      </c>
      <c r="J5201" t="s">
        <v>136</v>
      </c>
      <c r="K5201" t="s">
        <v>22</v>
      </c>
      <c r="L5201" t="s">
        <v>137</v>
      </c>
      <c r="M5201" t="s">
        <v>19335</v>
      </c>
      <c r="N5201" t="s">
        <v>19336</v>
      </c>
      <c r="O5201">
        <v>5.7441666666666666</v>
      </c>
      <c r="P5201">
        <v>0</v>
      </c>
      <c r="Q5201">
        <v>0</v>
      </c>
      <c r="R5201">
        <v>0</v>
      </c>
      <c r="S5201">
        <v>0</v>
      </c>
      <c r="T5201">
        <v>2</v>
      </c>
      <c r="U5201">
        <v>0</v>
      </c>
      <c r="V5201">
        <v>1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16.593503999999999</v>
      </c>
      <c r="AC5201">
        <v>0</v>
      </c>
      <c r="AD5201">
        <v>1547.2726</v>
      </c>
      <c r="AE5201">
        <v>0</v>
      </c>
      <c r="AF5201">
        <v>1563.8661</v>
      </c>
    </row>
    <row r="5202" spans="1:32" x14ac:dyDescent="0.3">
      <c r="A5202">
        <v>3019916</v>
      </c>
      <c r="B5202">
        <v>1</v>
      </c>
      <c r="C5202" t="s">
        <v>82</v>
      </c>
      <c r="D5202" t="s">
        <v>90</v>
      </c>
      <c r="E5202" t="s">
        <v>19337</v>
      </c>
      <c r="F5202" t="s">
        <v>19338</v>
      </c>
      <c r="G5202" t="s">
        <v>134</v>
      </c>
      <c r="H5202" t="s">
        <v>247</v>
      </c>
      <c r="I5202" t="s">
        <v>78</v>
      </c>
      <c r="J5202" t="s">
        <v>136</v>
      </c>
      <c r="K5202" t="s">
        <v>22</v>
      </c>
      <c r="L5202" t="s">
        <v>177</v>
      </c>
      <c r="M5202" t="s">
        <v>19339</v>
      </c>
      <c r="N5202" t="s">
        <v>12643</v>
      </c>
      <c r="O5202">
        <v>1.3776986111111111</v>
      </c>
      <c r="P5202">
        <v>0</v>
      </c>
      <c r="Q5202">
        <v>245</v>
      </c>
      <c r="R5202">
        <v>0</v>
      </c>
      <c r="S5202">
        <v>0</v>
      </c>
      <c r="T5202">
        <v>0</v>
      </c>
      <c r="U5202">
        <v>10</v>
      </c>
      <c r="V5202">
        <v>0</v>
      </c>
      <c r="W5202">
        <v>0</v>
      </c>
      <c r="X5202">
        <v>0</v>
      </c>
      <c r="Y5202">
        <v>78.198340000000002</v>
      </c>
      <c r="Z5202">
        <v>0</v>
      </c>
      <c r="AA5202">
        <v>0</v>
      </c>
      <c r="AB5202">
        <v>0</v>
      </c>
      <c r="AC5202">
        <v>14.504313</v>
      </c>
      <c r="AD5202">
        <v>0</v>
      </c>
      <c r="AE5202">
        <v>0</v>
      </c>
      <c r="AF5202">
        <v>92.702650000000006</v>
      </c>
    </row>
    <row r="5203" spans="1:32" x14ac:dyDescent="0.3">
      <c r="A5203">
        <v>3012074</v>
      </c>
      <c r="B5203">
        <v>1</v>
      </c>
      <c r="C5203" t="s">
        <v>83</v>
      </c>
      <c r="D5203" t="s">
        <v>124</v>
      </c>
      <c r="E5203" t="s">
        <v>6482</v>
      </c>
      <c r="F5203" t="s">
        <v>6483</v>
      </c>
      <c r="G5203" t="s">
        <v>134</v>
      </c>
      <c r="H5203" t="s">
        <v>147</v>
      </c>
      <c r="I5203" t="s">
        <v>79</v>
      </c>
      <c r="J5203" t="s">
        <v>136</v>
      </c>
      <c r="K5203" t="s">
        <v>22</v>
      </c>
      <c r="L5203" t="s">
        <v>137</v>
      </c>
      <c r="M5203" t="s">
        <v>19340</v>
      </c>
      <c r="N5203" t="s">
        <v>19341</v>
      </c>
      <c r="O5203">
        <v>3.6433333333333335</v>
      </c>
      <c r="P5203">
        <v>2</v>
      </c>
      <c r="Q5203">
        <v>1031</v>
      </c>
      <c r="R5203">
        <v>17</v>
      </c>
      <c r="S5203">
        <v>244</v>
      </c>
      <c r="T5203">
        <v>1</v>
      </c>
      <c r="U5203">
        <v>56</v>
      </c>
      <c r="V5203">
        <v>0</v>
      </c>
      <c r="W5203">
        <v>0</v>
      </c>
      <c r="X5203">
        <v>81.140879999999996</v>
      </c>
      <c r="Y5203">
        <v>584.98833999999999</v>
      </c>
      <c r="Z5203">
        <v>27.890778000000001</v>
      </c>
      <c r="AA5203">
        <v>413.34302000000002</v>
      </c>
      <c r="AB5203">
        <v>1.1271164</v>
      </c>
      <c r="AC5203">
        <v>49.76455</v>
      </c>
      <c r="AD5203">
        <v>0</v>
      </c>
      <c r="AE5203">
        <v>0</v>
      </c>
      <c r="AF5203">
        <v>1158.2546</v>
      </c>
    </row>
    <row r="5204" spans="1:32" x14ac:dyDescent="0.3">
      <c r="A5204">
        <v>3018010</v>
      </c>
      <c r="B5204">
        <v>1</v>
      </c>
      <c r="C5204" t="s">
        <v>83</v>
      </c>
      <c r="D5204" t="s">
        <v>116</v>
      </c>
      <c r="E5204" t="s">
        <v>19342</v>
      </c>
      <c r="F5204" t="s">
        <v>19343</v>
      </c>
      <c r="G5204" t="s">
        <v>134</v>
      </c>
      <c r="H5204" t="s">
        <v>247</v>
      </c>
      <c r="I5204" t="s">
        <v>78</v>
      </c>
      <c r="J5204" t="s">
        <v>136</v>
      </c>
      <c r="K5204" t="s">
        <v>22</v>
      </c>
      <c r="L5204" t="s">
        <v>177</v>
      </c>
      <c r="M5204" t="s">
        <v>19344</v>
      </c>
      <c r="N5204" t="s">
        <v>19345</v>
      </c>
      <c r="O5204">
        <v>1.1594344444444444</v>
      </c>
      <c r="P5204">
        <v>0</v>
      </c>
      <c r="Q5204">
        <v>61</v>
      </c>
      <c r="R5204">
        <v>0</v>
      </c>
      <c r="S5204">
        <v>2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9.1435040000000001</v>
      </c>
      <c r="Z5204">
        <v>0</v>
      </c>
      <c r="AA5204">
        <v>0.17505994</v>
      </c>
      <c r="AB5204">
        <v>0</v>
      </c>
      <c r="AC5204">
        <v>0</v>
      </c>
      <c r="AD5204">
        <v>0</v>
      </c>
      <c r="AE5204">
        <v>0</v>
      </c>
      <c r="AF5204">
        <v>9.3185629999999993</v>
      </c>
    </row>
    <row r="5205" spans="1:32" x14ac:dyDescent="0.3">
      <c r="A5205">
        <v>3018329</v>
      </c>
      <c r="B5205">
        <v>1</v>
      </c>
      <c r="C5205" t="s">
        <v>82</v>
      </c>
      <c r="D5205" t="s">
        <v>99</v>
      </c>
      <c r="E5205" t="s">
        <v>19346</v>
      </c>
      <c r="F5205" t="s">
        <v>19347</v>
      </c>
      <c r="G5205" t="s">
        <v>134</v>
      </c>
      <c r="H5205" t="s">
        <v>367</v>
      </c>
      <c r="I5205" t="s">
        <v>78</v>
      </c>
      <c r="J5205" t="s">
        <v>136</v>
      </c>
      <c r="K5205" t="s">
        <v>22</v>
      </c>
      <c r="L5205" t="s">
        <v>177</v>
      </c>
      <c r="M5205" t="s">
        <v>19348</v>
      </c>
      <c r="N5205" t="s">
        <v>19349</v>
      </c>
      <c r="O5205">
        <v>1.7245094444444447</v>
      </c>
      <c r="P5205">
        <v>0</v>
      </c>
      <c r="Q5205">
        <v>1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5.1525927999999999E-2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5.1525927999999999E-2</v>
      </c>
    </row>
    <row r="5206" spans="1:32" x14ac:dyDescent="0.3">
      <c r="A5206">
        <v>3016695</v>
      </c>
      <c r="B5206">
        <v>1</v>
      </c>
      <c r="C5206" t="s">
        <v>83</v>
      </c>
      <c r="D5206" t="s">
        <v>128</v>
      </c>
      <c r="E5206" t="s">
        <v>19350</v>
      </c>
      <c r="F5206" t="s">
        <v>19351</v>
      </c>
      <c r="G5206" t="s">
        <v>134</v>
      </c>
      <c r="H5206" t="s">
        <v>182</v>
      </c>
      <c r="I5206" t="s">
        <v>78</v>
      </c>
      <c r="J5206" t="s">
        <v>136</v>
      </c>
      <c r="K5206" t="s">
        <v>22</v>
      </c>
      <c r="L5206" t="s">
        <v>177</v>
      </c>
      <c r="M5206" t="s">
        <v>19352</v>
      </c>
      <c r="N5206" t="s">
        <v>19353</v>
      </c>
      <c r="O5206">
        <v>0.83961666666666668</v>
      </c>
      <c r="P5206">
        <v>0</v>
      </c>
      <c r="Q5206">
        <v>58</v>
      </c>
      <c r="R5206">
        <v>0</v>
      </c>
      <c r="S5206">
        <v>0</v>
      </c>
      <c r="T5206">
        <v>0</v>
      </c>
      <c r="U5206">
        <v>4</v>
      </c>
      <c r="V5206">
        <v>0</v>
      </c>
      <c r="W5206">
        <v>0</v>
      </c>
      <c r="X5206">
        <v>0</v>
      </c>
      <c r="Y5206">
        <v>8.8587930000000004</v>
      </c>
      <c r="Z5206">
        <v>0</v>
      </c>
      <c r="AA5206">
        <v>0</v>
      </c>
      <c r="AB5206">
        <v>0</v>
      </c>
      <c r="AC5206">
        <v>5.7712026E-2</v>
      </c>
      <c r="AD5206">
        <v>0</v>
      </c>
      <c r="AE5206">
        <v>0</v>
      </c>
      <c r="AF5206">
        <v>8.916506</v>
      </c>
    </row>
    <row r="5207" spans="1:32" x14ac:dyDescent="0.3">
      <c r="A5207">
        <v>3016793</v>
      </c>
      <c r="B5207">
        <v>1</v>
      </c>
      <c r="C5207" t="s">
        <v>82</v>
      </c>
      <c r="D5207" t="s">
        <v>104</v>
      </c>
      <c r="E5207" t="s">
        <v>19354</v>
      </c>
      <c r="F5207" t="s">
        <v>19355</v>
      </c>
      <c r="G5207" t="s">
        <v>134</v>
      </c>
      <c r="H5207" t="s">
        <v>478</v>
      </c>
      <c r="I5207" t="s">
        <v>78</v>
      </c>
      <c r="J5207" t="s">
        <v>136</v>
      </c>
      <c r="K5207" t="s">
        <v>22</v>
      </c>
      <c r="L5207" t="s">
        <v>177</v>
      </c>
      <c r="M5207" t="s">
        <v>19356</v>
      </c>
      <c r="N5207" t="s">
        <v>19357</v>
      </c>
      <c r="O5207">
        <v>2.0306197222222222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50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43.554768000000003</v>
      </c>
      <c r="AD5207">
        <v>0</v>
      </c>
      <c r="AE5207">
        <v>0</v>
      </c>
      <c r="AF5207">
        <v>43.554768000000003</v>
      </c>
    </row>
    <row r="5208" spans="1:32" x14ac:dyDescent="0.3">
      <c r="A5208">
        <v>3017608</v>
      </c>
      <c r="B5208">
        <v>1</v>
      </c>
      <c r="C5208" t="s">
        <v>83</v>
      </c>
      <c r="D5208" t="s">
        <v>129</v>
      </c>
      <c r="E5208" t="s">
        <v>19358</v>
      </c>
      <c r="F5208" t="s">
        <v>19359</v>
      </c>
      <c r="G5208" t="s">
        <v>134</v>
      </c>
      <c r="H5208" t="s">
        <v>216</v>
      </c>
      <c r="I5208" t="s">
        <v>78</v>
      </c>
      <c r="J5208" t="s">
        <v>136</v>
      </c>
      <c r="K5208" t="s">
        <v>22</v>
      </c>
      <c r="L5208" t="s">
        <v>177</v>
      </c>
      <c r="M5208" t="s">
        <v>19360</v>
      </c>
      <c r="N5208" t="s">
        <v>19361</v>
      </c>
      <c r="O5208">
        <v>2.1842663888888891</v>
      </c>
      <c r="P5208">
        <v>0</v>
      </c>
      <c r="Q5208">
        <v>8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2.8482816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2.8482816</v>
      </c>
    </row>
    <row r="5209" spans="1:32" x14ac:dyDescent="0.3">
      <c r="A5209">
        <v>3018593</v>
      </c>
      <c r="B5209">
        <v>1</v>
      </c>
      <c r="C5209" t="s">
        <v>82</v>
      </c>
      <c r="D5209" t="s">
        <v>102</v>
      </c>
      <c r="E5209" t="s">
        <v>19362</v>
      </c>
      <c r="F5209" t="s">
        <v>19363</v>
      </c>
      <c r="G5209" t="s">
        <v>134</v>
      </c>
      <c r="H5209" t="s">
        <v>182</v>
      </c>
      <c r="I5209" t="s">
        <v>78</v>
      </c>
      <c r="J5209" t="s">
        <v>136</v>
      </c>
      <c r="K5209" t="s">
        <v>22</v>
      </c>
      <c r="L5209" t="s">
        <v>177</v>
      </c>
      <c r="M5209" t="s">
        <v>19364</v>
      </c>
      <c r="N5209" t="s">
        <v>19365</v>
      </c>
      <c r="O5209">
        <v>2.2625000000000002</v>
      </c>
      <c r="P5209">
        <v>0</v>
      </c>
      <c r="Q5209">
        <v>22</v>
      </c>
      <c r="R5209">
        <v>0</v>
      </c>
      <c r="S5209">
        <v>6</v>
      </c>
      <c r="T5209">
        <v>0</v>
      </c>
      <c r="U5209">
        <v>2</v>
      </c>
      <c r="V5209">
        <v>0</v>
      </c>
      <c r="W5209">
        <v>0</v>
      </c>
      <c r="X5209">
        <v>0</v>
      </c>
      <c r="Y5209">
        <v>13.865762999999999</v>
      </c>
      <c r="Z5209">
        <v>0</v>
      </c>
      <c r="AA5209">
        <v>0.66855609999999999</v>
      </c>
      <c r="AB5209">
        <v>0</v>
      </c>
      <c r="AC5209">
        <v>0.16738049999999999</v>
      </c>
      <c r="AD5209">
        <v>0</v>
      </c>
      <c r="AE5209">
        <v>0</v>
      </c>
      <c r="AF5209">
        <v>14.701699</v>
      </c>
    </row>
    <row r="5210" spans="1:32" x14ac:dyDescent="0.3">
      <c r="A5210">
        <v>3017532</v>
      </c>
      <c r="B5210">
        <v>1</v>
      </c>
      <c r="C5210" t="s">
        <v>82</v>
      </c>
      <c r="D5210" t="s">
        <v>98</v>
      </c>
      <c r="E5210" t="s">
        <v>19366</v>
      </c>
      <c r="F5210" t="s">
        <v>19367</v>
      </c>
      <c r="G5210" t="s">
        <v>134</v>
      </c>
      <c r="H5210" t="s">
        <v>404</v>
      </c>
      <c r="I5210" t="s">
        <v>78</v>
      </c>
      <c r="J5210" t="s">
        <v>136</v>
      </c>
      <c r="K5210" t="s">
        <v>22</v>
      </c>
      <c r="L5210" t="s">
        <v>177</v>
      </c>
      <c r="M5210" t="s">
        <v>19368</v>
      </c>
      <c r="N5210" t="s">
        <v>19369</v>
      </c>
      <c r="O5210">
        <v>2.4721469444444444</v>
      </c>
      <c r="P5210">
        <v>0</v>
      </c>
      <c r="Q5210">
        <v>137</v>
      </c>
      <c r="R5210">
        <v>0</v>
      </c>
      <c r="S5210">
        <v>0</v>
      </c>
      <c r="T5210">
        <v>0</v>
      </c>
      <c r="U5210">
        <v>28</v>
      </c>
      <c r="V5210">
        <v>0</v>
      </c>
      <c r="W5210">
        <v>1</v>
      </c>
      <c r="X5210">
        <v>0</v>
      </c>
      <c r="Y5210">
        <v>106.63831</v>
      </c>
      <c r="Z5210">
        <v>0</v>
      </c>
      <c r="AA5210">
        <v>0</v>
      </c>
      <c r="AB5210">
        <v>0</v>
      </c>
      <c r="AC5210">
        <v>99.653724999999994</v>
      </c>
      <c r="AD5210">
        <v>0</v>
      </c>
      <c r="AE5210">
        <v>39.299010000000003</v>
      </c>
      <c r="AF5210">
        <v>245.59105</v>
      </c>
    </row>
    <row r="5211" spans="1:32" x14ac:dyDescent="0.3">
      <c r="A5211">
        <v>3017635</v>
      </c>
      <c r="B5211">
        <v>1</v>
      </c>
      <c r="C5211" t="s">
        <v>82</v>
      </c>
      <c r="D5211" t="s">
        <v>87</v>
      </c>
      <c r="E5211" t="s">
        <v>19370</v>
      </c>
      <c r="F5211" t="s">
        <v>19371</v>
      </c>
      <c r="G5211" t="s">
        <v>134</v>
      </c>
      <c r="H5211" t="s">
        <v>182</v>
      </c>
      <c r="I5211" t="s">
        <v>78</v>
      </c>
      <c r="J5211" t="s">
        <v>136</v>
      </c>
      <c r="K5211" t="s">
        <v>22</v>
      </c>
      <c r="L5211" t="s">
        <v>177</v>
      </c>
      <c r="M5211" t="s">
        <v>19212</v>
      </c>
      <c r="N5211" t="s">
        <v>19372</v>
      </c>
      <c r="O5211">
        <v>2.0183333333333335</v>
      </c>
      <c r="P5211">
        <v>0</v>
      </c>
      <c r="Q5211">
        <v>275</v>
      </c>
      <c r="R5211">
        <v>0</v>
      </c>
      <c r="S5211">
        <v>0</v>
      </c>
      <c r="T5211">
        <v>0</v>
      </c>
      <c r="U5211">
        <v>14</v>
      </c>
      <c r="V5211">
        <v>0</v>
      </c>
      <c r="W5211">
        <v>0</v>
      </c>
      <c r="X5211">
        <v>0</v>
      </c>
      <c r="Y5211">
        <v>265.39276000000001</v>
      </c>
      <c r="Z5211">
        <v>0</v>
      </c>
      <c r="AA5211">
        <v>0</v>
      </c>
      <c r="AB5211">
        <v>0</v>
      </c>
      <c r="AC5211">
        <v>12.932786999999999</v>
      </c>
      <c r="AD5211">
        <v>0</v>
      </c>
      <c r="AE5211">
        <v>0</v>
      </c>
      <c r="AF5211">
        <v>278.32556</v>
      </c>
    </row>
    <row r="5212" spans="1:32" x14ac:dyDescent="0.3">
      <c r="A5212">
        <v>3019936</v>
      </c>
      <c r="B5212">
        <v>1</v>
      </c>
      <c r="C5212" t="s">
        <v>82</v>
      </c>
      <c r="D5212" t="s">
        <v>92</v>
      </c>
      <c r="E5212" t="s">
        <v>19373</v>
      </c>
      <c r="F5212" t="s">
        <v>19374</v>
      </c>
      <c r="G5212" t="s">
        <v>134</v>
      </c>
      <c r="H5212" t="s">
        <v>874</v>
      </c>
      <c r="I5212" t="s">
        <v>78</v>
      </c>
      <c r="J5212" t="s">
        <v>136</v>
      </c>
      <c r="K5212" t="s">
        <v>3</v>
      </c>
      <c r="L5212" t="s">
        <v>177</v>
      </c>
      <c r="M5212" t="s">
        <v>19375</v>
      </c>
      <c r="N5212" t="s">
        <v>19376</v>
      </c>
      <c r="O5212">
        <v>8.2980727777777776</v>
      </c>
      <c r="P5212">
        <v>0</v>
      </c>
      <c r="Q5212">
        <v>44</v>
      </c>
      <c r="R5212">
        <v>0</v>
      </c>
      <c r="S5212">
        <v>0</v>
      </c>
      <c r="T5212">
        <v>0</v>
      </c>
      <c r="U5212">
        <v>3</v>
      </c>
      <c r="V5212">
        <v>0</v>
      </c>
      <c r="W5212">
        <v>0</v>
      </c>
      <c r="X5212">
        <v>0</v>
      </c>
      <c r="Y5212">
        <v>172.93405000000001</v>
      </c>
      <c r="Z5212">
        <v>0</v>
      </c>
      <c r="AA5212">
        <v>0</v>
      </c>
      <c r="AB5212">
        <v>0</v>
      </c>
      <c r="AC5212">
        <v>24.800471999999999</v>
      </c>
      <c r="AD5212">
        <v>0</v>
      </c>
      <c r="AE5212">
        <v>0</v>
      </c>
      <c r="AF5212">
        <v>197.73451</v>
      </c>
    </row>
    <row r="5213" spans="1:32" x14ac:dyDescent="0.3">
      <c r="A5213">
        <v>3018354</v>
      </c>
      <c r="B5213">
        <v>1</v>
      </c>
      <c r="C5213" t="s">
        <v>82</v>
      </c>
      <c r="D5213" t="s">
        <v>90</v>
      </c>
      <c r="E5213" t="s">
        <v>19377</v>
      </c>
      <c r="F5213" t="s">
        <v>19378</v>
      </c>
      <c r="G5213" t="s">
        <v>134</v>
      </c>
      <c r="H5213" t="s">
        <v>247</v>
      </c>
      <c r="I5213" t="s">
        <v>78</v>
      </c>
      <c r="J5213" t="s">
        <v>136</v>
      </c>
      <c r="K5213" t="s">
        <v>22</v>
      </c>
      <c r="L5213" t="s">
        <v>177</v>
      </c>
      <c r="M5213" t="s">
        <v>19379</v>
      </c>
      <c r="N5213" t="s">
        <v>19380</v>
      </c>
      <c r="O5213">
        <v>2.5403352777777779</v>
      </c>
      <c r="P5213">
        <v>0</v>
      </c>
      <c r="Q5213">
        <v>114</v>
      </c>
      <c r="R5213">
        <v>0</v>
      </c>
      <c r="S5213">
        <v>0</v>
      </c>
      <c r="T5213">
        <v>0</v>
      </c>
      <c r="U5213">
        <v>4</v>
      </c>
      <c r="V5213">
        <v>0</v>
      </c>
      <c r="W5213">
        <v>0</v>
      </c>
      <c r="X5213">
        <v>0</v>
      </c>
      <c r="Y5213">
        <v>58.509030000000003</v>
      </c>
      <c r="Z5213">
        <v>0</v>
      </c>
      <c r="AA5213">
        <v>0</v>
      </c>
      <c r="AB5213">
        <v>0</v>
      </c>
      <c r="AC5213">
        <v>9.6589519999999993</v>
      </c>
      <c r="AD5213">
        <v>0</v>
      </c>
      <c r="AE5213">
        <v>0</v>
      </c>
      <c r="AF5213">
        <v>68.167984000000004</v>
      </c>
    </row>
    <row r="5214" spans="1:32" x14ac:dyDescent="0.3">
      <c r="A5214">
        <v>3017620</v>
      </c>
      <c r="B5214">
        <v>1</v>
      </c>
      <c r="C5214" t="s">
        <v>82</v>
      </c>
      <c r="D5214" t="s">
        <v>104</v>
      </c>
      <c r="E5214" t="s">
        <v>19381</v>
      </c>
      <c r="F5214" t="s">
        <v>19382</v>
      </c>
      <c r="G5214" t="s">
        <v>134</v>
      </c>
      <c r="H5214" t="s">
        <v>238</v>
      </c>
      <c r="I5214" t="s">
        <v>78</v>
      </c>
      <c r="J5214" t="s">
        <v>136</v>
      </c>
      <c r="K5214" t="s">
        <v>22</v>
      </c>
      <c r="L5214" t="s">
        <v>177</v>
      </c>
      <c r="M5214" t="s">
        <v>19383</v>
      </c>
      <c r="N5214" t="s">
        <v>19384</v>
      </c>
      <c r="O5214">
        <v>1.1881433333333333</v>
      </c>
      <c r="P5214">
        <v>0</v>
      </c>
      <c r="Q5214">
        <v>1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0.69323970000000001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0.69323970000000001</v>
      </c>
    </row>
    <row r="5215" spans="1:32" x14ac:dyDescent="0.3">
      <c r="A5215">
        <v>3020012</v>
      </c>
      <c r="B5215">
        <v>1</v>
      </c>
      <c r="C5215" t="s">
        <v>82</v>
      </c>
      <c r="D5215" t="s">
        <v>111</v>
      </c>
      <c r="E5215" t="s">
        <v>19385</v>
      </c>
      <c r="F5215" t="s">
        <v>19386</v>
      </c>
      <c r="G5215" t="s">
        <v>134</v>
      </c>
      <c r="H5215" t="s">
        <v>182</v>
      </c>
      <c r="I5215" t="s">
        <v>79</v>
      </c>
      <c r="J5215" t="s">
        <v>136</v>
      </c>
      <c r="K5215" t="s">
        <v>22</v>
      </c>
      <c r="L5215" t="s">
        <v>177</v>
      </c>
      <c r="M5215" t="s">
        <v>19387</v>
      </c>
      <c r="N5215" t="s">
        <v>19388</v>
      </c>
      <c r="O5215">
        <v>1.0175000000000001</v>
      </c>
      <c r="P5215">
        <v>0</v>
      </c>
      <c r="Q5215">
        <v>4573</v>
      </c>
      <c r="R5215">
        <v>0</v>
      </c>
      <c r="S5215">
        <v>10</v>
      </c>
      <c r="T5215">
        <v>1</v>
      </c>
      <c r="U5215">
        <v>682</v>
      </c>
      <c r="V5215">
        <v>0</v>
      </c>
      <c r="W5215">
        <v>7</v>
      </c>
      <c r="X5215">
        <v>0</v>
      </c>
      <c r="Y5215">
        <v>1027.8150000000001</v>
      </c>
      <c r="Z5215">
        <v>0</v>
      </c>
      <c r="AA5215">
        <v>1.0030707000000001</v>
      </c>
      <c r="AB5215">
        <v>5.0144060000000001</v>
      </c>
      <c r="AC5215">
        <v>621.92786000000001</v>
      </c>
      <c r="AD5215">
        <v>0</v>
      </c>
      <c r="AE5215">
        <v>238.51134999999999</v>
      </c>
      <c r="AF5215">
        <v>1894.2716</v>
      </c>
    </row>
    <row r="5216" spans="1:32" x14ac:dyDescent="0.3">
      <c r="A5216">
        <v>3012072</v>
      </c>
      <c r="B5216">
        <v>1</v>
      </c>
      <c r="C5216" t="s">
        <v>83</v>
      </c>
      <c r="D5216" t="s">
        <v>124</v>
      </c>
      <c r="E5216" t="s">
        <v>19389</v>
      </c>
      <c r="F5216" t="s">
        <v>19390</v>
      </c>
      <c r="G5216" t="s">
        <v>134</v>
      </c>
      <c r="H5216" t="s">
        <v>147</v>
      </c>
      <c r="I5216" t="s">
        <v>79</v>
      </c>
      <c r="J5216" t="s">
        <v>136</v>
      </c>
      <c r="K5216" t="s">
        <v>22</v>
      </c>
      <c r="L5216" t="s">
        <v>137</v>
      </c>
      <c r="M5216" t="s">
        <v>19391</v>
      </c>
      <c r="N5216" t="s">
        <v>19392</v>
      </c>
      <c r="O5216">
        <v>3.6569444444444446</v>
      </c>
      <c r="P5216">
        <v>8</v>
      </c>
      <c r="Q5216">
        <v>2577</v>
      </c>
      <c r="R5216">
        <v>267</v>
      </c>
      <c r="S5216">
        <v>472</v>
      </c>
      <c r="T5216">
        <v>7</v>
      </c>
      <c r="U5216">
        <v>161</v>
      </c>
      <c r="V5216">
        <v>0</v>
      </c>
      <c r="W5216">
        <v>0</v>
      </c>
      <c r="X5216">
        <v>213.85603</v>
      </c>
      <c r="Y5216">
        <v>1020.57355</v>
      </c>
      <c r="Z5216">
        <v>282.27640000000002</v>
      </c>
      <c r="AA5216">
        <v>274.25261999999998</v>
      </c>
      <c r="AB5216">
        <v>16.798136</v>
      </c>
      <c r="AC5216">
        <v>199.80774</v>
      </c>
      <c r="AD5216">
        <v>0</v>
      </c>
      <c r="AE5216">
        <v>0</v>
      </c>
      <c r="AF5216">
        <v>2007.5645</v>
      </c>
    </row>
    <row r="5217" spans="1:32" x14ac:dyDescent="0.3">
      <c r="A5217">
        <v>3015681</v>
      </c>
      <c r="B5217">
        <v>1</v>
      </c>
      <c r="C5217" t="s">
        <v>82</v>
      </c>
      <c r="D5217" t="s">
        <v>84</v>
      </c>
      <c r="E5217" t="s">
        <v>19393</v>
      </c>
      <c r="F5217" t="s">
        <v>19394</v>
      </c>
      <c r="G5217" t="s">
        <v>134</v>
      </c>
      <c r="H5217" t="s">
        <v>247</v>
      </c>
      <c r="I5217" t="s">
        <v>78</v>
      </c>
      <c r="J5217" t="s">
        <v>136</v>
      </c>
      <c r="K5217" t="s">
        <v>22</v>
      </c>
      <c r="L5217" t="s">
        <v>177</v>
      </c>
      <c r="M5217" t="s">
        <v>19395</v>
      </c>
      <c r="N5217" t="s">
        <v>19396</v>
      </c>
      <c r="O5217">
        <v>0.99016638888888897</v>
      </c>
      <c r="P5217">
        <v>0</v>
      </c>
      <c r="Q5217">
        <v>319</v>
      </c>
      <c r="R5217">
        <v>0</v>
      </c>
      <c r="S5217">
        <v>0</v>
      </c>
      <c r="T5217">
        <v>0</v>
      </c>
      <c r="U5217">
        <v>12</v>
      </c>
      <c r="V5217">
        <v>0</v>
      </c>
      <c r="W5217">
        <v>0</v>
      </c>
      <c r="X5217">
        <v>0</v>
      </c>
      <c r="Y5217">
        <v>68.653679999999994</v>
      </c>
      <c r="Z5217">
        <v>0</v>
      </c>
      <c r="AA5217">
        <v>0</v>
      </c>
      <c r="AB5217">
        <v>0</v>
      </c>
      <c r="AC5217">
        <v>15.202465999999999</v>
      </c>
      <c r="AD5217">
        <v>0</v>
      </c>
      <c r="AE5217">
        <v>0</v>
      </c>
      <c r="AF5217">
        <v>83.85615</v>
      </c>
    </row>
    <row r="5218" spans="1:32" x14ac:dyDescent="0.3">
      <c r="A5218">
        <v>3018752</v>
      </c>
      <c r="B5218">
        <v>1</v>
      </c>
      <c r="C5218" t="s">
        <v>82</v>
      </c>
      <c r="D5218" t="s">
        <v>92</v>
      </c>
      <c r="E5218" t="s">
        <v>9014</v>
      </c>
      <c r="F5218" t="s">
        <v>9015</v>
      </c>
      <c r="G5218" t="s">
        <v>134</v>
      </c>
      <c r="H5218" t="s">
        <v>147</v>
      </c>
      <c r="I5218" t="s">
        <v>79</v>
      </c>
      <c r="J5218" t="s">
        <v>136</v>
      </c>
      <c r="K5218" t="s">
        <v>22</v>
      </c>
      <c r="L5218" t="s">
        <v>137</v>
      </c>
      <c r="M5218" t="s">
        <v>19397</v>
      </c>
      <c r="N5218" t="s">
        <v>19398</v>
      </c>
      <c r="O5218">
        <v>1.7611111111111111</v>
      </c>
      <c r="P5218">
        <v>7</v>
      </c>
      <c r="Q5218">
        <v>1160</v>
      </c>
      <c r="R5218">
        <v>8</v>
      </c>
      <c r="S5218">
        <v>54</v>
      </c>
      <c r="T5218">
        <v>11</v>
      </c>
      <c r="U5218">
        <v>36</v>
      </c>
      <c r="V5218">
        <v>0</v>
      </c>
      <c r="W5218">
        <v>1</v>
      </c>
      <c r="X5218">
        <v>55.285587</v>
      </c>
      <c r="Y5218">
        <v>220.91827000000001</v>
      </c>
      <c r="Z5218">
        <v>29.394563999999999</v>
      </c>
      <c r="AA5218">
        <v>70.452110000000005</v>
      </c>
      <c r="AB5218">
        <v>57.791046000000001</v>
      </c>
      <c r="AC5218">
        <v>70.851680000000002</v>
      </c>
      <c r="AD5218">
        <v>0</v>
      </c>
      <c r="AE5218">
        <v>0.80088495999999998</v>
      </c>
      <c r="AF5218">
        <v>505.49414000000002</v>
      </c>
    </row>
    <row r="5219" spans="1:32" x14ac:dyDescent="0.3">
      <c r="A5219">
        <v>3018690</v>
      </c>
      <c r="B5219">
        <v>1</v>
      </c>
      <c r="C5219" t="s">
        <v>82</v>
      </c>
      <c r="D5219" t="s">
        <v>87</v>
      </c>
      <c r="E5219" t="s">
        <v>13442</v>
      </c>
      <c r="F5219" t="s">
        <v>13443</v>
      </c>
      <c r="G5219" t="s">
        <v>134</v>
      </c>
      <c r="H5219" t="s">
        <v>478</v>
      </c>
      <c r="I5219" t="s">
        <v>78</v>
      </c>
      <c r="J5219" t="s">
        <v>136</v>
      </c>
      <c r="K5219" t="s">
        <v>22</v>
      </c>
      <c r="L5219" t="s">
        <v>177</v>
      </c>
      <c r="M5219" t="s">
        <v>19399</v>
      </c>
      <c r="N5219" t="s">
        <v>19400</v>
      </c>
      <c r="O5219">
        <v>2.846907777777778</v>
      </c>
      <c r="P5219">
        <v>0</v>
      </c>
      <c r="Q5219">
        <v>78</v>
      </c>
      <c r="R5219">
        <v>0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0</v>
      </c>
      <c r="Y5219">
        <v>51.304879999999997</v>
      </c>
      <c r="Z5219">
        <v>0</v>
      </c>
      <c r="AA5219">
        <v>0</v>
      </c>
      <c r="AB5219">
        <v>0</v>
      </c>
      <c r="AC5219">
        <v>2.9540734</v>
      </c>
      <c r="AD5219">
        <v>0</v>
      </c>
      <c r="AE5219">
        <v>0</v>
      </c>
      <c r="AF5219">
        <v>54.258949999999999</v>
      </c>
    </row>
    <row r="5220" spans="1:32" x14ac:dyDescent="0.3">
      <c r="A5220">
        <v>3018127</v>
      </c>
      <c r="B5220">
        <v>1</v>
      </c>
      <c r="C5220" t="s">
        <v>82</v>
      </c>
      <c r="D5220" t="s">
        <v>84</v>
      </c>
      <c r="E5220" t="s">
        <v>19401</v>
      </c>
      <c r="F5220" t="s">
        <v>19402</v>
      </c>
      <c r="G5220" t="s">
        <v>134</v>
      </c>
      <c r="H5220" t="s">
        <v>247</v>
      </c>
      <c r="I5220" t="s">
        <v>78</v>
      </c>
      <c r="J5220" t="s">
        <v>136</v>
      </c>
      <c r="K5220" t="s">
        <v>22</v>
      </c>
      <c r="L5220" t="s">
        <v>177</v>
      </c>
      <c r="M5220" t="s">
        <v>19403</v>
      </c>
      <c r="N5220" t="s">
        <v>19404</v>
      </c>
      <c r="O5220">
        <v>1.7963702777777777</v>
      </c>
      <c r="P5220">
        <v>0</v>
      </c>
      <c r="Q5220">
        <v>75</v>
      </c>
      <c r="R5220">
        <v>0</v>
      </c>
      <c r="S5220">
        <v>0</v>
      </c>
      <c r="T5220">
        <v>0</v>
      </c>
      <c r="U5220">
        <v>45</v>
      </c>
      <c r="V5220">
        <v>0</v>
      </c>
      <c r="W5220">
        <v>0</v>
      </c>
      <c r="X5220">
        <v>0</v>
      </c>
      <c r="Y5220">
        <v>39.190469999999998</v>
      </c>
      <c r="Z5220">
        <v>0</v>
      </c>
      <c r="AA5220">
        <v>0</v>
      </c>
      <c r="AB5220">
        <v>0</v>
      </c>
      <c r="AC5220">
        <v>82.616169999999997</v>
      </c>
      <c r="AD5220">
        <v>0</v>
      </c>
      <c r="AE5220">
        <v>0</v>
      </c>
      <c r="AF5220">
        <v>121.80664</v>
      </c>
    </row>
    <row r="5221" spans="1:32" x14ac:dyDescent="0.3">
      <c r="A5221">
        <v>3016853</v>
      </c>
      <c r="B5221">
        <v>2</v>
      </c>
      <c r="C5221" t="s">
        <v>83</v>
      </c>
      <c r="D5221" t="s">
        <v>130</v>
      </c>
      <c r="E5221" t="s">
        <v>16674</v>
      </c>
      <c r="F5221" t="s">
        <v>16675</v>
      </c>
      <c r="G5221" t="s">
        <v>134</v>
      </c>
      <c r="H5221" t="s">
        <v>247</v>
      </c>
      <c r="I5221" t="s">
        <v>78</v>
      </c>
      <c r="J5221" t="s">
        <v>136</v>
      </c>
      <c r="K5221" t="s">
        <v>22</v>
      </c>
      <c r="L5221" t="s">
        <v>177</v>
      </c>
      <c r="M5221" t="s">
        <v>19278</v>
      </c>
      <c r="N5221" t="s">
        <v>19405</v>
      </c>
      <c r="O5221">
        <v>0.77388888888888885</v>
      </c>
      <c r="P5221">
        <v>0</v>
      </c>
      <c r="Q5221">
        <v>131</v>
      </c>
      <c r="R5221">
        <v>0</v>
      </c>
      <c r="S5221">
        <v>8</v>
      </c>
      <c r="T5221">
        <v>0</v>
      </c>
      <c r="U5221">
        <v>13</v>
      </c>
      <c r="V5221">
        <v>0</v>
      </c>
      <c r="W5221">
        <v>0</v>
      </c>
      <c r="X5221">
        <v>0</v>
      </c>
      <c r="Y5221">
        <v>19.037485</v>
      </c>
      <c r="Z5221">
        <v>0</v>
      </c>
      <c r="AA5221">
        <v>2.0331828999999999</v>
      </c>
      <c r="AB5221">
        <v>0</v>
      </c>
      <c r="AC5221">
        <v>5.9322933999999998</v>
      </c>
      <c r="AD5221">
        <v>0</v>
      </c>
      <c r="AE5221">
        <v>0</v>
      </c>
      <c r="AF5221">
        <v>27.002962</v>
      </c>
    </row>
    <row r="5222" spans="1:32" x14ac:dyDescent="0.3">
      <c r="A5222">
        <v>3012372</v>
      </c>
      <c r="B5222">
        <v>1</v>
      </c>
      <c r="C5222" t="s">
        <v>82</v>
      </c>
      <c r="D5222" t="s">
        <v>84</v>
      </c>
      <c r="E5222" t="s">
        <v>19406</v>
      </c>
      <c r="F5222" t="s">
        <v>19407</v>
      </c>
      <c r="G5222" t="s">
        <v>134</v>
      </c>
      <c r="H5222" t="s">
        <v>478</v>
      </c>
      <c r="I5222" t="s">
        <v>78</v>
      </c>
      <c r="J5222" t="s">
        <v>136</v>
      </c>
      <c r="K5222" t="s">
        <v>22</v>
      </c>
      <c r="L5222" t="s">
        <v>177</v>
      </c>
      <c r="M5222" t="s">
        <v>19408</v>
      </c>
      <c r="N5222" t="s">
        <v>11363</v>
      </c>
      <c r="O5222">
        <v>2.936506944444444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19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60.325519999999997</v>
      </c>
      <c r="AD5222">
        <v>0</v>
      </c>
      <c r="AE5222">
        <v>0</v>
      </c>
      <c r="AF5222">
        <v>60.325519999999997</v>
      </c>
    </row>
    <row r="5223" spans="1:32" x14ac:dyDescent="0.3">
      <c r="A5223">
        <v>3016871</v>
      </c>
      <c r="B5223">
        <v>1</v>
      </c>
      <c r="C5223" t="s">
        <v>82</v>
      </c>
      <c r="D5223" t="s">
        <v>87</v>
      </c>
      <c r="E5223" t="s">
        <v>12737</v>
      </c>
      <c r="F5223" t="s">
        <v>12738</v>
      </c>
      <c r="G5223" t="s">
        <v>134</v>
      </c>
      <c r="H5223" t="s">
        <v>11858</v>
      </c>
      <c r="I5223" t="s">
        <v>80</v>
      </c>
      <c r="J5223" t="s">
        <v>136</v>
      </c>
      <c r="K5223" t="s">
        <v>22</v>
      </c>
      <c r="L5223" t="s">
        <v>137</v>
      </c>
      <c r="M5223" t="s">
        <v>19409</v>
      </c>
      <c r="N5223" t="s">
        <v>19410</v>
      </c>
      <c r="O5223">
        <v>5.6978888888888884E-2</v>
      </c>
      <c r="P5223">
        <v>0</v>
      </c>
      <c r="Q5223">
        <v>22561</v>
      </c>
      <c r="R5223">
        <v>0</v>
      </c>
      <c r="S5223">
        <v>0</v>
      </c>
      <c r="T5223">
        <v>3</v>
      </c>
      <c r="U5223">
        <v>2203</v>
      </c>
      <c r="V5223">
        <v>0</v>
      </c>
      <c r="W5223">
        <v>5</v>
      </c>
      <c r="X5223">
        <v>0</v>
      </c>
      <c r="Y5223">
        <v>429.32440000000003</v>
      </c>
      <c r="Z5223">
        <v>0</v>
      </c>
      <c r="AA5223">
        <v>0</v>
      </c>
      <c r="AB5223">
        <v>1.0084587</v>
      </c>
      <c r="AC5223">
        <v>76.727324999999993</v>
      </c>
      <c r="AD5223">
        <v>0</v>
      </c>
      <c r="AE5223">
        <v>3.9187071000000002</v>
      </c>
      <c r="AF5223">
        <v>510.97888</v>
      </c>
    </row>
    <row r="5224" spans="1:32" x14ac:dyDescent="0.3">
      <c r="A5224">
        <v>3015422</v>
      </c>
      <c r="B5224">
        <v>1</v>
      </c>
      <c r="C5224" t="s">
        <v>83</v>
      </c>
      <c r="D5224" t="s">
        <v>128</v>
      </c>
      <c r="E5224" t="s">
        <v>11381</v>
      </c>
      <c r="F5224" t="s">
        <v>11382</v>
      </c>
      <c r="G5224" t="s">
        <v>134</v>
      </c>
      <c r="H5224" t="s">
        <v>147</v>
      </c>
      <c r="I5224" t="s">
        <v>79</v>
      </c>
      <c r="J5224" t="s">
        <v>136</v>
      </c>
      <c r="K5224" t="s">
        <v>22</v>
      </c>
      <c r="L5224" t="s">
        <v>137</v>
      </c>
      <c r="M5224" t="s">
        <v>19411</v>
      </c>
      <c r="N5224" t="s">
        <v>19412</v>
      </c>
      <c r="O5224">
        <v>7.9152777777777779</v>
      </c>
      <c r="P5224">
        <v>3</v>
      </c>
      <c r="Q5224">
        <v>3</v>
      </c>
      <c r="R5224">
        <v>59</v>
      </c>
      <c r="S5224">
        <v>34</v>
      </c>
      <c r="T5224">
        <v>6</v>
      </c>
      <c r="U5224">
        <v>0</v>
      </c>
      <c r="V5224">
        <v>0</v>
      </c>
      <c r="W5224">
        <v>0</v>
      </c>
      <c r="X5224">
        <v>8.2801799999999997</v>
      </c>
      <c r="Y5224">
        <v>12.546055000000001</v>
      </c>
      <c r="Z5224">
        <v>136.06756999999999</v>
      </c>
      <c r="AA5224">
        <v>230.52864</v>
      </c>
      <c r="AB5224">
        <v>22.92475</v>
      </c>
      <c r="AC5224">
        <v>0</v>
      </c>
      <c r="AD5224">
        <v>0</v>
      </c>
      <c r="AE5224">
        <v>0</v>
      </c>
      <c r="AF5224">
        <v>410.34719999999999</v>
      </c>
    </row>
    <row r="5225" spans="1:32" x14ac:dyDescent="0.3">
      <c r="A5225">
        <v>3013726</v>
      </c>
      <c r="B5225">
        <v>1</v>
      </c>
      <c r="C5225" t="s">
        <v>82</v>
      </c>
      <c r="D5225" t="s">
        <v>101</v>
      </c>
      <c r="E5225" t="s">
        <v>12083</v>
      </c>
      <c r="F5225" t="s">
        <v>12084</v>
      </c>
      <c r="G5225" t="s">
        <v>134</v>
      </c>
      <c r="H5225" t="s">
        <v>367</v>
      </c>
      <c r="I5225" t="s">
        <v>78</v>
      </c>
      <c r="J5225" t="s">
        <v>136</v>
      </c>
      <c r="K5225" t="s">
        <v>22</v>
      </c>
      <c r="L5225" t="s">
        <v>177</v>
      </c>
      <c r="M5225" t="s">
        <v>19413</v>
      </c>
      <c r="N5225" t="s">
        <v>19414</v>
      </c>
      <c r="O5225">
        <v>1.631521111111111</v>
      </c>
      <c r="P5225">
        <v>0</v>
      </c>
      <c r="Q5225">
        <v>3</v>
      </c>
      <c r="R5225">
        <v>0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0</v>
      </c>
      <c r="Y5225">
        <v>1.2388406999999999</v>
      </c>
      <c r="Z5225">
        <v>0</v>
      </c>
      <c r="AA5225">
        <v>0</v>
      </c>
      <c r="AB5225">
        <v>0</v>
      </c>
      <c r="AC5225">
        <v>11.379883</v>
      </c>
      <c r="AD5225">
        <v>0</v>
      </c>
      <c r="AE5225">
        <v>0</v>
      </c>
      <c r="AF5225">
        <v>12.618724</v>
      </c>
    </row>
    <row r="5226" spans="1:32" x14ac:dyDescent="0.3">
      <c r="A5226">
        <v>3017658</v>
      </c>
      <c r="B5226">
        <v>1</v>
      </c>
      <c r="C5226" t="s">
        <v>82</v>
      </c>
      <c r="D5226" t="s">
        <v>92</v>
      </c>
      <c r="E5226" t="s">
        <v>19415</v>
      </c>
      <c r="F5226" t="s">
        <v>19416</v>
      </c>
      <c r="G5226" t="s">
        <v>134</v>
      </c>
      <c r="H5226" t="s">
        <v>247</v>
      </c>
      <c r="I5226" t="s">
        <v>78</v>
      </c>
      <c r="J5226" t="s">
        <v>136</v>
      </c>
      <c r="K5226" t="s">
        <v>22</v>
      </c>
      <c r="L5226" t="s">
        <v>177</v>
      </c>
      <c r="M5226" t="s">
        <v>19417</v>
      </c>
      <c r="N5226" t="s">
        <v>19418</v>
      </c>
      <c r="O5226">
        <v>2.7303669444444445</v>
      </c>
      <c r="P5226">
        <v>0</v>
      </c>
      <c r="Q5226">
        <v>3</v>
      </c>
      <c r="R5226">
        <v>0</v>
      </c>
      <c r="S5226">
        <v>5</v>
      </c>
      <c r="T5226">
        <v>0</v>
      </c>
      <c r="U5226">
        <v>3</v>
      </c>
      <c r="V5226">
        <v>0</v>
      </c>
      <c r="W5226">
        <v>0</v>
      </c>
      <c r="X5226">
        <v>0</v>
      </c>
      <c r="Y5226">
        <v>4.6659350000000002</v>
      </c>
      <c r="Z5226">
        <v>0</v>
      </c>
      <c r="AA5226">
        <v>8.2959680000000002</v>
      </c>
      <c r="AB5226">
        <v>0</v>
      </c>
      <c r="AC5226">
        <v>2.7843222999999999</v>
      </c>
      <c r="AD5226">
        <v>0</v>
      </c>
      <c r="AE5226">
        <v>0</v>
      </c>
      <c r="AF5226">
        <v>15.746225000000001</v>
      </c>
    </row>
    <row r="5227" spans="1:32" x14ac:dyDescent="0.3">
      <c r="A5227">
        <v>3016264</v>
      </c>
      <c r="B5227">
        <v>1</v>
      </c>
      <c r="C5227" t="s">
        <v>82</v>
      </c>
      <c r="D5227" t="s">
        <v>106</v>
      </c>
      <c r="E5227" t="s">
        <v>2696</v>
      </c>
      <c r="F5227" t="s">
        <v>2697</v>
      </c>
      <c r="G5227" t="s">
        <v>134</v>
      </c>
      <c r="H5227" t="s">
        <v>182</v>
      </c>
      <c r="I5227" t="s">
        <v>79</v>
      </c>
      <c r="J5227" t="s">
        <v>136</v>
      </c>
      <c r="K5227" t="s">
        <v>22</v>
      </c>
      <c r="L5227" t="s">
        <v>177</v>
      </c>
      <c r="M5227" t="s">
        <v>19419</v>
      </c>
      <c r="N5227" t="s">
        <v>19420</v>
      </c>
      <c r="O5227">
        <v>1.6644344444444443</v>
      </c>
      <c r="P5227">
        <v>0</v>
      </c>
      <c r="Q5227">
        <v>1628</v>
      </c>
      <c r="R5227">
        <v>0</v>
      </c>
      <c r="S5227">
        <v>0</v>
      </c>
      <c r="T5227">
        <v>4</v>
      </c>
      <c r="U5227">
        <v>170</v>
      </c>
      <c r="V5227">
        <v>1</v>
      </c>
      <c r="W5227">
        <v>4</v>
      </c>
      <c r="X5227">
        <v>0</v>
      </c>
      <c r="Y5227">
        <v>710.13085999999998</v>
      </c>
      <c r="Z5227">
        <v>0</v>
      </c>
      <c r="AA5227">
        <v>0</v>
      </c>
      <c r="AB5227">
        <v>61.253014</v>
      </c>
      <c r="AC5227">
        <v>574.14056000000005</v>
      </c>
      <c r="AD5227">
        <v>217.30322000000001</v>
      </c>
      <c r="AE5227">
        <v>642.70159999999998</v>
      </c>
      <c r="AF5227">
        <v>2205.5293000000001</v>
      </c>
    </row>
    <row r="5228" spans="1:32" x14ac:dyDescent="0.3">
      <c r="A5228">
        <v>3018032</v>
      </c>
      <c r="B5228">
        <v>1</v>
      </c>
      <c r="C5228" t="s">
        <v>82</v>
      </c>
      <c r="D5228" t="s">
        <v>84</v>
      </c>
      <c r="E5228" t="s">
        <v>19421</v>
      </c>
      <c r="F5228" t="s">
        <v>19422</v>
      </c>
      <c r="G5228" t="s">
        <v>134</v>
      </c>
      <c r="H5228" t="s">
        <v>404</v>
      </c>
      <c r="I5228" t="s">
        <v>78</v>
      </c>
      <c r="J5228" t="s">
        <v>136</v>
      </c>
      <c r="K5228" t="s">
        <v>22</v>
      </c>
      <c r="L5228" t="s">
        <v>177</v>
      </c>
      <c r="M5228" t="s">
        <v>19423</v>
      </c>
      <c r="N5228" t="s">
        <v>19424</v>
      </c>
      <c r="O5228">
        <v>4.496378611111111</v>
      </c>
      <c r="P5228">
        <v>0</v>
      </c>
      <c r="Q5228">
        <v>272</v>
      </c>
      <c r="R5228">
        <v>0</v>
      </c>
      <c r="S5228">
        <v>0</v>
      </c>
      <c r="T5228">
        <v>0</v>
      </c>
      <c r="U5228">
        <v>29</v>
      </c>
      <c r="V5228">
        <v>0</v>
      </c>
      <c r="W5228">
        <v>0</v>
      </c>
      <c r="X5228">
        <v>0</v>
      </c>
      <c r="Y5228">
        <v>267.65809999999999</v>
      </c>
      <c r="Z5228">
        <v>0</v>
      </c>
      <c r="AA5228">
        <v>0</v>
      </c>
      <c r="AB5228">
        <v>0</v>
      </c>
      <c r="AC5228">
        <v>240.01855</v>
      </c>
      <c r="AD5228">
        <v>0</v>
      </c>
      <c r="AE5228">
        <v>0</v>
      </c>
      <c r="AF5228">
        <v>507.67667</v>
      </c>
    </row>
    <row r="5229" spans="1:32" x14ac:dyDescent="0.3">
      <c r="A5229">
        <v>3018353</v>
      </c>
      <c r="B5229">
        <v>1</v>
      </c>
      <c r="C5229" t="s">
        <v>82</v>
      </c>
      <c r="D5229" t="s">
        <v>95</v>
      </c>
      <c r="E5229" t="s">
        <v>18370</v>
      </c>
      <c r="F5229" t="s">
        <v>18371</v>
      </c>
      <c r="G5229" t="s">
        <v>134</v>
      </c>
      <c r="H5229" t="s">
        <v>367</v>
      </c>
      <c r="I5229" t="s">
        <v>78</v>
      </c>
      <c r="J5229" t="s">
        <v>136</v>
      </c>
      <c r="K5229" t="s">
        <v>22</v>
      </c>
      <c r="L5229" t="s">
        <v>177</v>
      </c>
      <c r="M5229" t="s">
        <v>19425</v>
      </c>
      <c r="N5229" t="s">
        <v>19426</v>
      </c>
      <c r="O5229">
        <v>3.5374688888888892</v>
      </c>
      <c r="P5229">
        <v>0</v>
      </c>
      <c r="Q5229">
        <v>1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0.4138966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0.4138966</v>
      </c>
    </row>
    <row r="5230" spans="1:32" x14ac:dyDescent="0.3">
      <c r="A5230">
        <v>3020021</v>
      </c>
      <c r="B5230">
        <v>1</v>
      </c>
      <c r="C5230" t="s">
        <v>82</v>
      </c>
      <c r="D5230" t="s">
        <v>91</v>
      </c>
      <c r="E5230" t="s">
        <v>19427</v>
      </c>
      <c r="F5230" t="s">
        <v>19428</v>
      </c>
      <c r="G5230" t="s">
        <v>134</v>
      </c>
      <c r="H5230" t="s">
        <v>247</v>
      </c>
      <c r="I5230" t="s">
        <v>78</v>
      </c>
      <c r="J5230" t="s">
        <v>136</v>
      </c>
      <c r="K5230" t="s">
        <v>22</v>
      </c>
      <c r="L5230" t="s">
        <v>177</v>
      </c>
      <c r="M5230" t="s">
        <v>19429</v>
      </c>
      <c r="N5230" t="s">
        <v>19430</v>
      </c>
      <c r="O5230">
        <v>3.6008811111111112</v>
      </c>
      <c r="P5230">
        <v>0</v>
      </c>
      <c r="Q5230">
        <v>1</v>
      </c>
      <c r="R5230">
        <v>0</v>
      </c>
      <c r="S5230">
        <v>0</v>
      </c>
      <c r="T5230">
        <v>0</v>
      </c>
      <c r="U5230">
        <v>46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278.20163000000002</v>
      </c>
      <c r="AD5230">
        <v>0</v>
      </c>
      <c r="AE5230">
        <v>0</v>
      </c>
      <c r="AF5230">
        <v>278.20163000000002</v>
      </c>
    </row>
    <row r="5231" spans="1:32" x14ac:dyDescent="0.3">
      <c r="A5231">
        <v>3018719</v>
      </c>
      <c r="B5231">
        <v>1</v>
      </c>
      <c r="C5231" t="s">
        <v>82</v>
      </c>
      <c r="D5231" t="s">
        <v>111</v>
      </c>
      <c r="E5231" t="s">
        <v>19431</v>
      </c>
      <c r="F5231" t="s">
        <v>19432</v>
      </c>
      <c r="G5231" t="s">
        <v>134</v>
      </c>
      <c r="H5231" t="s">
        <v>247</v>
      </c>
      <c r="I5231" t="s">
        <v>78</v>
      </c>
      <c r="J5231" t="s">
        <v>136</v>
      </c>
      <c r="K5231" t="s">
        <v>22</v>
      </c>
      <c r="L5231" t="s">
        <v>177</v>
      </c>
      <c r="M5231" t="s">
        <v>19433</v>
      </c>
      <c r="N5231" t="s">
        <v>19434</v>
      </c>
      <c r="O5231">
        <v>1.7088991666666666</v>
      </c>
      <c r="P5231">
        <v>0</v>
      </c>
      <c r="Q5231">
        <v>96</v>
      </c>
      <c r="R5231">
        <v>0</v>
      </c>
      <c r="S5231">
        <v>0</v>
      </c>
      <c r="T5231">
        <v>0</v>
      </c>
      <c r="U5231">
        <v>4</v>
      </c>
      <c r="V5231">
        <v>0</v>
      </c>
      <c r="W5231">
        <v>0</v>
      </c>
      <c r="X5231">
        <v>0</v>
      </c>
      <c r="Y5231">
        <v>31.091671000000002</v>
      </c>
      <c r="Z5231">
        <v>0</v>
      </c>
      <c r="AA5231">
        <v>0</v>
      </c>
      <c r="AB5231">
        <v>0</v>
      </c>
      <c r="AC5231">
        <v>5.2519400000000003</v>
      </c>
      <c r="AD5231">
        <v>0</v>
      </c>
      <c r="AE5231">
        <v>0</v>
      </c>
      <c r="AF5231">
        <v>36.343612999999998</v>
      </c>
    </row>
    <row r="5232" spans="1:32" x14ac:dyDescent="0.3">
      <c r="A5232">
        <v>3017637</v>
      </c>
      <c r="B5232">
        <v>1</v>
      </c>
      <c r="C5232" t="s">
        <v>82</v>
      </c>
      <c r="D5232" t="s">
        <v>95</v>
      </c>
      <c r="E5232" t="s">
        <v>19435</v>
      </c>
      <c r="F5232" t="s">
        <v>19436</v>
      </c>
      <c r="G5232" t="s">
        <v>134</v>
      </c>
      <c r="H5232" t="s">
        <v>182</v>
      </c>
      <c r="I5232" t="s">
        <v>78</v>
      </c>
      <c r="J5232" t="s">
        <v>136</v>
      </c>
      <c r="K5232" t="s">
        <v>22</v>
      </c>
      <c r="L5232" t="s">
        <v>177</v>
      </c>
      <c r="M5232" t="s">
        <v>19437</v>
      </c>
      <c r="N5232" t="s">
        <v>19438</v>
      </c>
      <c r="O5232">
        <v>0.51967833333333335</v>
      </c>
      <c r="P5232">
        <v>0</v>
      </c>
      <c r="Q5232">
        <v>165</v>
      </c>
      <c r="R5232">
        <v>0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0</v>
      </c>
      <c r="Y5232">
        <v>19.866748999999999</v>
      </c>
      <c r="Z5232">
        <v>0</v>
      </c>
      <c r="AA5232">
        <v>0</v>
      </c>
      <c r="AB5232">
        <v>0</v>
      </c>
      <c r="AC5232">
        <v>4.8167184000000004E-3</v>
      </c>
      <c r="AD5232">
        <v>0</v>
      </c>
      <c r="AE5232">
        <v>0</v>
      </c>
      <c r="AF5232">
        <v>19.871565</v>
      </c>
    </row>
    <row r="5233" spans="1:32" x14ac:dyDescent="0.3">
      <c r="A5233">
        <v>3014987</v>
      </c>
      <c r="B5233">
        <v>1</v>
      </c>
      <c r="C5233" t="s">
        <v>82</v>
      </c>
      <c r="D5233" t="s">
        <v>91</v>
      </c>
      <c r="E5233" t="s">
        <v>19439</v>
      </c>
      <c r="F5233" t="s">
        <v>19440</v>
      </c>
      <c r="G5233" t="s">
        <v>134</v>
      </c>
      <c r="H5233" t="s">
        <v>216</v>
      </c>
      <c r="I5233" t="s">
        <v>78</v>
      </c>
      <c r="J5233" t="s">
        <v>136</v>
      </c>
      <c r="K5233" t="s">
        <v>22</v>
      </c>
      <c r="L5233" t="s">
        <v>177</v>
      </c>
      <c r="M5233" t="s">
        <v>19441</v>
      </c>
      <c r="N5233" t="s">
        <v>19442</v>
      </c>
      <c r="O5233">
        <v>1.2241208333333333</v>
      </c>
      <c r="P5233">
        <v>0</v>
      </c>
      <c r="Q5233">
        <v>13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3.3043490000000002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3.3043490000000002</v>
      </c>
    </row>
    <row r="5234" spans="1:32" x14ac:dyDescent="0.3">
      <c r="A5234">
        <v>3014941</v>
      </c>
      <c r="B5234">
        <v>1</v>
      </c>
      <c r="C5234" t="s">
        <v>82</v>
      </c>
      <c r="D5234" t="s">
        <v>107</v>
      </c>
      <c r="E5234" t="s">
        <v>13377</v>
      </c>
      <c r="F5234" t="s">
        <v>13378</v>
      </c>
      <c r="G5234" t="s">
        <v>134</v>
      </c>
      <c r="H5234" t="s">
        <v>182</v>
      </c>
      <c r="I5234" t="s">
        <v>78</v>
      </c>
      <c r="J5234" t="s">
        <v>136</v>
      </c>
      <c r="K5234" t="s">
        <v>22</v>
      </c>
      <c r="L5234" t="s">
        <v>177</v>
      </c>
      <c r="M5234" t="s">
        <v>19443</v>
      </c>
      <c r="N5234" t="s">
        <v>19444</v>
      </c>
      <c r="O5234">
        <v>0.89331944444444444</v>
      </c>
      <c r="P5234">
        <v>0</v>
      </c>
      <c r="Q5234">
        <v>45</v>
      </c>
      <c r="R5234">
        <v>0</v>
      </c>
      <c r="S5234">
        <v>0</v>
      </c>
      <c r="T5234">
        <v>0</v>
      </c>
      <c r="U5234">
        <v>11</v>
      </c>
      <c r="V5234">
        <v>0</v>
      </c>
      <c r="W5234">
        <v>0</v>
      </c>
      <c r="X5234">
        <v>0</v>
      </c>
      <c r="Y5234">
        <v>28.024754999999999</v>
      </c>
      <c r="Z5234">
        <v>0</v>
      </c>
      <c r="AA5234">
        <v>0</v>
      </c>
      <c r="AB5234">
        <v>0</v>
      </c>
      <c r="AC5234">
        <v>16.487068000000001</v>
      </c>
      <c r="AD5234">
        <v>0</v>
      </c>
      <c r="AE5234">
        <v>0</v>
      </c>
      <c r="AF5234">
        <v>44.51182</v>
      </c>
    </row>
    <row r="5235" spans="1:32" x14ac:dyDescent="0.3">
      <c r="A5235">
        <v>3010442</v>
      </c>
      <c r="B5235">
        <v>1</v>
      </c>
      <c r="C5235" t="s">
        <v>83</v>
      </c>
      <c r="D5235" t="s">
        <v>116</v>
      </c>
      <c r="E5235" t="s">
        <v>19445</v>
      </c>
      <c r="F5235" t="s">
        <v>19446</v>
      </c>
      <c r="G5235" t="s">
        <v>134</v>
      </c>
      <c r="H5235" t="s">
        <v>147</v>
      </c>
      <c r="I5235" t="s">
        <v>79</v>
      </c>
      <c r="J5235" t="s">
        <v>136</v>
      </c>
      <c r="K5235" t="s">
        <v>22</v>
      </c>
      <c r="L5235" t="s">
        <v>137</v>
      </c>
      <c r="M5235" t="s">
        <v>19447</v>
      </c>
      <c r="N5235" t="s">
        <v>19448</v>
      </c>
      <c r="O5235">
        <v>3.7166666666666668</v>
      </c>
      <c r="P5235">
        <v>0</v>
      </c>
      <c r="Q5235">
        <v>633</v>
      </c>
      <c r="R5235">
        <v>0</v>
      </c>
      <c r="S5235">
        <v>141</v>
      </c>
      <c r="T5235">
        <v>2</v>
      </c>
      <c r="U5235">
        <v>24</v>
      </c>
      <c r="V5235">
        <v>0</v>
      </c>
      <c r="W5235">
        <v>0</v>
      </c>
      <c r="X5235">
        <v>0</v>
      </c>
      <c r="Y5235">
        <v>294.03348</v>
      </c>
      <c r="Z5235">
        <v>0</v>
      </c>
      <c r="AA5235">
        <v>67.370109999999997</v>
      </c>
      <c r="AB5235">
        <v>9.5375420000000002</v>
      </c>
      <c r="AC5235">
        <v>46.082897000000003</v>
      </c>
      <c r="AD5235">
        <v>0</v>
      </c>
      <c r="AE5235">
        <v>0</v>
      </c>
      <c r="AF5235">
        <v>417.02402000000001</v>
      </c>
    </row>
    <row r="5236" spans="1:32" x14ac:dyDescent="0.3">
      <c r="A5236">
        <v>3014831</v>
      </c>
      <c r="B5236">
        <v>1</v>
      </c>
      <c r="C5236" t="s">
        <v>82</v>
      </c>
      <c r="D5236" t="s">
        <v>106</v>
      </c>
      <c r="E5236" t="s">
        <v>19449</v>
      </c>
      <c r="F5236" t="s">
        <v>19450</v>
      </c>
      <c r="G5236" t="s">
        <v>134</v>
      </c>
      <c r="H5236" t="s">
        <v>367</v>
      </c>
      <c r="I5236" t="s">
        <v>78</v>
      </c>
      <c r="J5236" t="s">
        <v>136</v>
      </c>
      <c r="K5236" t="s">
        <v>22</v>
      </c>
      <c r="L5236" t="s">
        <v>177</v>
      </c>
      <c r="M5236" t="s">
        <v>19451</v>
      </c>
      <c r="N5236" t="s">
        <v>19452</v>
      </c>
      <c r="O5236">
        <v>3.3066033333333338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9.9668720000000004</v>
      </c>
      <c r="AD5236">
        <v>0</v>
      </c>
      <c r="AE5236">
        <v>0</v>
      </c>
      <c r="AF5236">
        <v>9.9668720000000004</v>
      </c>
    </row>
    <row r="5237" spans="1:32" x14ac:dyDescent="0.3">
      <c r="A5237">
        <v>3017694</v>
      </c>
      <c r="B5237">
        <v>1</v>
      </c>
      <c r="C5237" t="s">
        <v>83</v>
      </c>
      <c r="D5237" t="s">
        <v>127</v>
      </c>
      <c r="E5237" t="s">
        <v>19453</v>
      </c>
      <c r="F5237" t="s">
        <v>19454</v>
      </c>
      <c r="G5237" t="s">
        <v>134</v>
      </c>
      <c r="H5237" t="s">
        <v>211</v>
      </c>
      <c r="I5237" t="s">
        <v>79</v>
      </c>
      <c r="J5237" t="s">
        <v>136</v>
      </c>
      <c r="K5237" t="s">
        <v>22</v>
      </c>
      <c r="L5237" t="s">
        <v>177</v>
      </c>
      <c r="M5237" t="s">
        <v>19455</v>
      </c>
      <c r="N5237" t="s">
        <v>19456</v>
      </c>
      <c r="O5237">
        <v>0.74555555555555553</v>
      </c>
      <c r="P5237">
        <v>0</v>
      </c>
      <c r="Q5237">
        <v>237</v>
      </c>
      <c r="R5237">
        <v>1</v>
      </c>
      <c r="S5237">
        <v>12</v>
      </c>
      <c r="T5237">
        <v>1</v>
      </c>
      <c r="U5237">
        <v>18</v>
      </c>
      <c r="V5237">
        <v>0</v>
      </c>
      <c r="W5237">
        <v>0</v>
      </c>
      <c r="X5237">
        <v>0</v>
      </c>
      <c r="Y5237">
        <v>16.817339</v>
      </c>
      <c r="Z5237">
        <v>0.1544122</v>
      </c>
      <c r="AA5237">
        <v>0.53610559999999996</v>
      </c>
      <c r="AB5237">
        <v>0.51396030000000004</v>
      </c>
      <c r="AC5237">
        <v>1.5913956</v>
      </c>
      <c r="AD5237">
        <v>0</v>
      </c>
      <c r="AE5237">
        <v>0</v>
      </c>
      <c r="AF5237">
        <v>19.613212999999998</v>
      </c>
    </row>
    <row r="5238" spans="1:32" x14ac:dyDescent="0.3">
      <c r="A5238">
        <v>3018018</v>
      </c>
      <c r="B5238">
        <v>1</v>
      </c>
      <c r="C5238" t="s">
        <v>82</v>
      </c>
      <c r="D5238" t="s">
        <v>108</v>
      </c>
      <c r="E5238" t="s">
        <v>19457</v>
      </c>
      <c r="F5238" t="s">
        <v>19458</v>
      </c>
      <c r="G5238" t="s">
        <v>134</v>
      </c>
      <c r="H5238" t="s">
        <v>216</v>
      </c>
      <c r="I5238" t="s">
        <v>78</v>
      </c>
      <c r="J5238" t="s">
        <v>136</v>
      </c>
      <c r="K5238" t="s">
        <v>22</v>
      </c>
      <c r="L5238" t="s">
        <v>177</v>
      </c>
      <c r="M5238" t="s">
        <v>19459</v>
      </c>
      <c r="N5238" t="s">
        <v>19460</v>
      </c>
      <c r="O5238">
        <v>1.6468505555555557</v>
      </c>
      <c r="P5238">
        <v>0</v>
      </c>
      <c r="Q5238">
        <v>6</v>
      </c>
      <c r="R5238">
        <v>0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0</v>
      </c>
      <c r="Y5238">
        <v>3.4482664999999999</v>
      </c>
      <c r="Z5238">
        <v>0</v>
      </c>
      <c r="AA5238">
        <v>0</v>
      </c>
      <c r="AB5238">
        <v>0</v>
      </c>
      <c r="AC5238">
        <v>8.6744799999999997E-2</v>
      </c>
      <c r="AD5238">
        <v>0</v>
      </c>
      <c r="AE5238">
        <v>0</v>
      </c>
      <c r="AF5238">
        <v>3.5350112999999999</v>
      </c>
    </row>
    <row r="5239" spans="1:32" x14ac:dyDescent="0.3">
      <c r="A5239">
        <v>3018364</v>
      </c>
      <c r="B5239">
        <v>1</v>
      </c>
      <c r="C5239" t="s">
        <v>83</v>
      </c>
      <c r="D5239" t="s">
        <v>128</v>
      </c>
      <c r="E5239" t="s">
        <v>19461</v>
      </c>
      <c r="F5239" t="s">
        <v>19462</v>
      </c>
      <c r="G5239" t="s">
        <v>134</v>
      </c>
      <c r="H5239" t="s">
        <v>211</v>
      </c>
      <c r="I5239" t="s">
        <v>79</v>
      </c>
      <c r="J5239" t="s">
        <v>136</v>
      </c>
      <c r="K5239" t="s">
        <v>22</v>
      </c>
      <c r="L5239" t="s">
        <v>177</v>
      </c>
      <c r="M5239" t="s">
        <v>19463</v>
      </c>
      <c r="N5239" t="s">
        <v>19464</v>
      </c>
      <c r="O5239">
        <v>1.6069444444444445</v>
      </c>
      <c r="P5239">
        <v>2</v>
      </c>
      <c r="Q5239">
        <v>127</v>
      </c>
      <c r="R5239">
        <v>0</v>
      </c>
      <c r="S5239">
        <v>0</v>
      </c>
      <c r="T5239">
        <v>109</v>
      </c>
      <c r="U5239">
        <v>5</v>
      </c>
      <c r="V5239">
        <v>10</v>
      </c>
      <c r="W5239">
        <v>1</v>
      </c>
      <c r="X5239">
        <v>0.87067320000000004</v>
      </c>
      <c r="Y5239">
        <v>65.064049999999995</v>
      </c>
      <c r="Z5239">
        <v>0</v>
      </c>
      <c r="AA5239">
        <v>0</v>
      </c>
      <c r="AB5239">
        <v>321.90469999999999</v>
      </c>
      <c r="AC5239">
        <v>8.3518439999999998</v>
      </c>
      <c r="AD5239">
        <v>416.18374999999997</v>
      </c>
      <c r="AE5239">
        <v>21.696375</v>
      </c>
      <c r="AF5239">
        <v>834.07140000000004</v>
      </c>
    </row>
    <row r="5240" spans="1:32" x14ac:dyDescent="0.3">
      <c r="A5240">
        <v>3010440</v>
      </c>
      <c r="B5240">
        <v>1</v>
      </c>
      <c r="C5240" t="s">
        <v>82</v>
      </c>
      <c r="D5240" t="s">
        <v>99</v>
      </c>
      <c r="E5240" t="s">
        <v>19465</v>
      </c>
      <c r="F5240" t="s">
        <v>19466</v>
      </c>
      <c r="G5240" t="s">
        <v>134</v>
      </c>
      <c r="H5240" t="s">
        <v>247</v>
      </c>
      <c r="I5240" t="s">
        <v>78</v>
      </c>
      <c r="J5240" t="s">
        <v>136</v>
      </c>
      <c r="K5240" t="s">
        <v>22</v>
      </c>
      <c r="L5240" t="s">
        <v>177</v>
      </c>
      <c r="M5240" t="s">
        <v>19467</v>
      </c>
      <c r="N5240" t="s">
        <v>19468</v>
      </c>
      <c r="O5240">
        <v>1.1512302777777779</v>
      </c>
      <c r="P5240">
        <v>0</v>
      </c>
      <c r="Q5240">
        <v>12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2.439981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2.439981</v>
      </c>
    </row>
    <row r="5241" spans="1:32" x14ac:dyDescent="0.3">
      <c r="A5241">
        <v>3016861</v>
      </c>
      <c r="B5241">
        <v>1</v>
      </c>
      <c r="C5241" t="s">
        <v>82</v>
      </c>
      <c r="D5241" t="s">
        <v>92</v>
      </c>
      <c r="E5241" t="s">
        <v>19469</v>
      </c>
      <c r="F5241" t="s">
        <v>19470</v>
      </c>
      <c r="G5241" t="s">
        <v>134</v>
      </c>
      <c r="H5241" t="s">
        <v>874</v>
      </c>
      <c r="I5241" t="s">
        <v>79</v>
      </c>
      <c r="J5241" t="s">
        <v>136</v>
      </c>
      <c r="K5241" t="s">
        <v>3</v>
      </c>
      <c r="L5241" t="s">
        <v>177</v>
      </c>
      <c r="M5241" t="s">
        <v>19471</v>
      </c>
      <c r="N5241" t="s">
        <v>19472</v>
      </c>
      <c r="O5241">
        <v>3.7127777777777777</v>
      </c>
      <c r="P5241">
        <v>1</v>
      </c>
      <c r="Q5241">
        <v>237</v>
      </c>
      <c r="R5241">
        <v>0</v>
      </c>
      <c r="S5241">
        <v>0</v>
      </c>
      <c r="T5241">
        <v>2</v>
      </c>
      <c r="U5241">
        <v>36</v>
      </c>
      <c r="V5241">
        <v>0</v>
      </c>
      <c r="W5241">
        <v>0</v>
      </c>
      <c r="X5241">
        <v>37.314630000000001</v>
      </c>
      <c r="Y5241">
        <v>345.71408000000002</v>
      </c>
      <c r="Z5241">
        <v>0</v>
      </c>
      <c r="AA5241">
        <v>0</v>
      </c>
      <c r="AB5241">
        <v>38.877009999999999</v>
      </c>
      <c r="AC5241">
        <v>199.74901</v>
      </c>
      <c r="AD5241">
        <v>0</v>
      </c>
      <c r="AE5241">
        <v>0</v>
      </c>
      <c r="AF5241">
        <v>621.65470000000005</v>
      </c>
    </row>
    <row r="5242" spans="1:32" x14ac:dyDescent="0.3">
      <c r="A5242">
        <v>3017061</v>
      </c>
      <c r="B5242">
        <v>1</v>
      </c>
      <c r="C5242" t="s">
        <v>82</v>
      </c>
      <c r="D5242" t="s">
        <v>91</v>
      </c>
      <c r="E5242" t="s">
        <v>19473</v>
      </c>
      <c r="F5242" t="s">
        <v>19474</v>
      </c>
      <c r="G5242" t="s">
        <v>134</v>
      </c>
      <c r="H5242" t="s">
        <v>182</v>
      </c>
      <c r="I5242" t="s">
        <v>78</v>
      </c>
      <c r="J5242" t="s">
        <v>136</v>
      </c>
      <c r="K5242" t="s">
        <v>22</v>
      </c>
      <c r="L5242" t="s">
        <v>177</v>
      </c>
      <c r="M5242" t="s">
        <v>19475</v>
      </c>
      <c r="N5242" t="s">
        <v>19476</v>
      </c>
      <c r="O5242">
        <v>1.7711999999999999</v>
      </c>
      <c r="P5242">
        <v>0</v>
      </c>
      <c r="Q5242">
        <v>236</v>
      </c>
      <c r="R5242">
        <v>0</v>
      </c>
      <c r="S5242">
        <v>8</v>
      </c>
      <c r="T5242">
        <v>0</v>
      </c>
      <c r="U5242">
        <v>38</v>
      </c>
      <c r="V5242">
        <v>0</v>
      </c>
      <c r="W5242">
        <v>0</v>
      </c>
      <c r="X5242">
        <v>0</v>
      </c>
      <c r="Y5242">
        <v>84.324799999999996</v>
      </c>
      <c r="Z5242">
        <v>0</v>
      </c>
      <c r="AA5242">
        <v>2.7613072000000001</v>
      </c>
      <c r="AB5242">
        <v>0</v>
      </c>
      <c r="AC5242">
        <v>41.687798000000001</v>
      </c>
      <c r="AD5242">
        <v>0</v>
      </c>
      <c r="AE5242">
        <v>0</v>
      </c>
      <c r="AF5242">
        <v>128.7739</v>
      </c>
    </row>
    <row r="5243" spans="1:32" x14ac:dyDescent="0.3">
      <c r="A5243">
        <v>3017657</v>
      </c>
      <c r="B5243">
        <v>1</v>
      </c>
      <c r="C5243" t="s">
        <v>82</v>
      </c>
      <c r="D5243" t="s">
        <v>91</v>
      </c>
      <c r="E5243" t="s">
        <v>19477</v>
      </c>
      <c r="F5243" t="s">
        <v>19478</v>
      </c>
      <c r="G5243" t="s">
        <v>134</v>
      </c>
      <c r="H5243" t="s">
        <v>211</v>
      </c>
      <c r="I5243" t="s">
        <v>79</v>
      </c>
      <c r="J5243" t="s">
        <v>136</v>
      </c>
      <c r="K5243" t="s">
        <v>22</v>
      </c>
      <c r="L5243" t="s">
        <v>177</v>
      </c>
      <c r="M5243" t="s">
        <v>19479</v>
      </c>
      <c r="N5243" t="s">
        <v>19480</v>
      </c>
      <c r="O5243">
        <v>0.42638888888888887</v>
      </c>
      <c r="P5243">
        <v>9</v>
      </c>
      <c r="Q5243">
        <v>1750</v>
      </c>
      <c r="R5243">
        <v>13</v>
      </c>
      <c r="S5243">
        <v>303</v>
      </c>
      <c r="T5243">
        <v>31</v>
      </c>
      <c r="U5243">
        <v>309</v>
      </c>
      <c r="V5243">
        <v>1</v>
      </c>
      <c r="W5243">
        <v>0</v>
      </c>
      <c r="X5243">
        <v>2.0435789999999998</v>
      </c>
      <c r="Y5243">
        <v>213.20054999999999</v>
      </c>
      <c r="Z5243">
        <v>13.996022999999999</v>
      </c>
      <c r="AA5243">
        <v>35.351230000000001</v>
      </c>
      <c r="AB5243">
        <v>69.317030000000003</v>
      </c>
      <c r="AC5243">
        <v>64.368804999999995</v>
      </c>
      <c r="AD5243">
        <v>4.9706770000000002</v>
      </c>
      <c r="AE5243">
        <v>0</v>
      </c>
      <c r="AF5243">
        <v>403.24790000000002</v>
      </c>
    </row>
    <row r="5244" spans="1:32" x14ac:dyDescent="0.3">
      <c r="A5244">
        <v>3018881</v>
      </c>
      <c r="B5244">
        <v>1</v>
      </c>
      <c r="C5244" t="s">
        <v>82</v>
      </c>
      <c r="D5244" t="s">
        <v>90</v>
      </c>
      <c r="E5244" t="s">
        <v>13722</v>
      </c>
      <c r="F5244" t="s">
        <v>13723</v>
      </c>
      <c r="G5244" t="s">
        <v>134</v>
      </c>
      <c r="H5244" t="s">
        <v>336</v>
      </c>
      <c r="I5244" t="s">
        <v>78</v>
      </c>
      <c r="J5244" t="s">
        <v>136</v>
      </c>
      <c r="K5244" t="s">
        <v>22</v>
      </c>
      <c r="L5244" t="s">
        <v>137</v>
      </c>
      <c r="M5244" t="s">
        <v>19481</v>
      </c>
      <c r="N5244" t="s">
        <v>19482</v>
      </c>
      <c r="O5244">
        <v>1.1780555555555556</v>
      </c>
      <c r="P5244">
        <v>0</v>
      </c>
      <c r="Q5244">
        <v>246</v>
      </c>
      <c r="R5244">
        <v>0</v>
      </c>
      <c r="S5244">
        <v>0</v>
      </c>
      <c r="T5244">
        <v>0</v>
      </c>
      <c r="U5244">
        <v>7</v>
      </c>
      <c r="V5244">
        <v>0</v>
      </c>
      <c r="W5244">
        <v>0</v>
      </c>
      <c r="X5244">
        <v>0</v>
      </c>
      <c r="Y5244">
        <v>77.694950000000006</v>
      </c>
      <c r="Z5244">
        <v>0</v>
      </c>
      <c r="AA5244">
        <v>0</v>
      </c>
      <c r="AB5244">
        <v>0</v>
      </c>
      <c r="AC5244">
        <v>6.8360232999999999</v>
      </c>
      <c r="AD5244">
        <v>0</v>
      </c>
      <c r="AE5244">
        <v>0</v>
      </c>
      <c r="AF5244">
        <v>84.530974999999998</v>
      </c>
    </row>
    <row r="5245" spans="1:32" x14ac:dyDescent="0.3">
      <c r="A5245">
        <v>3009146</v>
      </c>
      <c r="B5245">
        <v>1</v>
      </c>
      <c r="C5245" t="s">
        <v>82</v>
      </c>
      <c r="D5245" t="s">
        <v>90</v>
      </c>
      <c r="E5245" t="s">
        <v>19483</v>
      </c>
      <c r="F5245" t="s">
        <v>19484</v>
      </c>
      <c r="G5245" t="s">
        <v>134</v>
      </c>
      <c r="H5245" t="s">
        <v>478</v>
      </c>
      <c r="I5245" t="s">
        <v>78</v>
      </c>
      <c r="J5245" t="s">
        <v>136</v>
      </c>
      <c r="K5245" t="s">
        <v>22</v>
      </c>
      <c r="L5245" t="s">
        <v>177</v>
      </c>
      <c r="M5245" t="s">
        <v>19485</v>
      </c>
      <c r="N5245" t="s">
        <v>19486</v>
      </c>
      <c r="O5245">
        <v>0.88671500000000003</v>
      </c>
      <c r="P5245">
        <v>0</v>
      </c>
      <c r="Q5245">
        <v>73</v>
      </c>
      <c r="R5245">
        <v>0</v>
      </c>
      <c r="S5245">
        <v>0</v>
      </c>
      <c r="T5245">
        <v>0</v>
      </c>
      <c r="U5245">
        <v>12</v>
      </c>
      <c r="V5245">
        <v>0</v>
      </c>
      <c r="W5245">
        <v>0</v>
      </c>
      <c r="X5245">
        <v>0</v>
      </c>
      <c r="Y5245">
        <v>18.941576000000001</v>
      </c>
      <c r="Z5245">
        <v>0</v>
      </c>
      <c r="AA5245">
        <v>0</v>
      </c>
      <c r="AB5245">
        <v>0</v>
      </c>
      <c r="AC5245">
        <v>3.9647025999999999</v>
      </c>
      <c r="AD5245">
        <v>0</v>
      </c>
      <c r="AE5245">
        <v>0</v>
      </c>
      <c r="AF5245">
        <v>22.906279000000001</v>
      </c>
    </row>
    <row r="5246" spans="1:32" x14ac:dyDescent="0.3">
      <c r="A5246">
        <v>3017665</v>
      </c>
      <c r="B5246">
        <v>1</v>
      </c>
      <c r="C5246" t="s">
        <v>82</v>
      </c>
      <c r="D5246" t="s">
        <v>109</v>
      </c>
      <c r="E5246" t="s">
        <v>19487</v>
      </c>
      <c r="F5246" t="s">
        <v>19488</v>
      </c>
      <c r="G5246" t="s">
        <v>134</v>
      </c>
      <c r="H5246" t="s">
        <v>211</v>
      </c>
      <c r="I5246" t="s">
        <v>79</v>
      </c>
      <c r="J5246" t="s">
        <v>136</v>
      </c>
      <c r="K5246" t="s">
        <v>22</v>
      </c>
      <c r="L5246" t="s">
        <v>177</v>
      </c>
      <c r="M5246" t="s">
        <v>19489</v>
      </c>
      <c r="N5246" t="s">
        <v>19490</v>
      </c>
      <c r="O5246">
        <v>0.56611111111111112</v>
      </c>
      <c r="P5246">
        <v>0</v>
      </c>
      <c r="Q5246">
        <v>168</v>
      </c>
      <c r="R5246">
        <v>8</v>
      </c>
      <c r="S5246">
        <v>62</v>
      </c>
      <c r="T5246">
        <v>8</v>
      </c>
      <c r="U5246">
        <v>17</v>
      </c>
      <c r="V5246">
        <v>0</v>
      </c>
      <c r="W5246">
        <v>0</v>
      </c>
      <c r="X5246">
        <v>0</v>
      </c>
      <c r="Y5246">
        <v>25.588718</v>
      </c>
      <c r="Z5246">
        <v>14.620723</v>
      </c>
      <c r="AA5246">
        <v>2.8729757999999999</v>
      </c>
      <c r="AB5246">
        <v>52.543816</v>
      </c>
      <c r="AC5246">
        <v>6.0216203000000004</v>
      </c>
      <c r="AD5246">
        <v>0</v>
      </c>
      <c r="AE5246">
        <v>0</v>
      </c>
      <c r="AF5246">
        <v>101.64785000000001</v>
      </c>
    </row>
    <row r="5247" spans="1:32" x14ac:dyDescent="0.3">
      <c r="A5247">
        <v>3017675</v>
      </c>
      <c r="B5247">
        <v>1</v>
      </c>
      <c r="C5247" t="s">
        <v>83</v>
      </c>
      <c r="D5247" t="s">
        <v>128</v>
      </c>
      <c r="E5247" t="s">
        <v>2596</v>
      </c>
      <c r="F5247" t="s">
        <v>2597</v>
      </c>
      <c r="G5247" t="s">
        <v>134</v>
      </c>
      <c r="H5247" t="s">
        <v>211</v>
      </c>
      <c r="I5247" t="s">
        <v>79</v>
      </c>
      <c r="J5247" t="s">
        <v>136</v>
      </c>
      <c r="K5247" t="s">
        <v>22</v>
      </c>
      <c r="L5247" t="s">
        <v>177</v>
      </c>
      <c r="M5247" t="s">
        <v>19491</v>
      </c>
      <c r="N5247" t="s">
        <v>19492</v>
      </c>
      <c r="O5247">
        <v>1.8494444444444444</v>
      </c>
      <c r="P5247">
        <v>12</v>
      </c>
      <c r="Q5247">
        <v>3</v>
      </c>
      <c r="R5247">
        <v>287</v>
      </c>
      <c r="S5247">
        <v>42</v>
      </c>
      <c r="T5247">
        <v>17</v>
      </c>
      <c r="U5247">
        <v>2</v>
      </c>
      <c r="V5247">
        <v>0</v>
      </c>
      <c r="W5247">
        <v>0</v>
      </c>
      <c r="X5247">
        <v>5.6907160000000001</v>
      </c>
      <c r="Y5247">
        <v>2.6033404</v>
      </c>
      <c r="Z5247">
        <v>246.92502999999999</v>
      </c>
      <c r="AA5247">
        <v>55.995750000000001</v>
      </c>
      <c r="AB5247">
        <v>15.063141999999999</v>
      </c>
      <c r="AC5247">
        <v>1.1675563</v>
      </c>
      <c r="AD5247">
        <v>0</v>
      </c>
      <c r="AE5247">
        <v>0</v>
      </c>
      <c r="AF5247">
        <v>327.44553000000002</v>
      </c>
    </row>
    <row r="5248" spans="1:32" x14ac:dyDescent="0.3">
      <c r="A5248">
        <v>3019992</v>
      </c>
      <c r="B5248">
        <v>1</v>
      </c>
      <c r="C5248" t="s">
        <v>82</v>
      </c>
      <c r="D5248" t="s">
        <v>99</v>
      </c>
      <c r="E5248" t="s">
        <v>3998</v>
      </c>
      <c r="F5248" t="s">
        <v>3999</v>
      </c>
      <c r="G5248" t="s">
        <v>134</v>
      </c>
      <c r="H5248" t="s">
        <v>367</v>
      </c>
      <c r="I5248" t="s">
        <v>78</v>
      </c>
      <c r="J5248" t="s">
        <v>136</v>
      </c>
      <c r="K5248" t="s">
        <v>22</v>
      </c>
      <c r="L5248" t="s">
        <v>177</v>
      </c>
      <c r="M5248" t="s">
        <v>19493</v>
      </c>
      <c r="N5248" t="s">
        <v>19494</v>
      </c>
      <c r="O5248">
        <v>1.029041388888889</v>
      </c>
      <c r="P5248">
        <v>0</v>
      </c>
      <c r="Q5248">
        <v>1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1.9733509E-2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1.9733509E-2</v>
      </c>
    </row>
    <row r="5249" spans="1:32" x14ac:dyDescent="0.3">
      <c r="A5249">
        <v>3016356</v>
      </c>
      <c r="B5249">
        <v>1</v>
      </c>
      <c r="C5249" t="s">
        <v>83</v>
      </c>
      <c r="D5249" t="s">
        <v>117</v>
      </c>
      <c r="E5249" t="s">
        <v>19495</v>
      </c>
      <c r="F5249" t="s">
        <v>19496</v>
      </c>
      <c r="G5249" t="s">
        <v>134</v>
      </c>
      <c r="H5249" t="s">
        <v>142</v>
      </c>
      <c r="I5249" t="s">
        <v>78</v>
      </c>
      <c r="J5249" t="s">
        <v>136</v>
      </c>
      <c r="K5249" t="s">
        <v>22</v>
      </c>
      <c r="L5249" t="s">
        <v>137</v>
      </c>
      <c r="M5249" t="s">
        <v>19497</v>
      </c>
      <c r="N5249" t="s">
        <v>18449</v>
      </c>
      <c r="O5249">
        <v>5.645833333333333</v>
      </c>
      <c r="P5249">
        <v>0</v>
      </c>
      <c r="Q5249">
        <v>13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8.988531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8.988531</v>
      </c>
    </row>
    <row r="5250" spans="1:32" x14ac:dyDescent="0.3">
      <c r="A5250">
        <v>3016879</v>
      </c>
      <c r="B5250">
        <v>1</v>
      </c>
      <c r="C5250" t="s">
        <v>83</v>
      </c>
      <c r="D5250" t="s">
        <v>120</v>
      </c>
      <c r="E5250" t="s">
        <v>19498</v>
      </c>
      <c r="F5250" t="s">
        <v>19499</v>
      </c>
      <c r="G5250" t="s">
        <v>134</v>
      </c>
      <c r="H5250" t="s">
        <v>2683</v>
      </c>
      <c r="I5250" t="s">
        <v>79</v>
      </c>
      <c r="J5250" t="s">
        <v>136</v>
      </c>
      <c r="K5250" t="s">
        <v>22</v>
      </c>
      <c r="L5250" t="s">
        <v>177</v>
      </c>
      <c r="M5250" t="s">
        <v>19500</v>
      </c>
      <c r="N5250" t="s">
        <v>19501</v>
      </c>
      <c r="O5250">
        <v>5.4980555555555553</v>
      </c>
      <c r="P5250">
        <v>0</v>
      </c>
      <c r="Q5250">
        <v>803</v>
      </c>
      <c r="R5250">
        <v>4</v>
      </c>
      <c r="S5250">
        <v>44</v>
      </c>
      <c r="T5250">
        <v>0</v>
      </c>
      <c r="U5250">
        <v>110</v>
      </c>
      <c r="V5250">
        <v>0</v>
      </c>
      <c r="W5250">
        <v>0</v>
      </c>
      <c r="X5250">
        <v>0</v>
      </c>
      <c r="Y5250">
        <v>974.63030000000003</v>
      </c>
      <c r="Z5250">
        <v>19.299112000000001</v>
      </c>
      <c r="AA5250">
        <v>49.217278</v>
      </c>
      <c r="AB5250">
        <v>0</v>
      </c>
      <c r="AC5250">
        <v>201.46098000000001</v>
      </c>
      <c r="AD5250">
        <v>0</v>
      </c>
      <c r="AE5250">
        <v>0</v>
      </c>
      <c r="AF5250">
        <v>1244.6077</v>
      </c>
    </row>
    <row r="5251" spans="1:32" x14ac:dyDescent="0.3">
      <c r="A5251">
        <v>3017663</v>
      </c>
      <c r="B5251">
        <v>1</v>
      </c>
      <c r="C5251" t="s">
        <v>83</v>
      </c>
      <c r="D5251" t="s">
        <v>129</v>
      </c>
      <c r="E5251" t="s">
        <v>19502</v>
      </c>
      <c r="F5251" t="s">
        <v>19503</v>
      </c>
      <c r="G5251" t="s">
        <v>134</v>
      </c>
      <c r="H5251" t="s">
        <v>211</v>
      </c>
      <c r="I5251" t="s">
        <v>79</v>
      </c>
      <c r="J5251" t="s">
        <v>136</v>
      </c>
      <c r="K5251" t="s">
        <v>22</v>
      </c>
      <c r="L5251" t="s">
        <v>177</v>
      </c>
      <c r="M5251" t="s">
        <v>19504</v>
      </c>
      <c r="N5251" t="s">
        <v>19505</v>
      </c>
      <c r="O5251">
        <v>0.28666666666666668</v>
      </c>
      <c r="P5251">
        <v>0</v>
      </c>
      <c r="Q5251">
        <v>7660</v>
      </c>
      <c r="R5251">
        <v>0</v>
      </c>
      <c r="S5251">
        <v>1</v>
      </c>
      <c r="T5251">
        <v>3</v>
      </c>
      <c r="U5251">
        <v>1353</v>
      </c>
      <c r="V5251">
        <v>0</v>
      </c>
      <c r="W5251">
        <v>2</v>
      </c>
      <c r="X5251">
        <v>0</v>
      </c>
      <c r="Y5251">
        <v>393.69403</v>
      </c>
      <c r="Z5251">
        <v>0</v>
      </c>
      <c r="AA5251">
        <v>1.0800235</v>
      </c>
      <c r="AB5251">
        <v>6.8616039999999998</v>
      </c>
      <c r="AC5251">
        <v>126.17564400000001</v>
      </c>
      <c r="AD5251">
        <v>0</v>
      </c>
      <c r="AE5251">
        <v>1.0060395</v>
      </c>
      <c r="AF5251">
        <v>528.81740000000002</v>
      </c>
    </row>
    <row r="5252" spans="1:32" x14ac:dyDescent="0.3">
      <c r="A5252">
        <v>3018356</v>
      </c>
      <c r="B5252">
        <v>1</v>
      </c>
      <c r="C5252" t="s">
        <v>83</v>
      </c>
      <c r="D5252" t="s">
        <v>123</v>
      </c>
      <c r="E5252" t="s">
        <v>2324</v>
      </c>
      <c r="F5252" t="s">
        <v>2325</v>
      </c>
      <c r="G5252" t="s">
        <v>134</v>
      </c>
      <c r="H5252" t="s">
        <v>211</v>
      </c>
      <c r="I5252" t="s">
        <v>79</v>
      </c>
      <c r="J5252" t="s">
        <v>136</v>
      </c>
      <c r="K5252" t="s">
        <v>22</v>
      </c>
      <c r="L5252" t="s">
        <v>177</v>
      </c>
      <c r="M5252" t="s">
        <v>19506</v>
      </c>
      <c r="N5252" t="s">
        <v>19507</v>
      </c>
      <c r="O5252">
        <v>0.74944444444444447</v>
      </c>
      <c r="P5252">
        <v>1</v>
      </c>
      <c r="Q5252">
        <v>504</v>
      </c>
      <c r="R5252">
        <v>14</v>
      </c>
      <c r="S5252">
        <v>25</v>
      </c>
      <c r="T5252">
        <v>9</v>
      </c>
      <c r="U5252">
        <v>73</v>
      </c>
      <c r="V5252">
        <v>4</v>
      </c>
      <c r="W5252">
        <v>0</v>
      </c>
      <c r="X5252">
        <v>0.93808334999999998</v>
      </c>
      <c r="Y5252">
        <v>84.787056000000007</v>
      </c>
      <c r="Z5252">
        <v>3.9827590000000002</v>
      </c>
      <c r="AA5252">
        <v>9.5021730000000009</v>
      </c>
      <c r="AB5252">
        <v>115.63887</v>
      </c>
      <c r="AC5252">
        <v>24.277311000000001</v>
      </c>
      <c r="AD5252">
        <v>272.94193000000001</v>
      </c>
      <c r="AE5252">
        <v>0</v>
      </c>
      <c r="AF5252">
        <v>512.06820000000005</v>
      </c>
    </row>
    <row r="5253" spans="1:32" x14ac:dyDescent="0.3">
      <c r="A5253">
        <v>3018362</v>
      </c>
      <c r="B5253">
        <v>1</v>
      </c>
      <c r="C5253" t="s">
        <v>83</v>
      </c>
      <c r="D5253" t="s">
        <v>128</v>
      </c>
      <c r="E5253" t="s">
        <v>8018</v>
      </c>
      <c r="F5253" t="s">
        <v>8019</v>
      </c>
      <c r="G5253" t="s">
        <v>134</v>
      </c>
      <c r="H5253" t="s">
        <v>211</v>
      </c>
      <c r="I5253" t="s">
        <v>79</v>
      </c>
      <c r="J5253" t="s">
        <v>136</v>
      </c>
      <c r="K5253" t="s">
        <v>22</v>
      </c>
      <c r="L5253" t="s">
        <v>177</v>
      </c>
      <c r="M5253" t="s">
        <v>19508</v>
      </c>
      <c r="N5253" t="s">
        <v>19509</v>
      </c>
      <c r="O5253">
        <v>0.80583333333333329</v>
      </c>
      <c r="P5253">
        <v>0</v>
      </c>
      <c r="Q5253">
        <v>0</v>
      </c>
      <c r="R5253">
        <v>0</v>
      </c>
      <c r="S5253">
        <v>0</v>
      </c>
      <c r="T5253">
        <v>2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976.3646</v>
      </c>
      <c r="AC5253">
        <v>0</v>
      </c>
      <c r="AD5253">
        <v>0</v>
      </c>
      <c r="AE5253">
        <v>0</v>
      </c>
      <c r="AF5253">
        <v>976.3646</v>
      </c>
    </row>
    <row r="5254" spans="1:32" x14ac:dyDescent="0.3">
      <c r="A5254">
        <v>3018035</v>
      </c>
      <c r="B5254">
        <v>1</v>
      </c>
      <c r="C5254" t="s">
        <v>83</v>
      </c>
      <c r="D5254" t="s">
        <v>130</v>
      </c>
      <c r="E5254" t="s">
        <v>19510</v>
      </c>
      <c r="F5254" t="s">
        <v>19511</v>
      </c>
      <c r="G5254" t="s">
        <v>134</v>
      </c>
      <c r="H5254" t="s">
        <v>216</v>
      </c>
      <c r="I5254" t="s">
        <v>78</v>
      </c>
      <c r="J5254" t="s">
        <v>136</v>
      </c>
      <c r="K5254" t="s">
        <v>22</v>
      </c>
      <c r="L5254" t="s">
        <v>177</v>
      </c>
      <c r="M5254" t="s">
        <v>19512</v>
      </c>
      <c r="N5254" t="s">
        <v>19513</v>
      </c>
      <c r="O5254">
        <v>1.5388463888888888</v>
      </c>
      <c r="P5254">
        <v>0</v>
      </c>
      <c r="Q5254">
        <v>7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1.5593777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1.5593777</v>
      </c>
    </row>
    <row r="5255" spans="1:32" x14ac:dyDescent="0.3">
      <c r="A5255">
        <v>3018681</v>
      </c>
      <c r="B5255">
        <v>1</v>
      </c>
      <c r="C5255" t="s">
        <v>83</v>
      </c>
      <c r="D5255" t="s">
        <v>123</v>
      </c>
      <c r="E5255" t="s">
        <v>19514</v>
      </c>
      <c r="F5255" t="s">
        <v>19515</v>
      </c>
      <c r="G5255" t="s">
        <v>134</v>
      </c>
      <c r="H5255" t="s">
        <v>318</v>
      </c>
      <c r="I5255" t="s">
        <v>79</v>
      </c>
      <c r="J5255" t="s">
        <v>136</v>
      </c>
      <c r="K5255" t="s">
        <v>22</v>
      </c>
      <c r="L5255" t="s">
        <v>177</v>
      </c>
      <c r="M5255" t="s">
        <v>19516</v>
      </c>
      <c r="N5255" t="s">
        <v>19517</v>
      </c>
      <c r="O5255">
        <v>1.4857088888888887</v>
      </c>
      <c r="P5255">
        <v>1</v>
      </c>
      <c r="Q5255">
        <v>316</v>
      </c>
      <c r="R5255">
        <v>80</v>
      </c>
      <c r="S5255">
        <v>52</v>
      </c>
      <c r="T5255">
        <v>5</v>
      </c>
      <c r="U5255">
        <v>45</v>
      </c>
      <c r="V5255">
        <v>1</v>
      </c>
      <c r="W5255">
        <v>0</v>
      </c>
      <c r="X5255">
        <v>0.34404249999999997</v>
      </c>
      <c r="Y5255">
        <v>104.69149</v>
      </c>
      <c r="Z5255">
        <v>340.51510000000002</v>
      </c>
      <c r="AA5255">
        <v>13.057755999999999</v>
      </c>
      <c r="AB5255">
        <v>0.84268220000000005</v>
      </c>
      <c r="AC5255">
        <v>16.88747</v>
      </c>
      <c r="AD5255">
        <v>2.7262719999999998</v>
      </c>
      <c r="AE5255">
        <v>0</v>
      </c>
      <c r="AF5255">
        <v>479.06482</v>
      </c>
    </row>
    <row r="5256" spans="1:32" x14ac:dyDescent="0.3">
      <c r="A5256">
        <v>3016014</v>
      </c>
      <c r="B5256">
        <v>1</v>
      </c>
      <c r="C5256" t="s">
        <v>82</v>
      </c>
      <c r="D5256" t="s">
        <v>86</v>
      </c>
      <c r="E5256" t="s">
        <v>19518</v>
      </c>
      <c r="F5256" t="s">
        <v>19519</v>
      </c>
      <c r="G5256" t="s">
        <v>134</v>
      </c>
      <c r="H5256" t="s">
        <v>135</v>
      </c>
      <c r="I5256" t="s">
        <v>79</v>
      </c>
      <c r="J5256" t="s">
        <v>136</v>
      </c>
      <c r="K5256" t="s">
        <v>22</v>
      </c>
      <c r="L5256" t="s">
        <v>137</v>
      </c>
      <c r="M5256" t="s">
        <v>19520</v>
      </c>
      <c r="N5256" t="s">
        <v>19521</v>
      </c>
      <c r="O5256">
        <v>3.9080555555555554</v>
      </c>
      <c r="P5256">
        <v>0</v>
      </c>
      <c r="Q5256">
        <v>491</v>
      </c>
      <c r="R5256">
        <v>15</v>
      </c>
      <c r="S5256">
        <v>123</v>
      </c>
      <c r="T5256">
        <v>12</v>
      </c>
      <c r="U5256">
        <v>121</v>
      </c>
      <c r="V5256">
        <v>0</v>
      </c>
      <c r="W5256">
        <v>0</v>
      </c>
      <c r="X5256">
        <v>0</v>
      </c>
      <c r="Y5256">
        <v>217.81200999999999</v>
      </c>
      <c r="Z5256">
        <v>103.78319</v>
      </c>
      <c r="AA5256">
        <v>43.746659999999999</v>
      </c>
      <c r="AB5256">
        <v>127.60072</v>
      </c>
      <c r="AC5256">
        <v>133.88981999999999</v>
      </c>
      <c r="AD5256">
        <v>0</v>
      </c>
      <c r="AE5256">
        <v>0</v>
      </c>
      <c r="AF5256">
        <v>626.83240000000001</v>
      </c>
    </row>
    <row r="5257" spans="1:32" x14ac:dyDescent="0.3">
      <c r="A5257">
        <v>3017676</v>
      </c>
      <c r="B5257">
        <v>1</v>
      </c>
      <c r="C5257" t="s">
        <v>83</v>
      </c>
      <c r="D5257" t="s">
        <v>125</v>
      </c>
      <c r="E5257" t="s">
        <v>19522</v>
      </c>
      <c r="F5257" t="s">
        <v>19523</v>
      </c>
      <c r="G5257" t="s">
        <v>134</v>
      </c>
      <c r="H5257" t="s">
        <v>211</v>
      </c>
      <c r="I5257" t="s">
        <v>79</v>
      </c>
      <c r="J5257" t="s">
        <v>136</v>
      </c>
      <c r="K5257" t="s">
        <v>22</v>
      </c>
      <c r="L5257" t="s">
        <v>177</v>
      </c>
      <c r="M5257" t="s">
        <v>12368</v>
      </c>
      <c r="N5257" t="s">
        <v>19524</v>
      </c>
      <c r="O5257">
        <v>0.54861111111111116</v>
      </c>
      <c r="P5257">
        <v>0</v>
      </c>
      <c r="Q5257">
        <v>329</v>
      </c>
      <c r="R5257">
        <v>15</v>
      </c>
      <c r="S5257">
        <v>8</v>
      </c>
      <c r="T5257">
        <v>0</v>
      </c>
      <c r="U5257">
        <v>41</v>
      </c>
      <c r="V5257">
        <v>0</v>
      </c>
      <c r="W5257">
        <v>0</v>
      </c>
      <c r="X5257">
        <v>0</v>
      </c>
      <c r="Y5257">
        <v>30.415061999999999</v>
      </c>
      <c r="Z5257">
        <v>2.6916427999999999</v>
      </c>
      <c r="AA5257">
        <v>4.6793556000000001</v>
      </c>
      <c r="AB5257">
        <v>0</v>
      </c>
      <c r="AC5257">
        <v>4.3332553000000003</v>
      </c>
      <c r="AD5257">
        <v>0</v>
      </c>
      <c r="AE5257">
        <v>0</v>
      </c>
      <c r="AF5257">
        <v>42.119315999999998</v>
      </c>
    </row>
    <row r="5258" spans="1:32" x14ac:dyDescent="0.3">
      <c r="A5258">
        <v>3016787</v>
      </c>
      <c r="B5258">
        <v>1</v>
      </c>
      <c r="C5258" t="s">
        <v>83</v>
      </c>
      <c r="D5258" t="s">
        <v>126</v>
      </c>
      <c r="E5258" t="s">
        <v>19525</v>
      </c>
      <c r="F5258" t="s">
        <v>19526</v>
      </c>
      <c r="G5258" t="s">
        <v>134</v>
      </c>
      <c r="H5258" t="s">
        <v>247</v>
      </c>
      <c r="I5258" t="s">
        <v>78</v>
      </c>
      <c r="J5258" t="s">
        <v>136</v>
      </c>
      <c r="K5258" t="s">
        <v>22</v>
      </c>
      <c r="L5258" t="s">
        <v>177</v>
      </c>
      <c r="M5258" t="s">
        <v>19527</v>
      </c>
      <c r="N5258" t="s">
        <v>19528</v>
      </c>
      <c r="O5258">
        <v>2.4331405555555556</v>
      </c>
      <c r="P5258">
        <v>0</v>
      </c>
      <c r="Q5258">
        <v>67</v>
      </c>
      <c r="R5258">
        <v>0</v>
      </c>
      <c r="S5258">
        <v>1</v>
      </c>
      <c r="T5258">
        <v>0</v>
      </c>
      <c r="U5258">
        <v>1</v>
      </c>
      <c r="V5258">
        <v>0</v>
      </c>
      <c r="W5258">
        <v>0</v>
      </c>
      <c r="X5258">
        <v>0</v>
      </c>
      <c r="Y5258">
        <v>40.038826</v>
      </c>
      <c r="Z5258">
        <v>0</v>
      </c>
      <c r="AA5258">
        <v>0.66081999999999996</v>
      </c>
      <c r="AB5258">
        <v>0</v>
      </c>
      <c r="AC5258">
        <v>2.5749263999999998</v>
      </c>
      <c r="AD5258">
        <v>0</v>
      </c>
      <c r="AE5258">
        <v>0</v>
      </c>
      <c r="AF5258">
        <v>43.274569999999997</v>
      </c>
    </row>
    <row r="5259" spans="1:32" x14ac:dyDescent="0.3">
      <c r="A5259">
        <v>3017656</v>
      </c>
      <c r="B5259">
        <v>1</v>
      </c>
      <c r="C5259" t="s">
        <v>82</v>
      </c>
      <c r="D5259" t="s">
        <v>103</v>
      </c>
      <c r="E5259" t="s">
        <v>19529</v>
      </c>
      <c r="F5259" t="s">
        <v>19530</v>
      </c>
      <c r="G5259" t="s">
        <v>134</v>
      </c>
      <c r="H5259" t="s">
        <v>247</v>
      </c>
      <c r="I5259" t="s">
        <v>78</v>
      </c>
      <c r="J5259" t="s">
        <v>136</v>
      </c>
      <c r="K5259" t="s">
        <v>22</v>
      </c>
      <c r="L5259" t="s">
        <v>177</v>
      </c>
      <c r="M5259" t="s">
        <v>19531</v>
      </c>
      <c r="N5259" t="s">
        <v>19532</v>
      </c>
      <c r="O5259">
        <v>1.2151730555555555</v>
      </c>
      <c r="P5259">
        <v>0</v>
      </c>
      <c r="Q5259">
        <v>39</v>
      </c>
      <c r="R5259">
        <v>0</v>
      </c>
      <c r="S5259">
        <v>13</v>
      </c>
      <c r="T5259">
        <v>0</v>
      </c>
      <c r="U5259">
        <v>9</v>
      </c>
      <c r="V5259">
        <v>0</v>
      </c>
      <c r="W5259">
        <v>0</v>
      </c>
      <c r="X5259">
        <v>0</v>
      </c>
      <c r="Y5259">
        <v>13.377412</v>
      </c>
      <c r="Z5259">
        <v>0</v>
      </c>
      <c r="AA5259">
        <v>1.685111</v>
      </c>
      <c r="AB5259">
        <v>0</v>
      </c>
      <c r="AC5259">
        <v>6.8218529999999999</v>
      </c>
      <c r="AD5259">
        <v>0</v>
      </c>
      <c r="AE5259">
        <v>0</v>
      </c>
      <c r="AF5259">
        <v>21.884377000000001</v>
      </c>
    </row>
    <row r="5260" spans="1:32" x14ac:dyDescent="0.3">
      <c r="A5260">
        <v>3016074</v>
      </c>
      <c r="B5260">
        <v>1</v>
      </c>
      <c r="C5260" t="s">
        <v>82</v>
      </c>
      <c r="D5260" t="s">
        <v>103</v>
      </c>
      <c r="E5260" t="s">
        <v>19533</v>
      </c>
      <c r="F5260" t="s">
        <v>19534</v>
      </c>
      <c r="G5260" t="s">
        <v>134</v>
      </c>
      <c r="H5260" t="s">
        <v>252</v>
      </c>
      <c r="I5260" t="s">
        <v>79</v>
      </c>
      <c r="J5260" t="s">
        <v>136</v>
      </c>
      <c r="K5260" t="s">
        <v>22</v>
      </c>
      <c r="L5260" t="s">
        <v>177</v>
      </c>
      <c r="M5260" t="s">
        <v>19535</v>
      </c>
      <c r="N5260" t="s">
        <v>19536</v>
      </c>
      <c r="O5260">
        <v>4.5139247222222227</v>
      </c>
      <c r="P5260">
        <v>0</v>
      </c>
      <c r="Q5260">
        <v>20</v>
      </c>
      <c r="R5260">
        <v>0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0</v>
      </c>
      <c r="Y5260">
        <v>7.3621489999999996</v>
      </c>
      <c r="Z5260">
        <v>0</v>
      </c>
      <c r="AA5260">
        <v>0</v>
      </c>
      <c r="AB5260">
        <v>0</v>
      </c>
      <c r="AC5260">
        <v>1.276119</v>
      </c>
      <c r="AD5260">
        <v>0</v>
      </c>
      <c r="AE5260">
        <v>0</v>
      </c>
      <c r="AF5260">
        <v>8.6382674999999995</v>
      </c>
    </row>
    <row r="5261" spans="1:32" x14ac:dyDescent="0.3">
      <c r="A5261">
        <v>3017069</v>
      </c>
      <c r="B5261">
        <v>1</v>
      </c>
      <c r="C5261" t="s">
        <v>82</v>
      </c>
      <c r="D5261" t="s">
        <v>87</v>
      </c>
      <c r="E5261" t="s">
        <v>19370</v>
      </c>
      <c r="F5261" t="s">
        <v>19371</v>
      </c>
      <c r="G5261" t="s">
        <v>134</v>
      </c>
      <c r="H5261" t="s">
        <v>404</v>
      </c>
      <c r="I5261" t="s">
        <v>78</v>
      </c>
      <c r="J5261" t="s">
        <v>136</v>
      </c>
      <c r="K5261" t="s">
        <v>22</v>
      </c>
      <c r="L5261" t="s">
        <v>177</v>
      </c>
      <c r="M5261" t="s">
        <v>19537</v>
      </c>
      <c r="N5261" t="s">
        <v>19538</v>
      </c>
      <c r="O5261">
        <v>2.602413888888889</v>
      </c>
      <c r="P5261">
        <v>0</v>
      </c>
      <c r="Q5261">
        <v>275</v>
      </c>
      <c r="R5261">
        <v>0</v>
      </c>
      <c r="S5261">
        <v>0</v>
      </c>
      <c r="T5261">
        <v>0</v>
      </c>
      <c r="U5261">
        <v>14</v>
      </c>
      <c r="V5261">
        <v>0</v>
      </c>
      <c r="W5261">
        <v>0</v>
      </c>
      <c r="X5261">
        <v>0</v>
      </c>
      <c r="Y5261">
        <v>236.9776</v>
      </c>
      <c r="Z5261">
        <v>0</v>
      </c>
      <c r="AA5261">
        <v>0</v>
      </c>
      <c r="AB5261">
        <v>0</v>
      </c>
      <c r="AC5261">
        <v>21.430789999999998</v>
      </c>
      <c r="AD5261">
        <v>0</v>
      </c>
      <c r="AE5261">
        <v>0</v>
      </c>
      <c r="AF5261">
        <v>258.40839999999997</v>
      </c>
    </row>
    <row r="5262" spans="1:32" x14ac:dyDescent="0.3">
      <c r="A5262">
        <v>3018028</v>
      </c>
      <c r="B5262">
        <v>1</v>
      </c>
      <c r="C5262" t="s">
        <v>83</v>
      </c>
      <c r="D5262" t="s">
        <v>123</v>
      </c>
      <c r="E5262" t="s">
        <v>19539</v>
      </c>
      <c r="F5262" t="s">
        <v>19540</v>
      </c>
      <c r="G5262" t="s">
        <v>134</v>
      </c>
      <c r="H5262" t="s">
        <v>367</v>
      </c>
      <c r="I5262" t="s">
        <v>78</v>
      </c>
      <c r="J5262" t="s">
        <v>136</v>
      </c>
      <c r="K5262" t="s">
        <v>22</v>
      </c>
      <c r="L5262" t="s">
        <v>177</v>
      </c>
      <c r="M5262" t="s">
        <v>19541</v>
      </c>
      <c r="N5262" t="s">
        <v>19542</v>
      </c>
      <c r="O5262">
        <v>1.0387313888888889</v>
      </c>
      <c r="P5262">
        <v>0</v>
      </c>
      <c r="Q5262">
        <v>1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5.1715865999999999E-2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5.1715865999999999E-2</v>
      </c>
    </row>
    <row r="5263" spans="1:32" x14ac:dyDescent="0.3">
      <c r="A5263">
        <v>3017695</v>
      </c>
      <c r="B5263">
        <v>1</v>
      </c>
      <c r="C5263" t="s">
        <v>83</v>
      </c>
      <c r="D5263" t="s">
        <v>130</v>
      </c>
      <c r="E5263" t="s">
        <v>19543</v>
      </c>
      <c r="F5263" t="s">
        <v>19544</v>
      </c>
      <c r="G5263" t="s">
        <v>134</v>
      </c>
      <c r="H5263" t="s">
        <v>318</v>
      </c>
      <c r="I5263" t="s">
        <v>79</v>
      </c>
      <c r="J5263" t="s">
        <v>136</v>
      </c>
      <c r="K5263" t="s">
        <v>22</v>
      </c>
      <c r="L5263" t="s">
        <v>177</v>
      </c>
      <c r="M5263" t="s">
        <v>19545</v>
      </c>
      <c r="N5263" t="s">
        <v>14320</v>
      </c>
      <c r="O5263">
        <v>2.1602266666666665</v>
      </c>
      <c r="P5263">
        <v>0</v>
      </c>
      <c r="Q5263">
        <v>99</v>
      </c>
      <c r="R5263">
        <v>0</v>
      </c>
      <c r="S5263">
        <v>2</v>
      </c>
      <c r="T5263">
        <v>0</v>
      </c>
      <c r="U5263">
        <v>8</v>
      </c>
      <c r="V5263">
        <v>0</v>
      </c>
      <c r="W5263">
        <v>0</v>
      </c>
      <c r="X5263">
        <v>0</v>
      </c>
      <c r="Y5263">
        <v>44.681010000000001</v>
      </c>
      <c r="Z5263">
        <v>0</v>
      </c>
      <c r="AA5263">
        <v>5.9914079999999998</v>
      </c>
      <c r="AB5263">
        <v>0</v>
      </c>
      <c r="AC5263">
        <v>6.1309589999999998</v>
      </c>
      <c r="AD5263">
        <v>0</v>
      </c>
      <c r="AE5263">
        <v>0</v>
      </c>
      <c r="AF5263">
        <v>56.803375000000003</v>
      </c>
    </row>
    <row r="5264" spans="1:32" x14ac:dyDescent="0.3">
      <c r="A5264">
        <v>3014949</v>
      </c>
      <c r="B5264">
        <v>1</v>
      </c>
      <c r="C5264" t="s">
        <v>82</v>
      </c>
      <c r="D5264" t="s">
        <v>111</v>
      </c>
      <c r="E5264" t="s">
        <v>19546</v>
      </c>
      <c r="F5264" t="s">
        <v>19547</v>
      </c>
      <c r="G5264" t="s">
        <v>134</v>
      </c>
      <c r="H5264" t="s">
        <v>147</v>
      </c>
      <c r="I5264" t="s">
        <v>79</v>
      </c>
      <c r="J5264" t="s">
        <v>136</v>
      </c>
      <c r="K5264" t="s">
        <v>22</v>
      </c>
      <c r="L5264" t="s">
        <v>137</v>
      </c>
      <c r="M5264" t="s">
        <v>19548</v>
      </c>
      <c r="N5264" t="s">
        <v>19549</v>
      </c>
      <c r="O5264">
        <v>0.74861111111111112</v>
      </c>
      <c r="P5264">
        <v>4</v>
      </c>
      <c r="Q5264">
        <v>1221</v>
      </c>
      <c r="R5264">
        <v>0</v>
      </c>
      <c r="S5264">
        <v>1</v>
      </c>
      <c r="T5264">
        <v>0</v>
      </c>
      <c r="U5264">
        <v>377</v>
      </c>
      <c r="V5264">
        <v>0</v>
      </c>
      <c r="W5264">
        <v>0</v>
      </c>
      <c r="X5264">
        <v>0.77696609999999999</v>
      </c>
      <c r="Y5264">
        <v>206.11644000000001</v>
      </c>
      <c r="Z5264">
        <v>0</v>
      </c>
      <c r="AA5264">
        <v>0.86232310000000001</v>
      </c>
      <c r="AB5264">
        <v>0</v>
      </c>
      <c r="AC5264">
        <v>232.88508999999999</v>
      </c>
      <c r="AD5264">
        <v>0</v>
      </c>
      <c r="AE5264">
        <v>0</v>
      </c>
      <c r="AF5264">
        <v>440.64080000000001</v>
      </c>
    </row>
    <row r="5265" spans="1:32" x14ac:dyDescent="0.3">
      <c r="A5265">
        <v>3019978</v>
      </c>
      <c r="B5265">
        <v>1</v>
      </c>
      <c r="C5265" t="s">
        <v>82</v>
      </c>
      <c r="D5265" t="s">
        <v>110</v>
      </c>
      <c r="E5265" t="s">
        <v>19550</v>
      </c>
      <c r="F5265" t="s">
        <v>19551</v>
      </c>
      <c r="G5265" t="s">
        <v>134</v>
      </c>
      <c r="H5265" t="s">
        <v>238</v>
      </c>
      <c r="I5265" t="s">
        <v>78</v>
      </c>
      <c r="J5265" t="s">
        <v>136</v>
      </c>
      <c r="K5265" t="s">
        <v>22</v>
      </c>
      <c r="L5265" t="s">
        <v>177</v>
      </c>
      <c r="M5265" t="s">
        <v>19552</v>
      </c>
      <c r="N5265" t="s">
        <v>19553</v>
      </c>
      <c r="O5265">
        <v>1.1726174999999999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5.6409147E-2</v>
      </c>
      <c r="AD5265">
        <v>0</v>
      </c>
      <c r="AE5265">
        <v>0</v>
      </c>
      <c r="AF5265">
        <v>5.6409147E-2</v>
      </c>
    </row>
    <row r="5266" spans="1:32" x14ac:dyDescent="0.3">
      <c r="A5266">
        <v>3017073</v>
      </c>
      <c r="B5266">
        <v>1</v>
      </c>
      <c r="C5266" t="s">
        <v>82</v>
      </c>
      <c r="D5266" t="s">
        <v>92</v>
      </c>
      <c r="E5266" t="s">
        <v>19554</v>
      </c>
      <c r="F5266" t="s">
        <v>19555</v>
      </c>
      <c r="G5266" t="s">
        <v>134</v>
      </c>
      <c r="H5266" t="s">
        <v>182</v>
      </c>
      <c r="I5266" t="s">
        <v>78</v>
      </c>
      <c r="J5266" t="s">
        <v>136</v>
      </c>
      <c r="K5266" t="s">
        <v>22</v>
      </c>
      <c r="L5266" t="s">
        <v>177</v>
      </c>
      <c r="M5266" t="s">
        <v>19556</v>
      </c>
      <c r="N5266" t="s">
        <v>19557</v>
      </c>
      <c r="O5266">
        <v>0.30746944444444446</v>
      </c>
      <c r="P5266">
        <v>0</v>
      </c>
      <c r="Q5266">
        <v>51</v>
      </c>
      <c r="R5266">
        <v>0</v>
      </c>
      <c r="S5266">
        <v>0</v>
      </c>
      <c r="T5266">
        <v>0</v>
      </c>
      <c r="U5266">
        <v>59</v>
      </c>
      <c r="V5266">
        <v>0</v>
      </c>
      <c r="W5266">
        <v>0</v>
      </c>
      <c r="X5266">
        <v>0</v>
      </c>
      <c r="Y5266">
        <v>5.1828402999999996</v>
      </c>
      <c r="Z5266">
        <v>0</v>
      </c>
      <c r="AA5266">
        <v>0</v>
      </c>
      <c r="AB5266">
        <v>0</v>
      </c>
      <c r="AC5266">
        <v>16.372093</v>
      </c>
      <c r="AD5266">
        <v>0</v>
      </c>
      <c r="AE5266">
        <v>0</v>
      </c>
      <c r="AF5266">
        <v>21.554933999999999</v>
      </c>
    </row>
    <row r="5267" spans="1:32" x14ac:dyDescent="0.3">
      <c r="A5267">
        <v>3018065</v>
      </c>
      <c r="B5267">
        <v>1</v>
      </c>
      <c r="C5267" t="s">
        <v>82</v>
      </c>
      <c r="D5267" t="s">
        <v>94</v>
      </c>
      <c r="E5267" t="s">
        <v>19558</v>
      </c>
      <c r="F5267" t="s">
        <v>19559</v>
      </c>
      <c r="G5267" t="s">
        <v>134</v>
      </c>
      <c r="H5267" t="s">
        <v>318</v>
      </c>
      <c r="I5267" t="s">
        <v>79</v>
      </c>
      <c r="J5267" t="s">
        <v>136</v>
      </c>
      <c r="K5267" t="s">
        <v>22</v>
      </c>
      <c r="L5267" t="s">
        <v>177</v>
      </c>
      <c r="M5267" t="s">
        <v>19560</v>
      </c>
      <c r="N5267" t="s">
        <v>19561</v>
      </c>
      <c r="O5267">
        <v>1.1020994444444445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0.53395630000000005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0.53395630000000005</v>
      </c>
    </row>
    <row r="5268" spans="1:32" x14ac:dyDescent="0.3">
      <c r="A5268">
        <v>3017653</v>
      </c>
      <c r="B5268">
        <v>1</v>
      </c>
      <c r="C5268" t="s">
        <v>82</v>
      </c>
      <c r="D5268" t="s">
        <v>105</v>
      </c>
      <c r="E5268" t="s">
        <v>19562</v>
      </c>
      <c r="F5268" t="s">
        <v>19563</v>
      </c>
      <c r="G5268" t="s">
        <v>134</v>
      </c>
      <c r="H5268" t="s">
        <v>211</v>
      </c>
      <c r="I5268" t="s">
        <v>79</v>
      </c>
      <c r="J5268" t="s">
        <v>136</v>
      </c>
      <c r="K5268" t="s">
        <v>22</v>
      </c>
      <c r="L5268" t="s">
        <v>177</v>
      </c>
      <c r="M5268" t="s">
        <v>19564</v>
      </c>
      <c r="N5268" t="s">
        <v>19565</v>
      </c>
      <c r="O5268">
        <v>3.2483333333333335</v>
      </c>
      <c r="P5268">
        <v>11</v>
      </c>
      <c r="Q5268">
        <v>205</v>
      </c>
      <c r="R5268">
        <v>14</v>
      </c>
      <c r="S5268">
        <v>75</v>
      </c>
      <c r="T5268">
        <v>10</v>
      </c>
      <c r="U5268">
        <v>52</v>
      </c>
      <c r="V5268">
        <v>0</v>
      </c>
      <c r="W5268">
        <v>1</v>
      </c>
      <c r="X5268">
        <v>19.521699999999999</v>
      </c>
      <c r="Y5268">
        <v>118.58835999999999</v>
      </c>
      <c r="Z5268">
        <v>12.103897999999999</v>
      </c>
      <c r="AA5268">
        <v>99.969086000000004</v>
      </c>
      <c r="AB5268">
        <v>159.25275999999999</v>
      </c>
      <c r="AC5268">
        <v>92.243510000000001</v>
      </c>
      <c r="AD5268">
        <v>0</v>
      </c>
      <c r="AE5268">
        <v>11.8200035</v>
      </c>
      <c r="AF5268">
        <v>513.49929999999995</v>
      </c>
    </row>
    <row r="5269" spans="1:32" x14ac:dyDescent="0.3">
      <c r="A5269">
        <v>3018349</v>
      </c>
      <c r="B5269">
        <v>2</v>
      </c>
      <c r="C5269" t="s">
        <v>83</v>
      </c>
      <c r="D5269" t="s">
        <v>124</v>
      </c>
      <c r="E5269" t="s">
        <v>19566</v>
      </c>
      <c r="F5269" t="s">
        <v>19567</v>
      </c>
      <c r="G5269" t="s">
        <v>134</v>
      </c>
      <c r="H5269" t="s">
        <v>247</v>
      </c>
      <c r="I5269" t="s">
        <v>78</v>
      </c>
      <c r="J5269" t="s">
        <v>136</v>
      </c>
      <c r="K5269" t="s">
        <v>22</v>
      </c>
      <c r="L5269" t="s">
        <v>177</v>
      </c>
      <c r="M5269" t="s">
        <v>12500</v>
      </c>
      <c r="N5269" t="s">
        <v>19568</v>
      </c>
      <c r="O5269">
        <v>0.15583333333333332</v>
      </c>
      <c r="P5269">
        <v>0</v>
      </c>
      <c r="Q5269">
        <v>7</v>
      </c>
      <c r="R5269">
        <v>0</v>
      </c>
      <c r="S5269">
        <v>16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1.4356047E-2</v>
      </c>
      <c r="Z5269">
        <v>0</v>
      </c>
      <c r="AA5269">
        <v>1.4910253</v>
      </c>
      <c r="AB5269">
        <v>0</v>
      </c>
      <c r="AC5269">
        <v>0</v>
      </c>
      <c r="AD5269">
        <v>0</v>
      </c>
      <c r="AE5269">
        <v>0</v>
      </c>
      <c r="AF5269">
        <v>1.5053813</v>
      </c>
    </row>
    <row r="5270" spans="1:32" x14ac:dyDescent="0.3">
      <c r="A5270">
        <v>3017863</v>
      </c>
      <c r="B5270">
        <v>1</v>
      </c>
      <c r="C5270" t="s">
        <v>83</v>
      </c>
      <c r="D5270" t="s">
        <v>123</v>
      </c>
      <c r="E5270" t="s">
        <v>19569</v>
      </c>
      <c r="F5270" t="s">
        <v>19570</v>
      </c>
      <c r="G5270" t="s">
        <v>134</v>
      </c>
      <c r="H5270" t="s">
        <v>247</v>
      </c>
      <c r="I5270" t="s">
        <v>78</v>
      </c>
      <c r="J5270" t="s">
        <v>136</v>
      </c>
      <c r="K5270" t="s">
        <v>22</v>
      </c>
      <c r="L5270" t="s">
        <v>177</v>
      </c>
      <c r="M5270" t="s">
        <v>19571</v>
      </c>
      <c r="N5270" t="s">
        <v>19572</v>
      </c>
      <c r="O5270">
        <v>3.4499380555555557</v>
      </c>
      <c r="P5270">
        <v>0</v>
      </c>
      <c r="Q5270">
        <v>9</v>
      </c>
      <c r="R5270">
        <v>0</v>
      </c>
      <c r="S5270">
        <v>5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4.0992202999999998</v>
      </c>
      <c r="Z5270">
        <v>0</v>
      </c>
      <c r="AA5270">
        <v>3.0339155</v>
      </c>
      <c r="AB5270">
        <v>0</v>
      </c>
      <c r="AC5270">
        <v>0</v>
      </c>
      <c r="AD5270">
        <v>0</v>
      </c>
      <c r="AE5270">
        <v>0</v>
      </c>
      <c r="AF5270">
        <v>7.1331353000000002</v>
      </c>
    </row>
    <row r="5271" spans="1:32" x14ac:dyDescent="0.3">
      <c r="A5271">
        <v>3018063</v>
      </c>
      <c r="B5271">
        <v>1</v>
      </c>
      <c r="C5271" t="s">
        <v>82</v>
      </c>
      <c r="D5271" t="s">
        <v>85</v>
      </c>
      <c r="E5271" t="s">
        <v>19299</v>
      </c>
      <c r="F5271" t="s">
        <v>19300</v>
      </c>
      <c r="G5271" t="s">
        <v>134</v>
      </c>
      <c r="H5271" t="s">
        <v>367</v>
      </c>
      <c r="I5271" t="s">
        <v>78</v>
      </c>
      <c r="J5271" t="s">
        <v>136</v>
      </c>
      <c r="K5271" t="s">
        <v>22</v>
      </c>
      <c r="L5271" t="s">
        <v>177</v>
      </c>
      <c r="M5271" t="s">
        <v>19573</v>
      </c>
      <c r="N5271" t="s">
        <v>19574</v>
      </c>
      <c r="O5271">
        <v>3.6816266666666664</v>
      </c>
      <c r="P5271">
        <v>0</v>
      </c>
      <c r="Q5271">
        <v>4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2.4968949999999999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2.4968949999999999</v>
      </c>
    </row>
    <row r="5272" spans="1:32" x14ac:dyDescent="0.3">
      <c r="A5272">
        <v>3018348</v>
      </c>
      <c r="B5272">
        <v>1</v>
      </c>
      <c r="C5272" t="s">
        <v>82</v>
      </c>
      <c r="D5272" t="s">
        <v>90</v>
      </c>
      <c r="E5272" t="s">
        <v>19575</v>
      </c>
      <c r="F5272" t="s">
        <v>19576</v>
      </c>
      <c r="G5272" t="s">
        <v>134</v>
      </c>
      <c r="H5272" t="s">
        <v>327</v>
      </c>
      <c r="I5272" t="s">
        <v>78</v>
      </c>
      <c r="J5272" t="s">
        <v>136</v>
      </c>
      <c r="K5272" t="s">
        <v>22</v>
      </c>
      <c r="L5272" t="s">
        <v>177</v>
      </c>
      <c r="M5272" t="s">
        <v>19577</v>
      </c>
      <c r="N5272" t="s">
        <v>19578</v>
      </c>
      <c r="O5272">
        <v>3.0311111111111111</v>
      </c>
      <c r="P5272">
        <v>0</v>
      </c>
      <c r="Q5272">
        <v>34</v>
      </c>
      <c r="R5272">
        <v>0</v>
      </c>
      <c r="S5272">
        <v>9</v>
      </c>
      <c r="T5272">
        <v>0</v>
      </c>
      <c r="U5272">
        <v>24</v>
      </c>
      <c r="V5272">
        <v>0</v>
      </c>
      <c r="W5272">
        <v>0</v>
      </c>
      <c r="X5272">
        <v>0</v>
      </c>
      <c r="Y5272">
        <v>44.987870000000001</v>
      </c>
      <c r="Z5272">
        <v>0</v>
      </c>
      <c r="AA5272">
        <v>55.767589999999998</v>
      </c>
      <c r="AB5272">
        <v>0</v>
      </c>
      <c r="AC5272">
        <v>191.65582000000001</v>
      </c>
      <c r="AD5272">
        <v>0</v>
      </c>
      <c r="AE5272">
        <v>0</v>
      </c>
      <c r="AF5272">
        <v>292.41129999999998</v>
      </c>
    </row>
    <row r="5273" spans="1:32" x14ac:dyDescent="0.3">
      <c r="A5273">
        <v>3017066</v>
      </c>
      <c r="B5273">
        <v>1</v>
      </c>
      <c r="C5273" t="s">
        <v>82</v>
      </c>
      <c r="D5273" t="s">
        <v>106</v>
      </c>
      <c r="E5273" t="s">
        <v>19579</v>
      </c>
      <c r="F5273" t="s">
        <v>6772</v>
      </c>
      <c r="G5273" t="s">
        <v>134</v>
      </c>
      <c r="H5273" t="s">
        <v>247</v>
      </c>
      <c r="I5273" t="s">
        <v>78</v>
      </c>
      <c r="J5273" t="s">
        <v>136</v>
      </c>
      <c r="K5273" t="s">
        <v>22</v>
      </c>
      <c r="L5273" t="s">
        <v>177</v>
      </c>
      <c r="M5273" t="s">
        <v>19580</v>
      </c>
      <c r="N5273" t="s">
        <v>19581</v>
      </c>
      <c r="O5273">
        <v>1.4605708333333334</v>
      </c>
      <c r="P5273">
        <v>0</v>
      </c>
      <c r="Q5273">
        <v>86</v>
      </c>
      <c r="R5273">
        <v>0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0</v>
      </c>
      <c r="Y5273">
        <v>38.198062999999998</v>
      </c>
      <c r="Z5273">
        <v>0</v>
      </c>
      <c r="AA5273">
        <v>0</v>
      </c>
      <c r="AB5273">
        <v>0</v>
      </c>
      <c r="AC5273">
        <v>2.8498618E-2</v>
      </c>
      <c r="AD5273">
        <v>0</v>
      </c>
      <c r="AE5273">
        <v>0</v>
      </c>
      <c r="AF5273">
        <v>38.226559999999999</v>
      </c>
    </row>
    <row r="5274" spans="1:32" x14ac:dyDescent="0.3">
      <c r="A5274">
        <v>3009793</v>
      </c>
      <c r="B5274">
        <v>1</v>
      </c>
      <c r="C5274" t="s">
        <v>82</v>
      </c>
      <c r="D5274" t="s">
        <v>101</v>
      </c>
      <c r="E5274" t="s">
        <v>19582</v>
      </c>
      <c r="F5274" t="s">
        <v>19583</v>
      </c>
      <c r="G5274" t="s">
        <v>134</v>
      </c>
      <c r="H5274" t="s">
        <v>247</v>
      </c>
      <c r="I5274" t="s">
        <v>78</v>
      </c>
      <c r="J5274" t="s">
        <v>136</v>
      </c>
      <c r="K5274" t="s">
        <v>22</v>
      </c>
      <c r="L5274" t="s">
        <v>177</v>
      </c>
      <c r="M5274" t="s">
        <v>19584</v>
      </c>
      <c r="N5274" t="s">
        <v>19585</v>
      </c>
      <c r="O5274">
        <v>2.6908905555555558</v>
      </c>
      <c r="P5274">
        <v>0</v>
      </c>
      <c r="Q5274">
        <v>3</v>
      </c>
      <c r="R5274">
        <v>0</v>
      </c>
      <c r="S5274">
        <v>1</v>
      </c>
      <c r="T5274">
        <v>0</v>
      </c>
      <c r="U5274">
        <v>5</v>
      </c>
      <c r="V5274">
        <v>0</v>
      </c>
      <c r="W5274">
        <v>0</v>
      </c>
      <c r="X5274">
        <v>0</v>
      </c>
      <c r="Y5274">
        <v>0.52043074</v>
      </c>
      <c r="Z5274">
        <v>0</v>
      </c>
      <c r="AA5274">
        <v>0</v>
      </c>
      <c r="AB5274">
        <v>0</v>
      </c>
      <c r="AC5274">
        <v>0.31582470000000001</v>
      </c>
      <c r="AD5274">
        <v>0</v>
      </c>
      <c r="AE5274">
        <v>0</v>
      </c>
      <c r="AF5274">
        <v>0.83625543000000002</v>
      </c>
    </row>
    <row r="5275" spans="1:32" x14ac:dyDescent="0.3">
      <c r="A5275">
        <v>3018776</v>
      </c>
      <c r="B5275">
        <v>1</v>
      </c>
      <c r="C5275" t="s">
        <v>83</v>
      </c>
      <c r="D5275" t="s">
        <v>128</v>
      </c>
      <c r="E5275" t="s">
        <v>19586</v>
      </c>
      <c r="F5275" t="s">
        <v>19587</v>
      </c>
      <c r="G5275" t="s">
        <v>134</v>
      </c>
      <c r="H5275" t="s">
        <v>147</v>
      </c>
      <c r="I5275" t="s">
        <v>78</v>
      </c>
      <c r="J5275" t="s">
        <v>136</v>
      </c>
      <c r="K5275" t="s">
        <v>22</v>
      </c>
      <c r="L5275" t="s">
        <v>137</v>
      </c>
      <c r="M5275" t="s">
        <v>19588</v>
      </c>
      <c r="N5275" t="s">
        <v>19589</v>
      </c>
      <c r="O5275">
        <v>1.4147222222222222</v>
      </c>
      <c r="P5275">
        <v>0</v>
      </c>
      <c r="Q5275">
        <v>0</v>
      </c>
      <c r="R5275">
        <v>0</v>
      </c>
      <c r="S5275">
        <v>0</v>
      </c>
      <c r="T5275">
        <v>2</v>
      </c>
      <c r="U5275">
        <v>19</v>
      </c>
      <c r="V5275">
        <v>1</v>
      </c>
      <c r="W5275">
        <v>3</v>
      </c>
      <c r="X5275">
        <v>0</v>
      </c>
      <c r="Y5275">
        <v>0</v>
      </c>
      <c r="Z5275">
        <v>0</v>
      </c>
      <c r="AA5275">
        <v>0</v>
      </c>
      <c r="AB5275">
        <v>2.9928211999999998</v>
      </c>
      <c r="AC5275">
        <v>18.397738</v>
      </c>
      <c r="AD5275">
        <v>1.0242530000000001</v>
      </c>
      <c r="AE5275">
        <v>11.201139</v>
      </c>
      <c r="AF5275">
        <v>33.615949999999998</v>
      </c>
    </row>
    <row r="5276" spans="1:32" x14ac:dyDescent="0.3">
      <c r="A5276">
        <v>3016210</v>
      </c>
      <c r="B5276">
        <v>1</v>
      </c>
      <c r="C5276" t="s">
        <v>82</v>
      </c>
      <c r="D5276" t="s">
        <v>92</v>
      </c>
      <c r="E5276" t="s">
        <v>19590</v>
      </c>
      <c r="F5276" t="s">
        <v>19591</v>
      </c>
      <c r="G5276" t="s">
        <v>134</v>
      </c>
      <c r="H5276" t="s">
        <v>238</v>
      </c>
      <c r="I5276" t="s">
        <v>78</v>
      </c>
      <c r="J5276" t="s">
        <v>136</v>
      </c>
      <c r="K5276" t="s">
        <v>22</v>
      </c>
      <c r="L5276" t="s">
        <v>177</v>
      </c>
      <c r="M5276" t="s">
        <v>19592</v>
      </c>
      <c r="N5276" t="s">
        <v>19593</v>
      </c>
      <c r="O5276">
        <v>2.7432186111111108</v>
      </c>
      <c r="P5276">
        <v>0</v>
      </c>
      <c r="Q5276">
        <v>5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4.1029220000000004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4.1029220000000004</v>
      </c>
    </row>
    <row r="5277" spans="1:32" x14ac:dyDescent="0.3">
      <c r="A5277">
        <v>3018324</v>
      </c>
      <c r="B5277">
        <v>1</v>
      </c>
      <c r="C5277" t="s">
        <v>82</v>
      </c>
      <c r="D5277" t="s">
        <v>106</v>
      </c>
      <c r="E5277" t="s">
        <v>19594</v>
      </c>
      <c r="F5277" t="s">
        <v>19595</v>
      </c>
      <c r="G5277" t="s">
        <v>134</v>
      </c>
      <c r="H5277" t="s">
        <v>182</v>
      </c>
      <c r="I5277" t="s">
        <v>78</v>
      </c>
      <c r="J5277" t="s">
        <v>136</v>
      </c>
      <c r="K5277" t="s">
        <v>22</v>
      </c>
      <c r="L5277" t="s">
        <v>177</v>
      </c>
      <c r="M5277" t="s">
        <v>19596</v>
      </c>
      <c r="N5277" t="s">
        <v>19597</v>
      </c>
      <c r="O5277">
        <v>1.7808144444444445</v>
      </c>
      <c r="P5277">
        <v>0</v>
      </c>
      <c r="Q5277">
        <v>93</v>
      </c>
      <c r="R5277">
        <v>0</v>
      </c>
      <c r="S5277">
        <v>0</v>
      </c>
      <c r="T5277">
        <v>0</v>
      </c>
      <c r="U5277">
        <v>5</v>
      </c>
      <c r="V5277">
        <v>0</v>
      </c>
      <c r="W5277">
        <v>0</v>
      </c>
      <c r="X5277">
        <v>0</v>
      </c>
      <c r="Y5277">
        <v>26.016317000000001</v>
      </c>
      <c r="Z5277">
        <v>0</v>
      </c>
      <c r="AA5277">
        <v>0</v>
      </c>
      <c r="AB5277">
        <v>0</v>
      </c>
      <c r="AC5277">
        <v>10.489625</v>
      </c>
      <c r="AD5277">
        <v>0</v>
      </c>
      <c r="AE5277">
        <v>0</v>
      </c>
      <c r="AF5277">
        <v>36.505943000000002</v>
      </c>
    </row>
    <row r="5278" spans="1:32" x14ac:dyDescent="0.3">
      <c r="A5278">
        <v>3018073</v>
      </c>
      <c r="B5278">
        <v>1</v>
      </c>
      <c r="C5278" t="s">
        <v>82</v>
      </c>
      <c r="D5278" t="s">
        <v>97</v>
      </c>
      <c r="E5278" t="s">
        <v>19598</v>
      </c>
      <c r="F5278" t="s">
        <v>19599</v>
      </c>
      <c r="G5278" t="s">
        <v>134</v>
      </c>
      <c r="H5278" t="s">
        <v>367</v>
      </c>
      <c r="I5278" t="s">
        <v>78</v>
      </c>
      <c r="J5278" t="s">
        <v>136</v>
      </c>
      <c r="K5278" t="s">
        <v>22</v>
      </c>
      <c r="L5278" t="s">
        <v>177</v>
      </c>
      <c r="M5278" t="s">
        <v>19600</v>
      </c>
      <c r="N5278" t="s">
        <v>19601</v>
      </c>
      <c r="O5278">
        <v>1.7261749999999998</v>
      </c>
      <c r="P5278">
        <v>0</v>
      </c>
      <c r="Q5278">
        <v>4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1.9495244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1.9495244</v>
      </c>
    </row>
    <row r="5279" spans="1:32" x14ac:dyDescent="0.3">
      <c r="A5279">
        <v>3014959</v>
      </c>
      <c r="B5279">
        <v>1</v>
      </c>
      <c r="C5279" t="s">
        <v>82</v>
      </c>
      <c r="D5279" t="s">
        <v>90</v>
      </c>
      <c r="E5279" t="s">
        <v>19602</v>
      </c>
      <c r="F5279" t="s">
        <v>19603</v>
      </c>
      <c r="G5279" t="s">
        <v>134</v>
      </c>
      <c r="H5279" t="s">
        <v>367</v>
      </c>
      <c r="I5279" t="s">
        <v>78</v>
      </c>
      <c r="J5279" t="s">
        <v>136</v>
      </c>
      <c r="K5279" t="s">
        <v>22</v>
      </c>
      <c r="L5279" t="s">
        <v>177</v>
      </c>
      <c r="M5279" t="s">
        <v>19604</v>
      </c>
      <c r="N5279" t="s">
        <v>19605</v>
      </c>
      <c r="O5279">
        <v>1.0895755555555555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1.5665334</v>
      </c>
      <c r="AD5279">
        <v>0</v>
      </c>
      <c r="AE5279">
        <v>0</v>
      </c>
      <c r="AF5279">
        <v>1.5665334</v>
      </c>
    </row>
    <row r="5280" spans="1:32" x14ac:dyDescent="0.3">
      <c r="A5280">
        <v>3018075</v>
      </c>
      <c r="B5280">
        <v>1</v>
      </c>
      <c r="C5280" t="s">
        <v>82</v>
      </c>
      <c r="D5280" t="s">
        <v>113</v>
      </c>
      <c r="E5280" t="s">
        <v>19606</v>
      </c>
      <c r="F5280" t="s">
        <v>19607</v>
      </c>
      <c r="G5280" t="s">
        <v>134</v>
      </c>
      <c r="H5280" t="s">
        <v>318</v>
      </c>
      <c r="I5280" t="s">
        <v>79</v>
      </c>
      <c r="J5280" t="s">
        <v>136</v>
      </c>
      <c r="K5280" t="s">
        <v>22</v>
      </c>
      <c r="L5280" t="s">
        <v>177</v>
      </c>
      <c r="M5280" t="s">
        <v>19608</v>
      </c>
      <c r="N5280" t="s">
        <v>19609</v>
      </c>
      <c r="O5280">
        <v>1.532523888888889</v>
      </c>
      <c r="P5280">
        <v>0</v>
      </c>
      <c r="Q5280">
        <v>157</v>
      </c>
      <c r="R5280">
        <v>0</v>
      </c>
      <c r="S5280">
        <v>20</v>
      </c>
      <c r="T5280">
        <v>0</v>
      </c>
      <c r="U5280">
        <v>38</v>
      </c>
      <c r="V5280">
        <v>0</v>
      </c>
      <c r="W5280">
        <v>0</v>
      </c>
      <c r="X5280">
        <v>0</v>
      </c>
      <c r="Y5280">
        <v>66.214209999999994</v>
      </c>
      <c r="Z5280">
        <v>0</v>
      </c>
      <c r="AA5280">
        <v>8.3243840000000002</v>
      </c>
      <c r="AB5280">
        <v>0</v>
      </c>
      <c r="AC5280">
        <v>44.754829999999998</v>
      </c>
      <c r="AD5280">
        <v>0</v>
      </c>
      <c r="AE5280">
        <v>0</v>
      </c>
      <c r="AF5280">
        <v>119.29343</v>
      </c>
    </row>
    <row r="5281" spans="1:32" x14ac:dyDescent="0.3">
      <c r="A5281">
        <v>3020020</v>
      </c>
      <c r="B5281">
        <v>1</v>
      </c>
      <c r="C5281" t="s">
        <v>83</v>
      </c>
      <c r="D5281" t="s">
        <v>116</v>
      </c>
      <c r="E5281" t="s">
        <v>19610</v>
      </c>
      <c r="F5281" t="s">
        <v>19611</v>
      </c>
      <c r="G5281" t="s">
        <v>134</v>
      </c>
      <c r="H5281" t="s">
        <v>238</v>
      </c>
      <c r="I5281" t="s">
        <v>78</v>
      </c>
      <c r="J5281" t="s">
        <v>136</v>
      </c>
      <c r="K5281" t="s">
        <v>22</v>
      </c>
      <c r="L5281" t="s">
        <v>177</v>
      </c>
      <c r="M5281" t="s">
        <v>19612</v>
      </c>
      <c r="N5281" t="s">
        <v>19613</v>
      </c>
      <c r="O5281">
        <v>1.4145844444444444</v>
      </c>
      <c r="P5281">
        <v>0</v>
      </c>
      <c r="Q5281">
        <v>2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0.17660691000000001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0.17660691000000001</v>
      </c>
    </row>
    <row r="5282" spans="1:32" x14ac:dyDescent="0.3">
      <c r="A5282">
        <v>3015005</v>
      </c>
      <c r="B5282">
        <v>1</v>
      </c>
      <c r="C5282" t="s">
        <v>83</v>
      </c>
      <c r="D5282" t="s">
        <v>128</v>
      </c>
      <c r="E5282" t="s">
        <v>1358</v>
      </c>
      <c r="F5282" t="s">
        <v>1359</v>
      </c>
      <c r="G5282" t="s">
        <v>134</v>
      </c>
      <c r="H5282" t="s">
        <v>211</v>
      </c>
      <c r="I5282" t="s">
        <v>79</v>
      </c>
      <c r="J5282" t="s">
        <v>136</v>
      </c>
      <c r="K5282" t="s">
        <v>22</v>
      </c>
      <c r="L5282" t="s">
        <v>177</v>
      </c>
      <c r="M5282" t="s">
        <v>19614</v>
      </c>
      <c r="N5282" t="s">
        <v>19615</v>
      </c>
      <c r="O5282">
        <v>5.4351477777777779</v>
      </c>
      <c r="P5282">
        <v>1</v>
      </c>
      <c r="Q5282">
        <v>0</v>
      </c>
      <c r="R5282">
        <v>137</v>
      </c>
      <c r="S5282">
        <v>6</v>
      </c>
      <c r="T5282">
        <v>5</v>
      </c>
      <c r="U5282">
        <v>0</v>
      </c>
      <c r="V5282">
        <v>0</v>
      </c>
      <c r="W5282">
        <v>0</v>
      </c>
      <c r="X5282">
        <v>0.70532479999999997</v>
      </c>
      <c r="Y5282">
        <v>0</v>
      </c>
      <c r="Z5282">
        <v>207.81435999999999</v>
      </c>
      <c r="AA5282">
        <v>5.8308989999999996</v>
      </c>
      <c r="AB5282">
        <v>3.3776001999999998</v>
      </c>
      <c r="AC5282">
        <v>0</v>
      </c>
      <c r="AD5282">
        <v>0</v>
      </c>
      <c r="AE5282">
        <v>0</v>
      </c>
      <c r="AF5282">
        <v>217.72818000000001</v>
      </c>
    </row>
    <row r="5283" spans="1:32" x14ac:dyDescent="0.3">
      <c r="A5283">
        <v>3017677</v>
      </c>
      <c r="B5283">
        <v>1</v>
      </c>
      <c r="C5283" t="s">
        <v>82</v>
      </c>
      <c r="D5283" t="s">
        <v>91</v>
      </c>
      <c r="E5283" t="s">
        <v>19616</v>
      </c>
      <c r="F5283" t="s">
        <v>19617</v>
      </c>
      <c r="G5283" t="s">
        <v>134</v>
      </c>
      <c r="H5283" t="s">
        <v>211</v>
      </c>
      <c r="I5283" t="s">
        <v>79</v>
      </c>
      <c r="J5283" t="s">
        <v>136</v>
      </c>
      <c r="K5283" t="s">
        <v>22</v>
      </c>
      <c r="L5283" t="s">
        <v>177</v>
      </c>
      <c r="M5283" t="s">
        <v>19618</v>
      </c>
      <c r="N5283" t="s">
        <v>19619</v>
      </c>
      <c r="O5283">
        <v>2.303321388888889</v>
      </c>
      <c r="P5283">
        <v>0</v>
      </c>
      <c r="Q5283">
        <v>173</v>
      </c>
      <c r="R5283">
        <v>0</v>
      </c>
      <c r="S5283">
        <v>121</v>
      </c>
      <c r="T5283">
        <v>1</v>
      </c>
      <c r="U5283">
        <v>61</v>
      </c>
      <c r="V5283">
        <v>1</v>
      </c>
      <c r="W5283">
        <v>0</v>
      </c>
      <c r="X5283">
        <v>0</v>
      </c>
      <c r="Y5283">
        <v>138.60310000000001</v>
      </c>
      <c r="Z5283">
        <v>0</v>
      </c>
      <c r="AA5283">
        <v>100.69054</v>
      </c>
      <c r="AB5283">
        <v>67.661590000000004</v>
      </c>
      <c r="AC5283">
        <v>110.98934</v>
      </c>
      <c r="AD5283">
        <v>26.146045999999998</v>
      </c>
      <c r="AE5283">
        <v>0</v>
      </c>
      <c r="AF5283">
        <v>444.09059999999999</v>
      </c>
    </row>
    <row r="5284" spans="1:32" x14ac:dyDescent="0.3">
      <c r="A5284">
        <v>3014784</v>
      </c>
      <c r="B5284">
        <v>1</v>
      </c>
      <c r="C5284" t="s">
        <v>82</v>
      </c>
      <c r="D5284" t="s">
        <v>93</v>
      </c>
      <c r="E5284" t="s">
        <v>12790</v>
      </c>
      <c r="F5284" t="s">
        <v>12791</v>
      </c>
      <c r="G5284" t="s">
        <v>134</v>
      </c>
      <c r="H5284" t="s">
        <v>874</v>
      </c>
      <c r="I5284" t="s">
        <v>79</v>
      </c>
      <c r="J5284" t="s">
        <v>136</v>
      </c>
      <c r="K5284" t="s">
        <v>3</v>
      </c>
      <c r="L5284" t="s">
        <v>177</v>
      </c>
      <c r="M5284" t="s">
        <v>19620</v>
      </c>
      <c r="N5284" t="s">
        <v>19621</v>
      </c>
      <c r="O5284">
        <v>4.1211111111111114</v>
      </c>
      <c r="P5284">
        <v>0</v>
      </c>
      <c r="Q5284">
        <v>317</v>
      </c>
      <c r="R5284">
        <v>0</v>
      </c>
      <c r="S5284">
        <v>0</v>
      </c>
      <c r="T5284">
        <v>15</v>
      </c>
      <c r="U5284">
        <v>41</v>
      </c>
      <c r="V5284">
        <v>11</v>
      </c>
      <c r="W5284">
        <v>6</v>
      </c>
      <c r="X5284">
        <v>0</v>
      </c>
      <c r="Y5284">
        <v>306.90863000000002</v>
      </c>
      <c r="Z5284">
        <v>0</v>
      </c>
      <c r="AA5284">
        <v>0</v>
      </c>
      <c r="AB5284">
        <v>682.02300000000002</v>
      </c>
      <c r="AC5284">
        <v>705.23519999999996</v>
      </c>
      <c r="AD5284">
        <v>2917.6704</v>
      </c>
      <c r="AE5284">
        <v>102.79201</v>
      </c>
      <c r="AF5284">
        <v>4714.6293999999998</v>
      </c>
    </row>
    <row r="5285" spans="1:32" x14ac:dyDescent="0.3">
      <c r="A5285">
        <v>3018118</v>
      </c>
      <c r="B5285">
        <v>1</v>
      </c>
      <c r="C5285" t="s">
        <v>82</v>
      </c>
      <c r="D5285" t="s">
        <v>95</v>
      </c>
      <c r="E5285" t="s">
        <v>6364</v>
      </c>
      <c r="F5285" t="s">
        <v>6365</v>
      </c>
      <c r="G5285" t="s">
        <v>134</v>
      </c>
      <c r="H5285" t="s">
        <v>318</v>
      </c>
      <c r="I5285" t="s">
        <v>79</v>
      </c>
      <c r="J5285" t="s">
        <v>136</v>
      </c>
      <c r="K5285" t="s">
        <v>22</v>
      </c>
      <c r="L5285" t="s">
        <v>177</v>
      </c>
      <c r="M5285" t="s">
        <v>19622</v>
      </c>
      <c r="N5285" t="s">
        <v>19623</v>
      </c>
      <c r="O5285">
        <v>1.4451905555555555</v>
      </c>
      <c r="P5285">
        <v>0</v>
      </c>
      <c r="Q5285">
        <v>6</v>
      </c>
      <c r="R5285">
        <v>0</v>
      </c>
      <c r="S5285">
        <v>6</v>
      </c>
      <c r="T5285">
        <v>1</v>
      </c>
      <c r="U5285">
        <v>2</v>
      </c>
      <c r="V5285">
        <v>0</v>
      </c>
      <c r="W5285">
        <v>0</v>
      </c>
      <c r="X5285">
        <v>0</v>
      </c>
      <c r="Y5285">
        <v>4.9168060000000002</v>
      </c>
      <c r="Z5285">
        <v>0</v>
      </c>
      <c r="AA5285">
        <v>2.6716937999999999</v>
      </c>
      <c r="AB5285">
        <v>0.66307850000000002</v>
      </c>
      <c r="AC5285">
        <v>3.8623210000000001</v>
      </c>
      <c r="AD5285">
        <v>0</v>
      </c>
      <c r="AE5285">
        <v>0</v>
      </c>
      <c r="AF5285">
        <v>12.113899</v>
      </c>
    </row>
    <row r="5286" spans="1:32" x14ac:dyDescent="0.3">
      <c r="A5286">
        <v>3017729</v>
      </c>
      <c r="B5286">
        <v>1</v>
      </c>
      <c r="C5286" t="s">
        <v>82</v>
      </c>
      <c r="D5286" t="s">
        <v>92</v>
      </c>
      <c r="E5286" t="s">
        <v>19624</v>
      </c>
      <c r="F5286" t="s">
        <v>19625</v>
      </c>
      <c r="G5286" t="s">
        <v>134</v>
      </c>
      <c r="H5286" t="s">
        <v>874</v>
      </c>
      <c r="I5286" t="s">
        <v>78</v>
      </c>
      <c r="J5286" t="s">
        <v>136</v>
      </c>
      <c r="K5286" t="s">
        <v>3</v>
      </c>
      <c r="L5286" t="s">
        <v>177</v>
      </c>
      <c r="M5286" t="s">
        <v>19626</v>
      </c>
      <c r="N5286" t="s">
        <v>19627</v>
      </c>
      <c r="O5286">
        <v>2.1277452777777777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4.9028359999999997</v>
      </c>
      <c r="AD5286">
        <v>0</v>
      </c>
      <c r="AE5286">
        <v>0</v>
      </c>
      <c r="AF5286">
        <v>4.9028359999999997</v>
      </c>
    </row>
    <row r="5287" spans="1:32" x14ac:dyDescent="0.3">
      <c r="A5287">
        <v>3016916</v>
      </c>
      <c r="B5287">
        <v>1</v>
      </c>
      <c r="C5287" t="s">
        <v>82</v>
      </c>
      <c r="D5287" t="s">
        <v>92</v>
      </c>
      <c r="E5287" t="s">
        <v>19628</v>
      </c>
      <c r="F5287" t="s">
        <v>19629</v>
      </c>
      <c r="G5287" t="s">
        <v>134</v>
      </c>
      <c r="H5287" t="s">
        <v>247</v>
      </c>
      <c r="I5287" t="s">
        <v>78</v>
      </c>
      <c r="J5287" t="s">
        <v>136</v>
      </c>
      <c r="K5287" t="s">
        <v>22</v>
      </c>
      <c r="L5287" t="s">
        <v>177</v>
      </c>
      <c r="M5287" t="s">
        <v>19630</v>
      </c>
      <c r="N5287" t="s">
        <v>19631</v>
      </c>
      <c r="O5287">
        <v>5.3136538888888882</v>
      </c>
      <c r="P5287">
        <v>0</v>
      </c>
      <c r="Q5287">
        <v>10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4.3343625000000001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4.3343625000000001</v>
      </c>
    </row>
    <row r="5288" spans="1:32" x14ac:dyDescent="0.3">
      <c r="A5288">
        <v>3006091</v>
      </c>
      <c r="B5288">
        <v>1</v>
      </c>
      <c r="C5288" t="s">
        <v>82</v>
      </c>
      <c r="D5288" t="s">
        <v>108</v>
      </c>
      <c r="E5288" t="s">
        <v>19632</v>
      </c>
      <c r="F5288" t="s">
        <v>19633</v>
      </c>
      <c r="G5288" t="s">
        <v>134</v>
      </c>
      <c r="H5288" t="s">
        <v>247</v>
      </c>
      <c r="I5288" t="s">
        <v>78</v>
      </c>
      <c r="J5288" t="s">
        <v>136</v>
      </c>
      <c r="K5288" t="s">
        <v>22</v>
      </c>
      <c r="L5288" t="s">
        <v>177</v>
      </c>
      <c r="M5288" t="s">
        <v>19634</v>
      </c>
      <c r="N5288" t="s">
        <v>19635</v>
      </c>
      <c r="O5288">
        <v>5.9139416666666662</v>
      </c>
      <c r="P5288">
        <v>0</v>
      </c>
      <c r="Q5288">
        <v>1</v>
      </c>
      <c r="R5288">
        <v>0</v>
      </c>
      <c r="S5288">
        <v>2</v>
      </c>
      <c r="T5288">
        <v>0</v>
      </c>
      <c r="U5288">
        <v>3</v>
      </c>
      <c r="V5288">
        <v>0</v>
      </c>
      <c r="W5288">
        <v>0</v>
      </c>
      <c r="X5288">
        <v>0</v>
      </c>
      <c r="Y5288">
        <v>1.6015189000000001</v>
      </c>
      <c r="Z5288">
        <v>0</v>
      </c>
      <c r="AA5288">
        <v>19.318235000000001</v>
      </c>
      <c r="AB5288">
        <v>0</v>
      </c>
      <c r="AC5288">
        <v>15.106650999999999</v>
      </c>
      <c r="AD5288">
        <v>0</v>
      </c>
      <c r="AE5288">
        <v>0</v>
      </c>
      <c r="AF5288">
        <v>36.026404999999997</v>
      </c>
    </row>
    <row r="5289" spans="1:32" x14ac:dyDescent="0.3">
      <c r="A5289">
        <v>3018042</v>
      </c>
      <c r="B5289">
        <v>1</v>
      </c>
      <c r="C5289" t="s">
        <v>82</v>
      </c>
      <c r="D5289" t="s">
        <v>84</v>
      </c>
      <c r="E5289" t="s">
        <v>19636</v>
      </c>
      <c r="F5289" t="s">
        <v>19637</v>
      </c>
      <c r="G5289" t="s">
        <v>134</v>
      </c>
      <c r="H5289" t="s">
        <v>182</v>
      </c>
      <c r="I5289" t="s">
        <v>78</v>
      </c>
      <c r="J5289" t="s">
        <v>136</v>
      </c>
      <c r="K5289" t="s">
        <v>22</v>
      </c>
      <c r="L5289" t="s">
        <v>177</v>
      </c>
      <c r="M5289" t="s">
        <v>19638</v>
      </c>
      <c r="N5289" t="s">
        <v>19639</v>
      </c>
      <c r="O5289">
        <v>0.46264472222222219</v>
      </c>
      <c r="P5289">
        <v>0</v>
      </c>
      <c r="Q5289">
        <v>8</v>
      </c>
      <c r="R5289">
        <v>0</v>
      </c>
      <c r="S5289">
        <v>0</v>
      </c>
      <c r="T5289">
        <v>0</v>
      </c>
      <c r="U5289">
        <v>2</v>
      </c>
      <c r="V5289">
        <v>0</v>
      </c>
      <c r="W5289">
        <v>0</v>
      </c>
      <c r="X5289">
        <v>0</v>
      </c>
      <c r="Y5289">
        <v>1.0415345</v>
      </c>
      <c r="Z5289">
        <v>0</v>
      </c>
      <c r="AA5289">
        <v>0</v>
      </c>
      <c r="AB5289">
        <v>0</v>
      </c>
      <c r="AC5289">
        <v>1.0393926</v>
      </c>
      <c r="AD5289">
        <v>0</v>
      </c>
      <c r="AE5289">
        <v>0</v>
      </c>
      <c r="AF5289">
        <v>2.0809270999999998</v>
      </c>
    </row>
    <row r="5290" spans="1:32" x14ac:dyDescent="0.3">
      <c r="A5290">
        <v>3016194</v>
      </c>
      <c r="B5290">
        <v>1</v>
      </c>
      <c r="C5290" t="s">
        <v>82</v>
      </c>
      <c r="D5290" t="s">
        <v>93</v>
      </c>
      <c r="E5290" t="s">
        <v>1963</v>
      </c>
      <c r="F5290" t="s">
        <v>1964</v>
      </c>
      <c r="G5290" t="s">
        <v>134</v>
      </c>
      <c r="H5290" t="s">
        <v>182</v>
      </c>
      <c r="I5290" t="s">
        <v>78</v>
      </c>
      <c r="J5290" t="s">
        <v>136</v>
      </c>
      <c r="K5290" t="s">
        <v>22</v>
      </c>
      <c r="L5290" t="s">
        <v>177</v>
      </c>
      <c r="M5290" t="s">
        <v>19640</v>
      </c>
      <c r="N5290" t="s">
        <v>19641</v>
      </c>
      <c r="O5290">
        <v>2.9626872222222222</v>
      </c>
      <c r="P5290">
        <v>0</v>
      </c>
      <c r="Q5290">
        <v>29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20.500192999999999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20.500192999999999</v>
      </c>
    </row>
    <row r="5291" spans="1:32" x14ac:dyDescent="0.3">
      <c r="A5291">
        <v>3016289</v>
      </c>
      <c r="B5291">
        <v>1</v>
      </c>
      <c r="C5291" t="s">
        <v>83</v>
      </c>
      <c r="D5291" t="s">
        <v>128</v>
      </c>
      <c r="E5291" t="s">
        <v>13351</v>
      </c>
      <c r="F5291" t="s">
        <v>13352</v>
      </c>
      <c r="G5291" t="s">
        <v>134</v>
      </c>
      <c r="H5291" t="s">
        <v>211</v>
      </c>
      <c r="I5291" t="s">
        <v>79</v>
      </c>
      <c r="J5291" t="s">
        <v>136</v>
      </c>
      <c r="K5291" t="s">
        <v>22</v>
      </c>
      <c r="L5291" t="s">
        <v>177</v>
      </c>
      <c r="M5291" t="s">
        <v>19642</v>
      </c>
      <c r="N5291" t="s">
        <v>19643</v>
      </c>
      <c r="O5291">
        <v>1.7384722222222222</v>
      </c>
      <c r="P5291">
        <v>1</v>
      </c>
      <c r="Q5291">
        <v>502</v>
      </c>
      <c r="R5291">
        <v>109</v>
      </c>
      <c r="S5291">
        <v>144</v>
      </c>
      <c r="T5291">
        <v>8</v>
      </c>
      <c r="U5291">
        <v>73</v>
      </c>
      <c r="V5291">
        <v>0</v>
      </c>
      <c r="W5291">
        <v>0</v>
      </c>
      <c r="X5291">
        <v>0.36787900000000001</v>
      </c>
      <c r="Y5291">
        <v>222.20052000000001</v>
      </c>
      <c r="Z5291">
        <v>291.7244</v>
      </c>
      <c r="AA5291">
        <v>130.44162</v>
      </c>
      <c r="AB5291">
        <v>112.092804</v>
      </c>
      <c r="AC5291">
        <v>69.409164000000004</v>
      </c>
      <c r="AD5291">
        <v>0</v>
      </c>
      <c r="AE5291">
        <v>0</v>
      </c>
      <c r="AF5291">
        <v>826.2364</v>
      </c>
    </row>
    <row r="5292" spans="1:32" x14ac:dyDescent="0.3">
      <c r="A5292">
        <v>3017047</v>
      </c>
      <c r="B5292">
        <v>1</v>
      </c>
      <c r="C5292" t="s">
        <v>82</v>
      </c>
      <c r="D5292" t="s">
        <v>98</v>
      </c>
      <c r="E5292" t="s">
        <v>19644</v>
      </c>
      <c r="F5292" t="s">
        <v>19645</v>
      </c>
      <c r="G5292" t="s">
        <v>134</v>
      </c>
      <c r="H5292" t="s">
        <v>247</v>
      </c>
      <c r="I5292" t="s">
        <v>78</v>
      </c>
      <c r="J5292" t="s">
        <v>136</v>
      </c>
      <c r="K5292" t="s">
        <v>22</v>
      </c>
      <c r="L5292" t="s">
        <v>177</v>
      </c>
      <c r="M5292" t="s">
        <v>19646</v>
      </c>
      <c r="N5292" t="s">
        <v>19647</v>
      </c>
      <c r="O5292">
        <v>1.4649088888888888</v>
      </c>
      <c r="P5292">
        <v>0</v>
      </c>
      <c r="Q5292">
        <v>69</v>
      </c>
      <c r="R5292">
        <v>0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0</v>
      </c>
      <c r="Y5292">
        <v>27.09094</v>
      </c>
      <c r="Z5292">
        <v>0</v>
      </c>
      <c r="AA5292">
        <v>0</v>
      </c>
      <c r="AB5292">
        <v>0</v>
      </c>
      <c r="AC5292">
        <v>0.60978675000000004</v>
      </c>
      <c r="AD5292">
        <v>0</v>
      </c>
      <c r="AE5292">
        <v>0</v>
      </c>
      <c r="AF5292">
        <v>27.700727000000001</v>
      </c>
    </row>
    <row r="5293" spans="1:32" x14ac:dyDescent="0.3">
      <c r="A5293">
        <v>3018096</v>
      </c>
      <c r="B5293">
        <v>1</v>
      </c>
      <c r="C5293" t="s">
        <v>82</v>
      </c>
      <c r="D5293" t="s">
        <v>102</v>
      </c>
      <c r="E5293" t="s">
        <v>16931</v>
      </c>
      <c r="F5293" t="s">
        <v>16932</v>
      </c>
      <c r="G5293" t="s">
        <v>134</v>
      </c>
      <c r="H5293" t="s">
        <v>327</v>
      </c>
      <c r="I5293" t="s">
        <v>78</v>
      </c>
      <c r="J5293" t="s">
        <v>136</v>
      </c>
      <c r="K5293" t="s">
        <v>22</v>
      </c>
      <c r="L5293" t="s">
        <v>177</v>
      </c>
      <c r="M5293" t="s">
        <v>19648</v>
      </c>
      <c r="N5293" t="s">
        <v>19649</v>
      </c>
      <c r="O5293">
        <v>2.2044444444444444</v>
      </c>
      <c r="P5293">
        <v>0</v>
      </c>
      <c r="Q5293">
        <v>29</v>
      </c>
      <c r="R5293">
        <v>0</v>
      </c>
      <c r="S5293">
        <v>5</v>
      </c>
      <c r="T5293">
        <v>0</v>
      </c>
      <c r="U5293">
        <v>7</v>
      </c>
      <c r="V5293">
        <v>0</v>
      </c>
      <c r="W5293">
        <v>0</v>
      </c>
      <c r="X5293">
        <v>0</v>
      </c>
      <c r="Y5293">
        <v>7.0721040000000004</v>
      </c>
      <c r="Z5293">
        <v>0</v>
      </c>
      <c r="AA5293">
        <v>1.1881058</v>
      </c>
      <c r="AB5293">
        <v>0</v>
      </c>
      <c r="AC5293">
        <v>26.049022999999998</v>
      </c>
      <c r="AD5293">
        <v>0</v>
      </c>
      <c r="AE5293">
        <v>0</v>
      </c>
      <c r="AF5293">
        <v>34.309229999999999</v>
      </c>
    </row>
    <row r="5294" spans="1:32" x14ac:dyDescent="0.3">
      <c r="A5294">
        <v>3018391</v>
      </c>
      <c r="B5294">
        <v>1</v>
      </c>
      <c r="C5294" t="s">
        <v>83</v>
      </c>
      <c r="D5294" t="s">
        <v>122</v>
      </c>
      <c r="E5294" t="s">
        <v>16490</v>
      </c>
      <c r="F5294" t="s">
        <v>16491</v>
      </c>
      <c r="G5294" t="s">
        <v>134</v>
      </c>
      <c r="H5294" t="s">
        <v>318</v>
      </c>
      <c r="I5294" t="s">
        <v>79</v>
      </c>
      <c r="J5294" t="s">
        <v>136</v>
      </c>
      <c r="K5294" t="s">
        <v>22</v>
      </c>
      <c r="L5294" t="s">
        <v>177</v>
      </c>
      <c r="M5294" t="s">
        <v>19650</v>
      </c>
      <c r="N5294" t="s">
        <v>19651</v>
      </c>
      <c r="O5294">
        <v>1.4292013888888888</v>
      </c>
      <c r="P5294">
        <v>4</v>
      </c>
      <c r="Q5294">
        <v>257</v>
      </c>
      <c r="R5294">
        <v>3</v>
      </c>
      <c r="S5294">
        <v>12</v>
      </c>
      <c r="T5294">
        <v>2</v>
      </c>
      <c r="U5294">
        <v>7</v>
      </c>
      <c r="V5294">
        <v>0</v>
      </c>
      <c r="W5294">
        <v>0</v>
      </c>
      <c r="X5294">
        <v>8.1738090000000003</v>
      </c>
      <c r="Y5294">
        <v>37.99579</v>
      </c>
      <c r="Z5294">
        <v>2.0440295000000002</v>
      </c>
      <c r="AA5294">
        <v>0.36583262999999999</v>
      </c>
      <c r="AB5294">
        <v>2.3449939999999998</v>
      </c>
      <c r="AC5294">
        <v>1.4308940999999999</v>
      </c>
      <c r="AD5294">
        <v>0</v>
      </c>
      <c r="AE5294">
        <v>0</v>
      </c>
      <c r="AF5294">
        <v>52.355347000000002</v>
      </c>
    </row>
    <row r="5295" spans="1:32" x14ac:dyDescent="0.3">
      <c r="A5295">
        <v>3018354</v>
      </c>
      <c r="B5295">
        <v>2</v>
      </c>
      <c r="C5295" t="s">
        <v>82</v>
      </c>
      <c r="D5295" t="s">
        <v>90</v>
      </c>
      <c r="E5295" t="s">
        <v>19652</v>
      </c>
      <c r="F5295" t="s">
        <v>19653</v>
      </c>
      <c r="G5295" t="s">
        <v>134</v>
      </c>
      <c r="H5295" t="s">
        <v>247</v>
      </c>
      <c r="I5295" t="s">
        <v>78</v>
      </c>
      <c r="J5295" t="s">
        <v>136</v>
      </c>
      <c r="K5295" t="s">
        <v>22</v>
      </c>
      <c r="L5295" t="s">
        <v>177</v>
      </c>
      <c r="M5295" t="s">
        <v>19380</v>
      </c>
      <c r="N5295" t="s">
        <v>19654</v>
      </c>
      <c r="O5295">
        <v>1.7121163888888888</v>
      </c>
      <c r="P5295">
        <v>0</v>
      </c>
      <c r="Q5295">
        <v>19</v>
      </c>
      <c r="R5295">
        <v>0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0</v>
      </c>
      <c r="Y5295">
        <v>6.8137736000000002</v>
      </c>
      <c r="Z5295">
        <v>0</v>
      </c>
      <c r="AA5295">
        <v>0</v>
      </c>
      <c r="AB5295">
        <v>0</v>
      </c>
      <c r="AC5295">
        <v>2.1508307000000002</v>
      </c>
      <c r="AD5295">
        <v>0</v>
      </c>
      <c r="AE5295">
        <v>0</v>
      </c>
      <c r="AF5295">
        <v>8.9646039999999996</v>
      </c>
    </row>
    <row r="5296" spans="1:32" x14ac:dyDescent="0.3">
      <c r="A5296">
        <v>3017090</v>
      </c>
      <c r="B5296">
        <v>1</v>
      </c>
      <c r="C5296" t="s">
        <v>82</v>
      </c>
      <c r="D5296" t="s">
        <v>100</v>
      </c>
      <c r="E5296" t="s">
        <v>19655</v>
      </c>
      <c r="F5296" t="s">
        <v>19656</v>
      </c>
      <c r="G5296" t="s">
        <v>134</v>
      </c>
      <c r="H5296" t="s">
        <v>182</v>
      </c>
      <c r="I5296" t="s">
        <v>78</v>
      </c>
      <c r="J5296" t="s">
        <v>136</v>
      </c>
      <c r="K5296" t="s">
        <v>22</v>
      </c>
      <c r="L5296" t="s">
        <v>177</v>
      </c>
      <c r="M5296" t="s">
        <v>19657</v>
      </c>
      <c r="N5296" t="s">
        <v>19658</v>
      </c>
      <c r="O5296">
        <v>0.30868777777777778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2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32.762410000000003</v>
      </c>
      <c r="AD5296">
        <v>0</v>
      </c>
      <c r="AE5296">
        <v>0</v>
      </c>
      <c r="AF5296">
        <v>32.762410000000003</v>
      </c>
    </row>
    <row r="5297" spans="1:32" x14ac:dyDescent="0.3">
      <c r="A5297">
        <v>3019167</v>
      </c>
      <c r="B5297">
        <v>1</v>
      </c>
      <c r="C5297" t="s">
        <v>82</v>
      </c>
      <c r="D5297" t="s">
        <v>111</v>
      </c>
      <c r="E5297" t="s">
        <v>19659</v>
      </c>
      <c r="F5297" t="s">
        <v>19660</v>
      </c>
      <c r="G5297" t="s">
        <v>134</v>
      </c>
      <c r="H5297" t="s">
        <v>247</v>
      </c>
      <c r="I5297" t="s">
        <v>78</v>
      </c>
      <c r="J5297" t="s">
        <v>136</v>
      </c>
      <c r="K5297" t="s">
        <v>22</v>
      </c>
      <c r="L5297" t="s">
        <v>177</v>
      </c>
      <c r="M5297" t="s">
        <v>19661</v>
      </c>
      <c r="N5297" t="s">
        <v>19662</v>
      </c>
      <c r="O5297">
        <v>1.4421999999999999</v>
      </c>
      <c r="P5297">
        <v>0</v>
      </c>
      <c r="Q5297">
        <v>0</v>
      </c>
      <c r="R5297">
        <v>0</v>
      </c>
      <c r="S5297">
        <v>6</v>
      </c>
      <c r="T5297">
        <v>0</v>
      </c>
      <c r="U5297">
        <v>4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4.4469995000000004</v>
      </c>
      <c r="AB5297">
        <v>0</v>
      </c>
      <c r="AC5297">
        <v>0.14383940000000001</v>
      </c>
      <c r="AD5297">
        <v>0</v>
      </c>
      <c r="AE5297">
        <v>0</v>
      </c>
      <c r="AF5297">
        <v>4.5908389999999999</v>
      </c>
    </row>
    <row r="5298" spans="1:32" x14ac:dyDescent="0.3">
      <c r="A5298">
        <v>3017837</v>
      </c>
      <c r="B5298">
        <v>1</v>
      </c>
      <c r="C5298" t="s">
        <v>83</v>
      </c>
      <c r="D5298" t="s">
        <v>130</v>
      </c>
      <c r="E5298" t="s">
        <v>19663</v>
      </c>
      <c r="F5298" t="s">
        <v>19664</v>
      </c>
      <c r="G5298" t="s">
        <v>134</v>
      </c>
      <c r="H5298" t="s">
        <v>404</v>
      </c>
      <c r="I5298" t="s">
        <v>78</v>
      </c>
      <c r="J5298" t="s">
        <v>136</v>
      </c>
      <c r="K5298" t="s">
        <v>22</v>
      </c>
      <c r="L5298" t="s">
        <v>177</v>
      </c>
      <c r="M5298" t="s">
        <v>19665</v>
      </c>
      <c r="N5298" t="s">
        <v>19666</v>
      </c>
      <c r="O5298">
        <v>8.6052955555555553</v>
      </c>
      <c r="P5298">
        <v>0</v>
      </c>
      <c r="Q5298">
        <v>18</v>
      </c>
      <c r="R5298">
        <v>0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0</v>
      </c>
      <c r="Y5298">
        <v>14.876927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14.876927</v>
      </c>
    </row>
    <row r="5299" spans="1:32" x14ac:dyDescent="0.3">
      <c r="A5299">
        <v>3016393</v>
      </c>
      <c r="B5299">
        <v>1</v>
      </c>
      <c r="C5299" t="s">
        <v>82</v>
      </c>
      <c r="D5299" t="s">
        <v>90</v>
      </c>
      <c r="E5299" t="s">
        <v>19667</v>
      </c>
      <c r="F5299" t="s">
        <v>19668</v>
      </c>
      <c r="G5299" t="s">
        <v>134</v>
      </c>
      <c r="H5299" t="s">
        <v>336</v>
      </c>
      <c r="I5299" t="s">
        <v>78</v>
      </c>
      <c r="J5299" t="s">
        <v>136</v>
      </c>
      <c r="K5299" t="s">
        <v>22</v>
      </c>
      <c r="L5299" t="s">
        <v>137</v>
      </c>
      <c r="M5299" t="s">
        <v>19669</v>
      </c>
      <c r="N5299" t="s">
        <v>19670</v>
      </c>
      <c r="O5299">
        <v>5.6488888888888891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22</v>
      </c>
      <c r="V5299">
        <v>0</v>
      </c>
      <c r="W5299">
        <v>5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221.8305</v>
      </c>
      <c r="AD5299">
        <v>0</v>
      </c>
      <c r="AE5299">
        <v>564.42430000000002</v>
      </c>
      <c r="AF5299">
        <v>786.25480000000005</v>
      </c>
    </row>
    <row r="5300" spans="1:32" x14ac:dyDescent="0.3">
      <c r="A5300">
        <v>3015035</v>
      </c>
      <c r="B5300">
        <v>1</v>
      </c>
      <c r="C5300" t="s">
        <v>82</v>
      </c>
      <c r="D5300" t="s">
        <v>87</v>
      </c>
      <c r="E5300" t="s">
        <v>19671</v>
      </c>
      <c r="F5300" t="s">
        <v>19672</v>
      </c>
      <c r="G5300" t="s">
        <v>134</v>
      </c>
      <c r="H5300" t="s">
        <v>238</v>
      </c>
      <c r="I5300" t="s">
        <v>78</v>
      </c>
      <c r="J5300" t="s">
        <v>136</v>
      </c>
      <c r="K5300" t="s">
        <v>22</v>
      </c>
      <c r="L5300" t="s">
        <v>177</v>
      </c>
      <c r="M5300" t="s">
        <v>19673</v>
      </c>
      <c r="N5300" t="s">
        <v>19674</v>
      </c>
      <c r="O5300">
        <v>3.1477663888888889</v>
      </c>
      <c r="P5300">
        <v>0</v>
      </c>
      <c r="Q5300">
        <v>1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1.5440719999999999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1.5440719999999999</v>
      </c>
    </row>
    <row r="5301" spans="1:32" x14ac:dyDescent="0.3">
      <c r="A5301">
        <v>3019180</v>
      </c>
      <c r="B5301">
        <v>1</v>
      </c>
      <c r="C5301" t="s">
        <v>83</v>
      </c>
      <c r="D5301" t="s">
        <v>116</v>
      </c>
      <c r="E5301" t="s">
        <v>18726</v>
      </c>
      <c r="F5301" t="s">
        <v>18727</v>
      </c>
      <c r="G5301" t="s">
        <v>134</v>
      </c>
      <c r="H5301" t="s">
        <v>211</v>
      </c>
      <c r="I5301" t="s">
        <v>79</v>
      </c>
      <c r="J5301" t="s">
        <v>136</v>
      </c>
      <c r="K5301" t="s">
        <v>22</v>
      </c>
      <c r="L5301" t="s">
        <v>177</v>
      </c>
      <c r="M5301" t="s">
        <v>19675</v>
      </c>
      <c r="N5301" t="s">
        <v>19676</v>
      </c>
      <c r="O5301">
        <v>1.0783333333333334</v>
      </c>
      <c r="P5301">
        <v>8</v>
      </c>
      <c r="Q5301">
        <v>62</v>
      </c>
      <c r="R5301">
        <v>26</v>
      </c>
      <c r="S5301">
        <v>371</v>
      </c>
      <c r="T5301">
        <v>6</v>
      </c>
      <c r="U5301">
        <v>15</v>
      </c>
      <c r="V5301">
        <v>0</v>
      </c>
      <c r="W5301">
        <v>0</v>
      </c>
      <c r="X5301">
        <v>2.3711302000000001</v>
      </c>
      <c r="Y5301">
        <v>6.2301792999999996</v>
      </c>
      <c r="Z5301">
        <v>33.027541999999997</v>
      </c>
      <c r="AA5301">
        <v>260.32175000000001</v>
      </c>
      <c r="AB5301">
        <v>7.9880222999999999</v>
      </c>
      <c r="AC5301">
        <v>19.297619999999998</v>
      </c>
      <c r="AD5301">
        <v>0</v>
      </c>
      <c r="AE5301">
        <v>0</v>
      </c>
      <c r="AF5301">
        <v>329.23624000000001</v>
      </c>
    </row>
    <row r="5302" spans="1:32" x14ac:dyDescent="0.3">
      <c r="A5302">
        <v>3018091</v>
      </c>
      <c r="B5302">
        <v>1</v>
      </c>
      <c r="C5302" t="s">
        <v>82</v>
      </c>
      <c r="D5302" t="s">
        <v>100</v>
      </c>
      <c r="E5302" t="s">
        <v>19677</v>
      </c>
      <c r="F5302" t="s">
        <v>19678</v>
      </c>
      <c r="G5302" t="s">
        <v>134</v>
      </c>
      <c r="H5302" t="s">
        <v>216</v>
      </c>
      <c r="I5302" t="s">
        <v>78</v>
      </c>
      <c r="J5302" t="s">
        <v>136</v>
      </c>
      <c r="K5302" t="s">
        <v>22</v>
      </c>
      <c r="L5302" t="s">
        <v>177</v>
      </c>
      <c r="M5302" t="s">
        <v>19679</v>
      </c>
      <c r="N5302" t="s">
        <v>19680</v>
      </c>
      <c r="O5302">
        <v>0.70848333333333335</v>
      </c>
      <c r="P5302">
        <v>0</v>
      </c>
      <c r="Q5302">
        <v>6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0.85651750000000004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0.85651750000000004</v>
      </c>
    </row>
    <row r="5303" spans="1:32" x14ac:dyDescent="0.3">
      <c r="A5303">
        <v>3015026</v>
      </c>
      <c r="B5303">
        <v>1</v>
      </c>
      <c r="C5303" t="s">
        <v>82</v>
      </c>
      <c r="D5303" t="s">
        <v>104</v>
      </c>
      <c r="E5303" t="s">
        <v>19681</v>
      </c>
      <c r="F5303" t="s">
        <v>19682</v>
      </c>
      <c r="G5303" t="s">
        <v>134</v>
      </c>
      <c r="H5303" t="s">
        <v>182</v>
      </c>
      <c r="I5303" t="s">
        <v>78</v>
      </c>
      <c r="J5303" t="s">
        <v>136</v>
      </c>
      <c r="K5303" t="s">
        <v>22</v>
      </c>
      <c r="L5303" t="s">
        <v>177</v>
      </c>
      <c r="M5303" t="s">
        <v>19683</v>
      </c>
      <c r="N5303" t="s">
        <v>19684</v>
      </c>
      <c r="O5303">
        <v>0.3247930555555556</v>
      </c>
      <c r="P5303">
        <v>0</v>
      </c>
      <c r="Q5303">
        <v>226</v>
      </c>
      <c r="R5303">
        <v>0</v>
      </c>
      <c r="S5303">
        <v>0</v>
      </c>
      <c r="T5303">
        <v>0</v>
      </c>
      <c r="U5303">
        <v>31</v>
      </c>
      <c r="V5303">
        <v>0</v>
      </c>
      <c r="W5303">
        <v>0</v>
      </c>
      <c r="X5303">
        <v>0</v>
      </c>
      <c r="Y5303">
        <v>19.342120000000001</v>
      </c>
      <c r="Z5303">
        <v>0</v>
      </c>
      <c r="AA5303">
        <v>0</v>
      </c>
      <c r="AB5303">
        <v>0</v>
      </c>
      <c r="AC5303">
        <v>19.884775000000001</v>
      </c>
      <c r="AD5303">
        <v>0</v>
      </c>
      <c r="AE5303">
        <v>0</v>
      </c>
      <c r="AF5303">
        <v>39.226894000000001</v>
      </c>
    </row>
    <row r="5304" spans="1:32" x14ac:dyDescent="0.3">
      <c r="A5304">
        <v>3017085</v>
      </c>
      <c r="B5304">
        <v>1</v>
      </c>
      <c r="C5304" t="s">
        <v>82</v>
      </c>
      <c r="D5304" t="s">
        <v>88</v>
      </c>
      <c r="E5304" t="s">
        <v>19685</v>
      </c>
      <c r="F5304" t="s">
        <v>19686</v>
      </c>
      <c r="G5304" t="s">
        <v>134</v>
      </c>
      <c r="H5304" t="s">
        <v>211</v>
      </c>
      <c r="I5304" t="s">
        <v>79</v>
      </c>
      <c r="J5304" t="s">
        <v>136</v>
      </c>
      <c r="K5304" t="s">
        <v>22</v>
      </c>
      <c r="L5304" t="s">
        <v>177</v>
      </c>
      <c r="M5304" t="s">
        <v>19687</v>
      </c>
      <c r="N5304" t="s">
        <v>19688</v>
      </c>
      <c r="O5304">
        <v>0.59300555555555556</v>
      </c>
      <c r="P5304">
        <v>1</v>
      </c>
      <c r="Q5304">
        <v>731</v>
      </c>
      <c r="R5304">
        <v>16</v>
      </c>
      <c r="S5304">
        <v>51</v>
      </c>
      <c r="T5304">
        <v>34</v>
      </c>
      <c r="U5304">
        <v>100</v>
      </c>
      <c r="V5304">
        <v>1</v>
      </c>
      <c r="W5304">
        <v>0</v>
      </c>
      <c r="X5304">
        <v>0.13807468000000001</v>
      </c>
      <c r="Y5304">
        <v>90.664349999999999</v>
      </c>
      <c r="Z5304">
        <v>6.6647143</v>
      </c>
      <c r="AA5304">
        <v>11.653934</v>
      </c>
      <c r="AB5304">
        <v>120.1245</v>
      </c>
      <c r="AC5304">
        <v>88.339179999999999</v>
      </c>
      <c r="AD5304">
        <v>149.91344000000001</v>
      </c>
      <c r="AE5304">
        <v>0</v>
      </c>
      <c r="AF5304">
        <v>467.4982</v>
      </c>
    </row>
    <row r="5305" spans="1:32" x14ac:dyDescent="0.3">
      <c r="A5305">
        <v>3018133</v>
      </c>
      <c r="B5305">
        <v>1</v>
      </c>
      <c r="C5305" t="s">
        <v>82</v>
      </c>
      <c r="D5305" t="s">
        <v>100</v>
      </c>
      <c r="E5305" t="s">
        <v>19689</v>
      </c>
      <c r="F5305" t="s">
        <v>19690</v>
      </c>
      <c r="G5305" t="s">
        <v>134</v>
      </c>
      <c r="H5305" t="s">
        <v>216</v>
      </c>
      <c r="I5305" t="s">
        <v>78</v>
      </c>
      <c r="J5305" t="s">
        <v>136</v>
      </c>
      <c r="K5305" t="s">
        <v>22</v>
      </c>
      <c r="L5305" t="s">
        <v>177</v>
      </c>
      <c r="M5305" t="s">
        <v>19691</v>
      </c>
      <c r="N5305" t="s">
        <v>19692</v>
      </c>
      <c r="O5305">
        <v>1.8732394444444445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2.3368541999999999</v>
      </c>
      <c r="AD5305">
        <v>0</v>
      </c>
      <c r="AE5305">
        <v>0</v>
      </c>
      <c r="AF5305">
        <v>2.3368541999999999</v>
      </c>
    </row>
    <row r="5306" spans="1:32" x14ac:dyDescent="0.3">
      <c r="A5306">
        <v>3017966</v>
      </c>
      <c r="B5306">
        <v>1</v>
      </c>
      <c r="C5306" t="s">
        <v>82</v>
      </c>
      <c r="D5306" t="s">
        <v>104</v>
      </c>
      <c r="E5306" t="s">
        <v>19693</v>
      </c>
      <c r="F5306" t="s">
        <v>19694</v>
      </c>
      <c r="G5306" t="s">
        <v>134</v>
      </c>
      <c r="H5306" t="s">
        <v>367</v>
      </c>
      <c r="I5306" t="s">
        <v>78</v>
      </c>
      <c r="J5306" t="s">
        <v>136</v>
      </c>
      <c r="K5306" t="s">
        <v>22</v>
      </c>
      <c r="L5306" t="s">
        <v>177</v>
      </c>
      <c r="M5306" t="s">
        <v>19695</v>
      </c>
      <c r="N5306" t="s">
        <v>19696</v>
      </c>
      <c r="O5306">
        <v>0.82339833333333334</v>
      </c>
      <c r="P5306">
        <v>0</v>
      </c>
      <c r="Q5306">
        <v>2</v>
      </c>
      <c r="R5306">
        <v>0</v>
      </c>
      <c r="S5306">
        <v>0</v>
      </c>
      <c r="T5306">
        <v>0</v>
      </c>
      <c r="U5306">
        <v>2</v>
      </c>
      <c r="V5306">
        <v>0</v>
      </c>
      <c r="W5306">
        <v>0</v>
      </c>
      <c r="X5306">
        <v>0</v>
      </c>
      <c r="Y5306">
        <v>0.62043950000000003</v>
      </c>
      <c r="Z5306">
        <v>0</v>
      </c>
      <c r="AA5306">
        <v>0</v>
      </c>
      <c r="AB5306">
        <v>0</v>
      </c>
      <c r="AC5306">
        <v>1.7326373000000001E-4</v>
      </c>
      <c r="AD5306">
        <v>0</v>
      </c>
      <c r="AE5306">
        <v>0</v>
      </c>
      <c r="AF5306">
        <v>0.62061279999999996</v>
      </c>
    </row>
    <row r="5307" spans="1:32" x14ac:dyDescent="0.3">
      <c r="A5307">
        <v>3019993</v>
      </c>
      <c r="B5307">
        <v>1</v>
      </c>
      <c r="C5307" t="s">
        <v>82</v>
      </c>
      <c r="D5307" t="s">
        <v>90</v>
      </c>
      <c r="E5307" t="s">
        <v>19697</v>
      </c>
      <c r="F5307" t="s">
        <v>19698</v>
      </c>
      <c r="G5307" t="s">
        <v>134</v>
      </c>
      <c r="H5307" t="s">
        <v>182</v>
      </c>
      <c r="I5307" t="s">
        <v>78</v>
      </c>
      <c r="J5307" t="s">
        <v>136</v>
      </c>
      <c r="K5307" t="s">
        <v>22</v>
      </c>
      <c r="L5307" t="s">
        <v>177</v>
      </c>
      <c r="M5307" t="s">
        <v>19699</v>
      </c>
      <c r="N5307" t="s">
        <v>19700</v>
      </c>
      <c r="O5307">
        <v>0.81791805555555563</v>
      </c>
      <c r="P5307">
        <v>0</v>
      </c>
      <c r="Q5307">
        <v>87</v>
      </c>
      <c r="R5307">
        <v>0</v>
      </c>
      <c r="S5307">
        <v>1</v>
      </c>
      <c r="T5307">
        <v>0</v>
      </c>
      <c r="U5307">
        <v>1</v>
      </c>
      <c r="V5307">
        <v>0</v>
      </c>
      <c r="W5307">
        <v>0</v>
      </c>
      <c r="X5307">
        <v>0</v>
      </c>
      <c r="Y5307">
        <v>22.625817999999999</v>
      </c>
      <c r="Z5307">
        <v>0</v>
      </c>
      <c r="AA5307">
        <v>0.36227369999999998</v>
      </c>
      <c r="AB5307">
        <v>0</v>
      </c>
      <c r="AC5307">
        <v>6.4610094000000007E-2</v>
      </c>
      <c r="AD5307">
        <v>0</v>
      </c>
      <c r="AE5307">
        <v>0</v>
      </c>
      <c r="AF5307">
        <v>23.052702</v>
      </c>
    </row>
    <row r="5308" spans="1:32" x14ac:dyDescent="0.3">
      <c r="A5308">
        <v>3014821</v>
      </c>
      <c r="B5308">
        <v>1</v>
      </c>
      <c r="C5308" t="s">
        <v>82</v>
      </c>
      <c r="D5308" t="s">
        <v>98</v>
      </c>
      <c r="E5308" t="s">
        <v>11918</v>
      </c>
      <c r="F5308" t="s">
        <v>1582</v>
      </c>
      <c r="G5308" t="s">
        <v>134</v>
      </c>
      <c r="H5308" t="s">
        <v>247</v>
      </c>
      <c r="I5308" t="s">
        <v>78</v>
      </c>
      <c r="J5308" t="s">
        <v>136</v>
      </c>
      <c r="K5308" t="s">
        <v>22</v>
      </c>
      <c r="L5308" t="s">
        <v>177</v>
      </c>
      <c r="M5308" t="s">
        <v>19701</v>
      </c>
      <c r="N5308" t="s">
        <v>18795</v>
      </c>
      <c r="O5308">
        <v>0.93503611111111118</v>
      </c>
      <c r="P5308">
        <v>0</v>
      </c>
      <c r="Q5308">
        <v>235</v>
      </c>
      <c r="R5308">
        <v>0</v>
      </c>
      <c r="S5308">
        <v>0</v>
      </c>
      <c r="T5308">
        <v>0</v>
      </c>
      <c r="U5308">
        <v>18</v>
      </c>
      <c r="V5308">
        <v>0</v>
      </c>
      <c r="W5308">
        <v>0</v>
      </c>
      <c r="X5308">
        <v>0</v>
      </c>
      <c r="Y5308">
        <v>50.193356000000001</v>
      </c>
      <c r="Z5308">
        <v>0</v>
      </c>
      <c r="AA5308">
        <v>0</v>
      </c>
      <c r="AB5308">
        <v>0</v>
      </c>
      <c r="AC5308">
        <v>4.207255</v>
      </c>
      <c r="AD5308">
        <v>0</v>
      </c>
      <c r="AE5308">
        <v>0</v>
      </c>
      <c r="AF5308">
        <v>54.40061</v>
      </c>
    </row>
    <row r="5309" spans="1:32" x14ac:dyDescent="0.3">
      <c r="A5309">
        <v>3017837</v>
      </c>
      <c r="B5309">
        <v>2</v>
      </c>
      <c r="C5309" t="s">
        <v>83</v>
      </c>
      <c r="D5309" t="s">
        <v>130</v>
      </c>
      <c r="E5309" t="s">
        <v>19702</v>
      </c>
      <c r="F5309" t="s">
        <v>19703</v>
      </c>
      <c r="G5309" t="s">
        <v>134</v>
      </c>
      <c r="H5309" t="s">
        <v>404</v>
      </c>
      <c r="I5309" t="s">
        <v>78</v>
      </c>
      <c r="J5309" t="s">
        <v>136</v>
      </c>
      <c r="K5309" t="s">
        <v>22</v>
      </c>
      <c r="L5309" t="s">
        <v>177</v>
      </c>
      <c r="M5309" t="s">
        <v>19666</v>
      </c>
      <c r="N5309" t="s">
        <v>19704</v>
      </c>
      <c r="O5309">
        <v>1.1783333333333332</v>
      </c>
      <c r="P5309">
        <v>0</v>
      </c>
      <c r="Q5309">
        <v>47</v>
      </c>
      <c r="R5309">
        <v>0</v>
      </c>
      <c r="S5309">
        <v>1</v>
      </c>
      <c r="T5309">
        <v>0</v>
      </c>
      <c r="U5309">
        <v>5</v>
      </c>
      <c r="V5309">
        <v>0</v>
      </c>
      <c r="W5309">
        <v>0</v>
      </c>
      <c r="X5309">
        <v>0</v>
      </c>
      <c r="Y5309">
        <v>15.14044</v>
      </c>
      <c r="Z5309">
        <v>0</v>
      </c>
      <c r="AA5309">
        <v>0.11886401000000001</v>
      </c>
      <c r="AB5309">
        <v>0</v>
      </c>
      <c r="AC5309">
        <v>1.7102039</v>
      </c>
      <c r="AD5309">
        <v>0</v>
      </c>
      <c r="AE5309">
        <v>0</v>
      </c>
      <c r="AF5309">
        <v>16.969507</v>
      </c>
    </row>
    <row r="5310" spans="1:32" x14ac:dyDescent="0.3">
      <c r="A5310">
        <v>3020058</v>
      </c>
      <c r="B5310">
        <v>1</v>
      </c>
      <c r="C5310" t="s">
        <v>83</v>
      </c>
      <c r="D5310" t="s">
        <v>130</v>
      </c>
      <c r="E5310" t="s">
        <v>19705</v>
      </c>
      <c r="F5310" t="s">
        <v>19706</v>
      </c>
      <c r="G5310" t="s">
        <v>134</v>
      </c>
      <c r="H5310" t="s">
        <v>252</v>
      </c>
      <c r="I5310" t="s">
        <v>79</v>
      </c>
      <c r="J5310" t="s">
        <v>136</v>
      </c>
      <c r="K5310" t="s">
        <v>22</v>
      </c>
      <c r="L5310" t="s">
        <v>177</v>
      </c>
      <c r="M5310" t="s">
        <v>19707</v>
      </c>
      <c r="N5310" t="s">
        <v>19708</v>
      </c>
      <c r="O5310">
        <v>2.7853113888888887</v>
      </c>
      <c r="P5310">
        <v>0</v>
      </c>
      <c r="Q5310">
        <v>87</v>
      </c>
      <c r="R5310">
        <v>0</v>
      </c>
      <c r="S5310">
        <v>3</v>
      </c>
      <c r="T5310">
        <v>0</v>
      </c>
      <c r="U5310">
        <v>6</v>
      </c>
      <c r="V5310">
        <v>0</v>
      </c>
      <c r="W5310">
        <v>0</v>
      </c>
      <c r="X5310">
        <v>0</v>
      </c>
      <c r="Y5310">
        <v>23.265592999999999</v>
      </c>
      <c r="Z5310">
        <v>0</v>
      </c>
      <c r="AA5310">
        <v>3.0090504</v>
      </c>
      <c r="AB5310">
        <v>0</v>
      </c>
      <c r="AC5310">
        <v>14.185778000000001</v>
      </c>
      <c r="AD5310">
        <v>0</v>
      </c>
      <c r="AE5310">
        <v>0</v>
      </c>
      <c r="AF5310">
        <v>40.460419999999999</v>
      </c>
    </row>
    <row r="5311" spans="1:32" x14ac:dyDescent="0.3">
      <c r="A5311">
        <v>3016765</v>
      </c>
      <c r="B5311">
        <v>1</v>
      </c>
      <c r="C5311" t="s">
        <v>82</v>
      </c>
      <c r="D5311" t="s">
        <v>106</v>
      </c>
      <c r="E5311" t="s">
        <v>19709</v>
      </c>
      <c r="F5311" t="s">
        <v>19710</v>
      </c>
      <c r="G5311" t="s">
        <v>134</v>
      </c>
      <c r="H5311" t="s">
        <v>182</v>
      </c>
      <c r="I5311" t="s">
        <v>78</v>
      </c>
      <c r="J5311" t="s">
        <v>136</v>
      </c>
      <c r="K5311" t="s">
        <v>22</v>
      </c>
      <c r="L5311" t="s">
        <v>177</v>
      </c>
      <c r="M5311" t="s">
        <v>19711</v>
      </c>
      <c r="N5311" t="s">
        <v>19712</v>
      </c>
      <c r="O5311">
        <v>4.1775102777777775</v>
      </c>
      <c r="P5311">
        <v>0</v>
      </c>
      <c r="Q5311">
        <v>95</v>
      </c>
      <c r="R5311">
        <v>0</v>
      </c>
      <c r="S5311">
        <v>0</v>
      </c>
      <c r="T5311">
        <v>0</v>
      </c>
      <c r="U5311">
        <v>5</v>
      </c>
      <c r="V5311">
        <v>0</v>
      </c>
      <c r="W5311">
        <v>0</v>
      </c>
      <c r="X5311">
        <v>0</v>
      </c>
      <c r="Y5311">
        <v>173.95913999999999</v>
      </c>
      <c r="Z5311">
        <v>0</v>
      </c>
      <c r="AA5311">
        <v>0</v>
      </c>
      <c r="AB5311">
        <v>0</v>
      </c>
      <c r="AC5311">
        <v>5.3271626999999997</v>
      </c>
      <c r="AD5311">
        <v>0</v>
      </c>
      <c r="AE5311">
        <v>0</v>
      </c>
      <c r="AF5311">
        <v>179.28630000000001</v>
      </c>
    </row>
    <row r="5312" spans="1:32" x14ac:dyDescent="0.3">
      <c r="A5312">
        <v>3016130</v>
      </c>
      <c r="B5312">
        <v>1</v>
      </c>
      <c r="C5312" t="s">
        <v>83</v>
      </c>
      <c r="D5312" t="s">
        <v>122</v>
      </c>
      <c r="E5312" t="s">
        <v>19713</v>
      </c>
      <c r="F5312" t="s">
        <v>19714</v>
      </c>
      <c r="G5312" t="s">
        <v>134</v>
      </c>
      <c r="H5312" t="s">
        <v>4437</v>
      </c>
      <c r="I5312" t="s">
        <v>79</v>
      </c>
      <c r="J5312" t="s">
        <v>136</v>
      </c>
      <c r="K5312" t="s">
        <v>22</v>
      </c>
      <c r="L5312" t="s">
        <v>177</v>
      </c>
      <c r="M5312" t="s">
        <v>19715</v>
      </c>
      <c r="N5312" t="s">
        <v>19716</v>
      </c>
      <c r="O5312">
        <v>0.74947833333333325</v>
      </c>
      <c r="P5312">
        <v>0</v>
      </c>
      <c r="Q5312">
        <v>19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1.9248784999999999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1.9248784999999999</v>
      </c>
    </row>
    <row r="5313" spans="1:32" x14ac:dyDescent="0.3">
      <c r="A5313">
        <v>3018402</v>
      </c>
      <c r="B5313">
        <v>1</v>
      </c>
      <c r="C5313" t="s">
        <v>83</v>
      </c>
      <c r="D5313" t="s">
        <v>128</v>
      </c>
      <c r="E5313" t="s">
        <v>19717</v>
      </c>
      <c r="F5313" t="s">
        <v>19718</v>
      </c>
      <c r="G5313" t="s">
        <v>134</v>
      </c>
      <c r="H5313" t="s">
        <v>478</v>
      </c>
      <c r="I5313" t="s">
        <v>78</v>
      </c>
      <c r="J5313" t="s">
        <v>136</v>
      </c>
      <c r="K5313" t="s">
        <v>22</v>
      </c>
      <c r="L5313" t="s">
        <v>177</v>
      </c>
      <c r="M5313" t="s">
        <v>19719</v>
      </c>
      <c r="N5313" t="s">
        <v>19720</v>
      </c>
      <c r="O5313">
        <v>3.9139149999999998</v>
      </c>
      <c r="P5313">
        <v>0</v>
      </c>
      <c r="Q5313">
        <v>95</v>
      </c>
      <c r="R5313">
        <v>0</v>
      </c>
      <c r="S5313">
        <v>0</v>
      </c>
      <c r="T5313">
        <v>0</v>
      </c>
      <c r="U5313">
        <v>3</v>
      </c>
      <c r="V5313">
        <v>0</v>
      </c>
      <c r="W5313">
        <v>0</v>
      </c>
      <c r="X5313">
        <v>0</v>
      </c>
      <c r="Y5313">
        <v>78.153940000000006</v>
      </c>
      <c r="Z5313">
        <v>0</v>
      </c>
      <c r="AA5313">
        <v>0</v>
      </c>
      <c r="AB5313">
        <v>0</v>
      </c>
      <c r="AC5313">
        <v>1.3340999</v>
      </c>
      <c r="AD5313">
        <v>0</v>
      </c>
      <c r="AE5313">
        <v>0</v>
      </c>
      <c r="AF5313">
        <v>79.488045</v>
      </c>
    </row>
    <row r="5314" spans="1:32" x14ac:dyDescent="0.3">
      <c r="A5314">
        <v>3015072</v>
      </c>
      <c r="B5314">
        <v>1</v>
      </c>
      <c r="C5314" t="s">
        <v>83</v>
      </c>
      <c r="D5314" t="s">
        <v>114</v>
      </c>
      <c r="E5314" t="s">
        <v>14141</v>
      </c>
      <c r="F5314" t="s">
        <v>14142</v>
      </c>
      <c r="G5314" t="s">
        <v>134</v>
      </c>
      <c r="H5314" t="s">
        <v>211</v>
      </c>
      <c r="I5314" t="s">
        <v>79</v>
      </c>
      <c r="J5314" t="s">
        <v>136</v>
      </c>
      <c r="K5314" t="s">
        <v>22</v>
      </c>
      <c r="L5314" t="s">
        <v>177</v>
      </c>
      <c r="M5314" t="s">
        <v>19721</v>
      </c>
      <c r="N5314" t="s">
        <v>19722</v>
      </c>
      <c r="O5314">
        <v>3.2282094444444445</v>
      </c>
      <c r="P5314">
        <v>6</v>
      </c>
      <c r="Q5314">
        <v>2</v>
      </c>
      <c r="R5314">
        <v>102</v>
      </c>
      <c r="S5314">
        <v>17</v>
      </c>
      <c r="T5314">
        <v>2</v>
      </c>
      <c r="U5314">
        <v>0</v>
      </c>
      <c r="V5314">
        <v>0</v>
      </c>
      <c r="W5314">
        <v>0</v>
      </c>
      <c r="X5314">
        <v>3.9248188000000002</v>
      </c>
      <c r="Y5314">
        <v>0.62936455000000002</v>
      </c>
      <c r="Z5314">
        <v>125.71213</v>
      </c>
      <c r="AA5314">
        <v>15.502162</v>
      </c>
      <c r="AB5314">
        <v>0.88347750000000003</v>
      </c>
      <c r="AC5314">
        <v>0</v>
      </c>
      <c r="AD5314">
        <v>0</v>
      </c>
      <c r="AE5314">
        <v>0</v>
      </c>
      <c r="AF5314">
        <v>146.65195</v>
      </c>
    </row>
    <row r="5315" spans="1:32" x14ac:dyDescent="0.3">
      <c r="A5315">
        <v>3020265</v>
      </c>
      <c r="B5315">
        <v>1</v>
      </c>
      <c r="C5315" t="s">
        <v>83</v>
      </c>
      <c r="D5315" t="s">
        <v>114</v>
      </c>
      <c r="E5315" t="s">
        <v>19723</v>
      </c>
      <c r="F5315" t="s">
        <v>19724</v>
      </c>
      <c r="G5315" t="s">
        <v>134</v>
      </c>
      <c r="H5315" t="s">
        <v>182</v>
      </c>
      <c r="I5315" t="s">
        <v>78</v>
      </c>
      <c r="J5315" t="s">
        <v>136</v>
      </c>
      <c r="K5315" t="s">
        <v>22</v>
      </c>
      <c r="L5315" t="s">
        <v>177</v>
      </c>
      <c r="M5315" t="s">
        <v>19725</v>
      </c>
      <c r="N5315" t="s">
        <v>19726</v>
      </c>
      <c r="O5315">
        <v>0.62831888888888887</v>
      </c>
      <c r="P5315">
        <v>0</v>
      </c>
      <c r="Q5315">
        <v>115</v>
      </c>
      <c r="R5315">
        <v>0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0</v>
      </c>
      <c r="Y5315">
        <v>12.1654825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12.1654825</v>
      </c>
    </row>
    <row r="5316" spans="1:32" x14ac:dyDescent="0.3">
      <c r="A5316">
        <v>3019125</v>
      </c>
      <c r="B5316">
        <v>1</v>
      </c>
      <c r="C5316" t="s">
        <v>83</v>
      </c>
      <c r="D5316" t="s">
        <v>130</v>
      </c>
      <c r="E5316" t="s">
        <v>19727</v>
      </c>
      <c r="F5316" t="s">
        <v>19728</v>
      </c>
      <c r="G5316" t="s">
        <v>134</v>
      </c>
      <c r="H5316" t="s">
        <v>135</v>
      </c>
      <c r="I5316" t="s">
        <v>79</v>
      </c>
      <c r="J5316" t="s">
        <v>136</v>
      </c>
      <c r="K5316" t="s">
        <v>22</v>
      </c>
      <c r="L5316" t="s">
        <v>177</v>
      </c>
      <c r="M5316" t="s">
        <v>19729</v>
      </c>
      <c r="N5316" t="s">
        <v>19730</v>
      </c>
      <c r="O5316">
        <v>0.74014444444444449</v>
      </c>
      <c r="P5316">
        <v>0</v>
      </c>
      <c r="Q5316">
        <v>0</v>
      </c>
      <c r="R5316">
        <v>0</v>
      </c>
      <c r="S5316">
        <v>0</v>
      </c>
      <c r="T5316">
        <v>2</v>
      </c>
      <c r="U5316">
        <v>0</v>
      </c>
      <c r="V5316">
        <v>3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5.6033597000000004</v>
      </c>
      <c r="AC5316">
        <v>0</v>
      </c>
      <c r="AD5316">
        <v>41.494391999999998</v>
      </c>
      <c r="AE5316">
        <v>0</v>
      </c>
      <c r="AF5316">
        <v>47.097749999999998</v>
      </c>
    </row>
    <row r="5317" spans="1:32" x14ac:dyDescent="0.3">
      <c r="A5317">
        <v>3019246</v>
      </c>
      <c r="B5317">
        <v>1</v>
      </c>
      <c r="C5317" t="s">
        <v>82</v>
      </c>
      <c r="D5317" t="s">
        <v>102</v>
      </c>
      <c r="E5317" t="s">
        <v>19731</v>
      </c>
      <c r="F5317" t="s">
        <v>19732</v>
      </c>
      <c r="G5317" t="s">
        <v>134</v>
      </c>
      <c r="H5317" t="s">
        <v>216</v>
      </c>
      <c r="I5317" t="s">
        <v>78</v>
      </c>
      <c r="J5317" t="s">
        <v>136</v>
      </c>
      <c r="K5317" t="s">
        <v>22</v>
      </c>
      <c r="L5317" t="s">
        <v>177</v>
      </c>
      <c r="M5317" t="s">
        <v>19733</v>
      </c>
      <c r="N5317" t="s">
        <v>19734</v>
      </c>
      <c r="O5317">
        <v>2.4867055555555555</v>
      </c>
      <c r="P5317">
        <v>0</v>
      </c>
      <c r="Q5317">
        <v>2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1.7420187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1.7420187</v>
      </c>
    </row>
    <row r="5318" spans="1:32" x14ac:dyDescent="0.3">
      <c r="A5318">
        <v>3019949</v>
      </c>
      <c r="B5318">
        <v>2</v>
      </c>
      <c r="C5318" t="s">
        <v>83</v>
      </c>
      <c r="D5318" t="s">
        <v>123</v>
      </c>
      <c r="E5318" t="s">
        <v>19735</v>
      </c>
      <c r="F5318" t="s">
        <v>19736</v>
      </c>
      <c r="G5318" t="s">
        <v>134</v>
      </c>
      <c r="H5318" t="s">
        <v>182</v>
      </c>
      <c r="I5318" t="s">
        <v>79</v>
      </c>
      <c r="J5318" t="s">
        <v>136</v>
      </c>
      <c r="K5318" t="s">
        <v>22</v>
      </c>
      <c r="L5318" t="s">
        <v>177</v>
      </c>
      <c r="M5318" t="s">
        <v>19737</v>
      </c>
      <c r="N5318" t="s">
        <v>19738</v>
      </c>
      <c r="O5318">
        <v>2.415</v>
      </c>
      <c r="P5318">
        <v>2</v>
      </c>
      <c r="Q5318">
        <v>463</v>
      </c>
      <c r="R5318">
        <v>49</v>
      </c>
      <c r="S5318">
        <v>69</v>
      </c>
      <c r="T5318">
        <v>19</v>
      </c>
      <c r="U5318">
        <v>51</v>
      </c>
      <c r="V5318">
        <v>0</v>
      </c>
      <c r="W5318">
        <v>0</v>
      </c>
      <c r="X5318">
        <v>39.233944000000001</v>
      </c>
      <c r="Y5318">
        <v>311.51281999999998</v>
      </c>
      <c r="Z5318">
        <v>134.76508999999999</v>
      </c>
      <c r="AA5318">
        <v>77.580280000000002</v>
      </c>
      <c r="AB5318">
        <v>1659.9899</v>
      </c>
      <c r="AC5318">
        <v>84.180809999999994</v>
      </c>
      <c r="AD5318">
        <v>0</v>
      </c>
      <c r="AE5318">
        <v>0</v>
      </c>
      <c r="AF5318">
        <v>2307.2627000000002</v>
      </c>
    </row>
    <row r="5319" spans="1:32" x14ac:dyDescent="0.3">
      <c r="A5319">
        <v>3012622</v>
      </c>
      <c r="B5319">
        <v>1</v>
      </c>
      <c r="C5319" t="s">
        <v>82</v>
      </c>
      <c r="D5319" t="s">
        <v>93</v>
      </c>
      <c r="E5319" t="s">
        <v>19739</v>
      </c>
      <c r="F5319" t="s">
        <v>19740</v>
      </c>
      <c r="G5319" t="s">
        <v>134</v>
      </c>
      <c r="H5319" t="s">
        <v>659</v>
      </c>
      <c r="I5319" t="s">
        <v>80</v>
      </c>
      <c r="J5319" t="s">
        <v>136</v>
      </c>
      <c r="K5319" t="s">
        <v>22</v>
      </c>
      <c r="L5319" t="s">
        <v>137</v>
      </c>
      <c r="M5319" t="s">
        <v>19741</v>
      </c>
      <c r="N5319" t="s">
        <v>19742</v>
      </c>
      <c r="O5319">
        <v>3.653888888888889</v>
      </c>
      <c r="P5319">
        <v>0</v>
      </c>
      <c r="Q5319">
        <v>317</v>
      </c>
      <c r="R5319">
        <v>0</v>
      </c>
      <c r="S5319">
        <v>0</v>
      </c>
      <c r="T5319">
        <v>15</v>
      </c>
      <c r="U5319">
        <v>49</v>
      </c>
      <c r="V5319">
        <v>11</v>
      </c>
      <c r="W5319">
        <v>10</v>
      </c>
      <c r="X5319">
        <v>0</v>
      </c>
      <c r="Y5319">
        <v>273.23453000000001</v>
      </c>
      <c r="Z5319">
        <v>0</v>
      </c>
      <c r="AA5319">
        <v>0</v>
      </c>
      <c r="AB5319">
        <v>498.54903999999999</v>
      </c>
      <c r="AC5319">
        <v>589.51179999999999</v>
      </c>
      <c r="AD5319">
        <v>1699.4232999999999</v>
      </c>
      <c r="AE5319">
        <v>395.44159999999999</v>
      </c>
      <c r="AF5319">
        <v>3456.1601999999998</v>
      </c>
    </row>
    <row r="5320" spans="1:32" x14ac:dyDescent="0.3">
      <c r="A5320">
        <v>3015045</v>
      </c>
      <c r="B5320">
        <v>1</v>
      </c>
      <c r="C5320" t="s">
        <v>82</v>
      </c>
      <c r="D5320" t="s">
        <v>106</v>
      </c>
      <c r="E5320" t="s">
        <v>19743</v>
      </c>
      <c r="F5320" t="s">
        <v>19744</v>
      </c>
      <c r="G5320" t="s">
        <v>134</v>
      </c>
      <c r="H5320" t="s">
        <v>336</v>
      </c>
      <c r="I5320" t="s">
        <v>78</v>
      </c>
      <c r="J5320" t="s">
        <v>136</v>
      </c>
      <c r="K5320" t="s">
        <v>22</v>
      </c>
      <c r="L5320" t="s">
        <v>137</v>
      </c>
      <c r="M5320" t="s">
        <v>19745</v>
      </c>
      <c r="N5320" t="s">
        <v>19746</v>
      </c>
      <c r="O5320">
        <v>0.77388888888888885</v>
      </c>
      <c r="P5320">
        <v>0</v>
      </c>
      <c r="Q5320">
        <v>35</v>
      </c>
      <c r="R5320">
        <v>0</v>
      </c>
      <c r="S5320">
        <v>0</v>
      </c>
      <c r="T5320">
        <v>0</v>
      </c>
      <c r="U5320">
        <v>3</v>
      </c>
      <c r="V5320">
        <v>0</v>
      </c>
      <c r="W5320">
        <v>0</v>
      </c>
      <c r="X5320">
        <v>0</v>
      </c>
      <c r="Y5320">
        <v>5.4132259999999999</v>
      </c>
      <c r="Z5320">
        <v>0</v>
      </c>
      <c r="AA5320">
        <v>0</v>
      </c>
      <c r="AB5320">
        <v>0</v>
      </c>
      <c r="AC5320">
        <v>0.37434062000000001</v>
      </c>
      <c r="AD5320">
        <v>0</v>
      </c>
      <c r="AE5320">
        <v>0</v>
      </c>
      <c r="AF5320">
        <v>5.7875667000000002</v>
      </c>
    </row>
    <row r="5321" spans="1:32" x14ac:dyDescent="0.3">
      <c r="A5321">
        <v>3018087</v>
      </c>
      <c r="B5321">
        <v>1</v>
      </c>
      <c r="C5321" t="s">
        <v>82</v>
      </c>
      <c r="D5321" t="s">
        <v>112</v>
      </c>
      <c r="E5321" t="s">
        <v>18874</v>
      </c>
      <c r="F5321" t="s">
        <v>18875</v>
      </c>
      <c r="G5321" t="s">
        <v>134</v>
      </c>
      <c r="H5321" t="s">
        <v>1835</v>
      </c>
      <c r="I5321" t="s">
        <v>79</v>
      </c>
      <c r="J5321" t="s">
        <v>136</v>
      </c>
      <c r="K5321" t="s">
        <v>22</v>
      </c>
      <c r="L5321" t="s">
        <v>177</v>
      </c>
      <c r="M5321" t="s">
        <v>19747</v>
      </c>
      <c r="N5321" t="s">
        <v>19748</v>
      </c>
      <c r="O5321">
        <v>1.4592238888888889</v>
      </c>
      <c r="P5321">
        <v>0</v>
      </c>
      <c r="Q5321">
        <v>2985</v>
      </c>
      <c r="R5321">
        <v>0</v>
      </c>
      <c r="S5321">
        <v>14</v>
      </c>
      <c r="T5321">
        <v>3</v>
      </c>
      <c r="U5321">
        <v>537</v>
      </c>
      <c r="V5321">
        <v>4</v>
      </c>
      <c r="W5321">
        <v>0</v>
      </c>
      <c r="X5321">
        <v>0</v>
      </c>
      <c r="Y5321">
        <v>986.97284000000002</v>
      </c>
      <c r="Z5321">
        <v>0</v>
      </c>
      <c r="AA5321">
        <v>10.790051999999999</v>
      </c>
      <c r="AB5321">
        <v>358.66930000000002</v>
      </c>
      <c r="AC5321">
        <v>675.66020000000003</v>
      </c>
      <c r="AD5321">
        <v>187.001</v>
      </c>
      <c r="AE5321">
        <v>0</v>
      </c>
      <c r="AF5321">
        <v>2219.0933</v>
      </c>
    </row>
    <row r="5322" spans="1:32" x14ac:dyDescent="0.3">
      <c r="A5322">
        <v>3018645</v>
      </c>
      <c r="B5322">
        <v>1</v>
      </c>
      <c r="C5322" t="s">
        <v>82</v>
      </c>
      <c r="D5322" t="s">
        <v>113</v>
      </c>
      <c r="E5322" t="s">
        <v>2950</v>
      </c>
      <c r="F5322" t="s">
        <v>2951</v>
      </c>
      <c r="G5322" t="s">
        <v>134</v>
      </c>
      <c r="H5322" t="s">
        <v>318</v>
      </c>
      <c r="I5322" t="s">
        <v>79</v>
      </c>
      <c r="J5322" t="s">
        <v>136</v>
      </c>
      <c r="K5322" t="s">
        <v>22</v>
      </c>
      <c r="L5322" t="s">
        <v>177</v>
      </c>
      <c r="M5322" t="s">
        <v>19749</v>
      </c>
      <c r="N5322" t="s">
        <v>19750</v>
      </c>
      <c r="O5322">
        <v>2.4066694444444443</v>
      </c>
      <c r="P5322">
        <v>2</v>
      </c>
      <c r="Q5322">
        <v>199</v>
      </c>
      <c r="R5322">
        <v>0</v>
      </c>
      <c r="S5322">
        <v>16</v>
      </c>
      <c r="T5322">
        <v>4</v>
      </c>
      <c r="U5322">
        <v>26</v>
      </c>
      <c r="V5322">
        <v>0</v>
      </c>
      <c r="W5322">
        <v>0</v>
      </c>
      <c r="X5322">
        <v>0.76423509999999995</v>
      </c>
      <c r="Y5322">
        <v>156.22206</v>
      </c>
      <c r="Z5322">
        <v>0</v>
      </c>
      <c r="AA5322">
        <v>8.4899389999999997</v>
      </c>
      <c r="AB5322">
        <v>22.172781000000001</v>
      </c>
      <c r="AC5322">
        <v>24.009394</v>
      </c>
      <c r="AD5322">
        <v>0</v>
      </c>
      <c r="AE5322">
        <v>0</v>
      </c>
      <c r="AF5322">
        <v>211.65842000000001</v>
      </c>
    </row>
    <row r="5323" spans="1:32" x14ac:dyDescent="0.3">
      <c r="A5323">
        <v>3018748</v>
      </c>
      <c r="B5323">
        <v>1</v>
      </c>
      <c r="C5323" t="s">
        <v>82</v>
      </c>
      <c r="D5323" t="s">
        <v>91</v>
      </c>
      <c r="E5323" t="s">
        <v>19751</v>
      </c>
      <c r="F5323" t="s">
        <v>19752</v>
      </c>
      <c r="G5323" t="s">
        <v>134</v>
      </c>
      <c r="H5323" t="s">
        <v>238</v>
      </c>
      <c r="I5323" t="s">
        <v>78</v>
      </c>
      <c r="J5323" t="s">
        <v>136</v>
      </c>
      <c r="K5323" t="s">
        <v>22</v>
      </c>
      <c r="L5323" t="s">
        <v>177</v>
      </c>
      <c r="M5323" t="s">
        <v>19753</v>
      </c>
      <c r="N5323" t="s">
        <v>19754</v>
      </c>
      <c r="O5323">
        <v>4.3144413888888886</v>
      </c>
      <c r="P5323">
        <v>0</v>
      </c>
      <c r="Q5323">
        <v>3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6.0905930000000001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6.0905930000000001</v>
      </c>
    </row>
    <row r="5324" spans="1:32" x14ac:dyDescent="0.3">
      <c r="A5324">
        <v>3018104</v>
      </c>
      <c r="B5324">
        <v>1</v>
      </c>
      <c r="C5324" t="s">
        <v>83</v>
      </c>
      <c r="D5324" t="s">
        <v>130</v>
      </c>
      <c r="E5324" t="s">
        <v>19755</v>
      </c>
      <c r="F5324" t="s">
        <v>19756</v>
      </c>
      <c r="G5324" t="s">
        <v>134</v>
      </c>
      <c r="H5324" t="s">
        <v>211</v>
      </c>
      <c r="I5324" t="s">
        <v>79</v>
      </c>
      <c r="J5324" t="s">
        <v>136</v>
      </c>
      <c r="K5324" t="s">
        <v>22</v>
      </c>
      <c r="L5324" t="s">
        <v>177</v>
      </c>
      <c r="M5324" t="s">
        <v>19757</v>
      </c>
      <c r="N5324" t="s">
        <v>19758</v>
      </c>
      <c r="O5324">
        <v>0.61138888888888887</v>
      </c>
      <c r="P5324">
        <v>3</v>
      </c>
      <c r="Q5324">
        <v>225</v>
      </c>
      <c r="R5324">
        <v>1</v>
      </c>
      <c r="S5324">
        <v>3</v>
      </c>
      <c r="T5324">
        <v>4</v>
      </c>
      <c r="U5324">
        <v>21</v>
      </c>
      <c r="V5324">
        <v>1</v>
      </c>
      <c r="W5324">
        <v>0</v>
      </c>
      <c r="X5324">
        <v>5.0065860000000004</v>
      </c>
      <c r="Y5324">
        <v>30.356120000000001</v>
      </c>
      <c r="Z5324">
        <v>2.024762</v>
      </c>
      <c r="AA5324">
        <v>2.0951262000000002</v>
      </c>
      <c r="AB5324">
        <v>110.83589000000001</v>
      </c>
      <c r="AC5324">
        <v>7.5475019999999997</v>
      </c>
      <c r="AD5324">
        <v>14.329071000000001</v>
      </c>
      <c r="AE5324">
        <v>0</v>
      </c>
      <c r="AF5324">
        <v>172.19505000000001</v>
      </c>
    </row>
    <row r="5325" spans="1:32" x14ac:dyDescent="0.3">
      <c r="A5325">
        <v>3016712</v>
      </c>
      <c r="B5325">
        <v>1</v>
      </c>
      <c r="C5325" t="s">
        <v>82</v>
      </c>
      <c r="D5325" t="s">
        <v>103</v>
      </c>
      <c r="E5325" t="s">
        <v>19759</v>
      </c>
      <c r="F5325" t="s">
        <v>19760</v>
      </c>
      <c r="G5325" t="s">
        <v>134</v>
      </c>
      <c r="H5325" t="s">
        <v>142</v>
      </c>
      <c r="I5325" t="s">
        <v>78</v>
      </c>
      <c r="J5325" t="s">
        <v>136</v>
      </c>
      <c r="K5325" t="s">
        <v>22</v>
      </c>
      <c r="L5325" t="s">
        <v>137</v>
      </c>
      <c r="M5325" t="s">
        <v>19761</v>
      </c>
      <c r="N5325" t="s">
        <v>19762</v>
      </c>
      <c r="O5325">
        <v>5.8505555555555553</v>
      </c>
      <c r="P5325">
        <v>0</v>
      </c>
      <c r="Q5325">
        <v>149</v>
      </c>
      <c r="R5325">
        <v>0</v>
      </c>
      <c r="S5325">
        <v>2</v>
      </c>
      <c r="T5325">
        <v>0</v>
      </c>
      <c r="U5325">
        <v>34</v>
      </c>
      <c r="V5325">
        <v>0</v>
      </c>
      <c r="W5325">
        <v>0</v>
      </c>
      <c r="X5325">
        <v>0</v>
      </c>
      <c r="Y5325">
        <v>80.179259999999999</v>
      </c>
      <c r="Z5325">
        <v>0</v>
      </c>
      <c r="AA5325">
        <v>7.7030230000000005E-2</v>
      </c>
      <c r="AB5325">
        <v>0</v>
      </c>
      <c r="AC5325">
        <v>44.327922999999998</v>
      </c>
      <c r="AD5325">
        <v>0</v>
      </c>
      <c r="AE5325">
        <v>0</v>
      </c>
      <c r="AF5325">
        <v>124.58421</v>
      </c>
    </row>
    <row r="5326" spans="1:32" x14ac:dyDescent="0.3">
      <c r="A5326">
        <v>3017067</v>
      </c>
      <c r="B5326">
        <v>1</v>
      </c>
      <c r="C5326" t="s">
        <v>83</v>
      </c>
      <c r="D5326" t="s">
        <v>126</v>
      </c>
      <c r="E5326" t="s">
        <v>19763</v>
      </c>
      <c r="F5326" t="s">
        <v>19764</v>
      </c>
      <c r="G5326" t="s">
        <v>134</v>
      </c>
      <c r="H5326" t="s">
        <v>211</v>
      </c>
      <c r="I5326" t="s">
        <v>79</v>
      </c>
      <c r="J5326" t="s">
        <v>136</v>
      </c>
      <c r="K5326" t="s">
        <v>22</v>
      </c>
      <c r="L5326" t="s">
        <v>177</v>
      </c>
      <c r="M5326" t="s">
        <v>19765</v>
      </c>
      <c r="N5326" t="s">
        <v>19766</v>
      </c>
      <c r="O5326">
        <v>0.93722222222222218</v>
      </c>
      <c r="P5326">
        <v>0</v>
      </c>
      <c r="Q5326">
        <v>379</v>
      </c>
      <c r="R5326">
        <v>0</v>
      </c>
      <c r="S5326">
        <v>13</v>
      </c>
      <c r="T5326">
        <v>0</v>
      </c>
      <c r="U5326">
        <v>19</v>
      </c>
      <c r="V5326">
        <v>0</v>
      </c>
      <c r="W5326">
        <v>0</v>
      </c>
      <c r="X5326">
        <v>0</v>
      </c>
      <c r="Y5326">
        <v>35.875279999999997</v>
      </c>
      <c r="Z5326">
        <v>0</v>
      </c>
      <c r="AA5326">
        <v>0.32297703999999999</v>
      </c>
      <c r="AB5326">
        <v>0</v>
      </c>
      <c r="AC5326">
        <v>20.552582000000001</v>
      </c>
      <c r="AD5326">
        <v>0</v>
      </c>
      <c r="AE5326">
        <v>0</v>
      </c>
      <c r="AF5326">
        <v>56.750839999999997</v>
      </c>
    </row>
    <row r="5327" spans="1:32" x14ac:dyDescent="0.3">
      <c r="A5327">
        <v>3019974</v>
      </c>
      <c r="B5327">
        <v>1</v>
      </c>
      <c r="C5327" t="s">
        <v>83</v>
      </c>
      <c r="D5327" t="s">
        <v>124</v>
      </c>
      <c r="E5327" t="s">
        <v>19767</v>
      </c>
      <c r="F5327" t="s">
        <v>19768</v>
      </c>
      <c r="G5327" t="s">
        <v>134</v>
      </c>
      <c r="H5327" t="s">
        <v>238</v>
      </c>
      <c r="I5327" t="s">
        <v>78</v>
      </c>
      <c r="J5327" t="s">
        <v>136</v>
      </c>
      <c r="K5327" t="s">
        <v>22</v>
      </c>
      <c r="L5327" t="s">
        <v>177</v>
      </c>
      <c r="M5327" t="s">
        <v>19769</v>
      </c>
      <c r="N5327" t="s">
        <v>19770</v>
      </c>
      <c r="O5327">
        <v>2.9206341666666664</v>
      </c>
      <c r="P5327">
        <v>0</v>
      </c>
      <c r="Q5327">
        <v>1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0.28626272000000003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0.28626272000000003</v>
      </c>
    </row>
    <row r="5328" spans="1:32" x14ac:dyDescent="0.3">
      <c r="A5328">
        <v>3015098</v>
      </c>
      <c r="B5328">
        <v>1</v>
      </c>
      <c r="C5328" t="s">
        <v>82</v>
      </c>
      <c r="D5328" t="s">
        <v>103</v>
      </c>
      <c r="E5328" t="s">
        <v>7830</v>
      </c>
      <c r="F5328" t="s">
        <v>7831</v>
      </c>
      <c r="G5328" t="s">
        <v>134</v>
      </c>
      <c r="H5328" t="s">
        <v>211</v>
      </c>
      <c r="I5328" t="s">
        <v>79</v>
      </c>
      <c r="J5328" t="s">
        <v>136</v>
      </c>
      <c r="K5328" t="s">
        <v>22</v>
      </c>
      <c r="L5328" t="s">
        <v>177</v>
      </c>
      <c r="M5328" t="s">
        <v>19771</v>
      </c>
      <c r="N5328" t="s">
        <v>19772</v>
      </c>
      <c r="O5328">
        <v>0.16694444444444445</v>
      </c>
      <c r="P5328">
        <v>0</v>
      </c>
      <c r="Q5328">
        <v>6</v>
      </c>
      <c r="R5328">
        <v>0</v>
      </c>
      <c r="S5328">
        <v>0</v>
      </c>
      <c r="T5328">
        <v>5</v>
      </c>
      <c r="U5328">
        <v>5</v>
      </c>
      <c r="V5328">
        <v>0</v>
      </c>
      <c r="W5328">
        <v>0</v>
      </c>
      <c r="X5328">
        <v>0</v>
      </c>
      <c r="Y5328">
        <v>0.11903186</v>
      </c>
      <c r="Z5328">
        <v>0</v>
      </c>
      <c r="AA5328">
        <v>0</v>
      </c>
      <c r="AB5328">
        <v>1.654336</v>
      </c>
      <c r="AC5328">
        <v>3.5849717000000001</v>
      </c>
      <c r="AD5328">
        <v>0</v>
      </c>
      <c r="AE5328">
        <v>0</v>
      </c>
      <c r="AF5328">
        <v>5.3583392999999999</v>
      </c>
    </row>
    <row r="5329" spans="1:32" x14ac:dyDescent="0.3">
      <c r="A5329">
        <v>3016352</v>
      </c>
      <c r="B5329">
        <v>1</v>
      </c>
      <c r="C5329" t="s">
        <v>82</v>
      </c>
      <c r="D5329" t="s">
        <v>86</v>
      </c>
      <c r="E5329" t="s">
        <v>19773</v>
      </c>
      <c r="F5329" t="s">
        <v>19774</v>
      </c>
      <c r="G5329" t="s">
        <v>134</v>
      </c>
      <c r="H5329" t="s">
        <v>211</v>
      </c>
      <c r="I5329" t="s">
        <v>79</v>
      </c>
      <c r="J5329" t="s">
        <v>136</v>
      </c>
      <c r="K5329" t="s">
        <v>22</v>
      </c>
      <c r="L5329" t="s">
        <v>177</v>
      </c>
      <c r="M5329" t="s">
        <v>19775</v>
      </c>
      <c r="N5329" t="s">
        <v>19776</v>
      </c>
      <c r="O5329">
        <v>0.67722222222222217</v>
      </c>
      <c r="P5329">
        <v>1</v>
      </c>
      <c r="Q5329">
        <v>265</v>
      </c>
      <c r="R5329">
        <v>2</v>
      </c>
      <c r="S5329">
        <v>13</v>
      </c>
      <c r="T5329">
        <v>10</v>
      </c>
      <c r="U5329">
        <v>65</v>
      </c>
      <c r="V5329">
        <v>0</v>
      </c>
      <c r="W5329">
        <v>0</v>
      </c>
      <c r="X5329">
        <v>0.34240836000000002</v>
      </c>
      <c r="Y5329">
        <v>67.064064000000002</v>
      </c>
      <c r="Z5329">
        <v>0.75371975000000002</v>
      </c>
      <c r="AA5329">
        <v>2.7183754000000002</v>
      </c>
      <c r="AB5329">
        <v>116.30687</v>
      </c>
      <c r="AC5329">
        <v>33.249839999999999</v>
      </c>
      <c r="AD5329">
        <v>0</v>
      </c>
      <c r="AE5329">
        <v>0</v>
      </c>
      <c r="AF5329">
        <v>220.43527</v>
      </c>
    </row>
    <row r="5330" spans="1:32" x14ac:dyDescent="0.3">
      <c r="A5330">
        <v>3015004</v>
      </c>
      <c r="B5330">
        <v>1</v>
      </c>
      <c r="C5330" t="s">
        <v>83</v>
      </c>
      <c r="D5330" t="s">
        <v>123</v>
      </c>
      <c r="E5330" t="s">
        <v>1297</v>
      </c>
      <c r="F5330" t="s">
        <v>1298</v>
      </c>
      <c r="G5330" t="s">
        <v>134</v>
      </c>
      <c r="H5330" t="s">
        <v>211</v>
      </c>
      <c r="I5330" t="s">
        <v>79</v>
      </c>
      <c r="J5330" t="s">
        <v>136</v>
      </c>
      <c r="K5330" t="s">
        <v>22</v>
      </c>
      <c r="L5330" t="s">
        <v>177</v>
      </c>
      <c r="M5330" t="s">
        <v>19777</v>
      </c>
      <c r="N5330" t="s">
        <v>19778</v>
      </c>
      <c r="O5330">
        <v>0.3888888888888889</v>
      </c>
      <c r="P5330">
        <v>1</v>
      </c>
      <c r="Q5330">
        <v>503</v>
      </c>
      <c r="R5330">
        <v>14</v>
      </c>
      <c r="S5330">
        <v>25</v>
      </c>
      <c r="T5330">
        <v>9</v>
      </c>
      <c r="U5330">
        <v>73</v>
      </c>
      <c r="V5330">
        <v>4</v>
      </c>
      <c r="W5330">
        <v>0</v>
      </c>
      <c r="X5330">
        <v>0.45067580000000002</v>
      </c>
      <c r="Y5330">
        <v>40.644649999999999</v>
      </c>
      <c r="Z5330">
        <v>2.2828343000000002</v>
      </c>
      <c r="AA5330">
        <v>4.8950905999999996</v>
      </c>
      <c r="AB5330">
        <v>90.287796</v>
      </c>
      <c r="AC5330">
        <v>16.082021999999998</v>
      </c>
      <c r="AD5330">
        <v>399.92563000000001</v>
      </c>
      <c r="AE5330">
        <v>0</v>
      </c>
      <c r="AF5330">
        <v>554.56870000000004</v>
      </c>
    </row>
    <row r="5331" spans="1:32" x14ac:dyDescent="0.3">
      <c r="A5331">
        <v>3020037</v>
      </c>
      <c r="B5331">
        <v>1</v>
      </c>
      <c r="C5331" t="s">
        <v>82</v>
      </c>
      <c r="D5331" t="s">
        <v>97</v>
      </c>
      <c r="E5331" t="s">
        <v>19779</v>
      </c>
      <c r="F5331" t="s">
        <v>19780</v>
      </c>
      <c r="G5331" t="s">
        <v>134</v>
      </c>
      <c r="H5331" t="s">
        <v>318</v>
      </c>
      <c r="I5331" t="s">
        <v>79</v>
      </c>
      <c r="J5331" t="s">
        <v>136</v>
      </c>
      <c r="K5331" t="s">
        <v>22</v>
      </c>
      <c r="L5331" t="s">
        <v>177</v>
      </c>
      <c r="M5331" t="s">
        <v>19781</v>
      </c>
      <c r="N5331" t="s">
        <v>19782</v>
      </c>
      <c r="O5331">
        <v>0.85415138888888897</v>
      </c>
      <c r="P5331">
        <v>0</v>
      </c>
      <c r="Q5331">
        <v>12</v>
      </c>
      <c r="R5331">
        <v>0</v>
      </c>
      <c r="S5331">
        <v>6</v>
      </c>
      <c r="T5331">
        <v>0</v>
      </c>
      <c r="U5331">
        <v>1</v>
      </c>
      <c r="V5331">
        <v>0</v>
      </c>
      <c r="W5331">
        <v>0</v>
      </c>
      <c r="X5331">
        <v>0</v>
      </c>
      <c r="Y5331">
        <v>7.5302059999999997</v>
      </c>
      <c r="Z5331">
        <v>0</v>
      </c>
      <c r="AA5331">
        <v>1.3598344</v>
      </c>
      <c r="AB5331">
        <v>0</v>
      </c>
      <c r="AC5331">
        <v>3.8358637999999998</v>
      </c>
      <c r="AD5331">
        <v>0</v>
      </c>
      <c r="AE5331">
        <v>0</v>
      </c>
      <c r="AF5331">
        <v>12.725904</v>
      </c>
    </row>
    <row r="5332" spans="1:32" x14ac:dyDescent="0.3">
      <c r="A5332">
        <v>3015021</v>
      </c>
      <c r="B5332">
        <v>1</v>
      </c>
      <c r="C5332" t="s">
        <v>82</v>
      </c>
      <c r="D5332" t="s">
        <v>103</v>
      </c>
      <c r="E5332" t="s">
        <v>19783</v>
      </c>
      <c r="F5332" t="s">
        <v>19784</v>
      </c>
      <c r="G5332" t="s">
        <v>134</v>
      </c>
      <c r="H5332" t="s">
        <v>247</v>
      </c>
      <c r="I5332" t="s">
        <v>78</v>
      </c>
      <c r="J5332" t="s">
        <v>136</v>
      </c>
      <c r="K5332" t="s">
        <v>22</v>
      </c>
      <c r="L5332" t="s">
        <v>177</v>
      </c>
      <c r="M5332" t="s">
        <v>19785</v>
      </c>
      <c r="N5332" t="s">
        <v>19786</v>
      </c>
      <c r="O5332">
        <v>1.9624022222222222</v>
      </c>
      <c r="P5332">
        <v>0</v>
      </c>
      <c r="Q5332">
        <v>36</v>
      </c>
      <c r="R5332">
        <v>0</v>
      </c>
      <c r="S5332">
        <v>5</v>
      </c>
      <c r="T5332">
        <v>0</v>
      </c>
      <c r="U5332">
        <v>3</v>
      </c>
      <c r="V5332">
        <v>0</v>
      </c>
      <c r="W5332">
        <v>0</v>
      </c>
      <c r="X5332">
        <v>0</v>
      </c>
      <c r="Y5332">
        <v>10.902958</v>
      </c>
      <c r="Z5332">
        <v>0</v>
      </c>
      <c r="AA5332">
        <v>1.3290286</v>
      </c>
      <c r="AB5332">
        <v>0</v>
      </c>
      <c r="AC5332">
        <v>4.2280363999999997</v>
      </c>
      <c r="AD5332">
        <v>0</v>
      </c>
      <c r="AE5332">
        <v>0</v>
      </c>
      <c r="AF5332">
        <v>16.460024000000001</v>
      </c>
    </row>
    <row r="5333" spans="1:32" x14ac:dyDescent="0.3">
      <c r="A5333">
        <v>3015084</v>
      </c>
      <c r="B5333">
        <v>1</v>
      </c>
      <c r="C5333" t="s">
        <v>82</v>
      </c>
      <c r="D5333" t="s">
        <v>98</v>
      </c>
      <c r="E5333" t="s">
        <v>19787</v>
      </c>
      <c r="F5333" t="s">
        <v>19788</v>
      </c>
      <c r="G5333" t="s">
        <v>134</v>
      </c>
      <c r="H5333" t="s">
        <v>216</v>
      </c>
      <c r="I5333" t="s">
        <v>78</v>
      </c>
      <c r="J5333" t="s">
        <v>136</v>
      </c>
      <c r="K5333" t="s">
        <v>22</v>
      </c>
      <c r="L5333" t="s">
        <v>177</v>
      </c>
      <c r="M5333" t="s">
        <v>19789</v>
      </c>
      <c r="N5333" t="s">
        <v>19790</v>
      </c>
      <c r="O5333">
        <v>1.801085</v>
      </c>
      <c r="P5333">
        <v>0</v>
      </c>
      <c r="Q5333">
        <v>5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2.0793278000000002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2.0793278000000002</v>
      </c>
    </row>
    <row r="5334" spans="1:32" x14ac:dyDescent="0.3">
      <c r="A5334">
        <v>3015661</v>
      </c>
      <c r="B5334">
        <v>1</v>
      </c>
      <c r="C5334" t="s">
        <v>83</v>
      </c>
      <c r="D5334" t="s">
        <v>128</v>
      </c>
      <c r="E5334" t="s">
        <v>18797</v>
      </c>
      <c r="F5334" t="s">
        <v>18798</v>
      </c>
      <c r="G5334" t="s">
        <v>134</v>
      </c>
      <c r="H5334" t="s">
        <v>336</v>
      </c>
      <c r="I5334" t="s">
        <v>79</v>
      </c>
      <c r="J5334" t="s">
        <v>136</v>
      </c>
      <c r="K5334" t="s">
        <v>22</v>
      </c>
      <c r="L5334" t="s">
        <v>137</v>
      </c>
      <c r="M5334" t="s">
        <v>19791</v>
      </c>
      <c r="N5334" t="s">
        <v>19792</v>
      </c>
      <c r="O5334">
        <v>2.7974999999999999</v>
      </c>
      <c r="P5334">
        <v>0</v>
      </c>
      <c r="Q5334">
        <v>0</v>
      </c>
      <c r="R5334">
        <v>31</v>
      </c>
      <c r="S5334">
        <v>7</v>
      </c>
      <c r="T5334">
        <v>2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63.590614000000002</v>
      </c>
      <c r="AA5334">
        <v>6.6966749999999999</v>
      </c>
      <c r="AB5334">
        <v>0.37305870000000002</v>
      </c>
      <c r="AC5334">
        <v>0</v>
      </c>
      <c r="AD5334">
        <v>0</v>
      </c>
      <c r="AE5334">
        <v>0</v>
      </c>
      <c r="AF5334">
        <v>70.660349999999994</v>
      </c>
    </row>
    <row r="5335" spans="1:32" x14ac:dyDescent="0.3">
      <c r="A5335">
        <v>3016822</v>
      </c>
      <c r="B5335">
        <v>1</v>
      </c>
      <c r="C5335" t="s">
        <v>82</v>
      </c>
      <c r="D5335" t="s">
        <v>90</v>
      </c>
      <c r="E5335" t="s">
        <v>19793</v>
      </c>
      <c r="F5335" t="s">
        <v>19794</v>
      </c>
      <c r="G5335" t="s">
        <v>134</v>
      </c>
      <c r="H5335" t="s">
        <v>478</v>
      </c>
      <c r="I5335" t="s">
        <v>78</v>
      </c>
      <c r="J5335" t="s">
        <v>136</v>
      </c>
      <c r="K5335" t="s">
        <v>22</v>
      </c>
      <c r="L5335" t="s">
        <v>177</v>
      </c>
      <c r="M5335" t="s">
        <v>19795</v>
      </c>
      <c r="N5335" t="s">
        <v>19796</v>
      </c>
      <c r="O5335">
        <v>1.6519722222222224</v>
      </c>
      <c r="P5335">
        <v>0</v>
      </c>
      <c r="Q5335">
        <v>14</v>
      </c>
      <c r="R5335">
        <v>0</v>
      </c>
      <c r="S5335">
        <v>0</v>
      </c>
      <c r="T5335">
        <v>0</v>
      </c>
      <c r="U5335">
        <v>6</v>
      </c>
      <c r="V5335">
        <v>0</v>
      </c>
      <c r="W5335">
        <v>0</v>
      </c>
      <c r="X5335">
        <v>0</v>
      </c>
      <c r="Y5335">
        <v>22.271076000000001</v>
      </c>
      <c r="Z5335">
        <v>0</v>
      </c>
      <c r="AA5335">
        <v>0</v>
      </c>
      <c r="AB5335">
        <v>0</v>
      </c>
      <c r="AC5335">
        <v>14.505492</v>
      </c>
      <c r="AD5335">
        <v>0</v>
      </c>
      <c r="AE5335">
        <v>0</v>
      </c>
      <c r="AF5335">
        <v>36.77657</v>
      </c>
    </row>
    <row r="5336" spans="1:32" x14ac:dyDescent="0.3">
      <c r="A5336">
        <v>3017042</v>
      </c>
      <c r="B5336">
        <v>1</v>
      </c>
      <c r="C5336" t="s">
        <v>83</v>
      </c>
      <c r="D5336" t="s">
        <v>122</v>
      </c>
      <c r="E5336" t="s">
        <v>19797</v>
      </c>
      <c r="F5336" t="s">
        <v>19798</v>
      </c>
      <c r="G5336" t="s">
        <v>134</v>
      </c>
      <c r="H5336" t="s">
        <v>182</v>
      </c>
      <c r="I5336" t="s">
        <v>78</v>
      </c>
      <c r="J5336" t="s">
        <v>136</v>
      </c>
      <c r="K5336" t="s">
        <v>22</v>
      </c>
      <c r="L5336" t="s">
        <v>177</v>
      </c>
      <c r="M5336" t="s">
        <v>19799</v>
      </c>
      <c r="N5336" t="s">
        <v>19800</v>
      </c>
      <c r="O5336">
        <v>1.8995280555555556</v>
      </c>
      <c r="P5336">
        <v>0</v>
      </c>
      <c r="Q5336">
        <v>9</v>
      </c>
      <c r="R5336">
        <v>0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0</v>
      </c>
      <c r="Y5336">
        <v>0.99525129999999995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0.99525129999999995</v>
      </c>
    </row>
    <row r="5337" spans="1:32" x14ac:dyDescent="0.3">
      <c r="A5337">
        <v>3018102</v>
      </c>
      <c r="B5337">
        <v>1</v>
      </c>
      <c r="C5337" t="s">
        <v>82</v>
      </c>
      <c r="D5337" t="s">
        <v>113</v>
      </c>
      <c r="E5337" t="s">
        <v>19801</v>
      </c>
      <c r="F5337" t="s">
        <v>19802</v>
      </c>
      <c r="G5337" t="s">
        <v>134</v>
      </c>
      <c r="H5337" t="s">
        <v>404</v>
      </c>
      <c r="I5337" t="s">
        <v>79</v>
      </c>
      <c r="J5337" t="s">
        <v>136</v>
      </c>
      <c r="K5337" t="s">
        <v>22</v>
      </c>
      <c r="L5337" t="s">
        <v>177</v>
      </c>
      <c r="M5337" t="s">
        <v>19803</v>
      </c>
      <c r="N5337" t="s">
        <v>19804</v>
      </c>
      <c r="O5337">
        <v>2.8876972222222221</v>
      </c>
      <c r="P5337">
        <v>1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3.5190459999999999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3.5190459999999999</v>
      </c>
    </row>
    <row r="5338" spans="1:32" x14ac:dyDescent="0.3">
      <c r="A5338">
        <v>3012955</v>
      </c>
      <c r="B5338">
        <v>1</v>
      </c>
      <c r="C5338" t="s">
        <v>82</v>
      </c>
      <c r="D5338" t="s">
        <v>90</v>
      </c>
      <c r="E5338" t="s">
        <v>19805</v>
      </c>
      <c r="F5338" t="s">
        <v>19806</v>
      </c>
      <c r="G5338" t="s">
        <v>134</v>
      </c>
      <c r="H5338" t="s">
        <v>142</v>
      </c>
      <c r="I5338" t="s">
        <v>78</v>
      </c>
      <c r="J5338" t="s">
        <v>136</v>
      </c>
      <c r="K5338" t="s">
        <v>22</v>
      </c>
      <c r="L5338" t="s">
        <v>137</v>
      </c>
      <c r="M5338" t="s">
        <v>19807</v>
      </c>
      <c r="N5338" t="s">
        <v>19808</v>
      </c>
      <c r="O5338">
        <v>7.1102777777777781</v>
      </c>
      <c r="P5338">
        <v>0</v>
      </c>
      <c r="Q5338">
        <v>112</v>
      </c>
      <c r="R5338">
        <v>0</v>
      </c>
      <c r="S5338">
        <v>0</v>
      </c>
      <c r="T5338">
        <v>0</v>
      </c>
      <c r="U5338">
        <v>10</v>
      </c>
      <c r="V5338">
        <v>0</v>
      </c>
      <c r="W5338">
        <v>0</v>
      </c>
      <c r="X5338">
        <v>0</v>
      </c>
      <c r="Y5338">
        <v>180.6259</v>
      </c>
      <c r="Z5338">
        <v>0</v>
      </c>
      <c r="AA5338">
        <v>0</v>
      </c>
      <c r="AB5338">
        <v>0</v>
      </c>
      <c r="AC5338">
        <v>25.124516</v>
      </c>
      <c r="AD5338">
        <v>0</v>
      </c>
      <c r="AE5338">
        <v>0</v>
      </c>
      <c r="AF5338">
        <v>205.75040999999999</v>
      </c>
    </row>
    <row r="5339" spans="1:32" x14ac:dyDescent="0.3">
      <c r="A5339">
        <v>3000177</v>
      </c>
      <c r="B5339">
        <v>1</v>
      </c>
      <c r="C5339" t="s">
        <v>82</v>
      </c>
      <c r="D5339" t="s">
        <v>98</v>
      </c>
      <c r="E5339" t="s">
        <v>19809</v>
      </c>
      <c r="F5339" t="s">
        <v>19810</v>
      </c>
      <c r="G5339" t="s">
        <v>134</v>
      </c>
      <c r="H5339" t="s">
        <v>135</v>
      </c>
      <c r="I5339" t="s">
        <v>79</v>
      </c>
      <c r="J5339" t="s">
        <v>346</v>
      </c>
      <c r="K5339" t="s">
        <v>22</v>
      </c>
      <c r="L5339" t="s">
        <v>137</v>
      </c>
      <c r="M5339" t="s">
        <v>19811</v>
      </c>
      <c r="N5339" t="s">
        <v>19812</v>
      </c>
      <c r="O5339">
        <v>4.5096111111111115E-2</v>
      </c>
      <c r="P5339">
        <v>0</v>
      </c>
      <c r="Q5339">
        <v>223</v>
      </c>
      <c r="R5339">
        <v>0</v>
      </c>
      <c r="S5339">
        <v>0</v>
      </c>
      <c r="T5339">
        <v>0</v>
      </c>
      <c r="U5339">
        <v>86</v>
      </c>
      <c r="V5339">
        <v>0</v>
      </c>
      <c r="W5339">
        <v>0</v>
      </c>
      <c r="X5339">
        <v>0</v>
      </c>
      <c r="Y5339">
        <v>3.4068227000000002</v>
      </c>
      <c r="Z5339">
        <v>0</v>
      </c>
      <c r="AA5339">
        <v>0</v>
      </c>
      <c r="AB5339">
        <v>0</v>
      </c>
      <c r="AC5339">
        <v>3.2397171999999999</v>
      </c>
      <c r="AD5339">
        <v>0</v>
      </c>
      <c r="AE5339">
        <v>0</v>
      </c>
      <c r="AF5339">
        <v>6.6465396999999999</v>
      </c>
    </row>
    <row r="5340" spans="1:32" x14ac:dyDescent="0.3">
      <c r="A5340">
        <v>3019190</v>
      </c>
      <c r="B5340">
        <v>2</v>
      </c>
      <c r="C5340" t="s">
        <v>82</v>
      </c>
      <c r="D5340" t="s">
        <v>104</v>
      </c>
      <c r="E5340" t="s">
        <v>1284</v>
      </c>
      <c r="F5340" t="s">
        <v>1285</v>
      </c>
      <c r="G5340" t="s">
        <v>134</v>
      </c>
      <c r="H5340" t="s">
        <v>404</v>
      </c>
      <c r="I5340" t="s">
        <v>78</v>
      </c>
      <c r="J5340" t="s">
        <v>136</v>
      </c>
      <c r="K5340" t="s">
        <v>22</v>
      </c>
      <c r="L5340" t="s">
        <v>177</v>
      </c>
      <c r="M5340" t="s">
        <v>19813</v>
      </c>
      <c r="N5340" t="s">
        <v>19814</v>
      </c>
      <c r="O5340">
        <v>0.66397194444444441</v>
      </c>
      <c r="P5340">
        <v>0</v>
      </c>
      <c r="Q5340">
        <v>291</v>
      </c>
      <c r="R5340">
        <v>0</v>
      </c>
      <c r="S5340">
        <v>0</v>
      </c>
      <c r="T5340">
        <v>0</v>
      </c>
      <c r="U5340">
        <v>20</v>
      </c>
      <c r="V5340">
        <v>0</v>
      </c>
      <c r="W5340">
        <v>0</v>
      </c>
      <c r="X5340">
        <v>0</v>
      </c>
      <c r="Y5340">
        <v>22.759039999999999</v>
      </c>
      <c r="Z5340">
        <v>0</v>
      </c>
      <c r="AA5340">
        <v>0</v>
      </c>
      <c r="AB5340">
        <v>0</v>
      </c>
      <c r="AC5340">
        <v>4.9141680000000001</v>
      </c>
      <c r="AD5340">
        <v>0</v>
      </c>
      <c r="AE5340">
        <v>0</v>
      </c>
      <c r="AF5340">
        <v>27.673207999999999</v>
      </c>
    </row>
    <row r="5341" spans="1:32" x14ac:dyDescent="0.3">
      <c r="A5341">
        <v>3018393</v>
      </c>
      <c r="B5341">
        <v>1</v>
      </c>
      <c r="C5341" t="s">
        <v>83</v>
      </c>
      <c r="D5341" t="s">
        <v>119</v>
      </c>
      <c r="E5341" t="s">
        <v>17670</v>
      </c>
      <c r="F5341" t="s">
        <v>17671</v>
      </c>
      <c r="G5341" t="s">
        <v>134</v>
      </c>
      <c r="H5341" t="s">
        <v>487</v>
      </c>
      <c r="I5341" t="s">
        <v>78</v>
      </c>
      <c r="J5341" t="s">
        <v>136</v>
      </c>
      <c r="K5341" t="s">
        <v>22</v>
      </c>
      <c r="L5341" t="s">
        <v>177</v>
      </c>
      <c r="M5341" t="s">
        <v>19815</v>
      </c>
      <c r="N5341" t="s">
        <v>19816</v>
      </c>
      <c r="O5341">
        <v>2.3358333333333334</v>
      </c>
      <c r="P5341">
        <v>0</v>
      </c>
      <c r="Q5341">
        <v>12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2.8088099999999998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2.8088099999999998</v>
      </c>
    </row>
    <row r="5342" spans="1:32" x14ac:dyDescent="0.3">
      <c r="A5342">
        <v>3011037</v>
      </c>
      <c r="B5342">
        <v>2</v>
      </c>
      <c r="C5342" t="s">
        <v>82</v>
      </c>
      <c r="D5342" t="s">
        <v>112</v>
      </c>
      <c r="E5342" t="s">
        <v>19817</v>
      </c>
      <c r="F5342" t="s">
        <v>5413</v>
      </c>
      <c r="G5342" t="s">
        <v>134</v>
      </c>
      <c r="H5342" t="s">
        <v>252</v>
      </c>
      <c r="I5342" t="s">
        <v>79</v>
      </c>
      <c r="J5342" t="s">
        <v>136</v>
      </c>
      <c r="K5342" t="s">
        <v>22</v>
      </c>
      <c r="L5342" t="s">
        <v>177</v>
      </c>
      <c r="M5342" t="s">
        <v>19818</v>
      </c>
      <c r="N5342" t="s">
        <v>19819</v>
      </c>
      <c r="O5342">
        <v>1.3013888888888889</v>
      </c>
      <c r="P5342">
        <v>24</v>
      </c>
      <c r="Q5342">
        <v>2743</v>
      </c>
      <c r="R5342">
        <v>34</v>
      </c>
      <c r="S5342">
        <v>217</v>
      </c>
      <c r="T5342">
        <v>67</v>
      </c>
      <c r="U5342">
        <v>877</v>
      </c>
      <c r="V5342">
        <v>5</v>
      </c>
      <c r="W5342">
        <v>0</v>
      </c>
      <c r="X5342">
        <v>32.274292000000003</v>
      </c>
      <c r="Y5342">
        <v>566.27985000000001</v>
      </c>
      <c r="Z5342">
        <v>175.15397999999999</v>
      </c>
      <c r="AA5342">
        <v>98.423490000000001</v>
      </c>
      <c r="AB5342">
        <v>273.31274000000002</v>
      </c>
      <c r="AC5342">
        <v>297.21832000000001</v>
      </c>
      <c r="AD5342">
        <v>188.86099999999999</v>
      </c>
      <c r="AE5342">
        <v>0</v>
      </c>
      <c r="AF5342">
        <v>1631.5237</v>
      </c>
    </row>
    <row r="5343" spans="1:32" x14ac:dyDescent="0.3">
      <c r="A5343">
        <v>3018408</v>
      </c>
      <c r="B5343">
        <v>1</v>
      </c>
      <c r="C5343" t="s">
        <v>83</v>
      </c>
      <c r="D5343" t="s">
        <v>129</v>
      </c>
      <c r="E5343" t="s">
        <v>19820</v>
      </c>
      <c r="F5343" t="s">
        <v>19821</v>
      </c>
      <c r="G5343" t="s">
        <v>134</v>
      </c>
      <c r="H5343" t="s">
        <v>211</v>
      </c>
      <c r="I5343" t="s">
        <v>79</v>
      </c>
      <c r="J5343" t="s">
        <v>136</v>
      </c>
      <c r="K5343" t="s">
        <v>22</v>
      </c>
      <c r="L5343" t="s">
        <v>177</v>
      </c>
      <c r="M5343" t="s">
        <v>19822</v>
      </c>
      <c r="N5343" t="s">
        <v>19823</v>
      </c>
      <c r="O5343">
        <v>1.1891666666666667</v>
      </c>
      <c r="P5343">
        <v>0</v>
      </c>
      <c r="Q5343">
        <v>0</v>
      </c>
      <c r="R5343">
        <v>0</v>
      </c>
      <c r="S5343">
        <v>0</v>
      </c>
      <c r="T5343">
        <v>3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63.070880000000002</v>
      </c>
      <c r="AC5343">
        <v>0</v>
      </c>
      <c r="AD5343">
        <v>0</v>
      </c>
      <c r="AE5343">
        <v>0</v>
      </c>
      <c r="AF5343">
        <v>63.070880000000002</v>
      </c>
    </row>
    <row r="5344" spans="1:32" x14ac:dyDescent="0.3">
      <c r="A5344">
        <v>3019259</v>
      </c>
      <c r="B5344">
        <v>1</v>
      </c>
      <c r="C5344" t="s">
        <v>83</v>
      </c>
      <c r="D5344" t="s">
        <v>123</v>
      </c>
      <c r="E5344" t="s">
        <v>7653</v>
      </c>
      <c r="F5344" t="s">
        <v>7654</v>
      </c>
      <c r="G5344" t="s">
        <v>134</v>
      </c>
      <c r="H5344" t="s">
        <v>318</v>
      </c>
      <c r="I5344" t="s">
        <v>79</v>
      </c>
      <c r="J5344" t="s">
        <v>136</v>
      </c>
      <c r="K5344" t="s">
        <v>22</v>
      </c>
      <c r="L5344" t="s">
        <v>177</v>
      </c>
      <c r="M5344" t="s">
        <v>19824</v>
      </c>
      <c r="N5344" t="s">
        <v>19825</v>
      </c>
      <c r="O5344">
        <v>4.2689308333333331</v>
      </c>
      <c r="P5344">
        <v>0</v>
      </c>
      <c r="Q5344">
        <v>0</v>
      </c>
      <c r="R5344">
        <v>2</v>
      </c>
      <c r="S5344">
        <v>4</v>
      </c>
      <c r="T5344">
        <v>2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2.4602213000000002</v>
      </c>
      <c r="AA5344">
        <v>14.860815000000001</v>
      </c>
      <c r="AB5344">
        <v>617.31024000000002</v>
      </c>
      <c r="AC5344">
        <v>0</v>
      </c>
      <c r="AD5344">
        <v>0</v>
      </c>
      <c r="AE5344">
        <v>0</v>
      </c>
      <c r="AF5344">
        <v>634.63130000000001</v>
      </c>
    </row>
    <row r="5345" spans="1:32" x14ac:dyDescent="0.3">
      <c r="A5345">
        <v>3016948</v>
      </c>
      <c r="B5345">
        <v>1</v>
      </c>
      <c r="C5345" t="s">
        <v>82</v>
      </c>
      <c r="D5345" t="s">
        <v>84</v>
      </c>
      <c r="E5345" t="s">
        <v>19826</v>
      </c>
      <c r="F5345" t="s">
        <v>19827</v>
      </c>
      <c r="G5345" t="s">
        <v>134</v>
      </c>
      <c r="H5345" t="s">
        <v>238</v>
      </c>
      <c r="I5345" t="s">
        <v>78</v>
      </c>
      <c r="J5345" t="s">
        <v>136</v>
      </c>
      <c r="K5345" t="s">
        <v>22</v>
      </c>
      <c r="L5345" t="s">
        <v>177</v>
      </c>
      <c r="M5345" t="s">
        <v>19828</v>
      </c>
      <c r="N5345" t="s">
        <v>19829</v>
      </c>
      <c r="O5345">
        <v>1.3849002777777777</v>
      </c>
      <c r="P5345">
        <v>0</v>
      </c>
      <c r="Q5345">
        <v>5</v>
      </c>
      <c r="R5345">
        <v>0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0</v>
      </c>
      <c r="Y5345">
        <v>1.1349222999999999</v>
      </c>
      <c r="Z5345">
        <v>0</v>
      </c>
      <c r="AA5345">
        <v>0</v>
      </c>
      <c r="AB5345">
        <v>0</v>
      </c>
      <c r="AC5345">
        <v>9.4365369999999995</v>
      </c>
      <c r="AD5345">
        <v>0</v>
      </c>
      <c r="AE5345">
        <v>0</v>
      </c>
      <c r="AF5345">
        <v>10.571459000000001</v>
      </c>
    </row>
    <row r="5346" spans="1:32" x14ac:dyDescent="0.3">
      <c r="A5346">
        <v>3017384</v>
      </c>
      <c r="B5346">
        <v>1</v>
      </c>
      <c r="C5346" t="s">
        <v>82</v>
      </c>
      <c r="D5346" t="s">
        <v>106</v>
      </c>
      <c r="E5346" t="s">
        <v>19830</v>
      </c>
      <c r="F5346" t="s">
        <v>19831</v>
      </c>
      <c r="G5346" t="s">
        <v>134</v>
      </c>
      <c r="H5346" t="s">
        <v>142</v>
      </c>
      <c r="I5346" t="s">
        <v>78</v>
      </c>
      <c r="J5346" t="s">
        <v>136</v>
      </c>
      <c r="K5346" t="s">
        <v>22</v>
      </c>
      <c r="L5346" t="s">
        <v>137</v>
      </c>
      <c r="M5346" t="s">
        <v>19832</v>
      </c>
      <c r="N5346" t="s">
        <v>19833</v>
      </c>
      <c r="O5346">
        <v>7.4516666666666671</v>
      </c>
      <c r="P5346">
        <v>0</v>
      </c>
      <c r="Q5346">
        <v>43</v>
      </c>
      <c r="R5346">
        <v>0</v>
      </c>
      <c r="S5346">
        <v>10</v>
      </c>
      <c r="T5346">
        <v>0</v>
      </c>
      <c r="U5346">
        <v>2</v>
      </c>
      <c r="V5346">
        <v>0</v>
      </c>
      <c r="W5346">
        <v>0</v>
      </c>
      <c r="X5346">
        <v>0</v>
      </c>
      <c r="Y5346">
        <v>65.314350000000005</v>
      </c>
      <c r="Z5346">
        <v>0</v>
      </c>
      <c r="AA5346">
        <v>4.0959344</v>
      </c>
      <c r="AB5346">
        <v>0</v>
      </c>
      <c r="AC5346">
        <v>11.717098</v>
      </c>
      <c r="AD5346">
        <v>0</v>
      </c>
      <c r="AE5346">
        <v>0</v>
      </c>
      <c r="AF5346">
        <v>81.127380000000002</v>
      </c>
    </row>
    <row r="5347" spans="1:32" x14ac:dyDescent="0.3">
      <c r="A5347">
        <v>3018130</v>
      </c>
      <c r="B5347">
        <v>1</v>
      </c>
      <c r="C5347" t="s">
        <v>82</v>
      </c>
      <c r="D5347" t="s">
        <v>113</v>
      </c>
      <c r="E5347" t="s">
        <v>11517</v>
      </c>
      <c r="F5347" t="s">
        <v>11518</v>
      </c>
      <c r="G5347" t="s">
        <v>134</v>
      </c>
      <c r="H5347" t="s">
        <v>211</v>
      </c>
      <c r="I5347" t="s">
        <v>79</v>
      </c>
      <c r="J5347" t="s">
        <v>136</v>
      </c>
      <c r="K5347" t="s">
        <v>22</v>
      </c>
      <c r="L5347" t="s">
        <v>177</v>
      </c>
      <c r="M5347" t="s">
        <v>19834</v>
      </c>
      <c r="N5347" t="s">
        <v>19835</v>
      </c>
      <c r="O5347">
        <v>2.2494444444444444</v>
      </c>
      <c r="P5347">
        <v>60</v>
      </c>
      <c r="Q5347">
        <v>288</v>
      </c>
      <c r="R5347">
        <v>0</v>
      </c>
      <c r="S5347">
        <v>48</v>
      </c>
      <c r="T5347">
        <v>7</v>
      </c>
      <c r="U5347">
        <v>51</v>
      </c>
      <c r="V5347">
        <v>0</v>
      </c>
      <c r="W5347">
        <v>0</v>
      </c>
      <c r="X5347">
        <v>851.73517000000004</v>
      </c>
      <c r="Y5347">
        <v>1809.5028</v>
      </c>
      <c r="Z5347">
        <v>0</v>
      </c>
      <c r="AA5347">
        <v>54.833500000000001</v>
      </c>
      <c r="AB5347">
        <v>247.22948</v>
      </c>
      <c r="AC5347">
        <v>211.25673</v>
      </c>
      <c r="AD5347">
        <v>0</v>
      </c>
      <c r="AE5347">
        <v>0</v>
      </c>
      <c r="AF5347">
        <v>3174.5576000000001</v>
      </c>
    </row>
    <row r="5348" spans="1:32" x14ac:dyDescent="0.3">
      <c r="A5348">
        <v>3015054</v>
      </c>
      <c r="B5348">
        <v>1</v>
      </c>
      <c r="C5348" t="s">
        <v>82</v>
      </c>
      <c r="D5348" t="s">
        <v>109</v>
      </c>
      <c r="E5348" t="s">
        <v>19836</v>
      </c>
      <c r="F5348" t="s">
        <v>19837</v>
      </c>
      <c r="G5348" t="s">
        <v>134</v>
      </c>
      <c r="H5348" t="s">
        <v>367</v>
      </c>
      <c r="I5348" t="s">
        <v>78</v>
      </c>
      <c r="J5348" t="s">
        <v>136</v>
      </c>
      <c r="K5348" t="s">
        <v>22</v>
      </c>
      <c r="L5348" t="s">
        <v>177</v>
      </c>
      <c r="M5348" t="s">
        <v>19838</v>
      </c>
      <c r="N5348" t="s">
        <v>19839</v>
      </c>
      <c r="O5348">
        <v>0.48701305555555557</v>
      </c>
      <c r="P5348">
        <v>0</v>
      </c>
      <c r="Q5348">
        <v>1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0.12780535000000001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0.12780535000000001</v>
      </c>
    </row>
    <row r="5349" spans="1:32" x14ac:dyDescent="0.3">
      <c r="A5349">
        <v>3018086</v>
      </c>
      <c r="B5349">
        <v>1</v>
      </c>
      <c r="C5349" t="s">
        <v>82</v>
      </c>
      <c r="D5349" t="s">
        <v>113</v>
      </c>
      <c r="E5349" t="s">
        <v>3754</v>
      </c>
      <c r="F5349" t="s">
        <v>3755</v>
      </c>
      <c r="G5349" t="s">
        <v>134</v>
      </c>
      <c r="H5349" t="s">
        <v>182</v>
      </c>
      <c r="I5349" t="s">
        <v>79</v>
      </c>
      <c r="J5349" t="s">
        <v>136</v>
      </c>
      <c r="K5349" t="s">
        <v>22</v>
      </c>
      <c r="L5349" t="s">
        <v>177</v>
      </c>
      <c r="M5349" t="s">
        <v>19840</v>
      </c>
      <c r="N5349" t="s">
        <v>19841</v>
      </c>
      <c r="O5349">
        <v>1.0100761111111112</v>
      </c>
      <c r="P5349">
        <v>5</v>
      </c>
      <c r="Q5349">
        <v>1980</v>
      </c>
      <c r="R5349">
        <v>3</v>
      </c>
      <c r="S5349">
        <v>250</v>
      </c>
      <c r="T5349">
        <v>14</v>
      </c>
      <c r="U5349">
        <v>274</v>
      </c>
      <c r="V5349">
        <v>0</v>
      </c>
      <c r="W5349">
        <v>0</v>
      </c>
      <c r="X5349">
        <v>359.40192000000002</v>
      </c>
      <c r="Y5349">
        <v>780.82309999999995</v>
      </c>
      <c r="Z5349">
        <v>5.2680009999999999</v>
      </c>
      <c r="AA5349">
        <v>86.699789999999993</v>
      </c>
      <c r="AB5349">
        <v>292.18563999999998</v>
      </c>
      <c r="AC5349">
        <v>213.73061999999999</v>
      </c>
      <c r="AD5349">
        <v>0</v>
      </c>
      <c r="AE5349">
        <v>0</v>
      </c>
      <c r="AF5349">
        <v>1738.1090999999999</v>
      </c>
    </row>
    <row r="5350" spans="1:32" x14ac:dyDescent="0.3">
      <c r="A5350">
        <v>3019149</v>
      </c>
      <c r="B5350">
        <v>1</v>
      </c>
      <c r="C5350" t="s">
        <v>82</v>
      </c>
      <c r="D5350" t="s">
        <v>110</v>
      </c>
      <c r="E5350" t="s">
        <v>19842</v>
      </c>
      <c r="F5350" t="s">
        <v>19843</v>
      </c>
      <c r="G5350" t="s">
        <v>134</v>
      </c>
      <c r="H5350" t="s">
        <v>211</v>
      </c>
      <c r="I5350" t="s">
        <v>79</v>
      </c>
      <c r="J5350" t="s">
        <v>136</v>
      </c>
      <c r="K5350" t="s">
        <v>22</v>
      </c>
      <c r="L5350" t="s">
        <v>177</v>
      </c>
      <c r="M5350" t="s">
        <v>19844</v>
      </c>
      <c r="N5350" t="s">
        <v>19845</v>
      </c>
      <c r="O5350">
        <v>1.1447222222222222</v>
      </c>
      <c r="P5350">
        <v>1</v>
      </c>
      <c r="Q5350">
        <v>42</v>
      </c>
      <c r="R5350">
        <v>21</v>
      </c>
      <c r="S5350">
        <v>275</v>
      </c>
      <c r="T5350">
        <v>11</v>
      </c>
      <c r="U5350">
        <v>63</v>
      </c>
      <c r="V5350">
        <v>3</v>
      </c>
      <c r="W5350">
        <v>0</v>
      </c>
      <c r="X5350">
        <v>8.5889110000000005E-2</v>
      </c>
      <c r="Y5350">
        <v>18.24438</v>
      </c>
      <c r="Z5350">
        <v>3.1099269999999999</v>
      </c>
      <c r="AA5350">
        <v>43.433933000000003</v>
      </c>
      <c r="AB5350">
        <v>165.40727000000001</v>
      </c>
      <c r="AC5350">
        <v>15.26824</v>
      </c>
      <c r="AD5350">
        <v>72.789764000000005</v>
      </c>
      <c r="AE5350">
        <v>0</v>
      </c>
      <c r="AF5350">
        <v>318.33942000000002</v>
      </c>
    </row>
    <row r="5351" spans="1:32" x14ac:dyDescent="0.3">
      <c r="A5351">
        <v>3019977</v>
      </c>
      <c r="B5351">
        <v>1</v>
      </c>
      <c r="C5351" t="s">
        <v>82</v>
      </c>
      <c r="D5351" t="s">
        <v>113</v>
      </c>
      <c r="E5351" t="s">
        <v>19846</v>
      </c>
      <c r="F5351" t="s">
        <v>19847</v>
      </c>
      <c r="G5351" t="s">
        <v>134</v>
      </c>
      <c r="H5351" t="s">
        <v>2058</v>
      </c>
      <c r="I5351" t="s">
        <v>78</v>
      </c>
      <c r="J5351" t="s">
        <v>136</v>
      </c>
      <c r="K5351" t="s">
        <v>22</v>
      </c>
      <c r="L5351" t="s">
        <v>177</v>
      </c>
      <c r="M5351" t="s">
        <v>19848</v>
      </c>
      <c r="N5351" t="s">
        <v>19849</v>
      </c>
      <c r="O5351">
        <v>1.8731147222222222</v>
      </c>
      <c r="P5351">
        <v>0</v>
      </c>
      <c r="Q5351">
        <v>107</v>
      </c>
      <c r="R5351">
        <v>0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0</v>
      </c>
      <c r="Y5351">
        <v>129.62656000000001</v>
      </c>
      <c r="Z5351">
        <v>0</v>
      </c>
      <c r="AA5351">
        <v>0</v>
      </c>
      <c r="AB5351">
        <v>0</v>
      </c>
      <c r="AC5351">
        <v>3.8527467</v>
      </c>
      <c r="AD5351">
        <v>0</v>
      </c>
      <c r="AE5351">
        <v>0</v>
      </c>
      <c r="AF5351">
        <v>133.47931</v>
      </c>
    </row>
    <row r="5352" spans="1:32" x14ac:dyDescent="0.3">
      <c r="A5352">
        <v>3015055</v>
      </c>
      <c r="B5352">
        <v>1</v>
      </c>
      <c r="C5352" t="s">
        <v>82</v>
      </c>
      <c r="D5352" t="s">
        <v>90</v>
      </c>
      <c r="E5352" t="s">
        <v>19850</v>
      </c>
      <c r="F5352" t="s">
        <v>19851</v>
      </c>
      <c r="G5352" t="s">
        <v>134</v>
      </c>
      <c r="H5352" t="s">
        <v>247</v>
      </c>
      <c r="I5352" t="s">
        <v>78</v>
      </c>
      <c r="J5352" t="s">
        <v>136</v>
      </c>
      <c r="K5352" t="s">
        <v>22</v>
      </c>
      <c r="L5352" t="s">
        <v>177</v>
      </c>
      <c r="M5352" t="s">
        <v>19852</v>
      </c>
      <c r="N5352" t="s">
        <v>19853</v>
      </c>
      <c r="O5352">
        <v>1.6747030555555555</v>
      </c>
      <c r="P5352">
        <v>0</v>
      </c>
      <c r="Q5352">
        <v>93</v>
      </c>
      <c r="R5352">
        <v>0</v>
      </c>
      <c r="S5352">
        <v>0</v>
      </c>
      <c r="T5352">
        <v>0</v>
      </c>
      <c r="U5352">
        <v>5</v>
      </c>
      <c r="V5352">
        <v>0</v>
      </c>
      <c r="W5352">
        <v>0</v>
      </c>
      <c r="X5352">
        <v>0</v>
      </c>
      <c r="Y5352">
        <v>39.171349999999997</v>
      </c>
      <c r="Z5352">
        <v>0</v>
      </c>
      <c r="AA5352">
        <v>0</v>
      </c>
      <c r="AB5352">
        <v>0</v>
      </c>
      <c r="AC5352">
        <v>17.12903</v>
      </c>
      <c r="AD5352">
        <v>0</v>
      </c>
      <c r="AE5352">
        <v>0</v>
      </c>
      <c r="AF5352">
        <v>56.300379999999997</v>
      </c>
    </row>
    <row r="5353" spans="1:32" x14ac:dyDescent="0.3">
      <c r="A5353">
        <v>3015082</v>
      </c>
      <c r="B5353">
        <v>1</v>
      </c>
      <c r="C5353" t="s">
        <v>82</v>
      </c>
      <c r="D5353" t="s">
        <v>104</v>
      </c>
      <c r="E5353" t="s">
        <v>19854</v>
      </c>
      <c r="F5353" t="s">
        <v>19855</v>
      </c>
      <c r="G5353" t="s">
        <v>134</v>
      </c>
      <c r="H5353" t="s">
        <v>367</v>
      </c>
      <c r="I5353" t="s">
        <v>78</v>
      </c>
      <c r="J5353" t="s">
        <v>136</v>
      </c>
      <c r="K5353" t="s">
        <v>22</v>
      </c>
      <c r="L5353" t="s">
        <v>177</v>
      </c>
      <c r="M5353" t="s">
        <v>19856</v>
      </c>
      <c r="N5353" t="s">
        <v>19857</v>
      </c>
      <c r="O5353">
        <v>2.8717469444444448</v>
      </c>
      <c r="P5353">
        <v>0</v>
      </c>
      <c r="Q5353">
        <v>2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2.513185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2.513185</v>
      </c>
    </row>
    <row r="5354" spans="1:32" x14ac:dyDescent="0.3">
      <c r="A5354">
        <v>3014975</v>
      </c>
      <c r="B5354">
        <v>1</v>
      </c>
      <c r="C5354" t="s">
        <v>83</v>
      </c>
      <c r="D5354" t="s">
        <v>130</v>
      </c>
      <c r="E5354" t="s">
        <v>18084</v>
      </c>
      <c r="F5354" t="s">
        <v>18085</v>
      </c>
      <c r="G5354" t="s">
        <v>134</v>
      </c>
      <c r="H5354" t="s">
        <v>367</v>
      </c>
      <c r="I5354" t="s">
        <v>78</v>
      </c>
      <c r="J5354" t="s">
        <v>136</v>
      </c>
      <c r="K5354" t="s">
        <v>22</v>
      </c>
      <c r="L5354" t="s">
        <v>177</v>
      </c>
      <c r="M5354" t="s">
        <v>19858</v>
      </c>
      <c r="N5354" t="s">
        <v>19859</v>
      </c>
      <c r="O5354">
        <v>0.76618777777777769</v>
      </c>
      <c r="P5354">
        <v>0</v>
      </c>
      <c r="Q5354">
        <v>13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1.6313242999999999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1.6313242999999999</v>
      </c>
    </row>
    <row r="5355" spans="1:32" x14ac:dyDescent="0.3">
      <c r="A5355">
        <v>3020023</v>
      </c>
      <c r="B5355">
        <v>1</v>
      </c>
      <c r="C5355" t="s">
        <v>82</v>
      </c>
      <c r="D5355" t="s">
        <v>87</v>
      </c>
      <c r="E5355" t="s">
        <v>19860</v>
      </c>
      <c r="F5355" t="s">
        <v>19861</v>
      </c>
      <c r="G5355" t="s">
        <v>134</v>
      </c>
      <c r="H5355" t="s">
        <v>182</v>
      </c>
      <c r="I5355" t="s">
        <v>78</v>
      </c>
      <c r="J5355" t="s">
        <v>136</v>
      </c>
      <c r="K5355" t="s">
        <v>22</v>
      </c>
      <c r="L5355" t="s">
        <v>177</v>
      </c>
      <c r="M5355" t="s">
        <v>19862</v>
      </c>
      <c r="N5355" t="s">
        <v>19863</v>
      </c>
      <c r="O5355">
        <v>0.71833333333333338</v>
      </c>
      <c r="P5355">
        <v>0</v>
      </c>
      <c r="Q5355">
        <v>406</v>
      </c>
      <c r="R5355">
        <v>0</v>
      </c>
      <c r="S5355">
        <v>0</v>
      </c>
      <c r="T5355">
        <v>0</v>
      </c>
      <c r="U5355">
        <v>17</v>
      </c>
      <c r="V5355">
        <v>0</v>
      </c>
      <c r="W5355">
        <v>0</v>
      </c>
      <c r="X5355">
        <v>0</v>
      </c>
      <c r="Y5355">
        <v>89.033649999999994</v>
      </c>
      <c r="Z5355">
        <v>0</v>
      </c>
      <c r="AA5355">
        <v>0</v>
      </c>
      <c r="AB5355">
        <v>0</v>
      </c>
      <c r="AC5355">
        <v>12.274305999999999</v>
      </c>
      <c r="AD5355">
        <v>0</v>
      </c>
      <c r="AE5355">
        <v>0</v>
      </c>
      <c r="AF5355">
        <v>101.30795999999999</v>
      </c>
    </row>
    <row r="5356" spans="1:32" x14ac:dyDescent="0.3">
      <c r="A5356">
        <v>3015061</v>
      </c>
      <c r="B5356">
        <v>1</v>
      </c>
      <c r="C5356" t="s">
        <v>82</v>
      </c>
      <c r="D5356" t="s">
        <v>92</v>
      </c>
      <c r="E5356" t="s">
        <v>7681</v>
      </c>
      <c r="F5356" t="s">
        <v>7682</v>
      </c>
      <c r="G5356" t="s">
        <v>134</v>
      </c>
      <c r="H5356" t="s">
        <v>367</v>
      </c>
      <c r="I5356" t="s">
        <v>78</v>
      </c>
      <c r="J5356" t="s">
        <v>136</v>
      </c>
      <c r="K5356" t="s">
        <v>22</v>
      </c>
      <c r="L5356" t="s">
        <v>177</v>
      </c>
      <c r="M5356" t="s">
        <v>19864</v>
      </c>
      <c r="N5356" t="s">
        <v>19865</v>
      </c>
      <c r="O5356">
        <v>7.2908744444444444</v>
      </c>
      <c r="P5356">
        <v>0</v>
      </c>
      <c r="Q5356">
        <v>2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15.7601385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15.7601385</v>
      </c>
    </row>
    <row r="5357" spans="1:32" x14ac:dyDescent="0.3">
      <c r="A5357">
        <v>3015043</v>
      </c>
      <c r="B5357">
        <v>1</v>
      </c>
      <c r="C5357" t="s">
        <v>83</v>
      </c>
      <c r="D5357" t="s">
        <v>130</v>
      </c>
      <c r="E5357" t="s">
        <v>7332</v>
      </c>
      <c r="F5357" t="s">
        <v>7333</v>
      </c>
      <c r="G5357" t="s">
        <v>134</v>
      </c>
      <c r="H5357" t="s">
        <v>211</v>
      </c>
      <c r="I5357" t="s">
        <v>79</v>
      </c>
      <c r="J5357" t="s">
        <v>136</v>
      </c>
      <c r="K5357" t="s">
        <v>22</v>
      </c>
      <c r="L5357" t="s">
        <v>177</v>
      </c>
      <c r="M5357" t="s">
        <v>19866</v>
      </c>
      <c r="N5357" t="s">
        <v>19867</v>
      </c>
      <c r="O5357">
        <v>1.1219444444444444</v>
      </c>
      <c r="P5357">
        <v>23</v>
      </c>
      <c r="Q5357">
        <v>195</v>
      </c>
      <c r="R5357">
        <v>312</v>
      </c>
      <c r="S5357">
        <v>105</v>
      </c>
      <c r="T5357">
        <v>10</v>
      </c>
      <c r="U5357">
        <v>9</v>
      </c>
      <c r="V5357">
        <v>0</v>
      </c>
      <c r="W5357">
        <v>0</v>
      </c>
      <c r="X5357">
        <v>5.4929389999999998</v>
      </c>
      <c r="Y5357">
        <v>57.869446000000003</v>
      </c>
      <c r="Z5357">
        <v>110.461494</v>
      </c>
      <c r="AA5357">
        <v>33.482224000000002</v>
      </c>
      <c r="AB5357">
        <v>7.5920953999999998</v>
      </c>
      <c r="AC5357">
        <v>9.0903690000000008</v>
      </c>
      <c r="AD5357">
        <v>0</v>
      </c>
      <c r="AE5357">
        <v>0</v>
      </c>
      <c r="AF5357">
        <v>223.98857000000001</v>
      </c>
    </row>
    <row r="5358" spans="1:32" x14ac:dyDescent="0.3">
      <c r="A5358">
        <v>3003708</v>
      </c>
      <c r="B5358">
        <v>1</v>
      </c>
      <c r="C5358" t="s">
        <v>82</v>
      </c>
      <c r="D5358" t="s">
        <v>104</v>
      </c>
      <c r="E5358" t="s">
        <v>19868</v>
      </c>
      <c r="F5358" t="s">
        <v>19869</v>
      </c>
      <c r="G5358" t="s">
        <v>134</v>
      </c>
      <c r="H5358" t="s">
        <v>4437</v>
      </c>
      <c r="I5358" t="s">
        <v>78</v>
      </c>
      <c r="J5358" t="s">
        <v>136</v>
      </c>
      <c r="K5358" t="s">
        <v>22</v>
      </c>
      <c r="L5358" t="s">
        <v>177</v>
      </c>
      <c r="M5358" t="s">
        <v>19870</v>
      </c>
      <c r="N5358" t="s">
        <v>19871</v>
      </c>
      <c r="O5358">
        <v>0.66289027777777787</v>
      </c>
      <c r="P5358">
        <v>0</v>
      </c>
      <c r="Q5358">
        <v>2</v>
      </c>
      <c r="R5358">
        <v>0</v>
      </c>
      <c r="S5358">
        <v>0</v>
      </c>
      <c r="T5358">
        <v>0</v>
      </c>
      <c r="U5358">
        <v>265</v>
      </c>
      <c r="V5358">
        <v>0</v>
      </c>
      <c r="W5358">
        <v>0</v>
      </c>
      <c r="X5358">
        <v>0</v>
      </c>
      <c r="Y5358">
        <v>0.41687906000000002</v>
      </c>
      <c r="Z5358">
        <v>0</v>
      </c>
      <c r="AA5358">
        <v>0</v>
      </c>
      <c r="AB5358">
        <v>0</v>
      </c>
      <c r="AC5358">
        <v>93.613720000000001</v>
      </c>
      <c r="AD5358">
        <v>0</v>
      </c>
      <c r="AE5358">
        <v>0</v>
      </c>
      <c r="AF5358">
        <v>94.030600000000007</v>
      </c>
    </row>
    <row r="5359" spans="1:32" x14ac:dyDescent="0.3">
      <c r="A5359">
        <v>3018036</v>
      </c>
      <c r="B5359">
        <v>1</v>
      </c>
      <c r="C5359" t="s">
        <v>82</v>
      </c>
      <c r="D5359" t="s">
        <v>94</v>
      </c>
      <c r="E5359" t="s">
        <v>10217</v>
      </c>
      <c r="F5359" t="s">
        <v>10218</v>
      </c>
      <c r="G5359" t="s">
        <v>134</v>
      </c>
      <c r="H5359" t="s">
        <v>211</v>
      </c>
      <c r="I5359" t="s">
        <v>79</v>
      </c>
      <c r="J5359" t="s">
        <v>136</v>
      </c>
      <c r="K5359" t="s">
        <v>22</v>
      </c>
      <c r="L5359" t="s">
        <v>177</v>
      </c>
      <c r="M5359" t="s">
        <v>19872</v>
      </c>
      <c r="N5359" t="s">
        <v>19873</v>
      </c>
      <c r="O5359">
        <v>0.55972222222222223</v>
      </c>
      <c r="P5359">
        <v>1</v>
      </c>
      <c r="Q5359">
        <v>115</v>
      </c>
      <c r="R5359">
        <v>6</v>
      </c>
      <c r="S5359">
        <v>42</v>
      </c>
      <c r="T5359">
        <v>5</v>
      </c>
      <c r="U5359">
        <v>22</v>
      </c>
      <c r="V5359">
        <v>0</v>
      </c>
      <c r="W5359">
        <v>0</v>
      </c>
      <c r="X5359">
        <v>12.145391</v>
      </c>
      <c r="Y5359">
        <v>7.5006519999999997</v>
      </c>
      <c r="Z5359">
        <v>1.6879770000000001</v>
      </c>
      <c r="AA5359">
        <v>11.09266</v>
      </c>
      <c r="AB5359">
        <v>57.617559999999997</v>
      </c>
      <c r="AC5359">
        <v>23.441824</v>
      </c>
      <c r="AD5359">
        <v>0</v>
      </c>
      <c r="AE5359">
        <v>0</v>
      </c>
      <c r="AF5359">
        <v>113.48605999999999</v>
      </c>
    </row>
    <row r="5360" spans="1:32" x14ac:dyDescent="0.3">
      <c r="A5360">
        <v>3015046</v>
      </c>
      <c r="B5360">
        <v>1</v>
      </c>
      <c r="C5360" t="s">
        <v>82</v>
      </c>
      <c r="D5360" t="s">
        <v>106</v>
      </c>
      <c r="E5360" t="s">
        <v>19874</v>
      </c>
      <c r="F5360" t="s">
        <v>19875</v>
      </c>
      <c r="G5360" t="s">
        <v>134</v>
      </c>
      <c r="H5360" t="s">
        <v>142</v>
      </c>
      <c r="I5360" t="s">
        <v>78</v>
      </c>
      <c r="J5360" t="s">
        <v>136</v>
      </c>
      <c r="K5360" t="s">
        <v>22</v>
      </c>
      <c r="L5360" t="s">
        <v>137</v>
      </c>
      <c r="M5360" t="s">
        <v>19876</v>
      </c>
      <c r="N5360" t="s">
        <v>19877</v>
      </c>
      <c r="O5360">
        <v>3.9622222222222221</v>
      </c>
      <c r="P5360">
        <v>0</v>
      </c>
      <c r="Q5360">
        <v>157</v>
      </c>
      <c r="R5360">
        <v>0</v>
      </c>
      <c r="S5360">
        <v>11</v>
      </c>
      <c r="T5360">
        <v>0</v>
      </c>
      <c r="U5360">
        <v>15</v>
      </c>
      <c r="V5360">
        <v>0</v>
      </c>
      <c r="W5360">
        <v>0</v>
      </c>
      <c r="X5360">
        <v>0</v>
      </c>
      <c r="Y5360">
        <v>188.96526</v>
      </c>
      <c r="Z5360">
        <v>0</v>
      </c>
      <c r="AA5360">
        <v>5.5297803999999999</v>
      </c>
      <c r="AB5360">
        <v>0</v>
      </c>
      <c r="AC5360">
        <v>71.151473999999993</v>
      </c>
      <c r="AD5360">
        <v>0</v>
      </c>
      <c r="AE5360">
        <v>0</v>
      </c>
      <c r="AF5360">
        <v>265.6465</v>
      </c>
    </row>
    <row r="5361" spans="1:32" x14ac:dyDescent="0.3">
      <c r="A5361">
        <v>3020052</v>
      </c>
      <c r="B5361">
        <v>1</v>
      </c>
      <c r="C5361" t="s">
        <v>82</v>
      </c>
      <c r="D5361" t="s">
        <v>106</v>
      </c>
      <c r="E5361" t="s">
        <v>15316</v>
      </c>
      <c r="F5361" t="s">
        <v>15317</v>
      </c>
      <c r="G5361" t="s">
        <v>134</v>
      </c>
      <c r="H5361" t="s">
        <v>182</v>
      </c>
      <c r="I5361" t="s">
        <v>78</v>
      </c>
      <c r="J5361" t="s">
        <v>136</v>
      </c>
      <c r="K5361" t="s">
        <v>22</v>
      </c>
      <c r="L5361" t="s">
        <v>177</v>
      </c>
      <c r="M5361" t="s">
        <v>19878</v>
      </c>
      <c r="N5361" t="s">
        <v>19879</v>
      </c>
      <c r="O5361">
        <v>2.7486352777777778</v>
      </c>
      <c r="P5361">
        <v>0</v>
      </c>
      <c r="Q5361">
        <v>73</v>
      </c>
      <c r="R5361">
        <v>0</v>
      </c>
      <c r="S5361">
        <v>1</v>
      </c>
      <c r="T5361">
        <v>0</v>
      </c>
      <c r="U5361">
        <v>3</v>
      </c>
      <c r="V5361">
        <v>0</v>
      </c>
      <c r="W5361">
        <v>0</v>
      </c>
      <c r="X5361">
        <v>0</v>
      </c>
      <c r="Y5361">
        <v>100.79499</v>
      </c>
      <c r="Z5361">
        <v>0</v>
      </c>
      <c r="AA5361">
        <v>2.6084269999999998</v>
      </c>
      <c r="AB5361">
        <v>0</v>
      </c>
      <c r="AC5361">
        <v>20.179134000000001</v>
      </c>
      <c r="AD5361">
        <v>0</v>
      </c>
      <c r="AE5361">
        <v>0</v>
      </c>
      <c r="AF5361">
        <v>123.58256</v>
      </c>
    </row>
    <row r="5362" spans="1:32" x14ac:dyDescent="0.3">
      <c r="A5362">
        <v>3015105</v>
      </c>
      <c r="B5362">
        <v>1</v>
      </c>
      <c r="C5362" t="s">
        <v>82</v>
      </c>
      <c r="D5362" t="s">
        <v>100</v>
      </c>
      <c r="E5362" t="s">
        <v>19880</v>
      </c>
      <c r="F5362" t="s">
        <v>19881</v>
      </c>
      <c r="G5362" t="s">
        <v>134</v>
      </c>
      <c r="H5362" t="s">
        <v>238</v>
      </c>
      <c r="I5362" t="s">
        <v>78</v>
      </c>
      <c r="J5362" t="s">
        <v>136</v>
      </c>
      <c r="K5362" t="s">
        <v>22</v>
      </c>
      <c r="L5362" t="s">
        <v>177</v>
      </c>
      <c r="M5362" t="s">
        <v>19882</v>
      </c>
      <c r="N5362" t="s">
        <v>19883</v>
      </c>
      <c r="O5362">
        <v>2.5240183333333333</v>
      </c>
      <c r="P5362">
        <v>0</v>
      </c>
      <c r="Q5362">
        <v>6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2.483857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2.483857</v>
      </c>
    </row>
    <row r="5363" spans="1:32" x14ac:dyDescent="0.3">
      <c r="A5363">
        <v>3019998</v>
      </c>
      <c r="B5363">
        <v>1</v>
      </c>
      <c r="C5363" t="s">
        <v>82</v>
      </c>
      <c r="D5363" t="s">
        <v>109</v>
      </c>
      <c r="E5363" t="s">
        <v>19884</v>
      </c>
      <c r="F5363" t="s">
        <v>19885</v>
      </c>
      <c r="G5363" t="s">
        <v>134</v>
      </c>
      <c r="H5363" t="s">
        <v>318</v>
      </c>
      <c r="I5363" t="s">
        <v>79</v>
      </c>
      <c r="J5363" t="s">
        <v>136</v>
      </c>
      <c r="K5363" t="s">
        <v>22</v>
      </c>
      <c r="L5363" t="s">
        <v>177</v>
      </c>
      <c r="M5363" t="s">
        <v>19886</v>
      </c>
      <c r="N5363" t="s">
        <v>19887</v>
      </c>
      <c r="O5363">
        <v>1.0305577777777777</v>
      </c>
      <c r="P5363">
        <v>0</v>
      </c>
      <c r="Q5363">
        <v>35</v>
      </c>
      <c r="R5363">
        <v>0</v>
      </c>
      <c r="S5363">
        <v>30</v>
      </c>
      <c r="T5363">
        <v>0</v>
      </c>
      <c r="U5363">
        <v>6</v>
      </c>
      <c r="V5363">
        <v>0</v>
      </c>
      <c r="W5363">
        <v>0</v>
      </c>
      <c r="X5363">
        <v>0</v>
      </c>
      <c r="Y5363">
        <v>12.41281</v>
      </c>
      <c r="Z5363">
        <v>0</v>
      </c>
      <c r="AA5363">
        <v>15.949619999999999</v>
      </c>
      <c r="AB5363">
        <v>0</v>
      </c>
      <c r="AC5363">
        <v>7.0175559999999999</v>
      </c>
      <c r="AD5363">
        <v>0</v>
      </c>
      <c r="AE5363">
        <v>0</v>
      </c>
      <c r="AF5363">
        <v>35.379986000000002</v>
      </c>
    </row>
    <row r="5364" spans="1:32" x14ac:dyDescent="0.3">
      <c r="A5364">
        <v>3018394</v>
      </c>
      <c r="B5364">
        <v>1</v>
      </c>
      <c r="C5364" t="s">
        <v>82</v>
      </c>
      <c r="D5364" t="s">
        <v>104</v>
      </c>
      <c r="E5364" t="s">
        <v>19197</v>
      </c>
      <c r="F5364" t="s">
        <v>19198</v>
      </c>
      <c r="G5364" t="s">
        <v>134</v>
      </c>
      <c r="H5364" t="s">
        <v>216</v>
      </c>
      <c r="I5364" t="s">
        <v>78</v>
      </c>
      <c r="J5364" t="s">
        <v>136</v>
      </c>
      <c r="K5364" t="s">
        <v>22</v>
      </c>
      <c r="L5364" t="s">
        <v>177</v>
      </c>
      <c r="M5364" t="s">
        <v>19888</v>
      </c>
      <c r="N5364" t="s">
        <v>19889</v>
      </c>
      <c r="O5364">
        <v>1.5479975000000001</v>
      </c>
      <c r="P5364">
        <v>0</v>
      </c>
      <c r="Q5364">
        <v>4</v>
      </c>
      <c r="R5364">
        <v>0</v>
      </c>
      <c r="S5364">
        <v>0</v>
      </c>
      <c r="T5364">
        <v>0</v>
      </c>
      <c r="U5364">
        <v>8</v>
      </c>
      <c r="V5364">
        <v>0</v>
      </c>
      <c r="W5364">
        <v>0</v>
      </c>
      <c r="X5364">
        <v>0</v>
      </c>
      <c r="Y5364">
        <v>2.1780932000000002</v>
      </c>
      <c r="Z5364">
        <v>0</v>
      </c>
      <c r="AA5364">
        <v>0</v>
      </c>
      <c r="AB5364">
        <v>0</v>
      </c>
      <c r="AC5364">
        <v>12.482278000000001</v>
      </c>
      <c r="AD5364">
        <v>0</v>
      </c>
      <c r="AE5364">
        <v>0</v>
      </c>
      <c r="AF5364">
        <v>14.660372000000001</v>
      </c>
    </row>
    <row r="5365" spans="1:32" x14ac:dyDescent="0.3">
      <c r="A5365">
        <v>3019138</v>
      </c>
      <c r="B5365">
        <v>1</v>
      </c>
      <c r="C5365" t="s">
        <v>82</v>
      </c>
      <c r="D5365" t="s">
        <v>84</v>
      </c>
      <c r="E5365" t="s">
        <v>6336</v>
      </c>
      <c r="F5365" t="s">
        <v>6337</v>
      </c>
      <c r="G5365" t="s">
        <v>134</v>
      </c>
      <c r="H5365" t="s">
        <v>182</v>
      </c>
      <c r="I5365" t="s">
        <v>79</v>
      </c>
      <c r="J5365" t="s">
        <v>136</v>
      </c>
      <c r="K5365" t="s">
        <v>22</v>
      </c>
      <c r="L5365" t="s">
        <v>177</v>
      </c>
      <c r="M5365" t="s">
        <v>19890</v>
      </c>
      <c r="N5365" t="s">
        <v>19891</v>
      </c>
      <c r="O5365">
        <v>0.61861111111111111</v>
      </c>
      <c r="P5365">
        <v>0</v>
      </c>
      <c r="Q5365">
        <v>0</v>
      </c>
      <c r="R5365">
        <v>0</v>
      </c>
      <c r="S5365">
        <v>0</v>
      </c>
      <c r="T5365">
        <v>2</v>
      </c>
      <c r="U5365">
        <v>0</v>
      </c>
      <c r="V5365">
        <v>1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2.9564455000000001</v>
      </c>
      <c r="AC5365">
        <v>0</v>
      </c>
      <c r="AD5365">
        <v>19.869478000000001</v>
      </c>
      <c r="AE5365">
        <v>0</v>
      </c>
      <c r="AF5365">
        <v>22.825921999999998</v>
      </c>
    </row>
    <row r="5366" spans="1:32" x14ac:dyDescent="0.3">
      <c r="A5366">
        <v>3015103</v>
      </c>
      <c r="B5366">
        <v>1</v>
      </c>
      <c r="C5366" t="s">
        <v>83</v>
      </c>
      <c r="D5366" t="s">
        <v>130</v>
      </c>
      <c r="E5366" t="s">
        <v>19892</v>
      </c>
      <c r="F5366" t="s">
        <v>19893</v>
      </c>
      <c r="G5366" t="s">
        <v>134</v>
      </c>
      <c r="H5366" t="s">
        <v>216</v>
      </c>
      <c r="I5366" t="s">
        <v>78</v>
      </c>
      <c r="J5366" t="s">
        <v>136</v>
      </c>
      <c r="K5366" t="s">
        <v>22</v>
      </c>
      <c r="L5366" t="s">
        <v>177</v>
      </c>
      <c r="M5366" t="s">
        <v>19894</v>
      </c>
      <c r="N5366" t="s">
        <v>19895</v>
      </c>
      <c r="O5366">
        <v>2.2409061111111108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16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42.205432999999999</v>
      </c>
      <c r="AD5366">
        <v>0</v>
      </c>
      <c r="AE5366">
        <v>0</v>
      </c>
      <c r="AF5366">
        <v>42.205432999999999</v>
      </c>
    </row>
    <row r="5367" spans="1:32" x14ac:dyDescent="0.3">
      <c r="A5367">
        <v>3019253</v>
      </c>
      <c r="B5367">
        <v>1</v>
      </c>
      <c r="C5367" t="s">
        <v>82</v>
      </c>
      <c r="D5367" t="s">
        <v>90</v>
      </c>
      <c r="E5367" t="s">
        <v>19896</v>
      </c>
      <c r="F5367" t="s">
        <v>19897</v>
      </c>
      <c r="G5367" t="s">
        <v>134</v>
      </c>
      <c r="H5367" t="s">
        <v>247</v>
      </c>
      <c r="I5367" t="s">
        <v>78</v>
      </c>
      <c r="J5367" t="s">
        <v>136</v>
      </c>
      <c r="K5367" t="s">
        <v>22</v>
      </c>
      <c r="L5367" t="s">
        <v>177</v>
      </c>
      <c r="M5367" t="s">
        <v>19898</v>
      </c>
      <c r="N5367" t="s">
        <v>19899</v>
      </c>
      <c r="O5367">
        <v>1.9592708333333333</v>
      </c>
      <c r="P5367">
        <v>0</v>
      </c>
      <c r="Q5367">
        <v>100</v>
      </c>
      <c r="R5367">
        <v>0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0</v>
      </c>
      <c r="Y5367">
        <v>55.989165999999997</v>
      </c>
      <c r="Z5367">
        <v>0</v>
      </c>
      <c r="AA5367">
        <v>0</v>
      </c>
      <c r="AB5367">
        <v>0</v>
      </c>
      <c r="AC5367">
        <v>0.3267873</v>
      </c>
      <c r="AD5367">
        <v>0</v>
      </c>
      <c r="AE5367">
        <v>0</v>
      </c>
      <c r="AF5367">
        <v>56.315952000000003</v>
      </c>
    </row>
    <row r="5368" spans="1:32" x14ac:dyDescent="0.3">
      <c r="A5368">
        <v>3008779</v>
      </c>
      <c r="B5368">
        <v>1</v>
      </c>
      <c r="C5368" t="s">
        <v>82</v>
      </c>
      <c r="D5368" t="s">
        <v>112</v>
      </c>
      <c r="E5368" t="s">
        <v>19900</v>
      </c>
      <c r="F5368" t="s">
        <v>19901</v>
      </c>
      <c r="G5368" t="s">
        <v>134</v>
      </c>
      <c r="H5368" t="s">
        <v>211</v>
      </c>
      <c r="I5368" t="s">
        <v>79</v>
      </c>
      <c r="J5368" t="s">
        <v>136</v>
      </c>
      <c r="K5368" t="s">
        <v>22</v>
      </c>
      <c r="L5368" t="s">
        <v>177</v>
      </c>
      <c r="M5368" t="s">
        <v>19902</v>
      </c>
      <c r="N5368" t="s">
        <v>19903</v>
      </c>
      <c r="O5368">
        <v>0.44527777777777777</v>
      </c>
      <c r="P5368">
        <v>0</v>
      </c>
      <c r="Q5368">
        <v>882</v>
      </c>
      <c r="R5368">
        <v>0</v>
      </c>
      <c r="S5368">
        <v>15</v>
      </c>
      <c r="T5368">
        <v>1</v>
      </c>
      <c r="U5368">
        <v>51</v>
      </c>
      <c r="V5368">
        <v>0</v>
      </c>
      <c r="W5368">
        <v>0</v>
      </c>
      <c r="X5368">
        <v>0</v>
      </c>
      <c r="Y5368">
        <v>94.354169999999996</v>
      </c>
      <c r="Z5368">
        <v>0</v>
      </c>
      <c r="AA5368">
        <v>5.5243089999999997</v>
      </c>
      <c r="AB5368">
        <v>1.3340139000000001E-2</v>
      </c>
      <c r="AC5368">
        <v>11.782031999999999</v>
      </c>
      <c r="AD5368">
        <v>0</v>
      </c>
      <c r="AE5368">
        <v>0</v>
      </c>
      <c r="AF5368">
        <v>111.67385</v>
      </c>
    </row>
    <row r="5369" spans="1:32" x14ac:dyDescent="0.3">
      <c r="A5369">
        <v>3019261</v>
      </c>
      <c r="B5369">
        <v>1</v>
      </c>
      <c r="C5369" t="s">
        <v>82</v>
      </c>
      <c r="D5369" t="s">
        <v>113</v>
      </c>
      <c r="E5369" t="s">
        <v>19904</v>
      </c>
      <c r="F5369" t="s">
        <v>19905</v>
      </c>
      <c r="G5369" t="s">
        <v>134</v>
      </c>
      <c r="H5369" t="s">
        <v>367</v>
      </c>
      <c r="I5369" t="s">
        <v>78</v>
      </c>
      <c r="J5369" t="s">
        <v>136</v>
      </c>
      <c r="K5369" t="s">
        <v>22</v>
      </c>
      <c r="L5369" t="s">
        <v>177</v>
      </c>
      <c r="M5369" t="s">
        <v>19906</v>
      </c>
      <c r="N5369" t="s">
        <v>19907</v>
      </c>
      <c r="O5369">
        <v>4.5024152777777777</v>
      </c>
      <c r="P5369">
        <v>0</v>
      </c>
      <c r="Q5369">
        <v>2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4.9690570000000003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4.9690570000000003</v>
      </c>
    </row>
    <row r="5370" spans="1:32" x14ac:dyDescent="0.3">
      <c r="A5370">
        <v>3016834</v>
      </c>
      <c r="B5370">
        <v>1</v>
      </c>
      <c r="C5370" t="s">
        <v>82</v>
      </c>
      <c r="D5370" t="s">
        <v>103</v>
      </c>
      <c r="E5370" t="s">
        <v>19908</v>
      </c>
      <c r="F5370" t="s">
        <v>19909</v>
      </c>
      <c r="G5370" t="s">
        <v>134</v>
      </c>
      <c r="H5370" t="s">
        <v>247</v>
      </c>
      <c r="I5370" t="s">
        <v>78</v>
      </c>
      <c r="J5370" t="s">
        <v>136</v>
      </c>
      <c r="K5370" t="s">
        <v>22</v>
      </c>
      <c r="L5370" t="s">
        <v>177</v>
      </c>
      <c r="M5370" t="s">
        <v>19910</v>
      </c>
      <c r="N5370" t="s">
        <v>19911</v>
      </c>
      <c r="O5370">
        <v>1.0904994444444445</v>
      </c>
      <c r="P5370">
        <v>0</v>
      </c>
      <c r="Q5370">
        <v>4</v>
      </c>
      <c r="R5370">
        <v>0</v>
      </c>
      <c r="S5370">
        <v>2</v>
      </c>
      <c r="T5370">
        <v>0</v>
      </c>
      <c r="U5370">
        <v>1</v>
      </c>
      <c r="V5370">
        <v>0</v>
      </c>
      <c r="W5370">
        <v>0</v>
      </c>
      <c r="X5370">
        <v>0</v>
      </c>
      <c r="Y5370">
        <v>4.0206400000000002</v>
      </c>
      <c r="Z5370">
        <v>0</v>
      </c>
      <c r="AA5370">
        <v>0.54816220000000004</v>
      </c>
      <c r="AB5370">
        <v>0</v>
      </c>
      <c r="AC5370">
        <v>1.9309059E-2</v>
      </c>
      <c r="AD5370">
        <v>0</v>
      </c>
      <c r="AE5370">
        <v>0</v>
      </c>
      <c r="AF5370">
        <v>4.5881113999999998</v>
      </c>
    </row>
    <row r="5371" spans="1:32" x14ac:dyDescent="0.3">
      <c r="A5371">
        <v>3015078</v>
      </c>
      <c r="B5371">
        <v>1</v>
      </c>
      <c r="C5371" t="s">
        <v>82</v>
      </c>
      <c r="D5371" t="s">
        <v>88</v>
      </c>
      <c r="E5371" t="s">
        <v>18791</v>
      </c>
      <c r="F5371" t="s">
        <v>18792</v>
      </c>
      <c r="G5371" t="s">
        <v>134</v>
      </c>
      <c r="H5371" t="s">
        <v>182</v>
      </c>
      <c r="I5371" t="s">
        <v>78</v>
      </c>
      <c r="J5371" t="s">
        <v>136</v>
      </c>
      <c r="K5371" t="s">
        <v>22</v>
      </c>
      <c r="L5371" t="s">
        <v>177</v>
      </c>
      <c r="M5371" t="s">
        <v>19912</v>
      </c>
      <c r="N5371" t="s">
        <v>19913</v>
      </c>
      <c r="O5371">
        <v>0.21361111111111111</v>
      </c>
      <c r="P5371">
        <v>0</v>
      </c>
      <c r="Q5371">
        <v>173</v>
      </c>
      <c r="R5371">
        <v>0</v>
      </c>
      <c r="S5371">
        <v>0</v>
      </c>
      <c r="T5371">
        <v>0</v>
      </c>
      <c r="U5371">
        <v>38</v>
      </c>
      <c r="V5371">
        <v>0</v>
      </c>
      <c r="W5371">
        <v>0</v>
      </c>
      <c r="X5371">
        <v>0</v>
      </c>
      <c r="Y5371">
        <v>6.6368349999999996</v>
      </c>
      <c r="Z5371">
        <v>0</v>
      </c>
      <c r="AA5371">
        <v>0</v>
      </c>
      <c r="AB5371">
        <v>0</v>
      </c>
      <c r="AC5371">
        <v>3.6012187</v>
      </c>
      <c r="AD5371">
        <v>0</v>
      </c>
      <c r="AE5371">
        <v>0</v>
      </c>
      <c r="AF5371">
        <v>10.238054</v>
      </c>
    </row>
    <row r="5372" spans="1:32" x14ac:dyDescent="0.3">
      <c r="A5372">
        <v>3018406</v>
      </c>
      <c r="B5372">
        <v>1</v>
      </c>
      <c r="C5372" t="s">
        <v>83</v>
      </c>
      <c r="D5372" t="s">
        <v>123</v>
      </c>
      <c r="E5372" t="s">
        <v>19914</v>
      </c>
      <c r="F5372" t="s">
        <v>19915</v>
      </c>
      <c r="G5372" t="s">
        <v>134</v>
      </c>
      <c r="H5372" t="s">
        <v>247</v>
      </c>
      <c r="I5372" t="s">
        <v>78</v>
      </c>
      <c r="J5372" t="s">
        <v>136</v>
      </c>
      <c r="K5372" t="s">
        <v>22</v>
      </c>
      <c r="L5372" t="s">
        <v>177</v>
      </c>
      <c r="M5372" t="s">
        <v>19916</v>
      </c>
      <c r="N5372" t="s">
        <v>19917</v>
      </c>
      <c r="O5372">
        <v>3.7258958333333334</v>
      </c>
      <c r="P5372">
        <v>0</v>
      </c>
      <c r="Q5372">
        <v>21</v>
      </c>
      <c r="R5372">
        <v>0</v>
      </c>
      <c r="S5372">
        <v>2</v>
      </c>
      <c r="T5372">
        <v>0</v>
      </c>
      <c r="U5372">
        <v>1</v>
      </c>
      <c r="V5372">
        <v>0</v>
      </c>
      <c r="W5372">
        <v>0</v>
      </c>
      <c r="X5372">
        <v>0</v>
      </c>
      <c r="Y5372">
        <v>9.0847490000000004</v>
      </c>
      <c r="Z5372">
        <v>0</v>
      </c>
      <c r="AA5372">
        <v>3.817661E-2</v>
      </c>
      <c r="AB5372">
        <v>0</v>
      </c>
      <c r="AC5372">
        <v>1.3357915E-3</v>
      </c>
      <c r="AD5372">
        <v>0</v>
      </c>
      <c r="AE5372">
        <v>0</v>
      </c>
      <c r="AF5372">
        <v>9.1242610000000006</v>
      </c>
    </row>
    <row r="5373" spans="1:32" x14ac:dyDescent="0.3">
      <c r="A5373">
        <v>3018756</v>
      </c>
      <c r="B5373">
        <v>1</v>
      </c>
      <c r="C5373" t="s">
        <v>82</v>
      </c>
      <c r="D5373" t="s">
        <v>104</v>
      </c>
      <c r="E5373" t="s">
        <v>19918</v>
      </c>
      <c r="F5373" t="s">
        <v>19919</v>
      </c>
      <c r="G5373" t="s">
        <v>134</v>
      </c>
      <c r="H5373" t="s">
        <v>293</v>
      </c>
      <c r="I5373" t="s">
        <v>78</v>
      </c>
      <c r="J5373" t="s">
        <v>136</v>
      </c>
      <c r="K5373" t="s">
        <v>22</v>
      </c>
      <c r="L5373" t="s">
        <v>177</v>
      </c>
      <c r="M5373" t="s">
        <v>19920</v>
      </c>
      <c r="N5373" t="s">
        <v>19921</v>
      </c>
      <c r="O5373">
        <v>1.3125</v>
      </c>
      <c r="P5373">
        <v>0</v>
      </c>
      <c r="Q5373">
        <v>196</v>
      </c>
      <c r="R5373">
        <v>0</v>
      </c>
      <c r="S5373">
        <v>0</v>
      </c>
      <c r="T5373">
        <v>0</v>
      </c>
      <c r="U5373">
        <v>91</v>
      </c>
      <c r="V5373">
        <v>0</v>
      </c>
      <c r="W5373">
        <v>0</v>
      </c>
      <c r="X5373">
        <v>0</v>
      </c>
      <c r="Y5373">
        <v>95.801580000000001</v>
      </c>
      <c r="Z5373">
        <v>0</v>
      </c>
      <c r="AA5373">
        <v>0</v>
      </c>
      <c r="AB5373">
        <v>0</v>
      </c>
      <c r="AC5373">
        <v>337.61532999999997</v>
      </c>
      <c r="AD5373">
        <v>0</v>
      </c>
      <c r="AE5373">
        <v>0</v>
      </c>
      <c r="AF5373">
        <v>433.4169</v>
      </c>
    </row>
    <row r="5374" spans="1:32" x14ac:dyDescent="0.3">
      <c r="A5374">
        <v>3009810</v>
      </c>
      <c r="B5374">
        <v>1</v>
      </c>
      <c r="C5374" t="s">
        <v>82</v>
      </c>
      <c r="D5374" t="s">
        <v>112</v>
      </c>
      <c r="E5374" t="s">
        <v>19922</v>
      </c>
      <c r="F5374" t="s">
        <v>19923</v>
      </c>
      <c r="G5374" t="s">
        <v>134</v>
      </c>
      <c r="H5374" t="s">
        <v>247</v>
      </c>
      <c r="I5374" t="s">
        <v>78</v>
      </c>
      <c r="J5374" t="s">
        <v>136</v>
      </c>
      <c r="K5374" t="s">
        <v>22</v>
      </c>
      <c r="L5374" t="s">
        <v>177</v>
      </c>
      <c r="M5374" t="s">
        <v>19924</v>
      </c>
      <c r="N5374" t="s">
        <v>19925</v>
      </c>
      <c r="O5374">
        <v>2.502048888888889</v>
      </c>
      <c r="P5374">
        <v>0</v>
      </c>
      <c r="Q5374">
        <v>0</v>
      </c>
      <c r="R5374">
        <v>0</v>
      </c>
      <c r="S5374">
        <v>1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0.94635725000000004</v>
      </c>
      <c r="AB5374">
        <v>0</v>
      </c>
      <c r="AC5374">
        <v>0</v>
      </c>
      <c r="AD5374">
        <v>0</v>
      </c>
      <c r="AE5374">
        <v>0</v>
      </c>
      <c r="AF5374">
        <v>0.94635725000000004</v>
      </c>
    </row>
    <row r="5375" spans="1:32" x14ac:dyDescent="0.3">
      <c r="A5375">
        <v>3018737</v>
      </c>
      <c r="B5375">
        <v>1</v>
      </c>
      <c r="C5375" t="s">
        <v>83</v>
      </c>
      <c r="D5375" t="s">
        <v>123</v>
      </c>
      <c r="E5375" t="s">
        <v>19926</v>
      </c>
      <c r="F5375" t="s">
        <v>19927</v>
      </c>
      <c r="G5375" t="s">
        <v>134</v>
      </c>
      <c r="H5375" t="s">
        <v>247</v>
      </c>
      <c r="I5375" t="s">
        <v>78</v>
      </c>
      <c r="J5375" t="s">
        <v>136</v>
      </c>
      <c r="K5375" t="s">
        <v>22</v>
      </c>
      <c r="L5375" t="s">
        <v>177</v>
      </c>
      <c r="M5375" t="s">
        <v>19928</v>
      </c>
      <c r="N5375" t="s">
        <v>19929</v>
      </c>
      <c r="O5375">
        <v>0.95962416666666661</v>
      </c>
      <c r="P5375">
        <v>0</v>
      </c>
      <c r="Q5375">
        <v>39</v>
      </c>
      <c r="R5375">
        <v>0</v>
      </c>
      <c r="S5375">
        <v>0</v>
      </c>
      <c r="T5375">
        <v>0</v>
      </c>
      <c r="U5375">
        <v>4</v>
      </c>
      <c r="V5375">
        <v>0</v>
      </c>
      <c r="W5375">
        <v>0</v>
      </c>
      <c r="X5375">
        <v>0</v>
      </c>
      <c r="Y5375">
        <v>9.9539360000000006</v>
      </c>
      <c r="Z5375">
        <v>0</v>
      </c>
      <c r="AA5375">
        <v>0</v>
      </c>
      <c r="AB5375">
        <v>0</v>
      </c>
      <c r="AC5375">
        <v>3.4508002000000002</v>
      </c>
      <c r="AD5375">
        <v>0</v>
      </c>
      <c r="AE5375">
        <v>0</v>
      </c>
      <c r="AF5375">
        <v>13.404736</v>
      </c>
    </row>
    <row r="5376" spans="1:32" x14ac:dyDescent="0.3">
      <c r="A5376">
        <v>3017077</v>
      </c>
      <c r="B5376">
        <v>1</v>
      </c>
      <c r="C5376" t="s">
        <v>83</v>
      </c>
      <c r="D5376" t="s">
        <v>122</v>
      </c>
      <c r="E5376" t="s">
        <v>19930</v>
      </c>
      <c r="F5376" t="s">
        <v>19931</v>
      </c>
      <c r="G5376" t="s">
        <v>134</v>
      </c>
      <c r="H5376" t="s">
        <v>318</v>
      </c>
      <c r="I5376" t="s">
        <v>79</v>
      </c>
      <c r="J5376" t="s">
        <v>136</v>
      </c>
      <c r="K5376" t="s">
        <v>22</v>
      </c>
      <c r="L5376" t="s">
        <v>177</v>
      </c>
      <c r="M5376" t="s">
        <v>19932</v>
      </c>
      <c r="N5376" t="s">
        <v>19933</v>
      </c>
      <c r="O5376">
        <v>0.79981805555555552</v>
      </c>
      <c r="P5376">
        <v>0</v>
      </c>
      <c r="Q5376">
        <v>25</v>
      </c>
      <c r="R5376">
        <v>0</v>
      </c>
      <c r="S5376">
        <v>12</v>
      </c>
      <c r="T5376">
        <v>0</v>
      </c>
      <c r="U5376">
        <v>2</v>
      </c>
      <c r="V5376">
        <v>0</v>
      </c>
      <c r="W5376">
        <v>0</v>
      </c>
      <c r="X5376">
        <v>0</v>
      </c>
      <c r="Y5376">
        <v>1.9576587999999999</v>
      </c>
      <c r="Z5376">
        <v>0</v>
      </c>
      <c r="AA5376">
        <v>0.32990940000000002</v>
      </c>
      <c r="AB5376">
        <v>0</v>
      </c>
      <c r="AC5376">
        <v>0.49565598</v>
      </c>
      <c r="AD5376">
        <v>0</v>
      </c>
      <c r="AE5376">
        <v>0</v>
      </c>
      <c r="AF5376">
        <v>2.7832240000000001</v>
      </c>
    </row>
    <row r="5377" spans="1:32" x14ac:dyDescent="0.3">
      <c r="A5377">
        <v>3013250</v>
      </c>
      <c r="B5377">
        <v>1</v>
      </c>
      <c r="C5377" t="s">
        <v>82</v>
      </c>
      <c r="D5377" t="s">
        <v>86</v>
      </c>
      <c r="E5377" t="s">
        <v>19934</v>
      </c>
      <c r="F5377" t="s">
        <v>19935</v>
      </c>
      <c r="G5377" t="s">
        <v>134</v>
      </c>
      <c r="H5377" t="s">
        <v>147</v>
      </c>
      <c r="I5377" t="s">
        <v>79</v>
      </c>
      <c r="J5377" t="s">
        <v>136</v>
      </c>
      <c r="K5377" t="s">
        <v>22</v>
      </c>
      <c r="L5377" t="s">
        <v>137</v>
      </c>
      <c r="M5377" t="s">
        <v>19936</v>
      </c>
      <c r="N5377" t="s">
        <v>19937</v>
      </c>
      <c r="O5377">
        <v>5.2080555555555552</v>
      </c>
      <c r="P5377">
        <v>0</v>
      </c>
      <c r="Q5377">
        <v>257</v>
      </c>
      <c r="R5377">
        <v>2</v>
      </c>
      <c r="S5377">
        <v>529</v>
      </c>
      <c r="T5377">
        <v>3</v>
      </c>
      <c r="U5377">
        <v>161</v>
      </c>
      <c r="V5377">
        <v>2</v>
      </c>
      <c r="W5377">
        <v>0</v>
      </c>
      <c r="X5377">
        <v>0</v>
      </c>
      <c r="Y5377">
        <v>283.66406000000001</v>
      </c>
      <c r="Z5377">
        <v>25.587136999999998</v>
      </c>
      <c r="AA5377">
        <v>1261.0087000000001</v>
      </c>
      <c r="AB5377">
        <v>269.96442000000002</v>
      </c>
      <c r="AC5377">
        <v>446.66872999999998</v>
      </c>
      <c r="AD5377">
        <v>180.16531000000001</v>
      </c>
      <c r="AE5377">
        <v>0</v>
      </c>
      <c r="AF5377">
        <v>2467.0583000000001</v>
      </c>
    </row>
    <row r="5378" spans="1:32" x14ac:dyDescent="0.3">
      <c r="A5378">
        <v>3018350</v>
      </c>
      <c r="B5378">
        <v>1</v>
      </c>
      <c r="C5378" t="s">
        <v>82</v>
      </c>
      <c r="D5378" t="s">
        <v>110</v>
      </c>
      <c r="E5378" t="s">
        <v>19938</v>
      </c>
      <c r="F5378" t="s">
        <v>19939</v>
      </c>
      <c r="G5378" t="s">
        <v>134</v>
      </c>
      <c r="H5378" t="s">
        <v>211</v>
      </c>
      <c r="I5378" t="s">
        <v>79</v>
      </c>
      <c r="J5378" t="s">
        <v>136</v>
      </c>
      <c r="K5378" t="s">
        <v>22</v>
      </c>
      <c r="L5378" t="s">
        <v>177</v>
      </c>
      <c r="M5378" t="s">
        <v>19940</v>
      </c>
      <c r="N5378" t="s">
        <v>19941</v>
      </c>
      <c r="O5378">
        <v>1.0030555555555556</v>
      </c>
      <c r="P5378">
        <v>0</v>
      </c>
      <c r="Q5378">
        <v>5720</v>
      </c>
      <c r="R5378">
        <v>0</v>
      </c>
      <c r="S5378">
        <v>1</v>
      </c>
      <c r="T5378">
        <v>1</v>
      </c>
      <c r="U5378">
        <v>322</v>
      </c>
      <c r="V5378">
        <v>0</v>
      </c>
      <c r="W5378">
        <v>0</v>
      </c>
      <c r="X5378">
        <v>0</v>
      </c>
      <c r="Y5378">
        <v>1516.1659999999999</v>
      </c>
      <c r="Z5378">
        <v>0</v>
      </c>
      <c r="AA5378">
        <v>0.65290539999999997</v>
      </c>
      <c r="AB5378">
        <v>16.436132000000001</v>
      </c>
      <c r="AC5378">
        <v>222.23939999999999</v>
      </c>
      <c r="AD5378">
        <v>0</v>
      </c>
      <c r="AE5378">
        <v>0</v>
      </c>
      <c r="AF5378">
        <v>1755.4944</v>
      </c>
    </row>
    <row r="5379" spans="1:32" x14ac:dyDescent="0.3">
      <c r="A5379">
        <v>3015052</v>
      </c>
      <c r="B5379">
        <v>1</v>
      </c>
      <c r="C5379" t="s">
        <v>82</v>
      </c>
      <c r="D5379" t="s">
        <v>106</v>
      </c>
      <c r="E5379" t="s">
        <v>19942</v>
      </c>
      <c r="F5379" t="s">
        <v>19943</v>
      </c>
      <c r="G5379" t="s">
        <v>134</v>
      </c>
      <c r="H5379" t="s">
        <v>367</v>
      </c>
      <c r="I5379" t="s">
        <v>78</v>
      </c>
      <c r="J5379" t="s">
        <v>136</v>
      </c>
      <c r="K5379" t="s">
        <v>22</v>
      </c>
      <c r="L5379" t="s">
        <v>177</v>
      </c>
      <c r="M5379" t="s">
        <v>19944</v>
      </c>
      <c r="N5379" t="s">
        <v>19945</v>
      </c>
      <c r="O5379">
        <v>0.60173694444444448</v>
      </c>
      <c r="P5379">
        <v>0</v>
      </c>
      <c r="Q5379">
        <v>18</v>
      </c>
      <c r="R5379">
        <v>0</v>
      </c>
      <c r="S5379">
        <v>0</v>
      </c>
      <c r="T5379">
        <v>0</v>
      </c>
      <c r="U5379">
        <v>2</v>
      </c>
      <c r="V5379">
        <v>0</v>
      </c>
      <c r="W5379">
        <v>0</v>
      </c>
      <c r="X5379">
        <v>0</v>
      </c>
      <c r="Y5379">
        <v>3.664644</v>
      </c>
      <c r="Z5379">
        <v>0</v>
      </c>
      <c r="AA5379">
        <v>0</v>
      </c>
      <c r="AB5379">
        <v>0</v>
      </c>
      <c r="AC5379">
        <v>0.64716589999999996</v>
      </c>
      <c r="AD5379">
        <v>0</v>
      </c>
      <c r="AE5379">
        <v>0</v>
      </c>
      <c r="AF5379">
        <v>4.3118100000000004</v>
      </c>
    </row>
    <row r="5380" spans="1:32" x14ac:dyDescent="0.3">
      <c r="A5380">
        <v>3017076</v>
      </c>
      <c r="B5380">
        <v>1</v>
      </c>
      <c r="C5380" t="s">
        <v>82</v>
      </c>
      <c r="D5380" t="s">
        <v>88</v>
      </c>
      <c r="E5380" t="s">
        <v>5559</v>
      </c>
      <c r="F5380" t="s">
        <v>5560</v>
      </c>
      <c r="G5380" t="s">
        <v>134</v>
      </c>
      <c r="H5380" t="s">
        <v>211</v>
      </c>
      <c r="I5380" t="s">
        <v>79</v>
      </c>
      <c r="J5380" t="s">
        <v>136</v>
      </c>
      <c r="K5380" t="s">
        <v>22</v>
      </c>
      <c r="L5380" t="s">
        <v>177</v>
      </c>
      <c r="M5380" t="s">
        <v>19946</v>
      </c>
      <c r="N5380" t="s">
        <v>19947</v>
      </c>
      <c r="O5380">
        <v>0.92055555555555557</v>
      </c>
      <c r="P5380">
        <v>0</v>
      </c>
      <c r="Q5380">
        <v>238</v>
      </c>
      <c r="R5380">
        <v>25</v>
      </c>
      <c r="S5380">
        <v>20</v>
      </c>
      <c r="T5380">
        <v>33</v>
      </c>
      <c r="U5380">
        <v>23</v>
      </c>
      <c r="V5380">
        <v>6</v>
      </c>
      <c r="W5380">
        <v>0</v>
      </c>
      <c r="X5380">
        <v>0</v>
      </c>
      <c r="Y5380">
        <v>21.217213000000001</v>
      </c>
      <c r="Z5380">
        <v>460.25815</v>
      </c>
      <c r="AA5380">
        <v>5.7594050000000001</v>
      </c>
      <c r="AB5380">
        <v>1776.8175000000001</v>
      </c>
      <c r="AC5380">
        <v>12.094619</v>
      </c>
      <c r="AD5380">
        <v>1427.0685000000001</v>
      </c>
      <c r="AE5380">
        <v>0</v>
      </c>
      <c r="AF5380">
        <v>3703.2152999999998</v>
      </c>
    </row>
    <row r="5381" spans="1:32" x14ac:dyDescent="0.3">
      <c r="A5381">
        <v>3011518</v>
      </c>
      <c r="B5381">
        <v>1</v>
      </c>
      <c r="C5381" t="s">
        <v>83</v>
      </c>
      <c r="D5381" t="s">
        <v>119</v>
      </c>
      <c r="E5381" t="s">
        <v>19948</v>
      </c>
      <c r="F5381" t="s">
        <v>19949</v>
      </c>
      <c r="G5381" t="s">
        <v>134</v>
      </c>
      <c r="H5381" t="s">
        <v>147</v>
      </c>
      <c r="I5381" t="s">
        <v>79</v>
      </c>
      <c r="J5381" t="s">
        <v>136</v>
      </c>
      <c r="K5381" t="s">
        <v>22</v>
      </c>
      <c r="L5381" t="s">
        <v>137</v>
      </c>
      <c r="M5381" t="s">
        <v>19950</v>
      </c>
      <c r="N5381" t="s">
        <v>19951</v>
      </c>
      <c r="O5381">
        <v>4.4155555555555557</v>
      </c>
      <c r="P5381">
        <v>3</v>
      </c>
      <c r="Q5381">
        <v>1807</v>
      </c>
      <c r="R5381">
        <v>1</v>
      </c>
      <c r="S5381">
        <v>60</v>
      </c>
      <c r="T5381">
        <v>2</v>
      </c>
      <c r="U5381">
        <v>110</v>
      </c>
      <c r="V5381">
        <v>2</v>
      </c>
      <c r="W5381">
        <v>0</v>
      </c>
      <c r="X5381">
        <v>61.473790000000001</v>
      </c>
      <c r="Y5381">
        <v>639.78819999999996</v>
      </c>
      <c r="Z5381">
        <v>28.910034</v>
      </c>
      <c r="AA5381">
        <v>46.444046</v>
      </c>
      <c r="AB5381">
        <v>18.318269999999998</v>
      </c>
      <c r="AC5381">
        <v>86.414199999999994</v>
      </c>
      <c r="AD5381">
        <v>232.89104</v>
      </c>
      <c r="AE5381">
        <v>0</v>
      </c>
      <c r="AF5381">
        <v>1114.2396000000001</v>
      </c>
    </row>
    <row r="5382" spans="1:32" x14ac:dyDescent="0.3">
      <c r="A5382">
        <v>3018395</v>
      </c>
      <c r="B5382">
        <v>1</v>
      </c>
      <c r="C5382" t="s">
        <v>83</v>
      </c>
      <c r="D5382" t="s">
        <v>130</v>
      </c>
      <c r="E5382" t="s">
        <v>19952</v>
      </c>
      <c r="F5382" t="s">
        <v>19953</v>
      </c>
      <c r="G5382" t="s">
        <v>134</v>
      </c>
      <c r="H5382" t="s">
        <v>211</v>
      </c>
      <c r="I5382" t="s">
        <v>79</v>
      </c>
      <c r="J5382" t="s">
        <v>136</v>
      </c>
      <c r="K5382" t="s">
        <v>22</v>
      </c>
      <c r="L5382" t="s">
        <v>177</v>
      </c>
      <c r="M5382" t="s">
        <v>19954</v>
      </c>
      <c r="N5382" t="s">
        <v>19955</v>
      </c>
      <c r="O5382">
        <v>1.923575</v>
      </c>
      <c r="P5382">
        <v>0</v>
      </c>
      <c r="Q5382">
        <v>0</v>
      </c>
      <c r="R5382">
        <v>0</v>
      </c>
      <c r="S5382">
        <v>0</v>
      </c>
      <c r="T5382">
        <v>16</v>
      </c>
      <c r="U5382">
        <v>0</v>
      </c>
      <c r="V5382">
        <v>23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163.15239</v>
      </c>
      <c r="AC5382">
        <v>0</v>
      </c>
      <c r="AD5382">
        <v>2133.2716999999998</v>
      </c>
      <c r="AE5382">
        <v>0</v>
      </c>
      <c r="AF5382">
        <v>2296.4243000000001</v>
      </c>
    </row>
    <row r="5383" spans="1:32" x14ac:dyDescent="0.3">
      <c r="A5383">
        <v>3016868</v>
      </c>
      <c r="B5383">
        <v>1</v>
      </c>
      <c r="C5383" t="s">
        <v>82</v>
      </c>
      <c r="D5383" t="s">
        <v>88</v>
      </c>
      <c r="E5383" t="s">
        <v>19956</v>
      </c>
      <c r="F5383" t="s">
        <v>19957</v>
      </c>
      <c r="G5383" t="s">
        <v>134</v>
      </c>
      <c r="H5383" t="s">
        <v>182</v>
      </c>
      <c r="I5383" t="s">
        <v>78</v>
      </c>
      <c r="J5383" t="s">
        <v>136</v>
      </c>
      <c r="K5383" t="s">
        <v>22</v>
      </c>
      <c r="L5383" t="s">
        <v>177</v>
      </c>
      <c r="M5383" t="s">
        <v>19958</v>
      </c>
      <c r="N5383" t="s">
        <v>19959</v>
      </c>
      <c r="O5383">
        <v>0.88826277777777785</v>
      </c>
      <c r="P5383">
        <v>0</v>
      </c>
      <c r="Q5383">
        <v>27</v>
      </c>
      <c r="R5383">
        <v>0</v>
      </c>
      <c r="S5383">
        <v>0</v>
      </c>
      <c r="T5383">
        <v>0</v>
      </c>
      <c r="U5383">
        <v>3</v>
      </c>
      <c r="V5383">
        <v>0</v>
      </c>
      <c r="W5383">
        <v>0</v>
      </c>
      <c r="X5383">
        <v>0</v>
      </c>
      <c r="Y5383">
        <v>3.1991521999999999</v>
      </c>
      <c r="Z5383">
        <v>0</v>
      </c>
      <c r="AA5383">
        <v>0</v>
      </c>
      <c r="AB5383">
        <v>0</v>
      </c>
      <c r="AC5383">
        <v>0.54515069999999999</v>
      </c>
      <c r="AD5383">
        <v>0</v>
      </c>
      <c r="AE5383">
        <v>0</v>
      </c>
      <c r="AF5383">
        <v>3.7443029999999999</v>
      </c>
    </row>
    <row r="5384" spans="1:32" x14ac:dyDescent="0.3">
      <c r="A5384">
        <v>3015065</v>
      </c>
      <c r="B5384">
        <v>1</v>
      </c>
      <c r="C5384" t="s">
        <v>82</v>
      </c>
      <c r="D5384" t="s">
        <v>93</v>
      </c>
      <c r="E5384" t="s">
        <v>19960</v>
      </c>
      <c r="F5384" t="s">
        <v>19961</v>
      </c>
      <c r="G5384" t="s">
        <v>134</v>
      </c>
      <c r="H5384" t="s">
        <v>367</v>
      </c>
      <c r="I5384" t="s">
        <v>78</v>
      </c>
      <c r="J5384" t="s">
        <v>136</v>
      </c>
      <c r="K5384" t="s">
        <v>22</v>
      </c>
      <c r="L5384" t="s">
        <v>177</v>
      </c>
      <c r="M5384" t="s">
        <v>19962</v>
      </c>
      <c r="N5384" t="s">
        <v>19963</v>
      </c>
      <c r="O5384">
        <v>2.2378938888888888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2</v>
      </c>
      <c r="V5384">
        <v>0</v>
      </c>
      <c r="W5384">
        <v>1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36.107284999999997</v>
      </c>
      <c r="AD5384">
        <v>0</v>
      </c>
      <c r="AE5384">
        <v>179.26576</v>
      </c>
      <c r="AF5384">
        <v>215.37305000000001</v>
      </c>
    </row>
    <row r="5385" spans="1:32" x14ac:dyDescent="0.3">
      <c r="A5385">
        <v>3015104</v>
      </c>
      <c r="B5385">
        <v>1</v>
      </c>
      <c r="C5385" t="s">
        <v>83</v>
      </c>
      <c r="D5385" t="s">
        <v>129</v>
      </c>
      <c r="E5385" t="s">
        <v>19964</v>
      </c>
      <c r="F5385" t="s">
        <v>19965</v>
      </c>
      <c r="G5385" t="s">
        <v>134</v>
      </c>
      <c r="H5385" t="s">
        <v>216</v>
      </c>
      <c r="I5385" t="s">
        <v>78</v>
      </c>
      <c r="J5385" t="s">
        <v>136</v>
      </c>
      <c r="K5385" t="s">
        <v>22</v>
      </c>
      <c r="L5385" t="s">
        <v>177</v>
      </c>
      <c r="M5385" t="s">
        <v>19966</v>
      </c>
      <c r="N5385" t="s">
        <v>19967</v>
      </c>
      <c r="O5385">
        <v>2.3661138888888891</v>
      </c>
      <c r="P5385">
        <v>0</v>
      </c>
      <c r="Q5385">
        <v>4</v>
      </c>
      <c r="R5385">
        <v>0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0</v>
      </c>
      <c r="Y5385">
        <v>1.9855657</v>
      </c>
      <c r="Z5385">
        <v>0</v>
      </c>
      <c r="AA5385">
        <v>0</v>
      </c>
      <c r="AB5385">
        <v>0</v>
      </c>
      <c r="AC5385">
        <v>3.0187761E-2</v>
      </c>
      <c r="AD5385">
        <v>0</v>
      </c>
      <c r="AE5385">
        <v>0</v>
      </c>
      <c r="AF5385">
        <v>2.0157535000000002</v>
      </c>
    </row>
    <row r="5386" spans="1:32" x14ac:dyDescent="0.3">
      <c r="A5386">
        <v>3018113</v>
      </c>
      <c r="B5386">
        <v>1</v>
      </c>
      <c r="C5386" t="s">
        <v>83</v>
      </c>
      <c r="D5386" t="s">
        <v>123</v>
      </c>
      <c r="E5386" t="s">
        <v>19968</v>
      </c>
      <c r="F5386" t="s">
        <v>19969</v>
      </c>
      <c r="G5386" t="s">
        <v>134</v>
      </c>
      <c r="H5386" t="s">
        <v>478</v>
      </c>
      <c r="I5386" t="s">
        <v>78</v>
      </c>
      <c r="J5386" t="s">
        <v>136</v>
      </c>
      <c r="K5386" t="s">
        <v>22</v>
      </c>
      <c r="L5386" t="s">
        <v>177</v>
      </c>
      <c r="M5386" t="s">
        <v>19970</v>
      </c>
      <c r="N5386" t="s">
        <v>19971</v>
      </c>
      <c r="O5386">
        <v>0.70909361111111113</v>
      </c>
      <c r="P5386">
        <v>0</v>
      </c>
      <c r="Q5386">
        <v>85</v>
      </c>
      <c r="R5386">
        <v>0</v>
      </c>
      <c r="S5386">
        <v>0</v>
      </c>
      <c r="T5386">
        <v>0</v>
      </c>
      <c r="U5386">
        <v>5</v>
      </c>
      <c r="V5386">
        <v>0</v>
      </c>
      <c r="W5386">
        <v>0</v>
      </c>
      <c r="X5386">
        <v>0</v>
      </c>
      <c r="Y5386">
        <v>30.143671000000001</v>
      </c>
      <c r="Z5386">
        <v>0</v>
      </c>
      <c r="AA5386">
        <v>0</v>
      </c>
      <c r="AB5386">
        <v>0</v>
      </c>
      <c r="AC5386">
        <v>2.6233143999999999</v>
      </c>
      <c r="AD5386">
        <v>0</v>
      </c>
      <c r="AE5386">
        <v>0</v>
      </c>
      <c r="AF5386">
        <v>32.766987</v>
      </c>
    </row>
    <row r="5387" spans="1:32" x14ac:dyDescent="0.3">
      <c r="A5387">
        <v>3016827</v>
      </c>
      <c r="B5387">
        <v>1</v>
      </c>
      <c r="C5387" t="s">
        <v>82</v>
      </c>
      <c r="D5387" t="s">
        <v>103</v>
      </c>
      <c r="E5387" t="s">
        <v>19972</v>
      </c>
      <c r="F5387" t="s">
        <v>19973</v>
      </c>
      <c r="G5387" t="s">
        <v>134</v>
      </c>
      <c r="H5387" t="s">
        <v>182</v>
      </c>
      <c r="I5387" t="s">
        <v>78</v>
      </c>
      <c r="J5387" t="s">
        <v>136</v>
      </c>
      <c r="K5387" t="s">
        <v>22</v>
      </c>
      <c r="L5387" t="s">
        <v>177</v>
      </c>
      <c r="M5387" t="s">
        <v>19974</v>
      </c>
      <c r="N5387" t="s">
        <v>19975</v>
      </c>
      <c r="O5387">
        <v>1.4002777777777777</v>
      </c>
      <c r="P5387">
        <v>0</v>
      </c>
      <c r="Q5387">
        <v>29</v>
      </c>
      <c r="R5387">
        <v>0</v>
      </c>
      <c r="S5387">
        <v>7</v>
      </c>
      <c r="T5387">
        <v>0</v>
      </c>
      <c r="U5387">
        <v>5</v>
      </c>
      <c r="V5387">
        <v>0</v>
      </c>
      <c r="W5387">
        <v>0</v>
      </c>
      <c r="X5387">
        <v>0</v>
      </c>
      <c r="Y5387">
        <v>4.5004195999999999</v>
      </c>
      <c r="Z5387">
        <v>0</v>
      </c>
      <c r="AA5387">
        <v>0.60259693999999997</v>
      </c>
      <c r="AB5387">
        <v>0</v>
      </c>
      <c r="AC5387">
        <v>4.501722</v>
      </c>
      <c r="AD5387">
        <v>0</v>
      </c>
      <c r="AE5387">
        <v>0</v>
      </c>
      <c r="AF5387">
        <v>9.6047379999999993</v>
      </c>
    </row>
    <row r="5388" spans="1:32" x14ac:dyDescent="0.3">
      <c r="A5388">
        <v>3017352</v>
      </c>
      <c r="B5388">
        <v>1</v>
      </c>
      <c r="C5388" t="s">
        <v>82</v>
      </c>
      <c r="D5388" t="s">
        <v>98</v>
      </c>
      <c r="E5388" t="s">
        <v>19976</v>
      </c>
      <c r="F5388" t="s">
        <v>19977</v>
      </c>
      <c r="G5388" t="s">
        <v>134</v>
      </c>
      <c r="H5388" t="s">
        <v>238</v>
      </c>
      <c r="I5388" t="s">
        <v>78</v>
      </c>
      <c r="J5388" t="s">
        <v>136</v>
      </c>
      <c r="K5388" t="s">
        <v>22</v>
      </c>
      <c r="L5388" t="s">
        <v>177</v>
      </c>
      <c r="M5388" t="s">
        <v>19978</v>
      </c>
      <c r="N5388" t="s">
        <v>19979</v>
      </c>
      <c r="O5388">
        <v>3.0166752777777779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1.1175052999999999</v>
      </c>
      <c r="AD5388">
        <v>0</v>
      </c>
      <c r="AE5388">
        <v>0</v>
      </c>
      <c r="AF5388">
        <v>1.1175052999999999</v>
      </c>
    </row>
    <row r="5389" spans="1:32" x14ac:dyDescent="0.3">
      <c r="A5389">
        <v>3002207</v>
      </c>
      <c r="B5389">
        <v>1</v>
      </c>
      <c r="C5389" t="s">
        <v>82</v>
      </c>
      <c r="D5389" t="s">
        <v>93</v>
      </c>
      <c r="E5389" t="s">
        <v>19980</v>
      </c>
      <c r="F5389" t="s">
        <v>19981</v>
      </c>
      <c r="G5389" t="s">
        <v>134</v>
      </c>
      <c r="H5389" t="s">
        <v>238</v>
      </c>
      <c r="I5389" t="s">
        <v>78</v>
      </c>
      <c r="J5389" t="s">
        <v>136</v>
      </c>
      <c r="K5389" t="s">
        <v>22</v>
      </c>
      <c r="L5389" t="s">
        <v>177</v>
      </c>
      <c r="M5389" t="s">
        <v>19982</v>
      </c>
      <c r="N5389" t="s">
        <v>19983</v>
      </c>
      <c r="O5389">
        <v>2.2131366666666668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5.7881429999999998</v>
      </c>
      <c r="AD5389">
        <v>0</v>
      </c>
      <c r="AE5389">
        <v>0</v>
      </c>
      <c r="AF5389">
        <v>5.7881429999999998</v>
      </c>
    </row>
    <row r="5390" spans="1:32" x14ac:dyDescent="0.3">
      <c r="A5390">
        <v>3016855</v>
      </c>
      <c r="B5390">
        <v>1</v>
      </c>
      <c r="C5390" t="s">
        <v>83</v>
      </c>
      <c r="D5390" t="s">
        <v>116</v>
      </c>
      <c r="E5390" t="s">
        <v>19984</v>
      </c>
      <c r="F5390" t="s">
        <v>19985</v>
      </c>
      <c r="G5390" t="s">
        <v>134</v>
      </c>
      <c r="H5390" t="s">
        <v>147</v>
      </c>
      <c r="I5390" t="s">
        <v>79</v>
      </c>
      <c r="J5390" t="s">
        <v>136</v>
      </c>
      <c r="K5390" t="s">
        <v>22</v>
      </c>
      <c r="L5390" t="s">
        <v>137</v>
      </c>
      <c r="M5390" t="s">
        <v>19986</v>
      </c>
      <c r="N5390" t="s">
        <v>19987</v>
      </c>
      <c r="O5390">
        <v>3.8783333333333334</v>
      </c>
      <c r="P5390">
        <v>9</v>
      </c>
      <c r="Q5390">
        <v>8912</v>
      </c>
      <c r="R5390">
        <v>273</v>
      </c>
      <c r="S5390">
        <v>1000</v>
      </c>
      <c r="T5390">
        <v>19</v>
      </c>
      <c r="U5390">
        <v>840</v>
      </c>
      <c r="V5390">
        <v>1</v>
      </c>
      <c r="W5390">
        <v>1</v>
      </c>
      <c r="X5390">
        <v>153.30855</v>
      </c>
      <c r="Y5390">
        <v>7021.4889999999996</v>
      </c>
      <c r="Z5390">
        <v>1192.5101</v>
      </c>
      <c r="AA5390">
        <v>2795.8892000000001</v>
      </c>
      <c r="AB5390">
        <v>215.01027999999999</v>
      </c>
      <c r="AC5390">
        <v>1416.2932000000001</v>
      </c>
      <c r="AD5390">
        <v>16.346298000000001</v>
      </c>
      <c r="AE5390">
        <v>13.777759</v>
      </c>
      <c r="AF5390">
        <v>12824.624</v>
      </c>
    </row>
    <row r="5391" spans="1:32" x14ac:dyDescent="0.3">
      <c r="A5391">
        <v>3019730</v>
      </c>
      <c r="B5391">
        <v>1</v>
      </c>
      <c r="C5391" t="s">
        <v>82</v>
      </c>
      <c r="D5391" t="s">
        <v>88</v>
      </c>
      <c r="E5391" t="s">
        <v>19988</v>
      </c>
      <c r="F5391" t="s">
        <v>19989</v>
      </c>
      <c r="G5391" t="s">
        <v>134</v>
      </c>
      <c r="H5391" t="s">
        <v>182</v>
      </c>
      <c r="I5391" t="s">
        <v>78</v>
      </c>
      <c r="J5391" t="s">
        <v>136</v>
      </c>
      <c r="K5391" t="s">
        <v>22</v>
      </c>
      <c r="L5391" t="s">
        <v>177</v>
      </c>
      <c r="M5391" t="s">
        <v>19990</v>
      </c>
      <c r="N5391" t="s">
        <v>19991</v>
      </c>
      <c r="O5391">
        <v>0.42583333333333334</v>
      </c>
      <c r="P5391">
        <v>0</v>
      </c>
      <c r="Q5391">
        <v>102</v>
      </c>
      <c r="R5391">
        <v>0</v>
      </c>
      <c r="S5391">
        <v>4</v>
      </c>
      <c r="T5391">
        <v>0</v>
      </c>
      <c r="U5391">
        <v>43</v>
      </c>
      <c r="V5391">
        <v>0</v>
      </c>
      <c r="W5391">
        <v>0</v>
      </c>
      <c r="X5391">
        <v>0</v>
      </c>
      <c r="Y5391">
        <v>3.8089366</v>
      </c>
      <c r="Z5391">
        <v>0</v>
      </c>
      <c r="AA5391">
        <v>4.9933030000000003E-2</v>
      </c>
      <c r="AB5391">
        <v>0</v>
      </c>
      <c r="AC5391">
        <v>4.5837554999999996</v>
      </c>
      <c r="AD5391">
        <v>0</v>
      </c>
      <c r="AE5391">
        <v>0</v>
      </c>
      <c r="AF5391">
        <v>8.4426249999999996</v>
      </c>
    </row>
    <row r="5392" spans="1:32" x14ac:dyDescent="0.3">
      <c r="A5392">
        <v>3018374</v>
      </c>
      <c r="B5392">
        <v>1</v>
      </c>
      <c r="C5392" t="s">
        <v>82</v>
      </c>
      <c r="D5392" t="s">
        <v>90</v>
      </c>
      <c r="E5392" t="s">
        <v>19992</v>
      </c>
      <c r="F5392" t="s">
        <v>19993</v>
      </c>
      <c r="G5392" t="s">
        <v>134</v>
      </c>
      <c r="H5392" t="s">
        <v>367</v>
      </c>
      <c r="I5392" t="s">
        <v>78</v>
      </c>
      <c r="J5392" t="s">
        <v>136</v>
      </c>
      <c r="K5392" t="s">
        <v>22</v>
      </c>
      <c r="L5392" t="s">
        <v>177</v>
      </c>
      <c r="M5392" t="s">
        <v>19994</v>
      </c>
      <c r="N5392" t="s">
        <v>19995</v>
      </c>
      <c r="O5392">
        <v>4.8408788888888887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2.9398300000000002</v>
      </c>
      <c r="AD5392">
        <v>0</v>
      </c>
      <c r="AE5392">
        <v>0</v>
      </c>
      <c r="AF5392">
        <v>2.9398300000000002</v>
      </c>
    </row>
    <row r="5393" spans="1:32" x14ac:dyDescent="0.3">
      <c r="A5393">
        <v>3020034</v>
      </c>
      <c r="B5393">
        <v>1</v>
      </c>
      <c r="C5393" t="s">
        <v>83</v>
      </c>
      <c r="D5393" t="s">
        <v>120</v>
      </c>
      <c r="E5393" t="s">
        <v>19996</v>
      </c>
      <c r="F5393" t="s">
        <v>19997</v>
      </c>
      <c r="G5393" t="s">
        <v>134</v>
      </c>
      <c r="H5393" t="s">
        <v>252</v>
      </c>
      <c r="I5393" t="s">
        <v>79</v>
      </c>
      <c r="J5393" t="s">
        <v>136</v>
      </c>
      <c r="K5393" t="s">
        <v>22</v>
      </c>
      <c r="L5393" t="s">
        <v>177</v>
      </c>
      <c r="M5393" t="s">
        <v>19998</v>
      </c>
      <c r="N5393" t="s">
        <v>11704</v>
      </c>
      <c r="O5393">
        <v>4.0182252777777778</v>
      </c>
      <c r="P5393">
        <v>0</v>
      </c>
      <c r="Q5393">
        <v>12</v>
      </c>
      <c r="R5393">
        <v>0</v>
      </c>
      <c r="S5393">
        <v>3</v>
      </c>
      <c r="T5393">
        <v>0</v>
      </c>
      <c r="U5393">
        <v>3</v>
      </c>
      <c r="V5393">
        <v>0</v>
      </c>
      <c r="W5393">
        <v>0</v>
      </c>
      <c r="X5393">
        <v>0</v>
      </c>
      <c r="Y5393">
        <v>3.9073802999999998</v>
      </c>
      <c r="Z5393">
        <v>0</v>
      </c>
      <c r="AA5393">
        <v>6.2439049999999998</v>
      </c>
      <c r="AB5393">
        <v>0</v>
      </c>
      <c r="AC5393">
        <v>13.012579000000001</v>
      </c>
      <c r="AD5393">
        <v>0</v>
      </c>
      <c r="AE5393">
        <v>0</v>
      </c>
      <c r="AF5393">
        <v>23.163864</v>
      </c>
    </row>
    <row r="5394" spans="1:32" x14ac:dyDescent="0.3">
      <c r="A5394">
        <v>3016005</v>
      </c>
      <c r="B5394">
        <v>1</v>
      </c>
      <c r="C5394" t="s">
        <v>82</v>
      </c>
      <c r="D5394" t="s">
        <v>91</v>
      </c>
      <c r="E5394" t="s">
        <v>19999</v>
      </c>
      <c r="F5394" t="s">
        <v>20000</v>
      </c>
      <c r="G5394" t="s">
        <v>134</v>
      </c>
      <c r="H5394" t="s">
        <v>135</v>
      </c>
      <c r="I5394" t="s">
        <v>79</v>
      </c>
      <c r="J5394" t="s">
        <v>136</v>
      </c>
      <c r="K5394" t="s">
        <v>22</v>
      </c>
      <c r="L5394" t="s">
        <v>137</v>
      </c>
      <c r="M5394" t="s">
        <v>20001</v>
      </c>
      <c r="N5394" t="s">
        <v>20002</v>
      </c>
      <c r="O5394">
        <v>0.13694444444444445</v>
      </c>
      <c r="P5394">
        <v>0</v>
      </c>
      <c r="Q5394">
        <v>3817</v>
      </c>
      <c r="R5394">
        <v>0</v>
      </c>
      <c r="S5394">
        <v>0</v>
      </c>
      <c r="T5394">
        <v>1</v>
      </c>
      <c r="U5394">
        <v>1085</v>
      </c>
      <c r="V5394">
        <v>0</v>
      </c>
      <c r="W5394">
        <v>7</v>
      </c>
      <c r="X5394">
        <v>0</v>
      </c>
      <c r="Y5394">
        <v>171.48193000000001</v>
      </c>
      <c r="Z5394">
        <v>0</v>
      </c>
      <c r="AA5394">
        <v>0</v>
      </c>
      <c r="AB5394">
        <v>0.14864390999999999</v>
      </c>
      <c r="AC5394">
        <v>73.418509999999998</v>
      </c>
      <c r="AD5394">
        <v>0</v>
      </c>
      <c r="AE5394">
        <v>10.0248575</v>
      </c>
      <c r="AF5394">
        <v>255.07393999999999</v>
      </c>
    </row>
    <row r="5395" spans="1:32" x14ac:dyDescent="0.3">
      <c r="A5395">
        <v>3017055</v>
      </c>
      <c r="B5395">
        <v>1</v>
      </c>
      <c r="C5395" t="s">
        <v>83</v>
      </c>
      <c r="D5395" t="s">
        <v>115</v>
      </c>
      <c r="E5395" t="s">
        <v>20003</v>
      </c>
      <c r="F5395" t="s">
        <v>20004</v>
      </c>
      <c r="G5395" t="s">
        <v>134</v>
      </c>
      <c r="H5395" t="s">
        <v>247</v>
      </c>
      <c r="I5395" t="s">
        <v>78</v>
      </c>
      <c r="J5395" t="s">
        <v>136</v>
      </c>
      <c r="K5395" t="s">
        <v>22</v>
      </c>
      <c r="L5395" t="s">
        <v>177</v>
      </c>
      <c r="M5395" t="s">
        <v>19646</v>
      </c>
      <c r="N5395" t="s">
        <v>20005</v>
      </c>
      <c r="O5395">
        <v>1.2522147222222222</v>
      </c>
      <c r="P5395">
        <v>0</v>
      </c>
      <c r="Q5395">
        <v>26</v>
      </c>
      <c r="R5395">
        <v>0</v>
      </c>
      <c r="S5395">
        <v>7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4.4376369999999996</v>
      </c>
      <c r="Z5395">
        <v>0</v>
      </c>
      <c r="AA5395">
        <v>0.21213009999999999</v>
      </c>
      <c r="AB5395">
        <v>0</v>
      </c>
      <c r="AC5395">
        <v>0</v>
      </c>
      <c r="AD5395">
        <v>0</v>
      </c>
      <c r="AE5395">
        <v>0</v>
      </c>
      <c r="AF5395">
        <v>4.6497669999999998</v>
      </c>
    </row>
    <row r="5396" spans="1:32" x14ac:dyDescent="0.3">
      <c r="A5396">
        <v>3000175</v>
      </c>
      <c r="B5396">
        <v>1</v>
      </c>
      <c r="C5396" t="s">
        <v>82</v>
      </c>
      <c r="D5396" t="s">
        <v>98</v>
      </c>
      <c r="E5396" t="s">
        <v>20006</v>
      </c>
      <c r="F5396" t="s">
        <v>20007</v>
      </c>
      <c r="G5396" t="s">
        <v>134</v>
      </c>
      <c r="H5396" t="s">
        <v>135</v>
      </c>
      <c r="I5396" t="s">
        <v>79</v>
      </c>
      <c r="J5396" t="s">
        <v>136</v>
      </c>
      <c r="K5396" t="s">
        <v>22</v>
      </c>
      <c r="L5396" t="s">
        <v>137</v>
      </c>
      <c r="M5396" t="s">
        <v>15175</v>
      </c>
      <c r="N5396" t="s">
        <v>20008</v>
      </c>
      <c r="O5396">
        <v>9.2211944444444457E-2</v>
      </c>
      <c r="P5396">
        <v>0</v>
      </c>
      <c r="Q5396">
        <v>90</v>
      </c>
      <c r="R5396">
        <v>0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0</v>
      </c>
      <c r="Y5396">
        <v>2.3297796000000002</v>
      </c>
      <c r="Z5396">
        <v>0</v>
      </c>
      <c r="AA5396">
        <v>0</v>
      </c>
      <c r="AB5396">
        <v>0</v>
      </c>
      <c r="AC5396">
        <v>4.3379870000000001E-2</v>
      </c>
      <c r="AD5396">
        <v>0</v>
      </c>
      <c r="AE5396">
        <v>0</v>
      </c>
      <c r="AF5396">
        <v>2.3731596000000001</v>
      </c>
    </row>
    <row r="5397" spans="1:32" x14ac:dyDescent="0.3">
      <c r="A5397">
        <v>3018688</v>
      </c>
      <c r="B5397">
        <v>1</v>
      </c>
      <c r="C5397" t="s">
        <v>82</v>
      </c>
      <c r="D5397" t="s">
        <v>104</v>
      </c>
      <c r="E5397" t="s">
        <v>17503</v>
      </c>
      <c r="F5397" t="s">
        <v>17504</v>
      </c>
      <c r="G5397" t="s">
        <v>134</v>
      </c>
      <c r="H5397" t="s">
        <v>247</v>
      </c>
      <c r="I5397" t="s">
        <v>78</v>
      </c>
      <c r="J5397" t="s">
        <v>136</v>
      </c>
      <c r="K5397" t="s">
        <v>22</v>
      </c>
      <c r="L5397" t="s">
        <v>177</v>
      </c>
      <c r="M5397" t="s">
        <v>20009</v>
      </c>
      <c r="N5397" t="s">
        <v>20010</v>
      </c>
      <c r="O5397">
        <v>1.2028075</v>
      </c>
      <c r="P5397">
        <v>0</v>
      </c>
      <c r="Q5397">
        <v>84</v>
      </c>
      <c r="R5397">
        <v>0</v>
      </c>
      <c r="S5397">
        <v>0</v>
      </c>
      <c r="T5397">
        <v>0</v>
      </c>
      <c r="U5397">
        <v>12</v>
      </c>
      <c r="V5397">
        <v>0</v>
      </c>
      <c r="W5397">
        <v>0</v>
      </c>
      <c r="X5397">
        <v>0</v>
      </c>
      <c r="Y5397">
        <v>23.216106</v>
      </c>
      <c r="Z5397">
        <v>0</v>
      </c>
      <c r="AA5397">
        <v>0</v>
      </c>
      <c r="AB5397">
        <v>0</v>
      </c>
      <c r="AC5397">
        <v>10.681047</v>
      </c>
      <c r="AD5397">
        <v>0</v>
      </c>
      <c r="AE5397">
        <v>0</v>
      </c>
      <c r="AF5397">
        <v>33.897156000000003</v>
      </c>
    </row>
    <row r="5398" spans="1:32" x14ac:dyDescent="0.3">
      <c r="A5398">
        <v>3020013</v>
      </c>
      <c r="B5398">
        <v>1</v>
      </c>
      <c r="C5398" t="s">
        <v>83</v>
      </c>
      <c r="D5398" t="s">
        <v>115</v>
      </c>
      <c r="E5398" t="s">
        <v>20011</v>
      </c>
      <c r="F5398" t="s">
        <v>20012</v>
      </c>
      <c r="G5398" t="s">
        <v>134</v>
      </c>
      <c r="H5398" t="s">
        <v>211</v>
      </c>
      <c r="I5398" t="s">
        <v>79</v>
      </c>
      <c r="J5398" t="s">
        <v>136</v>
      </c>
      <c r="K5398" t="s">
        <v>22</v>
      </c>
      <c r="L5398" t="s">
        <v>177</v>
      </c>
      <c r="M5398" t="s">
        <v>20013</v>
      </c>
      <c r="N5398" t="s">
        <v>20014</v>
      </c>
      <c r="O5398">
        <v>1.0060086111111111</v>
      </c>
      <c r="P5398">
        <v>2</v>
      </c>
      <c r="Q5398">
        <v>3</v>
      </c>
      <c r="R5398">
        <v>55</v>
      </c>
      <c r="S5398">
        <v>88</v>
      </c>
      <c r="T5398">
        <v>4</v>
      </c>
      <c r="U5398">
        <v>1</v>
      </c>
      <c r="V5398">
        <v>0</v>
      </c>
      <c r="W5398">
        <v>0</v>
      </c>
      <c r="X5398">
        <v>0.37412353999999998</v>
      </c>
      <c r="Y5398">
        <v>18.287766000000001</v>
      </c>
      <c r="Z5398">
        <v>14.204473999999999</v>
      </c>
      <c r="AA5398">
        <v>38.506689999999999</v>
      </c>
      <c r="AB5398">
        <v>8.2580050000000007</v>
      </c>
      <c r="AC5398">
        <v>2.7141882999999999E-4</v>
      </c>
      <c r="AD5398">
        <v>0</v>
      </c>
      <c r="AE5398">
        <v>0</v>
      </c>
      <c r="AF5398">
        <v>79.631330000000005</v>
      </c>
    </row>
    <row r="5399" spans="1:32" x14ac:dyDescent="0.3">
      <c r="A5399">
        <v>3015070</v>
      </c>
      <c r="B5399">
        <v>1</v>
      </c>
      <c r="C5399" t="s">
        <v>82</v>
      </c>
      <c r="D5399" t="s">
        <v>109</v>
      </c>
      <c r="E5399" t="s">
        <v>20015</v>
      </c>
      <c r="F5399" t="s">
        <v>20016</v>
      </c>
      <c r="G5399" t="s">
        <v>134</v>
      </c>
      <c r="H5399" t="s">
        <v>367</v>
      </c>
      <c r="I5399" t="s">
        <v>78</v>
      </c>
      <c r="J5399" t="s">
        <v>136</v>
      </c>
      <c r="K5399" t="s">
        <v>22</v>
      </c>
      <c r="L5399" t="s">
        <v>177</v>
      </c>
      <c r="M5399" t="s">
        <v>20017</v>
      </c>
      <c r="N5399" t="s">
        <v>20018</v>
      </c>
      <c r="O5399">
        <v>2.0081608333333332</v>
      </c>
      <c r="P5399">
        <v>0</v>
      </c>
      <c r="Q5399">
        <v>17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10.163567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10.163567</v>
      </c>
    </row>
    <row r="5400" spans="1:32" x14ac:dyDescent="0.3">
      <c r="A5400">
        <v>3015089</v>
      </c>
      <c r="B5400">
        <v>1</v>
      </c>
      <c r="C5400" t="s">
        <v>82</v>
      </c>
      <c r="D5400" t="s">
        <v>99</v>
      </c>
      <c r="E5400" t="s">
        <v>14617</v>
      </c>
      <c r="F5400" t="s">
        <v>14618</v>
      </c>
      <c r="G5400" t="s">
        <v>134</v>
      </c>
      <c r="H5400" t="s">
        <v>238</v>
      </c>
      <c r="I5400" t="s">
        <v>78</v>
      </c>
      <c r="J5400" t="s">
        <v>136</v>
      </c>
      <c r="K5400" t="s">
        <v>22</v>
      </c>
      <c r="L5400" t="s">
        <v>177</v>
      </c>
      <c r="M5400" t="s">
        <v>20019</v>
      </c>
      <c r="N5400" t="s">
        <v>20020</v>
      </c>
      <c r="O5400">
        <v>3.2419297222222223</v>
      </c>
      <c r="P5400">
        <v>0</v>
      </c>
      <c r="Q5400">
        <v>1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0.76341855999999997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0.76341855999999997</v>
      </c>
    </row>
    <row r="5401" spans="1:32" x14ac:dyDescent="0.3">
      <c r="A5401">
        <v>3018078</v>
      </c>
      <c r="B5401">
        <v>1</v>
      </c>
      <c r="C5401" t="s">
        <v>83</v>
      </c>
      <c r="D5401" t="s">
        <v>116</v>
      </c>
      <c r="E5401" t="s">
        <v>20021</v>
      </c>
      <c r="F5401" t="s">
        <v>20022</v>
      </c>
      <c r="G5401" t="s">
        <v>134</v>
      </c>
      <c r="H5401" t="s">
        <v>247</v>
      </c>
      <c r="I5401" t="s">
        <v>78</v>
      </c>
      <c r="J5401" t="s">
        <v>136</v>
      </c>
      <c r="K5401" t="s">
        <v>22</v>
      </c>
      <c r="L5401" t="s">
        <v>177</v>
      </c>
      <c r="M5401" t="s">
        <v>20023</v>
      </c>
      <c r="N5401" t="s">
        <v>20024</v>
      </c>
      <c r="O5401">
        <v>1.1920108333333332</v>
      </c>
      <c r="P5401">
        <v>0</v>
      </c>
      <c r="Q5401">
        <v>61</v>
      </c>
      <c r="R5401">
        <v>0</v>
      </c>
      <c r="S5401">
        <v>2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8.6453749999999996</v>
      </c>
      <c r="Z5401">
        <v>0</v>
      </c>
      <c r="AA5401">
        <v>0.17647636999999999</v>
      </c>
      <c r="AB5401">
        <v>0</v>
      </c>
      <c r="AC5401">
        <v>0</v>
      </c>
      <c r="AD5401">
        <v>0</v>
      </c>
      <c r="AE5401">
        <v>0</v>
      </c>
      <c r="AF5401">
        <v>8.8218519999999998</v>
      </c>
    </row>
    <row r="5402" spans="1:32" x14ac:dyDescent="0.3">
      <c r="A5402">
        <v>3018100</v>
      </c>
      <c r="B5402">
        <v>1</v>
      </c>
      <c r="C5402" t="s">
        <v>82</v>
      </c>
      <c r="D5402" t="s">
        <v>104</v>
      </c>
      <c r="E5402" t="s">
        <v>20025</v>
      </c>
      <c r="F5402" t="s">
        <v>20026</v>
      </c>
      <c r="G5402" t="s">
        <v>134</v>
      </c>
      <c r="H5402" t="s">
        <v>293</v>
      </c>
      <c r="I5402" t="s">
        <v>79</v>
      </c>
      <c r="J5402" t="s">
        <v>136</v>
      </c>
      <c r="K5402" t="s">
        <v>22</v>
      </c>
      <c r="L5402" t="s">
        <v>177</v>
      </c>
      <c r="M5402" t="s">
        <v>20027</v>
      </c>
      <c r="N5402" t="s">
        <v>20028</v>
      </c>
      <c r="O5402">
        <v>0.77388888888888885</v>
      </c>
      <c r="P5402">
        <v>0</v>
      </c>
      <c r="Q5402">
        <v>2</v>
      </c>
      <c r="R5402">
        <v>0</v>
      </c>
      <c r="S5402">
        <v>0</v>
      </c>
      <c r="T5402">
        <v>1</v>
      </c>
      <c r="U5402">
        <v>133</v>
      </c>
      <c r="V5402">
        <v>0</v>
      </c>
      <c r="W5402">
        <v>3</v>
      </c>
      <c r="X5402">
        <v>0</v>
      </c>
      <c r="Y5402">
        <v>0.31414795000000001</v>
      </c>
      <c r="Z5402">
        <v>0</v>
      </c>
      <c r="AA5402">
        <v>0</v>
      </c>
      <c r="AB5402">
        <v>10.051138</v>
      </c>
      <c r="AC5402">
        <v>147.63114999999999</v>
      </c>
      <c r="AD5402">
        <v>0</v>
      </c>
      <c r="AE5402">
        <v>14.176197</v>
      </c>
      <c r="AF5402">
        <v>172.17264</v>
      </c>
    </row>
    <row r="5403" spans="1:32" x14ac:dyDescent="0.3">
      <c r="A5403">
        <v>3019245</v>
      </c>
      <c r="B5403">
        <v>1</v>
      </c>
      <c r="C5403" t="s">
        <v>82</v>
      </c>
      <c r="D5403" t="s">
        <v>106</v>
      </c>
      <c r="E5403" t="s">
        <v>20029</v>
      </c>
      <c r="F5403" t="s">
        <v>20030</v>
      </c>
      <c r="G5403" t="s">
        <v>134</v>
      </c>
      <c r="H5403" t="s">
        <v>367</v>
      </c>
      <c r="I5403" t="s">
        <v>78</v>
      </c>
      <c r="J5403" t="s">
        <v>136</v>
      </c>
      <c r="K5403" t="s">
        <v>22</v>
      </c>
      <c r="L5403" t="s">
        <v>177</v>
      </c>
      <c r="M5403" t="s">
        <v>20031</v>
      </c>
      <c r="N5403" t="s">
        <v>20032</v>
      </c>
      <c r="O5403">
        <v>1.9695594444444444</v>
      </c>
      <c r="P5403">
        <v>0</v>
      </c>
      <c r="Q5403">
        <v>12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4.1057663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4.1057663</v>
      </c>
    </row>
    <row r="5404" spans="1:32" x14ac:dyDescent="0.3">
      <c r="A5404">
        <v>3015086</v>
      </c>
      <c r="B5404">
        <v>1</v>
      </c>
      <c r="C5404" t="s">
        <v>82</v>
      </c>
      <c r="D5404" t="s">
        <v>88</v>
      </c>
      <c r="E5404" t="s">
        <v>20033</v>
      </c>
      <c r="F5404" t="s">
        <v>20034</v>
      </c>
      <c r="G5404" t="s">
        <v>134</v>
      </c>
      <c r="H5404" t="s">
        <v>367</v>
      </c>
      <c r="I5404" t="s">
        <v>78</v>
      </c>
      <c r="J5404" t="s">
        <v>136</v>
      </c>
      <c r="K5404" t="s">
        <v>22</v>
      </c>
      <c r="L5404" t="s">
        <v>177</v>
      </c>
      <c r="M5404" t="s">
        <v>20035</v>
      </c>
      <c r="N5404" t="s">
        <v>20036</v>
      </c>
      <c r="O5404">
        <v>4.7808388888888889</v>
      </c>
      <c r="P5404">
        <v>0</v>
      </c>
      <c r="Q5404">
        <v>1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0.23136602000000001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0.23136602000000001</v>
      </c>
    </row>
    <row r="5405" spans="1:32" x14ac:dyDescent="0.3">
      <c r="A5405">
        <v>3000178</v>
      </c>
      <c r="B5405">
        <v>1</v>
      </c>
      <c r="C5405" t="s">
        <v>82</v>
      </c>
      <c r="D5405" t="s">
        <v>98</v>
      </c>
      <c r="E5405" t="s">
        <v>20037</v>
      </c>
      <c r="F5405" t="s">
        <v>20038</v>
      </c>
      <c r="G5405" t="s">
        <v>134</v>
      </c>
      <c r="H5405" t="s">
        <v>135</v>
      </c>
      <c r="I5405" t="s">
        <v>79</v>
      </c>
      <c r="J5405" t="s">
        <v>136</v>
      </c>
      <c r="K5405" t="s">
        <v>22</v>
      </c>
      <c r="L5405" t="s">
        <v>137</v>
      </c>
      <c r="M5405" t="s">
        <v>15175</v>
      </c>
      <c r="N5405" t="s">
        <v>20039</v>
      </c>
      <c r="O5405">
        <v>9.5326388888888891E-2</v>
      </c>
      <c r="P5405">
        <v>0</v>
      </c>
      <c r="Q5405">
        <v>329</v>
      </c>
      <c r="R5405">
        <v>0</v>
      </c>
      <c r="S5405">
        <v>0</v>
      </c>
      <c r="T5405">
        <v>0</v>
      </c>
      <c r="U5405">
        <v>14</v>
      </c>
      <c r="V5405">
        <v>0</v>
      </c>
      <c r="W5405">
        <v>0</v>
      </c>
      <c r="X5405">
        <v>0</v>
      </c>
      <c r="Y5405">
        <v>10.178769000000001</v>
      </c>
      <c r="Z5405">
        <v>0</v>
      </c>
      <c r="AA5405">
        <v>0</v>
      </c>
      <c r="AB5405">
        <v>0</v>
      </c>
      <c r="AC5405">
        <v>0.66055609999999998</v>
      </c>
      <c r="AD5405">
        <v>0</v>
      </c>
      <c r="AE5405">
        <v>0</v>
      </c>
      <c r="AF5405">
        <v>10.839325000000001</v>
      </c>
    </row>
    <row r="5406" spans="1:32" x14ac:dyDescent="0.3">
      <c r="A5406">
        <v>3015093</v>
      </c>
      <c r="B5406">
        <v>1</v>
      </c>
      <c r="C5406" t="s">
        <v>82</v>
      </c>
      <c r="D5406" t="s">
        <v>95</v>
      </c>
      <c r="E5406" t="s">
        <v>20040</v>
      </c>
      <c r="F5406" t="s">
        <v>20041</v>
      </c>
      <c r="G5406" t="s">
        <v>134</v>
      </c>
      <c r="H5406" t="s">
        <v>367</v>
      </c>
      <c r="I5406" t="s">
        <v>78</v>
      </c>
      <c r="J5406" t="s">
        <v>136</v>
      </c>
      <c r="K5406" t="s">
        <v>22</v>
      </c>
      <c r="L5406" t="s">
        <v>177</v>
      </c>
      <c r="M5406" t="s">
        <v>20042</v>
      </c>
      <c r="N5406" t="s">
        <v>20043</v>
      </c>
      <c r="O5406">
        <v>2.5864677777777776</v>
      </c>
      <c r="P5406">
        <v>0</v>
      </c>
      <c r="Q5406">
        <v>2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4.4844090000000003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4.4844090000000003</v>
      </c>
    </row>
    <row r="5407" spans="1:32" x14ac:dyDescent="0.3">
      <c r="A5407">
        <v>3017039</v>
      </c>
      <c r="B5407">
        <v>1</v>
      </c>
      <c r="C5407" t="s">
        <v>82</v>
      </c>
      <c r="D5407" t="s">
        <v>88</v>
      </c>
      <c r="E5407" t="s">
        <v>20044</v>
      </c>
      <c r="F5407" t="s">
        <v>20045</v>
      </c>
      <c r="G5407" t="s">
        <v>134</v>
      </c>
      <c r="H5407" t="s">
        <v>211</v>
      </c>
      <c r="I5407" t="s">
        <v>79</v>
      </c>
      <c r="J5407" t="s">
        <v>136</v>
      </c>
      <c r="K5407" t="s">
        <v>22</v>
      </c>
      <c r="L5407" t="s">
        <v>177</v>
      </c>
      <c r="M5407" t="s">
        <v>20046</v>
      </c>
      <c r="N5407" t="s">
        <v>20047</v>
      </c>
      <c r="O5407">
        <v>0.70944444444444443</v>
      </c>
      <c r="P5407">
        <v>1</v>
      </c>
      <c r="Q5407">
        <v>729</v>
      </c>
      <c r="R5407">
        <v>8</v>
      </c>
      <c r="S5407">
        <v>28</v>
      </c>
      <c r="T5407">
        <v>28</v>
      </c>
      <c r="U5407">
        <v>99</v>
      </c>
      <c r="V5407">
        <v>0</v>
      </c>
      <c r="W5407">
        <v>0</v>
      </c>
      <c r="X5407">
        <v>0.16964053000000001</v>
      </c>
      <c r="Y5407">
        <v>111.31332</v>
      </c>
      <c r="Z5407">
        <v>4.7004565999999999</v>
      </c>
      <c r="AA5407">
        <v>3.7909057000000002</v>
      </c>
      <c r="AB5407">
        <v>124.50234</v>
      </c>
      <c r="AC5407">
        <v>109.08739</v>
      </c>
      <c r="AD5407">
        <v>0</v>
      </c>
      <c r="AE5407">
        <v>0</v>
      </c>
      <c r="AF5407">
        <v>353.56405999999998</v>
      </c>
    </row>
    <row r="5408" spans="1:32" x14ac:dyDescent="0.3">
      <c r="A5408">
        <v>3019668</v>
      </c>
      <c r="B5408">
        <v>2</v>
      </c>
      <c r="C5408" t="s">
        <v>82</v>
      </c>
      <c r="D5408" t="s">
        <v>91</v>
      </c>
      <c r="E5408" t="s">
        <v>20048</v>
      </c>
      <c r="F5408" t="s">
        <v>20049</v>
      </c>
      <c r="G5408" t="s">
        <v>134</v>
      </c>
      <c r="H5408" t="s">
        <v>211</v>
      </c>
      <c r="I5408" t="s">
        <v>79</v>
      </c>
      <c r="J5408" t="s">
        <v>136</v>
      </c>
      <c r="K5408" t="s">
        <v>22</v>
      </c>
      <c r="L5408" t="s">
        <v>177</v>
      </c>
      <c r="M5408" t="s">
        <v>18117</v>
      </c>
      <c r="N5408" t="s">
        <v>20050</v>
      </c>
      <c r="O5408">
        <v>2.7130386111111111</v>
      </c>
      <c r="P5408">
        <v>1</v>
      </c>
      <c r="Q5408">
        <v>2064</v>
      </c>
      <c r="R5408">
        <v>0</v>
      </c>
      <c r="S5408">
        <v>0</v>
      </c>
      <c r="T5408">
        <v>0</v>
      </c>
      <c r="U5408">
        <v>124</v>
      </c>
      <c r="V5408">
        <v>0</v>
      </c>
      <c r="W5408">
        <v>0</v>
      </c>
      <c r="X5408">
        <v>38.648643</v>
      </c>
      <c r="Y5408">
        <v>1267.3474000000001</v>
      </c>
      <c r="Z5408">
        <v>0</v>
      </c>
      <c r="AA5408">
        <v>0</v>
      </c>
      <c r="AB5408">
        <v>0</v>
      </c>
      <c r="AC5408">
        <v>313.4717</v>
      </c>
      <c r="AD5408">
        <v>0</v>
      </c>
      <c r="AE5408">
        <v>0</v>
      </c>
      <c r="AF5408">
        <v>1619.4677999999999</v>
      </c>
    </row>
    <row r="5409" spans="1:32" x14ac:dyDescent="0.3">
      <c r="A5409">
        <v>3017386</v>
      </c>
      <c r="B5409">
        <v>1</v>
      </c>
      <c r="C5409" t="s">
        <v>82</v>
      </c>
      <c r="D5409" t="s">
        <v>106</v>
      </c>
      <c r="E5409" t="s">
        <v>20051</v>
      </c>
      <c r="F5409" t="s">
        <v>20052</v>
      </c>
      <c r="G5409" t="s">
        <v>134</v>
      </c>
      <c r="H5409" t="s">
        <v>142</v>
      </c>
      <c r="I5409" t="s">
        <v>78</v>
      </c>
      <c r="J5409" t="s">
        <v>136</v>
      </c>
      <c r="K5409" t="s">
        <v>22</v>
      </c>
      <c r="L5409" t="s">
        <v>137</v>
      </c>
      <c r="M5409" t="s">
        <v>20053</v>
      </c>
      <c r="N5409" t="s">
        <v>20054</v>
      </c>
      <c r="O5409">
        <v>8.2529455555555558</v>
      </c>
      <c r="P5409">
        <v>0</v>
      </c>
      <c r="Q5409">
        <v>128</v>
      </c>
      <c r="R5409">
        <v>0</v>
      </c>
      <c r="S5409">
        <v>2</v>
      </c>
      <c r="T5409">
        <v>0</v>
      </c>
      <c r="U5409">
        <v>3</v>
      </c>
      <c r="V5409">
        <v>0</v>
      </c>
      <c r="W5409">
        <v>0</v>
      </c>
      <c r="X5409">
        <v>0</v>
      </c>
      <c r="Y5409">
        <v>251.40378000000001</v>
      </c>
      <c r="Z5409">
        <v>0</v>
      </c>
      <c r="AA5409">
        <v>7.7182194000000003E-3</v>
      </c>
      <c r="AB5409">
        <v>0</v>
      </c>
      <c r="AC5409">
        <v>16.595139</v>
      </c>
      <c r="AD5409">
        <v>0</v>
      </c>
      <c r="AE5409">
        <v>0</v>
      </c>
      <c r="AF5409">
        <v>268.00664999999998</v>
      </c>
    </row>
    <row r="5410" spans="1:32" x14ac:dyDescent="0.3">
      <c r="A5410">
        <v>3018128</v>
      </c>
      <c r="B5410">
        <v>1</v>
      </c>
      <c r="C5410" t="s">
        <v>83</v>
      </c>
      <c r="D5410" t="s">
        <v>124</v>
      </c>
      <c r="E5410" t="s">
        <v>20055</v>
      </c>
      <c r="F5410" t="s">
        <v>20056</v>
      </c>
      <c r="G5410" t="s">
        <v>134</v>
      </c>
      <c r="H5410" t="s">
        <v>247</v>
      </c>
      <c r="I5410" t="s">
        <v>78</v>
      </c>
      <c r="J5410" t="s">
        <v>136</v>
      </c>
      <c r="K5410" t="s">
        <v>22</v>
      </c>
      <c r="L5410" t="s">
        <v>177</v>
      </c>
      <c r="M5410" t="s">
        <v>20057</v>
      </c>
      <c r="N5410" t="s">
        <v>20058</v>
      </c>
      <c r="O5410">
        <v>1.2561947222222223</v>
      </c>
      <c r="P5410">
        <v>0</v>
      </c>
      <c r="Q5410">
        <v>45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5.934914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5.934914</v>
      </c>
    </row>
    <row r="5411" spans="1:32" x14ac:dyDescent="0.3">
      <c r="A5411">
        <v>3018135</v>
      </c>
      <c r="B5411">
        <v>1</v>
      </c>
      <c r="C5411" t="s">
        <v>82</v>
      </c>
      <c r="D5411" t="s">
        <v>100</v>
      </c>
      <c r="E5411" t="s">
        <v>20059</v>
      </c>
      <c r="F5411" t="s">
        <v>20060</v>
      </c>
      <c r="G5411" t="s">
        <v>134</v>
      </c>
      <c r="H5411" t="s">
        <v>182</v>
      </c>
      <c r="I5411" t="s">
        <v>78</v>
      </c>
      <c r="J5411" t="s">
        <v>136</v>
      </c>
      <c r="K5411" t="s">
        <v>22</v>
      </c>
      <c r="L5411" t="s">
        <v>177</v>
      </c>
      <c r="M5411" t="s">
        <v>20061</v>
      </c>
      <c r="N5411" t="s">
        <v>20062</v>
      </c>
      <c r="O5411">
        <v>1.1821391666666667</v>
      </c>
      <c r="P5411">
        <v>0</v>
      </c>
      <c r="Q5411">
        <v>127</v>
      </c>
      <c r="R5411">
        <v>0</v>
      </c>
      <c r="S5411">
        <v>0</v>
      </c>
      <c r="T5411">
        <v>0</v>
      </c>
      <c r="U5411">
        <v>12</v>
      </c>
      <c r="V5411">
        <v>0</v>
      </c>
      <c r="W5411">
        <v>0</v>
      </c>
      <c r="X5411">
        <v>0</v>
      </c>
      <c r="Y5411">
        <v>43.908645999999997</v>
      </c>
      <c r="Z5411">
        <v>0</v>
      </c>
      <c r="AA5411">
        <v>0</v>
      </c>
      <c r="AB5411">
        <v>0</v>
      </c>
      <c r="AC5411">
        <v>14.586836999999999</v>
      </c>
      <c r="AD5411">
        <v>0</v>
      </c>
      <c r="AE5411">
        <v>0</v>
      </c>
      <c r="AF5411">
        <v>58.495480000000001</v>
      </c>
    </row>
    <row r="5412" spans="1:32" x14ac:dyDescent="0.3">
      <c r="A5412">
        <v>3015185</v>
      </c>
      <c r="B5412">
        <v>1</v>
      </c>
      <c r="C5412" t="s">
        <v>83</v>
      </c>
      <c r="D5412" t="s">
        <v>130</v>
      </c>
      <c r="E5412" t="s">
        <v>20063</v>
      </c>
      <c r="F5412" t="s">
        <v>20064</v>
      </c>
      <c r="G5412" t="s">
        <v>134</v>
      </c>
      <c r="H5412" t="s">
        <v>211</v>
      </c>
      <c r="I5412" t="s">
        <v>79</v>
      </c>
      <c r="J5412" t="s">
        <v>136</v>
      </c>
      <c r="K5412" t="s">
        <v>22</v>
      </c>
      <c r="L5412" t="s">
        <v>177</v>
      </c>
      <c r="M5412" t="s">
        <v>20065</v>
      </c>
      <c r="N5412" t="s">
        <v>20066</v>
      </c>
      <c r="O5412">
        <v>1.165</v>
      </c>
      <c r="P5412">
        <v>9</v>
      </c>
      <c r="Q5412">
        <v>645</v>
      </c>
      <c r="R5412">
        <v>126</v>
      </c>
      <c r="S5412">
        <v>36</v>
      </c>
      <c r="T5412">
        <v>14</v>
      </c>
      <c r="U5412">
        <v>66</v>
      </c>
      <c r="V5412">
        <v>0</v>
      </c>
      <c r="W5412">
        <v>0</v>
      </c>
      <c r="X5412">
        <v>86.430250000000001</v>
      </c>
      <c r="Y5412">
        <v>136.97274999999999</v>
      </c>
      <c r="Z5412">
        <v>84.274665999999996</v>
      </c>
      <c r="AA5412">
        <v>5.5929684999999996</v>
      </c>
      <c r="AB5412">
        <v>1049.6507999999999</v>
      </c>
      <c r="AC5412">
        <v>50.772326999999997</v>
      </c>
      <c r="AD5412">
        <v>0</v>
      </c>
      <c r="AE5412">
        <v>0</v>
      </c>
      <c r="AF5412">
        <v>1413.6937</v>
      </c>
    </row>
    <row r="5413" spans="1:32" x14ac:dyDescent="0.3">
      <c r="A5413">
        <v>3020079</v>
      </c>
      <c r="B5413">
        <v>1</v>
      </c>
      <c r="C5413" t="s">
        <v>82</v>
      </c>
      <c r="D5413" t="s">
        <v>91</v>
      </c>
      <c r="E5413" t="s">
        <v>16272</v>
      </c>
      <c r="F5413" t="s">
        <v>16273</v>
      </c>
      <c r="G5413" t="s">
        <v>134</v>
      </c>
      <c r="H5413" t="s">
        <v>367</v>
      </c>
      <c r="I5413" t="s">
        <v>78</v>
      </c>
      <c r="J5413" t="s">
        <v>136</v>
      </c>
      <c r="K5413" t="s">
        <v>22</v>
      </c>
      <c r="L5413" t="s">
        <v>177</v>
      </c>
      <c r="M5413" t="s">
        <v>20067</v>
      </c>
      <c r="N5413" t="s">
        <v>20068</v>
      </c>
      <c r="O5413">
        <v>2.4664991666666669</v>
      </c>
      <c r="P5413">
        <v>0</v>
      </c>
      <c r="Q5413">
        <v>7</v>
      </c>
      <c r="R5413">
        <v>0</v>
      </c>
      <c r="S5413">
        <v>0</v>
      </c>
      <c r="T5413">
        <v>0</v>
      </c>
      <c r="U5413">
        <v>2</v>
      </c>
      <c r="V5413">
        <v>0</v>
      </c>
      <c r="W5413">
        <v>0</v>
      </c>
      <c r="X5413">
        <v>0</v>
      </c>
      <c r="Y5413">
        <v>3.1564580000000002</v>
      </c>
      <c r="Z5413">
        <v>0</v>
      </c>
      <c r="AA5413">
        <v>0</v>
      </c>
      <c r="AB5413">
        <v>0</v>
      </c>
      <c r="AC5413">
        <v>1.2543457</v>
      </c>
      <c r="AD5413">
        <v>0</v>
      </c>
      <c r="AE5413">
        <v>0</v>
      </c>
      <c r="AF5413">
        <v>4.4108033000000004</v>
      </c>
    </row>
    <row r="5414" spans="1:32" x14ac:dyDescent="0.3">
      <c r="A5414">
        <v>3018168</v>
      </c>
      <c r="B5414">
        <v>1</v>
      </c>
      <c r="C5414" t="s">
        <v>82</v>
      </c>
      <c r="D5414" t="s">
        <v>106</v>
      </c>
      <c r="E5414" t="s">
        <v>18321</v>
      </c>
      <c r="F5414" t="s">
        <v>18322</v>
      </c>
      <c r="G5414" t="s">
        <v>134</v>
      </c>
      <c r="H5414" t="s">
        <v>211</v>
      </c>
      <c r="I5414" t="s">
        <v>79</v>
      </c>
      <c r="J5414" t="s">
        <v>136</v>
      </c>
      <c r="K5414" t="s">
        <v>22</v>
      </c>
      <c r="L5414" t="s">
        <v>177</v>
      </c>
      <c r="M5414" t="s">
        <v>20069</v>
      </c>
      <c r="N5414" t="s">
        <v>20070</v>
      </c>
      <c r="O5414">
        <v>0.91472222222222221</v>
      </c>
      <c r="P5414">
        <v>4</v>
      </c>
      <c r="Q5414">
        <v>138</v>
      </c>
      <c r="R5414">
        <v>6</v>
      </c>
      <c r="S5414">
        <v>4</v>
      </c>
      <c r="T5414">
        <v>14</v>
      </c>
      <c r="U5414">
        <v>43</v>
      </c>
      <c r="V5414">
        <v>0</v>
      </c>
      <c r="W5414">
        <v>0</v>
      </c>
      <c r="X5414">
        <v>0.91009693999999997</v>
      </c>
      <c r="Y5414">
        <v>34.839638000000001</v>
      </c>
      <c r="Z5414">
        <v>22.076397</v>
      </c>
      <c r="AA5414">
        <v>0.46111344999999998</v>
      </c>
      <c r="AB5414">
        <v>37.626151999999998</v>
      </c>
      <c r="AC5414">
        <v>9.2004160000000006</v>
      </c>
      <c r="AD5414">
        <v>0</v>
      </c>
      <c r="AE5414">
        <v>0</v>
      </c>
      <c r="AF5414">
        <v>105.113815</v>
      </c>
    </row>
    <row r="5415" spans="1:32" x14ac:dyDescent="0.3">
      <c r="A5415">
        <v>3004306</v>
      </c>
      <c r="B5415">
        <v>1</v>
      </c>
      <c r="C5415" t="s">
        <v>82</v>
      </c>
      <c r="D5415" t="s">
        <v>100</v>
      </c>
      <c r="E5415" t="s">
        <v>20071</v>
      </c>
      <c r="F5415" t="s">
        <v>20072</v>
      </c>
      <c r="G5415" t="s">
        <v>134</v>
      </c>
      <c r="H5415" t="s">
        <v>216</v>
      </c>
      <c r="I5415" t="s">
        <v>78</v>
      </c>
      <c r="J5415" t="s">
        <v>136</v>
      </c>
      <c r="K5415" t="s">
        <v>22</v>
      </c>
      <c r="L5415" t="s">
        <v>177</v>
      </c>
      <c r="M5415" t="s">
        <v>20073</v>
      </c>
      <c r="N5415" t="s">
        <v>20074</v>
      </c>
      <c r="O5415">
        <v>3.2830408333333332</v>
      </c>
      <c r="P5415">
        <v>0</v>
      </c>
      <c r="Q5415">
        <v>5</v>
      </c>
      <c r="R5415">
        <v>0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0</v>
      </c>
      <c r="Y5415">
        <v>4.4928249999999998</v>
      </c>
      <c r="Z5415">
        <v>0</v>
      </c>
      <c r="AA5415">
        <v>0</v>
      </c>
      <c r="AB5415">
        <v>0</v>
      </c>
      <c r="AC5415">
        <v>1.4474788999999999</v>
      </c>
      <c r="AD5415">
        <v>0</v>
      </c>
      <c r="AE5415">
        <v>0</v>
      </c>
      <c r="AF5415">
        <v>5.9403040000000003</v>
      </c>
    </row>
    <row r="5416" spans="1:32" x14ac:dyDescent="0.3">
      <c r="A5416">
        <v>3020031</v>
      </c>
      <c r="B5416">
        <v>1</v>
      </c>
      <c r="C5416" t="s">
        <v>83</v>
      </c>
      <c r="D5416" t="s">
        <v>123</v>
      </c>
      <c r="E5416" t="s">
        <v>20075</v>
      </c>
      <c r="F5416" t="s">
        <v>20076</v>
      </c>
      <c r="G5416" t="s">
        <v>134</v>
      </c>
      <c r="H5416" t="s">
        <v>238</v>
      </c>
      <c r="I5416" t="s">
        <v>78</v>
      </c>
      <c r="J5416" t="s">
        <v>136</v>
      </c>
      <c r="K5416" t="s">
        <v>22</v>
      </c>
      <c r="L5416" t="s">
        <v>177</v>
      </c>
      <c r="M5416" t="s">
        <v>20077</v>
      </c>
      <c r="N5416" t="s">
        <v>20078</v>
      </c>
      <c r="O5416">
        <v>2.610604722222222</v>
      </c>
      <c r="P5416">
        <v>0</v>
      </c>
      <c r="Q5416">
        <v>4</v>
      </c>
      <c r="R5416">
        <v>0</v>
      </c>
      <c r="S5416">
        <v>0</v>
      </c>
      <c r="T5416">
        <v>0</v>
      </c>
      <c r="U5416">
        <v>4</v>
      </c>
      <c r="V5416">
        <v>0</v>
      </c>
      <c r="W5416">
        <v>0</v>
      </c>
      <c r="X5416">
        <v>0</v>
      </c>
      <c r="Y5416">
        <v>3.0478828</v>
      </c>
      <c r="Z5416">
        <v>0</v>
      </c>
      <c r="AA5416">
        <v>0</v>
      </c>
      <c r="AB5416">
        <v>0</v>
      </c>
      <c r="AC5416">
        <v>4.5012049999999997</v>
      </c>
      <c r="AD5416">
        <v>0</v>
      </c>
      <c r="AE5416">
        <v>0</v>
      </c>
      <c r="AF5416">
        <v>7.5490880000000002</v>
      </c>
    </row>
    <row r="5417" spans="1:32" x14ac:dyDescent="0.3">
      <c r="A5417">
        <v>3011037</v>
      </c>
      <c r="B5417">
        <v>1</v>
      </c>
      <c r="C5417" t="s">
        <v>82</v>
      </c>
      <c r="D5417" t="s">
        <v>112</v>
      </c>
      <c r="E5417" t="s">
        <v>20079</v>
      </c>
      <c r="F5417" t="s">
        <v>20080</v>
      </c>
      <c r="G5417" t="s">
        <v>134</v>
      </c>
      <c r="H5417" t="s">
        <v>252</v>
      </c>
      <c r="I5417" t="s">
        <v>79</v>
      </c>
      <c r="J5417" t="s">
        <v>136</v>
      </c>
      <c r="K5417" t="s">
        <v>22</v>
      </c>
      <c r="L5417" t="s">
        <v>177</v>
      </c>
      <c r="M5417" t="s">
        <v>20081</v>
      </c>
      <c r="N5417" t="s">
        <v>19818</v>
      </c>
      <c r="O5417">
        <v>0.53903777777777784</v>
      </c>
      <c r="P5417">
        <v>0</v>
      </c>
      <c r="Q5417">
        <v>57</v>
      </c>
      <c r="R5417">
        <v>0</v>
      </c>
      <c r="S5417">
        <v>21</v>
      </c>
      <c r="T5417">
        <v>0</v>
      </c>
      <c r="U5417">
        <v>59</v>
      </c>
      <c r="V5417">
        <v>0</v>
      </c>
      <c r="W5417">
        <v>0</v>
      </c>
      <c r="X5417">
        <v>0</v>
      </c>
      <c r="Y5417">
        <v>3.5919729999999999</v>
      </c>
      <c r="Z5417">
        <v>0</v>
      </c>
      <c r="AA5417">
        <v>0.90005636</v>
      </c>
      <c r="AB5417">
        <v>0</v>
      </c>
      <c r="AC5417">
        <v>5.0520069999999997</v>
      </c>
      <c r="AD5417">
        <v>0</v>
      </c>
      <c r="AE5417">
        <v>0</v>
      </c>
      <c r="AF5417">
        <v>9.5440369999999994</v>
      </c>
    </row>
    <row r="5418" spans="1:32" x14ac:dyDescent="0.3">
      <c r="A5418">
        <v>3015163</v>
      </c>
      <c r="B5418">
        <v>1</v>
      </c>
      <c r="C5418" t="s">
        <v>82</v>
      </c>
      <c r="D5418" t="s">
        <v>109</v>
      </c>
      <c r="E5418" t="s">
        <v>20082</v>
      </c>
      <c r="F5418" t="s">
        <v>20083</v>
      </c>
      <c r="G5418" t="s">
        <v>134</v>
      </c>
      <c r="H5418" t="s">
        <v>238</v>
      </c>
      <c r="I5418" t="s">
        <v>78</v>
      </c>
      <c r="J5418" t="s">
        <v>136</v>
      </c>
      <c r="K5418" t="s">
        <v>22</v>
      </c>
      <c r="L5418" t="s">
        <v>177</v>
      </c>
      <c r="M5418" t="s">
        <v>20084</v>
      </c>
      <c r="N5418" t="s">
        <v>20085</v>
      </c>
      <c r="O5418">
        <v>4.1036383333333335</v>
      </c>
      <c r="P5418">
        <v>0</v>
      </c>
      <c r="Q5418">
        <v>1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1.1552916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1.1552916</v>
      </c>
    </row>
    <row r="5419" spans="1:32" x14ac:dyDescent="0.3">
      <c r="A5419">
        <v>3015255</v>
      </c>
      <c r="B5419">
        <v>1</v>
      </c>
      <c r="C5419" t="s">
        <v>82</v>
      </c>
      <c r="D5419" t="s">
        <v>108</v>
      </c>
      <c r="E5419" t="s">
        <v>20086</v>
      </c>
      <c r="F5419" t="s">
        <v>20087</v>
      </c>
      <c r="G5419" t="s">
        <v>134</v>
      </c>
      <c r="H5419" t="s">
        <v>238</v>
      </c>
      <c r="I5419" t="s">
        <v>78</v>
      </c>
      <c r="J5419" t="s">
        <v>136</v>
      </c>
      <c r="K5419" t="s">
        <v>22</v>
      </c>
      <c r="L5419" t="s">
        <v>177</v>
      </c>
      <c r="M5419" t="s">
        <v>20088</v>
      </c>
      <c r="N5419" t="s">
        <v>20089</v>
      </c>
      <c r="O5419">
        <v>1.8762002777777778</v>
      </c>
      <c r="P5419">
        <v>0</v>
      </c>
      <c r="Q5419">
        <v>1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0.44783735000000002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0.44783735000000002</v>
      </c>
    </row>
    <row r="5420" spans="1:32" x14ac:dyDescent="0.3">
      <c r="A5420">
        <v>3015338</v>
      </c>
      <c r="B5420">
        <v>1</v>
      </c>
      <c r="C5420" t="s">
        <v>82</v>
      </c>
      <c r="D5420" t="s">
        <v>108</v>
      </c>
      <c r="E5420" t="s">
        <v>20090</v>
      </c>
      <c r="F5420" t="s">
        <v>20091</v>
      </c>
      <c r="G5420" t="s">
        <v>134</v>
      </c>
      <c r="H5420" t="s">
        <v>211</v>
      </c>
      <c r="I5420" t="s">
        <v>79</v>
      </c>
      <c r="J5420" t="s">
        <v>136</v>
      </c>
      <c r="K5420" t="s">
        <v>22</v>
      </c>
      <c r="L5420" t="s">
        <v>177</v>
      </c>
      <c r="M5420" t="s">
        <v>20092</v>
      </c>
      <c r="N5420" t="s">
        <v>20093</v>
      </c>
      <c r="O5420">
        <v>0.74944444444444447</v>
      </c>
      <c r="P5420">
        <v>0</v>
      </c>
      <c r="Q5420">
        <v>0</v>
      </c>
      <c r="R5420">
        <v>0</v>
      </c>
      <c r="S5420">
        <v>0</v>
      </c>
      <c r="T5420">
        <v>3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120.57448599999999</v>
      </c>
      <c r="AC5420">
        <v>0</v>
      </c>
      <c r="AD5420">
        <v>0</v>
      </c>
      <c r="AE5420">
        <v>0</v>
      </c>
      <c r="AF5420">
        <v>120.57448599999999</v>
      </c>
    </row>
    <row r="5421" spans="1:32" x14ac:dyDescent="0.3">
      <c r="A5421">
        <v>3020117</v>
      </c>
      <c r="B5421">
        <v>1</v>
      </c>
      <c r="C5421" t="s">
        <v>82</v>
      </c>
      <c r="D5421" t="s">
        <v>99</v>
      </c>
      <c r="E5421" t="s">
        <v>20094</v>
      </c>
      <c r="F5421" t="s">
        <v>20095</v>
      </c>
      <c r="G5421" t="s">
        <v>134</v>
      </c>
      <c r="H5421" t="s">
        <v>216</v>
      </c>
      <c r="I5421" t="s">
        <v>78</v>
      </c>
      <c r="J5421" t="s">
        <v>136</v>
      </c>
      <c r="K5421" t="s">
        <v>22</v>
      </c>
      <c r="L5421" t="s">
        <v>177</v>
      </c>
      <c r="M5421" t="s">
        <v>20096</v>
      </c>
      <c r="N5421" t="s">
        <v>20097</v>
      </c>
      <c r="O5421">
        <v>2.0182875</v>
      </c>
      <c r="P5421">
        <v>0</v>
      </c>
      <c r="Q5421">
        <v>4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0.29854152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0.29854152</v>
      </c>
    </row>
    <row r="5422" spans="1:32" x14ac:dyDescent="0.3">
      <c r="A5422">
        <v>3020130</v>
      </c>
      <c r="B5422">
        <v>1</v>
      </c>
      <c r="C5422" t="s">
        <v>82</v>
      </c>
      <c r="D5422" t="s">
        <v>94</v>
      </c>
      <c r="E5422" t="s">
        <v>20098</v>
      </c>
      <c r="F5422" t="s">
        <v>20099</v>
      </c>
      <c r="G5422" t="s">
        <v>134</v>
      </c>
      <c r="H5422" t="s">
        <v>182</v>
      </c>
      <c r="I5422" t="s">
        <v>78</v>
      </c>
      <c r="J5422" t="s">
        <v>136</v>
      </c>
      <c r="K5422" t="s">
        <v>22</v>
      </c>
      <c r="L5422" t="s">
        <v>177</v>
      </c>
      <c r="M5422" t="s">
        <v>20100</v>
      </c>
      <c r="N5422" t="s">
        <v>20101</v>
      </c>
      <c r="O5422">
        <v>0.63267694444444444</v>
      </c>
      <c r="P5422">
        <v>0</v>
      </c>
      <c r="Q5422">
        <v>25</v>
      </c>
      <c r="R5422">
        <v>0</v>
      </c>
      <c r="S5422">
        <v>0</v>
      </c>
      <c r="T5422">
        <v>0</v>
      </c>
      <c r="U5422">
        <v>7</v>
      </c>
      <c r="V5422">
        <v>0</v>
      </c>
      <c r="W5422">
        <v>0</v>
      </c>
      <c r="X5422">
        <v>0</v>
      </c>
      <c r="Y5422">
        <v>1.8065404</v>
      </c>
      <c r="Z5422">
        <v>0</v>
      </c>
      <c r="AA5422">
        <v>0</v>
      </c>
      <c r="AB5422">
        <v>0</v>
      </c>
      <c r="AC5422">
        <v>3.4270778000000002</v>
      </c>
      <c r="AD5422">
        <v>0</v>
      </c>
      <c r="AE5422">
        <v>0</v>
      </c>
      <c r="AF5422">
        <v>5.2336182999999998</v>
      </c>
    </row>
    <row r="5423" spans="1:32" x14ac:dyDescent="0.3">
      <c r="A5423">
        <v>3015106</v>
      </c>
      <c r="B5423">
        <v>1</v>
      </c>
      <c r="C5423" t="s">
        <v>82</v>
      </c>
      <c r="D5423" t="s">
        <v>100</v>
      </c>
      <c r="E5423" t="s">
        <v>20102</v>
      </c>
      <c r="F5423" t="s">
        <v>20103</v>
      </c>
      <c r="G5423" t="s">
        <v>134</v>
      </c>
      <c r="H5423" t="s">
        <v>216</v>
      </c>
      <c r="I5423" t="s">
        <v>78</v>
      </c>
      <c r="J5423" t="s">
        <v>136</v>
      </c>
      <c r="K5423" t="s">
        <v>22</v>
      </c>
      <c r="L5423" t="s">
        <v>177</v>
      </c>
      <c r="M5423" t="s">
        <v>20104</v>
      </c>
      <c r="N5423" t="s">
        <v>20105</v>
      </c>
      <c r="O5423">
        <v>1.7315019444444444</v>
      </c>
      <c r="P5423">
        <v>0</v>
      </c>
      <c r="Q5423">
        <v>15</v>
      </c>
      <c r="R5423">
        <v>0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0</v>
      </c>
      <c r="Y5423">
        <v>8.1735530000000001</v>
      </c>
      <c r="Z5423">
        <v>0</v>
      </c>
      <c r="AA5423">
        <v>0</v>
      </c>
      <c r="AB5423">
        <v>0</v>
      </c>
      <c r="AC5423">
        <v>3.5219749999999999</v>
      </c>
      <c r="AD5423">
        <v>0</v>
      </c>
      <c r="AE5423">
        <v>0</v>
      </c>
      <c r="AF5423">
        <v>11.695527999999999</v>
      </c>
    </row>
    <row r="5424" spans="1:32" x14ac:dyDescent="0.3">
      <c r="A5424">
        <v>3015241</v>
      </c>
      <c r="B5424">
        <v>1</v>
      </c>
      <c r="C5424" t="s">
        <v>82</v>
      </c>
      <c r="D5424" t="s">
        <v>104</v>
      </c>
      <c r="E5424" t="s">
        <v>20106</v>
      </c>
      <c r="F5424" t="s">
        <v>787</v>
      </c>
      <c r="G5424" t="s">
        <v>134</v>
      </c>
      <c r="H5424" t="s">
        <v>247</v>
      </c>
      <c r="I5424" t="s">
        <v>78</v>
      </c>
      <c r="J5424" t="s">
        <v>136</v>
      </c>
      <c r="K5424" t="s">
        <v>22</v>
      </c>
      <c r="L5424" t="s">
        <v>177</v>
      </c>
      <c r="M5424" t="s">
        <v>20107</v>
      </c>
      <c r="N5424" t="s">
        <v>20108</v>
      </c>
      <c r="O5424">
        <v>1.6347516666666666</v>
      </c>
      <c r="P5424">
        <v>0</v>
      </c>
      <c r="Q5424">
        <v>224</v>
      </c>
      <c r="R5424">
        <v>0</v>
      </c>
      <c r="S5424">
        <v>0</v>
      </c>
      <c r="T5424">
        <v>0</v>
      </c>
      <c r="U5424">
        <v>48</v>
      </c>
      <c r="V5424">
        <v>0</v>
      </c>
      <c r="W5424">
        <v>0</v>
      </c>
      <c r="X5424">
        <v>0</v>
      </c>
      <c r="Y5424">
        <v>146.99931000000001</v>
      </c>
      <c r="Z5424">
        <v>0</v>
      </c>
      <c r="AA5424">
        <v>0</v>
      </c>
      <c r="AB5424">
        <v>0</v>
      </c>
      <c r="AC5424">
        <v>34.986725</v>
      </c>
      <c r="AD5424">
        <v>0</v>
      </c>
      <c r="AE5424">
        <v>0</v>
      </c>
      <c r="AF5424">
        <v>181.98604</v>
      </c>
    </row>
    <row r="5425" spans="1:32" x14ac:dyDescent="0.3">
      <c r="A5425">
        <v>3018001</v>
      </c>
      <c r="B5425">
        <v>1</v>
      </c>
      <c r="C5425" t="s">
        <v>82</v>
      </c>
      <c r="D5425" t="s">
        <v>90</v>
      </c>
      <c r="E5425" t="s">
        <v>20109</v>
      </c>
      <c r="F5425" t="s">
        <v>20110</v>
      </c>
      <c r="G5425" t="s">
        <v>134</v>
      </c>
      <c r="H5425" t="s">
        <v>1734</v>
      </c>
      <c r="I5425" t="s">
        <v>78</v>
      </c>
      <c r="J5425" t="s">
        <v>136</v>
      </c>
      <c r="K5425" t="s">
        <v>22</v>
      </c>
      <c r="L5425" t="s">
        <v>177</v>
      </c>
      <c r="M5425" t="s">
        <v>20111</v>
      </c>
      <c r="N5425" t="s">
        <v>20112</v>
      </c>
      <c r="O5425">
        <v>2.4713427777777781</v>
      </c>
      <c r="P5425">
        <v>0</v>
      </c>
      <c r="Q5425">
        <v>177</v>
      </c>
      <c r="R5425">
        <v>0</v>
      </c>
      <c r="S5425">
        <v>0</v>
      </c>
      <c r="T5425">
        <v>0</v>
      </c>
      <c r="U5425">
        <v>12</v>
      </c>
      <c r="V5425">
        <v>0</v>
      </c>
      <c r="W5425">
        <v>0</v>
      </c>
      <c r="X5425">
        <v>0</v>
      </c>
      <c r="Y5425">
        <v>116.782104</v>
      </c>
      <c r="Z5425">
        <v>0</v>
      </c>
      <c r="AA5425">
        <v>0</v>
      </c>
      <c r="AB5425">
        <v>0</v>
      </c>
      <c r="AC5425">
        <v>35.557827000000003</v>
      </c>
      <c r="AD5425">
        <v>0</v>
      </c>
      <c r="AE5425">
        <v>0</v>
      </c>
      <c r="AF5425">
        <v>152.33994000000001</v>
      </c>
    </row>
    <row r="5426" spans="1:32" x14ac:dyDescent="0.3">
      <c r="A5426">
        <v>3011333</v>
      </c>
      <c r="B5426">
        <v>1</v>
      </c>
      <c r="C5426" t="s">
        <v>82</v>
      </c>
      <c r="D5426" t="s">
        <v>106</v>
      </c>
      <c r="E5426" t="s">
        <v>11488</v>
      </c>
      <c r="F5426" t="s">
        <v>11489</v>
      </c>
      <c r="G5426" t="s">
        <v>134</v>
      </c>
      <c r="H5426" t="s">
        <v>142</v>
      </c>
      <c r="I5426" t="s">
        <v>79</v>
      </c>
      <c r="J5426" t="s">
        <v>136</v>
      </c>
      <c r="K5426" t="s">
        <v>22</v>
      </c>
      <c r="L5426" t="s">
        <v>137</v>
      </c>
      <c r="M5426" t="s">
        <v>20113</v>
      </c>
      <c r="N5426" t="s">
        <v>20114</v>
      </c>
      <c r="O5426">
        <v>8.0208333333333339</v>
      </c>
      <c r="P5426">
        <v>8</v>
      </c>
      <c r="Q5426">
        <v>1552</v>
      </c>
      <c r="R5426">
        <v>4</v>
      </c>
      <c r="S5426">
        <v>116</v>
      </c>
      <c r="T5426">
        <v>8</v>
      </c>
      <c r="U5426">
        <v>158</v>
      </c>
      <c r="V5426">
        <v>0</v>
      </c>
      <c r="W5426">
        <v>0</v>
      </c>
      <c r="X5426">
        <v>24.026610999999999</v>
      </c>
      <c r="Y5426">
        <v>3120.4531000000002</v>
      </c>
      <c r="Z5426">
        <v>459.10750000000002</v>
      </c>
      <c r="AA5426">
        <v>94.008070000000004</v>
      </c>
      <c r="AB5426">
        <v>811.23749999999995</v>
      </c>
      <c r="AC5426">
        <v>843.57854999999995</v>
      </c>
      <c r="AD5426">
        <v>0</v>
      </c>
      <c r="AE5426">
        <v>0</v>
      </c>
      <c r="AF5426">
        <v>5352.4116000000004</v>
      </c>
    </row>
    <row r="5427" spans="1:32" x14ac:dyDescent="0.3">
      <c r="A5427">
        <v>3015587</v>
      </c>
      <c r="B5427">
        <v>1</v>
      </c>
      <c r="C5427" t="s">
        <v>82</v>
      </c>
      <c r="D5427" t="s">
        <v>113</v>
      </c>
      <c r="E5427" t="s">
        <v>20115</v>
      </c>
      <c r="F5427" t="s">
        <v>20116</v>
      </c>
      <c r="G5427" t="s">
        <v>134</v>
      </c>
      <c r="H5427" t="s">
        <v>142</v>
      </c>
      <c r="I5427" t="s">
        <v>79</v>
      </c>
      <c r="J5427" t="s">
        <v>136</v>
      </c>
      <c r="K5427" t="s">
        <v>22</v>
      </c>
      <c r="L5427" t="s">
        <v>137</v>
      </c>
      <c r="M5427" t="s">
        <v>20117</v>
      </c>
      <c r="N5427" t="s">
        <v>20118</v>
      </c>
      <c r="O5427">
        <v>7.3352777777777778</v>
      </c>
      <c r="P5427">
        <v>1</v>
      </c>
      <c r="Q5427">
        <v>3565</v>
      </c>
      <c r="R5427">
        <v>0</v>
      </c>
      <c r="S5427">
        <v>46</v>
      </c>
      <c r="T5427">
        <v>1</v>
      </c>
      <c r="U5427">
        <v>342</v>
      </c>
      <c r="V5427">
        <v>1</v>
      </c>
      <c r="W5427">
        <v>0</v>
      </c>
      <c r="X5427">
        <v>55.796729999999997</v>
      </c>
      <c r="Y5427">
        <v>7632.0375999999997</v>
      </c>
      <c r="Z5427">
        <v>0</v>
      </c>
      <c r="AA5427">
        <v>200.78</v>
      </c>
      <c r="AB5427">
        <v>11.251245000000001</v>
      </c>
      <c r="AC5427">
        <v>2307.0583000000001</v>
      </c>
      <c r="AD5427">
        <v>94.014949999999999</v>
      </c>
      <c r="AE5427">
        <v>0</v>
      </c>
      <c r="AF5427">
        <v>10300.939</v>
      </c>
    </row>
    <row r="5428" spans="1:32" x14ac:dyDescent="0.3">
      <c r="A5428">
        <v>3015271</v>
      </c>
      <c r="B5428">
        <v>1</v>
      </c>
      <c r="C5428" t="s">
        <v>82</v>
      </c>
      <c r="D5428" t="s">
        <v>85</v>
      </c>
      <c r="E5428" t="s">
        <v>20119</v>
      </c>
      <c r="F5428" t="s">
        <v>20120</v>
      </c>
      <c r="G5428" t="s">
        <v>134</v>
      </c>
      <c r="H5428" t="s">
        <v>478</v>
      </c>
      <c r="I5428" t="s">
        <v>78</v>
      </c>
      <c r="J5428" t="s">
        <v>136</v>
      </c>
      <c r="K5428" t="s">
        <v>22</v>
      </c>
      <c r="L5428" t="s">
        <v>177</v>
      </c>
      <c r="M5428" t="s">
        <v>20121</v>
      </c>
      <c r="N5428" t="s">
        <v>20122</v>
      </c>
      <c r="O5428">
        <v>2.0186933333333332</v>
      </c>
      <c r="P5428">
        <v>0</v>
      </c>
      <c r="Q5428">
        <v>96</v>
      </c>
      <c r="R5428">
        <v>0</v>
      </c>
      <c r="S5428">
        <v>0</v>
      </c>
      <c r="T5428">
        <v>0</v>
      </c>
      <c r="U5428">
        <v>13</v>
      </c>
      <c r="V5428">
        <v>0</v>
      </c>
      <c r="W5428">
        <v>0</v>
      </c>
      <c r="X5428">
        <v>0</v>
      </c>
      <c r="Y5428">
        <v>49.247394999999997</v>
      </c>
      <c r="Z5428">
        <v>0</v>
      </c>
      <c r="AA5428">
        <v>0</v>
      </c>
      <c r="AB5428">
        <v>0</v>
      </c>
      <c r="AC5428">
        <v>28.212886999999998</v>
      </c>
      <c r="AD5428">
        <v>0</v>
      </c>
      <c r="AE5428">
        <v>0</v>
      </c>
      <c r="AF5428">
        <v>77.460279999999997</v>
      </c>
    </row>
    <row r="5429" spans="1:32" x14ac:dyDescent="0.3">
      <c r="A5429">
        <v>3017129</v>
      </c>
      <c r="B5429">
        <v>1</v>
      </c>
      <c r="C5429" t="s">
        <v>82</v>
      </c>
      <c r="D5429" t="s">
        <v>87</v>
      </c>
      <c r="E5429" t="s">
        <v>20123</v>
      </c>
      <c r="F5429" t="s">
        <v>20124</v>
      </c>
      <c r="G5429" t="s">
        <v>134</v>
      </c>
      <c r="H5429" t="s">
        <v>247</v>
      </c>
      <c r="I5429" t="s">
        <v>78</v>
      </c>
      <c r="J5429" t="s">
        <v>136</v>
      </c>
      <c r="K5429" t="s">
        <v>22</v>
      </c>
      <c r="L5429" t="s">
        <v>177</v>
      </c>
      <c r="M5429" t="s">
        <v>20125</v>
      </c>
      <c r="N5429" t="s">
        <v>20126</v>
      </c>
      <c r="O5429">
        <v>0.77056000000000002</v>
      </c>
      <c r="P5429">
        <v>0</v>
      </c>
      <c r="Q5429">
        <v>49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17.967462999999999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17.967462999999999</v>
      </c>
    </row>
    <row r="5430" spans="1:32" x14ac:dyDescent="0.3">
      <c r="A5430">
        <v>3015385</v>
      </c>
      <c r="B5430">
        <v>1</v>
      </c>
      <c r="C5430" t="s">
        <v>83</v>
      </c>
      <c r="D5430" t="s">
        <v>128</v>
      </c>
      <c r="E5430" t="s">
        <v>20127</v>
      </c>
      <c r="F5430" t="s">
        <v>20128</v>
      </c>
      <c r="G5430" t="s">
        <v>134</v>
      </c>
      <c r="H5430" t="s">
        <v>1131</v>
      </c>
      <c r="I5430" t="s">
        <v>79</v>
      </c>
      <c r="J5430" t="s">
        <v>136</v>
      </c>
      <c r="K5430" t="s">
        <v>22</v>
      </c>
      <c r="L5430" t="s">
        <v>177</v>
      </c>
      <c r="M5430" t="s">
        <v>20129</v>
      </c>
      <c r="N5430" t="s">
        <v>17911</v>
      </c>
      <c r="O5430">
        <v>4.9864255555555559</v>
      </c>
      <c r="P5430">
        <v>0</v>
      </c>
      <c r="Q5430">
        <v>226</v>
      </c>
      <c r="R5430">
        <v>0</v>
      </c>
      <c r="S5430">
        <v>0</v>
      </c>
      <c r="T5430">
        <v>0</v>
      </c>
      <c r="U5430">
        <v>13</v>
      </c>
      <c r="V5430">
        <v>0</v>
      </c>
      <c r="W5430">
        <v>0</v>
      </c>
      <c r="X5430">
        <v>0</v>
      </c>
      <c r="Y5430">
        <v>203.62963999999999</v>
      </c>
      <c r="Z5430">
        <v>0</v>
      </c>
      <c r="AA5430">
        <v>0</v>
      </c>
      <c r="AB5430">
        <v>0</v>
      </c>
      <c r="AC5430">
        <v>18.934317</v>
      </c>
      <c r="AD5430">
        <v>0</v>
      </c>
      <c r="AE5430">
        <v>0</v>
      </c>
      <c r="AF5430">
        <v>222.56395000000001</v>
      </c>
    </row>
    <row r="5431" spans="1:32" x14ac:dyDescent="0.3">
      <c r="A5431">
        <v>3010824</v>
      </c>
      <c r="B5431">
        <v>1</v>
      </c>
      <c r="C5431" t="s">
        <v>82</v>
      </c>
      <c r="D5431" t="s">
        <v>105</v>
      </c>
      <c r="E5431" t="s">
        <v>20130</v>
      </c>
      <c r="F5431" t="s">
        <v>20131</v>
      </c>
      <c r="G5431" t="s">
        <v>134</v>
      </c>
      <c r="H5431" t="s">
        <v>211</v>
      </c>
      <c r="I5431" t="s">
        <v>79</v>
      </c>
      <c r="J5431" t="s">
        <v>136</v>
      </c>
      <c r="K5431" t="s">
        <v>22</v>
      </c>
      <c r="L5431" t="s">
        <v>177</v>
      </c>
      <c r="M5431" t="s">
        <v>20132</v>
      </c>
      <c r="N5431" t="s">
        <v>20133</v>
      </c>
      <c r="O5431">
        <v>0.51027777777777783</v>
      </c>
      <c r="P5431">
        <v>0</v>
      </c>
      <c r="Q5431">
        <v>744</v>
      </c>
      <c r="R5431">
        <v>0</v>
      </c>
      <c r="S5431">
        <v>125</v>
      </c>
      <c r="T5431">
        <v>6</v>
      </c>
      <c r="U5431">
        <v>143</v>
      </c>
      <c r="V5431">
        <v>0</v>
      </c>
      <c r="W5431">
        <v>1</v>
      </c>
      <c r="X5431">
        <v>0</v>
      </c>
      <c r="Y5431">
        <v>93.389889999999994</v>
      </c>
      <c r="Z5431">
        <v>0</v>
      </c>
      <c r="AA5431">
        <v>16.017353</v>
      </c>
      <c r="AB5431">
        <v>410.97160000000002</v>
      </c>
      <c r="AC5431">
        <v>69.865560000000002</v>
      </c>
      <c r="AD5431">
        <v>0</v>
      </c>
      <c r="AE5431">
        <v>0.13221454999999999</v>
      </c>
      <c r="AF5431">
        <v>590.37665000000004</v>
      </c>
    </row>
    <row r="5432" spans="1:32" x14ac:dyDescent="0.3">
      <c r="A5432">
        <v>3018357</v>
      </c>
      <c r="B5432">
        <v>1</v>
      </c>
      <c r="C5432" t="s">
        <v>83</v>
      </c>
      <c r="D5432" t="s">
        <v>115</v>
      </c>
      <c r="E5432" t="s">
        <v>11425</v>
      </c>
      <c r="F5432" t="s">
        <v>11426</v>
      </c>
      <c r="G5432" t="s">
        <v>134</v>
      </c>
      <c r="H5432" t="s">
        <v>211</v>
      </c>
      <c r="I5432" t="s">
        <v>79</v>
      </c>
      <c r="J5432" t="s">
        <v>136</v>
      </c>
      <c r="K5432" t="s">
        <v>22</v>
      </c>
      <c r="L5432" t="s">
        <v>177</v>
      </c>
      <c r="M5432" t="s">
        <v>20134</v>
      </c>
      <c r="N5432" t="s">
        <v>20135</v>
      </c>
      <c r="O5432">
        <v>3.2938888888888891</v>
      </c>
      <c r="P5432">
        <v>3</v>
      </c>
      <c r="Q5432">
        <v>0</v>
      </c>
      <c r="R5432">
        <v>29</v>
      </c>
      <c r="S5432">
        <v>11</v>
      </c>
      <c r="T5432">
        <v>6</v>
      </c>
      <c r="U5432">
        <v>1</v>
      </c>
      <c r="V5432">
        <v>2</v>
      </c>
      <c r="W5432">
        <v>0</v>
      </c>
      <c r="X5432">
        <v>17.912237000000001</v>
      </c>
      <c r="Y5432">
        <v>0</v>
      </c>
      <c r="Z5432">
        <v>61.655974999999998</v>
      </c>
      <c r="AA5432">
        <v>7.0780529999999997</v>
      </c>
      <c r="AB5432">
        <v>58.739710000000002</v>
      </c>
      <c r="AC5432">
        <v>0</v>
      </c>
      <c r="AD5432">
        <v>16.395292000000001</v>
      </c>
      <c r="AE5432">
        <v>0</v>
      </c>
      <c r="AF5432">
        <v>161.78127000000001</v>
      </c>
    </row>
    <row r="5433" spans="1:32" x14ac:dyDescent="0.3">
      <c r="A5433">
        <v>3015172</v>
      </c>
      <c r="B5433">
        <v>1</v>
      </c>
      <c r="C5433" t="s">
        <v>82</v>
      </c>
      <c r="D5433" t="s">
        <v>87</v>
      </c>
      <c r="E5433" t="s">
        <v>1411</v>
      </c>
      <c r="F5433" t="s">
        <v>1412</v>
      </c>
      <c r="G5433" t="s">
        <v>134</v>
      </c>
      <c r="H5433" t="s">
        <v>182</v>
      </c>
      <c r="I5433" t="s">
        <v>78</v>
      </c>
      <c r="J5433" t="s">
        <v>136</v>
      </c>
      <c r="K5433" t="s">
        <v>22</v>
      </c>
      <c r="L5433" t="s">
        <v>177</v>
      </c>
      <c r="M5433" t="s">
        <v>20136</v>
      </c>
      <c r="N5433" t="s">
        <v>20137</v>
      </c>
      <c r="O5433">
        <v>1.1608333333333334</v>
      </c>
      <c r="P5433">
        <v>0</v>
      </c>
      <c r="Q5433">
        <v>385</v>
      </c>
      <c r="R5433">
        <v>0</v>
      </c>
      <c r="S5433">
        <v>0</v>
      </c>
      <c r="T5433">
        <v>0</v>
      </c>
      <c r="U5433">
        <v>31</v>
      </c>
      <c r="V5433">
        <v>0</v>
      </c>
      <c r="W5433">
        <v>0</v>
      </c>
      <c r="X5433">
        <v>0</v>
      </c>
      <c r="Y5433">
        <v>158.73611</v>
      </c>
      <c r="Z5433">
        <v>0</v>
      </c>
      <c r="AA5433">
        <v>0</v>
      </c>
      <c r="AB5433">
        <v>0</v>
      </c>
      <c r="AC5433">
        <v>25.508606</v>
      </c>
      <c r="AD5433">
        <v>0</v>
      </c>
      <c r="AE5433">
        <v>0</v>
      </c>
      <c r="AF5433">
        <v>184.24472</v>
      </c>
    </row>
    <row r="5434" spans="1:32" x14ac:dyDescent="0.3">
      <c r="A5434">
        <v>3015157</v>
      </c>
      <c r="B5434">
        <v>2</v>
      </c>
      <c r="C5434" t="s">
        <v>82</v>
      </c>
      <c r="D5434" t="s">
        <v>99</v>
      </c>
      <c r="E5434" t="s">
        <v>18305</v>
      </c>
      <c r="F5434" t="s">
        <v>18306</v>
      </c>
      <c r="G5434" t="s">
        <v>134</v>
      </c>
      <c r="H5434" t="s">
        <v>247</v>
      </c>
      <c r="I5434" t="s">
        <v>78</v>
      </c>
      <c r="J5434" t="s">
        <v>136</v>
      </c>
      <c r="K5434" t="s">
        <v>22</v>
      </c>
      <c r="L5434" t="s">
        <v>177</v>
      </c>
      <c r="M5434" t="s">
        <v>20138</v>
      </c>
      <c r="N5434" t="s">
        <v>20139</v>
      </c>
      <c r="O5434">
        <v>0.2713888888888889</v>
      </c>
      <c r="P5434">
        <v>0</v>
      </c>
      <c r="Q5434">
        <v>251</v>
      </c>
      <c r="R5434">
        <v>0</v>
      </c>
      <c r="S5434">
        <v>4</v>
      </c>
      <c r="T5434">
        <v>0</v>
      </c>
      <c r="U5434">
        <v>27</v>
      </c>
      <c r="V5434">
        <v>0</v>
      </c>
      <c r="W5434">
        <v>0</v>
      </c>
      <c r="X5434">
        <v>0</v>
      </c>
      <c r="Y5434">
        <v>11.003674500000001</v>
      </c>
      <c r="Z5434">
        <v>0</v>
      </c>
      <c r="AA5434">
        <v>0.36972203999999997</v>
      </c>
      <c r="AB5434">
        <v>0</v>
      </c>
      <c r="AC5434">
        <v>5.2152852999999997</v>
      </c>
      <c r="AD5434">
        <v>0</v>
      </c>
      <c r="AE5434">
        <v>0</v>
      </c>
      <c r="AF5434">
        <v>16.588681999999999</v>
      </c>
    </row>
    <row r="5435" spans="1:32" x14ac:dyDescent="0.3">
      <c r="A5435">
        <v>3018384</v>
      </c>
      <c r="B5435">
        <v>1</v>
      </c>
      <c r="C5435" t="s">
        <v>82</v>
      </c>
      <c r="D5435" t="s">
        <v>105</v>
      </c>
      <c r="E5435" t="s">
        <v>20140</v>
      </c>
      <c r="F5435" t="s">
        <v>20141</v>
      </c>
      <c r="G5435" t="s">
        <v>134</v>
      </c>
      <c r="H5435" t="s">
        <v>874</v>
      </c>
      <c r="I5435" t="s">
        <v>78</v>
      </c>
      <c r="J5435" t="s">
        <v>136</v>
      </c>
      <c r="K5435" t="s">
        <v>3</v>
      </c>
      <c r="L5435" t="s">
        <v>177</v>
      </c>
      <c r="M5435" t="s">
        <v>20142</v>
      </c>
      <c r="N5435" t="s">
        <v>20143</v>
      </c>
      <c r="O5435">
        <v>2.9718388888888891</v>
      </c>
      <c r="P5435">
        <v>0</v>
      </c>
      <c r="Q5435">
        <v>62</v>
      </c>
      <c r="R5435">
        <v>0</v>
      </c>
      <c r="S5435">
        <v>0</v>
      </c>
      <c r="T5435">
        <v>0</v>
      </c>
      <c r="U5435">
        <v>7</v>
      </c>
      <c r="V5435">
        <v>0</v>
      </c>
      <c r="W5435">
        <v>0</v>
      </c>
      <c r="X5435">
        <v>0</v>
      </c>
      <c r="Y5435">
        <v>30.644048999999999</v>
      </c>
      <c r="Z5435">
        <v>0</v>
      </c>
      <c r="AA5435">
        <v>0</v>
      </c>
      <c r="AB5435">
        <v>0</v>
      </c>
      <c r="AC5435">
        <v>12.493119</v>
      </c>
      <c r="AD5435">
        <v>0</v>
      </c>
      <c r="AE5435">
        <v>0</v>
      </c>
      <c r="AF5435">
        <v>43.137169999999998</v>
      </c>
    </row>
    <row r="5436" spans="1:32" x14ac:dyDescent="0.3">
      <c r="A5436">
        <v>3020006</v>
      </c>
      <c r="B5436">
        <v>1</v>
      </c>
      <c r="C5436" t="s">
        <v>82</v>
      </c>
      <c r="D5436" t="s">
        <v>91</v>
      </c>
      <c r="E5436" t="s">
        <v>20144</v>
      </c>
      <c r="F5436" t="s">
        <v>20145</v>
      </c>
      <c r="G5436" t="s">
        <v>134</v>
      </c>
      <c r="H5436" t="s">
        <v>1835</v>
      </c>
      <c r="I5436" t="s">
        <v>78</v>
      </c>
      <c r="J5436" t="s">
        <v>136</v>
      </c>
      <c r="K5436" t="s">
        <v>22</v>
      </c>
      <c r="L5436" t="s">
        <v>177</v>
      </c>
      <c r="M5436" t="s">
        <v>20146</v>
      </c>
      <c r="N5436" t="s">
        <v>20147</v>
      </c>
      <c r="O5436">
        <v>2.7672400000000001</v>
      </c>
      <c r="P5436">
        <v>0</v>
      </c>
      <c r="Q5436">
        <v>90</v>
      </c>
      <c r="R5436">
        <v>0</v>
      </c>
      <c r="S5436">
        <v>0</v>
      </c>
      <c r="T5436">
        <v>0</v>
      </c>
      <c r="U5436">
        <v>26</v>
      </c>
      <c r="V5436">
        <v>0</v>
      </c>
      <c r="W5436">
        <v>0</v>
      </c>
      <c r="X5436">
        <v>0</v>
      </c>
      <c r="Y5436">
        <v>57.723717000000001</v>
      </c>
      <c r="Z5436">
        <v>0</v>
      </c>
      <c r="AA5436">
        <v>0</v>
      </c>
      <c r="AB5436">
        <v>0</v>
      </c>
      <c r="AC5436">
        <v>81.780945000000003</v>
      </c>
      <c r="AD5436">
        <v>0</v>
      </c>
      <c r="AE5436">
        <v>0</v>
      </c>
      <c r="AF5436">
        <v>139.50467</v>
      </c>
    </row>
    <row r="5437" spans="1:32" x14ac:dyDescent="0.3">
      <c r="A5437">
        <v>3018422</v>
      </c>
      <c r="B5437">
        <v>1</v>
      </c>
      <c r="C5437" t="s">
        <v>82</v>
      </c>
      <c r="D5437" t="s">
        <v>104</v>
      </c>
      <c r="E5437" t="s">
        <v>1821</v>
      </c>
      <c r="F5437" t="s">
        <v>1822</v>
      </c>
      <c r="G5437" t="s">
        <v>134</v>
      </c>
      <c r="H5437" t="s">
        <v>367</v>
      </c>
      <c r="I5437" t="s">
        <v>78</v>
      </c>
      <c r="J5437" t="s">
        <v>136</v>
      </c>
      <c r="K5437" t="s">
        <v>22</v>
      </c>
      <c r="L5437" t="s">
        <v>177</v>
      </c>
      <c r="M5437" t="s">
        <v>20148</v>
      </c>
      <c r="N5437" t="s">
        <v>20149</v>
      </c>
      <c r="O5437">
        <v>1.4272927777777777</v>
      </c>
      <c r="P5437">
        <v>0</v>
      </c>
      <c r="Q5437">
        <v>4</v>
      </c>
      <c r="R5437">
        <v>0</v>
      </c>
      <c r="S5437">
        <v>0</v>
      </c>
      <c r="T5437">
        <v>0</v>
      </c>
      <c r="U5437">
        <v>2</v>
      </c>
      <c r="V5437">
        <v>0</v>
      </c>
      <c r="W5437">
        <v>0</v>
      </c>
      <c r="X5437">
        <v>0</v>
      </c>
      <c r="Y5437">
        <v>0.84513400000000005</v>
      </c>
      <c r="Z5437">
        <v>0</v>
      </c>
      <c r="AA5437">
        <v>0</v>
      </c>
      <c r="AB5437">
        <v>0</v>
      </c>
      <c r="AC5437">
        <v>2.815153</v>
      </c>
      <c r="AD5437">
        <v>0</v>
      </c>
      <c r="AE5437">
        <v>0</v>
      </c>
      <c r="AF5437">
        <v>3.6602869999999998</v>
      </c>
    </row>
    <row r="5438" spans="1:32" x14ac:dyDescent="0.3">
      <c r="A5438">
        <v>3015160</v>
      </c>
      <c r="B5438">
        <v>1</v>
      </c>
      <c r="C5438" t="s">
        <v>82</v>
      </c>
      <c r="D5438" t="s">
        <v>105</v>
      </c>
      <c r="E5438" t="s">
        <v>20150</v>
      </c>
      <c r="F5438" t="s">
        <v>20151</v>
      </c>
      <c r="G5438" t="s">
        <v>134</v>
      </c>
      <c r="H5438" t="s">
        <v>238</v>
      </c>
      <c r="I5438" t="s">
        <v>78</v>
      </c>
      <c r="J5438" t="s">
        <v>136</v>
      </c>
      <c r="K5438" t="s">
        <v>22</v>
      </c>
      <c r="L5438" t="s">
        <v>177</v>
      </c>
      <c r="M5438" t="s">
        <v>20152</v>
      </c>
      <c r="N5438" t="s">
        <v>20153</v>
      </c>
      <c r="O5438">
        <v>1.8697202777777779</v>
      </c>
      <c r="P5438">
        <v>0</v>
      </c>
      <c r="Q5438">
        <v>1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0.36738998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0.36738998</v>
      </c>
    </row>
    <row r="5439" spans="1:32" x14ac:dyDescent="0.3">
      <c r="A5439">
        <v>3018163</v>
      </c>
      <c r="B5439">
        <v>1</v>
      </c>
      <c r="C5439" t="s">
        <v>82</v>
      </c>
      <c r="D5439" t="s">
        <v>106</v>
      </c>
      <c r="E5439" t="s">
        <v>3425</v>
      </c>
      <c r="F5439" t="s">
        <v>3426</v>
      </c>
      <c r="G5439" t="s">
        <v>134</v>
      </c>
      <c r="H5439" t="s">
        <v>211</v>
      </c>
      <c r="I5439" t="s">
        <v>79</v>
      </c>
      <c r="J5439" t="s">
        <v>136</v>
      </c>
      <c r="K5439" t="s">
        <v>22</v>
      </c>
      <c r="L5439" t="s">
        <v>177</v>
      </c>
      <c r="M5439" t="s">
        <v>20154</v>
      </c>
      <c r="N5439" t="s">
        <v>20155</v>
      </c>
      <c r="O5439">
        <v>0.23583333333333334</v>
      </c>
      <c r="P5439">
        <v>2</v>
      </c>
      <c r="Q5439">
        <v>580</v>
      </c>
      <c r="R5439">
        <v>10</v>
      </c>
      <c r="S5439">
        <v>39</v>
      </c>
      <c r="T5439">
        <v>46</v>
      </c>
      <c r="U5439">
        <v>76</v>
      </c>
      <c r="V5439">
        <v>8</v>
      </c>
      <c r="W5439">
        <v>0</v>
      </c>
      <c r="X5439">
        <v>7.8209840000000003E-2</v>
      </c>
      <c r="Y5439">
        <v>36.55274</v>
      </c>
      <c r="Z5439">
        <v>2.3690905999999998</v>
      </c>
      <c r="AA5439">
        <v>1.5206906</v>
      </c>
      <c r="AB5439">
        <v>87.860190000000003</v>
      </c>
      <c r="AC5439">
        <v>9.0138440000000006</v>
      </c>
      <c r="AD5439">
        <v>84.00394</v>
      </c>
      <c r="AE5439">
        <v>0</v>
      </c>
      <c r="AF5439">
        <v>221.39869999999999</v>
      </c>
    </row>
    <row r="5440" spans="1:32" x14ac:dyDescent="0.3">
      <c r="A5440">
        <v>3019980</v>
      </c>
      <c r="B5440">
        <v>1</v>
      </c>
      <c r="C5440" t="s">
        <v>82</v>
      </c>
      <c r="D5440" t="s">
        <v>112</v>
      </c>
      <c r="E5440" t="s">
        <v>20156</v>
      </c>
      <c r="F5440" t="s">
        <v>20157</v>
      </c>
      <c r="G5440" t="s">
        <v>134</v>
      </c>
      <c r="H5440" t="s">
        <v>211</v>
      </c>
      <c r="I5440" t="s">
        <v>79</v>
      </c>
      <c r="J5440" t="s">
        <v>136</v>
      </c>
      <c r="K5440" t="s">
        <v>22</v>
      </c>
      <c r="L5440" t="s">
        <v>177</v>
      </c>
      <c r="M5440" t="s">
        <v>20158</v>
      </c>
      <c r="N5440" t="s">
        <v>20159</v>
      </c>
      <c r="O5440">
        <v>0.85611111111111116</v>
      </c>
      <c r="P5440">
        <v>0</v>
      </c>
      <c r="Q5440">
        <v>2756</v>
      </c>
      <c r="R5440">
        <v>0</v>
      </c>
      <c r="S5440">
        <v>11</v>
      </c>
      <c r="T5440">
        <v>2</v>
      </c>
      <c r="U5440">
        <v>163</v>
      </c>
      <c r="V5440">
        <v>0</v>
      </c>
      <c r="W5440">
        <v>0</v>
      </c>
      <c r="X5440">
        <v>0</v>
      </c>
      <c r="Y5440">
        <v>599.89419999999996</v>
      </c>
      <c r="Z5440">
        <v>0</v>
      </c>
      <c r="AA5440">
        <v>10.794055999999999</v>
      </c>
      <c r="AB5440">
        <v>25.287130000000001</v>
      </c>
      <c r="AC5440">
        <v>237.07588000000001</v>
      </c>
      <c r="AD5440">
        <v>0</v>
      </c>
      <c r="AE5440">
        <v>0</v>
      </c>
      <c r="AF5440">
        <v>873.05129999999997</v>
      </c>
    </row>
    <row r="5441" spans="1:32" x14ac:dyDescent="0.3">
      <c r="A5441">
        <v>3015187</v>
      </c>
      <c r="B5441">
        <v>1</v>
      </c>
      <c r="C5441" t="s">
        <v>83</v>
      </c>
      <c r="D5441" t="s">
        <v>130</v>
      </c>
      <c r="E5441" t="s">
        <v>20160</v>
      </c>
      <c r="F5441" t="s">
        <v>20161</v>
      </c>
      <c r="G5441" t="s">
        <v>134</v>
      </c>
      <c r="H5441" t="s">
        <v>216</v>
      </c>
      <c r="I5441" t="s">
        <v>78</v>
      </c>
      <c r="J5441" t="s">
        <v>136</v>
      </c>
      <c r="K5441" t="s">
        <v>22</v>
      </c>
      <c r="L5441" t="s">
        <v>177</v>
      </c>
      <c r="M5441" t="s">
        <v>20162</v>
      </c>
      <c r="N5441" t="s">
        <v>20163</v>
      </c>
      <c r="O5441">
        <v>1.1431236111111112</v>
      </c>
      <c r="P5441">
        <v>0</v>
      </c>
      <c r="Q5441">
        <v>7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1.6677294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1.6677294</v>
      </c>
    </row>
    <row r="5442" spans="1:32" x14ac:dyDescent="0.3">
      <c r="A5442">
        <v>3012921</v>
      </c>
      <c r="B5442">
        <v>1</v>
      </c>
      <c r="C5442" t="s">
        <v>82</v>
      </c>
      <c r="D5442" t="s">
        <v>106</v>
      </c>
      <c r="E5442" t="s">
        <v>20164</v>
      </c>
      <c r="F5442" t="s">
        <v>20165</v>
      </c>
      <c r="G5442" t="s">
        <v>134</v>
      </c>
      <c r="H5442" t="s">
        <v>142</v>
      </c>
      <c r="I5442" t="s">
        <v>78</v>
      </c>
      <c r="J5442" t="s">
        <v>136</v>
      </c>
      <c r="K5442" t="s">
        <v>22</v>
      </c>
      <c r="L5442" t="s">
        <v>137</v>
      </c>
      <c r="M5442" t="s">
        <v>20166</v>
      </c>
      <c r="N5442" t="s">
        <v>20167</v>
      </c>
      <c r="O5442">
        <v>7.9588888888888887</v>
      </c>
      <c r="P5442">
        <v>0</v>
      </c>
      <c r="Q5442">
        <v>62</v>
      </c>
      <c r="R5442">
        <v>0</v>
      </c>
      <c r="S5442">
        <v>2</v>
      </c>
      <c r="T5442">
        <v>0</v>
      </c>
      <c r="U5442">
        <v>2</v>
      </c>
      <c r="V5442">
        <v>0</v>
      </c>
      <c r="W5442">
        <v>0</v>
      </c>
      <c r="X5442">
        <v>0</v>
      </c>
      <c r="Y5442">
        <v>134.14098000000001</v>
      </c>
      <c r="Z5442">
        <v>0</v>
      </c>
      <c r="AA5442">
        <v>7.4795983000000002E-3</v>
      </c>
      <c r="AB5442">
        <v>0</v>
      </c>
      <c r="AC5442">
        <v>11.797262</v>
      </c>
      <c r="AD5442">
        <v>0</v>
      </c>
      <c r="AE5442">
        <v>0</v>
      </c>
      <c r="AF5442">
        <v>145.94570999999999</v>
      </c>
    </row>
    <row r="5443" spans="1:32" x14ac:dyDescent="0.3">
      <c r="A5443">
        <v>3016367</v>
      </c>
      <c r="B5443">
        <v>1</v>
      </c>
      <c r="C5443" t="s">
        <v>82</v>
      </c>
      <c r="D5443" t="s">
        <v>107</v>
      </c>
      <c r="E5443" t="s">
        <v>20168</v>
      </c>
      <c r="F5443" t="s">
        <v>20169</v>
      </c>
      <c r="G5443" t="s">
        <v>134</v>
      </c>
      <c r="H5443" t="s">
        <v>238</v>
      </c>
      <c r="I5443" t="s">
        <v>78</v>
      </c>
      <c r="J5443" t="s">
        <v>136</v>
      </c>
      <c r="K5443" t="s">
        <v>22</v>
      </c>
      <c r="L5443" t="s">
        <v>177</v>
      </c>
      <c r="M5443" t="s">
        <v>20170</v>
      </c>
      <c r="N5443" t="s">
        <v>20171</v>
      </c>
      <c r="O5443">
        <v>1.1247497222222222</v>
      </c>
      <c r="P5443">
        <v>0</v>
      </c>
      <c r="Q5443">
        <v>1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0.72591733999999997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0.72591733999999997</v>
      </c>
    </row>
    <row r="5444" spans="1:32" x14ac:dyDescent="0.3">
      <c r="A5444">
        <v>3017111</v>
      </c>
      <c r="B5444">
        <v>1</v>
      </c>
      <c r="C5444" t="s">
        <v>82</v>
      </c>
      <c r="D5444" t="s">
        <v>91</v>
      </c>
      <c r="E5444" t="s">
        <v>20172</v>
      </c>
      <c r="F5444" t="s">
        <v>20173</v>
      </c>
      <c r="G5444" t="s">
        <v>134</v>
      </c>
      <c r="H5444" t="s">
        <v>216</v>
      </c>
      <c r="I5444" t="s">
        <v>78</v>
      </c>
      <c r="J5444" t="s">
        <v>136</v>
      </c>
      <c r="K5444" t="s">
        <v>22</v>
      </c>
      <c r="L5444" t="s">
        <v>177</v>
      </c>
      <c r="M5444" t="s">
        <v>20174</v>
      </c>
      <c r="N5444" t="s">
        <v>20175</v>
      </c>
      <c r="O5444">
        <v>1.033893611111111</v>
      </c>
      <c r="P5444">
        <v>0</v>
      </c>
      <c r="Q5444">
        <v>13</v>
      </c>
      <c r="R5444">
        <v>0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0</v>
      </c>
      <c r="Y5444">
        <v>2.6012425000000001</v>
      </c>
      <c r="Z5444">
        <v>0</v>
      </c>
      <c r="AA5444">
        <v>0</v>
      </c>
      <c r="AB5444">
        <v>0</v>
      </c>
      <c r="AC5444">
        <v>0.47728187</v>
      </c>
      <c r="AD5444">
        <v>0</v>
      </c>
      <c r="AE5444">
        <v>0</v>
      </c>
      <c r="AF5444">
        <v>3.0785244</v>
      </c>
    </row>
    <row r="5445" spans="1:32" x14ac:dyDescent="0.3">
      <c r="A5445">
        <v>3016062</v>
      </c>
      <c r="B5445">
        <v>1</v>
      </c>
      <c r="C5445" t="s">
        <v>82</v>
      </c>
      <c r="D5445" t="s">
        <v>107</v>
      </c>
      <c r="E5445" t="s">
        <v>20176</v>
      </c>
      <c r="F5445" t="s">
        <v>20177</v>
      </c>
      <c r="G5445" t="s">
        <v>134</v>
      </c>
      <c r="H5445" t="s">
        <v>336</v>
      </c>
      <c r="I5445" t="s">
        <v>78</v>
      </c>
      <c r="J5445" t="s">
        <v>136</v>
      </c>
      <c r="K5445" t="s">
        <v>22</v>
      </c>
      <c r="L5445" t="s">
        <v>137</v>
      </c>
      <c r="M5445" t="s">
        <v>20178</v>
      </c>
      <c r="N5445" t="s">
        <v>20179</v>
      </c>
      <c r="O5445">
        <v>1.4541666666666666</v>
      </c>
      <c r="P5445">
        <v>0</v>
      </c>
      <c r="Q5445">
        <v>83</v>
      </c>
      <c r="R5445">
        <v>0</v>
      </c>
      <c r="S5445">
        <v>0</v>
      </c>
      <c r="T5445">
        <v>0</v>
      </c>
      <c r="U5445">
        <v>5</v>
      </c>
      <c r="V5445">
        <v>0</v>
      </c>
      <c r="W5445">
        <v>0</v>
      </c>
      <c r="X5445">
        <v>0</v>
      </c>
      <c r="Y5445">
        <v>25.582356999999998</v>
      </c>
      <c r="Z5445">
        <v>0</v>
      </c>
      <c r="AA5445">
        <v>0</v>
      </c>
      <c r="AB5445">
        <v>0</v>
      </c>
      <c r="AC5445">
        <v>1.8713108000000001</v>
      </c>
      <c r="AD5445">
        <v>0</v>
      </c>
      <c r="AE5445">
        <v>0</v>
      </c>
      <c r="AF5445">
        <v>27.453666999999999</v>
      </c>
    </row>
    <row r="5446" spans="1:32" x14ac:dyDescent="0.3">
      <c r="A5446">
        <v>3015117</v>
      </c>
      <c r="B5446">
        <v>1</v>
      </c>
      <c r="C5446" t="s">
        <v>82</v>
      </c>
      <c r="D5446" t="s">
        <v>100</v>
      </c>
      <c r="E5446" t="s">
        <v>20180</v>
      </c>
      <c r="F5446" t="s">
        <v>20181</v>
      </c>
      <c r="G5446" t="s">
        <v>134</v>
      </c>
      <c r="H5446" t="s">
        <v>182</v>
      </c>
      <c r="I5446" t="s">
        <v>78</v>
      </c>
      <c r="J5446" t="s">
        <v>136</v>
      </c>
      <c r="K5446" t="s">
        <v>22</v>
      </c>
      <c r="L5446" t="s">
        <v>177</v>
      </c>
      <c r="M5446" t="s">
        <v>20182</v>
      </c>
      <c r="N5446" t="s">
        <v>20183</v>
      </c>
      <c r="O5446">
        <v>0.72044361111111122</v>
      </c>
      <c r="P5446">
        <v>0</v>
      </c>
      <c r="Q5446">
        <v>321</v>
      </c>
      <c r="R5446">
        <v>0</v>
      </c>
      <c r="S5446">
        <v>0</v>
      </c>
      <c r="T5446">
        <v>0</v>
      </c>
      <c r="U5446">
        <v>8</v>
      </c>
      <c r="V5446">
        <v>0</v>
      </c>
      <c r="W5446">
        <v>0</v>
      </c>
      <c r="X5446">
        <v>0</v>
      </c>
      <c r="Y5446">
        <v>54.133423000000001</v>
      </c>
      <c r="Z5446">
        <v>0</v>
      </c>
      <c r="AA5446">
        <v>0</v>
      </c>
      <c r="AB5446">
        <v>0</v>
      </c>
      <c r="AC5446">
        <v>16.929114999999999</v>
      </c>
      <c r="AD5446">
        <v>0</v>
      </c>
      <c r="AE5446">
        <v>0</v>
      </c>
      <c r="AF5446">
        <v>71.062539999999998</v>
      </c>
    </row>
    <row r="5447" spans="1:32" x14ac:dyDescent="0.3">
      <c r="A5447">
        <v>3018392</v>
      </c>
      <c r="B5447">
        <v>1</v>
      </c>
      <c r="C5447" t="s">
        <v>83</v>
      </c>
      <c r="D5447" t="s">
        <v>128</v>
      </c>
      <c r="E5447" t="s">
        <v>20184</v>
      </c>
      <c r="F5447" t="s">
        <v>20185</v>
      </c>
      <c r="G5447" t="s">
        <v>134</v>
      </c>
      <c r="H5447" t="s">
        <v>404</v>
      </c>
      <c r="I5447" t="s">
        <v>78</v>
      </c>
      <c r="J5447" t="s">
        <v>136</v>
      </c>
      <c r="K5447" t="s">
        <v>22</v>
      </c>
      <c r="L5447" t="s">
        <v>177</v>
      </c>
      <c r="M5447" t="s">
        <v>20186</v>
      </c>
      <c r="N5447" t="s">
        <v>20187</v>
      </c>
      <c r="O5447">
        <v>2.7818077777777779</v>
      </c>
      <c r="P5447">
        <v>0</v>
      </c>
      <c r="Q5447">
        <v>147</v>
      </c>
      <c r="R5447">
        <v>0</v>
      </c>
      <c r="S5447">
        <v>0</v>
      </c>
      <c r="T5447">
        <v>0</v>
      </c>
      <c r="U5447">
        <v>8</v>
      </c>
      <c r="V5447">
        <v>0</v>
      </c>
      <c r="W5447">
        <v>0</v>
      </c>
      <c r="X5447">
        <v>0</v>
      </c>
      <c r="Y5447">
        <v>95.657160000000005</v>
      </c>
      <c r="Z5447">
        <v>0</v>
      </c>
      <c r="AA5447">
        <v>0</v>
      </c>
      <c r="AB5447">
        <v>0</v>
      </c>
      <c r="AC5447">
        <v>7.5663013000000001</v>
      </c>
      <c r="AD5447">
        <v>0</v>
      </c>
      <c r="AE5447">
        <v>0</v>
      </c>
      <c r="AF5447">
        <v>103.22346</v>
      </c>
    </row>
    <row r="5448" spans="1:32" x14ac:dyDescent="0.3">
      <c r="A5448">
        <v>3011654</v>
      </c>
      <c r="B5448">
        <v>1</v>
      </c>
      <c r="C5448" t="s">
        <v>83</v>
      </c>
      <c r="D5448" t="s">
        <v>115</v>
      </c>
      <c r="E5448" t="s">
        <v>20188</v>
      </c>
      <c r="F5448" t="s">
        <v>20189</v>
      </c>
      <c r="G5448" t="s">
        <v>134</v>
      </c>
      <c r="H5448" t="s">
        <v>247</v>
      </c>
      <c r="I5448" t="s">
        <v>78</v>
      </c>
      <c r="J5448" t="s">
        <v>136</v>
      </c>
      <c r="K5448" t="s">
        <v>22</v>
      </c>
      <c r="L5448" t="s">
        <v>177</v>
      </c>
      <c r="M5448" t="s">
        <v>20190</v>
      </c>
      <c r="N5448" t="s">
        <v>20191</v>
      </c>
      <c r="O5448">
        <v>2.258594722222222</v>
      </c>
      <c r="P5448">
        <v>0</v>
      </c>
      <c r="Q5448">
        <v>23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5.1273210000000002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5.1273210000000002</v>
      </c>
    </row>
    <row r="5449" spans="1:32" x14ac:dyDescent="0.3">
      <c r="A5449">
        <v>3017065</v>
      </c>
      <c r="B5449">
        <v>1</v>
      </c>
      <c r="C5449" t="s">
        <v>82</v>
      </c>
      <c r="D5449" t="s">
        <v>108</v>
      </c>
      <c r="E5449" t="s">
        <v>20192</v>
      </c>
      <c r="F5449" t="s">
        <v>20193</v>
      </c>
      <c r="G5449" t="s">
        <v>134</v>
      </c>
      <c r="H5449" t="s">
        <v>247</v>
      </c>
      <c r="I5449" t="s">
        <v>78</v>
      </c>
      <c r="J5449" t="s">
        <v>136</v>
      </c>
      <c r="K5449" t="s">
        <v>22</v>
      </c>
      <c r="L5449" t="s">
        <v>177</v>
      </c>
      <c r="M5449" t="s">
        <v>20194</v>
      </c>
      <c r="N5449" t="s">
        <v>20195</v>
      </c>
      <c r="O5449">
        <v>1.1260586111111111</v>
      </c>
      <c r="P5449">
        <v>0</v>
      </c>
      <c r="Q5449">
        <v>32</v>
      </c>
      <c r="R5449">
        <v>0</v>
      </c>
      <c r="S5449">
        <v>1</v>
      </c>
      <c r="T5449">
        <v>0</v>
      </c>
      <c r="U5449">
        <v>1</v>
      </c>
      <c r="V5449">
        <v>0</v>
      </c>
      <c r="W5449">
        <v>0</v>
      </c>
      <c r="X5449">
        <v>0</v>
      </c>
      <c r="Y5449">
        <v>8.6511139999999997</v>
      </c>
      <c r="Z5449">
        <v>0</v>
      </c>
      <c r="AA5449">
        <v>2.0359878999999999</v>
      </c>
      <c r="AB5449">
        <v>0</v>
      </c>
      <c r="AC5449">
        <v>1.4337978</v>
      </c>
      <c r="AD5449">
        <v>0</v>
      </c>
      <c r="AE5449">
        <v>0</v>
      </c>
      <c r="AF5449">
        <v>12.120900000000001</v>
      </c>
    </row>
    <row r="5450" spans="1:32" x14ac:dyDescent="0.3">
      <c r="A5450">
        <v>3010906</v>
      </c>
      <c r="B5450">
        <v>1</v>
      </c>
      <c r="C5450" t="s">
        <v>82</v>
      </c>
      <c r="D5450" t="s">
        <v>107</v>
      </c>
      <c r="E5450" t="s">
        <v>20196</v>
      </c>
      <c r="F5450" t="s">
        <v>20197</v>
      </c>
      <c r="G5450" t="s">
        <v>134</v>
      </c>
      <c r="H5450" t="s">
        <v>211</v>
      </c>
      <c r="I5450" t="s">
        <v>79</v>
      </c>
      <c r="J5450" t="s">
        <v>136</v>
      </c>
      <c r="K5450" t="s">
        <v>22</v>
      </c>
      <c r="L5450" t="s">
        <v>177</v>
      </c>
      <c r="M5450" t="s">
        <v>20198</v>
      </c>
      <c r="N5450" t="s">
        <v>20199</v>
      </c>
      <c r="O5450">
        <v>1.1929166666666666</v>
      </c>
      <c r="P5450">
        <v>0</v>
      </c>
      <c r="Q5450">
        <v>0</v>
      </c>
      <c r="R5450">
        <v>0</v>
      </c>
      <c r="S5450">
        <v>0</v>
      </c>
      <c r="T5450">
        <v>1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24.488329</v>
      </c>
      <c r="AC5450">
        <v>0</v>
      </c>
      <c r="AD5450">
        <v>0</v>
      </c>
      <c r="AE5450">
        <v>0</v>
      </c>
      <c r="AF5450">
        <v>24.488329</v>
      </c>
    </row>
    <row r="5451" spans="1:32" x14ac:dyDescent="0.3">
      <c r="A5451">
        <v>3015291</v>
      </c>
      <c r="B5451">
        <v>1</v>
      </c>
      <c r="C5451" t="s">
        <v>82</v>
      </c>
      <c r="D5451" t="s">
        <v>111</v>
      </c>
      <c r="E5451" t="s">
        <v>20200</v>
      </c>
      <c r="F5451" t="s">
        <v>20201</v>
      </c>
      <c r="G5451" t="s">
        <v>134</v>
      </c>
      <c r="H5451" t="s">
        <v>211</v>
      </c>
      <c r="I5451" t="s">
        <v>79</v>
      </c>
      <c r="J5451" t="s">
        <v>136</v>
      </c>
      <c r="K5451" t="s">
        <v>22</v>
      </c>
      <c r="L5451" t="s">
        <v>177</v>
      </c>
      <c r="M5451" t="s">
        <v>20202</v>
      </c>
      <c r="N5451" t="s">
        <v>20203</v>
      </c>
      <c r="O5451">
        <v>0.75249999999999995</v>
      </c>
      <c r="P5451">
        <v>1</v>
      </c>
      <c r="Q5451">
        <v>4731</v>
      </c>
      <c r="R5451">
        <v>300</v>
      </c>
      <c r="S5451">
        <v>784</v>
      </c>
      <c r="T5451">
        <v>63</v>
      </c>
      <c r="U5451">
        <v>949</v>
      </c>
      <c r="V5451">
        <v>1</v>
      </c>
      <c r="W5451">
        <v>0</v>
      </c>
      <c r="X5451">
        <v>0.2343519</v>
      </c>
      <c r="Y5451">
        <v>771.9597</v>
      </c>
      <c r="Z5451">
        <v>216.46386999999999</v>
      </c>
      <c r="AA5451">
        <v>327.66534000000001</v>
      </c>
      <c r="AB5451">
        <v>146.54198</v>
      </c>
      <c r="AC5451">
        <v>337.13234999999997</v>
      </c>
      <c r="AD5451">
        <v>5.7751729999999997</v>
      </c>
      <c r="AE5451">
        <v>0</v>
      </c>
      <c r="AF5451">
        <v>1805.7728</v>
      </c>
    </row>
    <row r="5452" spans="1:32" x14ac:dyDescent="0.3">
      <c r="A5452">
        <v>3019263</v>
      </c>
      <c r="B5452">
        <v>1</v>
      </c>
      <c r="C5452" t="s">
        <v>82</v>
      </c>
      <c r="D5452" t="s">
        <v>112</v>
      </c>
      <c r="E5452" t="s">
        <v>20204</v>
      </c>
      <c r="F5452" t="s">
        <v>20205</v>
      </c>
      <c r="G5452" t="s">
        <v>134</v>
      </c>
      <c r="H5452" t="s">
        <v>238</v>
      </c>
      <c r="I5452" t="s">
        <v>78</v>
      </c>
      <c r="J5452" t="s">
        <v>136</v>
      </c>
      <c r="K5452" t="s">
        <v>22</v>
      </c>
      <c r="L5452" t="s">
        <v>177</v>
      </c>
      <c r="M5452" t="s">
        <v>20206</v>
      </c>
      <c r="N5452" t="s">
        <v>20207</v>
      </c>
      <c r="O5452">
        <v>1.8097147222222223</v>
      </c>
      <c r="P5452">
        <v>0</v>
      </c>
      <c r="Q5452">
        <v>1</v>
      </c>
      <c r="R5452">
        <v>0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0</v>
      </c>
      <c r="Y5452">
        <v>0.94173759999999995</v>
      </c>
      <c r="Z5452">
        <v>0</v>
      </c>
      <c r="AA5452">
        <v>0</v>
      </c>
      <c r="AB5452">
        <v>0</v>
      </c>
      <c r="AC5452">
        <v>4.0556816000000004E-3</v>
      </c>
      <c r="AD5452">
        <v>0</v>
      </c>
      <c r="AE5452">
        <v>0</v>
      </c>
      <c r="AF5452">
        <v>0.94579329999999995</v>
      </c>
    </row>
    <row r="5453" spans="1:32" x14ac:dyDescent="0.3">
      <c r="A5453">
        <v>3015713</v>
      </c>
      <c r="B5453">
        <v>1</v>
      </c>
      <c r="C5453" t="s">
        <v>82</v>
      </c>
      <c r="D5453" t="s">
        <v>111</v>
      </c>
      <c r="E5453" t="s">
        <v>20208</v>
      </c>
      <c r="F5453" t="s">
        <v>20209</v>
      </c>
      <c r="G5453" t="s">
        <v>134</v>
      </c>
      <c r="H5453" t="s">
        <v>336</v>
      </c>
      <c r="I5453" t="s">
        <v>79</v>
      </c>
      <c r="J5453" t="s">
        <v>136</v>
      </c>
      <c r="K5453" t="s">
        <v>22</v>
      </c>
      <c r="L5453" t="s">
        <v>137</v>
      </c>
      <c r="M5453" t="s">
        <v>20210</v>
      </c>
      <c r="N5453" t="s">
        <v>20211</v>
      </c>
      <c r="O5453">
        <v>10.260277777777778</v>
      </c>
      <c r="P5453">
        <v>0</v>
      </c>
      <c r="Q5453">
        <v>78</v>
      </c>
      <c r="R5453">
        <v>15</v>
      </c>
      <c r="S5453">
        <v>28</v>
      </c>
      <c r="T5453">
        <v>2</v>
      </c>
      <c r="U5453">
        <v>15</v>
      </c>
      <c r="V5453">
        <v>1</v>
      </c>
      <c r="W5453">
        <v>0</v>
      </c>
      <c r="X5453">
        <v>0</v>
      </c>
      <c r="Y5453">
        <v>333.67862000000002</v>
      </c>
      <c r="Z5453">
        <v>17.973526</v>
      </c>
      <c r="AA5453">
        <v>271.84625</v>
      </c>
      <c r="AB5453">
        <v>23.724371000000001</v>
      </c>
      <c r="AC5453">
        <v>78.071860000000001</v>
      </c>
      <c r="AD5453">
        <v>622.21875</v>
      </c>
      <c r="AE5453">
        <v>0</v>
      </c>
      <c r="AF5453">
        <v>1347.5133000000001</v>
      </c>
    </row>
    <row r="5454" spans="1:32" x14ac:dyDescent="0.3">
      <c r="A5454">
        <v>3020074</v>
      </c>
      <c r="B5454">
        <v>1</v>
      </c>
      <c r="C5454" t="s">
        <v>82</v>
      </c>
      <c r="D5454" t="s">
        <v>106</v>
      </c>
      <c r="E5454" t="s">
        <v>20212</v>
      </c>
      <c r="F5454" t="s">
        <v>20213</v>
      </c>
      <c r="G5454" t="s">
        <v>134</v>
      </c>
      <c r="H5454" t="s">
        <v>135</v>
      </c>
      <c r="I5454" t="s">
        <v>79</v>
      </c>
      <c r="J5454" t="s">
        <v>136</v>
      </c>
      <c r="K5454" t="s">
        <v>22</v>
      </c>
      <c r="L5454" t="s">
        <v>177</v>
      </c>
      <c r="M5454" t="s">
        <v>20214</v>
      </c>
      <c r="N5454" t="s">
        <v>20215</v>
      </c>
      <c r="O5454">
        <v>0.48777777777777775</v>
      </c>
      <c r="P5454">
        <v>0</v>
      </c>
      <c r="Q5454">
        <v>940</v>
      </c>
      <c r="R5454">
        <v>0</v>
      </c>
      <c r="S5454">
        <v>0</v>
      </c>
      <c r="T5454">
        <v>0</v>
      </c>
      <c r="U5454">
        <v>74</v>
      </c>
      <c r="V5454">
        <v>0</v>
      </c>
      <c r="W5454">
        <v>0</v>
      </c>
      <c r="X5454">
        <v>0</v>
      </c>
      <c r="Y5454">
        <v>120.902405</v>
      </c>
      <c r="Z5454">
        <v>0</v>
      </c>
      <c r="AA5454">
        <v>0</v>
      </c>
      <c r="AB5454">
        <v>0</v>
      </c>
      <c r="AC5454">
        <v>33.398586000000002</v>
      </c>
      <c r="AD5454">
        <v>0</v>
      </c>
      <c r="AE5454">
        <v>0</v>
      </c>
      <c r="AF5454">
        <v>154.30099999999999</v>
      </c>
    </row>
    <row r="5455" spans="1:32" x14ac:dyDescent="0.3">
      <c r="A5455">
        <v>3017119</v>
      </c>
      <c r="B5455">
        <v>1</v>
      </c>
      <c r="C5455" t="s">
        <v>82</v>
      </c>
      <c r="D5455" t="s">
        <v>101</v>
      </c>
      <c r="E5455" t="s">
        <v>8575</v>
      </c>
      <c r="F5455" t="s">
        <v>8576</v>
      </c>
      <c r="G5455" t="s">
        <v>134</v>
      </c>
      <c r="H5455" t="s">
        <v>211</v>
      </c>
      <c r="I5455" t="s">
        <v>79</v>
      </c>
      <c r="J5455" t="s">
        <v>136</v>
      </c>
      <c r="K5455" t="s">
        <v>22</v>
      </c>
      <c r="L5455" t="s">
        <v>177</v>
      </c>
      <c r="M5455" t="s">
        <v>20216</v>
      </c>
      <c r="N5455" t="s">
        <v>20217</v>
      </c>
      <c r="O5455">
        <v>0.20722222222222222</v>
      </c>
      <c r="P5455">
        <v>25</v>
      </c>
      <c r="Q5455">
        <v>503</v>
      </c>
      <c r="R5455">
        <v>5</v>
      </c>
      <c r="S5455">
        <v>20</v>
      </c>
      <c r="T5455">
        <v>11</v>
      </c>
      <c r="U5455">
        <v>39</v>
      </c>
      <c r="V5455">
        <v>0</v>
      </c>
      <c r="W5455">
        <v>0</v>
      </c>
      <c r="X5455">
        <v>16.420826000000002</v>
      </c>
      <c r="Y5455">
        <v>52.646816000000001</v>
      </c>
      <c r="Z5455">
        <v>3.7329292000000001</v>
      </c>
      <c r="AA5455">
        <v>2.602563</v>
      </c>
      <c r="AB5455">
        <v>16.552902</v>
      </c>
      <c r="AC5455">
        <v>17.438113999999999</v>
      </c>
      <c r="AD5455">
        <v>0</v>
      </c>
      <c r="AE5455">
        <v>0</v>
      </c>
      <c r="AF5455">
        <v>109.39415</v>
      </c>
    </row>
    <row r="5456" spans="1:32" x14ac:dyDescent="0.3">
      <c r="A5456">
        <v>3009447</v>
      </c>
      <c r="B5456">
        <v>1</v>
      </c>
      <c r="C5456" t="s">
        <v>82</v>
      </c>
      <c r="D5456" t="s">
        <v>90</v>
      </c>
      <c r="E5456" t="s">
        <v>20218</v>
      </c>
      <c r="F5456" t="s">
        <v>20219</v>
      </c>
      <c r="G5456" t="s">
        <v>134</v>
      </c>
      <c r="H5456" t="s">
        <v>318</v>
      </c>
      <c r="I5456" t="s">
        <v>79</v>
      </c>
      <c r="J5456" t="s">
        <v>136</v>
      </c>
      <c r="K5456" t="s">
        <v>22</v>
      </c>
      <c r="L5456" t="s">
        <v>177</v>
      </c>
      <c r="M5456" t="s">
        <v>20220</v>
      </c>
      <c r="N5456" t="s">
        <v>20221</v>
      </c>
      <c r="O5456">
        <v>4.4476200000000006</v>
      </c>
      <c r="P5456">
        <v>1</v>
      </c>
      <c r="Q5456">
        <v>0</v>
      </c>
      <c r="R5456">
        <v>2</v>
      </c>
      <c r="S5456">
        <v>0</v>
      </c>
      <c r="T5456">
        <v>5</v>
      </c>
      <c r="U5456">
        <v>0</v>
      </c>
      <c r="V5456">
        <v>0</v>
      </c>
      <c r="W5456">
        <v>0</v>
      </c>
      <c r="X5456">
        <v>1.6097009</v>
      </c>
      <c r="Y5456">
        <v>0</v>
      </c>
      <c r="Z5456">
        <v>19.868041999999999</v>
      </c>
      <c r="AA5456">
        <v>0</v>
      </c>
      <c r="AB5456">
        <v>86.31241</v>
      </c>
      <c r="AC5456">
        <v>0</v>
      </c>
      <c r="AD5456">
        <v>0</v>
      </c>
      <c r="AE5456">
        <v>0</v>
      </c>
      <c r="AF5456">
        <v>107.79015</v>
      </c>
    </row>
    <row r="5457" spans="1:32" x14ac:dyDescent="0.3">
      <c r="A5457">
        <v>3018792</v>
      </c>
      <c r="B5457">
        <v>1</v>
      </c>
      <c r="C5457" t="s">
        <v>82</v>
      </c>
      <c r="D5457" t="s">
        <v>113</v>
      </c>
      <c r="E5457" t="s">
        <v>20222</v>
      </c>
      <c r="F5457" t="s">
        <v>20223</v>
      </c>
      <c r="G5457" t="s">
        <v>134</v>
      </c>
      <c r="H5457" t="s">
        <v>327</v>
      </c>
      <c r="I5457" t="s">
        <v>78</v>
      </c>
      <c r="J5457" t="s">
        <v>136</v>
      </c>
      <c r="K5457" t="s">
        <v>22</v>
      </c>
      <c r="L5457" t="s">
        <v>177</v>
      </c>
      <c r="M5457" t="s">
        <v>20224</v>
      </c>
      <c r="N5457" t="s">
        <v>20225</v>
      </c>
      <c r="O5457">
        <v>4.6558366666666666</v>
      </c>
      <c r="P5457">
        <v>0</v>
      </c>
      <c r="Q5457">
        <v>31</v>
      </c>
      <c r="R5457">
        <v>0</v>
      </c>
      <c r="S5457">
        <v>35</v>
      </c>
      <c r="T5457">
        <v>0</v>
      </c>
      <c r="U5457">
        <v>15</v>
      </c>
      <c r="V5457">
        <v>0</v>
      </c>
      <c r="W5457">
        <v>0</v>
      </c>
      <c r="X5457">
        <v>0</v>
      </c>
      <c r="Y5457">
        <v>76.776439999999994</v>
      </c>
      <c r="Z5457">
        <v>0</v>
      </c>
      <c r="AA5457">
        <v>35.154980000000002</v>
      </c>
      <c r="AB5457">
        <v>0</v>
      </c>
      <c r="AC5457">
        <v>52.690190000000001</v>
      </c>
      <c r="AD5457">
        <v>0</v>
      </c>
      <c r="AE5457">
        <v>0</v>
      </c>
      <c r="AF5457">
        <v>164.62161</v>
      </c>
    </row>
    <row r="5458" spans="1:32" x14ac:dyDescent="0.3">
      <c r="A5458">
        <v>3012610</v>
      </c>
      <c r="B5458">
        <v>1</v>
      </c>
      <c r="C5458" t="s">
        <v>82</v>
      </c>
      <c r="D5458" t="s">
        <v>90</v>
      </c>
      <c r="E5458" t="s">
        <v>20226</v>
      </c>
      <c r="F5458" t="s">
        <v>20227</v>
      </c>
      <c r="G5458" t="s">
        <v>134</v>
      </c>
      <c r="H5458" t="s">
        <v>336</v>
      </c>
      <c r="I5458" t="s">
        <v>79</v>
      </c>
      <c r="J5458" t="s">
        <v>136</v>
      </c>
      <c r="K5458" t="s">
        <v>22</v>
      </c>
      <c r="L5458" t="s">
        <v>137</v>
      </c>
      <c r="M5458" t="s">
        <v>20228</v>
      </c>
      <c r="N5458" t="s">
        <v>20229</v>
      </c>
      <c r="O5458">
        <v>3.2316666666666665</v>
      </c>
      <c r="P5458">
        <v>0</v>
      </c>
      <c r="Q5458">
        <v>0</v>
      </c>
      <c r="R5458">
        <v>0</v>
      </c>
      <c r="S5458">
        <v>0</v>
      </c>
      <c r="T5458">
        <v>3</v>
      </c>
      <c r="U5458">
        <v>0</v>
      </c>
      <c r="V5458">
        <v>2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15.945225000000001</v>
      </c>
      <c r="AC5458">
        <v>0</v>
      </c>
      <c r="AD5458">
        <v>131.33538999999999</v>
      </c>
      <c r="AE5458">
        <v>0</v>
      </c>
      <c r="AF5458">
        <v>147.28061</v>
      </c>
    </row>
    <row r="5459" spans="1:32" x14ac:dyDescent="0.3">
      <c r="A5459">
        <v>3015151</v>
      </c>
      <c r="B5459">
        <v>1</v>
      </c>
      <c r="C5459" t="s">
        <v>82</v>
      </c>
      <c r="D5459" t="s">
        <v>94</v>
      </c>
      <c r="E5459" t="s">
        <v>20230</v>
      </c>
      <c r="F5459" t="s">
        <v>20231</v>
      </c>
      <c r="G5459" t="s">
        <v>134</v>
      </c>
      <c r="H5459" t="s">
        <v>318</v>
      </c>
      <c r="I5459" t="s">
        <v>79</v>
      </c>
      <c r="J5459" t="s">
        <v>136</v>
      </c>
      <c r="K5459" t="s">
        <v>22</v>
      </c>
      <c r="L5459" t="s">
        <v>177</v>
      </c>
      <c r="M5459" t="s">
        <v>20232</v>
      </c>
      <c r="N5459" t="s">
        <v>20233</v>
      </c>
      <c r="O5459">
        <v>4.5088830555555557</v>
      </c>
      <c r="P5459">
        <v>0</v>
      </c>
      <c r="Q5459">
        <v>59</v>
      </c>
      <c r="R5459">
        <v>0</v>
      </c>
      <c r="S5459">
        <v>0</v>
      </c>
      <c r="T5459">
        <v>0</v>
      </c>
      <c r="U5459">
        <v>16</v>
      </c>
      <c r="V5459">
        <v>0</v>
      </c>
      <c r="W5459">
        <v>0</v>
      </c>
      <c r="X5459">
        <v>0</v>
      </c>
      <c r="Y5459">
        <v>45.613644000000001</v>
      </c>
      <c r="Z5459">
        <v>0</v>
      </c>
      <c r="AA5459">
        <v>0</v>
      </c>
      <c r="AB5459">
        <v>0</v>
      </c>
      <c r="AC5459">
        <v>56.890180000000001</v>
      </c>
      <c r="AD5459">
        <v>0</v>
      </c>
      <c r="AE5459">
        <v>0</v>
      </c>
      <c r="AF5459">
        <v>102.50382</v>
      </c>
    </row>
    <row r="5460" spans="1:32" x14ac:dyDescent="0.3">
      <c r="A5460">
        <v>3015258</v>
      </c>
      <c r="B5460">
        <v>1</v>
      </c>
      <c r="C5460" t="s">
        <v>83</v>
      </c>
      <c r="D5460" t="s">
        <v>130</v>
      </c>
      <c r="E5460" t="s">
        <v>20234</v>
      </c>
      <c r="F5460" t="s">
        <v>20235</v>
      </c>
      <c r="G5460" t="s">
        <v>134</v>
      </c>
      <c r="H5460" t="s">
        <v>182</v>
      </c>
      <c r="I5460" t="s">
        <v>78</v>
      </c>
      <c r="J5460" t="s">
        <v>136</v>
      </c>
      <c r="K5460" t="s">
        <v>22</v>
      </c>
      <c r="L5460" t="s">
        <v>177</v>
      </c>
      <c r="M5460" t="s">
        <v>20236</v>
      </c>
      <c r="N5460" t="s">
        <v>20237</v>
      </c>
      <c r="O5460">
        <v>1.1419444444444444</v>
      </c>
      <c r="P5460">
        <v>0</v>
      </c>
      <c r="Q5460">
        <v>74</v>
      </c>
      <c r="R5460">
        <v>0</v>
      </c>
      <c r="S5460">
        <v>0</v>
      </c>
      <c r="T5460">
        <v>0</v>
      </c>
      <c r="U5460">
        <v>4</v>
      </c>
      <c r="V5460">
        <v>0</v>
      </c>
      <c r="W5460">
        <v>0</v>
      </c>
      <c r="X5460">
        <v>0</v>
      </c>
      <c r="Y5460">
        <v>10.222251</v>
      </c>
      <c r="Z5460">
        <v>0</v>
      </c>
      <c r="AA5460">
        <v>0</v>
      </c>
      <c r="AB5460">
        <v>0</v>
      </c>
      <c r="AC5460">
        <v>6.8949654999999999E-2</v>
      </c>
      <c r="AD5460">
        <v>0</v>
      </c>
      <c r="AE5460">
        <v>0</v>
      </c>
      <c r="AF5460">
        <v>10.291200999999999</v>
      </c>
    </row>
    <row r="5461" spans="1:32" x14ac:dyDescent="0.3">
      <c r="A5461">
        <v>3008879</v>
      </c>
      <c r="B5461">
        <v>1</v>
      </c>
      <c r="C5461" t="s">
        <v>82</v>
      </c>
      <c r="D5461" t="s">
        <v>91</v>
      </c>
      <c r="E5461" t="s">
        <v>20238</v>
      </c>
      <c r="F5461" t="s">
        <v>20239</v>
      </c>
      <c r="G5461" t="s">
        <v>134</v>
      </c>
      <c r="H5461" t="s">
        <v>211</v>
      </c>
      <c r="I5461" t="s">
        <v>79</v>
      </c>
      <c r="J5461" t="s">
        <v>136</v>
      </c>
      <c r="K5461" t="s">
        <v>22</v>
      </c>
      <c r="L5461" t="s">
        <v>177</v>
      </c>
      <c r="M5461" t="s">
        <v>20240</v>
      </c>
      <c r="N5461" t="s">
        <v>20241</v>
      </c>
      <c r="O5461">
        <v>2.2069444444444444</v>
      </c>
      <c r="P5461">
        <v>0</v>
      </c>
      <c r="Q5461">
        <v>3808</v>
      </c>
      <c r="R5461">
        <v>0</v>
      </c>
      <c r="S5461">
        <v>0</v>
      </c>
      <c r="T5461">
        <v>2</v>
      </c>
      <c r="U5461">
        <v>224</v>
      </c>
      <c r="V5461">
        <v>0</v>
      </c>
      <c r="W5461">
        <v>0</v>
      </c>
      <c r="X5461">
        <v>0</v>
      </c>
      <c r="Y5461">
        <v>1696.9591</v>
      </c>
      <c r="Z5461">
        <v>0</v>
      </c>
      <c r="AA5461">
        <v>0</v>
      </c>
      <c r="AB5461">
        <v>411.98266999999998</v>
      </c>
      <c r="AC5461">
        <v>303.25186000000002</v>
      </c>
      <c r="AD5461">
        <v>0</v>
      </c>
      <c r="AE5461">
        <v>0</v>
      </c>
      <c r="AF5461">
        <v>2412.1936000000001</v>
      </c>
    </row>
    <row r="5462" spans="1:32" x14ac:dyDescent="0.3">
      <c r="A5462">
        <v>3017049</v>
      </c>
      <c r="B5462">
        <v>1</v>
      </c>
      <c r="C5462" t="s">
        <v>82</v>
      </c>
      <c r="D5462" t="s">
        <v>104</v>
      </c>
      <c r="E5462" t="s">
        <v>20242</v>
      </c>
      <c r="F5462" t="s">
        <v>20243</v>
      </c>
      <c r="G5462" t="s">
        <v>134</v>
      </c>
      <c r="H5462" t="s">
        <v>238</v>
      </c>
      <c r="I5462" t="s">
        <v>78</v>
      </c>
      <c r="J5462" t="s">
        <v>136</v>
      </c>
      <c r="K5462" t="s">
        <v>22</v>
      </c>
      <c r="L5462" t="s">
        <v>177</v>
      </c>
      <c r="M5462" t="s">
        <v>20244</v>
      </c>
      <c r="N5462" t="s">
        <v>20245</v>
      </c>
      <c r="O5462">
        <v>2.0495419444444445</v>
      </c>
      <c r="P5462">
        <v>0</v>
      </c>
      <c r="Q5462">
        <v>167</v>
      </c>
      <c r="R5462">
        <v>0</v>
      </c>
      <c r="S5462">
        <v>0</v>
      </c>
      <c r="T5462">
        <v>0</v>
      </c>
      <c r="U5462">
        <v>18</v>
      </c>
      <c r="V5462">
        <v>0</v>
      </c>
      <c r="W5462">
        <v>0</v>
      </c>
      <c r="X5462">
        <v>0</v>
      </c>
      <c r="Y5462">
        <v>99.946680000000001</v>
      </c>
      <c r="Z5462">
        <v>0</v>
      </c>
      <c r="AA5462">
        <v>0</v>
      </c>
      <c r="AB5462">
        <v>0</v>
      </c>
      <c r="AC5462">
        <v>10.838418000000001</v>
      </c>
      <c r="AD5462">
        <v>0</v>
      </c>
      <c r="AE5462">
        <v>0</v>
      </c>
      <c r="AF5462">
        <v>110.785095</v>
      </c>
    </row>
    <row r="5463" spans="1:32" x14ac:dyDescent="0.3">
      <c r="A5463">
        <v>3010987</v>
      </c>
      <c r="B5463">
        <v>1</v>
      </c>
      <c r="C5463" t="s">
        <v>82</v>
      </c>
      <c r="D5463" t="s">
        <v>84</v>
      </c>
      <c r="E5463" t="s">
        <v>2409</v>
      </c>
      <c r="F5463" t="s">
        <v>2410</v>
      </c>
      <c r="G5463" t="s">
        <v>134</v>
      </c>
      <c r="H5463" t="s">
        <v>247</v>
      </c>
      <c r="I5463" t="s">
        <v>78</v>
      </c>
      <c r="J5463" t="s">
        <v>136</v>
      </c>
      <c r="K5463" t="s">
        <v>22</v>
      </c>
      <c r="L5463" t="s">
        <v>177</v>
      </c>
      <c r="M5463" t="s">
        <v>20246</v>
      </c>
      <c r="N5463" t="s">
        <v>20247</v>
      </c>
      <c r="O5463">
        <v>6.7544233333333334</v>
      </c>
      <c r="P5463">
        <v>0</v>
      </c>
      <c r="Q5463">
        <v>71</v>
      </c>
      <c r="R5463">
        <v>0</v>
      </c>
      <c r="S5463">
        <v>0</v>
      </c>
      <c r="T5463">
        <v>0</v>
      </c>
      <c r="U5463">
        <v>5</v>
      </c>
      <c r="V5463">
        <v>0</v>
      </c>
      <c r="W5463">
        <v>0</v>
      </c>
      <c r="X5463">
        <v>0</v>
      </c>
      <c r="Y5463">
        <v>55.014235999999997</v>
      </c>
      <c r="Z5463">
        <v>0</v>
      </c>
      <c r="AA5463">
        <v>0</v>
      </c>
      <c r="AB5463">
        <v>0</v>
      </c>
      <c r="AC5463">
        <v>4.5911479999999996</v>
      </c>
      <c r="AD5463">
        <v>0</v>
      </c>
      <c r="AE5463">
        <v>0</v>
      </c>
      <c r="AF5463">
        <v>59.605384999999998</v>
      </c>
    </row>
    <row r="5464" spans="1:32" x14ac:dyDescent="0.3">
      <c r="A5464">
        <v>3015019</v>
      </c>
      <c r="B5464">
        <v>1</v>
      </c>
      <c r="C5464" t="s">
        <v>82</v>
      </c>
      <c r="D5464" t="s">
        <v>106</v>
      </c>
      <c r="E5464" t="s">
        <v>20248</v>
      </c>
      <c r="F5464" t="s">
        <v>20249</v>
      </c>
      <c r="G5464" t="s">
        <v>134</v>
      </c>
      <c r="H5464" t="s">
        <v>142</v>
      </c>
      <c r="I5464" t="s">
        <v>79</v>
      </c>
      <c r="J5464" t="s">
        <v>136</v>
      </c>
      <c r="K5464" t="s">
        <v>22</v>
      </c>
      <c r="L5464" t="s">
        <v>137</v>
      </c>
      <c r="M5464" t="s">
        <v>20250</v>
      </c>
      <c r="N5464" t="s">
        <v>20251</v>
      </c>
      <c r="O5464">
        <v>7.6596977777777777</v>
      </c>
      <c r="P5464">
        <v>0</v>
      </c>
      <c r="Q5464">
        <v>441</v>
      </c>
      <c r="R5464">
        <v>0</v>
      </c>
      <c r="S5464">
        <v>0</v>
      </c>
      <c r="T5464">
        <v>0</v>
      </c>
      <c r="U5464">
        <v>60</v>
      </c>
      <c r="V5464">
        <v>0</v>
      </c>
      <c r="W5464">
        <v>0</v>
      </c>
      <c r="X5464">
        <v>0</v>
      </c>
      <c r="Y5464">
        <v>1054.9908</v>
      </c>
      <c r="Z5464">
        <v>0</v>
      </c>
      <c r="AA5464">
        <v>0</v>
      </c>
      <c r="AB5464">
        <v>0</v>
      </c>
      <c r="AC5464">
        <v>349.08157</v>
      </c>
      <c r="AD5464">
        <v>0</v>
      </c>
      <c r="AE5464">
        <v>0</v>
      </c>
      <c r="AF5464">
        <v>1404.0724</v>
      </c>
    </row>
    <row r="5465" spans="1:32" x14ac:dyDescent="0.3">
      <c r="A5465">
        <v>3018205</v>
      </c>
      <c r="B5465">
        <v>2</v>
      </c>
      <c r="C5465" t="s">
        <v>83</v>
      </c>
      <c r="D5465" t="s">
        <v>128</v>
      </c>
      <c r="E5465" t="s">
        <v>20252</v>
      </c>
      <c r="F5465" t="s">
        <v>20253</v>
      </c>
      <c r="G5465" t="s">
        <v>134</v>
      </c>
      <c r="H5465" t="s">
        <v>2683</v>
      </c>
      <c r="I5465" t="s">
        <v>79</v>
      </c>
      <c r="J5465" t="s">
        <v>136</v>
      </c>
      <c r="K5465" t="s">
        <v>22</v>
      </c>
      <c r="L5465" t="s">
        <v>177</v>
      </c>
      <c r="M5465" t="s">
        <v>18780</v>
      </c>
      <c r="N5465" t="s">
        <v>20254</v>
      </c>
      <c r="O5465">
        <v>7.1922222222222221</v>
      </c>
      <c r="P5465">
        <v>0</v>
      </c>
      <c r="Q5465">
        <v>559</v>
      </c>
      <c r="R5465">
        <v>0</v>
      </c>
      <c r="S5465">
        <v>15</v>
      </c>
      <c r="T5465">
        <v>0</v>
      </c>
      <c r="U5465">
        <v>59</v>
      </c>
      <c r="V5465">
        <v>0</v>
      </c>
      <c r="W5465">
        <v>0</v>
      </c>
      <c r="X5465">
        <v>0</v>
      </c>
      <c r="Y5465">
        <v>894.35940000000005</v>
      </c>
      <c r="Z5465">
        <v>0</v>
      </c>
      <c r="AA5465">
        <v>14.629830999999999</v>
      </c>
      <c r="AB5465">
        <v>0</v>
      </c>
      <c r="AC5465">
        <v>126.71128</v>
      </c>
      <c r="AD5465">
        <v>0</v>
      </c>
      <c r="AE5465">
        <v>0</v>
      </c>
      <c r="AF5465">
        <v>1035.7003999999999</v>
      </c>
    </row>
    <row r="5466" spans="1:32" x14ac:dyDescent="0.3">
      <c r="A5466">
        <v>3015157</v>
      </c>
      <c r="B5466">
        <v>1</v>
      </c>
      <c r="C5466" t="s">
        <v>82</v>
      </c>
      <c r="D5466" t="s">
        <v>99</v>
      </c>
      <c r="E5466" t="s">
        <v>20255</v>
      </c>
      <c r="F5466" t="s">
        <v>20256</v>
      </c>
      <c r="G5466" t="s">
        <v>134</v>
      </c>
      <c r="H5466" t="s">
        <v>247</v>
      </c>
      <c r="I5466" t="s">
        <v>78</v>
      </c>
      <c r="J5466" t="s">
        <v>136</v>
      </c>
      <c r="K5466" t="s">
        <v>22</v>
      </c>
      <c r="L5466" t="s">
        <v>177</v>
      </c>
      <c r="M5466" t="s">
        <v>20257</v>
      </c>
      <c r="N5466" t="s">
        <v>20138</v>
      </c>
      <c r="O5466">
        <v>1.7132905555555555</v>
      </c>
      <c r="P5466">
        <v>0</v>
      </c>
      <c r="Q5466">
        <v>58</v>
      </c>
      <c r="R5466">
        <v>0</v>
      </c>
      <c r="S5466">
        <v>2</v>
      </c>
      <c r="T5466">
        <v>0</v>
      </c>
      <c r="U5466">
        <v>3</v>
      </c>
      <c r="V5466">
        <v>0</v>
      </c>
      <c r="W5466">
        <v>0</v>
      </c>
      <c r="X5466">
        <v>0</v>
      </c>
      <c r="Y5466">
        <v>22.368424999999998</v>
      </c>
      <c r="Z5466">
        <v>0</v>
      </c>
      <c r="AA5466">
        <v>1.8945737</v>
      </c>
      <c r="AB5466">
        <v>0</v>
      </c>
      <c r="AC5466">
        <v>3.4570432000000002</v>
      </c>
      <c r="AD5466">
        <v>0</v>
      </c>
      <c r="AE5466">
        <v>0</v>
      </c>
      <c r="AF5466">
        <v>27.720040999999998</v>
      </c>
    </row>
    <row r="5467" spans="1:32" x14ac:dyDescent="0.3">
      <c r="A5467">
        <v>3015228</v>
      </c>
      <c r="B5467">
        <v>1</v>
      </c>
      <c r="C5467" t="s">
        <v>82</v>
      </c>
      <c r="D5467" t="s">
        <v>106</v>
      </c>
      <c r="E5467" t="s">
        <v>20258</v>
      </c>
      <c r="F5467" t="s">
        <v>20259</v>
      </c>
      <c r="G5467" t="s">
        <v>134</v>
      </c>
      <c r="H5467" t="s">
        <v>182</v>
      </c>
      <c r="I5467" t="s">
        <v>78</v>
      </c>
      <c r="J5467" t="s">
        <v>136</v>
      </c>
      <c r="K5467" t="s">
        <v>22</v>
      </c>
      <c r="L5467" t="s">
        <v>177</v>
      </c>
      <c r="M5467" t="s">
        <v>20260</v>
      </c>
      <c r="N5467" t="s">
        <v>20261</v>
      </c>
      <c r="O5467">
        <v>1.0964436111111111</v>
      </c>
      <c r="P5467">
        <v>0</v>
      </c>
      <c r="Q5467">
        <v>16</v>
      </c>
      <c r="R5467">
        <v>0</v>
      </c>
      <c r="S5467">
        <v>3</v>
      </c>
      <c r="T5467">
        <v>0</v>
      </c>
      <c r="U5467">
        <v>12</v>
      </c>
      <c r="V5467">
        <v>0</v>
      </c>
      <c r="W5467">
        <v>0</v>
      </c>
      <c r="X5467">
        <v>0</v>
      </c>
      <c r="Y5467">
        <v>3.3883983999999998</v>
      </c>
      <c r="Z5467">
        <v>0</v>
      </c>
      <c r="AA5467">
        <v>4.7655080000000002E-2</v>
      </c>
      <c r="AB5467">
        <v>0</v>
      </c>
      <c r="AC5467">
        <v>16.148073</v>
      </c>
      <c r="AD5467">
        <v>0</v>
      </c>
      <c r="AE5467">
        <v>0</v>
      </c>
      <c r="AF5467">
        <v>19.584126000000001</v>
      </c>
    </row>
    <row r="5468" spans="1:32" x14ac:dyDescent="0.3">
      <c r="A5468">
        <v>3018149</v>
      </c>
      <c r="B5468">
        <v>1</v>
      </c>
      <c r="C5468" t="s">
        <v>82</v>
      </c>
      <c r="D5468" t="s">
        <v>104</v>
      </c>
      <c r="E5468" t="s">
        <v>20262</v>
      </c>
      <c r="F5468" t="s">
        <v>20263</v>
      </c>
      <c r="G5468" t="s">
        <v>134</v>
      </c>
      <c r="H5468" t="s">
        <v>211</v>
      </c>
      <c r="I5468" t="s">
        <v>79</v>
      </c>
      <c r="J5468" t="s">
        <v>136</v>
      </c>
      <c r="K5468" t="s">
        <v>22</v>
      </c>
      <c r="L5468" t="s">
        <v>177</v>
      </c>
      <c r="M5468" t="s">
        <v>20264</v>
      </c>
      <c r="N5468" t="s">
        <v>20265</v>
      </c>
      <c r="O5468">
        <v>1.0049999999999999</v>
      </c>
      <c r="P5468">
        <v>0</v>
      </c>
      <c r="Q5468">
        <v>3941</v>
      </c>
      <c r="R5468">
        <v>0</v>
      </c>
      <c r="S5468">
        <v>0</v>
      </c>
      <c r="T5468">
        <v>6</v>
      </c>
      <c r="U5468">
        <v>3309</v>
      </c>
      <c r="V5468">
        <v>0</v>
      </c>
      <c r="W5468">
        <v>1</v>
      </c>
      <c r="X5468">
        <v>0</v>
      </c>
      <c r="Y5468">
        <v>1409.8738000000001</v>
      </c>
      <c r="Z5468">
        <v>0</v>
      </c>
      <c r="AA5468">
        <v>0</v>
      </c>
      <c r="AB5468">
        <v>57.419556</v>
      </c>
      <c r="AC5468">
        <v>1370.8857</v>
      </c>
      <c r="AD5468">
        <v>0</v>
      </c>
      <c r="AE5468">
        <v>1.4289706</v>
      </c>
      <c r="AF5468">
        <v>2839.6082000000001</v>
      </c>
    </row>
    <row r="5469" spans="1:32" x14ac:dyDescent="0.3">
      <c r="A5469">
        <v>3020007</v>
      </c>
      <c r="B5469">
        <v>1</v>
      </c>
      <c r="C5469" t="s">
        <v>82</v>
      </c>
      <c r="D5469" t="s">
        <v>112</v>
      </c>
      <c r="E5469" t="s">
        <v>20266</v>
      </c>
      <c r="F5469" t="s">
        <v>20267</v>
      </c>
      <c r="G5469" t="s">
        <v>134</v>
      </c>
      <c r="H5469" t="s">
        <v>318</v>
      </c>
      <c r="I5469" t="s">
        <v>79</v>
      </c>
      <c r="J5469" t="s">
        <v>136</v>
      </c>
      <c r="K5469" t="s">
        <v>22</v>
      </c>
      <c r="L5469" t="s">
        <v>177</v>
      </c>
      <c r="M5469" t="s">
        <v>20268</v>
      </c>
      <c r="N5469" t="s">
        <v>20269</v>
      </c>
      <c r="O5469">
        <v>1.8002777777777779</v>
      </c>
      <c r="P5469">
        <v>0</v>
      </c>
      <c r="Q5469">
        <v>479</v>
      </c>
      <c r="R5469">
        <v>0</v>
      </c>
      <c r="S5469">
        <v>8</v>
      </c>
      <c r="T5469">
        <v>0</v>
      </c>
      <c r="U5469">
        <v>92</v>
      </c>
      <c r="V5469">
        <v>0</v>
      </c>
      <c r="W5469">
        <v>0</v>
      </c>
      <c r="X5469">
        <v>0</v>
      </c>
      <c r="Y5469">
        <v>170.05835999999999</v>
      </c>
      <c r="Z5469">
        <v>0</v>
      </c>
      <c r="AA5469">
        <v>7.6745213999999997</v>
      </c>
      <c r="AB5469">
        <v>0</v>
      </c>
      <c r="AC5469">
        <v>75.494829999999993</v>
      </c>
      <c r="AD5469">
        <v>0</v>
      </c>
      <c r="AE5469">
        <v>0</v>
      </c>
      <c r="AF5469">
        <v>253.22772000000001</v>
      </c>
    </row>
    <row r="5470" spans="1:32" x14ac:dyDescent="0.3">
      <c r="A5470">
        <v>3020048</v>
      </c>
      <c r="B5470">
        <v>1</v>
      </c>
      <c r="C5470" t="s">
        <v>82</v>
      </c>
      <c r="D5470" t="s">
        <v>100</v>
      </c>
      <c r="E5470" t="s">
        <v>20270</v>
      </c>
      <c r="F5470" t="s">
        <v>20271</v>
      </c>
      <c r="G5470" t="s">
        <v>134</v>
      </c>
      <c r="H5470" t="s">
        <v>182</v>
      </c>
      <c r="I5470" t="s">
        <v>78</v>
      </c>
      <c r="J5470" t="s">
        <v>136</v>
      </c>
      <c r="K5470" t="s">
        <v>22</v>
      </c>
      <c r="L5470" t="s">
        <v>177</v>
      </c>
      <c r="M5470" t="s">
        <v>20272</v>
      </c>
      <c r="N5470" t="s">
        <v>20273</v>
      </c>
      <c r="O5470">
        <v>0.54257638888888893</v>
      </c>
      <c r="P5470">
        <v>0</v>
      </c>
      <c r="Q5470">
        <v>117</v>
      </c>
      <c r="R5470">
        <v>0</v>
      </c>
      <c r="S5470">
        <v>0</v>
      </c>
      <c r="T5470">
        <v>0</v>
      </c>
      <c r="U5470">
        <v>4</v>
      </c>
      <c r="V5470">
        <v>0</v>
      </c>
      <c r="W5470">
        <v>0</v>
      </c>
      <c r="X5470">
        <v>0</v>
      </c>
      <c r="Y5470">
        <v>16.224444999999999</v>
      </c>
      <c r="Z5470">
        <v>0</v>
      </c>
      <c r="AA5470">
        <v>0</v>
      </c>
      <c r="AB5470">
        <v>0</v>
      </c>
      <c r="AC5470">
        <v>1.4964094999999999</v>
      </c>
      <c r="AD5470">
        <v>0</v>
      </c>
      <c r="AE5470">
        <v>0</v>
      </c>
      <c r="AF5470">
        <v>17.720853999999999</v>
      </c>
    </row>
    <row r="5471" spans="1:32" x14ac:dyDescent="0.3">
      <c r="A5471">
        <v>3020040</v>
      </c>
      <c r="B5471">
        <v>1</v>
      </c>
      <c r="C5471" t="s">
        <v>82</v>
      </c>
      <c r="D5471" t="s">
        <v>88</v>
      </c>
      <c r="E5471" t="s">
        <v>20274</v>
      </c>
      <c r="F5471" t="s">
        <v>20275</v>
      </c>
      <c r="G5471" t="s">
        <v>134</v>
      </c>
      <c r="H5471" t="s">
        <v>182</v>
      </c>
      <c r="I5471" t="s">
        <v>78</v>
      </c>
      <c r="J5471" t="s">
        <v>136</v>
      </c>
      <c r="K5471" t="s">
        <v>22</v>
      </c>
      <c r="L5471" t="s">
        <v>177</v>
      </c>
      <c r="M5471" t="s">
        <v>20276</v>
      </c>
      <c r="N5471" t="s">
        <v>20277</v>
      </c>
      <c r="O5471">
        <v>0.72611111111111115</v>
      </c>
      <c r="P5471">
        <v>0</v>
      </c>
      <c r="Q5471">
        <v>305</v>
      </c>
      <c r="R5471">
        <v>0</v>
      </c>
      <c r="S5471">
        <v>4</v>
      </c>
      <c r="T5471">
        <v>0</v>
      </c>
      <c r="U5471">
        <v>82</v>
      </c>
      <c r="V5471">
        <v>0</v>
      </c>
      <c r="W5471">
        <v>0</v>
      </c>
      <c r="X5471">
        <v>0</v>
      </c>
      <c r="Y5471">
        <v>37.738647</v>
      </c>
      <c r="Z5471">
        <v>0</v>
      </c>
      <c r="AA5471">
        <v>0.69307125000000003</v>
      </c>
      <c r="AB5471">
        <v>0</v>
      </c>
      <c r="AC5471">
        <v>45.149906000000001</v>
      </c>
      <c r="AD5471">
        <v>0</v>
      </c>
      <c r="AE5471">
        <v>0</v>
      </c>
      <c r="AF5471">
        <v>83.581630000000004</v>
      </c>
    </row>
    <row r="5472" spans="1:32" x14ac:dyDescent="0.3">
      <c r="A5472">
        <v>3018692</v>
      </c>
      <c r="B5472">
        <v>1</v>
      </c>
      <c r="C5472" t="s">
        <v>82</v>
      </c>
      <c r="D5472" t="s">
        <v>84</v>
      </c>
      <c r="E5472" t="s">
        <v>20278</v>
      </c>
      <c r="F5472" t="s">
        <v>20279</v>
      </c>
      <c r="G5472" t="s">
        <v>134</v>
      </c>
      <c r="H5472" t="s">
        <v>318</v>
      </c>
      <c r="I5472" t="s">
        <v>79</v>
      </c>
      <c r="J5472" t="s">
        <v>136</v>
      </c>
      <c r="K5472" t="s">
        <v>22</v>
      </c>
      <c r="L5472" t="s">
        <v>177</v>
      </c>
      <c r="M5472" t="s">
        <v>20280</v>
      </c>
      <c r="N5472" t="s">
        <v>20281</v>
      </c>
      <c r="O5472">
        <v>2.1671244444444446</v>
      </c>
      <c r="P5472">
        <v>0</v>
      </c>
      <c r="Q5472">
        <v>25</v>
      </c>
      <c r="R5472">
        <v>0</v>
      </c>
      <c r="S5472">
        <v>24</v>
      </c>
      <c r="T5472">
        <v>0</v>
      </c>
      <c r="U5472">
        <v>11</v>
      </c>
      <c r="V5472">
        <v>0</v>
      </c>
      <c r="W5472">
        <v>0</v>
      </c>
      <c r="X5472">
        <v>0</v>
      </c>
      <c r="Y5472">
        <v>15.006743999999999</v>
      </c>
      <c r="Z5472">
        <v>0</v>
      </c>
      <c r="AA5472">
        <v>8.7670519999999996</v>
      </c>
      <c r="AB5472">
        <v>0</v>
      </c>
      <c r="AC5472">
        <v>40.399338</v>
      </c>
      <c r="AD5472">
        <v>0</v>
      </c>
      <c r="AE5472">
        <v>0</v>
      </c>
      <c r="AF5472">
        <v>64.173134000000005</v>
      </c>
    </row>
    <row r="5473" spans="1:32" x14ac:dyDescent="0.3">
      <c r="A5473">
        <v>3018167</v>
      </c>
      <c r="B5473">
        <v>1</v>
      </c>
      <c r="C5473" t="s">
        <v>82</v>
      </c>
      <c r="D5473" t="s">
        <v>101</v>
      </c>
      <c r="E5473" t="s">
        <v>20282</v>
      </c>
      <c r="F5473" t="s">
        <v>20283</v>
      </c>
      <c r="G5473" t="s">
        <v>134</v>
      </c>
      <c r="H5473" t="s">
        <v>238</v>
      </c>
      <c r="I5473" t="s">
        <v>78</v>
      </c>
      <c r="J5473" t="s">
        <v>136</v>
      </c>
      <c r="K5473" t="s">
        <v>22</v>
      </c>
      <c r="L5473" t="s">
        <v>177</v>
      </c>
      <c r="M5473" t="s">
        <v>20284</v>
      </c>
      <c r="N5473" t="s">
        <v>20285</v>
      </c>
      <c r="O5473">
        <v>3.8748783333333332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10.431901999999999</v>
      </c>
      <c r="AD5473">
        <v>0</v>
      </c>
      <c r="AE5473">
        <v>0</v>
      </c>
      <c r="AF5473">
        <v>10.431901999999999</v>
      </c>
    </row>
    <row r="5474" spans="1:32" x14ac:dyDescent="0.3">
      <c r="A5474">
        <v>3016166</v>
      </c>
      <c r="B5474">
        <v>1</v>
      </c>
      <c r="C5474" t="s">
        <v>83</v>
      </c>
      <c r="D5474" t="s">
        <v>122</v>
      </c>
      <c r="E5474" t="s">
        <v>20286</v>
      </c>
      <c r="F5474" t="s">
        <v>20287</v>
      </c>
      <c r="G5474" t="s">
        <v>134</v>
      </c>
      <c r="H5474" t="s">
        <v>336</v>
      </c>
      <c r="I5474" t="s">
        <v>79</v>
      </c>
      <c r="J5474" t="s">
        <v>136</v>
      </c>
      <c r="K5474" t="s">
        <v>22</v>
      </c>
      <c r="L5474" t="s">
        <v>137</v>
      </c>
      <c r="M5474" t="s">
        <v>20288</v>
      </c>
      <c r="N5474" t="s">
        <v>20289</v>
      </c>
      <c r="O5474">
        <v>2.1919444444444443</v>
      </c>
      <c r="P5474">
        <v>5</v>
      </c>
      <c r="Q5474">
        <v>452</v>
      </c>
      <c r="R5474">
        <v>39</v>
      </c>
      <c r="S5474">
        <v>49</v>
      </c>
      <c r="T5474">
        <v>14</v>
      </c>
      <c r="U5474">
        <v>30</v>
      </c>
      <c r="V5474">
        <v>3</v>
      </c>
      <c r="W5474">
        <v>0</v>
      </c>
      <c r="X5474">
        <v>25.999610000000001</v>
      </c>
      <c r="Y5474">
        <v>112.89112</v>
      </c>
      <c r="Z5474">
        <v>51.214508000000002</v>
      </c>
      <c r="AA5474">
        <v>36.680779999999999</v>
      </c>
      <c r="AB5474">
        <v>43.620586000000003</v>
      </c>
      <c r="AC5474">
        <v>40.558453</v>
      </c>
      <c r="AD5474">
        <v>620.75903000000005</v>
      </c>
      <c r="AE5474">
        <v>0</v>
      </c>
      <c r="AF5474">
        <v>931.72410000000002</v>
      </c>
    </row>
    <row r="5475" spans="1:32" x14ac:dyDescent="0.3">
      <c r="A5475">
        <v>3019295</v>
      </c>
      <c r="B5475">
        <v>1</v>
      </c>
      <c r="C5475" t="s">
        <v>82</v>
      </c>
      <c r="D5475" t="s">
        <v>87</v>
      </c>
      <c r="E5475" t="s">
        <v>20290</v>
      </c>
      <c r="F5475" t="s">
        <v>20291</v>
      </c>
      <c r="G5475" t="s">
        <v>134</v>
      </c>
      <c r="H5475" t="s">
        <v>238</v>
      </c>
      <c r="I5475" t="s">
        <v>78</v>
      </c>
      <c r="J5475" t="s">
        <v>136</v>
      </c>
      <c r="K5475" t="s">
        <v>22</v>
      </c>
      <c r="L5475" t="s">
        <v>177</v>
      </c>
      <c r="M5475" t="s">
        <v>20292</v>
      </c>
      <c r="N5475" t="s">
        <v>20293</v>
      </c>
      <c r="O5475">
        <v>4.280414722222222</v>
      </c>
      <c r="P5475">
        <v>0</v>
      </c>
      <c r="Q5475">
        <v>3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3.4601780999999998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3.4601780999999998</v>
      </c>
    </row>
    <row r="5476" spans="1:32" x14ac:dyDescent="0.3">
      <c r="A5476">
        <v>3015346</v>
      </c>
      <c r="B5476">
        <v>1</v>
      </c>
      <c r="C5476" t="s">
        <v>83</v>
      </c>
      <c r="D5476" t="s">
        <v>128</v>
      </c>
      <c r="E5476" t="s">
        <v>20294</v>
      </c>
      <c r="F5476" t="s">
        <v>20295</v>
      </c>
      <c r="G5476" t="s">
        <v>134</v>
      </c>
      <c r="H5476" t="s">
        <v>318</v>
      </c>
      <c r="I5476" t="s">
        <v>79</v>
      </c>
      <c r="J5476" t="s">
        <v>136</v>
      </c>
      <c r="K5476" t="s">
        <v>22</v>
      </c>
      <c r="L5476" t="s">
        <v>177</v>
      </c>
      <c r="M5476" t="s">
        <v>20296</v>
      </c>
      <c r="N5476" t="s">
        <v>14668</v>
      </c>
      <c r="O5476">
        <v>1.5168466666666667</v>
      </c>
      <c r="P5476">
        <v>1</v>
      </c>
      <c r="Q5476">
        <v>0</v>
      </c>
      <c r="R5476">
        <v>12</v>
      </c>
      <c r="S5476">
        <v>0</v>
      </c>
      <c r="T5476">
        <v>1</v>
      </c>
      <c r="U5476">
        <v>0</v>
      </c>
      <c r="V5476">
        <v>0</v>
      </c>
      <c r="W5476">
        <v>0</v>
      </c>
      <c r="X5476">
        <v>0.32093427000000002</v>
      </c>
      <c r="Y5476">
        <v>0</v>
      </c>
      <c r="Z5476">
        <v>0.48404047</v>
      </c>
      <c r="AA5476">
        <v>0</v>
      </c>
      <c r="AB5476">
        <v>3.4299931999999998E-2</v>
      </c>
      <c r="AC5476">
        <v>0</v>
      </c>
      <c r="AD5476">
        <v>0</v>
      </c>
      <c r="AE5476">
        <v>0</v>
      </c>
      <c r="AF5476">
        <v>0.83927463999999996</v>
      </c>
    </row>
    <row r="5477" spans="1:32" x14ac:dyDescent="0.3">
      <c r="A5477">
        <v>3018396</v>
      </c>
      <c r="B5477">
        <v>1</v>
      </c>
      <c r="C5477" t="s">
        <v>82</v>
      </c>
      <c r="D5477" t="s">
        <v>91</v>
      </c>
      <c r="E5477" t="s">
        <v>20297</v>
      </c>
      <c r="F5477" t="s">
        <v>20298</v>
      </c>
      <c r="G5477" t="s">
        <v>134</v>
      </c>
      <c r="H5477" t="s">
        <v>238</v>
      </c>
      <c r="I5477" t="s">
        <v>78</v>
      </c>
      <c r="J5477" t="s">
        <v>136</v>
      </c>
      <c r="K5477" t="s">
        <v>22</v>
      </c>
      <c r="L5477" t="s">
        <v>177</v>
      </c>
      <c r="M5477" t="s">
        <v>20299</v>
      </c>
      <c r="N5477" t="s">
        <v>20300</v>
      </c>
      <c r="O5477">
        <v>1.4057530555555555</v>
      </c>
      <c r="P5477">
        <v>0</v>
      </c>
      <c r="Q5477">
        <v>7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3.4362368999999999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3.4362368999999999</v>
      </c>
    </row>
    <row r="5478" spans="1:32" x14ac:dyDescent="0.3">
      <c r="A5478">
        <v>3015232</v>
      </c>
      <c r="B5478">
        <v>1</v>
      </c>
      <c r="C5478" t="s">
        <v>82</v>
      </c>
      <c r="D5478" t="s">
        <v>101</v>
      </c>
      <c r="E5478" t="s">
        <v>20301</v>
      </c>
      <c r="F5478" t="s">
        <v>20302</v>
      </c>
      <c r="G5478" t="s">
        <v>134</v>
      </c>
      <c r="H5478" t="s">
        <v>211</v>
      </c>
      <c r="I5478" t="s">
        <v>79</v>
      </c>
      <c r="J5478" t="s">
        <v>136</v>
      </c>
      <c r="K5478" t="s">
        <v>22</v>
      </c>
      <c r="L5478" t="s">
        <v>177</v>
      </c>
      <c r="M5478" t="s">
        <v>20303</v>
      </c>
      <c r="N5478" t="s">
        <v>20304</v>
      </c>
      <c r="O5478">
        <v>2.8638888888888889</v>
      </c>
      <c r="P5478">
        <v>0</v>
      </c>
      <c r="Q5478">
        <v>0</v>
      </c>
      <c r="R5478">
        <v>0</v>
      </c>
      <c r="S5478">
        <v>0</v>
      </c>
      <c r="T5478">
        <v>24</v>
      </c>
      <c r="U5478">
        <v>3</v>
      </c>
      <c r="V5478">
        <v>6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531.27930000000003</v>
      </c>
      <c r="AC5478">
        <v>54.208286000000001</v>
      </c>
      <c r="AD5478">
        <v>2399.96</v>
      </c>
      <c r="AE5478">
        <v>0</v>
      </c>
      <c r="AF5478">
        <v>2985.4475000000002</v>
      </c>
    </row>
    <row r="5479" spans="1:32" x14ac:dyDescent="0.3">
      <c r="A5479">
        <v>3018474</v>
      </c>
      <c r="B5479">
        <v>1</v>
      </c>
      <c r="C5479" t="s">
        <v>83</v>
      </c>
      <c r="D5479" t="s">
        <v>130</v>
      </c>
      <c r="E5479" t="s">
        <v>20305</v>
      </c>
      <c r="F5479" t="s">
        <v>20306</v>
      </c>
      <c r="G5479" t="s">
        <v>134</v>
      </c>
      <c r="H5479" t="s">
        <v>211</v>
      </c>
      <c r="I5479" t="s">
        <v>79</v>
      </c>
      <c r="J5479" t="s">
        <v>136</v>
      </c>
      <c r="K5479" t="s">
        <v>22</v>
      </c>
      <c r="L5479" t="s">
        <v>177</v>
      </c>
      <c r="M5479" t="s">
        <v>20307</v>
      </c>
      <c r="N5479" t="s">
        <v>20308</v>
      </c>
      <c r="O5479">
        <v>1.2483333333333333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1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119.255104</v>
      </c>
      <c r="AE5479">
        <v>0</v>
      </c>
      <c r="AF5479">
        <v>119.255104</v>
      </c>
    </row>
    <row r="5480" spans="1:32" x14ac:dyDescent="0.3">
      <c r="A5480">
        <v>3020042</v>
      </c>
      <c r="B5480">
        <v>1</v>
      </c>
      <c r="C5480" t="s">
        <v>82</v>
      </c>
      <c r="D5480" t="s">
        <v>105</v>
      </c>
      <c r="E5480" t="s">
        <v>20309</v>
      </c>
      <c r="F5480" t="s">
        <v>20310</v>
      </c>
      <c r="G5480" t="s">
        <v>134</v>
      </c>
      <c r="H5480" t="s">
        <v>182</v>
      </c>
      <c r="I5480" t="s">
        <v>78</v>
      </c>
      <c r="J5480" t="s">
        <v>136</v>
      </c>
      <c r="K5480" t="s">
        <v>22</v>
      </c>
      <c r="L5480" t="s">
        <v>177</v>
      </c>
      <c r="M5480" t="s">
        <v>20311</v>
      </c>
      <c r="N5480" t="s">
        <v>20312</v>
      </c>
      <c r="O5480">
        <v>3.8925000000000001</v>
      </c>
      <c r="P5480">
        <v>0</v>
      </c>
      <c r="Q5480">
        <v>55</v>
      </c>
      <c r="R5480">
        <v>0</v>
      </c>
      <c r="S5480">
        <v>0</v>
      </c>
      <c r="T5480">
        <v>0</v>
      </c>
      <c r="U5480">
        <v>4</v>
      </c>
      <c r="V5480">
        <v>0</v>
      </c>
      <c r="W5480">
        <v>0</v>
      </c>
      <c r="X5480">
        <v>0</v>
      </c>
      <c r="Y5480">
        <v>53.897939999999998</v>
      </c>
      <c r="Z5480">
        <v>0</v>
      </c>
      <c r="AA5480">
        <v>0</v>
      </c>
      <c r="AB5480">
        <v>0</v>
      </c>
      <c r="AC5480">
        <v>2.3603524999999999</v>
      </c>
      <c r="AD5480">
        <v>0</v>
      </c>
      <c r="AE5480">
        <v>0</v>
      </c>
      <c r="AF5480">
        <v>56.258296999999999</v>
      </c>
    </row>
    <row r="5481" spans="1:32" x14ac:dyDescent="0.3">
      <c r="A5481">
        <v>3018157</v>
      </c>
      <c r="B5481">
        <v>1</v>
      </c>
      <c r="C5481" t="s">
        <v>83</v>
      </c>
      <c r="D5481" t="s">
        <v>129</v>
      </c>
      <c r="E5481" t="s">
        <v>20313</v>
      </c>
      <c r="F5481" t="s">
        <v>20314</v>
      </c>
      <c r="G5481" t="s">
        <v>134</v>
      </c>
      <c r="H5481" t="s">
        <v>211</v>
      </c>
      <c r="I5481" t="s">
        <v>79</v>
      </c>
      <c r="J5481" t="s">
        <v>136</v>
      </c>
      <c r="K5481" t="s">
        <v>22</v>
      </c>
      <c r="L5481" t="s">
        <v>177</v>
      </c>
      <c r="M5481" t="s">
        <v>20315</v>
      </c>
      <c r="N5481" t="s">
        <v>20316</v>
      </c>
      <c r="O5481">
        <v>1.0566666666666666</v>
      </c>
      <c r="P5481">
        <v>0</v>
      </c>
      <c r="Q5481">
        <v>1076</v>
      </c>
      <c r="R5481">
        <v>2</v>
      </c>
      <c r="S5481">
        <v>31</v>
      </c>
      <c r="T5481">
        <v>7</v>
      </c>
      <c r="U5481">
        <v>104</v>
      </c>
      <c r="V5481">
        <v>2</v>
      </c>
      <c r="W5481">
        <v>0</v>
      </c>
      <c r="X5481">
        <v>0</v>
      </c>
      <c r="Y5481">
        <v>219.97101000000001</v>
      </c>
      <c r="Z5481">
        <v>14.737920000000001</v>
      </c>
      <c r="AA5481">
        <v>4.2261189999999997</v>
      </c>
      <c r="AB5481">
        <v>37.673447000000003</v>
      </c>
      <c r="AC5481">
        <v>29.363575000000001</v>
      </c>
      <c r="AD5481">
        <v>4.6931266999999997</v>
      </c>
      <c r="AE5481">
        <v>0</v>
      </c>
      <c r="AF5481">
        <v>310.66520000000003</v>
      </c>
    </row>
    <row r="5482" spans="1:32" x14ac:dyDescent="0.3">
      <c r="A5482">
        <v>3019948</v>
      </c>
      <c r="B5482">
        <v>1</v>
      </c>
      <c r="C5482" t="s">
        <v>82</v>
      </c>
      <c r="D5482" t="s">
        <v>112</v>
      </c>
      <c r="E5482" t="s">
        <v>20317</v>
      </c>
      <c r="F5482" t="s">
        <v>20318</v>
      </c>
      <c r="G5482" t="s">
        <v>134</v>
      </c>
      <c r="H5482" t="s">
        <v>610</v>
      </c>
      <c r="I5482" t="s">
        <v>78</v>
      </c>
      <c r="J5482" t="s">
        <v>136</v>
      </c>
      <c r="K5482" t="s">
        <v>22</v>
      </c>
      <c r="L5482" t="s">
        <v>177</v>
      </c>
      <c r="M5482" t="s">
        <v>20319</v>
      </c>
      <c r="N5482" t="s">
        <v>20320</v>
      </c>
      <c r="O5482">
        <v>3.5718580555555555</v>
      </c>
      <c r="P5482">
        <v>0</v>
      </c>
      <c r="Q5482">
        <v>28</v>
      </c>
      <c r="R5482">
        <v>0</v>
      </c>
      <c r="S5482">
        <v>1</v>
      </c>
      <c r="T5482">
        <v>0</v>
      </c>
      <c r="U5482">
        <v>7</v>
      </c>
      <c r="V5482">
        <v>0</v>
      </c>
      <c r="W5482">
        <v>0</v>
      </c>
      <c r="X5482">
        <v>0</v>
      </c>
      <c r="Y5482">
        <v>20.822205</v>
      </c>
      <c r="Z5482">
        <v>0</v>
      </c>
      <c r="AA5482">
        <v>3.0569727000000002</v>
      </c>
      <c r="AB5482">
        <v>0</v>
      </c>
      <c r="AC5482">
        <v>21.398582000000001</v>
      </c>
      <c r="AD5482">
        <v>0</v>
      </c>
      <c r="AE5482">
        <v>0</v>
      </c>
      <c r="AF5482">
        <v>45.277760000000001</v>
      </c>
    </row>
    <row r="5483" spans="1:32" x14ac:dyDescent="0.3">
      <c r="A5483">
        <v>3018462</v>
      </c>
      <c r="B5483">
        <v>1</v>
      </c>
      <c r="C5483" t="s">
        <v>82</v>
      </c>
      <c r="D5483" t="s">
        <v>106</v>
      </c>
      <c r="E5483" t="s">
        <v>20321</v>
      </c>
      <c r="F5483" t="s">
        <v>20322</v>
      </c>
      <c r="G5483" t="s">
        <v>134</v>
      </c>
      <c r="H5483" t="s">
        <v>367</v>
      </c>
      <c r="I5483" t="s">
        <v>78</v>
      </c>
      <c r="J5483" t="s">
        <v>136</v>
      </c>
      <c r="K5483" t="s">
        <v>22</v>
      </c>
      <c r="L5483" t="s">
        <v>177</v>
      </c>
      <c r="M5483" t="s">
        <v>20323</v>
      </c>
      <c r="N5483" t="s">
        <v>20324</v>
      </c>
      <c r="O5483">
        <v>1.0178136111111111</v>
      </c>
      <c r="P5483">
        <v>0</v>
      </c>
      <c r="Q5483">
        <v>9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1.2977631000000001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1.2977631000000001</v>
      </c>
    </row>
    <row r="5484" spans="1:32" x14ac:dyDescent="0.3">
      <c r="A5484">
        <v>3008061</v>
      </c>
      <c r="B5484">
        <v>1</v>
      </c>
      <c r="C5484" t="s">
        <v>82</v>
      </c>
      <c r="D5484" t="s">
        <v>113</v>
      </c>
      <c r="E5484" t="s">
        <v>20325</v>
      </c>
      <c r="F5484" t="s">
        <v>20326</v>
      </c>
      <c r="G5484" t="s">
        <v>134</v>
      </c>
      <c r="H5484" t="s">
        <v>318</v>
      </c>
      <c r="I5484" t="s">
        <v>79</v>
      </c>
      <c r="J5484" t="s">
        <v>136</v>
      </c>
      <c r="K5484" t="s">
        <v>22</v>
      </c>
      <c r="L5484" t="s">
        <v>177</v>
      </c>
      <c r="M5484" t="s">
        <v>20327</v>
      </c>
      <c r="N5484" t="s">
        <v>12289</v>
      </c>
      <c r="O5484">
        <v>1.1669822222222224</v>
      </c>
      <c r="P5484">
        <v>0</v>
      </c>
      <c r="Q5484">
        <v>17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10.312137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10.312137</v>
      </c>
    </row>
    <row r="5485" spans="1:32" x14ac:dyDescent="0.3">
      <c r="A5485">
        <v>3012602</v>
      </c>
      <c r="B5485">
        <v>1</v>
      </c>
      <c r="C5485" t="s">
        <v>82</v>
      </c>
      <c r="D5485" t="s">
        <v>90</v>
      </c>
      <c r="E5485" t="s">
        <v>11965</v>
      </c>
      <c r="F5485" t="s">
        <v>11966</v>
      </c>
      <c r="G5485" t="s">
        <v>134</v>
      </c>
      <c r="H5485" t="s">
        <v>336</v>
      </c>
      <c r="I5485" t="s">
        <v>79</v>
      </c>
      <c r="J5485" t="s">
        <v>136</v>
      </c>
      <c r="K5485" t="s">
        <v>22</v>
      </c>
      <c r="L5485" t="s">
        <v>137</v>
      </c>
      <c r="M5485" t="s">
        <v>20328</v>
      </c>
      <c r="N5485" t="s">
        <v>20329</v>
      </c>
      <c r="O5485">
        <v>4.068888888888889</v>
      </c>
      <c r="P5485">
        <v>0</v>
      </c>
      <c r="Q5485">
        <v>145</v>
      </c>
      <c r="R5485">
        <v>0</v>
      </c>
      <c r="S5485">
        <v>1</v>
      </c>
      <c r="T5485">
        <v>32</v>
      </c>
      <c r="U5485">
        <v>23</v>
      </c>
      <c r="V5485">
        <v>12</v>
      </c>
      <c r="W5485">
        <v>4</v>
      </c>
      <c r="X5485">
        <v>0</v>
      </c>
      <c r="Y5485">
        <v>170.46211</v>
      </c>
      <c r="Z5485">
        <v>0</v>
      </c>
      <c r="AA5485">
        <v>9.6458680000000001</v>
      </c>
      <c r="AB5485">
        <v>2019.1596999999999</v>
      </c>
      <c r="AC5485">
        <v>156.37898000000001</v>
      </c>
      <c r="AD5485">
        <v>600.45349999999996</v>
      </c>
      <c r="AE5485">
        <v>220.83620999999999</v>
      </c>
      <c r="AF5485">
        <v>3176.9362999999998</v>
      </c>
    </row>
    <row r="5486" spans="1:32" x14ac:dyDescent="0.3">
      <c r="A5486">
        <v>3008319</v>
      </c>
      <c r="B5486">
        <v>1</v>
      </c>
      <c r="C5486" t="s">
        <v>83</v>
      </c>
      <c r="D5486" t="s">
        <v>123</v>
      </c>
      <c r="E5486" t="s">
        <v>20330</v>
      </c>
      <c r="F5486" t="s">
        <v>20331</v>
      </c>
      <c r="G5486" t="s">
        <v>134</v>
      </c>
      <c r="H5486" t="s">
        <v>336</v>
      </c>
      <c r="I5486" t="s">
        <v>79</v>
      </c>
      <c r="J5486" t="s">
        <v>136</v>
      </c>
      <c r="K5486" t="s">
        <v>22</v>
      </c>
      <c r="L5486" t="s">
        <v>137</v>
      </c>
      <c r="M5486" t="s">
        <v>20332</v>
      </c>
      <c r="N5486" t="s">
        <v>20333</v>
      </c>
      <c r="O5486">
        <v>7.0438888888888886</v>
      </c>
      <c r="P5486">
        <v>22</v>
      </c>
      <c r="Q5486">
        <v>1782</v>
      </c>
      <c r="R5486">
        <v>52</v>
      </c>
      <c r="S5486">
        <v>164</v>
      </c>
      <c r="T5486">
        <v>12</v>
      </c>
      <c r="U5486">
        <v>122</v>
      </c>
      <c r="V5486">
        <v>1</v>
      </c>
      <c r="W5486">
        <v>0</v>
      </c>
      <c r="X5486">
        <v>271.79880000000003</v>
      </c>
      <c r="Y5486">
        <v>1502.6631</v>
      </c>
      <c r="Z5486">
        <v>92.944884999999999</v>
      </c>
      <c r="AA5486">
        <v>165.71132</v>
      </c>
      <c r="AB5486">
        <v>80.07593</v>
      </c>
      <c r="AC5486">
        <v>313.48430000000002</v>
      </c>
      <c r="AD5486">
        <v>594.01513999999997</v>
      </c>
      <c r="AE5486">
        <v>0</v>
      </c>
      <c r="AF5486">
        <v>3020.6934000000001</v>
      </c>
    </row>
    <row r="5487" spans="1:32" x14ac:dyDescent="0.3">
      <c r="A5487">
        <v>3015181</v>
      </c>
      <c r="B5487">
        <v>1</v>
      </c>
      <c r="C5487" t="s">
        <v>82</v>
      </c>
      <c r="D5487" t="s">
        <v>111</v>
      </c>
      <c r="E5487" t="s">
        <v>20334</v>
      </c>
      <c r="F5487" t="s">
        <v>20335</v>
      </c>
      <c r="G5487" t="s">
        <v>134</v>
      </c>
      <c r="H5487" t="s">
        <v>327</v>
      </c>
      <c r="I5487" t="s">
        <v>78</v>
      </c>
      <c r="J5487" t="s">
        <v>136</v>
      </c>
      <c r="K5487" t="s">
        <v>22</v>
      </c>
      <c r="L5487" t="s">
        <v>177</v>
      </c>
      <c r="M5487" t="s">
        <v>20336</v>
      </c>
      <c r="N5487" t="s">
        <v>20337</v>
      </c>
      <c r="O5487">
        <v>2.7710986111111109</v>
      </c>
      <c r="P5487">
        <v>0</v>
      </c>
      <c r="Q5487">
        <v>0</v>
      </c>
      <c r="R5487">
        <v>0</v>
      </c>
      <c r="S5487">
        <v>12</v>
      </c>
      <c r="T5487">
        <v>0</v>
      </c>
      <c r="U5487">
        <v>5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16.367001999999999</v>
      </c>
      <c r="AB5487">
        <v>0</v>
      </c>
      <c r="AC5487">
        <v>9.3091410000000003</v>
      </c>
      <c r="AD5487">
        <v>0</v>
      </c>
      <c r="AE5487">
        <v>0</v>
      </c>
      <c r="AF5487">
        <v>25.676144000000001</v>
      </c>
    </row>
    <row r="5488" spans="1:32" x14ac:dyDescent="0.3">
      <c r="A5488">
        <v>3018199</v>
      </c>
      <c r="B5488">
        <v>1</v>
      </c>
      <c r="C5488" t="s">
        <v>83</v>
      </c>
      <c r="D5488" t="s">
        <v>126</v>
      </c>
      <c r="E5488" t="s">
        <v>20338</v>
      </c>
      <c r="F5488" t="s">
        <v>20339</v>
      </c>
      <c r="G5488" t="s">
        <v>134</v>
      </c>
      <c r="H5488" t="s">
        <v>247</v>
      </c>
      <c r="I5488" t="s">
        <v>78</v>
      </c>
      <c r="J5488" t="s">
        <v>136</v>
      </c>
      <c r="K5488" t="s">
        <v>22</v>
      </c>
      <c r="L5488" t="s">
        <v>177</v>
      </c>
      <c r="M5488" t="s">
        <v>20340</v>
      </c>
      <c r="N5488" t="s">
        <v>20341</v>
      </c>
      <c r="O5488">
        <v>1.4518758333333333</v>
      </c>
      <c r="P5488">
        <v>0</v>
      </c>
      <c r="Q5488">
        <v>24</v>
      </c>
      <c r="R5488">
        <v>0</v>
      </c>
      <c r="S5488">
        <v>2</v>
      </c>
      <c r="T5488">
        <v>0</v>
      </c>
      <c r="U5488">
        <v>1</v>
      </c>
      <c r="V5488">
        <v>0</v>
      </c>
      <c r="W5488">
        <v>0</v>
      </c>
      <c r="X5488">
        <v>0</v>
      </c>
      <c r="Y5488">
        <v>3.2719607000000002</v>
      </c>
      <c r="Z5488">
        <v>0</v>
      </c>
      <c r="AA5488">
        <v>0.40730070000000002</v>
      </c>
      <c r="AB5488">
        <v>0</v>
      </c>
      <c r="AC5488">
        <v>1.1627107999999999</v>
      </c>
      <c r="AD5488">
        <v>0</v>
      </c>
      <c r="AE5488">
        <v>0</v>
      </c>
      <c r="AF5488">
        <v>4.8419724000000004</v>
      </c>
    </row>
    <row r="5489" spans="1:32" x14ac:dyDescent="0.3">
      <c r="A5489">
        <v>3018803</v>
      </c>
      <c r="B5489">
        <v>1</v>
      </c>
      <c r="C5489" t="s">
        <v>82</v>
      </c>
      <c r="D5489" t="s">
        <v>100</v>
      </c>
      <c r="E5489" t="s">
        <v>20342</v>
      </c>
      <c r="F5489" t="s">
        <v>20343</v>
      </c>
      <c r="G5489" t="s">
        <v>134</v>
      </c>
      <c r="H5489" t="s">
        <v>135</v>
      </c>
      <c r="I5489" t="s">
        <v>79</v>
      </c>
      <c r="J5489" t="s">
        <v>136</v>
      </c>
      <c r="K5489" t="s">
        <v>22</v>
      </c>
      <c r="L5489" t="s">
        <v>177</v>
      </c>
      <c r="M5489" t="s">
        <v>20344</v>
      </c>
      <c r="N5489" t="s">
        <v>20345</v>
      </c>
      <c r="O5489">
        <v>5.1046111111111112E-2</v>
      </c>
      <c r="P5489">
        <v>0</v>
      </c>
      <c r="Q5489">
        <v>460</v>
      </c>
      <c r="R5489">
        <v>0</v>
      </c>
      <c r="S5489">
        <v>0</v>
      </c>
      <c r="T5489">
        <v>0</v>
      </c>
      <c r="U5489">
        <v>375</v>
      </c>
      <c r="V5489">
        <v>0</v>
      </c>
      <c r="W5489">
        <v>0</v>
      </c>
      <c r="X5489">
        <v>0</v>
      </c>
      <c r="Y5489">
        <v>6.6910850000000002</v>
      </c>
      <c r="Z5489">
        <v>0</v>
      </c>
      <c r="AA5489">
        <v>0</v>
      </c>
      <c r="AB5489">
        <v>0</v>
      </c>
      <c r="AC5489">
        <v>17.967665</v>
      </c>
      <c r="AD5489">
        <v>0</v>
      </c>
      <c r="AE5489">
        <v>0</v>
      </c>
      <c r="AF5489">
        <v>24.658750000000001</v>
      </c>
    </row>
    <row r="5490" spans="1:32" x14ac:dyDescent="0.3">
      <c r="A5490">
        <v>3017070</v>
      </c>
      <c r="B5490">
        <v>1</v>
      </c>
      <c r="C5490" t="s">
        <v>82</v>
      </c>
      <c r="D5490" t="s">
        <v>112</v>
      </c>
      <c r="E5490" t="s">
        <v>20346</v>
      </c>
      <c r="F5490" t="s">
        <v>20347</v>
      </c>
      <c r="G5490" t="s">
        <v>134</v>
      </c>
      <c r="H5490" t="s">
        <v>252</v>
      </c>
      <c r="I5490" t="s">
        <v>79</v>
      </c>
      <c r="J5490" t="s">
        <v>136</v>
      </c>
      <c r="K5490" t="s">
        <v>22</v>
      </c>
      <c r="L5490" t="s">
        <v>177</v>
      </c>
      <c r="M5490" t="s">
        <v>20348</v>
      </c>
      <c r="N5490" t="s">
        <v>20349</v>
      </c>
      <c r="O5490">
        <v>1.8228069444444444</v>
      </c>
      <c r="P5490">
        <v>0</v>
      </c>
      <c r="Q5490">
        <v>3</v>
      </c>
      <c r="R5490">
        <v>0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0</v>
      </c>
      <c r="Y5490">
        <v>1.1064355999999999E-2</v>
      </c>
      <c r="Z5490">
        <v>0</v>
      </c>
      <c r="AA5490">
        <v>0</v>
      </c>
      <c r="AB5490">
        <v>0</v>
      </c>
      <c r="AC5490">
        <v>9.4128970000000006E-2</v>
      </c>
      <c r="AD5490">
        <v>0</v>
      </c>
      <c r="AE5490">
        <v>0</v>
      </c>
      <c r="AF5490">
        <v>0.105193324</v>
      </c>
    </row>
    <row r="5491" spans="1:32" x14ac:dyDescent="0.3">
      <c r="A5491">
        <v>3016896</v>
      </c>
      <c r="B5491">
        <v>1</v>
      </c>
      <c r="C5491" t="s">
        <v>83</v>
      </c>
      <c r="D5491" t="s">
        <v>116</v>
      </c>
      <c r="E5491" t="s">
        <v>2962</v>
      </c>
      <c r="F5491" t="s">
        <v>2963</v>
      </c>
      <c r="G5491" t="s">
        <v>134</v>
      </c>
      <c r="H5491" t="s">
        <v>874</v>
      </c>
      <c r="I5491" t="s">
        <v>78</v>
      </c>
      <c r="J5491" t="s">
        <v>136</v>
      </c>
      <c r="K5491" t="s">
        <v>3</v>
      </c>
      <c r="L5491" t="s">
        <v>177</v>
      </c>
      <c r="M5491" t="s">
        <v>20350</v>
      </c>
      <c r="N5491" t="s">
        <v>20351</v>
      </c>
      <c r="O5491">
        <v>4.0444861111111114</v>
      </c>
      <c r="P5491">
        <v>0</v>
      </c>
      <c r="Q5491">
        <v>151</v>
      </c>
      <c r="R5491">
        <v>0</v>
      </c>
      <c r="S5491">
        <v>0</v>
      </c>
      <c r="T5491">
        <v>0</v>
      </c>
      <c r="U5491">
        <v>119</v>
      </c>
      <c r="V5491">
        <v>0</v>
      </c>
      <c r="W5491">
        <v>0</v>
      </c>
      <c r="X5491">
        <v>0</v>
      </c>
      <c r="Y5491">
        <v>228.94322</v>
      </c>
      <c r="Z5491">
        <v>0</v>
      </c>
      <c r="AA5491">
        <v>0</v>
      </c>
      <c r="AB5491">
        <v>0</v>
      </c>
      <c r="AC5491">
        <v>485.47890000000001</v>
      </c>
      <c r="AD5491">
        <v>0</v>
      </c>
      <c r="AE5491">
        <v>0</v>
      </c>
      <c r="AF5491">
        <v>714.4221</v>
      </c>
    </row>
    <row r="5492" spans="1:32" x14ac:dyDescent="0.3">
      <c r="A5492">
        <v>3015345</v>
      </c>
      <c r="B5492">
        <v>1</v>
      </c>
      <c r="C5492" t="s">
        <v>83</v>
      </c>
      <c r="D5492" t="s">
        <v>128</v>
      </c>
      <c r="E5492" t="s">
        <v>20352</v>
      </c>
      <c r="F5492" t="s">
        <v>20353</v>
      </c>
      <c r="G5492" t="s">
        <v>134</v>
      </c>
      <c r="H5492" t="s">
        <v>211</v>
      </c>
      <c r="I5492" t="s">
        <v>79</v>
      </c>
      <c r="J5492" t="s">
        <v>136</v>
      </c>
      <c r="K5492" t="s">
        <v>22</v>
      </c>
      <c r="L5492" t="s">
        <v>177</v>
      </c>
      <c r="M5492" t="s">
        <v>20354</v>
      </c>
      <c r="N5492" t="s">
        <v>20355</v>
      </c>
      <c r="O5492">
        <v>0.7179902777777778</v>
      </c>
      <c r="P5492">
        <v>0</v>
      </c>
      <c r="Q5492">
        <v>149</v>
      </c>
      <c r="R5492">
        <v>12</v>
      </c>
      <c r="S5492">
        <v>40</v>
      </c>
      <c r="T5492">
        <v>12</v>
      </c>
      <c r="U5492">
        <v>15</v>
      </c>
      <c r="V5492">
        <v>0</v>
      </c>
      <c r="W5492">
        <v>0</v>
      </c>
      <c r="X5492">
        <v>0</v>
      </c>
      <c r="Y5492">
        <v>16.574337</v>
      </c>
      <c r="Z5492">
        <v>2.2007568000000002</v>
      </c>
      <c r="AA5492">
        <v>10.044086</v>
      </c>
      <c r="AB5492">
        <v>59.517209999999999</v>
      </c>
      <c r="AC5492">
        <v>2.0455860000000001</v>
      </c>
      <c r="AD5492">
        <v>0</v>
      </c>
      <c r="AE5492">
        <v>0</v>
      </c>
      <c r="AF5492">
        <v>90.381969999999995</v>
      </c>
    </row>
    <row r="5493" spans="1:32" x14ac:dyDescent="0.3">
      <c r="A5493">
        <v>3015133</v>
      </c>
      <c r="B5493">
        <v>1</v>
      </c>
      <c r="C5493" t="s">
        <v>82</v>
      </c>
      <c r="D5493" t="s">
        <v>90</v>
      </c>
      <c r="E5493" t="s">
        <v>20356</v>
      </c>
      <c r="F5493" t="s">
        <v>20357</v>
      </c>
      <c r="G5493" t="s">
        <v>134</v>
      </c>
      <c r="H5493" t="s">
        <v>238</v>
      </c>
      <c r="I5493" t="s">
        <v>78</v>
      </c>
      <c r="J5493" t="s">
        <v>136</v>
      </c>
      <c r="K5493" t="s">
        <v>22</v>
      </c>
      <c r="L5493" t="s">
        <v>177</v>
      </c>
      <c r="M5493" t="s">
        <v>20358</v>
      </c>
      <c r="N5493" t="s">
        <v>20359</v>
      </c>
      <c r="O5493">
        <v>1.1686819444444445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9.2730890000000006</v>
      </c>
      <c r="AD5493">
        <v>0</v>
      </c>
      <c r="AE5493">
        <v>0</v>
      </c>
      <c r="AF5493">
        <v>9.2730890000000006</v>
      </c>
    </row>
    <row r="5494" spans="1:32" x14ac:dyDescent="0.3">
      <c r="A5494">
        <v>3008829</v>
      </c>
      <c r="B5494">
        <v>1</v>
      </c>
      <c r="C5494" t="s">
        <v>82</v>
      </c>
      <c r="D5494" t="s">
        <v>92</v>
      </c>
      <c r="E5494" t="s">
        <v>20360</v>
      </c>
      <c r="F5494" t="s">
        <v>20361</v>
      </c>
      <c r="G5494" t="s">
        <v>134</v>
      </c>
      <c r="H5494" t="s">
        <v>247</v>
      </c>
      <c r="I5494" t="s">
        <v>78</v>
      </c>
      <c r="J5494" t="s">
        <v>136</v>
      </c>
      <c r="K5494" t="s">
        <v>22</v>
      </c>
      <c r="L5494" t="s">
        <v>177</v>
      </c>
      <c r="M5494" t="s">
        <v>20362</v>
      </c>
      <c r="N5494" t="s">
        <v>20363</v>
      </c>
      <c r="O5494">
        <v>2.6007780555555553</v>
      </c>
      <c r="P5494">
        <v>0</v>
      </c>
      <c r="Q5494">
        <v>3</v>
      </c>
      <c r="R5494">
        <v>0</v>
      </c>
      <c r="S5494">
        <v>0</v>
      </c>
      <c r="T5494">
        <v>0</v>
      </c>
      <c r="U5494">
        <v>24</v>
      </c>
      <c r="V5494">
        <v>0</v>
      </c>
      <c r="W5494">
        <v>0</v>
      </c>
      <c r="X5494">
        <v>0</v>
      </c>
      <c r="Y5494">
        <v>1.4648277999999999</v>
      </c>
      <c r="Z5494">
        <v>0</v>
      </c>
      <c r="AA5494">
        <v>0</v>
      </c>
      <c r="AB5494">
        <v>0</v>
      </c>
      <c r="AC5494">
        <v>80.260040000000004</v>
      </c>
      <c r="AD5494">
        <v>0</v>
      </c>
      <c r="AE5494">
        <v>0</v>
      </c>
      <c r="AF5494">
        <v>81.724869999999996</v>
      </c>
    </row>
    <row r="5495" spans="1:32" x14ac:dyDescent="0.3">
      <c r="A5495">
        <v>3015260</v>
      </c>
      <c r="B5495">
        <v>1</v>
      </c>
      <c r="C5495" t="s">
        <v>82</v>
      </c>
      <c r="D5495" t="s">
        <v>106</v>
      </c>
      <c r="E5495" t="s">
        <v>20364</v>
      </c>
      <c r="F5495" t="s">
        <v>20365</v>
      </c>
      <c r="G5495" t="s">
        <v>134</v>
      </c>
      <c r="H5495" t="s">
        <v>182</v>
      </c>
      <c r="I5495" t="s">
        <v>78</v>
      </c>
      <c r="J5495" t="s">
        <v>136</v>
      </c>
      <c r="K5495" t="s">
        <v>22</v>
      </c>
      <c r="L5495" t="s">
        <v>177</v>
      </c>
      <c r="M5495" t="s">
        <v>20366</v>
      </c>
      <c r="N5495" t="s">
        <v>20367</v>
      </c>
      <c r="O5495">
        <v>1.0008613888888889</v>
      </c>
      <c r="P5495">
        <v>0</v>
      </c>
      <c r="Q5495">
        <v>39</v>
      </c>
      <c r="R5495">
        <v>0</v>
      </c>
      <c r="S5495">
        <v>4</v>
      </c>
      <c r="T5495">
        <v>0</v>
      </c>
      <c r="U5495">
        <v>14</v>
      </c>
      <c r="V5495">
        <v>0</v>
      </c>
      <c r="W5495">
        <v>0</v>
      </c>
      <c r="X5495">
        <v>0</v>
      </c>
      <c r="Y5495">
        <v>21.811738999999999</v>
      </c>
      <c r="Z5495">
        <v>0</v>
      </c>
      <c r="AA5495">
        <v>0.14037205</v>
      </c>
      <c r="AB5495">
        <v>0</v>
      </c>
      <c r="AC5495">
        <v>12.600489</v>
      </c>
      <c r="AD5495">
        <v>0</v>
      </c>
      <c r="AE5495">
        <v>0</v>
      </c>
      <c r="AF5495">
        <v>34.552599999999998</v>
      </c>
    </row>
    <row r="5496" spans="1:32" x14ac:dyDescent="0.3">
      <c r="A5496">
        <v>3009402</v>
      </c>
      <c r="B5496">
        <v>1</v>
      </c>
      <c r="C5496" t="s">
        <v>82</v>
      </c>
      <c r="D5496" t="s">
        <v>104</v>
      </c>
      <c r="E5496" t="s">
        <v>20368</v>
      </c>
      <c r="F5496" t="s">
        <v>20369</v>
      </c>
      <c r="G5496" t="s">
        <v>134</v>
      </c>
      <c r="H5496" t="s">
        <v>135</v>
      </c>
      <c r="I5496" t="s">
        <v>79</v>
      </c>
      <c r="J5496" t="s">
        <v>136</v>
      </c>
      <c r="K5496" t="s">
        <v>22</v>
      </c>
      <c r="L5496" t="s">
        <v>177</v>
      </c>
      <c r="M5496" t="s">
        <v>3477</v>
      </c>
      <c r="N5496" t="s">
        <v>20370</v>
      </c>
      <c r="O5496">
        <v>1.3292986111111111</v>
      </c>
      <c r="P5496">
        <v>0</v>
      </c>
      <c r="Q5496">
        <v>393</v>
      </c>
      <c r="R5496">
        <v>0</v>
      </c>
      <c r="S5496">
        <v>0</v>
      </c>
      <c r="T5496">
        <v>0</v>
      </c>
      <c r="U5496">
        <v>73</v>
      </c>
      <c r="V5496">
        <v>0</v>
      </c>
      <c r="W5496">
        <v>0</v>
      </c>
      <c r="X5496">
        <v>0</v>
      </c>
      <c r="Y5496">
        <v>154.96250000000001</v>
      </c>
      <c r="Z5496">
        <v>0</v>
      </c>
      <c r="AA5496">
        <v>0</v>
      </c>
      <c r="AB5496">
        <v>0</v>
      </c>
      <c r="AC5496">
        <v>47.770172000000002</v>
      </c>
      <c r="AD5496">
        <v>0</v>
      </c>
      <c r="AE5496">
        <v>0</v>
      </c>
      <c r="AF5496">
        <v>202.73267000000001</v>
      </c>
    </row>
    <row r="5497" spans="1:32" x14ac:dyDescent="0.3">
      <c r="A5497">
        <v>3017306</v>
      </c>
      <c r="B5497">
        <v>1</v>
      </c>
      <c r="C5497" t="s">
        <v>82</v>
      </c>
      <c r="D5497" t="s">
        <v>100</v>
      </c>
      <c r="E5497" t="s">
        <v>20371</v>
      </c>
      <c r="F5497" t="s">
        <v>20372</v>
      </c>
      <c r="G5497" t="s">
        <v>134</v>
      </c>
      <c r="H5497" t="s">
        <v>336</v>
      </c>
      <c r="I5497" t="s">
        <v>78</v>
      </c>
      <c r="J5497" t="s">
        <v>136</v>
      </c>
      <c r="K5497" t="s">
        <v>22</v>
      </c>
      <c r="L5497" t="s">
        <v>137</v>
      </c>
      <c r="M5497" t="s">
        <v>20373</v>
      </c>
      <c r="N5497" t="s">
        <v>20374</v>
      </c>
      <c r="O5497">
        <v>1.2680555555555555</v>
      </c>
      <c r="P5497">
        <v>0</v>
      </c>
      <c r="Q5497">
        <v>156</v>
      </c>
      <c r="R5497">
        <v>0</v>
      </c>
      <c r="S5497">
        <v>0</v>
      </c>
      <c r="T5497">
        <v>0</v>
      </c>
      <c r="U5497">
        <v>4</v>
      </c>
      <c r="V5497">
        <v>0</v>
      </c>
      <c r="W5497">
        <v>0</v>
      </c>
      <c r="X5497">
        <v>0</v>
      </c>
      <c r="Y5497">
        <v>47.110892999999997</v>
      </c>
      <c r="Z5497">
        <v>0</v>
      </c>
      <c r="AA5497">
        <v>0</v>
      </c>
      <c r="AB5497">
        <v>0</v>
      </c>
      <c r="AC5497">
        <v>1.8005373</v>
      </c>
      <c r="AD5497">
        <v>0</v>
      </c>
      <c r="AE5497">
        <v>0</v>
      </c>
      <c r="AF5497">
        <v>48.911430000000003</v>
      </c>
    </row>
    <row r="5498" spans="1:32" x14ac:dyDescent="0.3">
      <c r="A5498">
        <v>3018535</v>
      </c>
      <c r="B5498">
        <v>1</v>
      </c>
      <c r="C5498" t="s">
        <v>83</v>
      </c>
      <c r="D5498" t="s">
        <v>127</v>
      </c>
      <c r="E5498" t="s">
        <v>20375</v>
      </c>
      <c r="F5498" t="s">
        <v>20376</v>
      </c>
      <c r="G5498" t="s">
        <v>134</v>
      </c>
      <c r="H5498" t="s">
        <v>211</v>
      </c>
      <c r="I5498" t="s">
        <v>79</v>
      </c>
      <c r="J5498" t="s">
        <v>136</v>
      </c>
      <c r="K5498" t="s">
        <v>22</v>
      </c>
      <c r="L5498" t="s">
        <v>177</v>
      </c>
      <c r="M5498" t="s">
        <v>20377</v>
      </c>
      <c r="N5498" t="s">
        <v>20378</v>
      </c>
      <c r="O5498">
        <v>0.27027777777777778</v>
      </c>
      <c r="P5498">
        <v>17</v>
      </c>
      <c r="Q5498">
        <v>11341</v>
      </c>
      <c r="R5498">
        <v>61</v>
      </c>
      <c r="S5498">
        <v>107</v>
      </c>
      <c r="T5498">
        <v>14</v>
      </c>
      <c r="U5498">
        <v>677</v>
      </c>
      <c r="V5498">
        <v>1</v>
      </c>
      <c r="W5498">
        <v>1</v>
      </c>
      <c r="X5498">
        <v>7.0693893000000001</v>
      </c>
      <c r="Y5498">
        <v>624.69640000000004</v>
      </c>
      <c r="Z5498">
        <v>25.924949999999999</v>
      </c>
      <c r="AA5498">
        <v>4.7736890000000001</v>
      </c>
      <c r="AB5498">
        <v>346.46782999999999</v>
      </c>
      <c r="AC5498">
        <v>171.92442</v>
      </c>
      <c r="AD5498">
        <v>4.4241219999999997</v>
      </c>
      <c r="AE5498">
        <v>1.2564690000000001</v>
      </c>
      <c r="AF5498">
        <v>1186.5372</v>
      </c>
    </row>
    <row r="5499" spans="1:32" x14ac:dyDescent="0.3">
      <c r="A5499">
        <v>3013393</v>
      </c>
      <c r="B5499">
        <v>1</v>
      </c>
      <c r="C5499" t="s">
        <v>82</v>
      </c>
      <c r="D5499" t="s">
        <v>91</v>
      </c>
      <c r="E5499" t="s">
        <v>20379</v>
      </c>
      <c r="F5499" t="s">
        <v>20380</v>
      </c>
      <c r="G5499" t="s">
        <v>134</v>
      </c>
      <c r="H5499" t="s">
        <v>147</v>
      </c>
      <c r="I5499" t="s">
        <v>79</v>
      </c>
      <c r="J5499" t="s">
        <v>136</v>
      </c>
      <c r="K5499" t="s">
        <v>22</v>
      </c>
      <c r="L5499" t="s">
        <v>137</v>
      </c>
      <c r="M5499" t="s">
        <v>20381</v>
      </c>
      <c r="N5499" t="s">
        <v>20382</v>
      </c>
      <c r="O5499">
        <v>2.5627777777777778</v>
      </c>
      <c r="P5499">
        <v>0</v>
      </c>
      <c r="Q5499">
        <v>29217</v>
      </c>
      <c r="R5499">
        <v>0</v>
      </c>
      <c r="S5499">
        <v>0</v>
      </c>
      <c r="T5499">
        <v>5</v>
      </c>
      <c r="U5499">
        <v>4112</v>
      </c>
      <c r="V5499">
        <v>0</v>
      </c>
      <c r="W5499">
        <v>23</v>
      </c>
      <c r="X5499">
        <v>0</v>
      </c>
      <c r="Y5499">
        <v>16607.092000000001</v>
      </c>
      <c r="Z5499">
        <v>0</v>
      </c>
      <c r="AA5499">
        <v>0</v>
      </c>
      <c r="AB5499">
        <v>2116.2759999999998</v>
      </c>
      <c r="AC5499">
        <v>4772.7816999999995</v>
      </c>
      <c r="AD5499">
        <v>0</v>
      </c>
      <c r="AE5499">
        <v>510.78674000000001</v>
      </c>
      <c r="AF5499">
        <v>24006.937999999998</v>
      </c>
    </row>
    <row r="5500" spans="1:32" x14ac:dyDescent="0.3">
      <c r="A5500">
        <v>3015266</v>
      </c>
      <c r="B5500">
        <v>1</v>
      </c>
      <c r="C5500" t="s">
        <v>83</v>
      </c>
      <c r="D5500" t="s">
        <v>123</v>
      </c>
      <c r="E5500" t="s">
        <v>20383</v>
      </c>
      <c r="F5500" t="s">
        <v>20384</v>
      </c>
      <c r="G5500" t="s">
        <v>134</v>
      </c>
      <c r="H5500" t="s">
        <v>247</v>
      </c>
      <c r="I5500" t="s">
        <v>78</v>
      </c>
      <c r="J5500" t="s">
        <v>136</v>
      </c>
      <c r="K5500" t="s">
        <v>22</v>
      </c>
      <c r="L5500" t="s">
        <v>177</v>
      </c>
      <c r="M5500" t="s">
        <v>20385</v>
      </c>
      <c r="N5500" t="s">
        <v>20386</v>
      </c>
      <c r="O5500">
        <v>0.78391194444444445</v>
      </c>
      <c r="P5500">
        <v>0</v>
      </c>
      <c r="Q5500">
        <v>187</v>
      </c>
      <c r="R5500">
        <v>0</v>
      </c>
      <c r="S5500">
        <v>0</v>
      </c>
      <c r="T5500">
        <v>0</v>
      </c>
      <c r="U5500">
        <v>11</v>
      </c>
      <c r="V5500">
        <v>0</v>
      </c>
      <c r="W5500">
        <v>0</v>
      </c>
      <c r="X5500">
        <v>0</v>
      </c>
      <c r="Y5500">
        <v>30.792698000000001</v>
      </c>
      <c r="Z5500">
        <v>0</v>
      </c>
      <c r="AA5500">
        <v>0</v>
      </c>
      <c r="AB5500">
        <v>0</v>
      </c>
      <c r="AC5500">
        <v>9.7325944999999994</v>
      </c>
      <c r="AD5500">
        <v>0</v>
      </c>
      <c r="AE5500">
        <v>0</v>
      </c>
      <c r="AF5500">
        <v>40.525289999999998</v>
      </c>
    </row>
    <row r="5501" spans="1:32" x14ac:dyDescent="0.3">
      <c r="A5501">
        <v>3017302</v>
      </c>
      <c r="B5501">
        <v>1</v>
      </c>
      <c r="C5501" t="s">
        <v>82</v>
      </c>
      <c r="D5501" t="s">
        <v>100</v>
      </c>
      <c r="E5501" t="s">
        <v>20387</v>
      </c>
      <c r="F5501" t="s">
        <v>20388</v>
      </c>
      <c r="G5501" t="s">
        <v>134</v>
      </c>
      <c r="H5501" t="s">
        <v>336</v>
      </c>
      <c r="I5501" t="s">
        <v>78</v>
      </c>
      <c r="J5501" t="s">
        <v>136</v>
      </c>
      <c r="K5501" t="s">
        <v>22</v>
      </c>
      <c r="L5501" t="s">
        <v>137</v>
      </c>
      <c r="M5501" t="s">
        <v>20389</v>
      </c>
      <c r="N5501" t="s">
        <v>20390</v>
      </c>
      <c r="O5501">
        <v>0.76277777777777778</v>
      </c>
      <c r="P5501">
        <v>0</v>
      </c>
      <c r="Q5501">
        <v>131</v>
      </c>
      <c r="R5501">
        <v>0</v>
      </c>
      <c r="S5501">
        <v>0</v>
      </c>
      <c r="T5501">
        <v>0</v>
      </c>
      <c r="U5501">
        <v>10</v>
      </c>
      <c r="V5501">
        <v>0</v>
      </c>
      <c r="W5501">
        <v>0</v>
      </c>
      <c r="X5501">
        <v>0</v>
      </c>
      <c r="Y5501">
        <v>20.299053000000001</v>
      </c>
      <c r="Z5501">
        <v>0</v>
      </c>
      <c r="AA5501">
        <v>0</v>
      </c>
      <c r="AB5501">
        <v>0</v>
      </c>
      <c r="AC5501">
        <v>1.8278577</v>
      </c>
      <c r="AD5501">
        <v>0</v>
      </c>
      <c r="AE5501">
        <v>0</v>
      </c>
      <c r="AF5501">
        <v>22.126911</v>
      </c>
    </row>
    <row r="5502" spans="1:32" x14ac:dyDescent="0.3">
      <c r="A5502">
        <v>3017021</v>
      </c>
      <c r="B5502">
        <v>1</v>
      </c>
      <c r="C5502" t="s">
        <v>83</v>
      </c>
      <c r="D5502" t="s">
        <v>130</v>
      </c>
      <c r="E5502" t="s">
        <v>14783</v>
      </c>
      <c r="F5502" t="s">
        <v>14784</v>
      </c>
      <c r="G5502" t="s">
        <v>134</v>
      </c>
      <c r="H5502" t="s">
        <v>293</v>
      </c>
      <c r="I5502" t="s">
        <v>78</v>
      </c>
      <c r="J5502" t="s">
        <v>136</v>
      </c>
      <c r="K5502" t="s">
        <v>22</v>
      </c>
      <c r="L5502" t="s">
        <v>177</v>
      </c>
      <c r="M5502" t="s">
        <v>20391</v>
      </c>
      <c r="N5502" t="s">
        <v>20392</v>
      </c>
      <c r="O5502">
        <v>6.5273199999999996</v>
      </c>
      <c r="P5502">
        <v>0</v>
      </c>
      <c r="Q5502">
        <v>280</v>
      </c>
      <c r="R5502">
        <v>0</v>
      </c>
      <c r="S5502">
        <v>4</v>
      </c>
      <c r="T5502">
        <v>0</v>
      </c>
      <c r="U5502">
        <v>18</v>
      </c>
      <c r="V5502">
        <v>0</v>
      </c>
      <c r="W5502">
        <v>0</v>
      </c>
      <c r="X5502">
        <v>0</v>
      </c>
      <c r="Y5502">
        <v>382.26882999999998</v>
      </c>
      <c r="Z5502">
        <v>0</v>
      </c>
      <c r="AA5502">
        <v>26.172768000000001</v>
      </c>
      <c r="AB5502">
        <v>0</v>
      </c>
      <c r="AC5502">
        <v>176.68869000000001</v>
      </c>
      <c r="AD5502">
        <v>0</v>
      </c>
      <c r="AE5502">
        <v>0</v>
      </c>
      <c r="AF5502">
        <v>585.13030000000003</v>
      </c>
    </row>
    <row r="5503" spans="1:32" x14ac:dyDescent="0.3">
      <c r="A5503">
        <v>3018789</v>
      </c>
      <c r="B5503">
        <v>1</v>
      </c>
      <c r="C5503" t="s">
        <v>83</v>
      </c>
      <c r="D5503" t="s">
        <v>125</v>
      </c>
      <c r="E5503" t="s">
        <v>20393</v>
      </c>
      <c r="F5503" t="s">
        <v>20394</v>
      </c>
      <c r="G5503" t="s">
        <v>134</v>
      </c>
      <c r="H5503" t="s">
        <v>211</v>
      </c>
      <c r="I5503" t="s">
        <v>79</v>
      </c>
      <c r="J5503" t="s">
        <v>136</v>
      </c>
      <c r="K5503" t="s">
        <v>22</v>
      </c>
      <c r="L5503" t="s">
        <v>177</v>
      </c>
      <c r="M5503" t="s">
        <v>20395</v>
      </c>
      <c r="N5503" t="s">
        <v>20396</v>
      </c>
      <c r="O5503">
        <v>0.32111111111111112</v>
      </c>
      <c r="P5503">
        <v>3</v>
      </c>
      <c r="Q5503">
        <v>1838</v>
      </c>
      <c r="R5503">
        <v>78</v>
      </c>
      <c r="S5503">
        <v>104</v>
      </c>
      <c r="T5503">
        <v>15</v>
      </c>
      <c r="U5503">
        <v>209</v>
      </c>
      <c r="V5503">
        <v>4</v>
      </c>
      <c r="W5503">
        <v>1</v>
      </c>
      <c r="X5503">
        <v>0.18389404000000001</v>
      </c>
      <c r="Y5503">
        <v>139.45909</v>
      </c>
      <c r="Z5503">
        <v>20.943854999999999</v>
      </c>
      <c r="AA5503">
        <v>11.130122999999999</v>
      </c>
      <c r="AB5503">
        <v>28.488990000000001</v>
      </c>
      <c r="AC5503">
        <v>50.479599999999998</v>
      </c>
      <c r="AD5503">
        <v>180.67215999999999</v>
      </c>
      <c r="AE5503">
        <v>0.957874</v>
      </c>
      <c r="AF5503">
        <v>432.31560000000002</v>
      </c>
    </row>
    <row r="5504" spans="1:32" x14ac:dyDescent="0.3">
      <c r="A5504">
        <v>3015319</v>
      </c>
      <c r="B5504">
        <v>1</v>
      </c>
      <c r="C5504" t="s">
        <v>82</v>
      </c>
      <c r="D5504" t="s">
        <v>106</v>
      </c>
      <c r="E5504" t="s">
        <v>20397</v>
      </c>
      <c r="F5504" t="s">
        <v>20398</v>
      </c>
      <c r="G5504" t="s">
        <v>134</v>
      </c>
      <c r="H5504" t="s">
        <v>478</v>
      </c>
      <c r="I5504" t="s">
        <v>78</v>
      </c>
      <c r="J5504" t="s">
        <v>136</v>
      </c>
      <c r="K5504" t="s">
        <v>22</v>
      </c>
      <c r="L5504" t="s">
        <v>177</v>
      </c>
      <c r="M5504" t="s">
        <v>20399</v>
      </c>
      <c r="N5504" t="s">
        <v>20400</v>
      </c>
      <c r="O5504">
        <v>0.44762583333333333</v>
      </c>
      <c r="P5504">
        <v>0</v>
      </c>
      <c r="Q5504">
        <v>43</v>
      </c>
      <c r="R5504">
        <v>0</v>
      </c>
      <c r="S5504">
        <v>0</v>
      </c>
      <c r="T5504">
        <v>0</v>
      </c>
      <c r="U5504">
        <v>9</v>
      </c>
      <c r="V5504">
        <v>0</v>
      </c>
      <c r="W5504">
        <v>0</v>
      </c>
      <c r="X5504">
        <v>0</v>
      </c>
      <c r="Y5504">
        <v>4.91031</v>
      </c>
      <c r="Z5504">
        <v>0</v>
      </c>
      <c r="AA5504">
        <v>0</v>
      </c>
      <c r="AB5504">
        <v>0</v>
      </c>
      <c r="AC5504">
        <v>4.4213750000000003</v>
      </c>
      <c r="AD5504">
        <v>0</v>
      </c>
      <c r="AE5504">
        <v>0</v>
      </c>
      <c r="AF5504">
        <v>9.3316850000000002</v>
      </c>
    </row>
    <row r="5505" spans="1:32" x14ac:dyDescent="0.3">
      <c r="A5505">
        <v>3016414</v>
      </c>
      <c r="B5505">
        <v>1</v>
      </c>
      <c r="C5505" t="s">
        <v>83</v>
      </c>
      <c r="D5505" t="s">
        <v>130</v>
      </c>
      <c r="E5505" t="s">
        <v>10816</v>
      </c>
      <c r="F5505" t="s">
        <v>10817</v>
      </c>
      <c r="G5505" t="s">
        <v>134</v>
      </c>
      <c r="H5505" t="s">
        <v>211</v>
      </c>
      <c r="I5505" t="s">
        <v>79</v>
      </c>
      <c r="J5505" t="s">
        <v>136</v>
      </c>
      <c r="K5505" t="s">
        <v>22</v>
      </c>
      <c r="L5505" t="s">
        <v>177</v>
      </c>
      <c r="M5505" t="s">
        <v>20401</v>
      </c>
      <c r="N5505" t="s">
        <v>20402</v>
      </c>
      <c r="O5505">
        <v>0.42</v>
      </c>
      <c r="P5505">
        <v>7</v>
      </c>
      <c r="Q5505">
        <v>1134</v>
      </c>
      <c r="R5505">
        <v>13</v>
      </c>
      <c r="S5505">
        <v>21</v>
      </c>
      <c r="T5505">
        <v>10</v>
      </c>
      <c r="U5505">
        <v>131</v>
      </c>
      <c r="V5505">
        <v>0</v>
      </c>
      <c r="W5505">
        <v>0</v>
      </c>
      <c r="X5505">
        <v>30.297314</v>
      </c>
      <c r="Y5505">
        <v>64.771940000000001</v>
      </c>
      <c r="Z5505">
        <v>3.262397</v>
      </c>
      <c r="AA5505">
        <v>5.3480663000000002</v>
      </c>
      <c r="AB5505">
        <v>81.240620000000007</v>
      </c>
      <c r="AC5505">
        <v>29.053923000000001</v>
      </c>
      <c r="AD5505">
        <v>0</v>
      </c>
      <c r="AE5505">
        <v>0</v>
      </c>
      <c r="AF5505">
        <v>213.97425999999999</v>
      </c>
    </row>
    <row r="5506" spans="1:32" x14ac:dyDescent="0.3">
      <c r="A5506">
        <v>3020109</v>
      </c>
      <c r="B5506">
        <v>1</v>
      </c>
      <c r="C5506" t="s">
        <v>82</v>
      </c>
      <c r="D5506" t="s">
        <v>105</v>
      </c>
      <c r="E5506" t="s">
        <v>13017</v>
      </c>
      <c r="F5506" t="s">
        <v>13018</v>
      </c>
      <c r="G5506" t="s">
        <v>134</v>
      </c>
      <c r="H5506" t="s">
        <v>252</v>
      </c>
      <c r="I5506" t="s">
        <v>79</v>
      </c>
      <c r="J5506" t="s">
        <v>136</v>
      </c>
      <c r="K5506" t="s">
        <v>22</v>
      </c>
      <c r="L5506" t="s">
        <v>177</v>
      </c>
      <c r="M5506" t="s">
        <v>20403</v>
      </c>
      <c r="N5506" t="s">
        <v>20404</v>
      </c>
      <c r="O5506">
        <v>2.390559444444444</v>
      </c>
      <c r="P5506">
        <v>0</v>
      </c>
      <c r="Q5506">
        <v>158</v>
      </c>
      <c r="R5506">
        <v>0</v>
      </c>
      <c r="S5506">
        <v>10</v>
      </c>
      <c r="T5506">
        <v>0</v>
      </c>
      <c r="U5506">
        <v>14</v>
      </c>
      <c r="V5506">
        <v>0</v>
      </c>
      <c r="W5506">
        <v>0</v>
      </c>
      <c r="X5506">
        <v>0</v>
      </c>
      <c r="Y5506">
        <v>124.77825</v>
      </c>
      <c r="Z5506">
        <v>0</v>
      </c>
      <c r="AA5506">
        <v>3.0835319999999999</v>
      </c>
      <c r="AB5506">
        <v>0</v>
      </c>
      <c r="AC5506">
        <v>15.437662</v>
      </c>
      <c r="AD5506">
        <v>0</v>
      </c>
      <c r="AE5506">
        <v>0</v>
      </c>
      <c r="AF5506">
        <v>143.29944</v>
      </c>
    </row>
    <row r="5507" spans="1:32" x14ac:dyDescent="0.3">
      <c r="A5507">
        <v>3015376</v>
      </c>
      <c r="B5507">
        <v>1</v>
      </c>
      <c r="C5507" t="s">
        <v>83</v>
      </c>
      <c r="D5507" t="s">
        <v>130</v>
      </c>
      <c r="E5507" t="s">
        <v>20405</v>
      </c>
      <c r="F5507" t="s">
        <v>20406</v>
      </c>
      <c r="G5507" t="s">
        <v>134</v>
      </c>
      <c r="H5507" t="s">
        <v>211</v>
      </c>
      <c r="I5507" t="s">
        <v>79</v>
      </c>
      <c r="J5507" t="s">
        <v>136</v>
      </c>
      <c r="K5507" t="s">
        <v>22</v>
      </c>
      <c r="L5507" t="s">
        <v>177</v>
      </c>
      <c r="M5507" t="s">
        <v>20407</v>
      </c>
      <c r="N5507" t="s">
        <v>20408</v>
      </c>
      <c r="O5507">
        <v>0.70777777777777773</v>
      </c>
      <c r="P5507">
        <v>0</v>
      </c>
      <c r="Q5507">
        <v>196</v>
      </c>
      <c r="R5507">
        <v>0</v>
      </c>
      <c r="S5507">
        <v>19</v>
      </c>
      <c r="T5507">
        <v>1</v>
      </c>
      <c r="U5507">
        <v>19</v>
      </c>
      <c r="V5507">
        <v>0</v>
      </c>
      <c r="W5507">
        <v>0</v>
      </c>
      <c r="X5507">
        <v>0</v>
      </c>
      <c r="Y5507">
        <v>38.453335000000003</v>
      </c>
      <c r="Z5507">
        <v>0</v>
      </c>
      <c r="AA5507">
        <v>1.8946236000000001</v>
      </c>
      <c r="AB5507">
        <v>17.584866999999999</v>
      </c>
      <c r="AC5507">
        <v>3.0808219999999999</v>
      </c>
      <c r="AD5507">
        <v>0</v>
      </c>
      <c r="AE5507">
        <v>0</v>
      </c>
      <c r="AF5507">
        <v>61.013644999999997</v>
      </c>
    </row>
    <row r="5508" spans="1:32" x14ac:dyDescent="0.3">
      <c r="A5508">
        <v>3016887</v>
      </c>
      <c r="B5508">
        <v>1</v>
      </c>
      <c r="C5508" t="s">
        <v>82</v>
      </c>
      <c r="D5508" t="s">
        <v>106</v>
      </c>
      <c r="E5508" t="s">
        <v>20409</v>
      </c>
      <c r="F5508" t="s">
        <v>20410</v>
      </c>
      <c r="G5508" t="s">
        <v>134</v>
      </c>
      <c r="H5508" t="s">
        <v>367</v>
      </c>
      <c r="I5508" t="s">
        <v>78</v>
      </c>
      <c r="J5508" t="s">
        <v>136</v>
      </c>
      <c r="K5508" t="s">
        <v>22</v>
      </c>
      <c r="L5508" t="s">
        <v>177</v>
      </c>
      <c r="M5508" t="s">
        <v>20411</v>
      </c>
      <c r="N5508" t="s">
        <v>20412</v>
      </c>
      <c r="O5508">
        <v>1.2953680555555556</v>
      </c>
      <c r="P5508">
        <v>0</v>
      </c>
      <c r="Q5508">
        <v>1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0.22300017999999999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0.22300017999999999</v>
      </c>
    </row>
    <row r="5509" spans="1:32" x14ac:dyDescent="0.3">
      <c r="A5509">
        <v>3015136</v>
      </c>
      <c r="B5509">
        <v>1</v>
      </c>
      <c r="C5509" t="s">
        <v>83</v>
      </c>
      <c r="D5509" t="s">
        <v>124</v>
      </c>
      <c r="E5509" t="s">
        <v>14775</v>
      </c>
      <c r="F5509" t="s">
        <v>14776</v>
      </c>
      <c r="G5509" t="s">
        <v>134</v>
      </c>
      <c r="H5509" t="s">
        <v>247</v>
      </c>
      <c r="I5509" t="s">
        <v>78</v>
      </c>
      <c r="J5509" t="s">
        <v>136</v>
      </c>
      <c r="K5509" t="s">
        <v>22</v>
      </c>
      <c r="L5509" t="s">
        <v>177</v>
      </c>
      <c r="M5509" t="s">
        <v>20413</v>
      </c>
      <c r="N5509" t="s">
        <v>20414</v>
      </c>
      <c r="O5509">
        <v>0.77883666666666662</v>
      </c>
      <c r="P5509">
        <v>0</v>
      </c>
      <c r="Q5509">
        <v>7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0.82562190000000002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0.82562190000000002</v>
      </c>
    </row>
    <row r="5510" spans="1:32" x14ac:dyDescent="0.3">
      <c r="A5510">
        <v>3018302</v>
      </c>
      <c r="B5510">
        <v>2</v>
      </c>
      <c r="C5510" t="s">
        <v>82</v>
      </c>
      <c r="D5510" t="s">
        <v>113</v>
      </c>
      <c r="E5510" t="s">
        <v>20415</v>
      </c>
      <c r="F5510" t="s">
        <v>20416</v>
      </c>
      <c r="G5510" t="s">
        <v>134</v>
      </c>
      <c r="H5510" t="s">
        <v>2148</v>
      </c>
      <c r="I5510" t="s">
        <v>78</v>
      </c>
      <c r="J5510" t="s">
        <v>136</v>
      </c>
      <c r="K5510" t="s">
        <v>22</v>
      </c>
      <c r="L5510" t="s">
        <v>177</v>
      </c>
      <c r="M5510" t="s">
        <v>20417</v>
      </c>
      <c r="N5510" t="s">
        <v>20418</v>
      </c>
      <c r="O5510">
        <v>0.24888888888888888</v>
      </c>
      <c r="P5510">
        <v>0</v>
      </c>
      <c r="Q5510">
        <v>11</v>
      </c>
      <c r="R5510">
        <v>0</v>
      </c>
      <c r="S5510">
        <v>14</v>
      </c>
      <c r="T5510">
        <v>0</v>
      </c>
      <c r="U5510">
        <v>10</v>
      </c>
      <c r="V5510">
        <v>0</v>
      </c>
      <c r="W5510">
        <v>0</v>
      </c>
      <c r="X5510">
        <v>0</v>
      </c>
      <c r="Y5510">
        <v>2.7257468999999999</v>
      </c>
      <c r="Z5510">
        <v>0</v>
      </c>
      <c r="AA5510">
        <v>1.9424043</v>
      </c>
      <c r="AB5510">
        <v>0</v>
      </c>
      <c r="AC5510">
        <v>3.7300582000000002</v>
      </c>
      <c r="AD5510">
        <v>0</v>
      </c>
      <c r="AE5510">
        <v>0</v>
      </c>
      <c r="AF5510">
        <v>8.3982100000000006</v>
      </c>
    </row>
    <row r="5511" spans="1:32" x14ac:dyDescent="0.3">
      <c r="A5511">
        <v>3019954</v>
      </c>
      <c r="B5511">
        <v>1</v>
      </c>
      <c r="C5511" t="s">
        <v>82</v>
      </c>
      <c r="D5511" t="s">
        <v>100</v>
      </c>
      <c r="E5511" t="s">
        <v>20419</v>
      </c>
      <c r="F5511" t="s">
        <v>20420</v>
      </c>
      <c r="G5511" t="s">
        <v>134</v>
      </c>
      <c r="H5511" t="s">
        <v>367</v>
      </c>
      <c r="I5511" t="s">
        <v>78</v>
      </c>
      <c r="J5511" t="s">
        <v>136</v>
      </c>
      <c r="K5511" t="s">
        <v>22</v>
      </c>
      <c r="L5511" t="s">
        <v>177</v>
      </c>
      <c r="M5511" t="s">
        <v>20421</v>
      </c>
      <c r="N5511" t="s">
        <v>20422</v>
      </c>
      <c r="O5511">
        <v>3.748888611111111</v>
      </c>
      <c r="P5511">
        <v>0</v>
      </c>
      <c r="Q5511">
        <v>10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10.697146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10.697146</v>
      </c>
    </row>
    <row r="5512" spans="1:32" x14ac:dyDescent="0.3">
      <c r="A5512">
        <v>3020037</v>
      </c>
      <c r="B5512">
        <v>2</v>
      </c>
      <c r="C5512" t="s">
        <v>82</v>
      </c>
      <c r="D5512" t="s">
        <v>97</v>
      </c>
      <c r="E5512" t="s">
        <v>20423</v>
      </c>
      <c r="F5512" t="s">
        <v>20424</v>
      </c>
      <c r="G5512" t="s">
        <v>134</v>
      </c>
      <c r="H5512" t="s">
        <v>318</v>
      </c>
      <c r="I5512" t="s">
        <v>79</v>
      </c>
      <c r="J5512" t="s">
        <v>136</v>
      </c>
      <c r="K5512" t="s">
        <v>22</v>
      </c>
      <c r="L5512" t="s">
        <v>177</v>
      </c>
      <c r="M5512" t="s">
        <v>19782</v>
      </c>
      <c r="N5512" t="s">
        <v>20425</v>
      </c>
      <c r="O5512">
        <v>0.99687888888888887</v>
      </c>
      <c r="P5512">
        <v>0</v>
      </c>
      <c r="Q5512">
        <v>47</v>
      </c>
      <c r="R5512">
        <v>0</v>
      </c>
      <c r="S5512">
        <v>38</v>
      </c>
      <c r="T5512">
        <v>5</v>
      </c>
      <c r="U5512">
        <v>6</v>
      </c>
      <c r="V5512">
        <v>0</v>
      </c>
      <c r="W5512">
        <v>0</v>
      </c>
      <c r="X5512">
        <v>0</v>
      </c>
      <c r="Y5512">
        <v>21.403292</v>
      </c>
      <c r="Z5512">
        <v>0</v>
      </c>
      <c r="AA5512">
        <v>8.813326</v>
      </c>
      <c r="AB5512">
        <v>120.60123400000001</v>
      </c>
      <c r="AC5512">
        <v>9.0545799999999996</v>
      </c>
      <c r="AD5512">
        <v>0</v>
      </c>
      <c r="AE5512">
        <v>0</v>
      </c>
      <c r="AF5512">
        <v>159.87244000000001</v>
      </c>
    </row>
    <row r="5513" spans="1:32" x14ac:dyDescent="0.3">
      <c r="A5513">
        <v>3017292</v>
      </c>
      <c r="B5513">
        <v>1</v>
      </c>
      <c r="C5513" t="s">
        <v>82</v>
      </c>
      <c r="D5513" t="s">
        <v>91</v>
      </c>
      <c r="E5513" t="s">
        <v>20426</v>
      </c>
      <c r="F5513" t="s">
        <v>20427</v>
      </c>
      <c r="G5513" t="s">
        <v>134</v>
      </c>
      <c r="H5513" t="s">
        <v>142</v>
      </c>
      <c r="I5513" t="s">
        <v>79</v>
      </c>
      <c r="J5513" t="s">
        <v>136</v>
      </c>
      <c r="K5513" t="s">
        <v>22</v>
      </c>
      <c r="L5513" t="s">
        <v>137</v>
      </c>
      <c r="M5513" t="s">
        <v>20428</v>
      </c>
      <c r="N5513" t="s">
        <v>20429</v>
      </c>
      <c r="O5513">
        <v>9.7044444444444444</v>
      </c>
      <c r="P5513">
        <v>0</v>
      </c>
      <c r="Q5513">
        <v>330</v>
      </c>
      <c r="R5513">
        <v>0</v>
      </c>
      <c r="S5513">
        <v>0</v>
      </c>
      <c r="T5513">
        <v>1</v>
      </c>
      <c r="U5513">
        <v>59</v>
      </c>
      <c r="V5513">
        <v>0</v>
      </c>
      <c r="W5513">
        <v>0</v>
      </c>
      <c r="X5513">
        <v>0</v>
      </c>
      <c r="Y5513">
        <v>656.47249999999997</v>
      </c>
      <c r="Z5513">
        <v>0</v>
      </c>
      <c r="AA5513">
        <v>0</v>
      </c>
      <c r="AB5513">
        <v>8820.24</v>
      </c>
      <c r="AC5513">
        <v>726.3433</v>
      </c>
      <c r="AD5513">
        <v>0</v>
      </c>
      <c r="AE5513">
        <v>0</v>
      </c>
      <c r="AF5513">
        <v>10203.057000000001</v>
      </c>
    </row>
    <row r="5514" spans="1:32" x14ac:dyDescent="0.3">
      <c r="A5514">
        <v>3016396</v>
      </c>
      <c r="B5514">
        <v>1</v>
      </c>
      <c r="C5514" t="s">
        <v>82</v>
      </c>
      <c r="D5514" t="s">
        <v>104</v>
      </c>
      <c r="E5514" t="s">
        <v>20430</v>
      </c>
      <c r="F5514" t="s">
        <v>20431</v>
      </c>
      <c r="G5514" t="s">
        <v>134</v>
      </c>
      <c r="H5514" t="s">
        <v>216</v>
      </c>
      <c r="I5514" t="s">
        <v>78</v>
      </c>
      <c r="J5514" t="s">
        <v>136</v>
      </c>
      <c r="K5514" t="s">
        <v>22</v>
      </c>
      <c r="L5514" t="s">
        <v>177</v>
      </c>
      <c r="M5514" t="s">
        <v>20432</v>
      </c>
      <c r="N5514" t="s">
        <v>20433</v>
      </c>
      <c r="O5514">
        <v>1.0783977777777778</v>
      </c>
      <c r="P5514">
        <v>0</v>
      </c>
      <c r="Q5514">
        <v>1</v>
      </c>
      <c r="R5514">
        <v>0</v>
      </c>
      <c r="S5514">
        <v>0</v>
      </c>
      <c r="T5514">
        <v>0</v>
      </c>
      <c r="U5514">
        <v>15</v>
      </c>
      <c r="V5514">
        <v>0</v>
      </c>
      <c r="W5514">
        <v>0</v>
      </c>
      <c r="X5514">
        <v>0</v>
      </c>
      <c r="Y5514">
        <v>0.40660256</v>
      </c>
      <c r="Z5514">
        <v>0</v>
      </c>
      <c r="AA5514">
        <v>0</v>
      </c>
      <c r="AB5514">
        <v>0</v>
      </c>
      <c r="AC5514">
        <v>6.0824956999999999</v>
      </c>
      <c r="AD5514">
        <v>0</v>
      </c>
      <c r="AE5514">
        <v>0</v>
      </c>
      <c r="AF5514">
        <v>6.4890980000000003</v>
      </c>
    </row>
    <row r="5515" spans="1:32" x14ac:dyDescent="0.3">
      <c r="A5515">
        <v>3019863</v>
      </c>
      <c r="B5515">
        <v>1</v>
      </c>
      <c r="C5515" t="s">
        <v>83</v>
      </c>
      <c r="D5515" t="s">
        <v>129</v>
      </c>
      <c r="E5515" t="s">
        <v>4112</v>
      </c>
      <c r="F5515" t="s">
        <v>4113</v>
      </c>
      <c r="G5515" t="s">
        <v>134</v>
      </c>
      <c r="H5515" t="s">
        <v>211</v>
      </c>
      <c r="I5515" t="s">
        <v>79</v>
      </c>
      <c r="J5515" t="s">
        <v>136</v>
      </c>
      <c r="K5515" t="s">
        <v>22</v>
      </c>
      <c r="L5515" t="s">
        <v>177</v>
      </c>
      <c r="M5515" t="s">
        <v>20434</v>
      </c>
      <c r="N5515" t="s">
        <v>20435</v>
      </c>
      <c r="O5515">
        <v>3.4325000000000001</v>
      </c>
      <c r="P5515">
        <v>5</v>
      </c>
      <c r="Q5515">
        <v>10</v>
      </c>
      <c r="R5515">
        <v>83</v>
      </c>
      <c r="S5515">
        <v>92</v>
      </c>
      <c r="T5515">
        <v>11</v>
      </c>
      <c r="U5515">
        <v>11</v>
      </c>
      <c r="V5515">
        <v>0</v>
      </c>
      <c r="W5515">
        <v>0</v>
      </c>
      <c r="X5515">
        <v>2.5982362999999999</v>
      </c>
      <c r="Y5515">
        <v>3.1590362000000001</v>
      </c>
      <c r="Z5515">
        <v>127.341644</v>
      </c>
      <c r="AA5515">
        <v>130.92072999999999</v>
      </c>
      <c r="AB5515">
        <v>110.33634000000001</v>
      </c>
      <c r="AC5515">
        <v>99.422120000000007</v>
      </c>
      <c r="AD5515">
        <v>0</v>
      </c>
      <c r="AE5515">
        <v>0</v>
      </c>
      <c r="AF5515">
        <v>473.77809999999999</v>
      </c>
    </row>
    <row r="5516" spans="1:32" x14ac:dyDescent="0.3">
      <c r="A5516">
        <v>3016723</v>
      </c>
      <c r="B5516">
        <v>1</v>
      </c>
      <c r="C5516" t="s">
        <v>82</v>
      </c>
      <c r="D5516" t="s">
        <v>95</v>
      </c>
      <c r="E5516" t="s">
        <v>20436</v>
      </c>
      <c r="F5516" t="s">
        <v>20437</v>
      </c>
      <c r="G5516" t="s">
        <v>134</v>
      </c>
      <c r="H5516" t="s">
        <v>238</v>
      </c>
      <c r="I5516" t="s">
        <v>78</v>
      </c>
      <c r="J5516" t="s">
        <v>136</v>
      </c>
      <c r="K5516" t="s">
        <v>22</v>
      </c>
      <c r="L5516" t="s">
        <v>177</v>
      </c>
      <c r="M5516" t="s">
        <v>20438</v>
      </c>
      <c r="N5516" t="s">
        <v>20439</v>
      </c>
      <c r="O5516">
        <v>8.4164683333333326</v>
      </c>
      <c r="P5516">
        <v>0</v>
      </c>
      <c r="Q5516">
        <v>1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7.5918469999999996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7.5918469999999996</v>
      </c>
    </row>
    <row r="5517" spans="1:32" x14ac:dyDescent="0.3">
      <c r="A5517">
        <v>3020114</v>
      </c>
      <c r="B5517">
        <v>1</v>
      </c>
      <c r="C5517" t="s">
        <v>82</v>
      </c>
      <c r="D5517" t="s">
        <v>112</v>
      </c>
      <c r="E5517" t="s">
        <v>20440</v>
      </c>
      <c r="F5517" t="s">
        <v>20441</v>
      </c>
      <c r="G5517" t="s">
        <v>134</v>
      </c>
      <c r="H5517" t="s">
        <v>238</v>
      </c>
      <c r="I5517" t="s">
        <v>78</v>
      </c>
      <c r="J5517" t="s">
        <v>136</v>
      </c>
      <c r="K5517" t="s">
        <v>22</v>
      </c>
      <c r="L5517" t="s">
        <v>177</v>
      </c>
      <c r="M5517" t="s">
        <v>20442</v>
      </c>
      <c r="N5517" t="s">
        <v>20443</v>
      </c>
      <c r="O5517">
        <v>1.2857136111111112</v>
      </c>
      <c r="P5517">
        <v>0</v>
      </c>
      <c r="Q5517">
        <v>1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0.61885950000000001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0.61885950000000001</v>
      </c>
    </row>
    <row r="5518" spans="1:32" x14ac:dyDescent="0.3">
      <c r="A5518">
        <v>3018791</v>
      </c>
      <c r="B5518">
        <v>1</v>
      </c>
      <c r="C5518" t="s">
        <v>82</v>
      </c>
      <c r="D5518" t="s">
        <v>98</v>
      </c>
      <c r="E5518" t="s">
        <v>20444</v>
      </c>
      <c r="F5518" t="s">
        <v>20445</v>
      </c>
      <c r="G5518" t="s">
        <v>134</v>
      </c>
      <c r="H5518" t="s">
        <v>367</v>
      </c>
      <c r="I5518" t="s">
        <v>78</v>
      </c>
      <c r="J5518" t="s">
        <v>136</v>
      </c>
      <c r="K5518" t="s">
        <v>22</v>
      </c>
      <c r="L5518" t="s">
        <v>177</v>
      </c>
      <c r="M5518" t="s">
        <v>20446</v>
      </c>
      <c r="N5518" t="s">
        <v>20447</v>
      </c>
      <c r="O5518">
        <v>4.6909166666666664</v>
      </c>
      <c r="P5518">
        <v>0</v>
      </c>
      <c r="Q5518">
        <v>15</v>
      </c>
      <c r="R5518">
        <v>0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0</v>
      </c>
      <c r="Y5518">
        <v>13.9869795</v>
      </c>
      <c r="Z5518">
        <v>0</v>
      </c>
      <c r="AA5518">
        <v>0</v>
      </c>
      <c r="AB5518">
        <v>0</v>
      </c>
      <c r="AC5518">
        <v>3.3357831999999998</v>
      </c>
      <c r="AD5518">
        <v>0</v>
      </c>
      <c r="AE5518">
        <v>0</v>
      </c>
      <c r="AF5518">
        <v>17.322762999999998</v>
      </c>
    </row>
    <row r="5519" spans="1:32" x14ac:dyDescent="0.3">
      <c r="A5519">
        <v>3011857</v>
      </c>
      <c r="B5519">
        <v>1</v>
      </c>
      <c r="C5519" t="s">
        <v>82</v>
      </c>
      <c r="D5519" t="s">
        <v>100</v>
      </c>
      <c r="E5519" t="s">
        <v>20448</v>
      </c>
      <c r="F5519" t="s">
        <v>20449</v>
      </c>
      <c r="G5519" t="s">
        <v>134</v>
      </c>
      <c r="H5519" t="s">
        <v>1286</v>
      </c>
      <c r="I5519" t="s">
        <v>79</v>
      </c>
      <c r="J5519" t="s">
        <v>136</v>
      </c>
      <c r="K5519" t="s">
        <v>3</v>
      </c>
      <c r="L5519" t="s">
        <v>177</v>
      </c>
      <c r="M5519" t="s">
        <v>20450</v>
      </c>
      <c r="N5519" t="s">
        <v>20451</v>
      </c>
      <c r="O5519">
        <v>2.4538888888888888</v>
      </c>
      <c r="P5519">
        <v>0</v>
      </c>
      <c r="Q5519">
        <v>1354</v>
      </c>
      <c r="R5519">
        <v>0</v>
      </c>
      <c r="S5519">
        <v>0</v>
      </c>
      <c r="T5519">
        <v>2</v>
      </c>
      <c r="U5519">
        <v>153</v>
      </c>
      <c r="V5519">
        <v>1</v>
      </c>
      <c r="W5519">
        <v>1</v>
      </c>
      <c r="X5519">
        <v>0</v>
      </c>
      <c r="Y5519">
        <v>1199.0746999999999</v>
      </c>
      <c r="Z5519">
        <v>0</v>
      </c>
      <c r="AA5519">
        <v>0</v>
      </c>
      <c r="AB5519">
        <v>332.8535</v>
      </c>
      <c r="AC5519">
        <v>532.20540000000005</v>
      </c>
      <c r="AD5519">
        <v>213.37497999999999</v>
      </c>
      <c r="AE5519">
        <v>70.023926000000003</v>
      </c>
      <c r="AF5519">
        <v>2347.5324999999998</v>
      </c>
    </row>
    <row r="5520" spans="1:32" x14ac:dyDescent="0.3">
      <c r="A5520">
        <v>3015292</v>
      </c>
      <c r="B5520">
        <v>1</v>
      </c>
      <c r="C5520" t="s">
        <v>83</v>
      </c>
      <c r="D5520" t="s">
        <v>130</v>
      </c>
      <c r="E5520" t="s">
        <v>20452</v>
      </c>
      <c r="F5520" t="s">
        <v>20453</v>
      </c>
      <c r="G5520" t="s">
        <v>134</v>
      </c>
      <c r="H5520" t="s">
        <v>367</v>
      </c>
      <c r="I5520" t="s">
        <v>78</v>
      </c>
      <c r="J5520" t="s">
        <v>136</v>
      </c>
      <c r="K5520" t="s">
        <v>22</v>
      </c>
      <c r="L5520" t="s">
        <v>177</v>
      </c>
      <c r="M5520" t="s">
        <v>20454</v>
      </c>
      <c r="N5520" t="s">
        <v>20455</v>
      </c>
      <c r="O5520">
        <v>5.0324900000000001</v>
      </c>
      <c r="P5520">
        <v>0</v>
      </c>
      <c r="Q5520">
        <v>10</v>
      </c>
      <c r="R5520">
        <v>0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0</v>
      </c>
      <c r="Y5520">
        <v>8.4465059999999994</v>
      </c>
      <c r="Z5520">
        <v>0</v>
      </c>
      <c r="AA5520">
        <v>0</v>
      </c>
      <c r="AB5520">
        <v>0</v>
      </c>
      <c r="AC5520">
        <v>2.6750430000000001</v>
      </c>
      <c r="AD5520">
        <v>0</v>
      </c>
      <c r="AE5520">
        <v>0</v>
      </c>
      <c r="AF5520">
        <v>11.121549</v>
      </c>
    </row>
    <row r="5521" spans="1:32" x14ac:dyDescent="0.3">
      <c r="A5521">
        <v>3019666</v>
      </c>
      <c r="B5521">
        <v>1</v>
      </c>
      <c r="C5521" t="s">
        <v>83</v>
      </c>
      <c r="D5521" t="s">
        <v>129</v>
      </c>
      <c r="E5521" t="s">
        <v>1700</v>
      </c>
      <c r="F5521" t="s">
        <v>1701</v>
      </c>
      <c r="G5521" t="s">
        <v>134</v>
      </c>
      <c r="H5521" t="s">
        <v>874</v>
      </c>
      <c r="I5521" t="s">
        <v>79</v>
      </c>
      <c r="J5521" t="s">
        <v>136</v>
      </c>
      <c r="K5521" t="s">
        <v>3</v>
      </c>
      <c r="L5521" t="s">
        <v>177</v>
      </c>
      <c r="M5521" t="s">
        <v>20456</v>
      </c>
      <c r="N5521" t="s">
        <v>20457</v>
      </c>
      <c r="O5521">
        <v>5.3638888888888889</v>
      </c>
      <c r="P5521">
        <v>4</v>
      </c>
      <c r="Q5521">
        <v>64</v>
      </c>
      <c r="R5521">
        <v>131</v>
      </c>
      <c r="S5521">
        <v>337</v>
      </c>
      <c r="T5521">
        <v>16</v>
      </c>
      <c r="U5521">
        <v>76</v>
      </c>
      <c r="V5521">
        <v>0</v>
      </c>
      <c r="W5521">
        <v>0</v>
      </c>
      <c r="X5521">
        <v>1.9156561999999999</v>
      </c>
      <c r="Y5521">
        <v>80.715969999999999</v>
      </c>
      <c r="Z5521">
        <v>181.69980000000001</v>
      </c>
      <c r="AA5521">
        <v>357.28550000000001</v>
      </c>
      <c r="AB5521">
        <v>27.075641999999998</v>
      </c>
      <c r="AC5521">
        <v>178.22355999999999</v>
      </c>
      <c r="AD5521">
        <v>0</v>
      </c>
      <c r="AE5521">
        <v>0</v>
      </c>
      <c r="AF5521">
        <v>826.91610000000003</v>
      </c>
    </row>
    <row r="5522" spans="1:32" x14ac:dyDescent="0.3">
      <c r="A5522">
        <v>3017122</v>
      </c>
      <c r="B5522">
        <v>1</v>
      </c>
      <c r="C5522" t="s">
        <v>82</v>
      </c>
      <c r="D5522" t="s">
        <v>91</v>
      </c>
      <c r="E5522" t="s">
        <v>5372</v>
      </c>
      <c r="F5522" t="s">
        <v>5373</v>
      </c>
      <c r="G5522" t="s">
        <v>134</v>
      </c>
      <c r="H5522" t="s">
        <v>182</v>
      </c>
      <c r="I5522" t="s">
        <v>78</v>
      </c>
      <c r="J5522" t="s">
        <v>136</v>
      </c>
      <c r="K5522" t="s">
        <v>22</v>
      </c>
      <c r="L5522" t="s">
        <v>177</v>
      </c>
      <c r="M5522" t="s">
        <v>20458</v>
      </c>
      <c r="N5522" t="s">
        <v>20459</v>
      </c>
      <c r="O5522">
        <v>0.91231611111111122</v>
      </c>
      <c r="P5522">
        <v>0</v>
      </c>
      <c r="Q5522">
        <v>10</v>
      </c>
      <c r="R5522">
        <v>0</v>
      </c>
      <c r="S5522">
        <v>0</v>
      </c>
      <c r="T5522">
        <v>0</v>
      </c>
      <c r="U5522">
        <v>194</v>
      </c>
      <c r="V5522">
        <v>0</v>
      </c>
      <c r="W5522">
        <v>6</v>
      </c>
      <c r="X5522">
        <v>0</v>
      </c>
      <c r="Y5522">
        <v>2.0518656000000002</v>
      </c>
      <c r="Z5522">
        <v>0</v>
      </c>
      <c r="AA5522">
        <v>0</v>
      </c>
      <c r="AB5522">
        <v>0</v>
      </c>
      <c r="AC5522">
        <v>178.00846999999999</v>
      </c>
      <c r="AD5522">
        <v>0</v>
      </c>
      <c r="AE5522">
        <v>175.93819999999999</v>
      </c>
      <c r="AF5522">
        <v>355.99853999999999</v>
      </c>
    </row>
    <row r="5523" spans="1:32" x14ac:dyDescent="0.3">
      <c r="A5523">
        <v>3010446</v>
      </c>
      <c r="B5523">
        <v>1</v>
      </c>
      <c r="C5523" t="s">
        <v>83</v>
      </c>
      <c r="D5523" t="s">
        <v>116</v>
      </c>
      <c r="E5523" t="s">
        <v>20460</v>
      </c>
      <c r="F5523" t="s">
        <v>20461</v>
      </c>
      <c r="G5523" t="s">
        <v>134</v>
      </c>
      <c r="H5523" t="s">
        <v>147</v>
      </c>
      <c r="I5523" t="s">
        <v>79</v>
      </c>
      <c r="J5523" t="s">
        <v>136</v>
      </c>
      <c r="K5523" t="s">
        <v>22</v>
      </c>
      <c r="L5523" t="s">
        <v>137</v>
      </c>
      <c r="M5523" t="s">
        <v>20462</v>
      </c>
      <c r="N5523" t="s">
        <v>20463</v>
      </c>
      <c r="O5523">
        <v>5.56</v>
      </c>
      <c r="P5523">
        <v>0</v>
      </c>
      <c r="Q5523">
        <v>0</v>
      </c>
      <c r="R5523">
        <v>9</v>
      </c>
      <c r="S5523">
        <v>0</v>
      </c>
      <c r="T5523">
        <v>8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106.41837</v>
      </c>
      <c r="AA5523">
        <v>0</v>
      </c>
      <c r="AB5523">
        <v>171.81557000000001</v>
      </c>
      <c r="AC5523">
        <v>0</v>
      </c>
      <c r="AD5523">
        <v>0</v>
      </c>
      <c r="AE5523">
        <v>0</v>
      </c>
      <c r="AF5523">
        <v>278.23394999999999</v>
      </c>
    </row>
    <row r="5524" spans="1:32" x14ac:dyDescent="0.3">
      <c r="A5524">
        <v>3020126</v>
      </c>
      <c r="B5524">
        <v>1</v>
      </c>
      <c r="C5524" t="s">
        <v>83</v>
      </c>
      <c r="D5524" t="s">
        <v>130</v>
      </c>
      <c r="E5524" t="s">
        <v>20464</v>
      </c>
      <c r="F5524" t="s">
        <v>20465</v>
      </c>
      <c r="G5524" t="s">
        <v>134</v>
      </c>
      <c r="H5524" t="s">
        <v>182</v>
      </c>
      <c r="I5524" t="s">
        <v>79</v>
      </c>
      <c r="J5524" t="s">
        <v>136</v>
      </c>
      <c r="K5524" t="s">
        <v>22</v>
      </c>
      <c r="L5524" t="s">
        <v>177</v>
      </c>
      <c r="M5524" t="s">
        <v>20466</v>
      </c>
      <c r="N5524" t="s">
        <v>20467</v>
      </c>
      <c r="O5524">
        <v>0.36499999999999999</v>
      </c>
      <c r="P5524">
        <v>5</v>
      </c>
      <c r="Q5524">
        <v>1286</v>
      </c>
      <c r="R5524">
        <v>1</v>
      </c>
      <c r="S5524">
        <v>6</v>
      </c>
      <c r="T5524">
        <v>2</v>
      </c>
      <c r="U5524">
        <v>82</v>
      </c>
      <c r="V5524">
        <v>0</v>
      </c>
      <c r="W5524">
        <v>0</v>
      </c>
      <c r="X5524">
        <v>4.1905749999999999</v>
      </c>
      <c r="Y5524">
        <v>41.985750000000003</v>
      </c>
      <c r="Z5524">
        <v>8.0625660000000002E-2</v>
      </c>
      <c r="AA5524">
        <v>0.75012440000000002</v>
      </c>
      <c r="AB5524">
        <v>6.9716630000000004</v>
      </c>
      <c r="AC5524">
        <v>9.2661119999999997</v>
      </c>
      <c r="AD5524">
        <v>0</v>
      </c>
      <c r="AE5524">
        <v>0</v>
      </c>
      <c r="AF5524">
        <v>63.24485</v>
      </c>
    </row>
    <row r="5525" spans="1:32" x14ac:dyDescent="0.3">
      <c r="A5525">
        <v>3001356</v>
      </c>
      <c r="B5525">
        <v>1</v>
      </c>
      <c r="C5525" t="s">
        <v>82</v>
      </c>
      <c r="D5525" t="s">
        <v>97</v>
      </c>
      <c r="E5525" t="s">
        <v>20468</v>
      </c>
      <c r="F5525" t="s">
        <v>20469</v>
      </c>
      <c r="G5525" t="s">
        <v>134</v>
      </c>
      <c r="H5525" t="s">
        <v>835</v>
      </c>
      <c r="I5525" t="s">
        <v>78</v>
      </c>
      <c r="J5525" t="s">
        <v>136</v>
      </c>
      <c r="K5525" t="s">
        <v>22</v>
      </c>
      <c r="L5525" t="s">
        <v>177</v>
      </c>
      <c r="M5525" t="s">
        <v>20470</v>
      </c>
      <c r="N5525" t="s">
        <v>20471</v>
      </c>
      <c r="O5525">
        <v>6.5651011111111117</v>
      </c>
      <c r="P5525">
        <v>0</v>
      </c>
      <c r="Q5525">
        <v>14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25.429428000000001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25.429428000000001</v>
      </c>
    </row>
    <row r="5526" spans="1:32" x14ac:dyDescent="0.3">
      <c r="A5526">
        <v>3019291</v>
      </c>
      <c r="B5526">
        <v>1</v>
      </c>
      <c r="C5526" t="s">
        <v>82</v>
      </c>
      <c r="D5526" t="s">
        <v>90</v>
      </c>
      <c r="E5526" t="s">
        <v>20472</v>
      </c>
      <c r="F5526" t="s">
        <v>20473</v>
      </c>
      <c r="G5526" t="s">
        <v>134</v>
      </c>
      <c r="H5526" t="s">
        <v>216</v>
      </c>
      <c r="I5526" t="s">
        <v>78</v>
      </c>
      <c r="J5526" t="s">
        <v>136</v>
      </c>
      <c r="K5526" t="s">
        <v>22</v>
      </c>
      <c r="L5526" t="s">
        <v>177</v>
      </c>
      <c r="M5526" t="s">
        <v>20474</v>
      </c>
      <c r="N5526" t="s">
        <v>20475</v>
      </c>
      <c r="O5526">
        <v>3.9108794444444444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2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20.511292999999998</v>
      </c>
      <c r="AD5526">
        <v>0</v>
      </c>
      <c r="AE5526">
        <v>0</v>
      </c>
      <c r="AF5526">
        <v>20.511292999999998</v>
      </c>
    </row>
    <row r="5527" spans="1:32" x14ac:dyDescent="0.3">
      <c r="A5527">
        <v>3019700</v>
      </c>
      <c r="B5527">
        <v>1</v>
      </c>
      <c r="C5527" t="s">
        <v>83</v>
      </c>
      <c r="D5527" t="s">
        <v>125</v>
      </c>
      <c r="E5527" t="s">
        <v>6710</v>
      </c>
      <c r="F5527" t="s">
        <v>6711</v>
      </c>
      <c r="G5527" t="s">
        <v>134</v>
      </c>
      <c r="H5527" t="s">
        <v>211</v>
      </c>
      <c r="I5527" t="s">
        <v>79</v>
      </c>
      <c r="J5527" t="s">
        <v>136</v>
      </c>
      <c r="K5527" t="s">
        <v>22</v>
      </c>
      <c r="L5527" t="s">
        <v>177</v>
      </c>
      <c r="M5527" t="s">
        <v>20476</v>
      </c>
      <c r="N5527" t="s">
        <v>20477</v>
      </c>
      <c r="O5527">
        <v>0.37166666666666665</v>
      </c>
      <c r="P5527">
        <v>3</v>
      </c>
      <c r="Q5527">
        <v>4</v>
      </c>
      <c r="R5527">
        <v>69</v>
      </c>
      <c r="S5527">
        <v>65</v>
      </c>
      <c r="T5527">
        <v>9</v>
      </c>
      <c r="U5527">
        <v>2</v>
      </c>
      <c r="V5527">
        <v>0</v>
      </c>
      <c r="W5527">
        <v>0</v>
      </c>
      <c r="X5527">
        <v>0.19002505</v>
      </c>
      <c r="Y5527">
        <v>6.6611610000000002E-2</v>
      </c>
      <c r="Z5527">
        <v>18.156723</v>
      </c>
      <c r="AA5527">
        <v>4.7865953000000001</v>
      </c>
      <c r="AB5527">
        <v>8.5653330000000008</v>
      </c>
      <c r="AC5527">
        <v>0.32309362000000003</v>
      </c>
      <c r="AD5527">
        <v>0</v>
      </c>
      <c r="AE5527">
        <v>0</v>
      </c>
      <c r="AF5527">
        <v>32.088383</v>
      </c>
    </row>
    <row r="5528" spans="1:32" x14ac:dyDescent="0.3">
      <c r="A5528">
        <v>3013216</v>
      </c>
      <c r="B5528">
        <v>1</v>
      </c>
      <c r="C5528" t="s">
        <v>82</v>
      </c>
      <c r="D5528" t="s">
        <v>87</v>
      </c>
      <c r="E5528" t="s">
        <v>20478</v>
      </c>
      <c r="F5528" t="s">
        <v>20479</v>
      </c>
      <c r="G5528" t="s">
        <v>134</v>
      </c>
      <c r="H5528" t="s">
        <v>147</v>
      </c>
      <c r="I5528" t="s">
        <v>79</v>
      </c>
      <c r="J5528" t="s">
        <v>136</v>
      </c>
      <c r="K5528" t="s">
        <v>22</v>
      </c>
      <c r="L5528" t="s">
        <v>137</v>
      </c>
      <c r="M5528" t="s">
        <v>20480</v>
      </c>
      <c r="N5528" t="s">
        <v>20481</v>
      </c>
      <c r="O5528">
        <v>8.2316666666666674</v>
      </c>
      <c r="P5528">
        <v>0</v>
      </c>
      <c r="Q5528">
        <v>3053</v>
      </c>
      <c r="R5528">
        <v>0</v>
      </c>
      <c r="S5528">
        <v>0</v>
      </c>
      <c r="T5528">
        <v>1</v>
      </c>
      <c r="U5528">
        <v>19</v>
      </c>
      <c r="V5528">
        <v>0</v>
      </c>
      <c r="W5528">
        <v>0</v>
      </c>
      <c r="X5528">
        <v>0</v>
      </c>
      <c r="Y5528">
        <v>5188.7280000000001</v>
      </c>
      <c r="Z5528">
        <v>0</v>
      </c>
      <c r="AA5528">
        <v>0</v>
      </c>
      <c r="AB5528">
        <v>12.1178255</v>
      </c>
      <c r="AC5528">
        <v>213.30930000000001</v>
      </c>
      <c r="AD5528">
        <v>0</v>
      </c>
      <c r="AE5528">
        <v>0</v>
      </c>
      <c r="AF5528">
        <v>5414.1553000000004</v>
      </c>
    </row>
    <row r="5529" spans="1:32" x14ac:dyDescent="0.3">
      <c r="A5529">
        <v>3018481</v>
      </c>
      <c r="B5529">
        <v>1</v>
      </c>
      <c r="C5529" t="s">
        <v>83</v>
      </c>
      <c r="D5529" t="s">
        <v>123</v>
      </c>
      <c r="E5529" t="s">
        <v>20482</v>
      </c>
      <c r="F5529" t="s">
        <v>20483</v>
      </c>
      <c r="G5529" t="s">
        <v>134</v>
      </c>
      <c r="H5529" t="s">
        <v>238</v>
      </c>
      <c r="I5529" t="s">
        <v>78</v>
      </c>
      <c r="J5529" t="s">
        <v>136</v>
      </c>
      <c r="K5529" t="s">
        <v>22</v>
      </c>
      <c r="L5529" t="s">
        <v>177</v>
      </c>
      <c r="M5529" t="s">
        <v>20484</v>
      </c>
      <c r="N5529" t="s">
        <v>20485</v>
      </c>
      <c r="O5529">
        <v>1.9518741666666668</v>
      </c>
      <c r="P5529">
        <v>0</v>
      </c>
      <c r="Q5529">
        <v>2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1.1632152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1.1632152</v>
      </c>
    </row>
    <row r="5530" spans="1:32" x14ac:dyDescent="0.3">
      <c r="A5530">
        <v>3011198</v>
      </c>
      <c r="B5530">
        <v>1</v>
      </c>
      <c r="C5530" t="s">
        <v>83</v>
      </c>
      <c r="D5530" t="s">
        <v>114</v>
      </c>
      <c r="E5530" t="s">
        <v>20486</v>
      </c>
      <c r="F5530" t="s">
        <v>20487</v>
      </c>
      <c r="G5530" t="s">
        <v>134</v>
      </c>
      <c r="H5530" t="s">
        <v>336</v>
      </c>
      <c r="I5530" t="s">
        <v>78</v>
      </c>
      <c r="J5530" t="s">
        <v>136</v>
      </c>
      <c r="K5530" t="s">
        <v>22</v>
      </c>
      <c r="L5530" t="s">
        <v>137</v>
      </c>
      <c r="M5530" t="s">
        <v>20488</v>
      </c>
      <c r="N5530" t="s">
        <v>20489</v>
      </c>
      <c r="O5530">
        <v>7.0568888888888885</v>
      </c>
      <c r="P5530">
        <v>0</v>
      </c>
      <c r="Q5530">
        <v>71</v>
      </c>
      <c r="R5530">
        <v>0</v>
      </c>
      <c r="S5530">
        <v>3</v>
      </c>
      <c r="T5530">
        <v>0</v>
      </c>
      <c r="U5530">
        <v>4</v>
      </c>
      <c r="V5530">
        <v>0</v>
      </c>
      <c r="W5530">
        <v>0</v>
      </c>
      <c r="X5530">
        <v>0</v>
      </c>
      <c r="Y5530">
        <v>61.826830000000001</v>
      </c>
      <c r="Z5530">
        <v>0</v>
      </c>
      <c r="AA5530">
        <v>0.49490171999999999</v>
      </c>
      <c r="AB5530">
        <v>0</v>
      </c>
      <c r="AC5530">
        <v>22.264208</v>
      </c>
      <c r="AD5530">
        <v>0</v>
      </c>
      <c r="AE5530">
        <v>0</v>
      </c>
      <c r="AF5530">
        <v>84.585939999999994</v>
      </c>
    </row>
    <row r="5531" spans="1:32" x14ac:dyDescent="0.3">
      <c r="A5531">
        <v>3015249</v>
      </c>
      <c r="B5531">
        <v>1</v>
      </c>
      <c r="C5531" t="s">
        <v>82</v>
      </c>
      <c r="D5531" t="s">
        <v>113</v>
      </c>
      <c r="E5531" t="s">
        <v>20490</v>
      </c>
      <c r="F5531" t="s">
        <v>20491</v>
      </c>
      <c r="G5531" t="s">
        <v>134</v>
      </c>
      <c r="H5531" t="s">
        <v>238</v>
      </c>
      <c r="I5531" t="s">
        <v>78</v>
      </c>
      <c r="J5531" t="s">
        <v>136</v>
      </c>
      <c r="K5531" t="s">
        <v>22</v>
      </c>
      <c r="L5531" t="s">
        <v>177</v>
      </c>
      <c r="M5531" t="s">
        <v>20492</v>
      </c>
      <c r="N5531" t="s">
        <v>20493</v>
      </c>
      <c r="O5531">
        <v>1.036405</v>
      </c>
      <c r="P5531">
        <v>0</v>
      </c>
      <c r="Q5531">
        <v>3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0.62334999999999996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0.62334999999999996</v>
      </c>
    </row>
    <row r="5532" spans="1:32" x14ac:dyDescent="0.3">
      <c r="A5532">
        <v>3012976</v>
      </c>
      <c r="B5532">
        <v>1</v>
      </c>
      <c r="C5532" t="s">
        <v>82</v>
      </c>
      <c r="D5532" t="s">
        <v>90</v>
      </c>
      <c r="E5532" t="s">
        <v>20494</v>
      </c>
      <c r="F5532" t="s">
        <v>20495</v>
      </c>
      <c r="G5532" t="s">
        <v>134</v>
      </c>
      <c r="H5532" t="s">
        <v>142</v>
      </c>
      <c r="I5532" t="s">
        <v>78</v>
      </c>
      <c r="J5532" t="s">
        <v>136</v>
      </c>
      <c r="K5532" t="s">
        <v>22</v>
      </c>
      <c r="L5532" t="s">
        <v>137</v>
      </c>
      <c r="M5532" t="s">
        <v>20496</v>
      </c>
      <c r="N5532" t="s">
        <v>20497</v>
      </c>
      <c r="O5532">
        <v>6.828611111111111</v>
      </c>
      <c r="P5532">
        <v>0</v>
      </c>
      <c r="Q5532">
        <v>123</v>
      </c>
      <c r="R5532">
        <v>0</v>
      </c>
      <c r="S5532">
        <v>0</v>
      </c>
      <c r="T5532">
        <v>0</v>
      </c>
      <c r="U5532">
        <v>13</v>
      </c>
      <c r="V5532">
        <v>0</v>
      </c>
      <c r="W5532">
        <v>0</v>
      </c>
      <c r="X5532">
        <v>0</v>
      </c>
      <c r="Y5532">
        <v>228.75966</v>
      </c>
      <c r="Z5532">
        <v>0</v>
      </c>
      <c r="AA5532">
        <v>0</v>
      </c>
      <c r="AB5532">
        <v>0</v>
      </c>
      <c r="AC5532">
        <v>83.423820000000006</v>
      </c>
      <c r="AD5532">
        <v>0</v>
      </c>
      <c r="AE5532">
        <v>0</v>
      </c>
      <c r="AF5532">
        <v>312.18347</v>
      </c>
    </row>
    <row r="5533" spans="1:32" x14ac:dyDescent="0.3">
      <c r="A5533">
        <v>3020046</v>
      </c>
      <c r="B5533">
        <v>1</v>
      </c>
      <c r="C5533" t="s">
        <v>82</v>
      </c>
      <c r="D5533" t="s">
        <v>101</v>
      </c>
      <c r="E5533" t="s">
        <v>20498</v>
      </c>
      <c r="F5533" t="s">
        <v>20499</v>
      </c>
      <c r="G5533" t="s">
        <v>134</v>
      </c>
      <c r="H5533" t="s">
        <v>211</v>
      </c>
      <c r="I5533" t="s">
        <v>79</v>
      </c>
      <c r="J5533" t="s">
        <v>136</v>
      </c>
      <c r="K5533" t="s">
        <v>22</v>
      </c>
      <c r="L5533" t="s">
        <v>177</v>
      </c>
      <c r="M5533" t="s">
        <v>20500</v>
      </c>
      <c r="N5533" t="s">
        <v>20501</v>
      </c>
      <c r="O5533">
        <v>0.66118194444444445</v>
      </c>
      <c r="P5533">
        <v>11</v>
      </c>
      <c r="Q5533">
        <v>146</v>
      </c>
      <c r="R5533">
        <v>8</v>
      </c>
      <c r="S5533">
        <v>4</v>
      </c>
      <c r="T5533">
        <v>7</v>
      </c>
      <c r="U5533">
        <v>9</v>
      </c>
      <c r="V5533">
        <v>1</v>
      </c>
      <c r="W5533">
        <v>0</v>
      </c>
      <c r="X5533">
        <v>2.2274904000000002</v>
      </c>
      <c r="Y5533">
        <v>33.270935000000001</v>
      </c>
      <c r="Z5533">
        <v>5.4488260000000004</v>
      </c>
      <c r="AA5533">
        <v>0.34028000000000003</v>
      </c>
      <c r="AB5533">
        <v>158.62198000000001</v>
      </c>
      <c r="AC5533">
        <v>5.8600645</v>
      </c>
      <c r="AD5533">
        <v>110.02663</v>
      </c>
      <c r="AE5533">
        <v>0</v>
      </c>
      <c r="AF5533">
        <v>315.7962</v>
      </c>
    </row>
    <row r="5534" spans="1:32" x14ac:dyDescent="0.3">
      <c r="A5534">
        <v>3018178</v>
      </c>
      <c r="B5534">
        <v>1</v>
      </c>
      <c r="C5534" t="s">
        <v>82</v>
      </c>
      <c r="D5534" t="s">
        <v>113</v>
      </c>
      <c r="E5534" t="s">
        <v>20502</v>
      </c>
      <c r="F5534" t="s">
        <v>20503</v>
      </c>
      <c r="G5534" t="s">
        <v>134</v>
      </c>
      <c r="H5534" t="s">
        <v>487</v>
      </c>
      <c r="I5534" t="s">
        <v>78</v>
      </c>
      <c r="J5534" t="s">
        <v>136</v>
      </c>
      <c r="K5534" t="s">
        <v>22</v>
      </c>
      <c r="L5534" t="s">
        <v>177</v>
      </c>
      <c r="M5534" t="s">
        <v>20504</v>
      </c>
      <c r="N5534" t="s">
        <v>20505</v>
      </c>
      <c r="O5534">
        <v>1.9870983333333334</v>
      </c>
      <c r="P5534">
        <v>0</v>
      </c>
      <c r="Q5534">
        <v>54</v>
      </c>
      <c r="R5534">
        <v>0</v>
      </c>
      <c r="S5534">
        <v>27</v>
      </c>
      <c r="T5534">
        <v>0</v>
      </c>
      <c r="U5534">
        <v>22</v>
      </c>
      <c r="V5534">
        <v>0</v>
      </c>
      <c r="W5534">
        <v>0</v>
      </c>
      <c r="X5534">
        <v>0</v>
      </c>
      <c r="Y5534">
        <v>21.742846</v>
      </c>
      <c r="Z5534">
        <v>0</v>
      </c>
      <c r="AA5534">
        <v>11.355727</v>
      </c>
      <c r="AB5534">
        <v>0</v>
      </c>
      <c r="AC5534">
        <v>3.2669031999999998</v>
      </c>
      <c r="AD5534">
        <v>0</v>
      </c>
      <c r="AE5534">
        <v>0</v>
      </c>
      <c r="AF5534">
        <v>36.365475000000004</v>
      </c>
    </row>
    <row r="5535" spans="1:32" x14ac:dyDescent="0.3">
      <c r="A5535">
        <v>3015303</v>
      </c>
      <c r="B5535">
        <v>1</v>
      </c>
      <c r="C5535" t="s">
        <v>82</v>
      </c>
      <c r="D5535" t="s">
        <v>87</v>
      </c>
      <c r="E5535" t="s">
        <v>20506</v>
      </c>
      <c r="F5535" t="s">
        <v>20507</v>
      </c>
      <c r="G5535" t="s">
        <v>134</v>
      </c>
      <c r="H5535" t="s">
        <v>211</v>
      </c>
      <c r="I5535" t="s">
        <v>79</v>
      </c>
      <c r="J5535" t="s">
        <v>136</v>
      </c>
      <c r="K5535" t="s">
        <v>22</v>
      </c>
      <c r="L5535" t="s">
        <v>177</v>
      </c>
      <c r="M5535" t="s">
        <v>20508</v>
      </c>
      <c r="N5535" t="s">
        <v>20509</v>
      </c>
      <c r="O5535">
        <v>0.34685055555555555</v>
      </c>
      <c r="P5535">
        <v>0</v>
      </c>
      <c r="Q5535">
        <v>76</v>
      </c>
      <c r="R5535">
        <v>0</v>
      </c>
      <c r="S5535">
        <v>0</v>
      </c>
      <c r="T5535">
        <v>1</v>
      </c>
      <c r="U5535">
        <v>6</v>
      </c>
      <c r="V5535">
        <v>0</v>
      </c>
      <c r="W5535">
        <v>0</v>
      </c>
      <c r="X5535">
        <v>0</v>
      </c>
      <c r="Y5535">
        <v>11.460965</v>
      </c>
      <c r="Z5535">
        <v>0</v>
      </c>
      <c r="AA5535">
        <v>0</v>
      </c>
      <c r="AB5535">
        <v>135.10114999999999</v>
      </c>
      <c r="AC5535">
        <v>10.981775000000001</v>
      </c>
      <c r="AD5535">
        <v>0</v>
      </c>
      <c r="AE5535">
        <v>0</v>
      </c>
      <c r="AF5535">
        <v>157.54390000000001</v>
      </c>
    </row>
    <row r="5536" spans="1:32" x14ac:dyDescent="0.3">
      <c r="A5536">
        <v>3015308</v>
      </c>
      <c r="B5536">
        <v>1</v>
      </c>
      <c r="C5536" t="s">
        <v>82</v>
      </c>
      <c r="D5536" t="s">
        <v>111</v>
      </c>
      <c r="E5536" t="s">
        <v>20510</v>
      </c>
      <c r="F5536" t="s">
        <v>20511</v>
      </c>
      <c r="G5536" t="s">
        <v>134</v>
      </c>
      <c r="H5536" t="s">
        <v>404</v>
      </c>
      <c r="I5536" t="s">
        <v>79</v>
      </c>
      <c r="J5536" t="s">
        <v>136</v>
      </c>
      <c r="K5536" t="s">
        <v>22</v>
      </c>
      <c r="L5536" t="s">
        <v>177</v>
      </c>
      <c r="M5536" t="s">
        <v>20512</v>
      </c>
      <c r="N5536" t="s">
        <v>20513</v>
      </c>
      <c r="O5536">
        <v>5.0006322222222224</v>
      </c>
      <c r="P5536">
        <v>0</v>
      </c>
      <c r="Q5536">
        <v>566</v>
      </c>
      <c r="R5536">
        <v>85</v>
      </c>
      <c r="S5536">
        <v>194</v>
      </c>
      <c r="T5536">
        <v>11</v>
      </c>
      <c r="U5536">
        <v>125</v>
      </c>
      <c r="V5536">
        <v>0</v>
      </c>
      <c r="W5536">
        <v>0</v>
      </c>
      <c r="X5536">
        <v>0</v>
      </c>
      <c r="Y5536">
        <v>874.38879999999995</v>
      </c>
      <c r="Z5536">
        <v>350.07925</v>
      </c>
      <c r="AA5536">
        <v>578.47770000000003</v>
      </c>
      <c r="AB5536">
        <v>237.91183000000001</v>
      </c>
      <c r="AC5536">
        <v>235.86711</v>
      </c>
      <c r="AD5536">
        <v>0</v>
      </c>
      <c r="AE5536">
        <v>0</v>
      </c>
      <c r="AF5536">
        <v>2276.7246</v>
      </c>
    </row>
    <row r="5537" spans="1:32" x14ac:dyDescent="0.3">
      <c r="A5537">
        <v>3020093</v>
      </c>
      <c r="B5537">
        <v>1</v>
      </c>
      <c r="C5537" t="s">
        <v>82</v>
      </c>
      <c r="D5537" t="s">
        <v>92</v>
      </c>
      <c r="E5537" t="s">
        <v>20514</v>
      </c>
      <c r="F5537" t="s">
        <v>20515</v>
      </c>
      <c r="G5537" t="s">
        <v>134</v>
      </c>
      <c r="H5537" t="s">
        <v>182</v>
      </c>
      <c r="I5537" t="s">
        <v>79</v>
      </c>
      <c r="J5537" t="s">
        <v>136</v>
      </c>
      <c r="K5537" t="s">
        <v>22</v>
      </c>
      <c r="L5537" t="s">
        <v>177</v>
      </c>
      <c r="M5537" t="s">
        <v>20516</v>
      </c>
      <c r="N5537" t="s">
        <v>20517</v>
      </c>
      <c r="O5537">
        <v>0.60305555555555557</v>
      </c>
      <c r="P5537">
        <v>2</v>
      </c>
      <c r="Q5537">
        <v>437</v>
      </c>
      <c r="R5537">
        <v>5</v>
      </c>
      <c r="S5537">
        <v>1</v>
      </c>
      <c r="T5537">
        <v>9</v>
      </c>
      <c r="U5537">
        <v>73</v>
      </c>
      <c r="V5537">
        <v>0</v>
      </c>
      <c r="W5537">
        <v>0</v>
      </c>
      <c r="X5537">
        <v>1.5283796000000001</v>
      </c>
      <c r="Y5537">
        <v>134.81950000000001</v>
      </c>
      <c r="Z5537">
        <v>1.4882519000000001</v>
      </c>
      <c r="AA5537">
        <v>0.20606727999999999</v>
      </c>
      <c r="AB5537">
        <v>75.031869999999998</v>
      </c>
      <c r="AC5537">
        <v>68.178370000000001</v>
      </c>
      <c r="AD5537">
        <v>0</v>
      </c>
      <c r="AE5537">
        <v>0</v>
      </c>
      <c r="AF5537">
        <v>281.25243999999998</v>
      </c>
    </row>
    <row r="5538" spans="1:32" x14ac:dyDescent="0.3">
      <c r="A5538">
        <v>3015169</v>
      </c>
      <c r="B5538">
        <v>1</v>
      </c>
      <c r="C5538" t="s">
        <v>82</v>
      </c>
      <c r="D5538" t="s">
        <v>100</v>
      </c>
      <c r="E5538" t="s">
        <v>20518</v>
      </c>
      <c r="F5538" t="s">
        <v>20519</v>
      </c>
      <c r="G5538" t="s">
        <v>134</v>
      </c>
      <c r="H5538" t="s">
        <v>216</v>
      </c>
      <c r="I5538" t="s">
        <v>78</v>
      </c>
      <c r="J5538" t="s">
        <v>136</v>
      </c>
      <c r="K5538" t="s">
        <v>22</v>
      </c>
      <c r="L5538" t="s">
        <v>177</v>
      </c>
      <c r="M5538" t="s">
        <v>20520</v>
      </c>
      <c r="N5538" t="s">
        <v>20521</v>
      </c>
      <c r="O5538">
        <v>1.8725805555555555</v>
      </c>
      <c r="P5538">
        <v>0</v>
      </c>
      <c r="Q5538">
        <v>6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1.9197259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1.9197259</v>
      </c>
    </row>
    <row r="5539" spans="1:32" x14ac:dyDescent="0.3">
      <c r="A5539">
        <v>3020100</v>
      </c>
      <c r="B5539">
        <v>1</v>
      </c>
      <c r="C5539" t="s">
        <v>82</v>
      </c>
      <c r="D5539" t="s">
        <v>112</v>
      </c>
      <c r="E5539" t="s">
        <v>20522</v>
      </c>
      <c r="F5539" t="s">
        <v>20523</v>
      </c>
      <c r="G5539" t="s">
        <v>134</v>
      </c>
      <c r="H5539" t="s">
        <v>247</v>
      </c>
      <c r="I5539" t="s">
        <v>78</v>
      </c>
      <c r="J5539" t="s">
        <v>136</v>
      </c>
      <c r="K5539" t="s">
        <v>22</v>
      </c>
      <c r="L5539" t="s">
        <v>177</v>
      </c>
      <c r="M5539" t="s">
        <v>20524</v>
      </c>
      <c r="N5539" t="s">
        <v>20525</v>
      </c>
      <c r="O5539">
        <v>4.5693669444444449</v>
      </c>
      <c r="P5539">
        <v>0</v>
      </c>
      <c r="Q5539">
        <v>0</v>
      </c>
      <c r="R5539">
        <v>0</v>
      </c>
      <c r="S5539">
        <v>8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27.854574</v>
      </c>
      <c r="AB5539">
        <v>0</v>
      </c>
      <c r="AC5539">
        <v>0</v>
      </c>
      <c r="AD5539">
        <v>0</v>
      </c>
      <c r="AE5539">
        <v>0</v>
      </c>
      <c r="AF5539">
        <v>27.854574</v>
      </c>
    </row>
    <row r="5540" spans="1:32" x14ac:dyDescent="0.3">
      <c r="A5540">
        <v>3018143</v>
      </c>
      <c r="B5540">
        <v>1</v>
      </c>
      <c r="C5540" t="s">
        <v>82</v>
      </c>
      <c r="D5540" t="s">
        <v>84</v>
      </c>
      <c r="E5540" t="s">
        <v>20526</v>
      </c>
      <c r="F5540" t="s">
        <v>20527</v>
      </c>
      <c r="G5540" t="s">
        <v>134</v>
      </c>
      <c r="H5540" t="s">
        <v>216</v>
      </c>
      <c r="I5540" t="s">
        <v>78</v>
      </c>
      <c r="J5540" t="s">
        <v>136</v>
      </c>
      <c r="K5540" t="s">
        <v>22</v>
      </c>
      <c r="L5540" t="s">
        <v>177</v>
      </c>
      <c r="M5540" t="s">
        <v>20528</v>
      </c>
      <c r="N5540" t="s">
        <v>20529</v>
      </c>
      <c r="O5540">
        <v>0.46454166666666663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0.24260462999999999</v>
      </c>
      <c r="AD5540">
        <v>0</v>
      </c>
      <c r="AE5540">
        <v>0</v>
      </c>
      <c r="AF5540">
        <v>0.24260462999999999</v>
      </c>
    </row>
    <row r="5541" spans="1:32" x14ac:dyDescent="0.3">
      <c r="A5541">
        <v>3015340</v>
      </c>
      <c r="B5541">
        <v>1</v>
      </c>
      <c r="C5541" t="s">
        <v>82</v>
      </c>
      <c r="D5541" t="s">
        <v>106</v>
      </c>
      <c r="E5541" t="s">
        <v>19449</v>
      </c>
      <c r="F5541" t="s">
        <v>19450</v>
      </c>
      <c r="G5541" t="s">
        <v>134</v>
      </c>
      <c r="H5541" t="s">
        <v>367</v>
      </c>
      <c r="I5541" t="s">
        <v>78</v>
      </c>
      <c r="J5541" t="s">
        <v>136</v>
      </c>
      <c r="K5541" t="s">
        <v>22</v>
      </c>
      <c r="L5541" t="s">
        <v>177</v>
      </c>
      <c r="M5541" t="s">
        <v>20530</v>
      </c>
      <c r="N5541" t="s">
        <v>20531</v>
      </c>
      <c r="O5541">
        <v>7.2467416666666669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23.840050000000002</v>
      </c>
      <c r="AD5541">
        <v>0</v>
      </c>
      <c r="AE5541">
        <v>0</v>
      </c>
      <c r="AF5541">
        <v>23.840050000000002</v>
      </c>
    </row>
    <row r="5542" spans="1:32" x14ac:dyDescent="0.3">
      <c r="A5542">
        <v>3018810</v>
      </c>
      <c r="B5542">
        <v>1</v>
      </c>
      <c r="C5542" t="s">
        <v>83</v>
      </c>
      <c r="D5542" t="s">
        <v>125</v>
      </c>
      <c r="E5542" t="s">
        <v>20532</v>
      </c>
      <c r="F5542" t="s">
        <v>20533</v>
      </c>
      <c r="G5542" t="s">
        <v>134</v>
      </c>
      <c r="H5542" t="s">
        <v>211</v>
      </c>
      <c r="I5542" t="s">
        <v>79</v>
      </c>
      <c r="J5542" t="s">
        <v>136</v>
      </c>
      <c r="K5542" t="s">
        <v>22</v>
      </c>
      <c r="L5542" t="s">
        <v>177</v>
      </c>
      <c r="M5542" t="s">
        <v>20534</v>
      </c>
      <c r="N5542" t="s">
        <v>20535</v>
      </c>
      <c r="O5542">
        <v>0.42833333333333334</v>
      </c>
      <c r="P5542">
        <v>8</v>
      </c>
      <c r="Q5542">
        <v>1235</v>
      </c>
      <c r="R5542">
        <v>117</v>
      </c>
      <c r="S5542">
        <v>68</v>
      </c>
      <c r="T5542">
        <v>21</v>
      </c>
      <c r="U5542">
        <v>70</v>
      </c>
      <c r="V5542">
        <v>2</v>
      </c>
      <c r="W5542">
        <v>0</v>
      </c>
      <c r="X5542">
        <v>11.708126</v>
      </c>
      <c r="Y5542">
        <v>84.823260000000005</v>
      </c>
      <c r="Z5542">
        <v>18.963379</v>
      </c>
      <c r="AA5542">
        <v>10.039142999999999</v>
      </c>
      <c r="AB5542">
        <v>77.557495000000003</v>
      </c>
      <c r="AC5542">
        <v>22.548069999999999</v>
      </c>
      <c r="AD5542">
        <v>43.752679999999998</v>
      </c>
      <c r="AE5542">
        <v>0</v>
      </c>
      <c r="AF5542">
        <v>269.39215000000002</v>
      </c>
    </row>
    <row r="5543" spans="1:32" x14ac:dyDescent="0.3">
      <c r="A5543">
        <v>3012039</v>
      </c>
      <c r="B5543">
        <v>1</v>
      </c>
      <c r="C5543" t="s">
        <v>82</v>
      </c>
      <c r="D5543" t="s">
        <v>104</v>
      </c>
      <c r="E5543" t="s">
        <v>20536</v>
      </c>
      <c r="F5543" t="s">
        <v>20537</v>
      </c>
      <c r="G5543" t="s">
        <v>134</v>
      </c>
      <c r="H5543" t="s">
        <v>336</v>
      </c>
      <c r="I5543" t="s">
        <v>78</v>
      </c>
      <c r="J5543" t="s">
        <v>136</v>
      </c>
      <c r="K5543" t="s">
        <v>22</v>
      </c>
      <c r="L5543" t="s">
        <v>137</v>
      </c>
      <c r="M5543" t="s">
        <v>20538</v>
      </c>
      <c r="N5543" t="s">
        <v>9204</v>
      </c>
      <c r="O5543">
        <v>2.7896174999999999</v>
      </c>
      <c r="P5543">
        <v>0</v>
      </c>
      <c r="Q5543">
        <v>17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10.591381999999999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10.591381999999999</v>
      </c>
    </row>
    <row r="5544" spans="1:32" x14ac:dyDescent="0.3">
      <c r="A5544">
        <v>3017045</v>
      </c>
      <c r="B5544">
        <v>1</v>
      </c>
      <c r="C5544" t="s">
        <v>82</v>
      </c>
      <c r="D5544" t="s">
        <v>112</v>
      </c>
      <c r="E5544" t="s">
        <v>5023</v>
      </c>
      <c r="F5544" t="s">
        <v>5024</v>
      </c>
      <c r="G5544" t="s">
        <v>134</v>
      </c>
      <c r="H5544" t="s">
        <v>318</v>
      </c>
      <c r="I5544" t="s">
        <v>79</v>
      </c>
      <c r="J5544" t="s">
        <v>136</v>
      </c>
      <c r="K5544" t="s">
        <v>22</v>
      </c>
      <c r="L5544" t="s">
        <v>177</v>
      </c>
      <c r="M5544" t="s">
        <v>12657</v>
      </c>
      <c r="N5544" t="s">
        <v>20539</v>
      </c>
      <c r="O5544">
        <v>2.0381122222222223</v>
      </c>
      <c r="P5544">
        <v>0</v>
      </c>
      <c r="Q5544">
        <v>325</v>
      </c>
      <c r="R5544">
        <v>0</v>
      </c>
      <c r="S5544">
        <v>0</v>
      </c>
      <c r="T5544">
        <v>0</v>
      </c>
      <c r="U5544">
        <v>9</v>
      </c>
      <c r="V5544">
        <v>0</v>
      </c>
      <c r="W5544">
        <v>0</v>
      </c>
      <c r="X5544">
        <v>0</v>
      </c>
      <c r="Y5544">
        <v>168.03202999999999</v>
      </c>
      <c r="Z5544">
        <v>0</v>
      </c>
      <c r="AA5544">
        <v>0</v>
      </c>
      <c r="AB5544">
        <v>0</v>
      </c>
      <c r="AC5544">
        <v>56.19361</v>
      </c>
      <c r="AD5544">
        <v>0</v>
      </c>
      <c r="AE5544">
        <v>0</v>
      </c>
      <c r="AF5544">
        <v>224.22563</v>
      </c>
    </row>
    <row r="5545" spans="1:32" x14ac:dyDescent="0.3">
      <c r="A5545">
        <v>3020039</v>
      </c>
      <c r="B5545">
        <v>1</v>
      </c>
      <c r="C5545" t="s">
        <v>82</v>
      </c>
      <c r="D5545" t="s">
        <v>101</v>
      </c>
      <c r="E5545" t="s">
        <v>20540</v>
      </c>
      <c r="F5545" t="s">
        <v>20541</v>
      </c>
      <c r="G5545" t="s">
        <v>134</v>
      </c>
      <c r="H5545" t="s">
        <v>211</v>
      </c>
      <c r="I5545" t="s">
        <v>79</v>
      </c>
      <c r="J5545" t="s">
        <v>136</v>
      </c>
      <c r="K5545" t="s">
        <v>22</v>
      </c>
      <c r="L5545" t="s">
        <v>177</v>
      </c>
      <c r="M5545" t="s">
        <v>20542</v>
      </c>
      <c r="N5545" t="s">
        <v>20543</v>
      </c>
      <c r="O5545">
        <v>0.86761111111111111</v>
      </c>
      <c r="P5545">
        <v>5</v>
      </c>
      <c r="Q5545">
        <v>124</v>
      </c>
      <c r="R5545">
        <v>1</v>
      </c>
      <c r="S5545">
        <v>6</v>
      </c>
      <c r="T5545">
        <v>7</v>
      </c>
      <c r="U5545">
        <v>27</v>
      </c>
      <c r="V5545">
        <v>0</v>
      </c>
      <c r="W5545">
        <v>0</v>
      </c>
      <c r="X5545">
        <v>1.145483</v>
      </c>
      <c r="Y5545">
        <v>93.249470000000002</v>
      </c>
      <c r="Z5545">
        <v>6.4558885999999996E-2</v>
      </c>
      <c r="AA5545">
        <v>1.0997512</v>
      </c>
      <c r="AB5545">
        <v>44.306342999999998</v>
      </c>
      <c r="AC5545">
        <v>23.267264999999998</v>
      </c>
      <c r="AD5545">
        <v>0</v>
      </c>
      <c r="AE5545">
        <v>0</v>
      </c>
      <c r="AF5545">
        <v>163.13287</v>
      </c>
    </row>
    <row r="5546" spans="1:32" x14ac:dyDescent="0.3">
      <c r="A5546">
        <v>3016435</v>
      </c>
      <c r="B5546">
        <v>1</v>
      </c>
      <c r="C5546" t="s">
        <v>82</v>
      </c>
      <c r="D5546" t="s">
        <v>104</v>
      </c>
      <c r="E5546" t="s">
        <v>13007</v>
      </c>
      <c r="F5546" t="s">
        <v>13008</v>
      </c>
      <c r="G5546" t="s">
        <v>134</v>
      </c>
      <c r="H5546" t="s">
        <v>367</v>
      </c>
      <c r="I5546" t="s">
        <v>78</v>
      </c>
      <c r="J5546" t="s">
        <v>136</v>
      </c>
      <c r="K5546" t="s">
        <v>22</v>
      </c>
      <c r="L5546" t="s">
        <v>177</v>
      </c>
      <c r="M5546" t="s">
        <v>20544</v>
      </c>
      <c r="N5546" t="s">
        <v>20545</v>
      </c>
      <c r="O5546">
        <v>3.1858338888888889</v>
      </c>
      <c r="P5546">
        <v>0</v>
      </c>
      <c r="Q5546">
        <v>8</v>
      </c>
      <c r="R5546">
        <v>0</v>
      </c>
      <c r="S5546">
        <v>0</v>
      </c>
      <c r="T5546">
        <v>0</v>
      </c>
      <c r="U5546">
        <v>3</v>
      </c>
      <c r="V5546">
        <v>0</v>
      </c>
      <c r="W5546">
        <v>0</v>
      </c>
      <c r="X5546">
        <v>0</v>
      </c>
      <c r="Y5546">
        <v>9.016902</v>
      </c>
      <c r="Z5546">
        <v>0</v>
      </c>
      <c r="AA5546">
        <v>0</v>
      </c>
      <c r="AB5546">
        <v>0</v>
      </c>
      <c r="AC5546">
        <v>23.320688000000001</v>
      </c>
      <c r="AD5546">
        <v>0</v>
      </c>
      <c r="AE5546">
        <v>0</v>
      </c>
      <c r="AF5546">
        <v>32.337592999999998</v>
      </c>
    </row>
    <row r="5547" spans="1:32" x14ac:dyDescent="0.3">
      <c r="A5547">
        <v>3018807</v>
      </c>
      <c r="B5547">
        <v>1</v>
      </c>
      <c r="C5547" t="s">
        <v>82</v>
      </c>
      <c r="D5547" t="s">
        <v>111</v>
      </c>
      <c r="E5547" t="s">
        <v>20546</v>
      </c>
      <c r="F5547" t="s">
        <v>20547</v>
      </c>
      <c r="G5547" t="s">
        <v>134</v>
      </c>
      <c r="H5547" t="s">
        <v>211</v>
      </c>
      <c r="I5547" t="s">
        <v>79</v>
      </c>
      <c r="J5547" t="s">
        <v>136</v>
      </c>
      <c r="K5547" t="s">
        <v>22</v>
      </c>
      <c r="L5547" t="s">
        <v>177</v>
      </c>
      <c r="M5547" t="s">
        <v>20548</v>
      </c>
      <c r="N5547" t="s">
        <v>20549</v>
      </c>
      <c r="O5547">
        <v>0.5955555555555555</v>
      </c>
      <c r="P5547">
        <v>1</v>
      </c>
      <c r="Q5547">
        <v>0</v>
      </c>
      <c r="R5547">
        <v>12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9.7972669999999998E-2</v>
      </c>
      <c r="Y5547">
        <v>0</v>
      </c>
      <c r="Z5547">
        <v>10.155818999999999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10.253792000000001</v>
      </c>
    </row>
    <row r="5548" spans="1:32" x14ac:dyDescent="0.3">
      <c r="A5548">
        <v>3016870</v>
      </c>
      <c r="B5548">
        <v>1</v>
      </c>
      <c r="C5548" t="s">
        <v>82</v>
      </c>
      <c r="D5548" t="s">
        <v>100</v>
      </c>
      <c r="E5548" t="s">
        <v>20550</v>
      </c>
      <c r="F5548" t="s">
        <v>20551</v>
      </c>
      <c r="G5548" t="s">
        <v>134</v>
      </c>
      <c r="H5548" t="s">
        <v>182</v>
      </c>
      <c r="I5548" t="s">
        <v>78</v>
      </c>
      <c r="J5548" t="s">
        <v>136</v>
      </c>
      <c r="K5548" t="s">
        <v>22</v>
      </c>
      <c r="L5548" t="s">
        <v>177</v>
      </c>
      <c r="M5548" t="s">
        <v>20552</v>
      </c>
      <c r="N5548" t="s">
        <v>20553</v>
      </c>
      <c r="O5548">
        <v>0.99182555555555563</v>
      </c>
      <c r="P5548">
        <v>0</v>
      </c>
      <c r="Q5548">
        <v>133</v>
      </c>
      <c r="R5548">
        <v>0</v>
      </c>
      <c r="S5548">
        <v>0</v>
      </c>
      <c r="T5548">
        <v>0</v>
      </c>
      <c r="U5548">
        <v>6</v>
      </c>
      <c r="V5548">
        <v>0</v>
      </c>
      <c r="W5548">
        <v>0</v>
      </c>
      <c r="X5548">
        <v>0</v>
      </c>
      <c r="Y5548">
        <v>37.915398000000003</v>
      </c>
      <c r="Z5548">
        <v>0</v>
      </c>
      <c r="AA5548">
        <v>0</v>
      </c>
      <c r="AB5548">
        <v>0</v>
      </c>
      <c r="AC5548">
        <v>6.6573729999999998</v>
      </c>
      <c r="AD5548">
        <v>0</v>
      </c>
      <c r="AE5548">
        <v>0</v>
      </c>
      <c r="AF5548">
        <v>44.572772999999998</v>
      </c>
    </row>
    <row r="5549" spans="1:32" x14ac:dyDescent="0.3">
      <c r="A5549">
        <v>3019915</v>
      </c>
      <c r="B5549">
        <v>1</v>
      </c>
      <c r="C5549" t="s">
        <v>82</v>
      </c>
      <c r="D5549" t="s">
        <v>112</v>
      </c>
      <c r="E5549" t="s">
        <v>20554</v>
      </c>
      <c r="F5549" t="s">
        <v>20555</v>
      </c>
      <c r="G5549" t="s">
        <v>134</v>
      </c>
      <c r="H5549" t="s">
        <v>211</v>
      </c>
      <c r="I5549" t="s">
        <v>79</v>
      </c>
      <c r="J5549" t="s">
        <v>136</v>
      </c>
      <c r="K5549" t="s">
        <v>22</v>
      </c>
      <c r="L5549" t="s">
        <v>177</v>
      </c>
      <c r="M5549" t="s">
        <v>20556</v>
      </c>
      <c r="N5549" t="s">
        <v>17634</v>
      </c>
      <c r="O5549">
        <v>0.74638888888888888</v>
      </c>
      <c r="P5549">
        <v>0</v>
      </c>
      <c r="Q5549">
        <v>10824</v>
      </c>
      <c r="R5549">
        <v>0</v>
      </c>
      <c r="S5549">
        <v>57</v>
      </c>
      <c r="T5549">
        <v>4</v>
      </c>
      <c r="U5549">
        <v>712</v>
      </c>
      <c r="V5549">
        <v>0</v>
      </c>
      <c r="W5549">
        <v>0</v>
      </c>
      <c r="X5549">
        <v>0</v>
      </c>
      <c r="Y5549">
        <v>2240.7224000000001</v>
      </c>
      <c r="Z5549">
        <v>0</v>
      </c>
      <c r="AA5549">
        <v>31.9161</v>
      </c>
      <c r="AB5549">
        <v>83.014740000000003</v>
      </c>
      <c r="AC5549">
        <v>960.17920000000004</v>
      </c>
      <c r="AD5549">
        <v>0</v>
      </c>
      <c r="AE5549">
        <v>0</v>
      </c>
      <c r="AF5549">
        <v>3315.8325</v>
      </c>
    </row>
    <row r="5550" spans="1:32" x14ac:dyDescent="0.3">
      <c r="A5550">
        <v>3015121</v>
      </c>
      <c r="B5550">
        <v>1</v>
      </c>
      <c r="C5550" t="s">
        <v>83</v>
      </c>
      <c r="D5550" t="s">
        <v>115</v>
      </c>
      <c r="E5550" t="s">
        <v>20557</v>
      </c>
      <c r="F5550" t="s">
        <v>20558</v>
      </c>
      <c r="G5550" t="s">
        <v>134</v>
      </c>
      <c r="H5550" t="s">
        <v>835</v>
      </c>
      <c r="I5550" t="s">
        <v>78</v>
      </c>
      <c r="J5550" t="s">
        <v>136</v>
      </c>
      <c r="K5550" t="s">
        <v>22</v>
      </c>
      <c r="L5550" t="s">
        <v>177</v>
      </c>
      <c r="M5550" t="s">
        <v>20559</v>
      </c>
      <c r="N5550" t="s">
        <v>20560</v>
      </c>
      <c r="O5550">
        <v>1.3852697222222221</v>
      </c>
      <c r="P5550">
        <v>0</v>
      </c>
      <c r="Q5550">
        <v>6</v>
      </c>
      <c r="R5550">
        <v>0</v>
      </c>
      <c r="S5550">
        <v>5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1.2785356999999999</v>
      </c>
      <c r="Z5550">
        <v>0</v>
      </c>
      <c r="AA5550">
        <v>1.1181492</v>
      </c>
      <c r="AB5550">
        <v>0</v>
      </c>
      <c r="AC5550">
        <v>0</v>
      </c>
      <c r="AD5550">
        <v>0</v>
      </c>
      <c r="AE5550">
        <v>0</v>
      </c>
      <c r="AF5550">
        <v>2.3966850000000002</v>
      </c>
    </row>
    <row r="5551" spans="1:32" x14ac:dyDescent="0.3">
      <c r="A5551">
        <v>3018425</v>
      </c>
      <c r="B5551">
        <v>1</v>
      </c>
      <c r="C5551" t="s">
        <v>82</v>
      </c>
      <c r="D5551" t="s">
        <v>108</v>
      </c>
      <c r="E5551" t="s">
        <v>20561</v>
      </c>
      <c r="F5551" t="s">
        <v>20562</v>
      </c>
      <c r="G5551" t="s">
        <v>134</v>
      </c>
      <c r="H5551" t="s">
        <v>247</v>
      </c>
      <c r="I5551" t="s">
        <v>78</v>
      </c>
      <c r="J5551" t="s">
        <v>136</v>
      </c>
      <c r="K5551" t="s">
        <v>22</v>
      </c>
      <c r="L5551" t="s">
        <v>177</v>
      </c>
      <c r="M5551" t="s">
        <v>20563</v>
      </c>
      <c r="N5551" t="s">
        <v>20564</v>
      </c>
      <c r="O5551">
        <v>1.7343044444444444</v>
      </c>
      <c r="P5551">
        <v>0</v>
      </c>
      <c r="Q5551">
        <v>50</v>
      </c>
      <c r="R5551">
        <v>0</v>
      </c>
      <c r="S5551">
        <v>0</v>
      </c>
      <c r="T5551">
        <v>0</v>
      </c>
      <c r="U5551">
        <v>27</v>
      </c>
      <c r="V5551">
        <v>0</v>
      </c>
      <c r="W5551">
        <v>0</v>
      </c>
      <c r="X5551">
        <v>0</v>
      </c>
      <c r="Y5551">
        <v>14.873590999999999</v>
      </c>
      <c r="Z5551">
        <v>0</v>
      </c>
      <c r="AA5551">
        <v>0</v>
      </c>
      <c r="AB5551">
        <v>0</v>
      </c>
      <c r="AC5551">
        <v>8.1122890000000005</v>
      </c>
      <c r="AD5551">
        <v>0</v>
      </c>
      <c r="AE5551">
        <v>0</v>
      </c>
      <c r="AF5551">
        <v>22.985880000000002</v>
      </c>
    </row>
    <row r="5552" spans="1:32" x14ac:dyDescent="0.3">
      <c r="A5552">
        <v>3015359</v>
      </c>
      <c r="B5552">
        <v>1</v>
      </c>
      <c r="C5552" t="s">
        <v>82</v>
      </c>
      <c r="D5552" t="s">
        <v>112</v>
      </c>
      <c r="E5552" t="s">
        <v>20565</v>
      </c>
      <c r="F5552" t="s">
        <v>20566</v>
      </c>
      <c r="G5552" t="s">
        <v>134</v>
      </c>
      <c r="H5552" t="s">
        <v>216</v>
      </c>
      <c r="I5552" t="s">
        <v>78</v>
      </c>
      <c r="J5552" t="s">
        <v>136</v>
      </c>
      <c r="K5552" t="s">
        <v>22</v>
      </c>
      <c r="L5552" t="s">
        <v>177</v>
      </c>
      <c r="M5552" t="s">
        <v>20567</v>
      </c>
      <c r="N5552" t="s">
        <v>20568</v>
      </c>
      <c r="O5552">
        <v>1.9410227777777778</v>
      </c>
      <c r="P5552">
        <v>0</v>
      </c>
      <c r="Q5552">
        <v>1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0.15732297000000001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0.15732297000000001</v>
      </c>
    </row>
    <row r="5553" spans="1:32" x14ac:dyDescent="0.3">
      <c r="A5553">
        <v>3015480</v>
      </c>
      <c r="B5553">
        <v>1</v>
      </c>
      <c r="C5553" t="s">
        <v>82</v>
      </c>
      <c r="D5553" t="s">
        <v>87</v>
      </c>
      <c r="E5553" t="s">
        <v>20569</v>
      </c>
      <c r="F5553" t="s">
        <v>6535</v>
      </c>
      <c r="G5553" t="s">
        <v>134</v>
      </c>
      <c r="H5553" t="s">
        <v>336</v>
      </c>
      <c r="I5553" t="s">
        <v>78</v>
      </c>
      <c r="J5553" t="s">
        <v>136</v>
      </c>
      <c r="K5553" t="s">
        <v>22</v>
      </c>
      <c r="L5553" t="s">
        <v>137</v>
      </c>
      <c r="M5553" t="s">
        <v>20570</v>
      </c>
      <c r="N5553" t="s">
        <v>20571</v>
      </c>
      <c r="O5553">
        <v>1.0994444444444444</v>
      </c>
      <c r="P5553">
        <v>0</v>
      </c>
      <c r="Q5553">
        <v>113</v>
      </c>
      <c r="R5553">
        <v>0</v>
      </c>
      <c r="S5553">
        <v>0</v>
      </c>
      <c r="T5553">
        <v>0</v>
      </c>
      <c r="U5553">
        <v>11</v>
      </c>
      <c r="V5553">
        <v>0</v>
      </c>
      <c r="W5553">
        <v>0</v>
      </c>
      <c r="X5553">
        <v>0</v>
      </c>
      <c r="Y5553">
        <v>38.367718000000004</v>
      </c>
      <c r="Z5553">
        <v>0</v>
      </c>
      <c r="AA5553">
        <v>0</v>
      </c>
      <c r="AB5553">
        <v>0</v>
      </c>
      <c r="AC5553">
        <v>5.0828199999999999</v>
      </c>
      <c r="AD5553">
        <v>0</v>
      </c>
      <c r="AE5553">
        <v>0</v>
      </c>
      <c r="AF5553">
        <v>43.450539999999997</v>
      </c>
    </row>
    <row r="5554" spans="1:32" x14ac:dyDescent="0.3">
      <c r="A5554">
        <v>3015605</v>
      </c>
      <c r="B5554">
        <v>1</v>
      </c>
      <c r="C5554" t="s">
        <v>83</v>
      </c>
      <c r="D5554" t="s">
        <v>122</v>
      </c>
      <c r="E5554" t="s">
        <v>20572</v>
      </c>
      <c r="F5554" t="s">
        <v>20573</v>
      </c>
      <c r="G5554" t="s">
        <v>134</v>
      </c>
      <c r="H5554" t="s">
        <v>147</v>
      </c>
      <c r="I5554" t="s">
        <v>79</v>
      </c>
      <c r="J5554" t="s">
        <v>136</v>
      </c>
      <c r="K5554" t="s">
        <v>22</v>
      </c>
      <c r="L5554" t="s">
        <v>137</v>
      </c>
      <c r="M5554" t="s">
        <v>20574</v>
      </c>
      <c r="N5554" t="s">
        <v>20575</v>
      </c>
      <c r="O5554">
        <v>0.81472222222222224</v>
      </c>
      <c r="P5554">
        <v>14</v>
      </c>
      <c r="Q5554">
        <v>2258</v>
      </c>
      <c r="R5554">
        <v>86</v>
      </c>
      <c r="S5554">
        <v>255</v>
      </c>
      <c r="T5554">
        <v>16</v>
      </c>
      <c r="U5554">
        <v>112</v>
      </c>
      <c r="V5554">
        <v>0</v>
      </c>
      <c r="W5554">
        <v>0</v>
      </c>
      <c r="X5554">
        <v>134.17055999999999</v>
      </c>
      <c r="Y5554">
        <v>221.25993</v>
      </c>
      <c r="Z5554">
        <v>42.250076</v>
      </c>
      <c r="AA5554">
        <v>27.107389999999999</v>
      </c>
      <c r="AB5554">
        <v>16.774837000000002</v>
      </c>
      <c r="AC5554">
        <v>29.217216000000001</v>
      </c>
      <c r="AD5554">
        <v>0</v>
      </c>
      <c r="AE5554">
        <v>0</v>
      </c>
      <c r="AF5554">
        <v>470.78003000000001</v>
      </c>
    </row>
    <row r="5555" spans="1:32" x14ac:dyDescent="0.3">
      <c r="A5555">
        <v>3015607</v>
      </c>
      <c r="B5555">
        <v>1</v>
      </c>
      <c r="C5555" t="s">
        <v>83</v>
      </c>
      <c r="D5555" t="s">
        <v>122</v>
      </c>
      <c r="E5555" t="s">
        <v>20576</v>
      </c>
      <c r="F5555" t="s">
        <v>20577</v>
      </c>
      <c r="G5555" t="s">
        <v>134</v>
      </c>
      <c r="H5555" t="s">
        <v>147</v>
      </c>
      <c r="I5555" t="s">
        <v>79</v>
      </c>
      <c r="J5555" t="s">
        <v>136</v>
      </c>
      <c r="K5555" t="s">
        <v>22</v>
      </c>
      <c r="L5555" t="s">
        <v>137</v>
      </c>
      <c r="M5555" t="s">
        <v>20578</v>
      </c>
      <c r="N5555" t="s">
        <v>20579</v>
      </c>
      <c r="O5555">
        <v>0.91444444444444439</v>
      </c>
      <c r="P5555">
        <v>0</v>
      </c>
      <c r="Q5555">
        <v>5800</v>
      </c>
      <c r="R5555">
        <v>1</v>
      </c>
      <c r="S5555">
        <v>3</v>
      </c>
      <c r="T5555">
        <v>3</v>
      </c>
      <c r="U5555">
        <v>550</v>
      </c>
      <c r="V5555">
        <v>0</v>
      </c>
      <c r="W5555">
        <v>3</v>
      </c>
      <c r="X5555">
        <v>0</v>
      </c>
      <c r="Y5555">
        <v>1145.0271</v>
      </c>
      <c r="Z5555">
        <v>0.17672003999999999</v>
      </c>
      <c r="AA5555">
        <v>1.6707946</v>
      </c>
      <c r="AB5555">
        <v>45.239555000000003</v>
      </c>
      <c r="AC5555">
        <v>272.17075</v>
      </c>
      <c r="AD5555">
        <v>0</v>
      </c>
      <c r="AE5555">
        <v>88.079216000000002</v>
      </c>
      <c r="AF5555">
        <v>1552.3641</v>
      </c>
    </row>
    <row r="5556" spans="1:32" x14ac:dyDescent="0.3">
      <c r="A5556">
        <v>3020073</v>
      </c>
      <c r="B5556">
        <v>1</v>
      </c>
      <c r="C5556" t="s">
        <v>83</v>
      </c>
      <c r="D5556" t="s">
        <v>126</v>
      </c>
      <c r="E5556" t="s">
        <v>20580</v>
      </c>
      <c r="F5556" t="s">
        <v>20581</v>
      </c>
      <c r="G5556" t="s">
        <v>134</v>
      </c>
      <c r="H5556" t="s">
        <v>211</v>
      </c>
      <c r="I5556" t="s">
        <v>79</v>
      </c>
      <c r="J5556" t="s">
        <v>136</v>
      </c>
      <c r="K5556" t="s">
        <v>22</v>
      </c>
      <c r="L5556" t="s">
        <v>177</v>
      </c>
      <c r="M5556" t="s">
        <v>20582</v>
      </c>
      <c r="N5556" t="s">
        <v>20583</v>
      </c>
      <c r="O5556">
        <v>0.64</v>
      </c>
      <c r="P5556">
        <v>2</v>
      </c>
      <c r="Q5556">
        <v>297</v>
      </c>
      <c r="R5556">
        <v>4</v>
      </c>
      <c r="S5556">
        <v>37</v>
      </c>
      <c r="T5556">
        <v>3</v>
      </c>
      <c r="U5556">
        <v>15</v>
      </c>
      <c r="V5556">
        <v>0</v>
      </c>
      <c r="W5556">
        <v>0</v>
      </c>
      <c r="X5556">
        <v>2.0882253999999998</v>
      </c>
      <c r="Y5556">
        <v>29.418554</v>
      </c>
      <c r="Z5556">
        <v>11.933089000000001</v>
      </c>
      <c r="AA5556">
        <v>5.5832566999999997</v>
      </c>
      <c r="AB5556">
        <v>19.660603999999999</v>
      </c>
      <c r="AC5556">
        <v>9.1194880000000005</v>
      </c>
      <c r="AD5556">
        <v>0</v>
      </c>
      <c r="AE5556">
        <v>0</v>
      </c>
      <c r="AF5556">
        <v>77.803214999999994</v>
      </c>
    </row>
    <row r="5557" spans="1:32" x14ac:dyDescent="0.3">
      <c r="A5557">
        <v>3017113</v>
      </c>
      <c r="B5557">
        <v>1</v>
      </c>
      <c r="C5557" t="s">
        <v>83</v>
      </c>
      <c r="D5557" t="s">
        <v>119</v>
      </c>
      <c r="E5557" t="s">
        <v>20584</v>
      </c>
      <c r="F5557" t="s">
        <v>20585</v>
      </c>
      <c r="G5557" t="s">
        <v>134</v>
      </c>
      <c r="H5557" t="s">
        <v>182</v>
      </c>
      <c r="I5557" t="s">
        <v>78</v>
      </c>
      <c r="J5557" t="s">
        <v>136</v>
      </c>
      <c r="K5557" t="s">
        <v>22</v>
      </c>
      <c r="L5557" t="s">
        <v>177</v>
      </c>
      <c r="M5557" t="s">
        <v>20586</v>
      </c>
      <c r="N5557" t="s">
        <v>20587</v>
      </c>
      <c r="O5557">
        <v>0.60696638888888899</v>
      </c>
      <c r="P5557">
        <v>0</v>
      </c>
      <c r="Q5557">
        <v>32</v>
      </c>
      <c r="R5557">
        <v>0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0</v>
      </c>
      <c r="Y5557">
        <v>1.5284609</v>
      </c>
      <c r="Z5557">
        <v>0</v>
      </c>
      <c r="AA5557">
        <v>0</v>
      </c>
      <c r="AB5557">
        <v>0</v>
      </c>
      <c r="AC5557">
        <v>6.8450399999999995E-2</v>
      </c>
      <c r="AD5557">
        <v>0</v>
      </c>
      <c r="AE5557">
        <v>0</v>
      </c>
      <c r="AF5557">
        <v>1.5969112000000001</v>
      </c>
    </row>
    <row r="5558" spans="1:32" x14ac:dyDescent="0.3">
      <c r="A5558">
        <v>3018814</v>
      </c>
      <c r="B5558">
        <v>1</v>
      </c>
      <c r="C5558" t="s">
        <v>83</v>
      </c>
      <c r="D5558" t="s">
        <v>117</v>
      </c>
      <c r="E5558" t="s">
        <v>20588</v>
      </c>
      <c r="F5558" t="s">
        <v>20589</v>
      </c>
      <c r="G5558" t="s">
        <v>134</v>
      </c>
      <c r="H5558" t="s">
        <v>211</v>
      </c>
      <c r="I5558" t="s">
        <v>79</v>
      </c>
      <c r="J5558" t="s">
        <v>136</v>
      </c>
      <c r="K5558" t="s">
        <v>22</v>
      </c>
      <c r="L5558" t="s">
        <v>177</v>
      </c>
      <c r="M5558" t="s">
        <v>20590</v>
      </c>
      <c r="N5558" t="s">
        <v>20591</v>
      </c>
      <c r="O5558">
        <v>0.73</v>
      </c>
      <c r="P5558">
        <v>6</v>
      </c>
      <c r="Q5558">
        <v>657</v>
      </c>
      <c r="R5558">
        <v>0</v>
      </c>
      <c r="S5558">
        <v>2</v>
      </c>
      <c r="T5558">
        <v>1</v>
      </c>
      <c r="U5558">
        <v>34</v>
      </c>
      <c r="V5558">
        <v>0</v>
      </c>
      <c r="W5558">
        <v>0</v>
      </c>
      <c r="X5558">
        <v>6.9504089999999996</v>
      </c>
      <c r="Y5558">
        <v>44.064712999999998</v>
      </c>
      <c r="Z5558">
        <v>0</v>
      </c>
      <c r="AA5558">
        <v>3.3195276000000003E-2</v>
      </c>
      <c r="AB5558">
        <v>1.6768004000000001</v>
      </c>
      <c r="AC5558">
        <v>9.4072490000000002</v>
      </c>
      <c r="AD5558">
        <v>0</v>
      </c>
      <c r="AE5558">
        <v>0</v>
      </c>
      <c r="AF5558">
        <v>62.132365999999998</v>
      </c>
    </row>
    <row r="5559" spans="1:32" x14ac:dyDescent="0.3">
      <c r="A5559">
        <v>3019823</v>
      </c>
      <c r="B5559">
        <v>1</v>
      </c>
      <c r="C5559" t="s">
        <v>83</v>
      </c>
      <c r="D5559" t="s">
        <v>127</v>
      </c>
      <c r="E5559" t="s">
        <v>20592</v>
      </c>
      <c r="F5559" t="s">
        <v>20593</v>
      </c>
      <c r="G5559" t="s">
        <v>134</v>
      </c>
      <c r="H5559" t="s">
        <v>211</v>
      </c>
      <c r="I5559" t="s">
        <v>79</v>
      </c>
      <c r="J5559" t="s">
        <v>136</v>
      </c>
      <c r="K5559" t="s">
        <v>22</v>
      </c>
      <c r="L5559" t="s">
        <v>177</v>
      </c>
      <c r="M5559" t="s">
        <v>20594</v>
      </c>
      <c r="N5559" t="s">
        <v>20595</v>
      </c>
      <c r="O5559">
        <v>0.37083333333333335</v>
      </c>
      <c r="P5559">
        <v>9</v>
      </c>
      <c r="Q5559">
        <v>733</v>
      </c>
      <c r="R5559">
        <v>202</v>
      </c>
      <c r="S5559">
        <v>62</v>
      </c>
      <c r="T5559">
        <v>19</v>
      </c>
      <c r="U5559">
        <v>88</v>
      </c>
      <c r="V5559">
        <v>0</v>
      </c>
      <c r="W5559">
        <v>0</v>
      </c>
      <c r="X5559">
        <v>28.165801999999999</v>
      </c>
      <c r="Y5559">
        <v>38.754333000000003</v>
      </c>
      <c r="Z5559">
        <v>12.822676</v>
      </c>
      <c r="AA5559">
        <v>4.4588190000000001</v>
      </c>
      <c r="AB5559">
        <v>97.523089999999996</v>
      </c>
      <c r="AC5559">
        <v>8.1666329999999991</v>
      </c>
      <c r="AD5559">
        <v>0</v>
      </c>
      <c r="AE5559">
        <v>0</v>
      </c>
      <c r="AF5559">
        <v>189.89134000000001</v>
      </c>
    </row>
    <row r="5560" spans="1:32" x14ac:dyDescent="0.3">
      <c r="A5560">
        <v>3015370</v>
      </c>
      <c r="B5560">
        <v>1</v>
      </c>
      <c r="C5560" t="s">
        <v>82</v>
      </c>
      <c r="D5560" t="s">
        <v>98</v>
      </c>
      <c r="E5560" t="s">
        <v>20596</v>
      </c>
      <c r="F5560" t="s">
        <v>20597</v>
      </c>
      <c r="G5560" t="s">
        <v>134</v>
      </c>
      <c r="H5560" t="s">
        <v>147</v>
      </c>
      <c r="I5560" t="s">
        <v>78</v>
      </c>
      <c r="J5560" t="s">
        <v>136</v>
      </c>
      <c r="K5560" t="s">
        <v>22</v>
      </c>
      <c r="L5560" t="s">
        <v>137</v>
      </c>
      <c r="M5560" t="s">
        <v>20598</v>
      </c>
      <c r="N5560" t="s">
        <v>20599</v>
      </c>
      <c r="O5560">
        <v>0.42</v>
      </c>
      <c r="P5560">
        <v>0</v>
      </c>
      <c r="Q5560">
        <v>226</v>
      </c>
      <c r="R5560">
        <v>0</v>
      </c>
      <c r="S5560">
        <v>0</v>
      </c>
      <c r="T5560">
        <v>0</v>
      </c>
      <c r="U5560">
        <v>15</v>
      </c>
      <c r="V5560">
        <v>0</v>
      </c>
      <c r="W5560">
        <v>0</v>
      </c>
      <c r="X5560">
        <v>0</v>
      </c>
      <c r="Y5560">
        <v>19.869344999999999</v>
      </c>
      <c r="Z5560">
        <v>0</v>
      </c>
      <c r="AA5560">
        <v>0</v>
      </c>
      <c r="AB5560">
        <v>0</v>
      </c>
      <c r="AC5560">
        <v>1.1946169</v>
      </c>
      <c r="AD5560">
        <v>0</v>
      </c>
      <c r="AE5560">
        <v>0</v>
      </c>
      <c r="AF5560">
        <v>21.063960999999999</v>
      </c>
    </row>
    <row r="5561" spans="1:32" x14ac:dyDescent="0.3">
      <c r="A5561">
        <v>3015278</v>
      </c>
      <c r="B5561">
        <v>1</v>
      </c>
      <c r="C5561" t="s">
        <v>82</v>
      </c>
      <c r="D5561" t="s">
        <v>101</v>
      </c>
      <c r="E5561" t="s">
        <v>20600</v>
      </c>
      <c r="F5561" t="s">
        <v>20601</v>
      </c>
      <c r="G5561" t="s">
        <v>134</v>
      </c>
      <c r="H5561" t="s">
        <v>211</v>
      </c>
      <c r="I5561" t="s">
        <v>79</v>
      </c>
      <c r="J5561" t="s">
        <v>136</v>
      </c>
      <c r="K5561" t="s">
        <v>22</v>
      </c>
      <c r="L5561" t="s">
        <v>177</v>
      </c>
      <c r="M5561" t="s">
        <v>20602</v>
      </c>
      <c r="N5561" t="s">
        <v>20603</v>
      </c>
      <c r="O5561">
        <v>0.83750000000000002</v>
      </c>
      <c r="P5561">
        <v>0</v>
      </c>
      <c r="Q5561">
        <v>34</v>
      </c>
      <c r="R5561">
        <v>0</v>
      </c>
      <c r="S5561">
        <v>59</v>
      </c>
      <c r="T5561">
        <v>2</v>
      </c>
      <c r="U5561">
        <v>16</v>
      </c>
      <c r="V5561">
        <v>4</v>
      </c>
      <c r="W5561">
        <v>0</v>
      </c>
      <c r="X5561">
        <v>0</v>
      </c>
      <c r="Y5561">
        <v>5.3729680000000002</v>
      </c>
      <c r="Z5561">
        <v>0</v>
      </c>
      <c r="AA5561">
        <v>15.275411</v>
      </c>
      <c r="AB5561">
        <v>33.370685999999999</v>
      </c>
      <c r="AC5561">
        <v>6.2434906999999997</v>
      </c>
      <c r="AD5561">
        <v>561.89453000000003</v>
      </c>
      <c r="AE5561">
        <v>0</v>
      </c>
      <c r="AF5561">
        <v>622.15710000000001</v>
      </c>
    </row>
    <row r="5562" spans="1:32" x14ac:dyDescent="0.3">
      <c r="A5562">
        <v>3020054</v>
      </c>
      <c r="B5562">
        <v>1</v>
      </c>
      <c r="C5562" t="s">
        <v>83</v>
      </c>
      <c r="D5562" t="s">
        <v>125</v>
      </c>
      <c r="E5562" t="s">
        <v>20604</v>
      </c>
      <c r="F5562" t="s">
        <v>20605</v>
      </c>
      <c r="G5562" t="s">
        <v>134</v>
      </c>
      <c r="H5562" t="s">
        <v>211</v>
      </c>
      <c r="I5562" t="s">
        <v>79</v>
      </c>
      <c r="J5562" t="s">
        <v>136</v>
      </c>
      <c r="K5562" t="s">
        <v>22</v>
      </c>
      <c r="L5562" t="s">
        <v>177</v>
      </c>
      <c r="M5562" t="s">
        <v>20606</v>
      </c>
      <c r="N5562" t="s">
        <v>20607</v>
      </c>
      <c r="O5562">
        <v>1.006388888888889</v>
      </c>
      <c r="P5562">
        <v>8</v>
      </c>
      <c r="Q5562">
        <v>1235</v>
      </c>
      <c r="R5562">
        <v>117</v>
      </c>
      <c r="S5562">
        <v>68</v>
      </c>
      <c r="T5562">
        <v>21</v>
      </c>
      <c r="U5562">
        <v>70</v>
      </c>
      <c r="V5562">
        <v>2</v>
      </c>
      <c r="W5562">
        <v>0</v>
      </c>
      <c r="X5562">
        <v>26.933209999999999</v>
      </c>
      <c r="Y5562">
        <v>194.86751000000001</v>
      </c>
      <c r="Z5562">
        <v>37.401096000000003</v>
      </c>
      <c r="AA5562">
        <v>21.577559000000001</v>
      </c>
      <c r="AB5562">
        <v>165.0153</v>
      </c>
      <c r="AC5562">
        <v>51.552357000000001</v>
      </c>
      <c r="AD5562">
        <v>94.696749999999994</v>
      </c>
      <c r="AE5562">
        <v>0</v>
      </c>
      <c r="AF5562">
        <v>592.04376000000002</v>
      </c>
    </row>
    <row r="5563" spans="1:32" x14ac:dyDescent="0.3">
      <c r="A5563">
        <v>3020115</v>
      </c>
      <c r="B5563">
        <v>1</v>
      </c>
      <c r="C5563" t="s">
        <v>82</v>
      </c>
      <c r="D5563" t="s">
        <v>112</v>
      </c>
      <c r="E5563" t="s">
        <v>20608</v>
      </c>
      <c r="F5563" t="s">
        <v>20609</v>
      </c>
      <c r="G5563" t="s">
        <v>134</v>
      </c>
      <c r="H5563" t="s">
        <v>247</v>
      </c>
      <c r="I5563" t="s">
        <v>78</v>
      </c>
      <c r="J5563" t="s">
        <v>136</v>
      </c>
      <c r="K5563" t="s">
        <v>22</v>
      </c>
      <c r="L5563" t="s">
        <v>177</v>
      </c>
      <c r="M5563" t="s">
        <v>20610</v>
      </c>
      <c r="N5563" t="s">
        <v>20611</v>
      </c>
      <c r="O5563">
        <v>3.1946986111111113</v>
      </c>
      <c r="P5563">
        <v>0</v>
      </c>
      <c r="Q5563">
        <v>172</v>
      </c>
      <c r="R5563">
        <v>0</v>
      </c>
      <c r="S5563">
        <v>0</v>
      </c>
      <c r="T5563">
        <v>0</v>
      </c>
      <c r="U5563">
        <v>25</v>
      </c>
      <c r="V5563">
        <v>0</v>
      </c>
      <c r="W5563">
        <v>0</v>
      </c>
      <c r="X5563">
        <v>0</v>
      </c>
      <c r="Y5563">
        <v>145.28121999999999</v>
      </c>
      <c r="Z5563">
        <v>0</v>
      </c>
      <c r="AA5563">
        <v>0</v>
      </c>
      <c r="AB5563">
        <v>0</v>
      </c>
      <c r="AC5563">
        <v>67.764200000000002</v>
      </c>
      <c r="AD5563">
        <v>0</v>
      </c>
      <c r="AE5563">
        <v>0</v>
      </c>
      <c r="AF5563">
        <v>213.04541</v>
      </c>
    </row>
    <row r="5564" spans="1:32" x14ac:dyDescent="0.3">
      <c r="A5564">
        <v>3015437</v>
      </c>
      <c r="B5564">
        <v>1</v>
      </c>
      <c r="C5564" t="s">
        <v>82</v>
      </c>
      <c r="D5564" t="s">
        <v>109</v>
      </c>
      <c r="E5564" t="s">
        <v>20612</v>
      </c>
      <c r="F5564" t="s">
        <v>20613</v>
      </c>
      <c r="G5564" t="s">
        <v>134</v>
      </c>
      <c r="H5564" t="s">
        <v>147</v>
      </c>
      <c r="I5564" t="s">
        <v>79</v>
      </c>
      <c r="J5564" t="s">
        <v>136</v>
      </c>
      <c r="K5564" t="s">
        <v>22</v>
      </c>
      <c r="L5564" t="s">
        <v>137</v>
      </c>
      <c r="M5564" t="s">
        <v>20614</v>
      </c>
      <c r="N5564" t="s">
        <v>20615</v>
      </c>
      <c r="O5564">
        <v>9.0119444444444436</v>
      </c>
      <c r="P5564">
        <v>0</v>
      </c>
      <c r="Q5564">
        <v>1589</v>
      </c>
      <c r="R5564">
        <v>0</v>
      </c>
      <c r="S5564">
        <v>9</v>
      </c>
      <c r="T5564">
        <v>2</v>
      </c>
      <c r="U5564">
        <v>125</v>
      </c>
      <c r="V5564">
        <v>0</v>
      </c>
      <c r="W5564">
        <v>0</v>
      </c>
      <c r="X5564">
        <v>0</v>
      </c>
      <c r="Y5564">
        <v>3414.1682000000001</v>
      </c>
      <c r="Z5564">
        <v>0</v>
      </c>
      <c r="AA5564">
        <v>2.1665975999999998</v>
      </c>
      <c r="AB5564">
        <v>4978.1112999999996</v>
      </c>
      <c r="AC5564">
        <v>988.05100000000004</v>
      </c>
      <c r="AD5564">
        <v>0</v>
      </c>
      <c r="AE5564">
        <v>0</v>
      </c>
      <c r="AF5564">
        <v>9382.4969999999994</v>
      </c>
    </row>
    <row r="5565" spans="1:32" x14ac:dyDescent="0.3">
      <c r="A5565">
        <v>3011992</v>
      </c>
      <c r="B5565">
        <v>1</v>
      </c>
      <c r="C5565" t="s">
        <v>83</v>
      </c>
      <c r="D5565" t="s">
        <v>128</v>
      </c>
      <c r="E5565" t="s">
        <v>14667</v>
      </c>
      <c r="F5565" t="s">
        <v>194</v>
      </c>
      <c r="G5565" t="s">
        <v>134</v>
      </c>
      <c r="H5565" t="s">
        <v>147</v>
      </c>
      <c r="I5565" t="s">
        <v>79</v>
      </c>
      <c r="J5565" t="s">
        <v>136</v>
      </c>
      <c r="K5565" t="s">
        <v>22</v>
      </c>
      <c r="L5565" t="s">
        <v>137</v>
      </c>
      <c r="M5565" t="s">
        <v>20616</v>
      </c>
      <c r="N5565" t="s">
        <v>20617</v>
      </c>
      <c r="O5565">
        <v>3.9294444444444445</v>
      </c>
      <c r="P5565">
        <v>12</v>
      </c>
      <c r="Q5565">
        <v>3</v>
      </c>
      <c r="R5565">
        <v>287</v>
      </c>
      <c r="S5565">
        <v>42</v>
      </c>
      <c r="T5565">
        <v>17</v>
      </c>
      <c r="U5565">
        <v>2</v>
      </c>
      <c r="V5565">
        <v>0</v>
      </c>
      <c r="W5565">
        <v>0</v>
      </c>
      <c r="X5565">
        <v>11.729247000000001</v>
      </c>
      <c r="Y5565">
        <v>5.3657959999999996</v>
      </c>
      <c r="Z5565">
        <v>553.09673999999995</v>
      </c>
      <c r="AA5565">
        <v>135.36913000000001</v>
      </c>
      <c r="AB5565">
        <v>37.111477000000001</v>
      </c>
      <c r="AC5565">
        <v>3.1139044999999999</v>
      </c>
      <c r="AD5565">
        <v>0</v>
      </c>
      <c r="AE5565">
        <v>0</v>
      </c>
      <c r="AF5565">
        <v>745.78625</v>
      </c>
    </row>
    <row r="5566" spans="1:32" x14ac:dyDescent="0.3">
      <c r="A5566">
        <v>3010852</v>
      </c>
      <c r="B5566">
        <v>1</v>
      </c>
      <c r="C5566" t="s">
        <v>82</v>
      </c>
      <c r="D5566" t="s">
        <v>105</v>
      </c>
      <c r="E5566" t="s">
        <v>398</v>
      </c>
      <c r="F5566" t="s">
        <v>399</v>
      </c>
      <c r="G5566" t="s">
        <v>134</v>
      </c>
      <c r="H5566" t="s">
        <v>182</v>
      </c>
      <c r="I5566" t="s">
        <v>79</v>
      </c>
      <c r="J5566" t="s">
        <v>136</v>
      </c>
      <c r="K5566" t="s">
        <v>22</v>
      </c>
      <c r="L5566" t="s">
        <v>177</v>
      </c>
      <c r="M5566" t="s">
        <v>20618</v>
      </c>
      <c r="N5566" t="s">
        <v>20619</v>
      </c>
      <c r="O5566">
        <v>4.2594444444444441</v>
      </c>
      <c r="P5566">
        <v>0</v>
      </c>
      <c r="Q5566">
        <v>2096</v>
      </c>
      <c r="R5566">
        <v>0</v>
      </c>
      <c r="S5566">
        <v>11</v>
      </c>
      <c r="T5566">
        <v>1</v>
      </c>
      <c r="U5566">
        <v>189</v>
      </c>
      <c r="V5566">
        <v>0</v>
      </c>
      <c r="W5566">
        <v>0</v>
      </c>
      <c r="X5566">
        <v>0</v>
      </c>
      <c r="Y5566">
        <v>1930.1171999999999</v>
      </c>
      <c r="Z5566">
        <v>0</v>
      </c>
      <c r="AA5566">
        <v>8.9735040000000001</v>
      </c>
      <c r="AB5566">
        <v>103.950676</v>
      </c>
      <c r="AC5566">
        <v>659.01300000000003</v>
      </c>
      <c r="AD5566">
        <v>0</v>
      </c>
      <c r="AE5566">
        <v>0</v>
      </c>
      <c r="AF5566">
        <v>2702.0544</v>
      </c>
    </row>
    <row r="5567" spans="1:32" x14ac:dyDescent="0.3">
      <c r="A5567">
        <v>3012704</v>
      </c>
      <c r="B5567">
        <v>1</v>
      </c>
      <c r="C5567" t="s">
        <v>82</v>
      </c>
      <c r="D5567" t="s">
        <v>93</v>
      </c>
      <c r="E5567" t="s">
        <v>20620</v>
      </c>
      <c r="F5567" t="s">
        <v>20621</v>
      </c>
      <c r="G5567" t="s">
        <v>134</v>
      </c>
      <c r="H5567" t="s">
        <v>142</v>
      </c>
      <c r="I5567" t="s">
        <v>78</v>
      </c>
      <c r="J5567" t="s">
        <v>136</v>
      </c>
      <c r="K5567" t="s">
        <v>22</v>
      </c>
      <c r="L5567" t="s">
        <v>137</v>
      </c>
      <c r="M5567" t="s">
        <v>20622</v>
      </c>
      <c r="N5567" t="s">
        <v>20623</v>
      </c>
      <c r="O5567">
        <v>7.9911111111111115</v>
      </c>
      <c r="P5567">
        <v>0</v>
      </c>
      <c r="Q5567">
        <v>129</v>
      </c>
      <c r="R5567">
        <v>0</v>
      </c>
      <c r="S5567">
        <v>0</v>
      </c>
      <c r="T5567">
        <v>0</v>
      </c>
      <c r="U5567">
        <v>3</v>
      </c>
      <c r="V5567">
        <v>0</v>
      </c>
      <c r="W5567">
        <v>0</v>
      </c>
      <c r="X5567">
        <v>0</v>
      </c>
      <c r="Y5567">
        <v>218.86322000000001</v>
      </c>
      <c r="Z5567">
        <v>0</v>
      </c>
      <c r="AA5567">
        <v>0</v>
      </c>
      <c r="AB5567">
        <v>0</v>
      </c>
      <c r="AC5567">
        <v>1.6433796000000001</v>
      </c>
      <c r="AD5567">
        <v>0</v>
      </c>
      <c r="AE5567">
        <v>0</v>
      </c>
      <c r="AF5567">
        <v>220.50658999999999</v>
      </c>
    </row>
    <row r="5568" spans="1:32" x14ac:dyDescent="0.3">
      <c r="A5568">
        <v>3015211</v>
      </c>
      <c r="B5568">
        <v>1</v>
      </c>
      <c r="C5568" t="s">
        <v>82</v>
      </c>
      <c r="D5568" t="s">
        <v>110</v>
      </c>
      <c r="E5568" t="s">
        <v>20624</v>
      </c>
      <c r="F5568" t="s">
        <v>20625</v>
      </c>
      <c r="G5568" t="s">
        <v>134</v>
      </c>
      <c r="H5568" t="s">
        <v>211</v>
      </c>
      <c r="I5568" t="s">
        <v>79</v>
      </c>
      <c r="J5568" t="s">
        <v>136</v>
      </c>
      <c r="K5568" t="s">
        <v>22</v>
      </c>
      <c r="L5568" t="s">
        <v>177</v>
      </c>
      <c r="M5568" t="s">
        <v>20626</v>
      </c>
      <c r="N5568" t="s">
        <v>20627</v>
      </c>
      <c r="O5568">
        <v>0.58888888888888891</v>
      </c>
      <c r="P5568">
        <v>28</v>
      </c>
      <c r="Q5568">
        <v>1498</v>
      </c>
      <c r="R5568">
        <v>55</v>
      </c>
      <c r="S5568">
        <v>156</v>
      </c>
      <c r="T5568">
        <v>28</v>
      </c>
      <c r="U5568">
        <v>240</v>
      </c>
      <c r="V5568">
        <v>5</v>
      </c>
      <c r="W5568">
        <v>1</v>
      </c>
      <c r="X5568">
        <v>10.241115000000001</v>
      </c>
      <c r="Y5568">
        <v>250.08667</v>
      </c>
      <c r="Z5568">
        <v>20.45975</v>
      </c>
      <c r="AA5568">
        <v>18.155090000000001</v>
      </c>
      <c r="AB5568">
        <v>107.82971000000001</v>
      </c>
      <c r="AC5568">
        <v>100.65504</v>
      </c>
      <c r="AD5568">
        <v>72.558189999999996</v>
      </c>
      <c r="AE5568">
        <v>31.686066</v>
      </c>
      <c r="AF5568">
        <v>611.67163000000005</v>
      </c>
    </row>
    <row r="5569" spans="1:32" x14ac:dyDescent="0.3">
      <c r="A5569">
        <v>3019968</v>
      </c>
      <c r="B5569">
        <v>1</v>
      </c>
      <c r="C5569" t="s">
        <v>82</v>
      </c>
      <c r="D5569" t="s">
        <v>111</v>
      </c>
      <c r="E5569" t="s">
        <v>20628</v>
      </c>
      <c r="F5569" t="s">
        <v>20629</v>
      </c>
      <c r="G5569" t="s">
        <v>134</v>
      </c>
      <c r="H5569" t="s">
        <v>341</v>
      </c>
      <c r="I5569" t="s">
        <v>79</v>
      </c>
      <c r="J5569" t="s">
        <v>136</v>
      </c>
      <c r="K5569" t="s">
        <v>22</v>
      </c>
      <c r="L5569" t="s">
        <v>177</v>
      </c>
      <c r="M5569" t="s">
        <v>20630</v>
      </c>
      <c r="N5569" t="s">
        <v>20631</v>
      </c>
      <c r="O5569">
        <v>1.9296038888888887</v>
      </c>
      <c r="P5569">
        <v>0</v>
      </c>
      <c r="Q5569">
        <v>418</v>
      </c>
      <c r="R5569">
        <v>0</v>
      </c>
      <c r="S5569">
        <v>1</v>
      </c>
      <c r="T5569">
        <v>0</v>
      </c>
      <c r="U5569">
        <v>17</v>
      </c>
      <c r="V5569">
        <v>0</v>
      </c>
      <c r="W5569">
        <v>0</v>
      </c>
      <c r="X5569">
        <v>0</v>
      </c>
      <c r="Y5569">
        <v>182.46637000000001</v>
      </c>
      <c r="Z5569">
        <v>0</v>
      </c>
      <c r="AA5569">
        <v>1.1035075000000001E-3</v>
      </c>
      <c r="AB5569">
        <v>0</v>
      </c>
      <c r="AC5569">
        <v>24.973452000000002</v>
      </c>
      <c r="AD5569">
        <v>0</v>
      </c>
      <c r="AE5569">
        <v>0</v>
      </c>
      <c r="AF5569">
        <v>207.44092000000001</v>
      </c>
    </row>
    <row r="5570" spans="1:32" x14ac:dyDescent="0.3">
      <c r="A5570">
        <v>3008375</v>
      </c>
      <c r="B5570">
        <v>1</v>
      </c>
      <c r="C5570" t="s">
        <v>83</v>
      </c>
      <c r="D5570" t="s">
        <v>130</v>
      </c>
      <c r="E5570" t="s">
        <v>11951</v>
      </c>
      <c r="F5570" t="s">
        <v>11952</v>
      </c>
      <c r="G5570" t="s">
        <v>134</v>
      </c>
      <c r="H5570" t="s">
        <v>142</v>
      </c>
      <c r="I5570" t="s">
        <v>79</v>
      </c>
      <c r="J5570" t="s">
        <v>136</v>
      </c>
      <c r="K5570" t="s">
        <v>22</v>
      </c>
      <c r="L5570" t="s">
        <v>137</v>
      </c>
      <c r="M5570" t="s">
        <v>20632</v>
      </c>
      <c r="N5570" t="s">
        <v>20633</v>
      </c>
      <c r="O5570">
        <v>6.5241666666666669</v>
      </c>
      <c r="P5570">
        <v>6</v>
      </c>
      <c r="Q5570">
        <v>644</v>
      </c>
      <c r="R5570">
        <v>100</v>
      </c>
      <c r="S5570">
        <v>30</v>
      </c>
      <c r="T5570">
        <v>4</v>
      </c>
      <c r="U5570">
        <v>65</v>
      </c>
      <c r="V5570">
        <v>0</v>
      </c>
      <c r="W5570">
        <v>0</v>
      </c>
      <c r="X5570">
        <v>502.5899</v>
      </c>
      <c r="Y5570">
        <v>839.53219999999999</v>
      </c>
      <c r="Z5570">
        <v>347.75686999999999</v>
      </c>
      <c r="AA5570">
        <v>33.088603999999997</v>
      </c>
      <c r="AB5570">
        <v>78.800963999999993</v>
      </c>
      <c r="AC5570">
        <v>245.69037</v>
      </c>
      <c r="AD5570">
        <v>0</v>
      </c>
      <c r="AE5570">
        <v>0</v>
      </c>
      <c r="AF5570">
        <v>2047.4589000000001</v>
      </c>
    </row>
    <row r="5571" spans="1:32" x14ac:dyDescent="0.3">
      <c r="A5571">
        <v>3018484</v>
      </c>
      <c r="B5571">
        <v>1</v>
      </c>
      <c r="C5571" t="s">
        <v>83</v>
      </c>
      <c r="D5571" t="s">
        <v>119</v>
      </c>
      <c r="E5571" t="s">
        <v>6293</v>
      </c>
      <c r="F5571" t="s">
        <v>6294</v>
      </c>
      <c r="G5571" t="s">
        <v>134</v>
      </c>
      <c r="H5571" t="s">
        <v>252</v>
      </c>
      <c r="I5571" t="s">
        <v>79</v>
      </c>
      <c r="J5571" t="s">
        <v>136</v>
      </c>
      <c r="K5571" t="s">
        <v>22</v>
      </c>
      <c r="L5571" t="s">
        <v>177</v>
      </c>
      <c r="M5571" t="s">
        <v>20634</v>
      </c>
      <c r="N5571" t="s">
        <v>20635</v>
      </c>
      <c r="O5571">
        <v>0.57412750000000001</v>
      </c>
      <c r="P5571">
        <v>1</v>
      </c>
      <c r="Q5571">
        <v>55</v>
      </c>
      <c r="R5571">
        <v>0</v>
      </c>
      <c r="S5571">
        <v>6</v>
      </c>
      <c r="T5571">
        <v>0</v>
      </c>
      <c r="U5571">
        <v>1</v>
      </c>
      <c r="V5571">
        <v>0</v>
      </c>
      <c r="W5571">
        <v>0</v>
      </c>
      <c r="X5571">
        <v>2.9876960000000001</v>
      </c>
      <c r="Y5571">
        <v>0.92897010000000002</v>
      </c>
      <c r="Z5571">
        <v>0</v>
      </c>
      <c r="AA5571">
        <v>0.2506911</v>
      </c>
      <c r="AB5571">
        <v>0</v>
      </c>
      <c r="AC5571">
        <v>5.0503619999999999E-2</v>
      </c>
      <c r="AD5571">
        <v>0</v>
      </c>
      <c r="AE5571">
        <v>0</v>
      </c>
      <c r="AF5571">
        <v>4.2178607000000001</v>
      </c>
    </row>
    <row r="5572" spans="1:32" x14ac:dyDescent="0.3">
      <c r="A5572">
        <v>3016901</v>
      </c>
      <c r="B5572">
        <v>1</v>
      </c>
      <c r="C5572" t="s">
        <v>82</v>
      </c>
      <c r="D5572" t="s">
        <v>109</v>
      </c>
      <c r="E5572" t="s">
        <v>20636</v>
      </c>
      <c r="F5572" t="s">
        <v>20637</v>
      </c>
      <c r="G5572" t="s">
        <v>134</v>
      </c>
      <c r="H5572" t="s">
        <v>367</v>
      </c>
      <c r="I5572" t="s">
        <v>78</v>
      </c>
      <c r="J5572" t="s">
        <v>136</v>
      </c>
      <c r="K5572" t="s">
        <v>22</v>
      </c>
      <c r="L5572" t="s">
        <v>177</v>
      </c>
      <c r="M5572" t="s">
        <v>20638</v>
      </c>
      <c r="N5572" t="s">
        <v>20639</v>
      </c>
      <c r="O5572">
        <v>2.2785458333333333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0.92878740000000004</v>
      </c>
      <c r="AD5572">
        <v>0</v>
      </c>
      <c r="AE5572">
        <v>0</v>
      </c>
      <c r="AF5572">
        <v>0.92878740000000004</v>
      </c>
    </row>
    <row r="5573" spans="1:32" x14ac:dyDescent="0.3">
      <c r="A5573">
        <v>3007251</v>
      </c>
      <c r="B5573">
        <v>1</v>
      </c>
      <c r="C5573" t="s">
        <v>82</v>
      </c>
      <c r="D5573" t="s">
        <v>91</v>
      </c>
      <c r="E5573" t="s">
        <v>20640</v>
      </c>
      <c r="F5573" t="s">
        <v>20641</v>
      </c>
      <c r="G5573" t="s">
        <v>134</v>
      </c>
      <c r="H5573" t="s">
        <v>135</v>
      </c>
      <c r="I5573" t="s">
        <v>79</v>
      </c>
      <c r="J5573" t="s">
        <v>136</v>
      </c>
      <c r="K5573" t="s">
        <v>22</v>
      </c>
      <c r="L5573" t="s">
        <v>137</v>
      </c>
      <c r="M5573" t="s">
        <v>20642</v>
      </c>
      <c r="N5573" t="s">
        <v>20643</v>
      </c>
      <c r="O5573">
        <v>4.7827777777777776</v>
      </c>
      <c r="P5573">
        <v>1</v>
      </c>
      <c r="Q5573">
        <v>550</v>
      </c>
      <c r="R5573">
        <v>0</v>
      </c>
      <c r="S5573">
        <v>19</v>
      </c>
      <c r="T5573">
        <v>28</v>
      </c>
      <c r="U5573">
        <v>571</v>
      </c>
      <c r="V5573">
        <v>6</v>
      </c>
      <c r="W5573">
        <v>8</v>
      </c>
      <c r="X5573">
        <v>0</v>
      </c>
      <c r="Y5573">
        <v>1006.5308</v>
      </c>
      <c r="Z5573">
        <v>0</v>
      </c>
      <c r="AA5573">
        <v>34.286212999999996</v>
      </c>
      <c r="AB5573">
        <v>781.39026000000001</v>
      </c>
      <c r="AC5573">
        <v>2546.5364</v>
      </c>
      <c r="AD5573">
        <v>1277.4874</v>
      </c>
      <c r="AE5573">
        <v>444.68004999999999</v>
      </c>
      <c r="AF5573">
        <v>6090.9110000000001</v>
      </c>
    </row>
    <row r="5574" spans="1:32" x14ac:dyDescent="0.3">
      <c r="A5574">
        <v>3019724</v>
      </c>
      <c r="B5574">
        <v>1</v>
      </c>
      <c r="C5574" t="s">
        <v>82</v>
      </c>
      <c r="D5574" t="s">
        <v>109</v>
      </c>
      <c r="E5574" t="s">
        <v>17196</v>
      </c>
      <c r="F5574" t="s">
        <v>17197</v>
      </c>
      <c r="G5574" t="s">
        <v>134</v>
      </c>
      <c r="H5574" t="s">
        <v>211</v>
      </c>
      <c r="I5574" t="s">
        <v>79</v>
      </c>
      <c r="J5574" t="s">
        <v>136</v>
      </c>
      <c r="K5574" t="s">
        <v>22</v>
      </c>
      <c r="L5574" t="s">
        <v>177</v>
      </c>
      <c r="M5574" t="s">
        <v>20644</v>
      </c>
      <c r="N5574" t="s">
        <v>20645</v>
      </c>
      <c r="O5574">
        <v>1.1525000000000001</v>
      </c>
      <c r="P5574">
        <v>0</v>
      </c>
      <c r="Q5574">
        <v>62</v>
      </c>
      <c r="R5574">
        <v>0</v>
      </c>
      <c r="S5574">
        <v>1</v>
      </c>
      <c r="T5574">
        <v>2</v>
      </c>
      <c r="U5574">
        <v>21</v>
      </c>
      <c r="V5574">
        <v>0</v>
      </c>
      <c r="W5574">
        <v>0</v>
      </c>
      <c r="X5574">
        <v>0</v>
      </c>
      <c r="Y5574">
        <v>64.772080000000003</v>
      </c>
      <c r="Z5574">
        <v>0</v>
      </c>
      <c r="AA5574">
        <v>6.3430042999999998E-3</v>
      </c>
      <c r="AB5574">
        <v>45.688934000000003</v>
      </c>
      <c r="AC5574">
        <v>21.490223</v>
      </c>
      <c r="AD5574">
        <v>0</v>
      </c>
      <c r="AE5574">
        <v>0</v>
      </c>
      <c r="AF5574">
        <v>131.95758000000001</v>
      </c>
    </row>
    <row r="5575" spans="1:32" x14ac:dyDescent="0.3">
      <c r="A5575">
        <v>3018883</v>
      </c>
      <c r="B5575">
        <v>1</v>
      </c>
      <c r="C5575" t="s">
        <v>83</v>
      </c>
      <c r="D5575" t="s">
        <v>124</v>
      </c>
      <c r="E5575" t="s">
        <v>20646</v>
      </c>
      <c r="F5575" t="s">
        <v>20647</v>
      </c>
      <c r="G5575" t="s">
        <v>134</v>
      </c>
      <c r="H5575" t="s">
        <v>238</v>
      </c>
      <c r="I5575" t="s">
        <v>78</v>
      </c>
      <c r="J5575" t="s">
        <v>136</v>
      </c>
      <c r="K5575" t="s">
        <v>22</v>
      </c>
      <c r="L5575" t="s">
        <v>177</v>
      </c>
      <c r="M5575" t="s">
        <v>20648</v>
      </c>
      <c r="N5575" t="s">
        <v>20649</v>
      </c>
      <c r="O5575">
        <v>1.1884902777777777</v>
      </c>
      <c r="P5575">
        <v>0</v>
      </c>
      <c r="Q5575">
        <v>2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0.38676294999999999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0.38676294999999999</v>
      </c>
    </row>
    <row r="5576" spans="1:32" x14ac:dyDescent="0.3">
      <c r="A5576">
        <v>3015523</v>
      </c>
      <c r="B5576">
        <v>1</v>
      </c>
      <c r="C5576" t="s">
        <v>82</v>
      </c>
      <c r="D5576" t="s">
        <v>105</v>
      </c>
      <c r="E5576" t="s">
        <v>20650</v>
      </c>
      <c r="F5576" t="s">
        <v>20651</v>
      </c>
      <c r="G5576" t="s">
        <v>134</v>
      </c>
      <c r="H5576" t="s">
        <v>147</v>
      </c>
      <c r="I5576" t="s">
        <v>79</v>
      </c>
      <c r="J5576" t="s">
        <v>136</v>
      </c>
      <c r="K5576" t="s">
        <v>22</v>
      </c>
      <c r="L5576" t="s">
        <v>137</v>
      </c>
      <c r="M5576" t="s">
        <v>20652</v>
      </c>
      <c r="N5576" t="s">
        <v>20653</v>
      </c>
      <c r="O5576">
        <v>4.6669444444444448</v>
      </c>
      <c r="P5576">
        <v>0</v>
      </c>
      <c r="Q5576">
        <v>32</v>
      </c>
      <c r="R5576">
        <v>1</v>
      </c>
      <c r="S5576">
        <v>13</v>
      </c>
      <c r="T5576">
        <v>16</v>
      </c>
      <c r="U5576">
        <v>657</v>
      </c>
      <c r="V5576">
        <v>12</v>
      </c>
      <c r="W5576">
        <v>130</v>
      </c>
      <c r="X5576">
        <v>0</v>
      </c>
      <c r="Y5576">
        <v>33.115367999999997</v>
      </c>
      <c r="Z5576">
        <v>8.7164610000000007</v>
      </c>
      <c r="AA5576">
        <v>13.91066</v>
      </c>
      <c r="AB5576">
        <v>662.39469999999994</v>
      </c>
      <c r="AC5576">
        <v>4170.7124000000003</v>
      </c>
      <c r="AD5576">
        <v>828.24189999999999</v>
      </c>
      <c r="AE5576">
        <v>3974.9657999999999</v>
      </c>
      <c r="AF5576">
        <v>9692.0580000000009</v>
      </c>
    </row>
    <row r="5577" spans="1:32" x14ac:dyDescent="0.3">
      <c r="A5577">
        <v>3018459</v>
      </c>
      <c r="B5577">
        <v>1</v>
      </c>
      <c r="C5577" t="s">
        <v>83</v>
      </c>
      <c r="D5577" t="s">
        <v>129</v>
      </c>
      <c r="E5577" t="s">
        <v>20654</v>
      </c>
      <c r="F5577" t="s">
        <v>20655</v>
      </c>
      <c r="G5577" t="s">
        <v>134</v>
      </c>
      <c r="H5577" t="s">
        <v>404</v>
      </c>
      <c r="I5577" t="s">
        <v>78</v>
      </c>
      <c r="J5577" t="s">
        <v>136</v>
      </c>
      <c r="K5577" t="s">
        <v>22</v>
      </c>
      <c r="L5577" t="s">
        <v>177</v>
      </c>
      <c r="M5577" t="s">
        <v>20656</v>
      </c>
      <c r="N5577" t="s">
        <v>20657</v>
      </c>
      <c r="O5577">
        <v>2.2119994444444444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2.8295020000000002</v>
      </c>
      <c r="AD5577">
        <v>0</v>
      </c>
      <c r="AE5577">
        <v>0</v>
      </c>
      <c r="AF5577">
        <v>2.8295020000000002</v>
      </c>
    </row>
    <row r="5578" spans="1:32" x14ac:dyDescent="0.3">
      <c r="A5578">
        <v>3019813</v>
      </c>
      <c r="B5578">
        <v>1</v>
      </c>
      <c r="C5578" t="s">
        <v>83</v>
      </c>
      <c r="D5578" t="s">
        <v>124</v>
      </c>
      <c r="E5578" t="s">
        <v>20658</v>
      </c>
      <c r="F5578" t="s">
        <v>20659</v>
      </c>
      <c r="G5578" t="s">
        <v>134</v>
      </c>
      <c r="H5578" t="s">
        <v>211</v>
      </c>
      <c r="I5578" t="s">
        <v>79</v>
      </c>
      <c r="J5578" t="s">
        <v>136</v>
      </c>
      <c r="K5578" t="s">
        <v>22</v>
      </c>
      <c r="L5578" t="s">
        <v>177</v>
      </c>
      <c r="M5578" t="s">
        <v>20660</v>
      </c>
      <c r="N5578" t="s">
        <v>20661</v>
      </c>
      <c r="O5578">
        <v>1.2672222222222222</v>
      </c>
      <c r="P5578">
        <v>0</v>
      </c>
      <c r="Q5578">
        <v>366</v>
      </c>
      <c r="R5578">
        <v>35</v>
      </c>
      <c r="S5578">
        <v>132</v>
      </c>
      <c r="T5578">
        <v>1</v>
      </c>
      <c r="U5578">
        <v>20</v>
      </c>
      <c r="V5578">
        <v>0</v>
      </c>
      <c r="W5578">
        <v>0</v>
      </c>
      <c r="X5578">
        <v>0</v>
      </c>
      <c r="Y5578">
        <v>125.30856</v>
      </c>
      <c r="Z5578">
        <v>39.455950000000001</v>
      </c>
      <c r="AA5578">
        <v>66.784329999999997</v>
      </c>
      <c r="AB5578">
        <v>0</v>
      </c>
      <c r="AC5578">
        <v>10.376366000000001</v>
      </c>
      <c r="AD5578">
        <v>0</v>
      </c>
      <c r="AE5578">
        <v>0</v>
      </c>
      <c r="AF5578">
        <v>241.92522</v>
      </c>
    </row>
    <row r="5579" spans="1:32" x14ac:dyDescent="0.3">
      <c r="A5579">
        <v>3020125</v>
      </c>
      <c r="B5579">
        <v>1</v>
      </c>
      <c r="C5579" t="s">
        <v>82</v>
      </c>
      <c r="D5579" t="s">
        <v>105</v>
      </c>
      <c r="E5579" t="s">
        <v>20662</v>
      </c>
      <c r="F5579" t="s">
        <v>20663</v>
      </c>
      <c r="G5579" t="s">
        <v>134</v>
      </c>
      <c r="H5579" t="s">
        <v>182</v>
      </c>
      <c r="I5579" t="s">
        <v>79</v>
      </c>
      <c r="J5579" t="s">
        <v>136</v>
      </c>
      <c r="K5579" t="s">
        <v>22</v>
      </c>
      <c r="L5579" t="s">
        <v>177</v>
      </c>
      <c r="M5579" t="s">
        <v>20664</v>
      </c>
      <c r="N5579" t="s">
        <v>20665</v>
      </c>
      <c r="O5579">
        <v>1.2250000000000001</v>
      </c>
      <c r="P5579">
        <v>0</v>
      </c>
      <c r="Q5579">
        <v>425</v>
      </c>
      <c r="R5579">
        <v>3</v>
      </c>
      <c r="S5579">
        <v>42</v>
      </c>
      <c r="T5579">
        <v>8</v>
      </c>
      <c r="U5579">
        <v>33</v>
      </c>
      <c r="V5579">
        <v>1</v>
      </c>
      <c r="W5579">
        <v>0</v>
      </c>
      <c r="X5579">
        <v>0</v>
      </c>
      <c r="Y5579">
        <v>162.73436000000001</v>
      </c>
      <c r="Z5579">
        <v>5.8881309999999996</v>
      </c>
      <c r="AA5579">
        <v>12.912912</v>
      </c>
      <c r="AB5579">
        <v>109.54516599999999</v>
      </c>
      <c r="AC5579">
        <v>55.124763000000002</v>
      </c>
      <c r="AD5579">
        <v>82.040379999999999</v>
      </c>
      <c r="AE5579">
        <v>0</v>
      </c>
      <c r="AF5579">
        <v>428.2457</v>
      </c>
    </row>
    <row r="5580" spans="1:32" x14ac:dyDescent="0.3">
      <c r="A5580">
        <v>3018420</v>
      </c>
      <c r="B5580">
        <v>1</v>
      </c>
      <c r="C5580" t="s">
        <v>82</v>
      </c>
      <c r="D5580" t="s">
        <v>91</v>
      </c>
      <c r="E5580" t="s">
        <v>20666</v>
      </c>
      <c r="F5580" t="s">
        <v>20667</v>
      </c>
      <c r="G5580" t="s">
        <v>134</v>
      </c>
      <c r="H5580" t="s">
        <v>238</v>
      </c>
      <c r="I5580" t="s">
        <v>78</v>
      </c>
      <c r="J5580" t="s">
        <v>136</v>
      </c>
      <c r="K5580" t="s">
        <v>22</v>
      </c>
      <c r="L5580" t="s">
        <v>177</v>
      </c>
      <c r="M5580" t="s">
        <v>20668</v>
      </c>
      <c r="N5580" t="s">
        <v>20669</v>
      </c>
      <c r="O5580">
        <v>2.2101175</v>
      </c>
      <c r="P5580">
        <v>0</v>
      </c>
      <c r="Q5580">
        <v>4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4.5713350000000004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4.5713350000000004</v>
      </c>
    </row>
    <row r="5581" spans="1:32" x14ac:dyDescent="0.3">
      <c r="A5581">
        <v>3015270</v>
      </c>
      <c r="B5581">
        <v>1</v>
      </c>
      <c r="C5581" t="s">
        <v>82</v>
      </c>
      <c r="D5581" t="s">
        <v>101</v>
      </c>
      <c r="E5581" t="s">
        <v>20670</v>
      </c>
      <c r="F5581" t="s">
        <v>20671</v>
      </c>
      <c r="G5581" t="s">
        <v>134</v>
      </c>
      <c r="H5581" t="s">
        <v>211</v>
      </c>
      <c r="I5581" t="s">
        <v>79</v>
      </c>
      <c r="J5581" t="s">
        <v>136</v>
      </c>
      <c r="K5581" t="s">
        <v>22</v>
      </c>
      <c r="L5581" t="s">
        <v>177</v>
      </c>
      <c r="M5581" t="s">
        <v>20672</v>
      </c>
      <c r="N5581" t="s">
        <v>20673</v>
      </c>
      <c r="O5581">
        <v>1.0976144444444444</v>
      </c>
      <c r="P5581">
        <v>0</v>
      </c>
      <c r="Q5581">
        <v>3</v>
      </c>
      <c r="R5581">
        <v>5</v>
      </c>
      <c r="S5581">
        <v>41</v>
      </c>
      <c r="T5581">
        <v>51</v>
      </c>
      <c r="U5581">
        <v>14</v>
      </c>
      <c r="V5581">
        <v>14</v>
      </c>
      <c r="W5581">
        <v>0</v>
      </c>
      <c r="X5581">
        <v>0</v>
      </c>
      <c r="Y5581">
        <v>0.55187105999999997</v>
      </c>
      <c r="Z5581">
        <v>1.5789206</v>
      </c>
      <c r="AA5581">
        <v>16.67773</v>
      </c>
      <c r="AB5581">
        <v>3336.5859999999998</v>
      </c>
      <c r="AC5581">
        <v>40.075786999999998</v>
      </c>
      <c r="AD5581">
        <v>2738.6109999999999</v>
      </c>
      <c r="AE5581">
        <v>0</v>
      </c>
      <c r="AF5581">
        <v>6134.0815000000002</v>
      </c>
    </row>
    <row r="5582" spans="1:32" x14ac:dyDescent="0.3">
      <c r="A5582">
        <v>3020009</v>
      </c>
      <c r="B5582">
        <v>1</v>
      </c>
      <c r="C5582" t="s">
        <v>83</v>
      </c>
      <c r="D5582" t="s">
        <v>115</v>
      </c>
      <c r="E5582" t="s">
        <v>20674</v>
      </c>
      <c r="F5582" t="s">
        <v>20675</v>
      </c>
      <c r="G5582" t="s">
        <v>134</v>
      </c>
      <c r="H5582" t="s">
        <v>211</v>
      </c>
      <c r="I5582" t="s">
        <v>79</v>
      </c>
      <c r="J5582" t="s">
        <v>136</v>
      </c>
      <c r="K5582" t="s">
        <v>22</v>
      </c>
      <c r="L5582" t="s">
        <v>177</v>
      </c>
      <c r="M5582" t="s">
        <v>20676</v>
      </c>
      <c r="N5582" t="s">
        <v>20677</v>
      </c>
      <c r="O5582">
        <v>0.86166666666666669</v>
      </c>
      <c r="P5582">
        <v>0</v>
      </c>
      <c r="Q5582">
        <v>262</v>
      </c>
      <c r="R5582">
        <v>0</v>
      </c>
      <c r="S5582">
        <v>0</v>
      </c>
      <c r="T5582">
        <v>1</v>
      </c>
      <c r="U5582">
        <v>31</v>
      </c>
      <c r="V5582">
        <v>0</v>
      </c>
      <c r="W5582">
        <v>0</v>
      </c>
      <c r="X5582">
        <v>0</v>
      </c>
      <c r="Y5582">
        <v>45.38664</v>
      </c>
      <c r="Z5582">
        <v>0</v>
      </c>
      <c r="AA5582">
        <v>0</v>
      </c>
      <c r="AB5582">
        <v>44.196359999999999</v>
      </c>
      <c r="AC5582">
        <v>18.828938000000001</v>
      </c>
      <c r="AD5582">
        <v>0</v>
      </c>
      <c r="AE5582">
        <v>0</v>
      </c>
      <c r="AF5582">
        <v>108.41194</v>
      </c>
    </row>
    <row r="5583" spans="1:32" x14ac:dyDescent="0.3">
      <c r="A5583">
        <v>3020227</v>
      </c>
      <c r="B5583">
        <v>1</v>
      </c>
      <c r="C5583" t="s">
        <v>83</v>
      </c>
      <c r="D5583" t="s">
        <v>123</v>
      </c>
      <c r="E5583" t="s">
        <v>20678</v>
      </c>
      <c r="F5583" t="s">
        <v>20679</v>
      </c>
      <c r="G5583" t="s">
        <v>134</v>
      </c>
      <c r="H5583" t="s">
        <v>318</v>
      </c>
      <c r="I5583" t="s">
        <v>79</v>
      </c>
      <c r="J5583" t="s">
        <v>136</v>
      </c>
      <c r="K5583" t="s">
        <v>22</v>
      </c>
      <c r="L5583" t="s">
        <v>177</v>
      </c>
      <c r="M5583" t="s">
        <v>20680</v>
      </c>
      <c r="N5583" t="s">
        <v>20681</v>
      </c>
      <c r="O5583">
        <v>2.5621494444444441</v>
      </c>
      <c r="P5583">
        <v>1</v>
      </c>
      <c r="Q5583">
        <v>27</v>
      </c>
      <c r="R5583">
        <v>8</v>
      </c>
      <c r="S5583">
        <v>13</v>
      </c>
      <c r="T5583">
        <v>0</v>
      </c>
      <c r="U5583">
        <v>1</v>
      </c>
      <c r="V5583">
        <v>0</v>
      </c>
      <c r="W5583">
        <v>0</v>
      </c>
      <c r="X5583">
        <v>7.7537713000000004</v>
      </c>
      <c r="Y5583">
        <v>5.6889652999999996</v>
      </c>
      <c r="Z5583">
        <v>25.954252</v>
      </c>
      <c r="AA5583">
        <v>6.6307479999999996</v>
      </c>
      <c r="AB5583">
        <v>0</v>
      </c>
      <c r="AC5583">
        <v>0.1569082</v>
      </c>
      <c r="AD5583">
        <v>0</v>
      </c>
      <c r="AE5583">
        <v>0</v>
      </c>
      <c r="AF5583">
        <v>46.184646999999998</v>
      </c>
    </row>
    <row r="5584" spans="1:32" x14ac:dyDescent="0.3">
      <c r="A5584">
        <v>3015351</v>
      </c>
      <c r="B5584">
        <v>1</v>
      </c>
      <c r="C5584" t="s">
        <v>82</v>
      </c>
      <c r="D5584" t="s">
        <v>98</v>
      </c>
      <c r="E5584" t="s">
        <v>12030</v>
      </c>
      <c r="F5584" t="s">
        <v>12031</v>
      </c>
      <c r="G5584" t="s">
        <v>134</v>
      </c>
      <c r="H5584" t="s">
        <v>142</v>
      </c>
      <c r="I5584" t="s">
        <v>78</v>
      </c>
      <c r="J5584" t="s">
        <v>136</v>
      </c>
      <c r="K5584" t="s">
        <v>22</v>
      </c>
      <c r="L5584" t="s">
        <v>137</v>
      </c>
      <c r="M5584" t="s">
        <v>20682</v>
      </c>
      <c r="N5584" t="s">
        <v>20683</v>
      </c>
      <c r="O5584">
        <v>6.4796927777777782</v>
      </c>
      <c r="P5584">
        <v>0</v>
      </c>
      <c r="Q5584">
        <v>545</v>
      </c>
      <c r="R5584">
        <v>0</v>
      </c>
      <c r="S5584">
        <v>0</v>
      </c>
      <c r="T5584">
        <v>0</v>
      </c>
      <c r="U5584">
        <v>50</v>
      </c>
      <c r="V5584">
        <v>0</v>
      </c>
      <c r="W5584">
        <v>0</v>
      </c>
      <c r="X5584">
        <v>0</v>
      </c>
      <c r="Y5584">
        <v>815.11395000000005</v>
      </c>
      <c r="Z5584">
        <v>0</v>
      </c>
      <c r="AA5584">
        <v>0</v>
      </c>
      <c r="AB5584">
        <v>0</v>
      </c>
      <c r="AC5584">
        <v>111.22221</v>
      </c>
      <c r="AD5584">
        <v>0</v>
      </c>
      <c r="AE5584">
        <v>0</v>
      </c>
      <c r="AF5584">
        <v>926.33619999999996</v>
      </c>
    </row>
    <row r="5585" spans="1:32" x14ac:dyDescent="0.3">
      <c r="A5585">
        <v>3015165</v>
      </c>
      <c r="B5585">
        <v>1</v>
      </c>
      <c r="C5585" t="s">
        <v>82</v>
      </c>
      <c r="D5585" t="s">
        <v>93</v>
      </c>
      <c r="E5585" t="s">
        <v>20684</v>
      </c>
      <c r="F5585" t="s">
        <v>20685</v>
      </c>
      <c r="G5585" t="s">
        <v>134</v>
      </c>
      <c r="H5585" t="s">
        <v>216</v>
      </c>
      <c r="I5585" t="s">
        <v>78</v>
      </c>
      <c r="J5585" t="s">
        <v>136</v>
      </c>
      <c r="K5585" t="s">
        <v>22</v>
      </c>
      <c r="L5585" t="s">
        <v>177</v>
      </c>
      <c r="M5585" t="s">
        <v>20686</v>
      </c>
      <c r="N5585" t="s">
        <v>20687</v>
      </c>
      <c r="O5585">
        <v>1.7556877777777777</v>
      </c>
      <c r="P5585">
        <v>0</v>
      </c>
      <c r="Q5585">
        <v>6</v>
      </c>
      <c r="R5585">
        <v>0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0</v>
      </c>
      <c r="Y5585">
        <v>2.4896118999999999</v>
      </c>
      <c r="Z5585">
        <v>0</v>
      </c>
      <c r="AA5585">
        <v>0</v>
      </c>
      <c r="AB5585">
        <v>0</v>
      </c>
      <c r="AC5585">
        <v>3.4590106</v>
      </c>
      <c r="AD5585">
        <v>0</v>
      </c>
      <c r="AE5585">
        <v>0</v>
      </c>
      <c r="AF5585">
        <v>5.9486226999999996</v>
      </c>
    </row>
    <row r="5586" spans="1:32" x14ac:dyDescent="0.3">
      <c r="A5586">
        <v>3015310</v>
      </c>
      <c r="B5586">
        <v>1</v>
      </c>
      <c r="C5586" t="s">
        <v>82</v>
      </c>
      <c r="D5586" t="s">
        <v>84</v>
      </c>
      <c r="E5586" t="s">
        <v>20688</v>
      </c>
      <c r="F5586" t="s">
        <v>20689</v>
      </c>
      <c r="G5586" t="s">
        <v>134</v>
      </c>
      <c r="H5586" t="s">
        <v>238</v>
      </c>
      <c r="I5586" t="s">
        <v>78</v>
      </c>
      <c r="J5586" t="s">
        <v>136</v>
      </c>
      <c r="K5586" t="s">
        <v>22</v>
      </c>
      <c r="L5586" t="s">
        <v>177</v>
      </c>
      <c r="M5586" t="s">
        <v>20690</v>
      </c>
      <c r="N5586" t="s">
        <v>20691</v>
      </c>
      <c r="O5586">
        <v>0.57539083333333341</v>
      </c>
      <c r="P5586">
        <v>0</v>
      </c>
      <c r="Q5586">
        <v>10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1.8117597000000001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1.8117597000000001</v>
      </c>
    </row>
    <row r="5587" spans="1:32" x14ac:dyDescent="0.3">
      <c r="A5587">
        <v>3019776</v>
      </c>
      <c r="B5587">
        <v>1</v>
      </c>
      <c r="C5587" t="s">
        <v>82</v>
      </c>
      <c r="D5587" t="s">
        <v>112</v>
      </c>
      <c r="E5587" t="s">
        <v>20692</v>
      </c>
      <c r="F5587" t="s">
        <v>20693</v>
      </c>
      <c r="G5587" t="s">
        <v>134</v>
      </c>
      <c r="H5587" t="s">
        <v>211</v>
      </c>
      <c r="I5587" t="s">
        <v>79</v>
      </c>
      <c r="J5587" t="s">
        <v>136</v>
      </c>
      <c r="K5587" t="s">
        <v>22</v>
      </c>
      <c r="L5587" t="s">
        <v>177</v>
      </c>
      <c r="M5587" t="s">
        <v>20694</v>
      </c>
      <c r="N5587" t="s">
        <v>20695</v>
      </c>
      <c r="O5587">
        <v>0.29499999999999998</v>
      </c>
      <c r="P5587">
        <v>2</v>
      </c>
      <c r="Q5587">
        <v>0</v>
      </c>
      <c r="R5587">
        <v>21</v>
      </c>
      <c r="S5587">
        <v>0</v>
      </c>
      <c r="T5587">
        <v>8</v>
      </c>
      <c r="U5587">
        <v>0</v>
      </c>
      <c r="V5587">
        <v>0</v>
      </c>
      <c r="W5587">
        <v>0</v>
      </c>
      <c r="X5587">
        <v>1.9607813000000001</v>
      </c>
      <c r="Y5587">
        <v>0</v>
      </c>
      <c r="Z5587">
        <v>9.4526614999999996</v>
      </c>
      <c r="AA5587">
        <v>0</v>
      </c>
      <c r="AB5587">
        <v>1.5537209999999999</v>
      </c>
      <c r="AC5587">
        <v>0</v>
      </c>
      <c r="AD5587">
        <v>0</v>
      </c>
      <c r="AE5587">
        <v>0</v>
      </c>
      <c r="AF5587">
        <v>12.967162999999999</v>
      </c>
    </row>
    <row r="5588" spans="1:32" x14ac:dyDescent="0.3">
      <c r="A5588">
        <v>3015215</v>
      </c>
      <c r="B5588">
        <v>1</v>
      </c>
      <c r="C5588" t="s">
        <v>83</v>
      </c>
      <c r="D5588" t="s">
        <v>126</v>
      </c>
      <c r="E5588" t="s">
        <v>16609</v>
      </c>
      <c r="F5588" t="s">
        <v>16610</v>
      </c>
      <c r="G5588" t="s">
        <v>134</v>
      </c>
      <c r="H5588" t="s">
        <v>182</v>
      </c>
      <c r="I5588" t="s">
        <v>78</v>
      </c>
      <c r="J5588" t="s">
        <v>136</v>
      </c>
      <c r="K5588" t="s">
        <v>22</v>
      </c>
      <c r="L5588" t="s">
        <v>177</v>
      </c>
      <c r="M5588" t="s">
        <v>20696</v>
      </c>
      <c r="N5588" t="s">
        <v>20697</v>
      </c>
      <c r="O5588">
        <v>1.0199891666666665</v>
      </c>
      <c r="P5588">
        <v>0</v>
      </c>
      <c r="Q5588">
        <v>2</v>
      </c>
      <c r="R5588">
        <v>0</v>
      </c>
      <c r="S5588">
        <v>0</v>
      </c>
      <c r="T5588">
        <v>0</v>
      </c>
      <c r="U5588">
        <v>2</v>
      </c>
      <c r="V5588">
        <v>0</v>
      </c>
      <c r="W5588">
        <v>0</v>
      </c>
      <c r="X5588">
        <v>0</v>
      </c>
      <c r="Y5588">
        <v>0.36649597</v>
      </c>
      <c r="Z5588">
        <v>0</v>
      </c>
      <c r="AA5588">
        <v>0</v>
      </c>
      <c r="AB5588">
        <v>0</v>
      </c>
      <c r="AC5588">
        <v>1.9584600000000001</v>
      </c>
      <c r="AD5588">
        <v>0</v>
      </c>
      <c r="AE5588">
        <v>0</v>
      </c>
      <c r="AF5588">
        <v>2.3249559999999998</v>
      </c>
    </row>
    <row r="5589" spans="1:32" x14ac:dyDescent="0.3">
      <c r="A5589">
        <v>3018794</v>
      </c>
      <c r="B5589">
        <v>1</v>
      </c>
      <c r="C5589" t="s">
        <v>82</v>
      </c>
      <c r="D5589" t="s">
        <v>95</v>
      </c>
      <c r="E5589" t="s">
        <v>20698</v>
      </c>
      <c r="F5589" t="s">
        <v>20699</v>
      </c>
      <c r="G5589" t="s">
        <v>134</v>
      </c>
      <c r="H5589" t="s">
        <v>367</v>
      </c>
      <c r="I5589" t="s">
        <v>78</v>
      </c>
      <c r="J5589" t="s">
        <v>136</v>
      </c>
      <c r="K5589" t="s">
        <v>22</v>
      </c>
      <c r="L5589" t="s">
        <v>177</v>
      </c>
      <c r="M5589" t="s">
        <v>20700</v>
      </c>
      <c r="N5589" t="s">
        <v>20701</v>
      </c>
      <c r="O5589">
        <v>4.413796111111111</v>
      </c>
      <c r="P5589">
        <v>0</v>
      </c>
      <c r="Q5589">
        <v>1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</row>
    <row r="5590" spans="1:32" x14ac:dyDescent="0.3">
      <c r="A5590">
        <v>3017226</v>
      </c>
      <c r="B5590">
        <v>1</v>
      </c>
      <c r="C5590" t="s">
        <v>82</v>
      </c>
      <c r="D5590" t="s">
        <v>90</v>
      </c>
      <c r="E5590" t="s">
        <v>20702</v>
      </c>
      <c r="F5590" t="s">
        <v>20703</v>
      </c>
      <c r="G5590" t="s">
        <v>134</v>
      </c>
      <c r="H5590" t="s">
        <v>142</v>
      </c>
      <c r="I5590" t="s">
        <v>79</v>
      </c>
      <c r="J5590" t="s">
        <v>136</v>
      </c>
      <c r="K5590" t="s">
        <v>22</v>
      </c>
      <c r="L5590" t="s">
        <v>137</v>
      </c>
      <c r="M5590" t="s">
        <v>20704</v>
      </c>
      <c r="N5590" t="s">
        <v>20705</v>
      </c>
      <c r="O5590">
        <v>3.8327611111111111</v>
      </c>
      <c r="P5590">
        <v>1</v>
      </c>
      <c r="Q5590">
        <v>0</v>
      </c>
      <c r="R5590">
        <v>2</v>
      </c>
      <c r="S5590">
        <v>0</v>
      </c>
      <c r="T5590">
        <v>8</v>
      </c>
      <c r="U5590">
        <v>0</v>
      </c>
      <c r="V5590">
        <v>0</v>
      </c>
      <c r="W5590">
        <v>0</v>
      </c>
      <c r="X5590">
        <v>0.94909673999999999</v>
      </c>
      <c r="Y5590">
        <v>0</v>
      </c>
      <c r="Z5590">
        <v>5.3220543999999999</v>
      </c>
      <c r="AA5590">
        <v>0</v>
      </c>
      <c r="AB5590">
        <v>191.20891</v>
      </c>
      <c r="AC5590">
        <v>0</v>
      </c>
      <c r="AD5590">
        <v>0</v>
      </c>
      <c r="AE5590">
        <v>0</v>
      </c>
      <c r="AF5590">
        <v>197.48007000000001</v>
      </c>
    </row>
    <row r="5591" spans="1:32" x14ac:dyDescent="0.3">
      <c r="A5591">
        <v>3018466</v>
      </c>
      <c r="B5591">
        <v>1</v>
      </c>
      <c r="C5591" t="s">
        <v>83</v>
      </c>
      <c r="D5591" t="s">
        <v>116</v>
      </c>
      <c r="E5591" t="s">
        <v>20706</v>
      </c>
      <c r="F5591" t="s">
        <v>20707</v>
      </c>
      <c r="G5591" t="s">
        <v>134</v>
      </c>
      <c r="H5591" t="s">
        <v>216</v>
      </c>
      <c r="I5591" t="s">
        <v>78</v>
      </c>
      <c r="J5591" t="s">
        <v>136</v>
      </c>
      <c r="K5591" t="s">
        <v>22</v>
      </c>
      <c r="L5591" t="s">
        <v>177</v>
      </c>
      <c r="M5591" t="s">
        <v>20708</v>
      </c>
      <c r="N5591" t="s">
        <v>20709</v>
      </c>
      <c r="O5591">
        <v>0.36253555555555556</v>
      </c>
      <c r="P5591">
        <v>0</v>
      </c>
      <c r="Q5591">
        <v>1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9.6401684000000001E-2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9.6401684000000001E-2</v>
      </c>
    </row>
    <row r="5592" spans="1:32" x14ac:dyDescent="0.3">
      <c r="A5592">
        <v>3012556</v>
      </c>
      <c r="B5592">
        <v>1</v>
      </c>
      <c r="C5592" t="s">
        <v>82</v>
      </c>
      <c r="D5592" t="s">
        <v>100</v>
      </c>
      <c r="E5592" t="s">
        <v>20710</v>
      </c>
      <c r="F5592" t="s">
        <v>20711</v>
      </c>
      <c r="G5592" t="s">
        <v>134</v>
      </c>
      <c r="H5592" t="s">
        <v>211</v>
      </c>
      <c r="I5592" t="s">
        <v>79</v>
      </c>
      <c r="J5592" t="s">
        <v>136</v>
      </c>
      <c r="K5592" t="s">
        <v>22</v>
      </c>
      <c r="L5592" t="s">
        <v>177</v>
      </c>
      <c r="M5592" t="s">
        <v>20712</v>
      </c>
      <c r="N5592" t="s">
        <v>11167</v>
      </c>
      <c r="O5592">
        <v>2.7413219444444445</v>
      </c>
      <c r="P5592">
        <v>0</v>
      </c>
      <c r="Q5592">
        <v>2891</v>
      </c>
      <c r="R5592">
        <v>0</v>
      </c>
      <c r="S5592">
        <v>0</v>
      </c>
      <c r="T5592">
        <v>0</v>
      </c>
      <c r="U5592">
        <v>489</v>
      </c>
      <c r="V5592">
        <v>0</v>
      </c>
      <c r="W5592">
        <v>1</v>
      </c>
      <c r="X5592">
        <v>0</v>
      </c>
      <c r="Y5592">
        <v>2370.1660000000002</v>
      </c>
      <c r="Z5592">
        <v>0</v>
      </c>
      <c r="AA5592">
        <v>0</v>
      </c>
      <c r="AB5592">
        <v>0</v>
      </c>
      <c r="AC5592">
        <v>1091.9999</v>
      </c>
      <c r="AD5592">
        <v>0</v>
      </c>
      <c r="AE5592">
        <v>1.3655695000000001</v>
      </c>
      <c r="AF5592">
        <v>3463.5315000000001</v>
      </c>
    </row>
    <row r="5593" spans="1:32" x14ac:dyDescent="0.3">
      <c r="A5593">
        <v>3015599</v>
      </c>
      <c r="B5593">
        <v>1</v>
      </c>
      <c r="C5593" t="s">
        <v>83</v>
      </c>
      <c r="D5593" t="s">
        <v>122</v>
      </c>
      <c r="E5593" t="s">
        <v>12473</v>
      </c>
      <c r="F5593" t="s">
        <v>12474</v>
      </c>
      <c r="G5593" t="s">
        <v>134</v>
      </c>
      <c r="H5593" t="s">
        <v>147</v>
      </c>
      <c r="I5593" t="s">
        <v>79</v>
      </c>
      <c r="J5593" t="s">
        <v>136</v>
      </c>
      <c r="K5593" t="s">
        <v>22</v>
      </c>
      <c r="L5593" t="s">
        <v>137</v>
      </c>
      <c r="M5593" t="s">
        <v>20713</v>
      </c>
      <c r="N5593" t="s">
        <v>20714</v>
      </c>
      <c r="O5593">
        <v>0.8586111111111111</v>
      </c>
      <c r="P5593">
        <v>2</v>
      </c>
      <c r="Q5593">
        <v>237</v>
      </c>
      <c r="R5593">
        <v>29</v>
      </c>
      <c r="S5593">
        <v>51</v>
      </c>
      <c r="T5593">
        <v>0</v>
      </c>
      <c r="U5593">
        <v>7</v>
      </c>
      <c r="V5593">
        <v>1</v>
      </c>
      <c r="W5593">
        <v>0</v>
      </c>
      <c r="X5593">
        <v>0.30557695000000001</v>
      </c>
      <c r="Y5593">
        <v>28.347470999999999</v>
      </c>
      <c r="Z5593">
        <v>73.609790000000004</v>
      </c>
      <c r="AA5593">
        <v>5.3192320000000004</v>
      </c>
      <c r="AB5593">
        <v>0</v>
      </c>
      <c r="AC5593">
        <v>0.65021779999999996</v>
      </c>
      <c r="AD5593">
        <v>2.7509882000000001</v>
      </c>
      <c r="AE5593">
        <v>0</v>
      </c>
      <c r="AF5593">
        <v>110.98327</v>
      </c>
    </row>
    <row r="5594" spans="1:32" x14ac:dyDescent="0.3">
      <c r="A5594">
        <v>3017027</v>
      </c>
      <c r="B5594">
        <v>1</v>
      </c>
      <c r="C5594" t="s">
        <v>83</v>
      </c>
      <c r="D5594" t="s">
        <v>128</v>
      </c>
      <c r="E5594" t="s">
        <v>20715</v>
      </c>
      <c r="F5594" t="s">
        <v>20716</v>
      </c>
      <c r="G5594" t="s">
        <v>134</v>
      </c>
      <c r="H5594" t="s">
        <v>293</v>
      </c>
      <c r="I5594" t="s">
        <v>78</v>
      </c>
      <c r="J5594" t="s">
        <v>136</v>
      </c>
      <c r="K5594" t="s">
        <v>22</v>
      </c>
      <c r="L5594" t="s">
        <v>177</v>
      </c>
      <c r="M5594" t="s">
        <v>20717</v>
      </c>
      <c r="N5594" t="s">
        <v>20718</v>
      </c>
      <c r="O5594">
        <v>7.7660433333333341</v>
      </c>
      <c r="P5594">
        <v>0</v>
      </c>
      <c r="Q5594">
        <v>134</v>
      </c>
      <c r="R5594">
        <v>0</v>
      </c>
      <c r="S5594">
        <v>8</v>
      </c>
      <c r="T5594">
        <v>0</v>
      </c>
      <c r="U5594">
        <v>4</v>
      </c>
      <c r="V5594">
        <v>0</v>
      </c>
      <c r="W5594">
        <v>0</v>
      </c>
      <c r="X5594">
        <v>0</v>
      </c>
      <c r="Y5594">
        <v>361.35705999999999</v>
      </c>
      <c r="Z5594">
        <v>0</v>
      </c>
      <c r="AA5594">
        <v>19.823457999999999</v>
      </c>
      <c r="AB5594">
        <v>0</v>
      </c>
      <c r="AC5594">
        <v>14.046156</v>
      </c>
      <c r="AD5594">
        <v>0</v>
      </c>
      <c r="AE5594">
        <v>0</v>
      </c>
      <c r="AF5594">
        <v>395.22665000000001</v>
      </c>
    </row>
    <row r="5595" spans="1:32" x14ac:dyDescent="0.3">
      <c r="A5595">
        <v>3017790</v>
      </c>
      <c r="B5595">
        <v>1</v>
      </c>
      <c r="C5595" t="s">
        <v>82</v>
      </c>
      <c r="D5595" t="s">
        <v>88</v>
      </c>
      <c r="E5595" t="s">
        <v>20719</v>
      </c>
      <c r="F5595" t="s">
        <v>20720</v>
      </c>
      <c r="G5595" t="s">
        <v>134</v>
      </c>
      <c r="H5595" t="s">
        <v>182</v>
      </c>
      <c r="I5595" t="s">
        <v>78</v>
      </c>
      <c r="J5595" t="s">
        <v>136</v>
      </c>
      <c r="K5595" t="s">
        <v>22</v>
      </c>
      <c r="L5595" t="s">
        <v>177</v>
      </c>
      <c r="M5595" t="s">
        <v>20721</v>
      </c>
      <c r="N5595" t="s">
        <v>20722</v>
      </c>
      <c r="O5595">
        <v>0.46882388888888893</v>
      </c>
      <c r="P5595">
        <v>0</v>
      </c>
      <c r="Q5595">
        <v>108</v>
      </c>
      <c r="R5595">
        <v>0</v>
      </c>
      <c r="S5595">
        <v>0</v>
      </c>
      <c r="T5595">
        <v>0</v>
      </c>
      <c r="U5595">
        <v>2</v>
      </c>
      <c r="V5595">
        <v>0</v>
      </c>
      <c r="W5595">
        <v>0</v>
      </c>
      <c r="X5595">
        <v>0</v>
      </c>
      <c r="Y5595">
        <v>4.6430959999999999</v>
      </c>
      <c r="Z5595">
        <v>0</v>
      </c>
      <c r="AA5595">
        <v>0</v>
      </c>
      <c r="AB5595">
        <v>0</v>
      </c>
      <c r="AC5595">
        <v>2.5095979000000001E-2</v>
      </c>
      <c r="AD5595">
        <v>0</v>
      </c>
      <c r="AE5595">
        <v>0</v>
      </c>
      <c r="AF5595">
        <v>4.6681920000000003</v>
      </c>
    </row>
    <row r="5596" spans="1:32" x14ac:dyDescent="0.3">
      <c r="A5596">
        <v>3011988</v>
      </c>
      <c r="B5596">
        <v>1</v>
      </c>
      <c r="C5596" t="s">
        <v>83</v>
      </c>
      <c r="D5596" t="s">
        <v>130</v>
      </c>
      <c r="E5596" t="s">
        <v>20723</v>
      </c>
      <c r="F5596" t="s">
        <v>20724</v>
      </c>
      <c r="G5596" t="s">
        <v>134</v>
      </c>
      <c r="H5596" t="s">
        <v>336</v>
      </c>
      <c r="I5596" t="s">
        <v>79</v>
      </c>
      <c r="J5596" t="s">
        <v>136</v>
      </c>
      <c r="K5596" t="s">
        <v>22</v>
      </c>
      <c r="L5596" t="s">
        <v>137</v>
      </c>
      <c r="M5596" t="s">
        <v>20725</v>
      </c>
      <c r="N5596" t="s">
        <v>20726</v>
      </c>
      <c r="O5596">
        <v>2.5047222222222221</v>
      </c>
      <c r="P5596">
        <v>0</v>
      </c>
      <c r="Q5596">
        <v>0</v>
      </c>
      <c r="R5596">
        <v>0</v>
      </c>
      <c r="S5596">
        <v>0</v>
      </c>
      <c r="T5596">
        <v>5</v>
      </c>
      <c r="U5596">
        <v>0</v>
      </c>
      <c r="V5596">
        <v>7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56.920160000000003</v>
      </c>
      <c r="AC5596">
        <v>0</v>
      </c>
      <c r="AD5596">
        <v>1006.98645</v>
      </c>
      <c r="AE5596">
        <v>0</v>
      </c>
      <c r="AF5596">
        <v>1063.9066</v>
      </c>
    </row>
    <row r="5597" spans="1:32" x14ac:dyDescent="0.3">
      <c r="A5597">
        <v>3019746</v>
      </c>
      <c r="B5597">
        <v>1</v>
      </c>
      <c r="C5597" t="s">
        <v>83</v>
      </c>
      <c r="D5597" t="s">
        <v>123</v>
      </c>
      <c r="E5597" t="s">
        <v>20727</v>
      </c>
      <c r="F5597" t="s">
        <v>20728</v>
      </c>
      <c r="G5597" t="s">
        <v>134</v>
      </c>
      <c r="H5597" t="s">
        <v>874</v>
      </c>
      <c r="I5597" t="s">
        <v>78</v>
      </c>
      <c r="J5597" t="s">
        <v>136</v>
      </c>
      <c r="K5597" t="s">
        <v>3</v>
      </c>
      <c r="L5597" t="s">
        <v>177</v>
      </c>
      <c r="M5597" t="s">
        <v>20729</v>
      </c>
      <c r="N5597" t="s">
        <v>20730</v>
      </c>
      <c r="O5597">
        <v>1.7783333333333333</v>
      </c>
      <c r="P5597">
        <v>0</v>
      </c>
      <c r="Q5597">
        <v>60</v>
      </c>
      <c r="R5597">
        <v>0</v>
      </c>
      <c r="S5597">
        <v>1</v>
      </c>
      <c r="T5597">
        <v>0</v>
      </c>
      <c r="U5597">
        <v>6</v>
      </c>
      <c r="V5597">
        <v>0</v>
      </c>
      <c r="W5597">
        <v>0</v>
      </c>
      <c r="X5597">
        <v>0</v>
      </c>
      <c r="Y5597">
        <v>29.085066000000001</v>
      </c>
      <c r="Z5597">
        <v>0</v>
      </c>
      <c r="AA5597">
        <v>0</v>
      </c>
      <c r="AB5597">
        <v>0</v>
      </c>
      <c r="AC5597">
        <v>6.9546533000000004</v>
      </c>
      <c r="AD5597">
        <v>0</v>
      </c>
      <c r="AE5597">
        <v>0</v>
      </c>
      <c r="AF5597">
        <v>36.039720000000003</v>
      </c>
    </row>
    <row r="5598" spans="1:32" x14ac:dyDescent="0.3">
      <c r="A5598">
        <v>3012348</v>
      </c>
      <c r="B5598">
        <v>1</v>
      </c>
      <c r="C5598" t="s">
        <v>82</v>
      </c>
      <c r="D5598" t="s">
        <v>113</v>
      </c>
      <c r="E5598" t="s">
        <v>20731</v>
      </c>
      <c r="F5598" t="s">
        <v>20732</v>
      </c>
      <c r="G5598" t="s">
        <v>134</v>
      </c>
      <c r="H5598" t="s">
        <v>147</v>
      </c>
      <c r="I5598" t="s">
        <v>79</v>
      </c>
      <c r="J5598" t="s">
        <v>136</v>
      </c>
      <c r="K5598" t="s">
        <v>22</v>
      </c>
      <c r="L5598" t="s">
        <v>137</v>
      </c>
      <c r="M5598" t="s">
        <v>20733</v>
      </c>
      <c r="N5598" t="s">
        <v>20734</v>
      </c>
      <c r="O5598">
        <v>8.5905555555555555</v>
      </c>
      <c r="P5598">
        <v>0</v>
      </c>
      <c r="Q5598">
        <v>165</v>
      </c>
      <c r="R5598">
        <v>0</v>
      </c>
      <c r="S5598">
        <v>257</v>
      </c>
      <c r="T5598">
        <v>2</v>
      </c>
      <c r="U5598">
        <v>77</v>
      </c>
      <c r="V5598">
        <v>0</v>
      </c>
      <c r="W5598">
        <v>0</v>
      </c>
      <c r="X5598">
        <v>0</v>
      </c>
      <c r="Y5598">
        <v>1013.3273</v>
      </c>
      <c r="Z5598">
        <v>0</v>
      </c>
      <c r="AA5598">
        <v>914.28485000000001</v>
      </c>
      <c r="AB5598">
        <v>135.7054</v>
      </c>
      <c r="AC5598">
        <v>912.22329999999999</v>
      </c>
      <c r="AD5598">
        <v>0</v>
      </c>
      <c r="AE5598">
        <v>0</v>
      </c>
      <c r="AF5598">
        <v>2975.5408000000002</v>
      </c>
    </row>
    <row r="5599" spans="1:32" x14ac:dyDescent="0.3">
      <c r="A5599">
        <v>3018496</v>
      </c>
      <c r="B5599">
        <v>1</v>
      </c>
      <c r="C5599" t="s">
        <v>82</v>
      </c>
      <c r="D5599" t="s">
        <v>104</v>
      </c>
      <c r="E5599" t="s">
        <v>15838</v>
      </c>
      <c r="F5599" t="s">
        <v>15839</v>
      </c>
      <c r="G5599" t="s">
        <v>134</v>
      </c>
      <c r="H5599" t="s">
        <v>478</v>
      </c>
      <c r="I5599" t="s">
        <v>78</v>
      </c>
      <c r="J5599" t="s">
        <v>136</v>
      </c>
      <c r="K5599" t="s">
        <v>22</v>
      </c>
      <c r="L5599" t="s">
        <v>177</v>
      </c>
      <c r="M5599" t="s">
        <v>20735</v>
      </c>
      <c r="N5599" t="s">
        <v>20736</v>
      </c>
      <c r="O5599">
        <v>1.0163802777777777</v>
      </c>
      <c r="P5599">
        <v>0</v>
      </c>
      <c r="Q5599">
        <v>11</v>
      </c>
      <c r="R5599">
        <v>0</v>
      </c>
      <c r="S5599">
        <v>0</v>
      </c>
      <c r="T5599">
        <v>0</v>
      </c>
      <c r="U5599">
        <v>19</v>
      </c>
      <c r="V5599">
        <v>0</v>
      </c>
      <c r="W5599">
        <v>0</v>
      </c>
      <c r="X5599">
        <v>0</v>
      </c>
      <c r="Y5599">
        <v>4.7915916000000003</v>
      </c>
      <c r="Z5599">
        <v>0</v>
      </c>
      <c r="AA5599">
        <v>0</v>
      </c>
      <c r="AB5599">
        <v>0</v>
      </c>
      <c r="AC5599">
        <v>36.698886999999999</v>
      </c>
      <c r="AD5599">
        <v>0</v>
      </c>
      <c r="AE5599">
        <v>0</v>
      </c>
      <c r="AF5599">
        <v>41.490479999999998</v>
      </c>
    </row>
    <row r="5600" spans="1:32" x14ac:dyDescent="0.3">
      <c r="A5600">
        <v>3017131</v>
      </c>
      <c r="B5600">
        <v>1</v>
      </c>
      <c r="C5600" t="s">
        <v>82</v>
      </c>
      <c r="D5600" t="s">
        <v>91</v>
      </c>
      <c r="E5600" t="s">
        <v>17554</v>
      </c>
      <c r="F5600" t="s">
        <v>17555</v>
      </c>
      <c r="G5600" t="s">
        <v>134</v>
      </c>
      <c r="H5600" t="s">
        <v>216</v>
      </c>
      <c r="I5600" t="s">
        <v>78</v>
      </c>
      <c r="J5600" t="s">
        <v>136</v>
      </c>
      <c r="K5600" t="s">
        <v>22</v>
      </c>
      <c r="L5600" t="s">
        <v>177</v>
      </c>
      <c r="M5600" t="s">
        <v>20737</v>
      </c>
      <c r="N5600" t="s">
        <v>20738</v>
      </c>
      <c r="O5600">
        <v>3.7316105555555557</v>
      </c>
      <c r="P5600">
        <v>0</v>
      </c>
      <c r="Q5600">
        <v>7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13.315823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13.315823</v>
      </c>
    </row>
    <row r="5601" spans="1:32" x14ac:dyDescent="0.3">
      <c r="A5601">
        <v>3015390</v>
      </c>
      <c r="B5601">
        <v>1</v>
      </c>
      <c r="C5601" t="s">
        <v>83</v>
      </c>
      <c r="D5601" t="s">
        <v>127</v>
      </c>
      <c r="E5601" t="s">
        <v>20739</v>
      </c>
      <c r="F5601" t="s">
        <v>20740</v>
      </c>
      <c r="G5601" t="s">
        <v>134</v>
      </c>
      <c r="H5601" t="s">
        <v>874</v>
      </c>
      <c r="I5601" t="s">
        <v>78</v>
      </c>
      <c r="J5601" t="s">
        <v>136</v>
      </c>
      <c r="K5601" t="s">
        <v>3</v>
      </c>
      <c r="L5601" t="s">
        <v>177</v>
      </c>
      <c r="M5601" t="s">
        <v>20741</v>
      </c>
      <c r="N5601" t="s">
        <v>20742</v>
      </c>
      <c r="O5601">
        <v>2.4284583333333334</v>
      </c>
      <c r="P5601">
        <v>0</v>
      </c>
      <c r="Q5601">
        <v>7</v>
      </c>
      <c r="R5601">
        <v>0</v>
      </c>
      <c r="S5601">
        <v>5</v>
      </c>
      <c r="T5601">
        <v>0</v>
      </c>
      <c r="U5601">
        <v>2</v>
      </c>
      <c r="V5601">
        <v>0</v>
      </c>
      <c r="W5601">
        <v>0</v>
      </c>
      <c r="X5601">
        <v>0</v>
      </c>
      <c r="Y5601">
        <v>1.8576961999999999</v>
      </c>
      <c r="Z5601">
        <v>0</v>
      </c>
      <c r="AA5601">
        <v>0.51407659999999999</v>
      </c>
      <c r="AB5601">
        <v>0</v>
      </c>
      <c r="AC5601">
        <v>0.25903428000000001</v>
      </c>
      <c r="AD5601">
        <v>0</v>
      </c>
      <c r="AE5601">
        <v>0</v>
      </c>
      <c r="AF5601">
        <v>2.6308072</v>
      </c>
    </row>
    <row r="5602" spans="1:32" x14ac:dyDescent="0.3">
      <c r="A5602">
        <v>3016842</v>
      </c>
      <c r="B5602">
        <v>1</v>
      </c>
      <c r="C5602" t="s">
        <v>82</v>
      </c>
      <c r="D5602" t="s">
        <v>92</v>
      </c>
      <c r="E5602" t="s">
        <v>14308</v>
      </c>
      <c r="F5602" t="s">
        <v>14309</v>
      </c>
      <c r="G5602" t="s">
        <v>134</v>
      </c>
      <c r="H5602" t="s">
        <v>238</v>
      </c>
      <c r="I5602" t="s">
        <v>78</v>
      </c>
      <c r="J5602" t="s">
        <v>136</v>
      </c>
      <c r="K5602" t="s">
        <v>22</v>
      </c>
      <c r="L5602" t="s">
        <v>177</v>
      </c>
      <c r="M5602" t="s">
        <v>20743</v>
      </c>
      <c r="N5602" t="s">
        <v>20744</v>
      </c>
      <c r="O5602">
        <v>5.5412133333333333</v>
      </c>
      <c r="P5602">
        <v>0</v>
      </c>
      <c r="Q5602">
        <v>2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6.577064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6.577064</v>
      </c>
    </row>
    <row r="5603" spans="1:32" x14ac:dyDescent="0.3">
      <c r="A5603">
        <v>3018381</v>
      </c>
      <c r="B5603">
        <v>1</v>
      </c>
      <c r="C5603" t="s">
        <v>82</v>
      </c>
      <c r="D5603" t="s">
        <v>92</v>
      </c>
      <c r="E5603" t="s">
        <v>20745</v>
      </c>
      <c r="F5603" t="s">
        <v>20746</v>
      </c>
      <c r="G5603" t="s">
        <v>134</v>
      </c>
      <c r="H5603" t="s">
        <v>367</v>
      </c>
      <c r="I5603" t="s">
        <v>78</v>
      </c>
      <c r="J5603" t="s">
        <v>136</v>
      </c>
      <c r="K5603" t="s">
        <v>22</v>
      </c>
      <c r="L5603" t="s">
        <v>177</v>
      </c>
      <c r="M5603" t="s">
        <v>20747</v>
      </c>
      <c r="N5603" t="s">
        <v>20748</v>
      </c>
      <c r="O5603">
        <v>2.50115</v>
      </c>
      <c r="P5603">
        <v>0</v>
      </c>
      <c r="Q5603">
        <v>2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0.77714335999999995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0.77714335999999995</v>
      </c>
    </row>
    <row r="5604" spans="1:32" x14ac:dyDescent="0.3">
      <c r="A5604">
        <v>3015254</v>
      </c>
      <c r="B5604">
        <v>1</v>
      </c>
      <c r="C5604" t="s">
        <v>82</v>
      </c>
      <c r="D5604" t="s">
        <v>98</v>
      </c>
      <c r="E5604" t="s">
        <v>20749</v>
      </c>
      <c r="F5604" t="s">
        <v>20750</v>
      </c>
      <c r="G5604" t="s">
        <v>134</v>
      </c>
      <c r="H5604" t="s">
        <v>247</v>
      </c>
      <c r="I5604" t="s">
        <v>78</v>
      </c>
      <c r="J5604" t="s">
        <v>136</v>
      </c>
      <c r="K5604" t="s">
        <v>22</v>
      </c>
      <c r="L5604" t="s">
        <v>177</v>
      </c>
      <c r="M5604" t="s">
        <v>20751</v>
      </c>
      <c r="N5604" t="s">
        <v>20752</v>
      </c>
      <c r="O5604">
        <v>0.38553944444444443</v>
      </c>
      <c r="P5604">
        <v>0</v>
      </c>
      <c r="Q5604">
        <v>80</v>
      </c>
      <c r="R5604">
        <v>0</v>
      </c>
      <c r="S5604">
        <v>0</v>
      </c>
      <c r="T5604">
        <v>0</v>
      </c>
      <c r="U5604">
        <v>4</v>
      </c>
      <c r="V5604">
        <v>0</v>
      </c>
      <c r="W5604">
        <v>0</v>
      </c>
      <c r="X5604">
        <v>0</v>
      </c>
      <c r="Y5604">
        <v>10.255324999999999</v>
      </c>
      <c r="Z5604">
        <v>0</v>
      </c>
      <c r="AA5604">
        <v>0</v>
      </c>
      <c r="AB5604">
        <v>0</v>
      </c>
      <c r="AC5604">
        <v>0.42601972999999999</v>
      </c>
      <c r="AD5604">
        <v>0</v>
      </c>
      <c r="AE5604">
        <v>0</v>
      </c>
      <c r="AF5604">
        <v>10.681345</v>
      </c>
    </row>
    <row r="5605" spans="1:32" x14ac:dyDescent="0.3">
      <c r="A5605">
        <v>3017014</v>
      </c>
      <c r="B5605">
        <v>1</v>
      </c>
      <c r="C5605" t="s">
        <v>82</v>
      </c>
      <c r="D5605" t="s">
        <v>91</v>
      </c>
      <c r="E5605" t="s">
        <v>20753</v>
      </c>
      <c r="F5605" t="s">
        <v>20754</v>
      </c>
      <c r="G5605" t="s">
        <v>134</v>
      </c>
      <c r="H5605" t="s">
        <v>367</v>
      </c>
      <c r="I5605" t="s">
        <v>78</v>
      </c>
      <c r="J5605" t="s">
        <v>136</v>
      </c>
      <c r="K5605" t="s">
        <v>22</v>
      </c>
      <c r="L5605" t="s">
        <v>177</v>
      </c>
      <c r="M5605" t="s">
        <v>20755</v>
      </c>
      <c r="N5605" t="s">
        <v>20756</v>
      </c>
      <c r="O5605">
        <v>8.4748277777777776</v>
      </c>
      <c r="P5605">
        <v>0</v>
      </c>
      <c r="Q5605">
        <v>5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7.0908803999999996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7.0908803999999996</v>
      </c>
    </row>
    <row r="5606" spans="1:32" x14ac:dyDescent="0.3">
      <c r="A5606">
        <v>3017128</v>
      </c>
      <c r="B5606">
        <v>1</v>
      </c>
      <c r="C5606" t="s">
        <v>82</v>
      </c>
      <c r="D5606" t="s">
        <v>88</v>
      </c>
      <c r="E5606" t="s">
        <v>20757</v>
      </c>
      <c r="F5606" t="s">
        <v>20758</v>
      </c>
      <c r="G5606" t="s">
        <v>134</v>
      </c>
      <c r="H5606" t="s">
        <v>247</v>
      </c>
      <c r="I5606" t="s">
        <v>78</v>
      </c>
      <c r="J5606" t="s">
        <v>136</v>
      </c>
      <c r="K5606" t="s">
        <v>22</v>
      </c>
      <c r="L5606" t="s">
        <v>177</v>
      </c>
      <c r="M5606" t="s">
        <v>20759</v>
      </c>
      <c r="N5606" t="s">
        <v>20760</v>
      </c>
      <c r="O5606">
        <v>1.747986111111111</v>
      </c>
      <c r="P5606">
        <v>0</v>
      </c>
      <c r="Q5606">
        <v>8</v>
      </c>
      <c r="R5606">
        <v>0</v>
      </c>
      <c r="S5606">
        <v>2</v>
      </c>
      <c r="T5606">
        <v>0</v>
      </c>
      <c r="U5606">
        <v>2</v>
      </c>
      <c r="V5606">
        <v>0</v>
      </c>
      <c r="W5606">
        <v>0</v>
      </c>
      <c r="X5606">
        <v>0</v>
      </c>
      <c r="Y5606">
        <v>1.5643982999999999</v>
      </c>
      <c r="Z5606">
        <v>0</v>
      </c>
      <c r="AA5606">
        <v>3.2297409999999999E-2</v>
      </c>
      <c r="AB5606">
        <v>0</v>
      </c>
      <c r="AC5606">
        <v>8.5382760000000002E-2</v>
      </c>
      <c r="AD5606">
        <v>0</v>
      </c>
      <c r="AE5606">
        <v>0</v>
      </c>
      <c r="AF5606">
        <v>1.6820785</v>
      </c>
    </row>
    <row r="5607" spans="1:32" x14ac:dyDescent="0.3">
      <c r="A5607">
        <v>3013463</v>
      </c>
      <c r="B5607">
        <v>1</v>
      </c>
      <c r="C5607" t="s">
        <v>83</v>
      </c>
      <c r="D5607" t="s">
        <v>115</v>
      </c>
      <c r="E5607" t="s">
        <v>20761</v>
      </c>
      <c r="F5607" t="s">
        <v>20762</v>
      </c>
      <c r="G5607" t="s">
        <v>134</v>
      </c>
      <c r="H5607" t="s">
        <v>336</v>
      </c>
      <c r="I5607" t="s">
        <v>79</v>
      </c>
      <c r="J5607" t="s">
        <v>136</v>
      </c>
      <c r="K5607" t="s">
        <v>22</v>
      </c>
      <c r="L5607" t="s">
        <v>137</v>
      </c>
      <c r="M5607" t="s">
        <v>20763</v>
      </c>
      <c r="N5607" t="s">
        <v>20764</v>
      </c>
      <c r="O5607">
        <v>4.7422788888888894</v>
      </c>
      <c r="P5607">
        <v>0</v>
      </c>
      <c r="Q5607">
        <v>0</v>
      </c>
      <c r="R5607">
        <v>5</v>
      </c>
      <c r="S5607">
        <v>0</v>
      </c>
      <c r="T5607">
        <v>5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11.362821</v>
      </c>
      <c r="AA5607">
        <v>0</v>
      </c>
      <c r="AB5607">
        <v>26.634584</v>
      </c>
      <c r="AC5607">
        <v>0</v>
      </c>
      <c r="AD5607">
        <v>0</v>
      </c>
      <c r="AE5607">
        <v>0</v>
      </c>
      <c r="AF5607">
        <v>37.997405999999998</v>
      </c>
    </row>
    <row r="5608" spans="1:32" x14ac:dyDescent="0.3">
      <c r="A5608">
        <v>3020026</v>
      </c>
      <c r="B5608">
        <v>3</v>
      </c>
      <c r="C5608" t="s">
        <v>82</v>
      </c>
      <c r="D5608" t="s">
        <v>90</v>
      </c>
      <c r="E5608" t="s">
        <v>20765</v>
      </c>
      <c r="F5608" t="s">
        <v>20766</v>
      </c>
      <c r="G5608" t="s">
        <v>134</v>
      </c>
      <c r="H5608" t="s">
        <v>247</v>
      </c>
      <c r="I5608" t="s">
        <v>78</v>
      </c>
      <c r="J5608" t="s">
        <v>136</v>
      </c>
      <c r="K5608" t="s">
        <v>22</v>
      </c>
      <c r="L5608" t="s">
        <v>177</v>
      </c>
      <c r="M5608" t="s">
        <v>20767</v>
      </c>
      <c r="N5608" t="s">
        <v>20768</v>
      </c>
      <c r="O5608">
        <v>1.3512291666666667</v>
      </c>
      <c r="P5608">
        <v>0</v>
      </c>
      <c r="Q5608">
        <v>9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4.3182473000000003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4.3182473000000003</v>
      </c>
    </row>
    <row r="5609" spans="1:32" x14ac:dyDescent="0.3">
      <c r="A5609">
        <v>3016863</v>
      </c>
      <c r="B5609">
        <v>1</v>
      </c>
      <c r="C5609" t="s">
        <v>82</v>
      </c>
      <c r="D5609" t="s">
        <v>112</v>
      </c>
      <c r="E5609" t="s">
        <v>20769</v>
      </c>
      <c r="F5609" t="s">
        <v>20770</v>
      </c>
      <c r="G5609" t="s">
        <v>134</v>
      </c>
      <c r="H5609" t="s">
        <v>367</v>
      </c>
      <c r="I5609" t="s">
        <v>78</v>
      </c>
      <c r="J5609" t="s">
        <v>136</v>
      </c>
      <c r="K5609" t="s">
        <v>22</v>
      </c>
      <c r="L5609" t="s">
        <v>177</v>
      </c>
      <c r="M5609" t="s">
        <v>20771</v>
      </c>
      <c r="N5609" t="s">
        <v>20772</v>
      </c>
      <c r="O5609">
        <v>1.7450222222222223</v>
      </c>
      <c r="P5609">
        <v>0</v>
      </c>
      <c r="Q5609">
        <v>32</v>
      </c>
      <c r="R5609">
        <v>0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0</v>
      </c>
      <c r="Y5609">
        <v>13.440607999999999</v>
      </c>
      <c r="Z5609">
        <v>0</v>
      </c>
      <c r="AA5609">
        <v>0</v>
      </c>
      <c r="AB5609">
        <v>0</v>
      </c>
      <c r="AC5609">
        <v>0.56748900000000002</v>
      </c>
      <c r="AD5609">
        <v>0</v>
      </c>
      <c r="AE5609">
        <v>0</v>
      </c>
      <c r="AF5609">
        <v>14.008098</v>
      </c>
    </row>
    <row r="5610" spans="1:32" x14ac:dyDescent="0.3">
      <c r="A5610">
        <v>3011261</v>
      </c>
      <c r="B5610">
        <v>1</v>
      </c>
      <c r="C5610" t="s">
        <v>83</v>
      </c>
      <c r="D5610" t="s">
        <v>120</v>
      </c>
      <c r="E5610" t="s">
        <v>20773</v>
      </c>
      <c r="F5610" t="s">
        <v>20774</v>
      </c>
      <c r="G5610" t="s">
        <v>134</v>
      </c>
      <c r="H5610" t="s">
        <v>142</v>
      </c>
      <c r="I5610" t="s">
        <v>79</v>
      </c>
      <c r="J5610" t="s">
        <v>136</v>
      </c>
      <c r="K5610" t="s">
        <v>22</v>
      </c>
      <c r="L5610" t="s">
        <v>137</v>
      </c>
      <c r="M5610" t="s">
        <v>20775</v>
      </c>
      <c r="N5610" t="s">
        <v>20776</v>
      </c>
      <c r="O5610">
        <v>7.878333333333333</v>
      </c>
      <c r="P5610">
        <v>22</v>
      </c>
      <c r="Q5610">
        <v>4445</v>
      </c>
      <c r="R5610">
        <v>556</v>
      </c>
      <c r="S5610">
        <v>520</v>
      </c>
      <c r="T5610">
        <v>50</v>
      </c>
      <c r="U5610">
        <v>496</v>
      </c>
      <c r="V5610">
        <v>4</v>
      </c>
      <c r="W5610">
        <v>0</v>
      </c>
      <c r="X5610">
        <v>413.03748000000002</v>
      </c>
      <c r="Y5610">
        <v>3901.1876999999999</v>
      </c>
      <c r="Z5610">
        <v>1634.0924</v>
      </c>
      <c r="AA5610">
        <v>656.90049999999997</v>
      </c>
      <c r="AB5610">
        <v>2515.5374000000002</v>
      </c>
      <c r="AC5610">
        <v>1205.2797</v>
      </c>
      <c r="AD5610">
        <v>203.352</v>
      </c>
      <c r="AE5610">
        <v>0</v>
      </c>
      <c r="AF5610">
        <v>10529.387000000001</v>
      </c>
    </row>
    <row r="5611" spans="1:32" x14ac:dyDescent="0.3">
      <c r="A5611">
        <v>3019293</v>
      </c>
      <c r="B5611">
        <v>1</v>
      </c>
      <c r="C5611" t="s">
        <v>82</v>
      </c>
      <c r="D5611" t="s">
        <v>107</v>
      </c>
      <c r="E5611" t="s">
        <v>20777</v>
      </c>
      <c r="F5611" t="s">
        <v>20778</v>
      </c>
      <c r="G5611" t="s">
        <v>134</v>
      </c>
      <c r="H5611" t="s">
        <v>293</v>
      </c>
      <c r="I5611" t="s">
        <v>78</v>
      </c>
      <c r="J5611" t="s">
        <v>136</v>
      </c>
      <c r="K5611" t="s">
        <v>22</v>
      </c>
      <c r="L5611" t="s">
        <v>177</v>
      </c>
      <c r="M5611" t="s">
        <v>20779</v>
      </c>
      <c r="N5611" t="s">
        <v>20780</v>
      </c>
      <c r="O5611">
        <v>1.3416047222222223</v>
      </c>
      <c r="P5611">
        <v>0</v>
      </c>
      <c r="Q5611">
        <v>66</v>
      </c>
      <c r="R5611">
        <v>0</v>
      </c>
      <c r="S5611">
        <v>0</v>
      </c>
      <c r="T5611">
        <v>0</v>
      </c>
      <c r="U5611">
        <v>13</v>
      </c>
      <c r="V5611">
        <v>0</v>
      </c>
      <c r="W5611">
        <v>0</v>
      </c>
      <c r="X5611">
        <v>0</v>
      </c>
      <c r="Y5611">
        <v>17.618746000000002</v>
      </c>
      <c r="Z5611">
        <v>0</v>
      </c>
      <c r="AA5611">
        <v>0</v>
      </c>
      <c r="AB5611">
        <v>0</v>
      </c>
      <c r="AC5611">
        <v>21.101168000000001</v>
      </c>
      <c r="AD5611">
        <v>0</v>
      </c>
      <c r="AE5611">
        <v>0</v>
      </c>
      <c r="AF5611">
        <v>38.719912999999998</v>
      </c>
    </row>
    <row r="5612" spans="1:32" x14ac:dyDescent="0.3">
      <c r="A5612">
        <v>3013307</v>
      </c>
      <c r="B5612">
        <v>1</v>
      </c>
      <c r="C5612" t="s">
        <v>82</v>
      </c>
      <c r="D5612" t="s">
        <v>92</v>
      </c>
      <c r="E5612" t="s">
        <v>6414</v>
      </c>
      <c r="F5612" t="s">
        <v>6415</v>
      </c>
      <c r="G5612" t="s">
        <v>134</v>
      </c>
      <c r="H5612" t="s">
        <v>142</v>
      </c>
      <c r="I5612" t="s">
        <v>79</v>
      </c>
      <c r="J5612" t="s">
        <v>136</v>
      </c>
      <c r="K5612" t="s">
        <v>22</v>
      </c>
      <c r="L5612" t="s">
        <v>137</v>
      </c>
      <c r="M5612" t="s">
        <v>20781</v>
      </c>
      <c r="N5612" t="s">
        <v>20782</v>
      </c>
      <c r="O5612">
        <v>8.9594444444444452</v>
      </c>
      <c r="P5612">
        <v>0</v>
      </c>
      <c r="Q5612">
        <v>486</v>
      </c>
      <c r="R5612">
        <v>5</v>
      </c>
      <c r="S5612">
        <v>0</v>
      </c>
      <c r="T5612">
        <v>1</v>
      </c>
      <c r="U5612">
        <v>9</v>
      </c>
      <c r="V5612">
        <v>0</v>
      </c>
      <c r="W5612">
        <v>0</v>
      </c>
      <c r="X5612">
        <v>0</v>
      </c>
      <c r="Y5612">
        <v>429.88522</v>
      </c>
      <c r="Z5612">
        <v>5390.2120000000004</v>
      </c>
      <c r="AA5612">
        <v>0</v>
      </c>
      <c r="AB5612">
        <v>2.1344970000000001</v>
      </c>
      <c r="AC5612">
        <v>95.039510000000007</v>
      </c>
      <c r="AD5612">
        <v>0</v>
      </c>
      <c r="AE5612">
        <v>0</v>
      </c>
      <c r="AF5612">
        <v>5917.2714999999998</v>
      </c>
    </row>
    <row r="5613" spans="1:32" x14ac:dyDescent="0.3">
      <c r="A5613">
        <v>3015199</v>
      </c>
      <c r="B5613">
        <v>1</v>
      </c>
      <c r="C5613" t="s">
        <v>82</v>
      </c>
      <c r="D5613" t="s">
        <v>94</v>
      </c>
      <c r="E5613" t="s">
        <v>20783</v>
      </c>
      <c r="F5613" t="s">
        <v>20784</v>
      </c>
      <c r="G5613" t="s">
        <v>134</v>
      </c>
      <c r="H5613" t="s">
        <v>327</v>
      </c>
      <c r="I5613" t="s">
        <v>78</v>
      </c>
      <c r="J5613" t="s">
        <v>136</v>
      </c>
      <c r="K5613" t="s">
        <v>22</v>
      </c>
      <c r="L5613" t="s">
        <v>177</v>
      </c>
      <c r="M5613" t="s">
        <v>20785</v>
      </c>
      <c r="N5613" t="s">
        <v>20786</v>
      </c>
      <c r="O5613">
        <v>4.3332591666666671</v>
      </c>
      <c r="P5613">
        <v>0</v>
      </c>
      <c r="Q5613">
        <v>99</v>
      </c>
      <c r="R5613">
        <v>0</v>
      </c>
      <c r="S5613">
        <v>0</v>
      </c>
      <c r="T5613">
        <v>0</v>
      </c>
      <c r="U5613">
        <v>9</v>
      </c>
      <c r="V5613">
        <v>0</v>
      </c>
      <c r="W5613">
        <v>0</v>
      </c>
      <c r="X5613">
        <v>0</v>
      </c>
      <c r="Y5613">
        <v>32.162655000000001</v>
      </c>
      <c r="Z5613">
        <v>0</v>
      </c>
      <c r="AA5613">
        <v>0</v>
      </c>
      <c r="AB5613">
        <v>0</v>
      </c>
      <c r="AC5613">
        <v>13.580145</v>
      </c>
      <c r="AD5613">
        <v>0</v>
      </c>
      <c r="AE5613">
        <v>0</v>
      </c>
      <c r="AF5613">
        <v>45.742798000000001</v>
      </c>
    </row>
    <row r="5614" spans="1:32" x14ac:dyDescent="0.3">
      <c r="A5614">
        <v>3018433</v>
      </c>
      <c r="B5614">
        <v>1</v>
      </c>
      <c r="C5614" t="s">
        <v>82</v>
      </c>
      <c r="D5614" t="s">
        <v>104</v>
      </c>
      <c r="E5614" t="s">
        <v>5310</v>
      </c>
      <c r="F5614" t="s">
        <v>5311</v>
      </c>
      <c r="G5614" t="s">
        <v>134</v>
      </c>
      <c r="H5614" t="s">
        <v>182</v>
      </c>
      <c r="I5614" t="s">
        <v>78</v>
      </c>
      <c r="J5614" t="s">
        <v>136</v>
      </c>
      <c r="K5614" t="s">
        <v>22</v>
      </c>
      <c r="L5614" t="s">
        <v>177</v>
      </c>
      <c r="M5614" t="s">
        <v>20787</v>
      </c>
      <c r="N5614" t="s">
        <v>20788</v>
      </c>
      <c r="O5614">
        <v>2.3558574999999999</v>
      </c>
      <c r="P5614">
        <v>0</v>
      </c>
      <c r="Q5614">
        <v>24</v>
      </c>
      <c r="R5614">
        <v>0</v>
      </c>
      <c r="S5614">
        <v>0</v>
      </c>
      <c r="T5614">
        <v>0</v>
      </c>
      <c r="U5614">
        <v>37</v>
      </c>
      <c r="V5614">
        <v>0</v>
      </c>
      <c r="W5614">
        <v>0</v>
      </c>
      <c r="X5614">
        <v>0</v>
      </c>
      <c r="Y5614">
        <v>19.064526000000001</v>
      </c>
      <c r="Z5614">
        <v>0</v>
      </c>
      <c r="AA5614">
        <v>0</v>
      </c>
      <c r="AB5614">
        <v>0</v>
      </c>
      <c r="AC5614">
        <v>59.714621999999999</v>
      </c>
      <c r="AD5614">
        <v>0</v>
      </c>
      <c r="AE5614">
        <v>0</v>
      </c>
      <c r="AF5614">
        <v>78.779150000000001</v>
      </c>
    </row>
    <row r="5615" spans="1:32" x14ac:dyDescent="0.3">
      <c r="A5615">
        <v>3019924</v>
      </c>
      <c r="B5615">
        <v>1</v>
      </c>
      <c r="C5615" t="s">
        <v>83</v>
      </c>
      <c r="D5615" t="s">
        <v>119</v>
      </c>
      <c r="E5615" t="s">
        <v>20789</v>
      </c>
      <c r="F5615" t="s">
        <v>20790</v>
      </c>
      <c r="G5615" t="s">
        <v>134</v>
      </c>
      <c r="H5615" t="s">
        <v>318</v>
      </c>
      <c r="I5615" t="s">
        <v>79</v>
      </c>
      <c r="J5615" t="s">
        <v>136</v>
      </c>
      <c r="K5615" t="s">
        <v>22</v>
      </c>
      <c r="L5615" t="s">
        <v>177</v>
      </c>
      <c r="M5615" t="s">
        <v>20791</v>
      </c>
      <c r="N5615" t="s">
        <v>20792</v>
      </c>
      <c r="O5615">
        <v>0.61152444444444443</v>
      </c>
      <c r="P5615">
        <v>0</v>
      </c>
      <c r="Q5615">
        <v>18</v>
      </c>
      <c r="R5615">
        <v>0</v>
      </c>
      <c r="S5615">
        <v>1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1.0710329000000001</v>
      </c>
      <c r="Z5615">
        <v>0</v>
      </c>
      <c r="AA5615">
        <v>5.3047165E-2</v>
      </c>
      <c r="AB5615">
        <v>0</v>
      </c>
      <c r="AC5615">
        <v>0</v>
      </c>
      <c r="AD5615">
        <v>0</v>
      </c>
      <c r="AE5615">
        <v>0</v>
      </c>
      <c r="AF5615">
        <v>1.1240801</v>
      </c>
    </row>
    <row r="5616" spans="1:32" x14ac:dyDescent="0.3">
      <c r="A5616">
        <v>3019010</v>
      </c>
      <c r="B5616">
        <v>1</v>
      </c>
      <c r="C5616" t="s">
        <v>82</v>
      </c>
      <c r="D5616" t="s">
        <v>113</v>
      </c>
      <c r="E5616" t="s">
        <v>20793</v>
      </c>
      <c r="F5616" t="s">
        <v>20794</v>
      </c>
      <c r="G5616" t="s">
        <v>134</v>
      </c>
      <c r="H5616" t="s">
        <v>367</v>
      </c>
      <c r="I5616" t="s">
        <v>78</v>
      </c>
      <c r="J5616" t="s">
        <v>136</v>
      </c>
      <c r="K5616" t="s">
        <v>22</v>
      </c>
      <c r="L5616" t="s">
        <v>177</v>
      </c>
      <c r="M5616" t="s">
        <v>20795</v>
      </c>
      <c r="N5616" t="s">
        <v>20796</v>
      </c>
      <c r="O5616">
        <v>2.8634080555555554</v>
      </c>
      <c r="P5616">
        <v>0</v>
      </c>
      <c r="Q5616">
        <v>4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13.939263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13.939263</v>
      </c>
    </row>
    <row r="5617" spans="1:32" x14ac:dyDescent="0.3">
      <c r="A5617">
        <v>3018478</v>
      </c>
      <c r="B5617">
        <v>1</v>
      </c>
      <c r="C5617" t="s">
        <v>83</v>
      </c>
      <c r="D5617" t="s">
        <v>119</v>
      </c>
      <c r="E5617" t="s">
        <v>20797</v>
      </c>
      <c r="F5617" t="s">
        <v>20798</v>
      </c>
      <c r="G5617" t="s">
        <v>134</v>
      </c>
      <c r="H5617" t="s">
        <v>318</v>
      </c>
      <c r="I5617" t="s">
        <v>79</v>
      </c>
      <c r="J5617" t="s">
        <v>136</v>
      </c>
      <c r="K5617" t="s">
        <v>22</v>
      </c>
      <c r="L5617" t="s">
        <v>177</v>
      </c>
      <c r="M5617" t="s">
        <v>20799</v>
      </c>
      <c r="N5617" t="s">
        <v>20800</v>
      </c>
      <c r="O5617">
        <v>2.4322672222222224</v>
      </c>
      <c r="P5617">
        <v>2</v>
      </c>
      <c r="Q5617">
        <v>144</v>
      </c>
      <c r="R5617">
        <v>1</v>
      </c>
      <c r="S5617">
        <v>52</v>
      </c>
      <c r="T5617">
        <v>0</v>
      </c>
      <c r="U5617">
        <v>7</v>
      </c>
      <c r="V5617">
        <v>0</v>
      </c>
      <c r="W5617">
        <v>0</v>
      </c>
      <c r="X5617">
        <v>5.6496909999999998</v>
      </c>
      <c r="Y5617">
        <v>21.538264999999999</v>
      </c>
      <c r="Z5617">
        <v>0.49833912000000002</v>
      </c>
      <c r="AA5617">
        <v>17.525713</v>
      </c>
      <c r="AB5617">
        <v>0</v>
      </c>
      <c r="AC5617">
        <v>0.65924020000000005</v>
      </c>
      <c r="AD5617">
        <v>0</v>
      </c>
      <c r="AE5617">
        <v>0</v>
      </c>
      <c r="AF5617">
        <v>45.871250000000003</v>
      </c>
    </row>
    <row r="5618" spans="1:32" x14ac:dyDescent="0.3">
      <c r="A5618">
        <v>3015368</v>
      </c>
      <c r="B5618">
        <v>1</v>
      </c>
      <c r="C5618" t="s">
        <v>82</v>
      </c>
      <c r="D5618" t="s">
        <v>111</v>
      </c>
      <c r="E5618" t="s">
        <v>20801</v>
      </c>
      <c r="F5618" t="s">
        <v>20802</v>
      </c>
      <c r="G5618" t="s">
        <v>134</v>
      </c>
      <c r="H5618" t="s">
        <v>211</v>
      </c>
      <c r="I5618" t="s">
        <v>79</v>
      </c>
      <c r="J5618" t="s">
        <v>136</v>
      </c>
      <c r="K5618" t="s">
        <v>22</v>
      </c>
      <c r="L5618" t="s">
        <v>177</v>
      </c>
      <c r="M5618" t="s">
        <v>20803</v>
      </c>
      <c r="N5618" t="s">
        <v>20804</v>
      </c>
      <c r="O5618">
        <v>1.3022222222222222</v>
      </c>
      <c r="P5618">
        <v>0</v>
      </c>
      <c r="Q5618">
        <v>21</v>
      </c>
      <c r="R5618">
        <v>8</v>
      </c>
      <c r="S5618">
        <v>26</v>
      </c>
      <c r="T5618">
        <v>4</v>
      </c>
      <c r="U5618">
        <v>14</v>
      </c>
      <c r="V5618">
        <v>0</v>
      </c>
      <c r="W5618">
        <v>0</v>
      </c>
      <c r="X5618">
        <v>0</v>
      </c>
      <c r="Y5618">
        <v>10.125209</v>
      </c>
      <c r="Z5618">
        <v>15.864519</v>
      </c>
      <c r="AA5618">
        <v>36.459102999999999</v>
      </c>
      <c r="AB5618">
        <v>13.181546000000001</v>
      </c>
      <c r="AC5618">
        <v>4.1208033999999998</v>
      </c>
      <c r="AD5618">
        <v>0</v>
      </c>
      <c r="AE5618">
        <v>0</v>
      </c>
      <c r="AF5618">
        <v>79.751175000000003</v>
      </c>
    </row>
    <row r="5619" spans="1:32" x14ac:dyDescent="0.3">
      <c r="A5619">
        <v>3016418</v>
      </c>
      <c r="B5619">
        <v>1</v>
      </c>
      <c r="C5619" t="s">
        <v>83</v>
      </c>
      <c r="D5619" t="s">
        <v>125</v>
      </c>
      <c r="E5619" t="s">
        <v>20805</v>
      </c>
      <c r="F5619" t="s">
        <v>20806</v>
      </c>
      <c r="G5619" t="s">
        <v>134</v>
      </c>
      <c r="H5619" t="s">
        <v>211</v>
      </c>
      <c r="I5619" t="s">
        <v>79</v>
      </c>
      <c r="J5619" t="s">
        <v>136</v>
      </c>
      <c r="K5619" t="s">
        <v>22</v>
      </c>
      <c r="L5619" t="s">
        <v>177</v>
      </c>
      <c r="M5619" t="s">
        <v>20807</v>
      </c>
      <c r="N5619" t="s">
        <v>20808</v>
      </c>
      <c r="O5619">
        <v>0.73083333333333333</v>
      </c>
      <c r="P5619">
        <v>0</v>
      </c>
      <c r="Q5619">
        <v>209</v>
      </c>
      <c r="R5619">
        <v>0</v>
      </c>
      <c r="S5619">
        <v>1</v>
      </c>
      <c r="T5619">
        <v>0</v>
      </c>
      <c r="U5619">
        <v>13</v>
      </c>
      <c r="V5619">
        <v>0</v>
      </c>
      <c r="W5619">
        <v>0</v>
      </c>
      <c r="X5619">
        <v>0</v>
      </c>
      <c r="Y5619">
        <v>22.035727999999999</v>
      </c>
      <c r="Z5619">
        <v>0</v>
      </c>
      <c r="AA5619">
        <v>3.5579584999999997E-2</v>
      </c>
      <c r="AB5619">
        <v>0</v>
      </c>
      <c r="AC5619">
        <v>5.6271972999999997</v>
      </c>
      <c r="AD5619">
        <v>0</v>
      </c>
      <c r="AE5619">
        <v>0</v>
      </c>
      <c r="AF5619">
        <v>27.698505000000001</v>
      </c>
    </row>
    <row r="5620" spans="1:32" x14ac:dyDescent="0.3">
      <c r="A5620">
        <v>3019991</v>
      </c>
      <c r="B5620">
        <v>1</v>
      </c>
      <c r="C5620" t="s">
        <v>82</v>
      </c>
      <c r="D5620" t="s">
        <v>98</v>
      </c>
      <c r="E5620" t="s">
        <v>20809</v>
      </c>
      <c r="F5620" t="s">
        <v>20810</v>
      </c>
      <c r="G5620" t="s">
        <v>134</v>
      </c>
      <c r="H5620" t="s">
        <v>367</v>
      </c>
      <c r="I5620" t="s">
        <v>78</v>
      </c>
      <c r="J5620" t="s">
        <v>136</v>
      </c>
      <c r="K5620" t="s">
        <v>22</v>
      </c>
      <c r="L5620" t="s">
        <v>177</v>
      </c>
      <c r="M5620" t="s">
        <v>20811</v>
      </c>
      <c r="N5620" t="s">
        <v>20812</v>
      </c>
      <c r="O5620">
        <v>2.879216111111111</v>
      </c>
      <c r="P5620">
        <v>0</v>
      </c>
      <c r="Q5620">
        <v>6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2.0232785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2.0232785</v>
      </c>
    </row>
    <row r="5621" spans="1:32" x14ac:dyDescent="0.3">
      <c r="A5621">
        <v>3015253</v>
      </c>
      <c r="B5621">
        <v>1</v>
      </c>
      <c r="C5621" t="s">
        <v>82</v>
      </c>
      <c r="D5621" t="s">
        <v>104</v>
      </c>
      <c r="E5621" t="s">
        <v>19065</v>
      </c>
      <c r="F5621" t="s">
        <v>19066</v>
      </c>
      <c r="G5621" t="s">
        <v>134</v>
      </c>
      <c r="H5621" t="s">
        <v>247</v>
      </c>
      <c r="I5621" t="s">
        <v>78</v>
      </c>
      <c r="J5621" t="s">
        <v>136</v>
      </c>
      <c r="K5621" t="s">
        <v>22</v>
      </c>
      <c r="L5621" t="s">
        <v>177</v>
      </c>
      <c r="M5621" t="s">
        <v>20813</v>
      </c>
      <c r="N5621" t="s">
        <v>20814</v>
      </c>
      <c r="O5621">
        <v>1.6322422222222221</v>
      </c>
      <c r="P5621">
        <v>0</v>
      </c>
      <c r="Q5621">
        <v>909</v>
      </c>
      <c r="R5621">
        <v>0</v>
      </c>
      <c r="S5621">
        <v>0</v>
      </c>
      <c r="T5621">
        <v>0</v>
      </c>
      <c r="U5621">
        <v>48</v>
      </c>
      <c r="V5621">
        <v>0</v>
      </c>
      <c r="W5621">
        <v>0</v>
      </c>
      <c r="X5621">
        <v>0</v>
      </c>
      <c r="Y5621">
        <v>520.78845000000001</v>
      </c>
      <c r="Z5621">
        <v>0</v>
      </c>
      <c r="AA5621">
        <v>0</v>
      </c>
      <c r="AB5621">
        <v>0</v>
      </c>
      <c r="AC5621">
        <v>50.981766</v>
      </c>
      <c r="AD5621">
        <v>0</v>
      </c>
      <c r="AE5621">
        <v>0</v>
      </c>
      <c r="AF5621">
        <v>571.77026000000001</v>
      </c>
    </row>
    <row r="5622" spans="1:32" x14ac:dyDescent="0.3">
      <c r="A5622">
        <v>3017221</v>
      </c>
      <c r="B5622">
        <v>1</v>
      </c>
      <c r="C5622" t="s">
        <v>82</v>
      </c>
      <c r="D5622" t="s">
        <v>90</v>
      </c>
      <c r="E5622" t="s">
        <v>20815</v>
      </c>
      <c r="F5622" t="s">
        <v>20816</v>
      </c>
      <c r="G5622" t="s">
        <v>134</v>
      </c>
      <c r="H5622" t="s">
        <v>142</v>
      </c>
      <c r="I5622" t="s">
        <v>79</v>
      </c>
      <c r="J5622" t="s">
        <v>136</v>
      </c>
      <c r="K5622" t="s">
        <v>22</v>
      </c>
      <c r="L5622" t="s">
        <v>137</v>
      </c>
      <c r="M5622" t="s">
        <v>20817</v>
      </c>
      <c r="N5622" t="s">
        <v>20818</v>
      </c>
      <c r="O5622">
        <v>1.3975</v>
      </c>
      <c r="P5622">
        <v>11</v>
      </c>
      <c r="Q5622">
        <v>548</v>
      </c>
      <c r="R5622">
        <v>12</v>
      </c>
      <c r="S5622">
        <v>51</v>
      </c>
      <c r="T5622">
        <v>21</v>
      </c>
      <c r="U5622">
        <v>55</v>
      </c>
      <c r="V5622">
        <v>1</v>
      </c>
      <c r="W5622">
        <v>0</v>
      </c>
      <c r="X5622">
        <v>35.019300000000001</v>
      </c>
      <c r="Y5622">
        <v>267.81644</v>
      </c>
      <c r="Z5622">
        <v>13.302930999999999</v>
      </c>
      <c r="AA5622">
        <v>28.854559999999999</v>
      </c>
      <c r="AB5622">
        <v>231.85014000000001</v>
      </c>
      <c r="AC5622">
        <v>71.241720000000001</v>
      </c>
      <c r="AD5622">
        <v>53.599426000000001</v>
      </c>
      <c r="AE5622">
        <v>0</v>
      </c>
      <c r="AF5622">
        <v>701.68449999999996</v>
      </c>
    </row>
    <row r="5623" spans="1:32" x14ac:dyDescent="0.3">
      <c r="A5623">
        <v>3018802</v>
      </c>
      <c r="B5623">
        <v>1</v>
      </c>
      <c r="C5623" t="s">
        <v>82</v>
      </c>
      <c r="D5623" t="s">
        <v>107</v>
      </c>
      <c r="E5623" t="s">
        <v>14109</v>
      </c>
      <c r="F5623" t="s">
        <v>14110</v>
      </c>
      <c r="G5623" t="s">
        <v>134</v>
      </c>
      <c r="H5623" t="s">
        <v>367</v>
      </c>
      <c r="I5623" t="s">
        <v>78</v>
      </c>
      <c r="J5623" t="s">
        <v>136</v>
      </c>
      <c r="K5623" t="s">
        <v>22</v>
      </c>
      <c r="L5623" t="s">
        <v>177</v>
      </c>
      <c r="M5623" t="s">
        <v>20819</v>
      </c>
      <c r="N5623" t="s">
        <v>20820</v>
      </c>
      <c r="O5623">
        <v>1.9621424999999999</v>
      </c>
      <c r="P5623">
        <v>0</v>
      </c>
      <c r="Q5623">
        <v>1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6.0040750000000003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6.0040750000000003</v>
      </c>
    </row>
    <row r="5624" spans="1:32" x14ac:dyDescent="0.3">
      <c r="A5624">
        <v>3017148</v>
      </c>
      <c r="B5624">
        <v>1</v>
      </c>
      <c r="C5624" t="s">
        <v>83</v>
      </c>
      <c r="D5624" t="s">
        <v>117</v>
      </c>
      <c r="E5624" t="s">
        <v>20821</v>
      </c>
      <c r="F5624" t="s">
        <v>20822</v>
      </c>
      <c r="G5624" t="s">
        <v>134</v>
      </c>
      <c r="H5624" t="s">
        <v>1286</v>
      </c>
      <c r="I5624" t="s">
        <v>78</v>
      </c>
      <c r="J5624" t="s">
        <v>136</v>
      </c>
      <c r="K5624" t="s">
        <v>22</v>
      </c>
      <c r="L5624" t="s">
        <v>177</v>
      </c>
      <c r="M5624" t="s">
        <v>20823</v>
      </c>
      <c r="N5624" t="s">
        <v>20824</v>
      </c>
      <c r="O5624">
        <v>0.70750000000000002</v>
      </c>
      <c r="P5624">
        <v>0</v>
      </c>
      <c r="Q5624">
        <v>31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0.35534023999999997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0.35534023999999997</v>
      </c>
    </row>
    <row r="5625" spans="1:32" x14ac:dyDescent="0.3">
      <c r="A5625">
        <v>3015112</v>
      </c>
      <c r="B5625">
        <v>1</v>
      </c>
      <c r="C5625" t="s">
        <v>82</v>
      </c>
      <c r="D5625" t="s">
        <v>92</v>
      </c>
      <c r="E5625" t="s">
        <v>5089</v>
      </c>
      <c r="F5625" t="s">
        <v>5090</v>
      </c>
      <c r="G5625" t="s">
        <v>134</v>
      </c>
      <c r="H5625" t="s">
        <v>367</v>
      </c>
      <c r="I5625" t="s">
        <v>78</v>
      </c>
      <c r="J5625" t="s">
        <v>136</v>
      </c>
      <c r="K5625" t="s">
        <v>22</v>
      </c>
      <c r="L5625" t="s">
        <v>177</v>
      </c>
      <c r="M5625" t="s">
        <v>20825</v>
      </c>
      <c r="N5625" t="s">
        <v>20826</v>
      </c>
      <c r="O5625">
        <v>8.6584411111111113</v>
      </c>
      <c r="P5625">
        <v>0</v>
      </c>
      <c r="Q5625">
        <v>1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1.5117484000000001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1.5117484000000001</v>
      </c>
    </row>
    <row r="5626" spans="1:32" x14ac:dyDescent="0.3">
      <c r="A5626">
        <v>3018426</v>
      </c>
      <c r="B5626">
        <v>1</v>
      </c>
      <c r="C5626" t="s">
        <v>83</v>
      </c>
      <c r="D5626" t="s">
        <v>130</v>
      </c>
      <c r="E5626" t="s">
        <v>20827</v>
      </c>
      <c r="F5626" t="s">
        <v>20828</v>
      </c>
      <c r="G5626" t="s">
        <v>134</v>
      </c>
      <c r="H5626" t="s">
        <v>182</v>
      </c>
      <c r="I5626" t="s">
        <v>78</v>
      </c>
      <c r="J5626" t="s">
        <v>136</v>
      </c>
      <c r="K5626" t="s">
        <v>22</v>
      </c>
      <c r="L5626" t="s">
        <v>177</v>
      </c>
      <c r="M5626" t="s">
        <v>20829</v>
      </c>
      <c r="N5626" t="s">
        <v>20830</v>
      </c>
      <c r="O5626">
        <v>0.43333333333333335</v>
      </c>
      <c r="P5626">
        <v>0</v>
      </c>
      <c r="Q5626">
        <v>126</v>
      </c>
      <c r="R5626">
        <v>0</v>
      </c>
      <c r="S5626">
        <v>4</v>
      </c>
      <c r="T5626">
        <v>0</v>
      </c>
      <c r="U5626">
        <v>10</v>
      </c>
      <c r="V5626">
        <v>0</v>
      </c>
      <c r="W5626">
        <v>0</v>
      </c>
      <c r="X5626">
        <v>0</v>
      </c>
      <c r="Y5626">
        <v>5.3951073000000003</v>
      </c>
      <c r="Z5626">
        <v>0</v>
      </c>
      <c r="AA5626">
        <v>2.4427560000000001</v>
      </c>
      <c r="AB5626">
        <v>0</v>
      </c>
      <c r="AC5626">
        <v>1.6150141</v>
      </c>
      <c r="AD5626">
        <v>0</v>
      </c>
      <c r="AE5626">
        <v>0</v>
      </c>
      <c r="AF5626">
        <v>9.4528770000000009</v>
      </c>
    </row>
    <row r="5627" spans="1:32" x14ac:dyDescent="0.3">
      <c r="A5627">
        <v>3015501</v>
      </c>
      <c r="B5627">
        <v>1</v>
      </c>
      <c r="C5627" t="s">
        <v>82</v>
      </c>
      <c r="D5627" t="s">
        <v>87</v>
      </c>
      <c r="E5627" t="s">
        <v>20831</v>
      </c>
      <c r="F5627" t="s">
        <v>20832</v>
      </c>
      <c r="G5627" t="s">
        <v>134</v>
      </c>
      <c r="H5627" t="s">
        <v>147</v>
      </c>
      <c r="I5627" t="s">
        <v>78</v>
      </c>
      <c r="J5627" t="s">
        <v>136</v>
      </c>
      <c r="K5627" t="s">
        <v>22</v>
      </c>
      <c r="L5627" t="s">
        <v>137</v>
      </c>
      <c r="M5627" t="s">
        <v>20833</v>
      </c>
      <c r="N5627" t="s">
        <v>20834</v>
      </c>
      <c r="O5627">
        <v>0.98777777777777775</v>
      </c>
      <c r="P5627">
        <v>0</v>
      </c>
      <c r="Q5627">
        <v>192</v>
      </c>
      <c r="R5627">
        <v>0</v>
      </c>
      <c r="S5627">
        <v>0</v>
      </c>
      <c r="T5627">
        <v>0</v>
      </c>
      <c r="U5627">
        <v>18</v>
      </c>
      <c r="V5627">
        <v>0</v>
      </c>
      <c r="W5627">
        <v>0</v>
      </c>
      <c r="X5627">
        <v>0</v>
      </c>
      <c r="Y5627">
        <v>59.180835999999999</v>
      </c>
      <c r="Z5627">
        <v>0</v>
      </c>
      <c r="AA5627">
        <v>0</v>
      </c>
      <c r="AB5627">
        <v>0</v>
      </c>
      <c r="AC5627">
        <v>4.5615420000000002</v>
      </c>
      <c r="AD5627">
        <v>0</v>
      </c>
      <c r="AE5627">
        <v>0</v>
      </c>
      <c r="AF5627">
        <v>63.742379999999997</v>
      </c>
    </row>
    <row r="5628" spans="1:32" x14ac:dyDescent="0.3">
      <c r="A5628">
        <v>3015153</v>
      </c>
      <c r="B5628">
        <v>1</v>
      </c>
      <c r="C5628" t="s">
        <v>83</v>
      </c>
      <c r="D5628" t="s">
        <v>119</v>
      </c>
      <c r="E5628" t="s">
        <v>20835</v>
      </c>
      <c r="F5628" t="s">
        <v>20836</v>
      </c>
      <c r="G5628" t="s">
        <v>134</v>
      </c>
      <c r="H5628" t="s">
        <v>211</v>
      </c>
      <c r="I5628" t="s">
        <v>79</v>
      </c>
      <c r="J5628" t="s">
        <v>136</v>
      </c>
      <c r="K5628" t="s">
        <v>22</v>
      </c>
      <c r="L5628" t="s">
        <v>177</v>
      </c>
      <c r="M5628" t="s">
        <v>20837</v>
      </c>
      <c r="N5628" t="s">
        <v>20838</v>
      </c>
      <c r="O5628">
        <v>2.7937944444444445</v>
      </c>
      <c r="P5628">
        <v>0</v>
      </c>
      <c r="Q5628">
        <v>0</v>
      </c>
      <c r="R5628">
        <v>0</v>
      </c>
      <c r="S5628">
        <v>0</v>
      </c>
      <c r="T5628">
        <v>2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7.9486116999999998</v>
      </c>
      <c r="AC5628">
        <v>0</v>
      </c>
      <c r="AD5628">
        <v>0</v>
      </c>
      <c r="AE5628">
        <v>0</v>
      </c>
      <c r="AF5628">
        <v>7.9486116999999998</v>
      </c>
    </row>
    <row r="5629" spans="1:32" x14ac:dyDescent="0.3">
      <c r="A5629">
        <v>3018401</v>
      </c>
      <c r="B5629">
        <v>1</v>
      </c>
      <c r="C5629" t="s">
        <v>83</v>
      </c>
      <c r="D5629" t="s">
        <v>114</v>
      </c>
      <c r="E5629" t="s">
        <v>20839</v>
      </c>
      <c r="F5629" t="s">
        <v>20840</v>
      </c>
      <c r="G5629" t="s">
        <v>134</v>
      </c>
      <c r="H5629" t="s">
        <v>211</v>
      </c>
      <c r="I5629" t="s">
        <v>79</v>
      </c>
      <c r="J5629" t="s">
        <v>136</v>
      </c>
      <c r="K5629" t="s">
        <v>22</v>
      </c>
      <c r="L5629" t="s">
        <v>177</v>
      </c>
      <c r="M5629" t="s">
        <v>20841</v>
      </c>
      <c r="N5629" t="s">
        <v>20842</v>
      </c>
      <c r="O5629">
        <v>0.98111111111111116</v>
      </c>
      <c r="P5629">
        <v>6</v>
      </c>
      <c r="Q5629">
        <v>439</v>
      </c>
      <c r="R5629">
        <v>141</v>
      </c>
      <c r="S5629">
        <v>158</v>
      </c>
      <c r="T5629">
        <v>9</v>
      </c>
      <c r="U5629">
        <v>33</v>
      </c>
      <c r="V5629">
        <v>3</v>
      </c>
      <c r="W5629">
        <v>0</v>
      </c>
      <c r="X5629">
        <v>8.8352730000000008</v>
      </c>
      <c r="Y5629">
        <v>79.262450000000001</v>
      </c>
      <c r="Z5629">
        <v>236.27142000000001</v>
      </c>
      <c r="AA5629">
        <v>64.404989999999998</v>
      </c>
      <c r="AB5629">
        <v>3.7421905999999998</v>
      </c>
      <c r="AC5629">
        <v>12.352928</v>
      </c>
      <c r="AD5629">
        <v>48.008617000000001</v>
      </c>
      <c r="AE5629">
        <v>0</v>
      </c>
      <c r="AF5629">
        <v>452.87786999999997</v>
      </c>
    </row>
    <row r="5630" spans="1:32" x14ac:dyDescent="0.3">
      <c r="A5630">
        <v>3016983</v>
      </c>
      <c r="B5630">
        <v>1</v>
      </c>
      <c r="C5630" t="s">
        <v>82</v>
      </c>
      <c r="D5630" t="s">
        <v>111</v>
      </c>
      <c r="E5630" t="s">
        <v>20843</v>
      </c>
      <c r="F5630" t="s">
        <v>20844</v>
      </c>
      <c r="G5630" t="s">
        <v>134</v>
      </c>
      <c r="H5630" t="s">
        <v>211</v>
      </c>
      <c r="I5630" t="s">
        <v>79</v>
      </c>
      <c r="J5630" t="s">
        <v>136</v>
      </c>
      <c r="K5630" t="s">
        <v>22</v>
      </c>
      <c r="L5630" t="s">
        <v>177</v>
      </c>
      <c r="M5630" t="s">
        <v>20845</v>
      </c>
      <c r="N5630" t="s">
        <v>20846</v>
      </c>
      <c r="O5630">
        <v>4.884401111111111</v>
      </c>
      <c r="P5630">
        <v>1</v>
      </c>
      <c r="Q5630">
        <v>45</v>
      </c>
      <c r="R5630">
        <v>28</v>
      </c>
      <c r="S5630">
        <v>11</v>
      </c>
      <c r="T5630">
        <v>1</v>
      </c>
      <c r="U5630">
        <v>14</v>
      </c>
      <c r="V5630">
        <v>0</v>
      </c>
      <c r="W5630">
        <v>0</v>
      </c>
      <c r="X5630">
        <v>0.79935425999999998</v>
      </c>
      <c r="Y5630">
        <v>33.364212000000002</v>
      </c>
      <c r="Z5630">
        <v>93.161420000000007</v>
      </c>
      <c r="AA5630">
        <v>148.96084999999999</v>
      </c>
      <c r="AB5630">
        <v>0.54125809999999996</v>
      </c>
      <c r="AC5630">
        <v>57.200961999999997</v>
      </c>
      <c r="AD5630">
        <v>0</v>
      </c>
      <c r="AE5630">
        <v>0</v>
      </c>
      <c r="AF5630">
        <v>334.02805000000001</v>
      </c>
    </row>
    <row r="5631" spans="1:32" x14ac:dyDescent="0.3">
      <c r="A5631">
        <v>3017059</v>
      </c>
      <c r="B5631">
        <v>1</v>
      </c>
      <c r="C5631" t="s">
        <v>82</v>
      </c>
      <c r="D5631" t="s">
        <v>91</v>
      </c>
      <c r="E5631" t="s">
        <v>17554</v>
      </c>
      <c r="F5631" t="s">
        <v>17555</v>
      </c>
      <c r="G5631" t="s">
        <v>134</v>
      </c>
      <c r="H5631" t="s">
        <v>216</v>
      </c>
      <c r="I5631" t="s">
        <v>78</v>
      </c>
      <c r="J5631" t="s">
        <v>136</v>
      </c>
      <c r="K5631" t="s">
        <v>22</v>
      </c>
      <c r="L5631" t="s">
        <v>177</v>
      </c>
      <c r="M5631" t="s">
        <v>20847</v>
      </c>
      <c r="N5631" t="s">
        <v>20848</v>
      </c>
      <c r="O5631">
        <v>3.173676388888889</v>
      </c>
      <c r="P5631">
        <v>0</v>
      </c>
      <c r="Q5631">
        <v>7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8.4683340000000005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8.4683340000000005</v>
      </c>
    </row>
    <row r="5632" spans="1:32" x14ac:dyDescent="0.3">
      <c r="A5632">
        <v>3007838</v>
      </c>
      <c r="B5632">
        <v>1</v>
      </c>
      <c r="C5632" t="s">
        <v>82</v>
      </c>
      <c r="D5632" t="s">
        <v>98</v>
      </c>
      <c r="E5632" t="s">
        <v>20849</v>
      </c>
      <c r="F5632" t="s">
        <v>20850</v>
      </c>
      <c r="G5632" t="s">
        <v>134</v>
      </c>
      <c r="H5632" t="s">
        <v>211</v>
      </c>
      <c r="I5632" t="s">
        <v>79</v>
      </c>
      <c r="J5632" t="s">
        <v>136</v>
      </c>
      <c r="K5632" t="s">
        <v>22</v>
      </c>
      <c r="L5632" t="s">
        <v>177</v>
      </c>
      <c r="M5632" t="s">
        <v>20851</v>
      </c>
      <c r="N5632" t="s">
        <v>20852</v>
      </c>
      <c r="O5632">
        <v>0.58819888888888894</v>
      </c>
      <c r="P5632">
        <v>1</v>
      </c>
      <c r="Q5632">
        <v>6346</v>
      </c>
      <c r="R5632">
        <v>2</v>
      </c>
      <c r="S5632">
        <v>23</v>
      </c>
      <c r="T5632">
        <v>24</v>
      </c>
      <c r="U5632">
        <v>777</v>
      </c>
      <c r="V5632">
        <v>8</v>
      </c>
      <c r="W5632">
        <v>3</v>
      </c>
      <c r="X5632">
        <v>0.68082637000000001</v>
      </c>
      <c r="Y5632">
        <v>1325.1978999999999</v>
      </c>
      <c r="Z5632">
        <v>1.3683099999999999</v>
      </c>
      <c r="AA5632">
        <v>2.3076758000000002</v>
      </c>
      <c r="AB5632">
        <v>175.19586000000001</v>
      </c>
      <c r="AC5632">
        <v>657.71123999999998</v>
      </c>
      <c r="AD5632">
        <v>169.18643</v>
      </c>
      <c r="AE5632">
        <v>52.532992999999998</v>
      </c>
      <c r="AF5632">
        <v>2384.1812</v>
      </c>
    </row>
    <row r="5633" spans="1:32" x14ac:dyDescent="0.3">
      <c r="A5633">
        <v>3015282</v>
      </c>
      <c r="B5633">
        <v>1</v>
      </c>
      <c r="C5633" t="s">
        <v>82</v>
      </c>
      <c r="D5633" t="s">
        <v>91</v>
      </c>
      <c r="E5633" t="s">
        <v>20853</v>
      </c>
      <c r="F5633" t="s">
        <v>20854</v>
      </c>
      <c r="G5633" t="s">
        <v>134</v>
      </c>
      <c r="H5633" t="s">
        <v>216</v>
      </c>
      <c r="I5633" t="s">
        <v>78</v>
      </c>
      <c r="J5633" t="s">
        <v>136</v>
      </c>
      <c r="K5633" t="s">
        <v>22</v>
      </c>
      <c r="L5633" t="s">
        <v>177</v>
      </c>
      <c r="M5633" t="s">
        <v>20855</v>
      </c>
      <c r="N5633" t="s">
        <v>20856</v>
      </c>
      <c r="O5633">
        <v>1.0844508333333334</v>
      </c>
      <c r="P5633">
        <v>0</v>
      </c>
      <c r="Q5633">
        <v>9</v>
      </c>
      <c r="R5633">
        <v>0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0</v>
      </c>
      <c r="Y5633">
        <v>1.9392412000000001</v>
      </c>
      <c r="Z5633">
        <v>0</v>
      </c>
      <c r="AA5633">
        <v>0</v>
      </c>
      <c r="AB5633">
        <v>0</v>
      </c>
      <c r="AC5633">
        <v>6.2696719999999997E-2</v>
      </c>
      <c r="AD5633">
        <v>0</v>
      </c>
      <c r="AE5633">
        <v>0</v>
      </c>
      <c r="AF5633">
        <v>2.0019379000000002</v>
      </c>
    </row>
    <row r="5634" spans="1:32" x14ac:dyDescent="0.3">
      <c r="A5634">
        <v>3017103</v>
      </c>
      <c r="B5634">
        <v>1</v>
      </c>
      <c r="C5634" t="s">
        <v>82</v>
      </c>
      <c r="D5634" t="s">
        <v>92</v>
      </c>
      <c r="E5634" t="s">
        <v>19554</v>
      </c>
      <c r="F5634" t="s">
        <v>19555</v>
      </c>
      <c r="G5634" t="s">
        <v>134</v>
      </c>
      <c r="H5634" t="s">
        <v>293</v>
      </c>
      <c r="I5634" t="s">
        <v>78</v>
      </c>
      <c r="J5634" t="s">
        <v>136</v>
      </c>
      <c r="K5634" t="s">
        <v>22</v>
      </c>
      <c r="L5634" t="s">
        <v>177</v>
      </c>
      <c r="M5634" t="s">
        <v>20857</v>
      </c>
      <c r="N5634" t="s">
        <v>20858</v>
      </c>
      <c r="O5634">
        <v>3.2606722222222224</v>
      </c>
      <c r="P5634">
        <v>0</v>
      </c>
      <c r="Q5634">
        <v>51</v>
      </c>
      <c r="R5634">
        <v>0</v>
      </c>
      <c r="S5634">
        <v>0</v>
      </c>
      <c r="T5634">
        <v>0</v>
      </c>
      <c r="U5634">
        <v>59</v>
      </c>
      <c r="V5634">
        <v>0</v>
      </c>
      <c r="W5634">
        <v>0</v>
      </c>
      <c r="X5634">
        <v>0</v>
      </c>
      <c r="Y5634">
        <v>57.733704000000003</v>
      </c>
      <c r="Z5634">
        <v>0</v>
      </c>
      <c r="AA5634">
        <v>0</v>
      </c>
      <c r="AB5634">
        <v>0</v>
      </c>
      <c r="AC5634">
        <v>149.66335000000001</v>
      </c>
      <c r="AD5634">
        <v>0</v>
      </c>
      <c r="AE5634">
        <v>0</v>
      </c>
      <c r="AF5634">
        <v>207.39705000000001</v>
      </c>
    </row>
    <row r="5635" spans="1:32" x14ac:dyDescent="0.3">
      <c r="A5635">
        <v>3015158</v>
      </c>
      <c r="B5635">
        <v>1</v>
      </c>
      <c r="C5635" t="s">
        <v>83</v>
      </c>
      <c r="D5635" t="s">
        <v>123</v>
      </c>
      <c r="E5635" t="s">
        <v>16670</v>
      </c>
      <c r="F5635" t="s">
        <v>16671</v>
      </c>
      <c r="G5635" t="s">
        <v>134</v>
      </c>
      <c r="H5635" t="s">
        <v>252</v>
      </c>
      <c r="I5635" t="s">
        <v>79</v>
      </c>
      <c r="J5635" t="s">
        <v>136</v>
      </c>
      <c r="K5635" t="s">
        <v>22</v>
      </c>
      <c r="L5635" t="s">
        <v>177</v>
      </c>
      <c r="M5635" t="s">
        <v>20859</v>
      </c>
      <c r="N5635" t="s">
        <v>20860</v>
      </c>
      <c r="O5635">
        <v>1.7326419444444445</v>
      </c>
      <c r="P5635">
        <v>1</v>
      </c>
      <c r="Q5635">
        <v>9</v>
      </c>
      <c r="R5635">
        <v>5</v>
      </c>
      <c r="S5635">
        <v>0</v>
      </c>
      <c r="T5635">
        <v>1</v>
      </c>
      <c r="U5635">
        <v>0</v>
      </c>
      <c r="V5635">
        <v>0</v>
      </c>
      <c r="W5635">
        <v>0</v>
      </c>
      <c r="X5635">
        <v>0.43665957</v>
      </c>
      <c r="Y5635">
        <v>2.5067954000000001</v>
      </c>
      <c r="Z5635">
        <v>2.1345356</v>
      </c>
      <c r="AA5635">
        <v>0</v>
      </c>
      <c r="AB5635">
        <v>0.1387215</v>
      </c>
      <c r="AC5635">
        <v>0</v>
      </c>
      <c r="AD5635">
        <v>0</v>
      </c>
      <c r="AE5635">
        <v>0</v>
      </c>
      <c r="AF5635">
        <v>5.2167120000000002</v>
      </c>
    </row>
    <row r="5636" spans="1:32" x14ac:dyDescent="0.3">
      <c r="A5636">
        <v>3012951</v>
      </c>
      <c r="B5636">
        <v>1</v>
      </c>
      <c r="C5636" t="s">
        <v>82</v>
      </c>
      <c r="D5636" t="s">
        <v>90</v>
      </c>
      <c r="E5636" t="s">
        <v>11472</v>
      </c>
      <c r="F5636" t="s">
        <v>11473</v>
      </c>
      <c r="G5636" t="s">
        <v>134</v>
      </c>
      <c r="H5636" t="s">
        <v>142</v>
      </c>
      <c r="I5636" t="s">
        <v>78</v>
      </c>
      <c r="J5636" t="s">
        <v>136</v>
      </c>
      <c r="K5636" t="s">
        <v>22</v>
      </c>
      <c r="L5636" t="s">
        <v>137</v>
      </c>
      <c r="M5636" t="s">
        <v>20861</v>
      </c>
      <c r="N5636" t="s">
        <v>20862</v>
      </c>
      <c r="O5636">
        <v>7.0930555555555559</v>
      </c>
      <c r="P5636">
        <v>0</v>
      </c>
      <c r="Q5636">
        <v>105</v>
      </c>
      <c r="R5636">
        <v>0</v>
      </c>
      <c r="S5636">
        <v>0</v>
      </c>
      <c r="T5636">
        <v>0</v>
      </c>
      <c r="U5636">
        <v>13</v>
      </c>
      <c r="V5636">
        <v>0</v>
      </c>
      <c r="W5636">
        <v>0</v>
      </c>
      <c r="X5636">
        <v>0</v>
      </c>
      <c r="Y5636">
        <v>229.81059999999999</v>
      </c>
      <c r="Z5636">
        <v>0</v>
      </c>
      <c r="AA5636">
        <v>0</v>
      </c>
      <c r="AB5636">
        <v>0</v>
      </c>
      <c r="AC5636">
        <v>57.291800000000002</v>
      </c>
      <c r="AD5636">
        <v>0</v>
      </c>
      <c r="AE5636">
        <v>0</v>
      </c>
      <c r="AF5636">
        <v>287.10239999999999</v>
      </c>
    </row>
    <row r="5637" spans="1:32" x14ac:dyDescent="0.3">
      <c r="A5637">
        <v>3019949</v>
      </c>
      <c r="B5637">
        <v>1</v>
      </c>
      <c r="C5637" t="s">
        <v>83</v>
      </c>
      <c r="D5637" t="s">
        <v>123</v>
      </c>
      <c r="E5637" t="s">
        <v>20863</v>
      </c>
      <c r="F5637" t="s">
        <v>20864</v>
      </c>
      <c r="G5637" t="s">
        <v>134</v>
      </c>
      <c r="H5637" t="s">
        <v>182</v>
      </c>
      <c r="I5637" t="s">
        <v>79</v>
      </c>
      <c r="J5637" t="s">
        <v>136</v>
      </c>
      <c r="K5637" t="s">
        <v>22</v>
      </c>
      <c r="L5637" t="s">
        <v>177</v>
      </c>
      <c r="M5637" t="s">
        <v>20865</v>
      </c>
      <c r="N5637" t="s">
        <v>19737</v>
      </c>
      <c r="O5637">
        <v>5.440833333333333</v>
      </c>
      <c r="P5637">
        <v>1</v>
      </c>
      <c r="Q5637">
        <v>2</v>
      </c>
      <c r="R5637">
        <v>10</v>
      </c>
      <c r="S5637">
        <v>11</v>
      </c>
      <c r="T5637">
        <v>3</v>
      </c>
      <c r="U5637">
        <v>2</v>
      </c>
      <c r="V5637">
        <v>0</v>
      </c>
      <c r="W5637">
        <v>0</v>
      </c>
      <c r="X5637">
        <v>75.263810000000007</v>
      </c>
      <c r="Y5637">
        <v>0.62047976000000005</v>
      </c>
      <c r="Z5637">
        <v>11.365299</v>
      </c>
      <c r="AA5637">
        <v>33.587859999999999</v>
      </c>
      <c r="AB5637">
        <v>213.92622</v>
      </c>
      <c r="AC5637">
        <v>17.000959999999999</v>
      </c>
      <c r="AD5637">
        <v>0</v>
      </c>
      <c r="AE5637">
        <v>0</v>
      </c>
      <c r="AF5637">
        <v>351.76465000000002</v>
      </c>
    </row>
    <row r="5638" spans="1:32" x14ac:dyDescent="0.3">
      <c r="A5638">
        <v>3018197</v>
      </c>
      <c r="B5638">
        <v>1</v>
      </c>
      <c r="C5638" t="s">
        <v>83</v>
      </c>
      <c r="D5638" t="s">
        <v>115</v>
      </c>
      <c r="E5638" t="s">
        <v>20866</v>
      </c>
      <c r="F5638" t="s">
        <v>20867</v>
      </c>
      <c r="G5638" t="s">
        <v>134</v>
      </c>
      <c r="H5638" t="s">
        <v>211</v>
      </c>
      <c r="I5638" t="s">
        <v>79</v>
      </c>
      <c r="J5638" t="s">
        <v>136</v>
      </c>
      <c r="K5638" t="s">
        <v>22</v>
      </c>
      <c r="L5638" t="s">
        <v>177</v>
      </c>
      <c r="M5638" t="s">
        <v>20868</v>
      </c>
      <c r="N5638" t="s">
        <v>20869</v>
      </c>
      <c r="O5638">
        <v>1.0786111111111112</v>
      </c>
      <c r="P5638">
        <v>0</v>
      </c>
      <c r="Q5638">
        <v>2520</v>
      </c>
      <c r="R5638">
        <v>1</v>
      </c>
      <c r="S5638">
        <v>8</v>
      </c>
      <c r="T5638">
        <v>71</v>
      </c>
      <c r="U5638">
        <v>598</v>
      </c>
      <c r="V5638">
        <v>10</v>
      </c>
      <c r="W5638">
        <v>6</v>
      </c>
      <c r="X5638">
        <v>0</v>
      </c>
      <c r="Y5638">
        <v>498.28726</v>
      </c>
      <c r="Z5638">
        <v>1.3115907</v>
      </c>
      <c r="AA5638">
        <v>8.3617589999999993</v>
      </c>
      <c r="AB5638">
        <v>170.41784999999999</v>
      </c>
      <c r="AC5638">
        <v>273.57288</v>
      </c>
      <c r="AD5638">
        <v>278.00143000000003</v>
      </c>
      <c r="AE5638">
        <v>36.161450000000002</v>
      </c>
      <c r="AF5638">
        <v>1266.1143</v>
      </c>
    </row>
    <row r="5639" spans="1:32" x14ac:dyDescent="0.3">
      <c r="A5639">
        <v>3020015</v>
      </c>
      <c r="B5639">
        <v>1</v>
      </c>
      <c r="C5639" t="s">
        <v>83</v>
      </c>
      <c r="D5639" t="s">
        <v>119</v>
      </c>
      <c r="E5639" t="s">
        <v>20870</v>
      </c>
      <c r="F5639" t="s">
        <v>20871</v>
      </c>
      <c r="G5639" t="s">
        <v>134</v>
      </c>
      <c r="H5639" t="s">
        <v>247</v>
      </c>
      <c r="I5639" t="s">
        <v>78</v>
      </c>
      <c r="J5639" t="s">
        <v>136</v>
      </c>
      <c r="K5639" t="s">
        <v>22</v>
      </c>
      <c r="L5639" t="s">
        <v>177</v>
      </c>
      <c r="M5639" t="s">
        <v>20872</v>
      </c>
      <c r="N5639" t="s">
        <v>20873</v>
      </c>
      <c r="O5639">
        <v>0.8057511111111112</v>
      </c>
      <c r="P5639">
        <v>0</v>
      </c>
      <c r="Q5639">
        <v>1</v>
      </c>
      <c r="R5639">
        <v>0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0</v>
      </c>
      <c r="Y5639">
        <v>4.1965521999999998E-2</v>
      </c>
      <c r="Z5639">
        <v>0</v>
      </c>
      <c r="AA5639">
        <v>0</v>
      </c>
      <c r="AB5639">
        <v>0</v>
      </c>
      <c r="AC5639">
        <v>3.0104375000000001</v>
      </c>
      <c r="AD5639">
        <v>0</v>
      </c>
      <c r="AE5639">
        <v>0</v>
      </c>
      <c r="AF5639">
        <v>3.052403</v>
      </c>
    </row>
    <row r="5640" spans="1:32" x14ac:dyDescent="0.3">
      <c r="A5640">
        <v>3016640</v>
      </c>
      <c r="B5640">
        <v>2</v>
      </c>
      <c r="C5640" t="s">
        <v>82</v>
      </c>
      <c r="D5640" t="s">
        <v>90</v>
      </c>
      <c r="E5640" t="s">
        <v>15563</v>
      </c>
      <c r="F5640" t="s">
        <v>15564</v>
      </c>
      <c r="G5640" t="s">
        <v>134</v>
      </c>
      <c r="H5640" t="s">
        <v>1835</v>
      </c>
      <c r="I5640" t="s">
        <v>79</v>
      </c>
      <c r="J5640" t="s">
        <v>136</v>
      </c>
      <c r="K5640" t="s">
        <v>22</v>
      </c>
      <c r="L5640" t="s">
        <v>177</v>
      </c>
      <c r="M5640" t="s">
        <v>18623</v>
      </c>
      <c r="N5640" t="s">
        <v>20874</v>
      </c>
      <c r="O5640">
        <v>2.0905594444444446</v>
      </c>
      <c r="P5640">
        <v>0</v>
      </c>
      <c r="Q5640">
        <v>12</v>
      </c>
      <c r="R5640">
        <v>0</v>
      </c>
      <c r="S5640">
        <v>23</v>
      </c>
      <c r="T5640">
        <v>4</v>
      </c>
      <c r="U5640">
        <v>43</v>
      </c>
      <c r="V5640">
        <v>4</v>
      </c>
      <c r="W5640">
        <v>4</v>
      </c>
      <c r="X5640">
        <v>0</v>
      </c>
      <c r="Y5640">
        <v>7.2834816</v>
      </c>
      <c r="Z5640">
        <v>0</v>
      </c>
      <c r="AA5640">
        <v>31.524092</v>
      </c>
      <c r="AB5640">
        <v>144.98158000000001</v>
      </c>
      <c r="AC5640">
        <v>418.74326000000002</v>
      </c>
      <c r="AD5640">
        <v>632.45483000000002</v>
      </c>
      <c r="AE5640">
        <v>319.37752999999998</v>
      </c>
      <c r="AF5640">
        <v>1554.3647000000001</v>
      </c>
    </row>
    <row r="5641" spans="1:32" x14ac:dyDescent="0.3">
      <c r="A5641">
        <v>3019283</v>
      </c>
      <c r="B5641">
        <v>1</v>
      </c>
      <c r="C5641" t="s">
        <v>82</v>
      </c>
      <c r="D5641" t="s">
        <v>87</v>
      </c>
      <c r="E5641" t="s">
        <v>20875</v>
      </c>
      <c r="F5641" t="s">
        <v>20876</v>
      </c>
      <c r="G5641" t="s">
        <v>134</v>
      </c>
      <c r="H5641" t="s">
        <v>238</v>
      </c>
      <c r="I5641" t="s">
        <v>78</v>
      </c>
      <c r="J5641" t="s">
        <v>136</v>
      </c>
      <c r="K5641" t="s">
        <v>22</v>
      </c>
      <c r="L5641" t="s">
        <v>177</v>
      </c>
      <c r="M5641" t="s">
        <v>20877</v>
      </c>
      <c r="N5641" t="s">
        <v>20878</v>
      </c>
      <c r="O5641">
        <v>3.5584577777777779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</row>
    <row r="5642" spans="1:32" x14ac:dyDescent="0.3">
      <c r="A5642">
        <v>3015182</v>
      </c>
      <c r="B5642">
        <v>1</v>
      </c>
      <c r="C5642" t="s">
        <v>83</v>
      </c>
      <c r="D5642" t="s">
        <v>127</v>
      </c>
      <c r="E5642" t="s">
        <v>20879</v>
      </c>
      <c r="F5642" t="s">
        <v>20880</v>
      </c>
      <c r="G5642" t="s">
        <v>134</v>
      </c>
      <c r="H5642" t="s">
        <v>247</v>
      </c>
      <c r="I5642" t="s">
        <v>78</v>
      </c>
      <c r="J5642" t="s">
        <v>136</v>
      </c>
      <c r="K5642" t="s">
        <v>22</v>
      </c>
      <c r="L5642" t="s">
        <v>177</v>
      </c>
      <c r="M5642" t="s">
        <v>20881</v>
      </c>
      <c r="N5642" t="s">
        <v>20882</v>
      </c>
      <c r="O5642">
        <v>3.542507222222222</v>
      </c>
      <c r="P5642">
        <v>0</v>
      </c>
      <c r="Q5642">
        <v>48</v>
      </c>
      <c r="R5642">
        <v>0</v>
      </c>
      <c r="S5642">
        <v>0</v>
      </c>
      <c r="T5642">
        <v>0</v>
      </c>
      <c r="U5642">
        <v>10</v>
      </c>
      <c r="V5642">
        <v>0</v>
      </c>
      <c r="W5642">
        <v>0</v>
      </c>
      <c r="X5642">
        <v>0</v>
      </c>
      <c r="Y5642">
        <v>36.785282000000002</v>
      </c>
      <c r="Z5642">
        <v>0</v>
      </c>
      <c r="AA5642">
        <v>0</v>
      </c>
      <c r="AB5642">
        <v>0</v>
      </c>
      <c r="AC5642">
        <v>17.768248</v>
      </c>
      <c r="AD5642">
        <v>0</v>
      </c>
      <c r="AE5642">
        <v>0</v>
      </c>
      <c r="AF5642">
        <v>54.553528</v>
      </c>
    </row>
    <row r="5643" spans="1:32" x14ac:dyDescent="0.3">
      <c r="A5643">
        <v>3018413</v>
      </c>
      <c r="B5643">
        <v>1</v>
      </c>
      <c r="C5643" t="s">
        <v>82</v>
      </c>
      <c r="D5643" t="s">
        <v>106</v>
      </c>
      <c r="E5643" t="s">
        <v>20883</v>
      </c>
      <c r="F5643" t="s">
        <v>11540</v>
      </c>
      <c r="G5643" t="s">
        <v>134</v>
      </c>
      <c r="H5643" t="s">
        <v>247</v>
      </c>
      <c r="I5643" t="s">
        <v>78</v>
      </c>
      <c r="J5643" t="s">
        <v>136</v>
      </c>
      <c r="K5643" t="s">
        <v>22</v>
      </c>
      <c r="L5643" t="s">
        <v>177</v>
      </c>
      <c r="M5643" t="s">
        <v>20884</v>
      </c>
      <c r="N5643" t="s">
        <v>20885</v>
      </c>
      <c r="O5643">
        <v>1.4873116666666668</v>
      </c>
      <c r="P5643">
        <v>0</v>
      </c>
      <c r="Q5643">
        <v>95</v>
      </c>
      <c r="R5643">
        <v>0</v>
      </c>
      <c r="S5643">
        <v>0</v>
      </c>
      <c r="T5643">
        <v>0</v>
      </c>
      <c r="U5643">
        <v>8</v>
      </c>
      <c r="V5643">
        <v>0</v>
      </c>
      <c r="W5643">
        <v>0</v>
      </c>
      <c r="X5643">
        <v>0</v>
      </c>
      <c r="Y5643">
        <v>39.866844</v>
      </c>
      <c r="Z5643">
        <v>0</v>
      </c>
      <c r="AA5643">
        <v>0</v>
      </c>
      <c r="AB5643">
        <v>0</v>
      </c>
      <c r="AC5643">
        <v>5.0272592999999999</v>
      </c>
      <c r="AD5643">
        <v>0</v>
      </c>
      <c r="AE5643">
        <v>0</v>
      </c>
      <c r="AF5643">
        <v>44.894103999999999</v>
      </c>
    </row>
    <row r="5644" spans="1:32" x14ac:dyDescent="0.3">
      <c r="A5644">
        <v>3015386</v>
      </c>
      <c r="B5644">
        <v>1</v>
      </c>
      <c r="C5644" t="s">
        <v>82</v>
      </c>
      <c r="D5644" t="s">
        <v>90</v>
      </c>
      <c r="E5644" t="s">
        <v>15740</v>
      </c>
      <c r="F5644" t="s">
        <v>15741</v>
      </c>
      <c r="G5644" t="s">
        <v>134</v>
      </c>
      <c r="H5644" t="s">
        <v>182</v>
      </c>
      <c r="I5644" t="s">
        <v>78</v>
      </c>
      <c r="J5644" t="s">
        <v>136</v>
      </c>
      <c r="K5644" t="s">
        <v>22</v>
      </c>
      <c r="L5644" t="s">
        <v>177</v>
      </c>
      <c r="M5644" t="s">
        <v>20886</v>
      </c>
      <c r="N5644" t="s">
        <v>20887</v>
      </c>
      <c r="O5644">
        <v>0.99750000000000005</v>
      </c>
      <c r="P5644">
        <v>0</v>
      </c>
      <c r="Q5644">
        <v>703</v>
      </c>
      <c r="R5644">
        <v>0</v>
      </c>
      <c r="S5644">
        <v>0</v>
      </c>
      <c r="T5644">
        <v>0</v>
      </c>
      <c r="U5644">
        <v>73</v>
      </c>
      <c r="V5644">
        <v>0</v>
      </c>
      <c r="W5644">
        <v>0</v>
      </c>
      <c r="X5644">
        <v>0</v>
      </c>
      <c r="Y5644">
        <v>165.71451999999999</v>
      </c>
      <c r="Z5644">
        <v>0</v>
      </c>
      <c r="AA5644">
        <v>0</v>
      </c>
      <c r="AB5644">
        <v>0</v>
      </c>
      <c r="AC5644">
        <v>27.623902999999999</v>
      </c>
      <c r="AD5644">
        <v>0</v>
      </c>
      <c r="AE5644">
        <v>0</v>
      </c>
      <c r="AF5644">
        <v>193.33843999999999</v>
      </c>
    </row>
    <row r="5645" spans="1:32" x14ac:dyDescent="0.3">
      <c r="A5645">
        <v>3020091</v>
      </c>
      <c r="B5645">
        <v>2</v>
      </c>
      <c r="C5645" t="s">
        <v>83</v>
      </c>
      <c r="D5645" t="s">
        <v>128</v>
      </c>
      <c r="E5645" t="s">
        <v>14169</v>
      </c>
      <c r="F5645" t="s">
        <v>14170</v>
      </c>
      <c r="G5645" t="s">
        <v>134</v>
      </c>
      <c r="H5645" t="s">
        <v>318</v>
      </c>
      <c r="I5645" t="s">
        <v>79</v>
      </c>
      <c r="J5645" t="s">
        <v>136</v>
      </c>
      <c r="K5645" t="s">
        <v>22</v>
      </c>
      <c r="L5645" t="s">
        <v>177</v>
      </c>
      <c r="M5645" t="s">
        <v>20888</v>
      </c>
      <c r="N5645" t="s">
        <v>20889</v>
      </c>
      <c r="O5645">
        <v>1.3904958333333333</v>
      </c>
      <c r="P5645">
        <v>1</v>
      </c>
      <c r="Q5645">
        <v>502</v>
      </c>
      <c r="R5645">
        <v>109</v>
      </c>
      <c r="S5645">
        <v>145</v>
      </c>
      <c r="T5645">
        <v>8</v>
      </c>
      <c r="U5645">
        <v>73</v>
      </c>
      <c r="V5645">
        <v>0</v>
      </c>
      <c r="W5645">
        <v>0</v>
      </c>
      <c r="X5645">
        <v>0.24806576999999999</v>
      </c>
      <c r="Y5645">
        <v>150.16107</v>
      </c>
      <c r="Z5645">
        <v>187.93770000000001</v>
      </c>
      <c r="AA5645">
        <v>84.505516</v>
      </c>
      <c r="AB5645">
        <v>78.998085000000003</v>
      </c>
      <c r="AC5645">
        <v>51.901435999999997</v>
      </c>
      <c r="AD5645">
        <v>0</v>
      </c>
      <c r="AE5645">
        <v>0</v>
      </c>
      <c r="AF5645">
        <v>553.75183000000004</v>
      </c>
    </row>
    <row r="5646" spans="1:32" x14ac:dyDescent="0.3">
      <c r="A5646">
        <v>3017098</v>
      </c>
      <c r="B5646">
        <v>1</v>
      </c>
      <c r="C5646" t="s">
        <v>82</v>
      </c>
      <c r="D5646" t="s">
        <v>101</v>
      </c>
      <c r="E5646" t="s">
        <v>8567</v>
      </c>
      <c r="F5646" t="s">
        <v>8568</v>
      </c>
      <c r="G5646" t="s">
        <v>134</v>
      </c>
      <c r="H5646" t="s">
        <v>252</v>
      </c>
      <c r="I5646" t="s">
        <v>79</v>
      </c>
      <c r="J5646" t="s">
        <v>136</v>
      </c>
      <c r="K5646" t="s">
        <v>22</v>
      </c>
      <c r="L5646" t="s">
        <v>177</v>
      </c>
      <c r="M5646" t="s">
        <v>20890</v>
      </c>
      <c r="N5646" t="s">
        <v>20891</v>
      </c>
      <c r="O5646">
        <v>2.7635544444444444</v>
      </c>
      <c r="P5646">
        <v>11</v>
      </c>
      <c r="Q5646">
        <v>213</v>
      </c>
      <c r="R5646">
        <v>9</v>
      </c>
      <c r="S5646">
        <v>39</v>
      </c>
      <c r="T5646">
        <v>18</v>
      </c>
      <c r="U5646">
        <v>69</v>
      </c>
      <c r="V5646">
        <v>1</v>
      </c>
      <c r="W5646">
        <v>0</v>
      </c>
      <c r="X5646">
        <v>70.188389999999998</v>
      </c>
      <c r="Y5646">
        <v>296.74349999999998</v>
      </c>
      <c r="Z5646">
        <v>90.553664999999995</v>
      </c>
      <c r="AA5646">
        <v>129.13507000000001</v>
      </c>
      <c r="AB5646">
        <v>785.21579999999994</v>
      </c>
      <c r="AC5646">
        <v>535.57245</v>
      </c>
      <c r="AD5646">
        <v>77.459885</v>
      </c>
      <c r="AE5646">
        <v>0</v>
      </c>
      <c r="AF5646">
        <v>1984.8688</v>
      </c>
    </row>
    <row r="5647" spans="1:32" x14ac:dyDescent="0.3">
      <c r="A5647">
        <v>3013252</v>
      </c>
      <c r="B5647">
        <v>1</v>
      </c>
      <c r="C5647" t="s">
        <v>82</v>
      </c>
      <c r="D5647" t="s">
        <v>86</v>
      </c>
      <c r="E5647" t="s">
        <v>19934</v>
      </c>
      <c r="F5647" t="s">
        <v>19935</v>
      </c>
      <c r="G5647" t="s">
        <v>134</v>
      </c>
      <c r="H5647" t="s">
        <v>147</v>
      </c>
      <c r="I5647" t="s">
        <v>79</v>
      </c>
      <c r="J5647" t="s">
        <v>136</v>
      </c>
      <c r="K5647" t="s">
        <v>22</v>
      </c>
      <c r="L5647" t="s">
        <v>137</v>
      </c>
      <c r="M5647" t="s">
        <v>20892</v>
      </c>
      <c r="N5647" t="s">
        <v>20893</v>
      </c>
      <c r="O5647">
        <v>5.983888888888889</v>
      </c>
      <c r="P5647">
        <v>0</v>
      </c>
      <c r="Q5647">
        <v>257</v>
      </c>
      <c r="R5647">
        <v>2</v>
      </c>
      <c r="S5647">
        <v>529</v>
      </c>
      <c r="T5647">
        <v>3</v>
      </c>
      <c r="U5647">
        <v>161</v>
      </c>
      <c r="V5647">
        <v>2</v>
      </c>
      <c r="W5647">
        <v>0</v>
      </c>
      <c r="X5647">
        <v>0</v>
      </c>
      <c r="Y5647">
        <v>334.56927000000002</v>
      </c>
      <c r="Z5647">
        <v>30.912776999999998</v>
      </c>
      <c r="AA5647">
        <v>1673.4014999999999</v>
      </c>
      <c r="AB5647">
        <v>341.14303999999998</v>
      </c>
      <c r="AC5647">
        <v>572.9126</v>
      </c>
      <c r="AD5647">
        <v>283.78435999999999</v>
      </c>
      <c r="AE5647">
        <v>0</v>
      </c>
      <c r="AF5647">
        <v>3236.7235999999998</v>
      </c>
    </row>
    <row r="5648" spans="1:32" x14ac:dyDescent="0.3">
      <c r="A5648">
        <v>3020101</v>
      </c>
      <c r="B5648">
        <v>1</v>
      </c>
      <c r="C5648" t="s">
        <v>82</v>
      </c>
      <c r="D5648" t="s">
        <v>95</v>
      </c>
      <c r="E5648" t="s">
        <v>19435</v>
      </c>
      <c r="F5648" t="s">
        <v>19436</v>
      </c>
      <c r="G5648" t="s">
        <v>134</v>
      </c>
      <c r="H5648" t="s">
        <v>182</v>
      </c>
      <c r="I5648" t="s">
        <v>78</v>
      </c>
      <c r="J5648" t="s">
        <v>136</v>
      </c>
      <c r="K5648" t="s">
        <v>22</v>
      </c>
      <c r="L5648" t="s">
        <v>177</v>
      </c>
      <c r="M5648" t="s">
        <v>20894</v>
      </c>
      <c r="N5648" t="s">
        <v>20895</v>
      </c>
      <c r="O5648">
        <v>0.30450083333333333</v>
      </c>
      <c r="P5648">
        <v>0</v>
      </c>
      <c r="Q5648">
        <v>165</v>
      </c>
      <c r="R5648">
        <v>0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0</v>
      </c>
      <c r="Y5648">
        <v>8.79575</v>
      </c>
      <c r="Z5648">
        <v>0</v>
      </c>
      <c r="AA5648">
        <v>0</v>
      </c>
      <c r="AB5648">
        <v>0</v>
      </c>
      <c r="AC5648">
        <v>3.9383721999999999E-3</v>
      </c>
      <c r="AD5648">
        <v>0</v>
      </c>
      <c r="AE5648">
        <v>0</v>
      </c>
      <c r="AF5648">
        <v>8.7996879999999997</v>
      </c>
    </row>
    <row r="5649" spans="1:32" x14ac:dyDescent="0.3">
      <c r="A5649">
        <v>3017194</v>
      </c>
      <c r="B5649">
        <v>1</v>
      </c>
      <c r="C5649" t="s">
        <v>82</v>
      </c>
      <c r="D5649" t="s">
        <v>110</v>
      </c>
      <c r="E5649" t="s">
        <v>20896</v>
      </c>
      <c r="F5649" t="s">
        <v>20897</v>
      </c>
      <c r="G5649" t="s">
        <v>134</v>
      </c>
      <c r="H5649" t="s">
        <v>216</v>
      </c>
      <c r="I5649" t="s">
        <v>78</v>
      </c>
      <c r="J5649" t="s">
        <v>136</v>
      </c>
      <c r="K5649" t="s">
        <v>22</v>
      </c>
      <c r="L5649" t="s">
        <v>177</v>
      </c>
      <c r="M5649" t="s">
        <v>20898</v>
      </c>
      <c r="N5649" t="s">
        <v>20899</v>
      </c>
      <c r="O5649">
        <v>1.4091833333333335</v>
      </c>
      <c r="P5649">
        <v>0</v>
      </c>
      <c r="Q5649">
        <v>40</v>
      </c>
      <c r="R5649">
        <v>0</v>
      </c>
      <c r="S5649">
        <v>0</v>
      </c>
      <c r="T5649">
        <v>0</v>
      </c>
      <c r="U5649">
        <v>10</v>
      </c>
      <c r="V5649">
        <v>0</v>
      </c>
      <c r="W5649">
        <v>0</v>
      </c>
      <c r="X5649">
        <v>0</v>
      </c>
      <c r="Y5649">
        <v>12.067383</v>
      </c>
      <c r="Z5649">
        <v>0</v>
      </c>
      <c r="AA5649">
        <v>0</v>
      </c>
      <c r="AB5649">
        <v>0</v>
      </c>
      <c r="AC5649">
        <v>7.6967572999999998</v>
      </c>
      <c r="AD5649">
        <v>0</v>
      </c>
      <c r="AE5649">
        <v>0</v>
      </c>
      <c r="AF5649">
        <v>19.764140999999999</v>
      </c>
    </row>
    <row r="5650" spans="1:32" x14ac:dyDescent="0.3">
      <c r="A5650">
        <v>3015347</v>
      </c>
      <c r="B5650">
        <v>1</v>
      </c>
      <c r="C5650" t="s">
        <v>82</v>
      </c>
      <c r="D5650" t="s">
        <v>104</v>
      </c>
      <c r="E5650" t="s">
        <v>20900</v>
      </c>
      <c r="F5650" t="s">
        <v>20901</v>
      </c>
      <c r="G5650" t="s">
        <v>134</v>
      </c>
      <c r="H5650" t="s">
        <v>142</v>
      </c>
      <c r="I5650" t="s">
        <v>78</v>
      </c>
      <c r="J5650" t="s">
        <v>136</v>
      </c>
      <c r="K5650" t="s">
        <v>22</v>
      </c>
      <c r="L5650" t="s">
        <v>137</v>
      </c>
      <c r="M5650" t="s">
        <v>20902</v>
      </c>
      <c r="N5650" t="s">
        <v>20903</v>
      </c>
      <c r="O5650">
        <v>7.1341666666666663</v>
      </c>
      <c r="P5650">
        <v>0</v>
      </c>
      <c r="Q5650">
        <v>110</v>
      </c>
      <c r="R5650">
        <v>0</v>
      </c>
      <c r="S5650">
        <v>0</v>
      </c>
      <c r="T5650">
        <v>0</v>
      </c>
      <c r="U5650">
        <v>4</v>
      </c>
      <c r="V5650">
        <v>0</v>
      </c>
      <c r="W5650">
        <v>0</v>
      </c>
      <c r="X5650">
        <v>0</v>
      </c>
      <c r="Y5650">
        <v>240.02880999999999</v>
      </c>
      <c r="Z5650">
        <v>0</v>
      </c>
      <c r="AA5650">
        <v>0</v>
      </c>
      <c r="AB5650">
        <v>0</v>
      </c>
      <c r="AC5650">
        <v>24.679068000000001</v>
      </c>
      <c r="AD5650">
        <v>0</v>
      </c>
      <c r="AE5650">
        <v>0</v>
      </c>
      <c r="AF5650">
        <v>264.70785999999998</v>
      </c>
    </row>
    <row r="5651" spans="1:32" x14ac:dyDescent="0.3">
      <c r="A5651">
        <v>3016799</v>
      </c>
      <c r="B5651">
        <v>1</v>
      </c>
      <c r="C5651" t="s">
        <v>82</v>
      </c>
      <c r="D5651" t="s">
        <v>91</v>
      </c>
      <c r="E5651" t="s">
        <v>20904</v>
      </c>
      <c r="F5651" t="s">
        <v>20905</v>
      </c>
      <c r="G5651" t="s">
        <v>134</v>
      </c>
      <c r="H5651" t="s">
        <v>182</v>
      </c>
      <c r="I5651" t="s">
        <v>78</v>
      </c>
      <c r="J5651" t="s">
        <v>136</v>
      </c>
      <c r="K5651" t="s">
        <v>22</v>
      </c>
      <c r="L5651" t="s">
        <v>177</v>
      </c>
      <c r="M5651" t="s">
        <v>20906</v>
      </c>
      <c r="N5651" t="s">
        <v>20907</v>
      </c>
      <c r="O5651">
        <v>2.197498611111111</v>
      </c>
      <c r="P5651">
        <v>0</v>
      </c>
      <c r="Q5651">
        <v>59</v>
      </c>
      <c r="R5651">
        <v>0</v>
      </c>
      <c r="S5651">
        <v>0</v>
      </c>
      <c r="T5651">
        <v>0</v>
      </c>
      <c r="U5651">
        <v>3</v>
      </c>
      <c r="V5651">
        <v>0</v>
      </c>
      <c r="W5651">
        <v>0</v>
      </c>
      <c r="X5651">
        <v>0</v>
      </c>
      <c r="Y5651">
        <v>31.264562999999999</v>
      </c>
      <c r="Z5651">
        <v>0</v>
      </c>
      <c r="AA5651">
        <v>0</v>
      </c>
      <c r="AB5651">
        <v>0</v>
      </c>
      <c r="AC5651">
        <v>4.5657825000000001</v>
      </c>
      <c r="AD5651">
        <v>0</v>
      </c>
      <c r="AE5651">
        <v>0</v>
      </c>
      <c r="AF5651">
        <v>35.830345000000001</v>
      </c>
    </row>
    <row r="5652" spans="1:32" x14ac:dyDescent="0.3">
      <c r="A5652">
        <v>3018188</v>
      </c>
      <c r="B5652">
        <v>1</v>
      </c>
      <c r="C5652" t="s">
        <v>83</v>
      </c>
      <c r="D5652" t="s">
        <v>125</v>
      </c>
      <c r="E5652" t="s">
        <v>6710</v>
      </c>
      <c r="F5652" t="s">
        <v>6711</v>
      </c>
      <c r="G5652" t="s">
        <v>134</v>
      </c>
      <c r="H5652" t="s">
        <v>211</v>
      </c>
      <c r="I5652" t="s">
        <v>79</v>
      </c>
      <c r="J5652" t="s">
        <v>136</v>
      </c>
      <c r="K5652" t="s">
        <v>22</v>
      </c>
      <c r="L5652" t="s">
        <v>177</v>
      </c>
      <c r="M5652" t="s">
        <v>20908</v>
      </c>
      <c r="N5652" t="s">
        <v>20909</v>
      </c>
      <c r="O5652">
        <v>1.3383333333333334</v>
      </c>
      <c r="P5652">
        <v>3</v>
      </c>
      <c r="Q5652">
        <v>4</v>
      </c>
      <c r="R5652">
        <v>69</v>
      </c>
      <c r="S5652">
        <v>65</v>
      </c>
      <c r="T5652">
        <v>9</v>
      </c>
      <c r="U5652">
        <v>2</v>
      </c>
      <c r="V5652">
        <v>0</v>
      </c>
      <c r="W5652">
        <v>0</v>
      </c>
      <c r="X5652">
        <v>0.65184140000000002</v>
      </c>
      <c r="Y5652">
        <v>0.22849731000000001</v>
      </c>
      <c r="Z5652">
        <v>60.848199999999999</v>
      </c>
      <c r="AA5652">
        <v>16.104749999999999</v>
      </c>
      <c r="AB5652">
        <v>27.868092999999998</v>
      </c>
      <c r="AC5652">
        <v>1.0734963</v>
      </c>
      <c r="AD5652">
        <v>0</v>
      </c>
      <c r="AE5652">
        <v>0</v>
      </c>
      <c r="AF5652">
        <v>106.77488</v>
      </c>
    </row>
    <row r="5653" spans="1:32" x14ac:dyDescent="0.3">
      <c r="A5653">
        <v>3004111</v>
      </c>
      <c r="B5653">
        <v>1</v>
      </c>
      <c r="C5653" t="s">
        <v>82</v>
      </c>
      <c r="D5653" t="s">
        <v>92</v>
      </c>
      <c r="E5653" t="s">
        <v>12774</v>
      </c>
      <c r="F5653" t="s">
        <v>12775</v>
      </c>
      <c r="G5653" t="s">
        <v>134</v>
      </c>
      <c r="H5653" t="s">
        <v>211</v>
      </c>
      <c r="I5653" t="s">
        <v>79</v>
      </c>
      <c r="J5653" t="s">
        <v>136</v>
      </c>
      <c r="K5653" t="s">
        <v>22</v>
      </c>
      <c r="L5653" t="s">
        <v>177</v>
      </c>
      <c r="M5653" t="s">
        <v>20910</v>
      </c>
      <c r="N5653" t="s">
        <v>20911</v>
      </c>
      <c r="O5653">
        <v>2.7097222222222221</v>
      </c>
      <c r="P5653">
        <v>7</v>
      </c>
      <c r="Q5653">
        <v>1236</v>
      </c>
      <c r="R5653">
        <v>8</v>
      </c>
      <c r="S5653">
        <v>54</v>
      </c>
      <c r="T5653">
        <v>12</v>
      </c>
      <c r="U5653">
        <v>35</v>
      </c>
      <c r="V5653">
        <v>0</v>
      </c>
      <c r="W5653">
        <v>1</v>
      </c>
      <c r="X5653">
        <v>96.118570000000005</v>
      </c>
      <c r="Y5653">
        <v>397.91005999999999</v>
      </c>
      <c r="Z5653">
        <v>37.725741999999997</v>
      </c>
      <c r="AA5653">
        <v>71.786839999999998</v>
      </c>
      <c r="AB5653">
        <v>57.096072999999997</v>
      </c>
      <c r="AC5653">
        <v>54.541530000000002</v>
      </c>
      <c r="AD5653">
        <v>0</v>
      </c>
      <c r="AE5653">
        <v>0.19138311999999999</v>
      </c>
      <c r="AF5653">
        <v>715.37019999999995</v>
      </c>
    </row>
    <row r="5654" spans="1:32" x14ac:dyDescent="0.3">
      <c r="A5654">
        <v>3015321</v>
      </c>
      <c r="B5654">
        <v>1</v>
      </c>
      <c r="C5654" t="s">
        <v>83</v>
      </c>
      <c r="D5654" t="s">
        <v>123</v>
      </c>
      <c r="E5654" t="s">
        <v>20912</v>
      </c>
      <c r="F5654" t="s">
        <v>20913</v>
      </c>
      <c r="G5654" t="s">
        <v>134</v>
      </c>
      <c r="H5654" t="s">
        <v>247</v>
      </c>
      <c r="I5654" t="s">
        <v>78</v>
      </c>
      <c r="J5654" t="s">
        <v>136</v>
      </c>
      <c r="K5654" t="s">
        <v>22</v>
      </c>
      <c r="L5654" t="s">
        <v>177</v>
      </c>
      <c r="M5654" t="s">
        <v>20914</v>
      </c>
      <c r="N5654" t="s">
        <v>20915</v>
      </c>
      <c r="O5654">
        <v>1.9877047222222222</v>
      </c>
      <c r="P5654">
        <v>0</v>
      </c>
      <c r="Q5654">
        <v>27</v>
      </c>
      <c r="R5654">
        <v>0</v>
      </c>
      <c r="S5654">
        <v>3</v>
      </c>
      <c r="T5654">
        <v>0</v>
      </c>
      <c r="U5654">
        <v>18</v>
      </c>
      <c r="V5654">
        <v>0</v>
      </c>
      <c r="W5654">
        <v>0</v>
      </c>
      <c r="X5654">
        <v>0</v>
      </c>
      <c r="Y5654">
        <v>14.456562</v>
      </c>
      <c r="Z5654">
        <v>0</v>
      </c>
      <c r="AA5654">
        <v>0.40565183999999999</v>
      </c>
      <c r="AB5654">
        <v>0</v>
      </c>
      <c r="AC5654">
        <v>22.859992999999999</v>
      </c>
      <c r="AD5654">
        <v>0</v>
      </c>
      <c r="AE5654">
        <v>0</v>
      </c>
      <c r="AF5654">
        <v>37.722206</v>
      </c>
    </row>
    <row r="5655" spans="1:32" x14ac:dyDescent="0.3">
      <c r="A5655">
        <v>3019683</v>
      </c>
      <c r="B5655">
        <v>1</v>
      </c>
      <c r="C5655" t="s">
        <v>83</v>
      </c>
      <c r="D5655" t="s">
        <v>123</v>
      </c>
      <c r="E5655" t="s">
        <v>20916</v>
      </c>
      <c r="F5655" t="s">
        <v>20917</v>
      </c>
      <c r="G5655" t="s">
        <v>134</v>
      </c>
      <c r="H5655" t="s">
        <v>238</v>
      </c>
      <c r="I5655" t="s">
        <v>78</v>
      </c>
      <c r="J5655" t="s">
        <v>136</v>
      </c>
      <c r="K5655" t="s">
        <v>22</v>
      </c>
      <c r="L5655" t="s">
        <v>177</v>
      </c>
      <c r="M5655" t="s">
        <v>20918</v>
      </c>
      <c r="N5655" t="s">
        <v>20919</v>
      </c>
      <c r="O5655">
        <v>1.7354052777777778</v>
      </c>
      <c r="P5655">
        <v>0</v>
      </c>
      <c r="Q5655">
        <v>1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</row>
    <row r="5656" spans="1:32" x14ac:dyDescent="0.3">
      <c r="A5656">
        <v>3017473</v>
      </c>
      <c r="B5656">
        <v>1</v>
      </c>
      <c r="C5656" t="s">
        <v>83</v>
      </c>
      <c r="D5656" t="s">
        <v>123</v>
      </c>
      <c r="E5656" t="s">
        <v>20920</v>
      </c>
      <c r="F5656" t="s">
        <v>20921</v>
      </c>
      <c r="G5656" t="s">
        <v>134</v>
      </c>
      <c r="H5656" t="s">
        <v>182</v>
      </c>
      <c r="I5656" t="s">
        <v>78</v>
      </c>
      <c r="J5656" t="s">
        <v>136</v>
      </c>
      <c r="K5656" t="s">
        <v>22</v>
      </c>
      <c r="L5656" t="s">
        <v>177</v>
      </c>
      <c r="M5656" t="s">
        <v>20922</v>
      </c>
      <c r="N5656" t="s">
        <v>20923</v>
      </c>
      <c r="O5656">
        <v>2.0546541666666669</v>
      </c>
      <c r="P5656">
        <v>0</v>
      </c>
      <c r="Q5656">
        <v>173</v>
      </c>
      <c r="R5656">
        <v>0</v>
      </c>
      <c r="S5656">
        <v>18</v>
      </c>
      <c r="T5656">
        <v>0</v>
      </c>
      <c r="U5656">
        <v>22</v>
      </c>
      <c r="V5656">
        <v>0</v>
      </c>
      <c r="W5656">
        <v>0</v>
      </c>
      <c r="X5656">
        <v>0</v>
      </c>
      <c r="Y5656">
        <v>92.259699999999995</v>
      </c>
      <c r="Z5656">
        <v>0</v>
      </c>
      <c r="AA5656">
        <v>4.2852759999999996</v>
      </c>
      <c r="AB5656">
        <v>0</v>
      </c>
      <c r="AC5656">
        <v>23.841657999999999</v>
      </c>
      <c r="AD5656">
        <v>0</v>
      </c>
      <c r="AE5656">
        <v>0</v>
      </c>
      <c r="AF5656">
        <v>120.386635</v>
      </c>
    </row>
    <row r="5657" spans="1:32" x14ac:dyDescent="0.3">
      <c r="A5657">
        <v>3018763</v>
      </c>
      <c r="B5657">
        <v>1</v>
      </c>
      <c r="C5657" t="s">
        <v>83</v>
      </c>
      <c r="D5657" t="s">
        <v>130</v>
      </c>
      <c r="E5657" t="s">
        <v>20924</v>
      </c>
      <c r="F5657" t="s">
        <v>20925</v>
      </c>
      <c r="G5657" t="s">
        <v>134</v>
      </c>
      <c r="H5657" t="s">
        <v>216</v>
      </c>
      <c r="I5657" t="s">
        <v>78</v>
      </c>
      <c r="J5657" t="s">
        <v>136</v>
      </c>
      <c r="K5657" t="s">
        <v>22</v>
      </c>
      <c r="L5657" t="s">
        <v>177</v>
      </c>
      <c r="M5657" t="s">
        <v>20926</v>
      </c>
      <c r="N5657" t="s">
        <v>20927</v>
      </c>
      <c r="O5657">
        <v>0.54683388888888895</v>
      </c>
      <c r="P5657">
        <v>0</v>
      </c>
      <c r="Q5657">
        <v>7</v>
      </c>
      <c r="R5657">
        <v>0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0</v>
      </c>
      <c r="Y5657">
        <v>0.86839299999999997</v>
      </c>
      <c r="Z5657">
        <v>0</v>
      </c>
      <c r="AA5657">
        <v>0</v>
      </c>
      <c r="AB5657">
        <v>0</v>
      </c>
      <c r="AC5657">
        <v>2.1342765999999999E-2</v>
      </c>
      <c r="AD5657">
        <v>0</v>
      </c>
      <c r="AE5657">
        <v>0</v>
      </c>
      <c r="AF5657">
        <v>0.88973575999999999</v>
      </c>
    </row>
    <row r="5658" spans="1:32" x14ac:dyDescent="0.3">
      <c r="A5658">
        <v>3018147</v>
      </c>
      <c r="B5658">
        <v>1</v>
      </c>
      <c r="C5658" t="s">
        <v>83</v>
      </c>
      <c r="D5658" t="s">
        <v>129</v>
      </c>
      <c r="E5658" t="s">
        <v>1490</v>
      </c>
      <c r="F5658" t="s">
        <v>1491</v>
      </c>
      <c r="G5658" t="s">
        <v>134</v>
      </c>
      <c r="H5658" t="s">
        <v>211</v>
      </c>
      <c r="I5658" t="s">
        <v>79</v>
      </c>
      <c r="J5658" t="s">
        <v>136</v>
      </c>
      <c r="K5658" t="s">
        <v>22</v>
      </c>
      <c r="L5658" t="s">
        <v>177</v>
      </c>
      <c r="M5658" t="s">
        <v>20928</v>
      </c>
      <c r="N5658" t="s">
        <v>20929</v>
      </c>
      <c r="O5658">
        <v>2.2349299999999999</v>
      </c>
      <c r="P5658">
        <v>3</v>
      </c>
      <c r="Q5658">
        <v>0</v>
      </c>
      <c r="R5658">
        <v>113</v>
      </c>
      <c r="S5658">
        <v>46</v>
      </c>
      <c r="T5658">
        <v>8</v>
      </c>
      <c r="U5658">
        <v>5</v>
      </c>
      <c r="V5658">
        <v>0</v>
      </c>
      <c r="W5658">
        <v>0</v>
      </c>
      <c r="X5658">
        <v>1.3040944000000001</v>
      </c>
      <c r="Y5658">
        <v>0</v>
      </c>
      <c r="Z5658">
        <v>74.655654999999996</v>
      </c>
      <c r="AA5658">
        <v>23.416896999999999</v>
      </c>
      <c r="AB5658">
        <v>0.63660746999999995</v>
      </c>
      <c r="AC5658">
        <v>6.2629989999999998</v>
      </c>
      <c r="AD5658">
        <v>0</v>
      </c>
      <c r="AE5658">
        <v>0</v>
      </c>
      <c r="AF5658">
        <v>106.27625</v>
      </c>
    </row>
    <row r="5659" spans="1:32" x14ac:dyDescent="0.3">
      <c r="A5659">
        <v>3015388</v>
      </c>
      <c r="B5659">
        <v>1</v>
      </c>
      <c r="C5659" t="s">
        <v>83</v>
      </c>
      <c r="D5659" t="s">
        <v>129</v>
      </c>
      <c r="E5659" t="s">
        <v>20930</v>
      </c>
      <c r="F5659" t="s">
        <v>20931</v>
      </c>
      <c r="G5659" t="s">
        <v>134</v>
      </c>
      <c r="H5659" t="s">
        <v>211</v>
      </c>
      <c r="I5659" t="s">
        <v>79</v>
      </c>
      <c r="J5659" t="s">
        <v>136</v>
      </c>
      <c r="K5659" t="s">
        <v>22</v>
      </c>
      <c r="L5659" t="s">
        <v>177</v>
      </c>
      <c r="M5659" t="s">
        <v>20932</v>
      </c>
      <c r="N5659" t="s">
        <v>20933</v>
      </c>
      <c r="O5659">
        <v>1.1427777777777777</v>
      </c>
      <c r="P5659">
        <v>2</v>
      </c>
      <c r="Q5659">
        <v>381</v>
      </c>
      <c r="R5659">
        <v>7</v>
      </c>
      <c r="S5659">
        <v>14</v>
      </c>
      <c r="T5659">
        <v>5</v>
      </c>
      <c r="U5659">
        <v>17</v>
      </c>
      <c r="V5659">
        <v>1</v>
      </c>
      <c r="W5659">
        <v>0</v>
      </c>
      <c r="X5659">
        <v>0.25142239999999999</v>
      </c>
      <c r="Y5659">
        <v>69.678330000000003</v>
      </c>
      <c r="Z5659">
        <v>19.871883</v>
      </c>
      <c r="AA5659">
        <v>2.6403699999999999</v>
      </c>
      <c r="AB5659">
        <v>41.543680000000002</v>
      </c>
      <c r="AC5659">
        <v>6.0525159999999998</v>
      </c>
      <c r="AD5659">
        <v>12.831255000000001</v>
      </c>
      <c r="AE5659">
        <v>0</v>
      </c>
      <c r="AF5659">
        <v>152.86945</v>
      </c>
    </row>
    <row r="5660" spans="1:32" x14ac:dyDescent="0.3">
      <c r="A5660">
        <v>3018451</v>
      </c>
      <c r="B5660">
        <v>1</v>
      </c>
      <c r="C5660" t="s">
        <v>82</v>
      </c>
      <c r="D5660" t="s">
        <v>113</v>
      </c>
      <c r="E5660" t="s">
        <v>20793</v>
      </c>
      <c r="F5660" t="s">
        <v>20794</v>
      </c>
      <c r="G5660" t="s">
        <v>134</v>
      </c>
      <c r="H5660" t="s">
        <v>367</v>
      </c>
      <c r="I5660" t="s">
        <v>78</v>
      </c>
      <c r="J5660" t="s">
        <v>136</v>
      </c>
      <c r="K5660" t="s">
        <v>22</v>
      </c>
      <c r="L5660" t="s">
        <v>177</v>
      </c>
      <c r="M5660" t="s">
        <v>20934</v>
      </c>
      <c r="N5660" t="s">
        <v>20935</v>
      </c>
      <c r="O5660">
        <v>2.2738905555555555</v>
      </c>
      <c r="P5660">
        <v>0</v>
      </c>
      <c r="Q5660">
        <v>4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9.6562950000000001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9.6562950000000001</v>
      </c>
    </row>
    <row r="5661" spans="1:32" x14ac:dyDescent="0.3">
      <c r="A5661">
        <v>3015058</v>
      </c>
      <c r="B5661">
        <v>1</v>
      </c>
      <c r="C5661" t="s">
        <v>83</v>
      </c>
      <c r="D5661" t="s">
        <v>115</v>
      </c>
      <c r="E5661" t="s">
        <v>20936</v>
      </c>
      <c r="F5661" t="s">
        <v>20937</v>
      </c>
      <c r="G5661" t="s">
        <v>134</v>
      </c>
      <c r="H5661" t="s">
        <v>147</v>
      </c>
      <c r="I5661" t="s">
        <v>79</v>
      </c>
      <c r="J5661" t="s">
        <v>136</v>
      </c>
      <c r="K5661" t="s">
        <v>22</v>
      </c>
      <c r="L5661" t="s">
        <v>137</v>
      </c>
      <c r="M5661" t="s">
        <v>20938</v>
      </c>
      <c r="N5661" t="s">
        <v>20939</v>
      </c>
      <c r="O5661">
        <v>5.2416666666666663</v>
      </c>
      <c r="P5661">
        <v>1</v>
      </c>
      <c r="Q5661">
        <v>33</v>
      </c>
      <c r="R5661">
        <v>80</v>
      </c>
      <c r="S5661">
        <v>8</v>
      </c>
      <c r="T5661">
        <v>5</v>
      </c>
      <c r="U5661">
        <v>1</v>
      </c>
      <c r="V5661">
        <v>0</v>
      </c>
      <c r="W5661">
        <v>0</v>
      </c>
      <c r="X5661">
        <v>36.619774</v>
      </c>
      <c r="Y5661">
        <v>17.820374999999999</v>
      </c>
      <c r="Z5661">
        <v>86.566100000000006</v>
      </c>
      <c r="AA5661">
        <v>25.883853999999999</v>
      </c>
      <c r="AB5661">
        <v>71.357605000000007</v>
      </c>
      <c r="AC5661">
        <v>0.49775704999999998</v>
      </c>
      <c r="AD5661">
        <v>0</v>
      </c>
      <c r="AE5661">
        <v>0</v>
      </c>
      <c r="AF5661">
        <v>238.74547000000001</v>
      </c>
    </row>
    <row r="5662" spans="1:32" x14ac:dyDescent="0.3">
      <c r="A5662">
        <v>3012925</v>
      </c>
      <c r="B5662">
        <v>1</v>
      </c>
      <c r="C5662" t="s">
        <v>82</v>
      </c>
      <c r="D5662" t="s">
        <v>90</v>
      </c>
      <c r="E5662" t="s">
        <v>13191</v>
      </c>
      <c r="F5662" t="s">
        <v>13192</v>
      </c>
      <c r="G5662" t="s">
        <v>134</v>
      </c>
      <c r="H5662" t="s">
        <v>142</v>
      </c>
      <c r="I5662" t="s">
        <v>78</v>
      </c>
      <c r="J5662" t="s">
        <v>136</v>
      </c>
      <c r="K5662" t="s">
        <v>22</v>
      </c>
      <c r="L5662" t="s">
        <v>137</v>
      </c>
      <c r="M5662" t="s">
        <v>20940</v>
      </c>
      <c r="N5662" t="s">
        <v>20941</v>
      </c>
      <c r="O5662">
        <v>6.9977777777777774</v>
      </c>
      <c r="P5662">
        <v>0</v>
      </c>
      <c r="Q5662">
        <v>232</v>
      </c>
      <c r="R5662">
        <v>0</v>
      </c>
      <c r="S5662">
        <v>0</v>
      </c>
      <c r="T5662">
        <v>0</v>
      </c>
      <c r="U5662">
        <v>13</v>
      </c>
      <c r="V5662">
        <v>0</v>
      </c>
      <c r="W5662">
        <v>0</v>
      </c>
      <c r="X5662">
        <v>0</v>
      </c>
      <c r="Y5662">
        <v>376.55142000000001</v>
      </c>
      <c r="Z5662">
        <v>0</v>
      </c>
      <c r="AA5662">
        <v>0</v>
      </c>
      <c r="AB5662">
        <v>0</v>
      </c>
      <c r="AC5662">
        <v>42.163006000000003</v>
      </c>
      <c r="AD5662">
        <v>0</v>
      </c>
      <c r="AE5662">
        <v>0</v>
      </c>
      <c r="AF5662">
        <v>418.71445</v>
      </c>
    </row>
    <row r="5663" spans="1:32" x14ac:dyDescent="0.3">
      <c r="A5663">
        <v>3020108</v>
      </c>
      <c r="B5663">
        <v>1</v>
      </c>
      <c r="C5663" t="s">
        <v>83</v>
      </c>
      <c r="D5663" t="s">
        <v>123</v>
      </c>
      <c r="E5663" t="s">
        <v>20942</v>
      </c>
      <c r="F5663" t="s">
        <v>20943</v>
      </c>
      <c r="G5663" t="s">
        <v>134</v>
      </c>
      <c r="H5663" t="s">
        <v>238</v>
      </c>
      <c r="I5663" t="s">
        <v>78</v>
      </c>
      <c r="J5663" t="s">
        <v>136</v>
      </c>
      <c r="K5663" t="s">
        <v>22</v>
      </c>
      <c r="L5663" t="s">
        <v>177</v>
      </c>
      <c r="M5663" t="s">
        <v>20944</v>
      </c>
      <c r="N5663" t="s">
        <v>20945</v>
      </c>
      <c r="O5663">
        <v>2.0258058333333331</v>
      </c>
      <c r="P5663">
        <v>0</v>
      </c>
      <c r="Q5663">
        <v>2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1.4655102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1.4655102</v>
      </c>
    </row>
    <row r="5664" spans="1:32" x14ac:dyDescent="0.3">
      <c r="A5664">
        <v>3008323</v>
      </c>
      <c r="B5664">
        <v>1</v>
      </c>
      <c r="C5664" t="s">
        <v>83</v>
      </c>
      <c r="D5664" t="s">
        <v>123</v>
      </c>
      <c r="E5664" t="s">
        <v>20946</v>
      </c>
      <c r="F5664" t="s">
        <v>20947</v>
      </c>
      <c r="G5664" t="s">
        <v>134</v>
      </c>
      <c r="H5664" t="s">
        <v>336</v>
      </c>
      <c r="I5664" t="s">
        <v>79</v>
      </c>
      <c r="J5664" t="s">
        <v>136</v>
      </c>
      <c r="K5664" t="s">
        <v>22</v>
      </c>
      <c r="L5664" t="s">
        <v>137</v>
      </c>
      <c r="M5664" t="s">
        <v>20948</v>
      </c>
      <c r="N5664" t="s">
        <v>20949</v>
      </c>
      <c r="O5664">
        <v>7.1022222222222222</v>
      </c>
      <c r="P5664">
        <v>1</v>
      </c>
      <c r="Q5664">
        <v>370</v>
      </c>
      <c r="R5664">
        <v>51</v>
      </c>
      <c r="S5664">
        <v>42</v>
      </c>
      <c r="T5664">
        <v>27</v>
      </c>
      <c r="U5664">
        <v>34</v>
      </c>
      <c r="V5664">
        <v>10</v>
      </c>
      <c r="W5664">
        <v>0</v>
      </c>
      <c r="X5664">
        <v>3.9215369999999998</v>
      </c>
      <c r="Y5664">
        <v>471.67257999999998</v>
      </c>
      <c r="Z5664">
        <v>333.23557</v>
      </c>
      <c r="AA5664">
        <v>96.735129999999998</v>
      </c>
      <c r="AB5664">
        <v>1055.7809999999999</v>
      </c>
      <c r="AC5664">
        <v>168.75631999999999</v>
      </c>
      <c r="AD5664">
        <v>6090.3477000000003</v>
      </c>
      <c r="AE5664">
        <v>0</v>
      </c>
      <c r="AF5664">
        <v>8220.4500000000007</v>
      </c>
    </row>
    <row r="5665" spans="1:32" x14ac:dyDescent="0.3">
      <c r="A5665">
        <v>3018607</v>
      </c>
      <c r="B5665">
        <v>1</v>
      </c>
      <c r="C5665" t="s">
        <v>83</v>
      </c>
      <c r="D5665" t="s">
        <v>129</v>
      </c>
      <c r="E5665" t="s">
        <v>20950</v>
      </c>
      <c r="F5665" t="s">
        <v>20951</v>
      </c>
      <c r="G5665" t="s">
        <v>134</v>
      </c>
      <c r="H5665" t="s">
        <v>247</v>
      </c>
      <c r="I5665" t="s">
        <v>78</v>
      </c>
      <c r="J5665" t="s">
        <v>136</v>
      </c>
      <c r="K5665" t="s">
        <v>22</v>
      </c>
      <c r="L5665" t="s">
        <v>177</v>
      </c>
      <c r="M5665" t="s">
        <v>20952</v>
      </c>
      <c r="N5665" t="s">
        <v>20953</v>
      </c>
      <c r="O5665">
        <v>3.1365027777777779</v>
      </c>
      <c r="P5665">
        <v>0</v>
      </c>
      <c r="Q5665">
        <v>16</v>
      </c>
      <c r="R5665">
        <v>0</v>
      </c>
      <c r="S5665">
        <v>25</v>
      </c>
      <c r="T5665">
        <v>0</v>
      </c>
      <c r="U5665">
        <v>5</v>
      </c>
      <c r="V5665">
        <v>0</v>
      </c>
      <c r="W5665">
        <v>0</v>
      </c>
      <c r="X5665">
        <v>0</v>
      </c>
      <c r="Y5665">
        <v>5.2036179999999996</v>
      </c>
      <c r="Z5665">
        <v>0</v>
      </c>
      <c r="AA5665">
        <v>12.072535500000001</v>
      </c>
      <c r="AB5665">
        <v>0</v>
      </c>
      <c r="AC5665">
        <v>9.4969280000000005</v>
      </c>
      <c r="AD5665">
        <v>0</v>
      </c>
      <c r="AE5665">
        <v>0</v>
      </c>
      <c r="AF5665">
        <v>26.77308</v>
      </c>
    </row>
    <row r="5666" spans="1:32" x14ac:dyDescent="0.3">
      <c r="A5666">
        <v>3019720</v>
      </c>
      <c r="B5666">
        <v>1</v>
      </c>
      <c r="C5666" t="s">
        <v>83</v>
      </c>
      <c r="D5666" t="s">
        <v>130</v>
      </c>
      <c r="E5666" t="s">
        <v>20954</v>
      </c>
      <c r="F5666" t="s">
        <v>20955</v>
      </c>
      <c r="G5666" t="s">
        <v>134</v>
      </c>
      <c r="H5666" t="s">
        <v>182</v>
      </c>
      <c r="I5666" t="s">
        <v>78</v>
      </c>
      <c r="J5666" t="s">
        <v>136</v>
      </c>
      <c r="K5666" t="s">
        <v>22</v>
      </c>
      <c r="L5666" t="s">
        <v>177</v>
      </c>
      <c r="M5666" t="s">
        <v>20956</v>
      </c>
      <c r="N5666" t="s">
        <v>20957</v>
      </c>
      <c r="O5666">
        <v>0.92401305555555557</v>
      </c>
      <c r="P5666">
        <v>0</v>
      </c>
      <c r="Q5666">
        <v>189</v>
      </c>
      <c r="R5666">
        <v>0</v>
      </c>
      <c r="S5666">
        <v>0</v>
      </c>
      <c r="T5666">
        <v>0</v>
      </c>
      <c r="U5666">
        <v>20</v>
      </c>
      <c r="V5666">
        <v>0</v>
      </c>
      <c r="W5666">
        <v>0</v>
      </c>
      <c r="X5666">
        <v>0</v>
      </c>
      <c r="Y5666">
        <v>31.96659</v>
      </c>
      <c r="Z5666">
        <v>0</v>
      </c>
      <c r="AA5666">
        <v>0</v>
      </c>
      <c r="AB5666">
        <v>0</v>
      </c>
      <c r="AC5666">
        <v>8.6544249999999998</v>
      </c>
      <c r="AD5666">
        <v>0</v>
      </c>
      <c r="AE5666">
        <v>0</v>
      </c>
      <c r="AF5666">
        <v>40.621017000000002</v>
      </c>
    </row>
    <row r="5667" spans="1:32" x14ac:dyDescent="0.3">
      <c r="A5667">
        <v>3018448</v>
      </c>
      <c r="B5667">
        <v>1</v>
      </c>
      <c r="C5667" t="s">
        <v>82</v>
      </c>
      <c r="D5667" t="s">
        <v>95</v>
      </c>
      <c r="E5667" t="s">
        <v>20958</v>
      </c>
      <c r="F5667" t="s">
        <v>20959</v>
      </c>
      <c r="G5667" t="s">
        <v>134</v>
      </c>
      <c r="H5667" t="s">
        <v>367</v>
      </c>
      <c r="I5667" t="s">
        <v>78</v>
      </c>
      <c r="J5667" t="s">
        <v>136</v>
      </c>
      <c r="K5667" t="s">
        <v>22</v>
      </c>
      <c r="L5667" t="s">
        <v>177</v>
      </c>
      <c r="M5667" t="s">
        <v>20960</v>
      </c>
      <c r="N5667" t="s">
        <v>20961</v>
      </c>
      <c r="O5667">
        <v>2.950551388888889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3.1419652</v>
      </c>
      <c r="AD5667">
        <v>0</v>
      </c>
      <c r="AE5667">
        <v>0</v>
      </c>
      <c r="AF5667">
        <v>3.1419652</v>
      </c>
    </row>
    <row r="5668" spans="1:32" x14ac:dyDescent="0.3">
      <c r="A5668">
        <v>3015344</v>
      </c>
      <c r="B5668">
        <v>1</v>
      </c>
      <c r="C5668" t="s">
        <v>82</v>
      </c>
      <c r="D5668" t="s">
        <v>104</v>
      </c>
      <c r="E5668" t="s">
        <v>20962</v>
      </c>
      <c r="F5668" t="s">
        <v>20963</v>
      </c>
      <c r="G5668" t="s">
        <v>134</v>
      </c>
      <c r="H5668" t="s">
        <v>216</v>
      </c>
      <c r="I5668" t="s">
        <v>78</v>
      </c>
      <c r="J5668" t="s">
        <v>136</v>
      </c>
      <c r="K5668" t="s">
        <v>22</v>
      </c>
      <c r="L5668" t="s">
        <v>177</v>
      </c>
      <c r="M5668" t="s">
        <v>20964</v>
      </c>
      <c r="N5668" t="s">
        <v>20965</v>
      </c>
      <c r="O5668">
        <v>1.6138833333333331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2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1.3023539</v>
      </c>
      <c r="AD5668">
        <v>0</v>
      </c>
      <c r="AE5668">
        <v>0</v>
      </c>
      <c r="AF5668">
        <v>1.3023539</v>
      </c>
    </row>
    <row r="5669" spans="1:32" x14ac:dyDescent="0.3">
      <c r="A5669">
        <v>3015122</v>
      </c>
      <c r="B5669">
        <v>2</v>
      </c>
      <c r="C5669" t="s">
        <v>83</v>
      </c>
      <c r="D5669" t="s">
        <v>124</v>
      </c>
      <c r="E5669" t="s">
        <v>20966</v>
      </c>
      <c r="F5669" t="s">
        <v>20967</v>
      </c>
      <c r="G5669" t="s">
        <v>134</v>
      </c>
      <c r="H5669" t="s">
        <v>247</v>
      </c>
      <c r="I5669" t="s">
        <v>78</v>
      </c>
      <c r="J5669" t="s">
        <v>136</v>
      </c>
      <c r="K5669" t="s">
        <v>22</v>
      </c>
      <c r="L5669" t="s">
        <v>177</v>
      </c>
      <c r="M5669" t="s">
        <v>12565</v>
      </c>
      <c r="N5669" t="s">
        <v>20968</v>
      </c>
      <c r="O5669">
        <v>8.6596944444444449E-2</v>
      </c>
      <c r="P5669">
        <v>0</v>
      </c>
      <c r="Q5669">
        <v>29</v>
      </c>
      <c r="R5669">
        <v>0</v>
      </c>
      <c r="S5669">
        <v>4</v>
      </c>
      <c r="T5669">
        <v>0</v>
      </c>
      <c r="U5669">
        <v>1</v>
      </c>
      <c r="V5669">
        <v>0</v>
      </c>
      <c r="W5669">
        <v>0</v>
      </c>
      <c r="X5669">
        <v>0</v>
      </c>
      <c r="Y5669">
        <v>0.29160180000000002</v>
      </c>
      <c r="Z5669">
        <v>0</v>
      </c>
      <c r="AA5669">
        <v>3.4902084999999999E-2</v>
      </c>
      <c r="AB5669">
        <v>0</v>
      </c>
      <c r="AC5669">
        <v>8.8974940000000004E-4</v>
      </c>
      <c r="AD5669">
        <v>0</v>
      </c>
      <c r="AE5669">
        <v>0</v>
      </c>
      <c r="AF5669">
        <v>0.32739364999999998</v>
      </c>
    </row>
    <row r="5670" spans="1:32" x14ac:dyDescent="0.3">
      <c r="A5670">
        <v>3018189</v>
      </c>
      <c r="B5670">
        <v>1</v>
      </c>
      <c r="C5670" t="s">
        <v>82</v>
      </c>
      <c r="D5670" t="s">
        <v>94</v>
      </c>
      <c r="E5670" t="s">
        <v>20969</v>
      </c>
      <c r="F5670" t="s">
        <v>20970</v>
      </c>
      <c r="G5670" t="s">
        <v>134</v>
      </c>
      <c r="H5670" t="s">
        <v>367</v>
      </c>
      <c r="I5670" t="s">
        <v>78</v>
      </c>
      <c r="J5670" t="s">
        <v>136</v>
      </c>
      <c r="K5670" t="s">
        <v>22</v>
      </c>
      <c r="L5670" t="s">
        <v>177</v>
      </c>
      <c r="M5670" t="s">
        <v>20971</v>
      </c>
      <c r="N5670" t="s">
        <v>20972</v>
      </c>
      <c r="O5670">
        <v>0.60480166666666668</v>
      </c>
      <c r="P5670">
        <v>0</v>
      </c>
      <c r="Q5670">
        <v>1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3.0975334E-2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3.0975334E-2</v>
      </c>
    </row>
    <row r="5671" spans="1:32" x14ac:dyDescent="0.3">
      <c r="A5671">
        <v>3019260</v>
      </c>
      <c r="B5671">
        <v>1</v>
      </c>
      <c r="C5671" t="s">
        <v>82</v>
      </c>
      <c r="D5671" t="s">
        <v>92</v>
      </c>
      <c r="E5671" t="s">
        <v>20973</v>
      </c>
      <c r="F5671" t="s">
        <v>20974</v>
      </c>
      <c r="G5671" t="s">
        <v>134</v>
      </c>
      <c r="H5671" t="s">
        <v>182</v>
      </c>
      <c r="I5671" t="s">
        <v>78</v>
      </c>
      <c r="J5671" t="s">
        <v>136</v>
      </c>
      <c r="K5671" t="s">
        <v>22</v>
      </c>
      <c r="L5671" t="s">
        <v>177</v>
      </c>
      <c r="M5671" t="s">
        <v>20975</v>
      </c>
      <c r="N5671" t="s">
        <v>20976</v>
      </c>
      <c r="O5671">
        <v>0.6525347222222222</v>
      </c>
      <c r="P5671">
        <v>0</v>
      </c>
      <c r="Q5671">
        <v>202</v>
      </c>
      <c r="R5671">
        <v>0</v>
      </c>
      <c r="S5671">
        <v>0</v>
      </c>
      <c r="T5671">
        <v>0</v>
      </c>
      <c r="U5671">
        <v>8</v>
      </c>
      <c r="V5671">
        <v>0</v>
      </c>
      <c r="W5671">
        <v>0</v>
      </c>
      <c r="X5671">
        <v>0</v>
      </c>
      <c r="Y5671">
        <v>55.128129999999999</v>
      </c>
      <c r="Z5671">
        <v>0</v>
      </c>
      <c r="AA5671">
        <v>0</v>
      </c>
      <c r="AB5671">
        <v>0</v>
      </c>
      <c r="AC5671">
        <v>3.6445745999999999</v>
      </c>
      <c r="AD5671">
        <v>0</v>
      </c>
      <c r="AE5671">
        <v>0</v>
      </c>
      <c r="AF5671">
        <v>58.772709999999996</v>
      </c>
    </row>
    <row r="5672" spans="1:32" x14ac:dyDescent="0.3">
      <c r="A5672">
        <v>3017299</v>
      </c>
      <c r="B5672">
        <v>1</v>
      </c>
      <c r="C5672" t="s">
        <v>82</v>
      </c>
      <c r="D5672" t="s">
        <v>100</v>
      </c>
      <c r="E5672" t="s">
        <v>20977</v>
      </c>
      <c r="F5672" t="s">
        <v>20978</v>
      </c>
      <c r="G5672" t="s">
        <v>134</v>
      </c>
      <c r="H5672" t="s">
        <v>336</v>
      </c>
      <c r="I5672" t="s">
        <v>78</v>
      </c>
      <c r="J5672" t="s">
        <v>136</v>
      </c>
      <c r="K5672" t="s">
        <v>22</v>
      </c>
      <c r="L5672" t="s">
        <v>137</v>
      </c>
      <c r="M5672" t="s">
        <v>20979</v>
      </c>
      <c r="N5672" t="s">
        <v>20980</v>
      </c>
      <c r="O5672">
        <v>0.79805555555555552</v>
      </c>
      <c r="P5672">
        <v>0</v>
      </c>
      <c r="Q5672">
        <v>189</v>
      </c>
      <c r="R5672">
        <v>0</v>
      </c>
      <c r="S5672">
        <v>0</v>
      </c>
      <c r="T5672">
        <v>0</v>
      </c>
      <c r="U5672">
        <v>27</v>
      </c>
      <c r="V5672">
        <v>0</v>
      </c>
      <c r="W5672">
        <v>0</v>
      </c>
      <c r="X5672">
        <v>0</v>
      </c>
      <c r="Y5672">
        <v>31.730941999999999</v>
      </c>
      <c r="Z5672">
        <v>0</v>
      </c>
      <c r="AA5672">
        <v>0</v>
      </c>
      <c r="AB5672">
        <v>0</v>
      </c>
      <c r="AC5672">
        <v>11.878360000000001</v>
      </c>
      <c r="AD5672">
        <v>0</v>
      </c>
      <c r="AE5672">
        <v>0</v>
      </c>
      <c r="AF5672">
        <v>43.609302999999997</v>
      </c>
    </row>
    <row r="5673" spans="1:32" x14ac:dyDescent="0.3">
      <c r="A5673">
        <v>3015322</v>
      </c>
      <c r="B5673">
        <v>1</v>
      </c>
      <c r="C5673" t="s">
        <v>82</v>
      </c>
      <c r="D5673" t="s">
        <v>111</v>
      </c>
      <c r="E5673" t="s">
        <v>20981</v>
      </c>
      <c r="F5673" t="s">
        <v>20982</v>
      </c>
      <c r="G5673" t="s">
        <v>134</v>
      </c>
      <c r="H5673" t="s">
        <v>182</v>
      </c>
      <c r="I5673" t="s">
        <v>79</v>
      </c>
      <c r="J5673" t="s">
        <v>136</v>
      </c>
      <c r="K5673" t="s">
        <v>22</v>
      </c>
      <c r="L5673" t="s">
        <v>177</v>
      </c>
      <c r="M5673" t="s">
        <v>20983</v>
      </c>
      <c r="N5673" t="s">
        <v>20984</v>
      </c>
      <c r="O5673">
        <v>2.8694766666666665</v>
      </c>
      <c r="P5673">
        <v>0</v>
      </c>
      <c r="Q5673">
        <v>0</v>
      </c>
      <c r="R5673">
        <v>12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8.1907879999999995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8.1907879999999995</v>
      </c>
    </row>
    <row r="5674" spans="1:32" x14ac:dyDescent="0.3">
      <c r="A5674">
        <v>3015335</v>
      </c>
      <c r="B5674">
        <v>1</v>
      </c>
      <c r="C5674" t="s">
        <v>83</v>
      </c>
      <c r="D5674" t="s">
        <v>123</v>
      </c>
      <c r="E5674" t="s">
        <v>20985</v>
      </c>
      <c r="F5674" t="s">
        <v>20986</v>
      </c>
      <c r="G5674" t="s">
        <v>134</v>
      </c>
      <c r="H5674" t="s">
        <v>692</v>
      </c>
      <c r="I5674" t="s">
        <v>78</v>
      </c>
      <c r="J5674" t="s">
        <v>136</v>
      </c>
      <c r="K5674" t="s">
        <v>22</v>
      </c>
      <c r="L5674" t="s">
        <v>177</v>
      </c>
      <c r="M5674" t="s">
        <v>20987</v>
      </c>
      <c r="N5674" t="s">
        <v>20988</v>
      </c>
      <c r="O5674">
        <v>2.4097355555555557</v>
      </c>
      <c r="P5674">
        <v>0</v>
      </c>
      <c r="Q5674">
        <v>69</v>
      </c>
      <c r="R5674">
        <v>0</v>
      </c>
      <c r="S5674">
        <v>6</v>
      </c>
      <c r="T5674">
        <v>0</v>
      </c>
      <c r="U5674">
        <v>40</v>
      </c>
      <c r="V5674">
        <v>0</v>
      </c>
      <c r="W5674">
        <v>0</v>
      </c>
      <c r="X5674">
        <v>0</v>
      </c>
      <c r="Y5674">
        <v>27.512709999999998</v>
      </c>
      <c r="Z5674">
        <v>0</v>
      </c>
      <c r="AA5674">
        <v>0.74998679999999995</v>
      </c>
      <c r="AB5674">
        <v>0</v>
      </c>
      <c r="AC5674">
        <v>33.663563000000003</v>
      </c>
      <c r="AD5674">
        <v>0</v>
      </c>
      <c r="AE5674">
        <v>0</v>
      </c>
      <c r="AF5674">
        <v>61.926257999999997</v>
      </c>
    </row>
    <row r="5675" spans="1:32" x14ac:dyDescent="0.3">
      <c r="A5675">
        <v>3020026</v>
      </c>
      <c r="B5675">
        <v>1</v>
      </c>
      <c r="C5675" t="s">
        <v>82</v>
      </c>
      <c r="D5675" t="s">
        <v>90</v>
      </c>
      <c r="E5675" t="s">
        <v>19337</v>
      </c>
      <c r="F5675" t="s">
        <v>19338</v>
      </c>
      <c r="G5675" t="s">
        <v>134</v>
      </c>
      <c r="H5675" t="s">
        <v>247</v>
      </c>
      <c r="I5675" t="s">
        <v>78</v>
      </c>
      <c r="J5675" t="s">
        <v>136</v>
      </c>
      <c r="K5675" t="s">
        <v>22</v>
      </c>
      <c r="L5675" t="s">
        <v>177</v>
      </c>
      <c r="M5675" t="s">
        <v>20989</v>
      </c>
      <c r="N5675" t="s">
        <v>20990</v>
      </c>
      <c r="O5675">
        <v>1.1380266666666665</v>
      </c>
      <c r="P5675">
        <v>0</v>
      </c>
      <c r="Q5675">
        <v>245</v>
      </c>
      <c r="R5675">
        <v>0</v>
      </c>
      <c r="S5675">
        <v>0</v>
      </c>
      <c r="T5675">
        <v>0</v>
      </c>
      <c r="U5675">
        <v>10</v>
      </c>
      <c r="V5675">
        <v>0</v>
      </c>
      <c r="W5675">
        <v>0</v>
      </c>
      <c r="X5675">
        <v>0</v>
      </c>
      <c r="Y5675">
        <v>60.320656</v>
      </c>
      <c r="Z5675">
        <v>0</v>
      </c>
      <c r="AA5675">
        <v>0</v>
      </c>
      <c r="AB5675">
        <v>0</v>
      </c>
      <c r="AC5675">
        <v>11.5698185</v>
      </c>
      <c r="AD5675">
        <v>0</v>
      </c>
      <c r="AE5675">
        <v>0</v>
      </c>
      <c r="AF5675">
        <v>71.890469999999993</v>
      </c>
    </row>
    <row r="5676" spans="1:32" x14ac:dyDescent="0.3">
      <c r="A5676">
        <v>3018175</v>
      </c>
      <c r="B5676">
        <v>1</v>
      </c>
      <c r="C5676" t="s">
        <v>83</v>
      </c>
      <c r="D5676" t="s">
        <v>128</v>
      </c>
      <c r="E5676" t="s">
        <v>17242</v>
      </c>
      <c r="F5676" t="s">
        <v>17243</v>
      </c>
      <c r="G5676" t="s">
        <v>134</v>
      </c>
      <c r="H5676" t="s">
        <v>211</v>
      </c>
      <c r="I5676" t="s">
        <v>79</v>
      </c>
      <c r="J5676" t="s">
        <v>136</v>
      </c>
      <c r="K5676" t="s">
        <v>22</v>
      </c>
      <c r="L5676" t="s">
        <v>177</v>
      </c>
      <c r="M5676" t="s">
        <v>20991</v>
      </c>
      <c r="N5676" t="s">
        <v>20992</v>
      </c>
      <c r="O5676">
        <v>0.68111111111111111</v>
      </c>
      <c r="P5676">
        <v>0</v>
      </c>
      <c r="Q5676">
        <v>149</v>
      </c>
      <c r="R5676">
        <v>12</v>
      </c>
      <c r="S5676">
        <v>40</v>
      </c>
      <c r="T5676">
        <v>12</v>
      </c>
      <c r="U5676">
        <v>15</v>
      </c>
      <c r="V5676">
        <v>0</v>
      </c>
      <c r="W5676">
        <v>0</v>
      </c>
      <c r="X5676">
        <v>0</v>
      </c>
      <c r="Y5676">
        <v>16.109655</v>
      </c>
      <c r="Z5676">
        <v>2.1224886999999999</v>
      </c>
      <c r="AA5676">
        <v>8.9000435000000007</v>
      </c>
      <c r="AB5676">
        <v>53.537269999999999</v>
      </c>
      <c r="AC5676">
        <v>1.3720695000000001</v>
      </c>
      <c r="AD5676">
        <v>0</v>
      </c>
      <c r="AE5676">
        <v>0</v>
      </c>
      <c r="AF5676">
        <v>82.041529999999995</v>
      </c>
    </row>
    <row r="5677" spans="1:32" x14ac:dyDescent="0.3">
      <c r="A5677">
        <v>3018439</v>
      </c>
      <c r="B5677">
        <v>1</v>
      </c>
      <c r="C5677" t="s">
        <v>83</v>
      </c>
      <c r="D5677" t="s">
        <v>115</v>
      </c>
      <c r="E5677" t="s">
        <v>20993</v>
      </c>
      <c r="F5677" t="s">
        <v>20994</v>
      </c>
      <c r="G5677" t="s">
        <v>134</v>
      </c>
      <c r="H5677" t="s">
        <v>327</v>
      </c>
      <c r="I5677" t="s">
        <v>78</v>
      </c>
      <c r="J5677" t="s">
        <v>136</v>
      </c>
      <c r="K5677" t="s">
        <v>22</v>
      </c>
      <c r="L5677" t="s">
        <v>177</v>
      </c>
      <c r="M5677" t="s">
        <v>20995</v>
      </c>
      <c r="N5677" t="s">
        <v>20996</v>
      </c>
      <c r="O5677">
        <v>2.0605647222222223</v>
      </c>
      <c r="P5677">
        <v>0</v>
      </c>
      <c r="Q5677">
        <v>35</v>
      </c>
      <c r="R5677">
        <v>0</v>
      </c>
      <c r="S5677">
        <v>1</v>
      </c>
      <c r="T5677">
        <v>0</v>
      </c>
      <c r="U5677">
        <v>1</v>
      </c>
      <c r="V5677">
        <v>0</v>
      </c>
      <c r="W5677">
        <v>0</v>
      </c>
      <c r="X5677">
        <v>0</v>
      </c>
      <c r="Y5677">
        <v>2.5389354000000002</v>
      </c>
      <c r="Z5677">
        <v>0</v>
      </c>
      <c r="AA5677">
        <v>0.57265849999999996</v>
      </c>
      <c r="AB5677">
        <v>0</v>
      </c>
      <c r="AC5677">
        <v>0.18912086</v>
      </c>
      <c r="AD5677">
        <v>0</v>
      </c>
      <c r="AE5677">
        <v>0</v>
      </c>
      <c r="AF5677">
        <v>3.3007146999999999</v>
      </c>
    </row>
    <row r="5678" spans="1:32" x14ac:dyDescent="0.3">
      <c r="A5678">
        <v>3015367</v>
      </c>
      <c r="B5678">
        <v>1</v>
      </c>
      <c r="C5678" t="s">
        <v>82</v>
      </c>
      <c r="D5678" t="s">
        <v>90</v>
      </c>
      <c r="E5678" t="s">
        <v>20997</v>
      </c>
      <c r="F5678" t="s">
        <v>20998</v>
      </c>
      <c r="G5678" t="s">
        <v>134</v>
      </c>
      <c r="H5678" t="s">
        <v>147</v>
      </c>
      <c r="I5678" t="s">
        <v>79</v>
      </c>
      <c r="J5678" t="s">
        <v>136</v>
      </c>
      <c r="K5678" t="s">
        <v>22</v>
      </c>
      <c r="L5678" t="s">
        <v>137</v>
      </c>
      <c r="M5678" t="s">
        <v>20999</v>
      </c>
      <c r="N5678" t="s">
        <v>21000</v>
      </c>
      <c r="O5678">
        <v>1.8174999999999999</v>
      </c>
      <c r="P5678">
        <v>18</v>
      </c>
      <c r="Q5678">
        <v>1573</v>
      </c>
      <c r="R5678">
        <v>17</v>
      </c>
      <c r="S5678">
        <v>82</v>
      </c>
      <c r="T5678">
        <v>46</v>
      </c>
      <c r="U5678">
        <v>169</v>
      </c>
      <c r="V5678">
        <v>1</v>
      </c>
      <c r="W5678">
        <v>0</v>
      </c>
      <c r="X5678">
        <v>120.10214999999999</v>
      </c>
      <c r="Y5678">
        <v>1012.5685999999999</v>
      </c>
      <c r="Z5678">
        <v>19.029882000000001</v>
      </c>
      <c r="AA5678">
        <v>43.622979999999998</v>
      </c>
      <c r="AB5678">
        <v>911.53359999999998</v>
      </c>
      <c r="AC5678">
        <v>321.72770000000003</v>
      </c>
      <c r="AD5678">
        <v>19.595613</v>
      </c>
      <c r="AE5678">
        <v>0</v>
      </c>
      <c r="AF5678">
        <v>2448.1804000000002</v>
      </c>
    </row>
    <row r="5679" spans="1:32" x14ac:dyDescent="0.3">
      <c r="A5679">
        <v>3015331</v>
      </c>
      <c r="B5679">
        <v>1</v>
      </c>
      <c r="C5679" t="s">
        <v>83</v>
      </c>
      <c r="D5679" t="s">
        <v>121</v>
      </c>
      <c r="E5679" t="s">
        <v>21001</v>
      </c>
      <c r="F5679" t="s">
        <v>21002</v>
      </c>
      <c r="G5679" t="s">
        <v>134</v>
      </c>
      <c r="H5679" t="s">
        <v>327</v>
      </c>
      <c r="I5679" t="s">
        <v>78</v>
      </c>
      <c r="J5679" t="s">
        <v>136</v>
      </c>
      <c r="K5679" t="s">
        <v>22</v>
      </c>
      <c r="L5679" t="s">
        <v>177</v>
      </c>
      <c r="M5679" t="s">
        <v>21003</v>
      </c>
      <c r="N5679" t="s">
        <v>21004</v>
      </c>
      <c r="O5679">
        <v>1.8887175</v>
      </c>
      <c r="P5679">
        <v>0</v>
      </c>
      <c r="Q5679">
        <v>107</v>
      </c>
      <c r="R5679">
        <v>0</v>
      </c>
      <c r="S5679">
        <v>0</v>
      </c>
      <c r="T5679">
        <v>0</v>
      </c>
      <c r="U5679">
        <v>65</v>
      </c>
      <c r="V5679">
        <v>0</v>
      </c>
      <c r="W5679">
        <v>0</v>
      </c>
      <c r="X5679">
        <v>0</v>
      </c>
      <c r="Y5679">
        <v>22.213775999999999</v>
      </c>
      <c r="Z5679">
        <v>0</v>
      </c>
      <c r="AA5679">
        <v>0</v>
      </c>
      <c r="AB5679">
        <v>0</v>
      </c>
      <c r="AC5679">
        <v>14.944004</v>
      </c>
      <c r="AD5679">
        <v>0</v>
      </c>
      <c r="AE5679">
        <v>0</v>
      </c>
      <c r="AF5679">
        <v>37.157780000000002</v>
      </c>
    </row>
    <row r="5680" spans="1:32" x14ac:dyDescent="0.3">
      <c r="A5680">
        <v>3015509</v>
      </c>
      <c r="B5680">
        <v>1</v>
      </c>
      <c r="C5680" t="s">
        <v>82</v>
      </c>
      <c r="D5680" t="s">
        <v>108</v>
      </c>
      <c r="E5680" t="s">
        <v>21005</v>
      </c>
      <c r="F5680" t="s">
        <v>21006</v>
      </c>
      <c r="G5680" t="s">
        <v>134</v>
      </c>
      <c r="H5680" t="s">
        <v>142</v>
      </c>
      <c r="I5680" t="s">
        <v>79</v>
      </c>
      <c r="J5680" t="s">
        <v>136</v>
      </c>
      <c r="K5680" t="s">
        <v>22</v>
      </c>
      <c r="L5680" t="s">
        <v>137</v>
      </c>
      <c r="M5680" t="s">
        <v>21007</v>
      </c>
      <c r="N5680" t="s">
        <v>21008</v>
      </c>
      <c r="O5680">
        <v>2.5297222222222224</v>
      </c>
      <c r="P5680">
        <v>0</v>
      </c>
      <c r="Q5680">
        <v>698</v>
      </c>
      <c r="R5680">
        <v>16</v>
      </c>
      <c r="S5680">
        <v>222</v>
      </c>
      <c r="T5680">
        <v>8</v>
      </c>
      <c r="U5680">
        <v>204</v>
      </c>
      <c r="V5680">
        <v>0</v>
      </c>
      <c r="W5680">
        <v>0</v>
      </c>
      <c r="X5680">
        <v>0</v>
      </c>
      <c r="Y5680">
        <v>540.54409999999996</v>
      </c>
      <c r="Z5680">
        <v>17.308353</v>
      </c>
      <c r="AA5680">
        <v>257.38123000000002</v>
      </c>
      <c r="AB5680">
        <v>124.52136</v>
      </c>
      <c r="AC5680">
        <v>177.11954</v>
      </c>
      <c r="AD5680">
        <v>0</v>
      </c>
      <c r="AE5680">
        <v>0</v>
      </c>
      <c r="AF5680">
        <v>1116.8746000000001</v>
      </c>
    </row>
    <row r="5681" spans="1:32" x14ac:dyDescent="0.3">
      <c r="A5681">
        <v>3018144</v>
      </c>
      <c r="B5681">
        <v>1</v>
      </c>
      <c r="C5681" t="s">
        <v>83</v>
      </c>
      <c r="D5681" t="s">
        <v>125</v>
      </c>
      <c r="E5681" t="s">
        <v>17276</v>
      </c>
      <c r="F5681" t="s">
        <v>17277</v>
      </c>
      <c r="G5681" t="s">
        <v>134</v>
      </c>
      <c r="H5681" t="s">
        <v>211</v>
      </c>
      <c r="I5681" t="s">
        <v>79</v>
      </c>
      <c r="J5681" t="s">
        <v>136</v>
      </c>
      <c r="K5681" t="s">
        <v>22</v>
      </c>
      <c r="L5681" t="s">
        <v>177</v>
      </c>
      <c r="M5681" t="s">
        <v>21009</v>
      </c>
      <c r="N5681" t="s">
        <v>21010</v>
      </c>
      <c r="O5681">
        <v>0.57999999999999996</v>
      </c>
      <c r="P5681">
        <v>8</v>
      </c>
      <c r="Q5681">
        <v>1235</v>
      </c>
      <c r="R5681">
        <v>117</v>
      </c>
      <c r="S5681">
        <v>68</v>
      </c>
      <c r="T5681">
        <v>20</v>
      </c>
      <c r="U5681">
        <v>70</v>
      </c>
      <c r="V5681">
        <v>2</v>
      </c>
      <c r="W5681">
        <v>0</v>
      </c>
      <c r="X5681">
        <v>18.315676</v>
      </c>
      <c r="Y5681">
        <v>132.35301000000001</v>
      </c>
      <c r="Z5681">
        <v>20.802616</v>
      </c>
      <c r="AA5681">
        <v>9.8369210000000002</v>
      </c>
      <c r="AB5681">
        <v>39.763607</v>
      </c>
      <c r="AC5681">
        <v>15.093743999999999</v>
      </c>
      <c r="AD5681">
        <v>16.810452999999999</v>
      </c>
      <c r="AE5681">
        <v>0</v>
      </c>
      <c r="AF5681">
        <v>252.97603000000001</v>
      </c>
    </row>
    <row r="5682" spans="1:32" x14ac:dyDescent="0.3">
      <c r="A5682">
        <v>3018162</v>
      </c>
      <c r="B5682">
        <v>1</v>
      </c>
      <c r="C5682" t="s">
        <v>82</v>
      </c>
      <c r="D5682" t="s">
        <v>91</v>
      </c>
      <c r="E5682" t="s">
        <v>21011</v>
      </c>
      <c r="F5682" t="s">
        <v>21012</v>
      </c>
      <c r="G5682" t="s">
        <v>134</v>
      </c>
      <c r="H5682" t="s">
        <v>367</v>
      </c>
      <c r="I5682" t="s">
        <v>78</v>
      </c>
      <c r="J5682" t="s">
        <v>136</v>
      </c>
      <c r="K5682" t="s">
        <v>22</v>
      </c>
      <c r="L5682" t="s">
        <v>177</v>
      </c>
      <c r="M5682" t="s">
        <v>21013</v>
      </c>
      <c r="N5682" t="s">
        <v>21014</v>
      </c>
      <c r="O5682">
        <v>2.5593425000000001</v>
      </c>
      <c r="P5682">
        <v>0</v>
      </c>
      <c r="Q5682">
        <v>7</v>
      </c>
      <c r="R5682">
        <v>0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0</v>
      </c>
      <c r="Y5682">
        <v>3.7165813000000001</v>
      </c>
      <c r="Z5682">
        <v>0</v>
      </c>
      <c r="AA5682">
        <v>0</v>
      </c>
      <c r="AB5682">
        <v>0</v>
      </c>
      <c r="AC5682">
        <v>1.16528785E-2</v>
      </c>
      <c r="AD5682">
        <v>0</v>
      </c>
      <c r="AE5682">
        <v>0</v>
      </c>
      <c r="AF5682">
        <v>3.728234</v>
      </c>
    </row>
    <row r="5683" spans="1:32" x14ac:dyDescent="0.3">
      <c r="A5683">
        <v>3019844</v>
      </c>
      <c r="B5683">
        <v>1</v>
      </c>
      <c r="C5683" t="s">
        <v>82</v>
      </c>
      <c r="D5683" t="s">
        <v>111</v>
      </c>
      <c r="E5683" t="s">
        <v>21015</v>
      </c>
      <c r="F5683" t="s">
        <v>21016</v>
      </c>
      <c r="G5683" t="s">
        <v>134</v>
      </c>
      <c r="H5683" t="s">
        <v>247</v>
      </c>
      <c r="I5683" t="s">
        <v>78</v>
      </c>
      <c r="J5683" t="s">
        <v>136</v>
      </c>
      <c r="K5683" t="s">
        <v>22</v>
      </c>
      <c r="L5683" t="s">
        <v>177</v>
      </c>
      <c r="M5683" t="s">
        <v>21017</v>
      </c>
      <c r="N5683" t="s">
        <v>21018</v>
      </c>
      <c r="O5683">
        <v>1.7164930555555555</v>
      </c>
      <c r="P5683">
        <v>0</v>
      </c>
      <c r="Q5683">
        <v>89</v>
      </c>
      <c r="R5683">
        <v>0</v>
      </c>
      <c r="S5683">
        <v>9</v>
      </c>
      <c r="T5683">
        <v>0</v>
      </c>
      <c r="U5683">
        <v>9</v>
      </c>
      <c r="V5683">
        <v>0</v>
      </c>
      <c r="W5683">
        <v>0</v>
      </c>
      <c r="X5683">
        <v>0</v>
      </c>
      <c r="Y5683">
        <v>27.494667</v>
      </c>
      <c r="Z5683">
        <v>0</v>
      </c>
      <c r="AA5683">
        <v>3.7471619</v>
      </c>
      <c r="AB5683">
        <v>0</v>
      </c>
      <c r="AC5683">
        <v>7.3425140000000004</v>
      </c>
      <c r="AD5683">
        <v>0</v>
      </c>
      <c r="AE5683">
        <v>0</v>
      </c>
      <c r="AF5683">
        <v>38.584342999999997</v>
      </c>
    </row>
    <row r="5684" spans="1:32" x14ac:dyDescent="0.3">
      <c r="A5684">
        <v>3015261</v>
      </c>
      <c r="B5684">
        <v>1</v>
      </c>
      <c r="C5684" t="s">
        <v>83</v>
      </c>
      <c r="D5684" t="s">
        <v>130</v>
      </c>
      <c r="E5684" t="s">
        <v>14783</v>
      </c>
      <c r="F5684" t="s">
        <v>14784</v>
      </c>
      <c r="G5684" t="s">
        <v>134</v>
      </c>
      <c r="H5684" t="s">
        <v>293</v>
      </c>
      <c r="I5684" t="s">
        <v>78</v>
      </c>
      <c r="J5684" t="s">
        <v>136</v>
      </c>
      <c r="K5684" t="s">
        <v>22</v>
      </c>
      <c r="L5684" t="s">
        <v>177</v>
      </c>
      <c r="M5684" t="s">
        <v>21019</v>
      </c>
      <c r="N5684" t="s">
        <v>21020</v>
      </c>
      <c r="O5684">
        <v>2.4121416666666664</v>
      </c>
      <c r="P5684">
        <v>0</v>
      </c>
      <c r="Q5684">
        <v>281</v>
      </c>
      <c r="R5684">
        <v>0</v>
      </c>
      <c r="S5684">
        <v>4</v>
      </c>
      <c r="T5684">
        <v>0</v>
      </c>
      <c r="U5684">
        <v>18</v>
      </c>
      <c r="V5684">
        <v>0</v>
      </c>
      <c r="W5684">
        <v>0</v>
      </c>
      <c r="X5684">
        <v>0</v>
      </c>
      <c r="Y5684">
        <v>136.05144999999999</v>
      </c>
      <c r="Z5684">
        <v>0</v>
      </c>
      <c r="AA5684">
        <v>8.8461250000000007</v>
      </c>
      <c r="AB5684">
        <v>0</v>
      </c>
      <c r="AC5684">
        <v>63.230305000000001</v>
      </c>
      <c r="AD5684">
        <v>0</v>
      </c>
      <c r="AE5684">
        <v>0</v>
      </c>
      <c r="AF5684">
        <v>208.12788</v>
      </c>
    </row>
    <row r="5685" spans="1:32" x14ac:dyDescent="0.3">
      <c r="A5685">
        <v>3015315</v>
      </c>
      <c r="B5685">
        <v>1</v>
      </c>
      <c r="C5685" t="s">
        <v>82</v>
      </c>
      <c r="D5685" t="s">
        <v>92</v>
      </c>
      <c r="E5685" t="s">
        <v>21021</v>
      </c>
      <c r="F5685" t="s">
        <v>21022</v>
      </c>
      <c r="G5685" t="s">
        <v>134</v>
      </c>
      <c r="H5685" t="s">
        <v>211</v>
      </c>
      <c r="I5685" t="s">
        <v>79</v>
      </c>
      <c r="J5685" t="s">
        <v>136</v>
      </c>
      <c r="K5685" t="s">
        <v>22</v>
      </c>
      <c r="L5685" t="s">
        <v>177</v>
      </c>
      <c r="M5685" t="s">
        <v>21023</v>
      </c>
      <c r="N5685" t="s">
        <v>21024</v>
      </c>
      <c r="O5685">
        <v>0.70183305555555564</v>
      </c>
      <c r="P5685">
        <v>4</v>
      </c>
      <c r="Q5685">
        <v>763</v>
      </c>
      <c r="R5685">
        <v>0</v>
      </c>
      <c r="S5685">
        <v>26</v>
      </c>
      <c r="T5685">
        <v>0</v>
      </c>
      <c r="U5685">
        <v>196</v>
      </c>
      <c r="V5685">
        <v>0</v>
      </c>
      <c r="W5685">
        <v>0</v>
      </c>
      <c r="X5685">
        <v>16.229744</v>
      </c>
      <c r="Y5685">
        <v>249.67477</v>
      </c>
      <c r="Z5685">
        <v>0</v>
      </c>
      <c r="AA5685">
        <v>6.3844969999999996</v>
      </c>
      <c r="AB5685">
        <v>0</v>
      </c>
      <c r="AC5685">
        <v>125.68568999999999</v>
      </c>
      <c r="AD5685">
        <v>0</v>
      </c>
      <c r="AE5685">
        <v>0</v>
      </c>
      <c r="AF5685">
        <v>397.97469999999998</v>
      </c>
    </row>
    <row r="5686" spans="1:32" x14ac:dyDescent="0.3">
      <c r="A5686">
        <v>3020116</v>
      </c>
      <c r="B5686">
        <v>1</v>
      </c>
      <c r="C5686" t="s">
        <v>82</v>
      </c>
      <c r="D5686" t="s">
        <v>92</v>
      </c>
      <c r="E5686" t="s">
        <v>21025</v>
      </c>
      <c r="F5686" t="s">
        <v>21026</v>
      </c>
      <c r="G5686" t="s">
        <v>134</v>
      </c>
      <c r="H5686" t="s">
        <v>238</v>
      </c>
      <c r="I5686" t="s">
        <v>78</v>
      </c>
      <c r="J5686" t="s">
        <v>136</v>
      </c>
      <c r="K5686" t="s">
        <v>22</v>
      </c>
      <c r="L5686" t="s">
        <v>177</v>
      </c>
      <c r="M5686" t="s">
        <v>21027</v>
      </c>
      <c r="N5686" t="s">
        <v>21028</v>
      </c>
      <c r="O5686">
        <v>7.646764444444444</v>
      </c>
      <c r="P5686">
        <v>0</v>
      </c>
      <c r="Q5686">
        <v>1</v>
      </c>
      <c r="R5686">
        <v>0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0</v>
      </c>
      <c r="Y5686">
        <v>3.1467551999999999</v>
      </c>
      <c r="Z5686">
        <v>0</v>
      </c>
      <c r="AA5686">
        <v>0</v>
      </c>
      <c r="AB5686">
        <v>0</v>
      </c>
      <c r="AC5686">
        <v>12.066475000000001</v>
      </c>
      <c r="AD5686">
        <v>0</v>
      </c>
      <c r="AE5686">
        <v>0</v>
      </c>
      <c r="AF5686">
        <v>15.213229999999999</v>
      </c>
    </row>
    <row r="5687" spans="1:32" x14ac:dyDescent="0.3">
      <c r="A5687">
        <v>3018475</v>
      </c>
      <c r="B5687">
        <v>1</v>
      </c>
      <c r="C5687" t="s">
        <v>82</v>
      </c>
      <c r="D5687" t="s">
        <v>113</v>
      </c>
      <c r="E5687" t="s">
        <v>21029</v>
      </c>
      <c r="F5687" t="s">
        <v>21030</v>
      </c>
      <c r="G5687" t="s">
        <v>134</v>
      </c>
      <c r="H5687" t="s">
        <v>478</v>
      </c>
      <c r="I5687" t="s">
        <v>78</v>
      </c>
      <c r="J5687" t="s">
        <v>136</v>
      </c>
      <c r="K5687" t="s">
        <v>22</v>
      </c>
      <c r="L5687" t="s">
        <v>177</v>
      </c>
      <c r="M5687" t="s">
        <v>21031</v>
      </c>
      <c r="N5687" t="s">
        <v>21032</v>
      </c>
      <c r="O5687">
        <v>2.6134911111111108</v>
      </c>
      <c r="P5687">
        <v>0</v>
      </c>
      <c r="Q5687">
        <v>4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5.6102530000000002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5.6102530000000002</v>
      </c>
    </row>
    <row r="5688" spans="1:32" x14ac:dyDescent="0.3">
      <c r="A5688">
        <v>3015603</v>
      </c>
      <c r="B5688">
        <v>1</v>
      </c>
      <c r="C5688" t="s">
        <v>83</v>
      </c>
      <c r="D5688" t="s">
        <v>122</v>
      </c>
      <c r="E5688" t="s">
        <v>21033</v>
      </c>
      <c r="F5688" t="s">
        <v>21034</v>
      </c>
      <c r="G5688" t="s">
        <v>134</v>
      </c>
      <c r="H5688" t="s">
        <v>147</v>
      </c>
      <c r="I5688" t="s">
        <v>79</v>
      </c>
      <c r="J5688" t="s">
        <v>136</v>
      </c>
      <c r="K5688" t="s">
        <v>22</v>
      </c>
      <c r="L5688" t="s">
        <v>137</v>
      </c>
      <c r="M5688" t="s">
        <v>21035</v>
      </c>
      <c r="N5688" t="s">
        <v>21036</v>
      </c>
      <c r="O5688">
        <v>0.78277777777777779</v>
      </c>
      <c r="P5688">
        <v>0</v>
      </c>
      <c r="Q5688">
        <v>4942</v>
      </c>
      <c r="R5688">
        <v>0</v>
      </c>
      <c r="S5688">
        <v>3</v>
      </c>
      <c r="T5688">
        <v>1</v>
      </c>
      <c r="U5688">
        <v>1240</v>
      </c>
      <c r="V5688">
        <v>0</v>
      </c>
      <c r="W5688">
        <v>4</v>
      </c>
      <c r="X5688">
        <v>0</v>
      </c>
      <c r="Y5688">
        <v>871.25229999999999</v>
      </c>
      <c r="Z5688">
        <v>0</v>
      </c>
      <c r="AA5688">
        <v>0.55195092999999995</v>
      </c>
      <c r="AB5688">
        <v>4.1091530000000001</v>
      </c>
      <c r="AC5688">
        <v>499.94583</v>
      </c>
      <c r="AD5688">
        <v>0</v>
      </c>
      <c r="AE5688">
        <v>14.723466999999999</v>
      </c>
      <c r="AF5688">
        <v>1390.5827999999999</v>
      </c>
    </row>
    <row r="5689" spans="1:32" x14ac:dyDescent="0.3">
      <c r="A5689">
        <v>3020091</v>
      </c>
      <c r="B5689">
        <v>1</v>
      </c>
      <c r="C5689" t="s">
        <v>83</v>
      </c>
      <c r="D5689" t="s">
        <v>128</v>
      </c>
      <c r="E5689" t="s">
        <v>8918</v>
      </c>
      <c r="F5689" t="s">
        <v>8919</v>
      </c>
      <c r="G5689" t="s">
        <v>134</v>
      </c>
      <c r="H5689" t="s">
        <v>318</v>
      </c>
      <c r="I5689" t="s">
        <v>79</v>
      </c>
      <c r="J5689" t="s">
        <v>136</v>
      </c>
      <c r="K5689" t="s">
        <v>22</v>
      </c>
      <c r="L5689" t="s">
        <v>177</v>
      </c>
      <c r="M5689" t="s">
        <v>21037</v>
      </c>
      <c r="N5689" t="s">
        <v>20888</v>
      </c>
      <c r="O5689">
        <v>1.3064747222222224</v>
      </c>
      <c r="P5689">
        <v>0</v>
      </c>
      <c r="Q5689">
        <v>182</v>
      </c>
      <c r="R5689">
        <v>33</v>
      </c>
      <c r="S5689">
        <v>29</v>
      </c>
      <c r="T5689">
        <v>1</v>
      </c>
      <c r="U5689">
        <v>17</v>
      </c>
      <c r="V5689">
        <v>0</v>
      </c>
      <c r="W5689">
        <v>0</v>
      </c>
      <c r="X5689">
        <v>0</v>
      </c>
      <c r="Y5689">
        <v>38.494124999999997</v>
      </c>
      <c r="Z5689">
        <v>13.039621</v>
      </c>
      <c r="AA5689">
        <v>18.473057000000001</v>
      </c>
      <c r="AB5689">
        <v>0.63238627000000003</v>
      </c>
      <c r="AC5689">
        <v>9.7958929999999995</v>
      </c>
      <c r="AD5689">
        <v>0</v>
      </c>
      <c r="AE5689">
        <v>0</v>
      </c>
      <c r="AF5689">
        <v>80.435079999999999</v>
      </c>
    </row>
    <row r="5690" spans="1:32" x14ac:dyDescent="0.3">
      <c r="A5690">
        <v>3012711</v>
      </c>
      <c r="B5690">
        <v>1</v>
      </c>
      <c r="C5690" t="s">
        <v>83</v>
      </c>
      <c r="D5690" t="s">
        <v>123</v>
      </c>
      <c r="E5690" t="s">
        <v>4192</v>
      </c>
      <c r="F5690" t="s">
        <v>4193</v>
      </c>
      <c r="G5690" t="s">
        <v>134</v>
      </c>
      <c r="H5690" t="s">
        <v>147</v>
      </c>
      <c r="I5690" t="s">
        <v>79</v>
      </c>
      <c r="J5690" t="s">
        <v>136</v>
      </c>
      <c r="K5690" t="s">
        <v>22</v>
      </c>
      <c r="L5690" t="s">
        <v>137</v>
      </c>
      <c r="M5690" t="s">
        <v>21038</v>
      </c>
      <c r="N5690" t="s">
        <v>21039</v>
      </c>
      <c r="O5690">
        <v>3.9427777777777777</v>
      </c>
      <c r="P5690">
        <v>0</v>
      </c>
      <c r="Q5690">
        <v>1</v>
      </c>
      <c r="R5690">
        <v>20</v>
      </c>
      <c r="S5690">
        <v>8</v>
      </c>
      <c r="T5690">
        <v>12</v>
      </c>
      <c r="U5690">
        <v>0</v>
      </c>
      <c r="V5690">
        <v>10</v>
      </c>
      <c r="W5690">
        <v>0</v>
      </c>
      <c r="X5690">
        <v>0</v>
      </c>
      <c r="Y5690">
        <v>1.7537862E-4</v>
      </c>
      <c r="Z5690">
        <v>109.93879</v>
      </c>
      <c r="AA5690">
        <v>25.001138999999998</v>
      </c>
      <c r="AB5690">
        <v>250.08183</v>
      </c>
      <c r="AC5690">
        <v>0</v>
      </c>
      <c r="AD5690">
        <v>3285.3119999999999</v>
      </c>
      <c r="AE5690">
        <v>0</v>
      </c>
      <c r="AF5690">
        <v>3670.3337000000001</v>
      </c>
    </row>
    <row r="5691" spans="1:32" x14ac:dyDescent="0.3">
      <c r="A5691">
        <v>3016142</v>
      </c>
      <c r="B5691">
        <v>1</v>
      </c>
      <c r="C5691" t="s">
        <v>82</v>
      </c>
      <c r="D5691" t="s">
        <v>111</v>
      </c>
      <c r="E5691" t="s">
        <v>21040</v>
      </c>
      <c r="F5691" t="s">
        <v>21041</v>
      </c>
      <c r="G5691" t="s">
        <v>134</v>
      </c>
      <c r="H5691" t="s">
        <v>147</v>
      </c>
      <c r="I5691" t="s">
        <v>79</v>
      </c>
      <c r="J5691" t="s">
        <v>136</v>
      </c>
      <c r="K5691" t="s">
        <v>22</v>
      </c>
      <c r="L5691" t="s">
        <v>137</v>
      </c>
      <c r="M5691" t="s">
        <v>21042</v>
      </c>
      <c r="N5691" t="s">
        <v>21043</v>
      </c>
      <c r="O5691">
        <v>2.3666666666666667</v>
      </c>
      <c r="P5691">
        <v>3</v>
      </c>
      <c r="Q5691">
        <v>63</v>
      </c>
      <c r="R5691">
        <v>39</v>
      </c>
      <c r="S5691">
        <v>174</v>
      </c>
      <c r="T5691">
        <v>7</v>
      </c>
      <c r="U5691">
        <v>31</v>
      </c>
      <c r="V5691">
        <v>0</v>
      </c>
      <c r="W5691">
        <v>0</v>
      </c>
      <c r="X5691">
        <v>1.1094906</v>
      </c>
      <c r="Y5691">
        <v>43.752589999999998</v>
      </c>
      <c r="Z5691">
        <v>249.25828999999999</v>
      </c>
      <c r="AA5691">
        <v>301.78017999999997</v>
      </c>
      <c r="AB5691">
        <v>312.25466999999998</v>
      </c>
      <c r="AC5691">
        <v>33.466743000000001</v>
      </c>
      <c r="AD5691">
        <v>0</v>
      </c>
      <c r="AE5691">
        <v>0</v>
      </c>
      <c r="AF5691">
        <v>941.62194999999997</v>
      </c>
    </row>
    <row r="5692" spans="1:32" x14ac:dyDescent="0.3">
      <c r="A5692">
        <v>3005564</v>
      </c>
      <c r="B5692">
        <v>1</v>
      </c>
      <c r="C5692" t="s">
        <v>83</v>
      </c>
      <c r="D5692" t="s">
        <v>123</v>
      </c>
      <c r="E5692" t="s">
        <v>21044</v>
      </c>
      <c r="F5692" t="s">
        <v>21045</v>
      </c>
      <c r="G5692" t="s">
        <v>134</v>
      </c>
      <c r="H5692" t="s">
        <v>211</v>
      </c>
      <c r="I5692" t="s">
        <v>79</v>
      </c>
      <c r="J5692" t="s">
        <v>136</v>
      </c>
      <c r="K5692" t="s">
        <v>22</v>
      </c>
      <c r="L5692" t="s">
        <v>177</v>
      </c>
      <c r="M5692" t="s">
        <v>21046</v>
      </c>
      <c r="N5692" t="s">
        <v>21047</v>
      </c>
      <c r="O5692">
        <v>0.31642277777777778</v>
      </c>
      <c r="P5692">
        <v>0</v>
      </c>
      <c r="Q5692">
        <v>1443</v>
      </c>
      <c r="R5692">
        <v>0</v>
      </c>
      <c r="S5692">
        <v>41</v>
      </c>
      <c r="T5692">
        <v>1</v>
      </c>
      <c r="U5692">
        <v>68</v>
      </c>
      <c r="V5692">
        <v>0</v>
      </c>
      <c r="W5692">
        <v>1</v>
      </c>
      <c r="X5692">
        <v>0</v>
      </c>
      <c r="Y5692">
        <v>119.58920000000001</v>
      </c>
      <c r="Z5692">
        <v>0</v>
      </c>
      <c r="AA5692">
        <v>1.2997533999999999</v>
      </c>
      <c r="AB5692">
        <v>5.2045883999999996</v>
      </c>
      <c r="AC5692">
        <v>12.428798</v>
      </c>
      <c r="AD5692">
        <v>0</v>
      </c>
      <c r="AE5692">
        <v>0.44827527</v>
      </c>
      <c r="AF5692">
        <v>138.97060999999999</v>
      </c>
    </row>
    <row r="5693" spans="1:32" x14ac:dyDescent="0.3">
      <c r="A5693">
        <v>3018456</v>
      </c>
      <c r="B5693">
        <v>1</v>
      </c>
      <c r="C5693" t="s">
        <v>82</v>
      </c>
      <c r="D5693" t="s">
        <v>99</v>
      </c>
      <c r="E5693" t="s">
        <v>21048</v>
      </c>
      <c r="F5693" t="s">
        <v>21049</v>
      </c>
      <c r="G5693" t="s">
        <v>134</v>
      </c>
      <c r="H5693" t="s">
        <v>367</v>
      </c>
      <c r="I5693" t="s">
        <v>78</v>
      </c>
      <c r="J5693" t="s">
        <v>136</v>
      </c>
      <c r="K5693" t="s">
        <v>22</v>
      </c>
      <c r="L5693" t="s">
        <v>177</v>
      </c>
      <c r="M5693" t="s">
        <v>21050</v>
      </c>
      <c r="N5693" t="s">
        <v>21051</v>
      </c>
      <c r="O5693">
        <v>3.0073205555555553</v>
      </c>
      <c r="P5693">
        <v>0</v>
      </c>
      <c r="Q5693">
        <v>4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1.1142190999999999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1.1142190999999999</v>
      </c>
    </row>
    <row r="5694" spans="1:32" x14ac:dyDescent="0.3">
      <c r="A5694">
        <v>3015348</v>
      </c>
      <c r="B5694">
        <v>1</v>
      </c>
      <c r="C5694" t="s">
        <v>83</v>
      </c>
      <c r="D5694" t="s">
        <v>125</v>
      </c>
      <c r="E5694" t="s">
        <v>14843</v>
      </c>
      <c r="F5694" t="s">
        <v>14844</v>
      </c>
      <c r="G5694" t="s">
        <v>134</v>
      </c>
      <c r="H5694" t="s">
        <v>211</v>
      </c>
      <c r="I5694" t="s">
        <v>79</v>
      </c>
      <c r="J5694" t="s">
        <v>136</v>
      </c>
      <c r="K5694" t="s">
        <v>22</v>
      </c>
      <c r="L5694" t="s">
        <v>177</v>
      </c>
      <c r="M5694" t="s">
        <v>21052</v>
      </c>
      <c r="N5694" t="s">
        <v>21053</v>
      </c>
      <c r="O5694">
        <v>0.86027777777777781</v>
      </c>
      <c r="P5694">
        <v>2</v>
      </c>
      <c r="Q5694">
        <v>328</v>
      </c>
      <c r="R5694">
        <v>99</v>
      </c>
      <c r="S5694">
        <v>9</v>
      </c>
      <c r="T5694">
        <v>9</v>
      </c>
      <c r="U5694">
        <v>24</v>
      </c>
      <c r="V5694">
        <v>1</v>
      </c>
      <c r="W5694">
        <v>0</v>
      </c>
      <c r="X5694">
        <v>0.36756211999999999</v>
      </c>
      <c r="Y5694">
        <v>37.116</v>
      </c>
      <c r="Z5694">
        <v>20.34169</v>
      </c>
      <c r="AA5694">
        <v>0.73201830000000001</v>
      </c>
      <c r="AB5694">
        <v>28.746046</v>
      </c>
      <c r="AC5694">
        <v>3.9486262999999999</v>
      </c>
      <c r="AD5694">
        <v>5.3353032999999996</v>
      </c>
      <c r="AE5694">
        <v>0</v>
      </c>
      <c r="AF5694">
        <v>96.587249999999997</v>
      </c>
    </row>
    <row r="5695" spans="1:32" x14ac:dyDescent="0.3">
      <c r="A5695">
        <v>3009534</v>
      </c>
      <c r="B5695">
        <v>1</v>
      </c>
      <c r="C5695" t="s">
        <v>82</v>
      </c>
      <c r="D5695" t="s">
        <v>100</v>
      </c>
      <c r="E5695" t="s">
        <v>21054</v>
      </c>
      <c r="F5695" t="s">
        <v>21055</v>
      </c>
      <c r="G5695" t="s">
        <v>134</v>
      </c>
      <c r="H5695" t="s">
        <v>238</v>
      </c>
      <c r="I5695" t="s">
        <v>78</v>
      </c>
      <c r="J5695" t="s">
        <v>136</v>
      </c>
      <c r="K5695" t="s">
        <v>22</v>
      </c>
      <c r="L5695" t="s">
        <v>177</v>
      </c>
      <c r="M5695" t="s">
        <v>21056</v>
      </c>
      <c r="N5695" t="s">
        <v>21057</v>
      </c>
      <c r="O5695">
        <v>1.5954041666666667</v>
      </c>
      <c r="P5695">
        <v>0</v>
      </c>
      <c r="Q5695">
        <v>3</v>
      </c>
      <c r="R5695">
        <v>0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0</v>
      </c>
      <c r="Y5695">
        <v>1.2406914</v>
      </c>
      <c r="Z5695">
        <v>0</v>
      </c>
      <c r="AA5695">
        <v>0</v>
      </c>
      <c r="AB5695">
        <v>0</v>
      </c>
      <c r="AC5695">
        <v>0.89471369999999995</v>
      </c>
      <c r="AD5695">
        <v>0</v>
      </c>
      <c r="AE5695">
        <v>0</v>
      </c>
      <c r="AF5695">
        <v>2.135405</v>
      </c>
    </row>
    <row r="5696" spans="1:32" x14ac:dyDescent="0.3">
      <c r="A5696">
        <v>3015374</v>
      </c>
      <c r="B5696">
        <v>1</v>
      </c>
      <c r="C5696" t="s">
        <v>82</v>
      </c>
      <c r="D5696" t="s">
        <v>104</v>
      </c>
      <c r="E5696" t="s">
        <v>21058</v>
      </c>
      <c r="F5696" t="s">
        <v>21059</v>
      </c>
      <c r="G5696" t="s">
        <v>134</v>
      </c>
      <c r="H5696" t="s">
        <v>6976</v>
      </c>
      <c r="I5696" t="s">
        <v>78</v>
      </c>
      <c r="J5696" t="s">
        <v>136</v>
      </c>
      <c r="K5696" t="s">
        <v>22</v>
      </c>
      <c r="L5696" t="s">
        <v>177</v>
      </c>
      <c r="M5696" t="s">
        <v>21060</v>
      </c>
      <c r="N5696" t="s">
        <v>21061</v>
      </c>
      <c r="O5696">
        <v>1.6729391666666666</v>
      </c>
      <c r="P5696">
        <v>0</v>
      </c>
      <c r="Q5696">
        <v>193</v>
      </c>
      <c r="R5696">
        <v>0</v>
      </c>
      <c r="S5696">
        <v>0</v>
      </c>
      <c r="T5696">
        <v>0</v>
      </c>
      <c r="U5696">
        <v>45</v>
      </c>
      <c r="V5696">
        <v>0</v>
      </c>
      <c r="W5696">
        <v>0</v>
      </c>
      <c r="X5696">
        <v>0</v>
      </c>
      <c r="Y5696">
        <v>104.43451</v>
      </c>
      <c r="Z5696">
        <v>0</v>
      </c>
      <c r="AA5696">
        <v>0</v>
      </c>
      <c r="AB5696">
        <v>0</v>
      </c>
      <c r="AC5696">
        <v>21.173400000000001</v>
      </c>
      <c r="AD5696">
        <v>0</v>
      </c>
      <c r="AE5696">
        <v>0</v>
      </c>
      <c r="AF5696">
        <v>125.60791</v>
      </c>
    </row>
    <row r="5697" spans="1:32" x14ac:dyDescent="0.3">
      <c r="A5697">
        <v>3015154</v>
      </c>
      <c r="B5697">
        <v>1</v>
      </c>
      <c r="C5697" t="s">
        <v>82</v>
      </c>
      <c r="D5697" t="s">
        <v>112</v>
      </c>
      <c r="E5697" t="s">
        <v>21062</v>
      </c>
      <c r="F5697" t="s">
        <v>21063</v>
      </c>
      <c r="G5697" t="s">
        <v>134</v>
      </c>
      <c r="H5697" t="s">
        <v>238</v>
      </c>
      <c r="I5697" t="s">
        <v>78</v>
      </c>
      <c r="J5697" t="s">
        <v>136</v>
      </c>
      <c r="K5697" t="s">
        <v>22</v>
      </c>
      <c r="L5697" t="s">
        <v>177</v>
      </c>
      <c r="M5697" t="s">
        <v>21064</v>
      </c>
      <c r="N5697" t="s">
        <v>21065</v>
      </c>
      <c r="O5697">
        <v>1.5962769444444445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</row>
    <row r="5698" spans="1:32" x14ac:dyDescent="0.3">
      <c r="A5698">
        <v>3015252</v>
      </c>
      <c r="B5698">
        <v>1</v>
      </c>
      <c r="C5698" t="s">
        <v>83</v>
      </c>
      <c r="D5698" t="s">
        <v>119</v>
      </c>
      <c r="E5698" t="s">
        <v>21066</v>
      </c>
      <c r="F5698" t="s">
        <v>21067</v>
      </c>
      <c r="G5698" t="s">
        <v>134</v>
      </c>
      <c r="H5698" t="s">
        <v>318</v>
      </c>
      <c r="I5698" t="s">
        <v>79</v>
      </c>
      <c r="J5698" t="s">
        <v>136</v>
      </c>
      <c r="K5698" t="s">
        <v>22</v>
      </c>
      <c r="L5698" t="s">
        <v>177</v>
      </c>
      <c r="M5698" t="s">
        <v>21068</v>
      </c>
      <c r="N5698" t="s">
        <v>21069</v>
      </c>
      <c r="O5698">
        <v>1.1217183333333334</v>
      </c>
      <c r="P5698">
        <v>0</v>
      </c>
      <c r="Q5698">
        <v>41</v>
      </c>
      <c r="R5698">
        <v>0</v>
      </c>
      <c r="S5698">
        <v>10</v>
      </c>
      <c r="T5698">
        <v>0</v>
      </c>
      <c r="U5698">
        <v>3</v>
      </c>
      <c r="V5698">
        <v>0</v>
      </c>
      <c r="W5698">
        <v>0</v>
      </c>
      <c r="X5698">
        <v>0</v>
      </c>
      <c r="Y5698">
        <v>2.6481930999999999</v>
      </c>
      <c r="Z5698">
        <v>0</v>
      </c>
      <c r="AA5698">
        <v>1.7128185</v>
      </c>
      <c r="AB5698">
        <v>0</v>
      </c>
      <c r="AC5698">
        <v>7.309825</v>
      </c>
      <c r="AD5698">
        <v>0</v>
      </c>
      <c r="AE5698">
        <v>0</v>
      </c>
      <c r="AF5698">
        <v>11.670836</v>
      </c>
    </row>
    <row r="5699" spans="1:32" x14ac:dyDescent="0.3">
      <c r="A5699">
        <v>3015384</v>
      </c>
      <c r="B5699">
        <v>1</v>
      </c>
      <c r="C5699" t="s">
        <v>82</v>
      </c>
      <c r="D5699" t="s">
        <v>102</v>
      </c>
      <c r="E5699" t="s">
        <v>10045</v>
      </c>
      <c r="F5699" t="s">
        <v>10046</v>
      </c>
      <c r="G5699" t="s">
        <v>134</v>
      </c>
      <c r="H5699" t="s">
        <v>142</v>
      </c>
      <c r="I5699" t="s">
        <v>79</v>
      </c>
      <c r="J5699" t="s">
        <v>136</v>
      </c>
      <c r="K5699" t="s">
        <v>22</v>
      </c>
      <c r="L5699" t="s">
        <v>137</v>
      </c>
      <c r="M5699" t="s">
        <v>21070</v>
      </c>
      <c r="N5699" t="s">
        <v>21071</v>
      </c>
      <c r="O5699">
        <v>6.75</v>
      </c>
      <c r="P5699">
        <v>0</v>
      </c>
      <c r="Q5699">
        <v>50</v>
      </c>
      <c r="R5699">
        <v>0</v>
      </c>
      <c r="S5699">
        <v>0</v>
      </c>
      <c r="T5699">
        <v>0</v>
      </c>
      <c r="U5699">
        <v>2</v>
      </c>
      <c r="V5699">
        <v>0</v>
      </c>
      <c r="W5699">
        <v>0</v>
      </c>
      <c r="X5699">
        <v>0</v>
      </c>
      <c r="Y5699">
        <v>13.176263000000001</v>
      </c>
      <c r="Z5699">
        <v>0</v>
      </c>
      <c r="AA5699">
        <v>0</v>
      </c>
      <c r="AB5699">
        <v>0</v>
      </c>
      <c r="AC5699">
        <v>3.6740396000000002E-2</v>
      </c>
      <c r="AD5699">
        <v>0</v>
      </c>
      <c r="AE5699">
        <v>0</v>
      </c>
      <c r="AF5699">
        <v>13.213003</v>
      </c>
    </row>
    <row r="5700" spans="1:32" x14ac:dyDescent="0.3">
      <c r="A5700">
        <v>3015498</v>
      </c>
      <c r="B5700">
        <v>1</v>
      </c>
      <c r="C5700" t="s">
        <v>82</v>
      </c>
      <c r="D5700" t="s">
        <v>88</v>
      </c>
      <c r="E5700" t="s">
        <v>21072</v>
      </c>
      <c r="F5700" t="s">
        <v>21073</v>
      </c>
      <c r="G5700" t="s">
        <v>134</v>
      </c>
      <c r="H5700" t="s">
        <v>142</v>
      </c>
      <c r="I5700" t="s">
        <v>79</v>
      </c>
      <c r="J5700" t="s">
        <v>136</v>
      </c>
      <c r="K5700" t="s">
        <v>22</v>
      </c>
      <c r="L5700" t="s">
        <v>137</v>
      </c>
      <c r="M5700" t="s">
        <v>21074</v>
      </c>
      <c r="N5700" t="s">
        <v>21075</v>
      </c>
      <c r="O5700">
        <v>7.0672222222222221</v>
      </c>
      <c r="P5700">
        <v>0</v>
      </c>
      <c r="Q5700">
        <v>238</v>
      </c>
      <c r="R5700">
        <v>25</v>
      </c>
      <c r="S5700">
        <v>20</v>
      </c>
      <c r="T5700">
        <v>33</v>
      </c>
      <c r="U5700">
        <v>23</v>
      </c>
      <c r="V5700">
        <v>6</v>
      </c>
      <c r="W5700">
        <v>0</v>
      </c>
      <c r="X5700">
        <v>0</v>
      </c>
      <c r="Y5700">
        <v>178.8716</v>
      </c>
      <c r="Z5700">
        <v>3853.8267000000001</v>
      </c>
      <c r="AA5700">
        <v>43.958275</v>
      </c>
      <c r="AB5700">
        <v>12546.386</v>
      </c>
      <c r="AC5700">
        <v>77.589029999999994</v>
      </c>
      <c r="AD5700">
        <v>8860.8119999999999</v>
      </c>
      <c r="AE5700">
        <v>0</v>
      </c>
      <c r="AF5700">
        <v>25561.440999999999</v>
      </c>
    </row>
    <row r="5701" spans="1:32" x14ac:dyDescent="0.3">
      <c r="A5701">
        <v>3019190</v>
      </c>
      <c r="B5701">
        <v>1</v>
      </c>
      <c r="C5701" t="s">
        <v>82</v>
      </c>
      <c r="D5701" t="s">
        <v>104</v>
      </c>
      <c r="E5701" t="s">
        <v>21076</v>
      </c>
      <c r="F5701" t="s">
        <v>1579</v>
      </c>
      <c r="G5701" t="s">
        <v>134</v>
      </c>
      <c r="H5701" t="s">
        <v>404</v>
      </c>
      <c r="I5701" t="s">
        <v>78</v>
      </c>
      <c r="J5701" t="s">
        <v>136</v>
      </c>
      <c r="K5701" t="s">
        <v>22</v>
      </c>
      <c r="L5701" t="s">
        <v>177</v>
      </c>
      <c r="M5701" t="s">
        <v>21077</v>
      </c>
      <c r="N5701" t="s">
        <v>19813</v>
      </c>
      <c r="O5701">
        <v>1.1214580555555556</v>
      </c>
      <c r="P5701">
        <v>0</v>
      </c>
      <c r="Q5701">
        <v>89</v>
      </c>
      <c r="R5701">
        <v>0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0</v>
      </c>
      <c r="Y5701">
        <v>7.8796460000000002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7.8796460000000002</v>
      </c>
    </row>
    <row r="5702" spans="1:32" x14ac:dyDescent="0.3">
      <c r="A5702">
        <v>3020015</v>
      </c>
      <c r="B5702">
        <v>2</v>
      </c>
      <c r="C5702" t="s">
        <v>83</v>
      </c>
      <c r="D5702" t="s">
        <v>119</v>
      </c>
      <c r="E5702" t="s">
        <v>21078</v>
      </c>
      <c r="F5702" t="s">
        <v>21079</v>
      </c>
      <c r="G5702" t="s">
        <v>134</v>
      </c>
      <c r="H5702" t="s">
        <v>247</v>
      </c>
      <c r="I5702" t="s">
        <v>78</v>
      </c>
      <c r="J5702" t="s">
        <v>136</v>
      </c>
      <c r="K5702" t="s">
        <v>22</v>
      </c>
      <c r="L5702" t="s">
        <v>177</v>
      </c>
      <c r="M5702" t="s">
        <v>20873</v>
      </c>
      <c r="N5702" t="s">
        <v>21080</v>
      </c>
      <c r="O5702">
        <v>1.5865983333333333</v>
      </c>
      <c r="P5702">
        <v>0</v>
      </c>
      <c r="Q5702">
        <v>130</v>
      </c>
      <c r="R5702">
        <v>0</v>
      </c>
      <c r="S5702">
        <v>0</v>
      </c>
      <c r="T5702">
        <v>0</v>
      </c>
      <c r="U5702">
        <v>7</v>
      </c>
      <c r="V5702">
        <v>0</v>
      </c>
      <c r="W5702">
        <v>0</v>
      </c>
      <c r="X5702">
        <v>0</v>
      </c>
      <c r="Y5702">
        <v>25.293520000000001</v>
      </c>
      <c r="Z5702">
        <v>0</v>
      </c>
      <c r="AA5702">
        <v>0</v>
      </c>
      <c r="AB5702">
        <v>0</v>
      </c>
      <c r="AC5702">
        <v>11.53281</v>
      </c>
      <c r="AD5702">
        <v>0</v>
      </c>
      <c r="AE5702">
        <v>0</v>
      </c>
      <c r="AF5702">
        <v>36.826332000000001</v>
      </c>
    </row>
    <row r="5703" spans="1:32" x14ac:dyDescent="0.3">
      <c r="A5703">
        <v>3013833</v>
      </c>
      <c r="B5703">
        <v>1</v>
      </c>
      <c r="C5703" t="s">
        <v>82</v>
      </c>
      <c r="D5703" t="s">
        <v>113</v>
      </c>
      <c r="E5703" t="s">
        <v>21081</v>
      </c>
      <c r="F5703" t="s">
        <v>10088</v>
      </c>
      <c r="G5703" t="s">
        <v>134</v>
      </c>
      <c r="H5703" t="s">
        <v>247</v>
      </c>
      <c r="I5703" t="s">
        <v>78</v>
      </c>
      <c r="J5703" t="s">
        <v>136</v>
      </c>
      <c r="K5703" t="s">
        <v>22</v>
      </c>
      <c r="L5703" t="s">
        <v>177</v>
      </c>
      <c r="M5703" t="s">
        <v>21082</v>
      </c>
      <c r="N5703" t="s">
        <v>21083</v>
      </c>
      <c r="O5703">
        <v>2.4248858333333332</v>
      </c>
      <c r="P5703">
        <v>0</v>
      </c>
      <c r="Q5703">
        <v>2</v>
      </c>
      <c r="R5703">
        <v>0</v>
      </c>
      <c r="S5703">
        <v>2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3.9637237000000001</v>
      </c>
      <c r="Z5703">
        <v>0</v>
      </c>
      <c r="AA5703">
        <v>3.3328169999999999</v>
      </c>
      <c r="AB5703">
        <v>0</v>
      </c>
      <c r="AC5703">
        <v>0</v>
      </c>
      <c r="AD5703">
        <v>0</v>
      </c>
      <c r="AE5703">
        <v>0</v>
      </c>
      <c r="AF5703">
        <v>7.2965407000000004</v>
      </c>
    </row>
    <row r="5704" spans="1:32" x14ac:dyDescent="0.3">
      <c r="A5704">
        <v>3015264</v>
      </c>
      <c r="B5704">
        <v>1</v>
      </c>
      <c r="C5704" t="s">
        <v>82</v>
      </c>
      <c r="D5704" t="s">
        <v>104</v>
      </c>
      <c r="E5704" t="s">
        <v>21084</v>
      </c>
      <c r="F5704" t="s">
        <v>21085</v>
      </c>
      <c r="G5704" t="s">
        <v>134</v>
      </c>
      <c r="H5704" t="s">
        <v>478</v>
      </c>
      <c r="I5704" t="s">
        <v>78</v>
      </c>
      <c r="J5704" t="s">
        <v>136</v>
      </c>
      <c r="K5704" t="s">
        <v>22</v>
      </c>
      <c r="L5704" t="s">
        <v>177</v>
      </c>
      <c r="M5704" t="s">
        <v>21086</v>
      </c>
      <c r="N5704" t="s">
        <v>21087</v>
      </c>
      <c r="O5704">
        <v>2.157768611111111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73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64.176450000000003</v>
      </c>
      <c r="AD5704">
        <v>0</v>
      </c>
      <c r="AE5704">
        <v>0</v>
      </c>
      <c r="AF5704">
        <v>64.176450000000003</v>
      </c>
    </row>
    <row r="5705" spans="1:32" x14ac:dyDescent="0.3">
      <c r="A5705">
        <v>3013221</v>
      </c>
      <c r="B5705">
        <v>1</v>
      </c>
      <c r="C5705" t="s">
        <v>82</v>
      </c>
      <c r="D5705" t="s">
        <v>93</v>
      </c>
      <c r="E5705" t="s">
        <v>21088</v>
      </c>
      <c r="F5705" t="s">
        <v>21089</v>
      </c>
      <c r="G5705" t="s">
        <v>134</v>
      </c>
      <c r="H5705" t="s">
        <v>147</v>
      </c>
      <c r="I5705" t="s">
        <v>79</v>
      </c>
      <c r="J5705" t="s">
        <v>136</v>
      </c>
      <c r="K5705" t="s">
        <v>22</v>
      </c>
      <c r="L5705" t="s">
        <v>137</v>
      </c>
      <c r="M5705" t="s">
        <v>21090</v>
      </c>
      <c r="N5705" t="s">
        <v>21091</v>
      </c>
      <c r="O5705">
        <v>6.3066666666666666</v>
      </c>
      <c r="P5705">
        <v>0</v>
      </c>
      <c r="Q5705">
        <v>116</v>
      </c>
      <c r="R5705">
        <v>0</v>
      </c>
      <c r="S5705">
        <v>0</v>
      </c>
      <c r="T5705">
        <v>0</v>
      </c>
      <c r="U5705">
        <v>5</v>
      </c>
      <c r="V5705">
        <v>0</v>
      </c>
      <c r="W5705">
        <v>0</v>
      </c>
      <c r="X5705">
        <v>0</v>
      </c>
      <c r="Y5705">
        <v>306.78631999999999</v>
      </c>
      <c r="Z5705">
        <v>0</v>
      </c>
      <c r="AA5705">
        <v>0</v>
      </c>
      <c r="AB5705">
        <v>0</v>
      </c>
      <c r="AC5705">
        <v>23.058396999999999</v>
      </c>
      <c r="AD5705">
        <v>0</v>
      </c>
      <c r="AE5705">
        <v>0</v>
      </c>
      <c r="AF5705">
        <v>329.84473000000003</v>
      </c>
    </row>
    <row r="5706" spans="1:32" x14ac:dyDescent="0.3">
      <c r="A5706">
        <v>3015379</v>
      </c>
      <c r="B5706">
        <v>1</v>
      </c>
      <c r="C5706" t="s">
        <v>82</v>
      </c>
      <c r="D5706" t="s">
        <v>91</v>
      </c>
      <c r="E5706" t="s">
        <v>21092</v>
      </c>
      <c r="F5706" t="s">
        <v>21093</v>
      </c>
      <c r="G5706" t="s">
        <v>134</v>
      </c>
      <c r="H5706" t="s">
        <v>327</v>
      </c>
      <c r="I5706" t="s">
        <v>78</v>
      </c>
      <c r="J5706" t="s">
        <v>136</v>
      </c>
      <c r="K5706" t="s">
        <v>22</v>
      </c>
      <c r="L5706" t="s">
        <v>177</v>
      </c>
      <c r="M5706" t="s">
        <v>21094</v>
      </c>
      <c r="N5706" t="s">
        <v>21095</v>
      </c>
      <c r="O5706">
        <v>1.8439016666666668</v>
      </c>
      <c r="P5706">
        <v>0</v>
      </c>
      <c r="Q5706">
        <v>204</v>
      </c>
      <c r="R5706">
        <v>0</v>
      </c>
      <c r="S5706">
        <v>0</v>
      </c>
      <c r="T5706">
        <v>0</v>
      </c>
      <c r="U5706">
        <v>147</v>
      </c>
      <c r="V5706">
        <v>0</v>
      </c>
      <c r="W5706">
        <v>1</v>
      </c>
      <c r="X5706">
        <v>0</v>
      </c>
      <c r="Y5706">
        <v>116.668076</v>
      </c>
      <c r="Z5706">
        <v>0</v>
      </c>
      <c r="AA5706">
        <v>0</v>
      </c>
      <c r="AB5706">
        <v>0</v>
      </c>
      <c r="AC5706">
        <v>221.08332999999999</v>
      </c>
      <c r="AD5706">
        <v>0</v>
      </c>
      <c r="AE5706">
        <v>4.2003703000000003</v>
      </c>
      <c r="AF5706">
        <v>341.95177999999999</v>
      </c>
    </row>
    <row r="5707" spans="1:32" x14ac:dyDescent="0.3">
      <c r="A5707">
        <v>3013833</v>
      </c>
      <c r="B5707">
        <v>2</v>
      </c>
      <c r="C5707" t="s">
        <v>82</v>
      </c>
      <c r="D5707" t="s">
        <v>113</v>
      </c>
      <c r="E5707" t="s">
        <v>21096</v>
      </c>
      <c r="F5707" t="s">
        <v>21097</v>
      </c>
      <c r="G5707" t="s">
        <v>134</v>
      </c>
      <c r="H5707" t="s">
        <v>247</v>
      </c>
      <c r="I5707" t="s">
        <v>78</v>
      </c>
      <c r="J5707" t="s">
        <v>136</v>
      </c>
      <c r="K5707" t="s">
        <v>22</v>
      </c>
      <c r="L5707" t="s">
        <v>177</v>
      </c>
      <c r="M5707" t="s">
        <v>21083</v>
      </c>
      <c r="N5707" t="s">
        <v>21098</v>
      </c>
      <c r="O5707">
        <v>8.4722222222222227E-2</v>
      </c>
      <c r="P5707">
        <v>0</v>
      </c>
      <c r="Q5707">
        <v>57</v>
      </c>
      <c r="R5707">
        <v>0</v>
      </c>
      <c r="S5707">
        <v>16</v>
      </c>
      <c r="T5707">
        <v>0</v>
      </c>
      <c r="U5707">
        <v>11</v>
      </c>
      <c r="V5707">
        <v>0</v>
      </c>
      <c r="W5707">
        <v>0</v>
      </c>
      <c r="X5707">
        <v>0</v>
      </c>
      <c r="Y5707">
        <v>1.9075131000000001</v>
      </c>
      <c r="Z5707">
        <v>0</v>
      </c>
      <c r="AA5707">
        <v>0.74415350000000002</v>
      </c>
      <c r="AB5707">
        <v>0</v>
      </c>
      <c r="AC5707">
        <v>0.26410976000000003</v>
      </c>
      <c r="AD5707">
        <v>0</v>
      </c>
      <c r="AE5707">
        <v>0</v>
      </c>
      <c r="AF5707">
        <v>2.9157763000000001</v>
      </c>
    </row>
    <row r="5708" spans="1:32" x14ac:dyDescent="0.3">
      <c r="A5708">
        <v>3015093</v>
      </c>
      <c r="B5708">
        <v>2</v>
      </c>
      <c r="C5708" t="s">
        <v>82</v>
      </c>
      <c r="D5708" t="s">
        <v>95</v>
      </c>
      <c r="E5708" t="s">
        <v>18132</v>
      </c>
      <c r="F5708" t="s">
        <v>10851</v>
      </c>
      <c r="G5708" t="s">
        <v>134</v>
      </c>
      <c r="H5708" t="s">
        <v>367</v>
      </c>
      <c r="I5708" t="s">
        <v>78</v>
      </c>
      <c r="J5708" t="s">
        <v>136</v>
      </c>
      <c r="K5708" t="s">
        <v>22</v>
      </c>
      <c r="L5708" t="s">
        <v>177</v>
      </c>
      <c r="M5708" t="s">
        <v>20043</v>
      </c>
      <c r="N5708" t="s">
        <v>21099</v>
      </c>
      <c r="O5708">
        <v>1.2212658333333333</v>
      </c>
      <c r="P5708">
        <v>0</v>
      </c>
      <c r="Q5708">
        <v>128</v>
      </c>
      <c r="R5708">
        <v>0</v>
      </c>
      <c r="S5708">
        <v>0</v>
      </c>
      <c r="T5708">
        <v>0</v>
      </c>
      <c r="U5708">
        <v>9</v>
      </c>
      <c r="V5708">
        <v>0</v>
      </c>
      <c r="W5708">
        <v>0</v>
      </c>
      <c r="X5708">
        <v>0</v>
      </c>
      <c r="Y5708">
        <v>56.857349999999997</v>
      </c>
      <c r="Z5708">
        <v>0</v>
      </c>
      <c r="AA5708">
        <v>0</v>
      </c>
      <c r="AB5708">
        <v>0</v>
      </c>
      <c r="AC5708">
        <v>10.726587</v>
      </c>
      <c r="AD5708">
        <v>0</v>
      </c>
      <c r="AE5708">
        <v>0</v>
      </c>
      <c r="AF5708">
        <v>67.583939999999998</v>
      </c>
    </row>
    <row r="5709" spans="1:32" x14ac:dyDescent="0.3">
      <c r="A5709">
        <v>3018774</v>
      </c>
      <c r="B5709">
        <v>1</v>
      </c>
      <c r="C5709" t="s">
        <v>82</v>
      </c>
      <c r="D5709" t="s">
        <v>109</v>
      </c>
      <c r="E5709" t="s">
        <v>21100</v>
      </c>
      <c r="F5709" t="s">
        <v>21101</v>
      </c>
      <c r="G5709" t="s">
        <v>134</v>
      </c>
      <c r="H5709" t="s">
        <v>211</v>
      </c>
      <c r="I5709" t="s">
        <v>79</v>
      </c>
      <c r="J5709" t="s">
        <v>136</v>
      </c>
      <c r="K5709" t="s">
        <v>22</v>
      </c>
      <c r="L5709" t="s">
        <v>177</v>
      </c>
      <c r="M5709" t="s">
        <v>21102</v>
      </c>
      <c r="N5709" t="s">
        <v>21103</v>
      </c>
      <c r="O5709">
        <v>0.78507111111111105</v>
      </c>
      <c r="P5709">
        <v>0</v>
      </c>
      <c r="Q5709">
        <v>501</v>
      </c>
      <c r="R5709">
        <v>0</v>
      </c>
      <c r="S5709">
        <v>0</v>
      </c>
      <c r="T5709">
        <v>1</v>
      </c>
      <c r="U5709">
        <v>44</v>
      </c>
      <c r="V5709">
        <v>0</v>
      </c>
      <c r="W5709">
        <v>0</v>
      </c>
      <c r="X5709">
        <v>0</v>
      </c>
      <c r="Y5709">
        <v>71.350809999999996</v>
      </c>
      <c r="Z5709">
        <v>0</v>
      </c>
      <c r="AA5709">
        <v>0</v>
      </c>
      <c r="AB5709">
        <v>10.664861999999999</v>
      </c>
      <c r="AC5709">
        <v>49.785697999999996</v>
      </c>
      <c r="AD5709">
        <v>0</v>
      </c>
      <c r="AE5709">
        <v>0</v>
      </c>
      <c r="AF5709">
        <v>131.80137999999999</v>
      </c>
    </row>
    <row r="5710" spans="1:32" x14ac:dyDescent="0.3">
      <c r="A5710">
        <v>3019272</v>
      </c>
      <c r="B5710">
        <v>1</v>
      </c>
      <c r="C5710" t="s">
        <v>83</v>
      </c>
      <c r="D5710" t="s">
        <v>123</v>
      </c>
      <c r="E5710" t="s">
        <v>21104</v>
      </c>
      <c r="F5710" t="s">
        <v>21105</v>
      </c>
      <c r="G5710" t="s">
        <v>134</v>
      </c>
      <c r="H5710" t="s">
        <v>318</v>
      </c>
      <c r="I5710" t="s">
        <v>79</v>
      </c>
      <c r="J5710" t="s">
        <v>136</v>
      </c>
      <c r="K5710" t="s">
        <v>22</v>
      </c>
      <c r="L5710" t="s">
        <v>177</v>
      </c>
      <c r="M5710" t="s">
        <v>21106</v>
      </c>
      <c r="N5710" t="s">
        <v>21107</v>
      </c>
      <c r="O5710">
        <v>4.9857077777777778</v>
      </c>
      <c r="P5710">
        <v>0</v>
      </c>
      <c r="Q5710">
        <v>0</v>
      </c>
      <c r="R5710">
        <v>3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4.5083466000000003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4.5083466000000003</v>
      </c>
    </row>
    <row r="5711" spans="1:32" x14ac:dyDescent="0.3">
      <c r="A5711">
        <v>3016687</v>
      </c>
      <c r="B5711">
        <v>1</v>
      </c>
      <c r="C5711" t="s">
        <v>82</v>
      </c>
      <c r="D5711" t="s">
        <v>91</v>
      </c>
      <c r="E5711" t="s">
        <v>21108</v>
      </c>
      <c r="F5711" t="s">
        <v>21109</v>
      </c>
      <c r="G5711" t="s">
        <v>134</v>
      </c>
      <c r="H5711" t="s">
        <v>142</v>
      </c>
      <c r="I5711" t="s">
        <v>79</v>
      </c>
      <c r="J5711" t="s">
        <v>136</v>
      </c>
      <c r="K5711" t="s">
        <v>22</v>
      </c>
      <c r="L5711" t="s">
        <v>137</v>
      </c>
      <c r="M5711" t="s">
        <v>21110</v>
      </c>
      <c r="N5711" t="s">
        <v>21111</v>
      </c>
      <c r="O5711">
        <v>9.5308333333333337</v>
      </c>
      <c r="P5711">
        <v>0</v>
      </c>
      <c r="Q5711">
        <v>853</v>
      </c>
      <c r="R5711">
        <v>0</v>
      </c>
      <c r="S5711">
        <v>0</v>
      </c>
      <c r="T5711">
        <v>0</v>
      </c>
      <c r="U5711">
        <v>34</v>
      </c>
      <c r="V5711">
        <v>0</v>
      </c>
      <c r="W5711">
        <v>0</v>
      </c>
      <c r="X5711">
        <v>0</v>
      </c>
      <c r="Y5711">
        <v>1736.2936999999999</v>
      </c>
      <c r="Z5711">
        <v>0</v>
      </c>
      <c r="AA5711">
        <v>0</v>
      </c>
      <c r="AB5711">
        <v>0</v>
      </c>
      <c r="AC5711">
        <v>221.14852999999999</v>
      </c>
      <c r="AD5711">
        <v>0</v>
      </c>
      <c r="AE5711">
        <v>0</v>
      </c>
      <c r="AF5711">
        <v>1957.4422999999999</v>
      </c>
    </row>
    <row r="5712" spans="1:32" x14ac:dyDescent="0.3">
      <c r="A5712">
        <v>3020324</v>
      </c>
      <c r="B5712">
        <v>1</v>
      </c>
      <c r="C5712" t="s">
        <v>82</v>
      </c>
      <c r="D5712" t="s">
        <v>93</v>
      </c>
      <c r="E5712" t="s">
        <v>18094</v>
      </c>
      <c r="F5712" t="s">
        <v>18095</v>
      </c>
      <c r="G5712" t="s">
        <v>134</v>
      </c>
      <c r="H5712" t="s">
        <v>216</v>
      </c>
      <c r="I5712" t="s">
        <v>78</v>
      </c>
      <c r="J5712" t="s">
        <v>136</v>
      </c>
      <c r="K5712" t="s">
        <v>22</v>
      </c>
      <c r="L5712" t="s">
        <v>177</v>
      </c>
      <c r="M5712" t="s">
        <v>21112</v>
      </c>
      <c r="N5712" t="s">
        <v>21113</v>
      </c>
      <c r="O5712">
        <v>5.664407777777777</v>
      </c>
      <c r="P5712">
        <v>0</v>
      </c>
      <c r="Q5712">
        <v>5</v>
      </c>
      <c r="R5712">
        <v>0</v>
      </c>
      <c r="S5712">
        <v>0</v>
      </c>
      <c r="T5712">
        <v>0</v>
      </c>
      <c r="U5712">
        <v>2</v>
      </c>
      <c r="V5712">
        <v>0</v>
      </c>
      <c r="W5712">
        <v>0</v>
      </c>
      <c r="X5712">
        <v>0</v>
      </c>
      <c r="Y5712">
        <v>4.4594407</v>
      </c>
      <c r="Z5712">
        <v>0</v>
      </c>
      <c r="AA5712">
        <v>0</v>
      </c>
      <c r="AB5712">
        <v>0</v>
      </c>
      <c r="AC5712">
        <v>11.709011</v>
      </c>
      <c r="AD5712">
        <v>0</v>
      </c>
      <c r="AE5712">
        <v>0</v>
      </c>
      <c r="AF5712">
        <v>16.168451000000001</v>
      </c>
    </row>
    <row r="5713" spans="1:32" x14ac:dyDescent="0.3">
      <c r="A5713">
        <v>3018279</v>
      </c>
      <c r="B5713">
        <v>1</v>
      </c>
      <c r="C5713" t="s">
        <v>82</v>
      </c>
      <c r="D5713" t="s">
        <v>104</v>
      </c>
      <c r="E5713" t="s">
        <v>21114</v>
      </c>
      <c r="F5713" t="s">
        <v>21115</v>
      </c>
      <c r="G5713" t="s">
        <v>134</v>
      </c>
      <c r="H5713" t="s">
        <v>182</v>
      </c>
      <c r="I5713" t="s">
        <v>78</v>
      </c>
      <c r="J5713" t="s">
        <v>136</v>
      </c>
      <c r="K5713" t="s">
        <v>22</v>
      </c>
      <c r="L5713" t="s">
        <v>177</v>
      </c>
      <c r="M5713" t="s">
        <v>21116</v>
      </c>
      <c r="N5713" t="s">
        <v>21117</v>
      </c>
      <c r="O5713">
        <v>3.9874561111111113</v>
      </c>
      <c r="P5713">
        <v>0</v>
      </c>
      <c r="Q5713">
        <v>116</v>
      </c>
      <c r="R5713">
        <v>0</v>
      </c>
      <c r="S5713">
        <v>0</v>
      </c>
      <c r="T5713">
        <v>0</v>
      </c>
      <c r="U5713">
        <v>67</v>
      </c>
      <c r="V5713">
        <v>0</v>
      </c>
      <c r="W5713">
        <v>0</v>
      </c>
      <c r="X5713">
        <v>0</v>
      </c>
      <c r="Y5713">
        <v>150.93065000000001</v>
      </c>
      <c r="Z5713">
        <v>0</v>
      </c>
      <c r="AA5713">
        <v>0</v>
      </c>
      <c r="AB5713">
        <v>0</v>
      </c>
      <c r="AC5713">
        <v>323.30169999999998</v>
      </c>
      <c r="AD5713">
        <v>0</v>
      </c>
      <c r="AE5713">
        <v>0</v>
      </c>
      <c r="AF5713">
        <v>474.23236000000003</v>
      </c>
    </row>
    <row r="5714" spans="1:32" x14ac:dyDescent="0.3">
      <c r="A5714">
        <v>3020281</v>
      </c>
      <c r="B5714">
        <v>1</v>
      </c>
      <c r="C5714" t="s">
        <v>82</v>
      </c>
      <c r="D5714" t="s">
        <v>112</v>
      </c>
      <c r="E5714" t="s">
        <v>21118</v>
      </c>
      <c r="F5714" t="s">
        <v>21119</v>
      </c>
      <c r="G5714" t="s">
        <v>134</v>
      </c>
      <c r="H5714" t="s">
        <v>367</v>
      </c>
      <c r="I5714" t="s">
        <v>78</v>
      </c>
      <c r="J5714" t="s">
        <v>136</v>
      </c>
      <c r="K5714" t="s">
        <v>22</v>
      </c>
      <c r="L5714" t="s">
        <v>177</v>
      </c>
      <c r="M5714" t="s">
        <v>21120</v>
      </c>
      <c r="N5714" t="s">
        <v>11376</v>
      </c>
      <c r="O5714">
        <v>1.3110824999999999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1.1532484000000001</v>
      </c>
      <c r="AD5714">
        <v>0</v>
      </c>
      <c r="AE5714">
        <v>0</v>
      </c>
      <c r="AF5714">
        <v>1.1532484000000001</v>
      </c>
    </row>
    <row r="5715" spans="1:32" x14ac:dyDescent="0.3">
      <c r="A5715">
        <v>3019727</v>
      </c>
      <c r="B5715">
        <v>1</v>
      </c>
      <c r="C5715" t="s">
        <v>82</v>
      </c>
      <c r="D5715" t="s">
        <v>113</v>
      </c>
      <c r="E5715" t="s">
        <v>21121</v>
      </c>
      <c r="F5715" t="s">
        <v>21122</v>
      </c>
      <c r="G5715" t="s">
        <v>134</v>
      </c>
      <c r="H5715" t="s">
        <v>211</v>
      </c>
      <c r="I5715" t="s">
        <v>79</v>
      </c>
      <c r="J5715" t="s">
        <v>136</v>
      </c>
      <c r="K5715" t="s">
        <v>22</v>
      </c>
      <c r="L5715" t="s">
        <v>177</v>
      </c>
      <c r="M5715" t="s">
        <v>20644</v>
      </c>
      <c r="N5715" t="s">
        <v>21123</v>
      </c>
      <c r="O5715">
        <v>0.59888888888888892</v>
      </c>
      <c r="P5715">
        <v>3</v>
      </c>
      <c r="Q5715">
        <v>14504</v>
      </c>
      <c r="R5715">
        <v>11</v>
      </c>
      <c r="S5715">
        <v>613</v>
      </c>
      <c r="T5715">
        <v>38</v>
      </c>
      <c r="U5715">
        <v>1450</v>
      </c>
      <c r="V5715">
        <v>2</v>
      </c>
      <c r="W5715">
        <v>7</v>
      </c>
      <c r="X5715">
        <v>37.485390000000002</v>
      </c>
      <c r="Y5715">
        <v>2117.3312999999998</v>
      </c>
      <c r="Z5715">
        <v>8.7529430000000001</v>
      </c>
      <c r="AA5715">
        <v>89.451179999999994</v>
      </c>
      <c r="AB5715">
        <v>498.21893</v>
      </c>
      <c r="AC5715">
        <v>587.31744000000003</v>
      </c>
      <c r="AD5715">
        <v>53.694583999999999</v>
      </c>
      <c r="AE5715">
        <v>0.35881173999999999</v>
      </c>
      <c r="AF5715">
        <v>3392.6106</v>
      </c>
    </row>
    <row r="5716" spans="1:32" x14ac:dyDescent="0.3">
      <c r="A5716">
        <v>3018184</v>
      </c>
      <c r="B5716">
        <v>1</v>
      </c>
      <c r="C5716" t="s">
        <v>82</v>
      </c>
      <c r="D5716" t="s">
        <v>92</v>
      </c>
      <c r="E5716" t="s">
        <v>21124</v>
      </c>
      <c r="F5716" t="s">
        <v>21125</v>
      </c>
      <c r="G5716" t="s">
        <v>134</v>
      </c>
      <c r="H5716" t="s">
        <v>487</v>
      </c>
      <c r="I5716" t="s">
        <v>78</v>
      </c>
      <c r="J5716" t="s">
        <v>136</v>
      </c>
      <c r="K5716" t="s">
        <v>22</v>
      </c>
      <c r="L5716" t="s">
        <v>177</v>
      </c>
      <c r="M5716" t="s">
        <v>21126</v>
      </c>
      <c r="N5716" t="s">
        <v>21127</v>
      </c>
      <c r="O5716">
        <v>3.3776655555555553</v>
      </c>
      <c r="P5716">
        <v>0</v>
      </c>
      <c r="Q5716">
        <v>34</v>
      </c>
      <c r="R5716">
        <v>0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0</v>
      </c>
      <c r="Y5716">
        <v>10.459697999999999</v>
      </c>
      <c r="Z5716">
        <v>0</v>
      </c>
      <c r="AA5716">
        <v>0</v>
      </c>
      <c r="AB5716">
        <v>0</v>
      </c>
      <c r="AC5716">
        <v>11.738192</v>
      </c>
      <c r="AD5716">
        <v>0</v>
      </c>
      <c r="AE5716">
        <v>0</v>
      </c>
      <c r="AF5716">
        <v>22.197890000000001</v>
      </c>
    </row>
    <row r="5717" spans="1:32" x14ac:dyDescent="0.3">
      <c r="A5717">
        <v>3018440</v>
      </c>
      <c r="B5717">
        <v>1</v>
      </c>
      <c r="C5717" t="s">
        <v>82</v>
      </c>
      <c r="D5717" t="s">
        <v>108</v>
      </c>
      <c r="E5717" t="s">
        <v>21128</v>
      </c>
      <c r="F5717" t="s">
        <v>21129</v>
      </c>
      <c r="G5717" t="s">
        <v>134</v>
      </c>
      <c r="H5717" t="s">
        <v>182</v>
      </c>
      <c r="I5717" t="s">
        <v>78</v>
      </c>
      <c r="J5717" t="s">
        <v>136</v>
      </c>
      <c r="K5717" t="s">
        <v>22</v>
      </c>
      <c r="L5717" t="s">
        <v>177</v>
      </c>
      <c r="M5717" t="s">
        <v>21130</v>
      </c>
      <c r="N5717" t="s">
        <v>21131</v>
      </c>
      <c r="O5717">
        <v>0.59916666666666663</v>
      </c>
      <c r="P5717">
        <v>0</v>
      </c>
      <c r="Q5717">
        <v>132</v>
      </c>
      <c r="R5717">
        <v>0</v>
      </c>
      <c r="S5717">
        <v>6</v>
      </c>
      <c r="T5717">
        <v>0</v>
      </c>
      <c r="U5717">
        <v>35</v>
      </c>
      <c r="V5717">
        <v>0</v>
      </c>
      <c r="W5717">
        <v>0</v>
      </c>
      <c r="X5717">
        <v>0</v>
      </c>
      <c r="Y5717">
        <v>15.586679999999999</v>
      </c>
      <c r="Z5717">
        <v>0</v>
      </c>
      <c r="AA5717">
        <v>0.42058830000000003</v>
      </c>
      <c r="AB5717">
        <v>0</v>
      </c>
      <c r="AC5717">
        <v>5.6441090000000003</v>
      </c>
      <c r="AD5717">
        <v>0</v>
      </c>
      <c r="AE5717">
        <v>0</v>
      </c>
      <c r="AF5717">
        <v>21.651378999999999</v>
      </c>
    </row>
    <row r="5718" spans="1:32" x14ac:dyDescent="0.3">
      <c r="A5718">
        <v>3017057</v>
      </c>
      <c r="B5718">
        <v>1</v>
      </c>
      <c r="C5718" t="s">
        <v>82</v>
      </c>
      <c r="D5718" t="s">
        <v>101</v>
      </c>
      <c r="E5718" t="s">
        <v>20498</v>
      </c>
      <c r="F5718" t="s">
        <v>20499</v>
      </c>
      <c r="G5718" t="s">
        <v>134</v>
      </c>
      <c r="H5718" t="s">
        <v>211</v>
      </c>
      <c r="I5718" t="s">
        <v>79</v>
      </c>
      <c r="J5718" t="s">
        <v>136</v>
      </c>
      <c r="K5718" t="s">
        <v>22</v>
      </c>
      <c r="L5718" t="s">
        <v>177</v>
      </c>
      <c r="M5718" t="s">
        <v>21132</v>
      </c>
      <c r="N5718" t="s">
        <v>21133</v>
      </c>
      <c r="O5718">
        <v>0.67762222222222224</v>
      </c>
      <c r="P5718">
        <v>11</v>
      </c>
      <c r="Q5718">
        <v>146</v>
      </c>
      <c r="R5718">
        <v>8</v>
      </c>
      <c r="S5718">
        <v>4</v>
      </c>
      <c r="T5718">
        <v>7</v>
      </c>
      <c r="U5718">
        <v>9</v>
      </c>
      <c r="V5718">
        <v>1</v>
      </c>
      <c r="W5718">
        <v>0</v>
      </c>
      <c r="X5718">
        <v>2.1014316000000002</v>
      </c>
      <c r="Y5718">
        <v>31.624700000000001</v>
      </c>
      <c r="Z5718">
        <v>5.8485217</v>
      </c>
      <c r="AA5718">
        <v>0.38069304999999998</v>
      </c>
      <c r="AB5718">
        <v>160.63907</v>
      </c>
      <c r="AC5718">
        <v>5.7879924999999997</v>
      </c>
      <c r="AD5718">
        <v>120.39963</v>
      </c>
      <c r="AE5718">
        <v>0</v>
      </c>
      <c r="AF5718">
        <v>326.78203999999999</v>
      </c>
    </row>
    <row r="5719" spans="1:32" x14ac:dyDescent="0.3">
      <c r="A5719">
        <v>3020026</v>
      </c>
      <c r="B5719">
        <v>2</v>
      </c>
      <c r="C5719" t="s">
        <v>82</v>
      </c>
      <c r="D5719" t="s">
        <v>90</v>
      </c>
      <c r="E5719" t="s">
        <v>12641</v>
      </c>
      <c r="F5719" t="s">
        <v>12642</v>
      </c>
      <c r="G5719" t="s">
        <v>134</v>
      </c>
      <c r="H5719" t="s">
        <v>247</v>
      </c>
      <c r="I5719" t="s">
        <v>78</v>
      </c>
      <c r="J5719" t="s">
        <v>136</v>
      </c>
      <c r="K5719" t="s">
        <v>22</v>
      </c>
      <c r="L5719" t="s">
        <v>177</v>
      </c>
      <c r="M5719" t="s">
        <v>20990</v>
      </c>
      <c r="N5719" t="s">
        <v>20767</v>
      </c>
      <c r="O5719">
        <v>0.80571527777777774</v>
      </c>
      <c r="P5719">
        <v>0</v>
      </c>
      <c r="Q5719">
        <v>996</v>
      </c>
      <c r="R5719">
        <v>0</v>
      </c>
      <c r="S5719">
        <v>0</v>
      </c>
      <c r="T5719">
        <v>0</v>
      </c>
      <c r="U5719">
        <v>25</v>
      </c>
      <c r="V5719">
        <v>0</v>
      </c>
      <c r="W5719">
        <v>0</v>
      </c>
      <c r="X5719">
        <v>0</v>
      </c>
      <c r="Y5719">
        <v>192.08593999999999</v>
      </c>
      <c r="Z5719">
        <v>0</v>
      </c>
      <c r="AA5719">
        <v>0</v>
      </c>
      <c r="AB5719">
        <v>0</v>
      </c>
      <c r="AC5719">
        <v>28.604734000000001</v>
      </c>
      <c r="AD5719">
        <v>0</v>
      </c>
      <c r="AE5719">
        <v>0</v>
      </c>
      <c r="AF5719">
        <v>220.69067000000001</v>
      </c>
    </row>
    <row r="5720" spans="1:32" x14ac:dyDescent="0.3">
      <c r="A5720">
        <v>3016857</v>
      </c>
      <c r="B5720">
        <v>1</v>
      </c>
      <c r="C5720" t="s">
        <v>83</v>
      </c>
      <c r="D5720" t="s">
        <v>116</v>
      </c>
      <c r="E5720" t="s">
        <v>21134</v>
      </c>
      <c r="F5720" t="s">
        <v>21135</v>
      </c>
      <c r="G5720" t="s">
        <v>134</v>
      </c>
      <c r="H5720" t="s">
        <v>147</v>
      </c>
      <c r="I5720" t="s">
        <v>79</v>
      </c>
      <c r="J5720" t="s">
        <v>136</v>
      </c>
      <c r="K5720" t="s">
        <v>22</v>
      </c>
      <c r="L5720" t="s">
        <v>137</v>
      </c>
      <c r="M5720" t="s">
        <v>21136</v>
      </c>
      <c r="N5720" t="s">
        <v>21137</v>
      </c>
      <c r="O5720">
        <v>3.6358333333333333</v>
      </c>
      <c r="P5720">
        <v>19</v>
      </c>
      <c r="Q5720">
        <v>10082</v>
      </c>
      <c r="R5720">
        <v>409</v>
      </c>
      <c r="S5720">
        <v>1762</v>
      </c>
      <c r="T5720">
        <v>24</v>
      </c>
      <c r="U5720">
        <v>1337</v>
      </c>
      <c r="V5720">
        <v>1</v>
      </c>
      <c r="W5720">
        <v>0</v>
      </c>
      <c r="X5720">
        <v>433.89571999999998</v>
      </c>
      <c r="Y5720">
        <v>5710.3793999999998</v>
      </c>
      <c r="Z5720">
        <v>543.43462999999997</v>
      </c>
      <c r="AA5720">
        <v>1529.3651</v>
      </c>
      <c r="AB5720">
        <v>153.63896</v>
      </c>
      <c r="AC5720">
        <v>1620.9844000000001</v>
      </c>
      <c r="AD5720">
        <v>5.6384964000000002</v>
      </c>
      <c r="AE5720">
        <v>0</v>
      </c>
      <c r="AF5720">
        <v>9997.3369999999995</v>
      </c>
    </row>
    <row r="5721" spans="1:32" x14ac:dyDescent="0.3">
      <c r="A5721">
        <v>3015332</v>
      </c>
      <c r="B5721">
        <v>1</v>
      </c>
      <c r="C5721" t="s">
        <v>82</v>
      </c>
      <c r="D5721" t="s">
        <v>106</v>
      </c>
      <c r="E5721" t="s">
        <v>21138</v>
      </c>
      <c r="F5721" t="s">
        <v>21139</v>
      </c>
      <c r="G5721" t="s">
        <v>134</v>
      </c>
      <c r="H5721" t="s">
        <v>247</v>
      </c>
      <c r="I5721" t="s">
        <v>78</v>
      </c>
      <c r="J5721" t="s">
        <v>136</v>
      </c>
      <c r="K5721" t="s">
        <v>22</v>
      </c>
      <c r="L5721" t="s">
        <v>177</v>
      </c>
      <c r="M5721" t="s">
        <v>21140</v>
      </c>
      <c r="N5721" t="s">
        <v>21141</v>
      </c>
      <c r="O5721">
        <v>5.9118522222222225</v>
      </c>
      <c r="P5721">
        <v>0</v>
      </c>
      <c r="Q5721">
        <v>15</v>
      </c>
      <c r="R5721">
        <v>0</v>
      </c>
      <c r="S5721">
        <v>0</v>
      </c>
      <c r="T5721">
        <v>0</v>
      </c>
      <c r="U5721">
        <v>2</v>
      </c>
      <c r="V5721">
        <v>0</v>
      </c>
      <c r="W5721">
        <v>0</v>
      </c>
      <c r="X5721">
        <v>0</v>
      </c>
      <c r="Y5721">
        <v>17.485052</v>
      </c>
      <c r="Z5721">
        <v>0</v>
      </c>
      <c r="AA5721">
        <v>0</v>
      </c>
      <c r="AB5721">
        <v>0</v>
      </c>
      <c r="AC5721">
        <v>7.5990789999999997</v>
      </c>
      <c r="AD5721">
        <v>0</v>
      </c>
      <c r="AE5721">
        <v>0</v>
      </c>
      <c r="AF5721">
        <v>25.084130999999999</v>
      </c>
    </row>
    <row r="5722" spans="1:32" x14ac:dyDescent="0.3">
      <c r="A5722">
        <v>3015325</v>
      </c>
      <c r="B5722">
        <v>1</v>
      </c>
      <c r="C5722" t="s">
        <v>82</v>
      </c>
      <c r="D5722" t="s">
        <v>94</v>
      </c>
      <c r="E5722" t="s">
        <v>21142</v>
      </c>
      <c r="F5722" t="s">
        <v>21143</v>
      </c>
      <c r="G5722" t="s">
        <v>134</v>
      </c>
      <c r="H5722" t="s">
        <v>211</v>
      </c>
      <c r="I5722" t="s">
        <v>79</v>
      </c>
      <c r="J5722" t="s">
        <v>136</v>
      </c>
      <c r="K5722" t="s">
        <v>22</v>
      </c>
      <c r="L5722" t="s">
        <v>177</v>
      </c>
      <c r="M5722" t="s">
        <v>21144</v>
      </c>
      <c r="N5722" t="s">
        <v>21145</v>
      </c>
      <c r="O5722">
        <v>1.7838041666666666</v>
      </c>
      <c r="P5722">
        <v>0</v>
      </c>
      <c r="Q5722">
        <v>129</v>
      </c>
      <c r="R5722">
        <v>8</v>
      </c>
      <c r="S5722">
        <v>14</v>
      </c>
      <c r="T5722">
        <v>1</v>
      </c>
      <c r="U5722">
        <v>6</v>
      </c>
      <c r="V5722">
        <v>0</v>
      </c>
      <c r="W5722">
        <v>1</v>
      </c>
      <c r="X5722">
        <v>0</v>
      </c>
      <c r="Y5722">
        <v>17.535302999999999</v>
      </c>
      <c r="Z5722">
        <v>6.6155879999999998</v>
      </c>
      <c r="AA5722">
        <v>8.1021429999999999</v>
      </c>
      <c r="AB5722">
        <v>1.8185741</v>
      </c>
      <c r="AC5722">
        <v>18.076649</v>
      </c>
      <c r="AD5722">
        <v>0</v>
      </c>
      <c r="AE5722">
        <v>1.8611947</v>
      </c>
      <c r="AF5722">
        <v>54.009453000000001</v>
      </c>
    </row>
    <row r="5723" spans="1:32" x14ac:dyDescent="0.3">
      <c r="A5723">
        <v>3019803</v>
      </c>
      <c r="B5723">
        <v>1</v>
      </c>
      <c r="C5723" t="s">
        <v>82</v>
      </c>
      <c r="D5723" t="s">
        <v>113</v>
      </c>
      <c r="E5723" t="s">
        <v>21146</v>
      </c>
      <c r="F5723" t="s">
        <v>21147</v>
      </c>
      <c r="G5723" t="s">
        <v>134</v>
      </c>
      <c r="H5723" t="s">
        <v>211</v>
      </c>
      <c r="I5723" t="s">
        <v>79</v>
      </c>
      <c r="J5723" t="s">
        <v>136</v>
      </c>
      <c r="K5723" t="s">
        <v>22</v>
      </c>
      <c r="L5723" t="s">
        <v>177</v>
      </c>
      <c r="M5723" t="s">
        <v>21148</v>
      </c>
      <c r="N5723" t="s">
        <v>21149</v>
      </c>
      <c r="O5723">
        <v>2.2938183333333333</v>
      </c>
      <c r="P5723">
        <v>0</v>
      </c>
      <c r="Q5723">
        <v>0</v>
      </c>
      <c r="R5723">
        <v>0</v>
      </c>
      <c r="S5723">
        <v>0</v>
      </c>
      <c r="T5723">
        <v>3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1951.8696</v>
      </c>
      <c r="AC5723">
        <v>0</v>
      </c>
      <c r="AD5723">
        <v>0</v>
      </c>
      <c r="AE5723">
        <v>0</v>
      </c>
      <c r="AF5723">
        <v>1951.8696</v>
      </c>
    </row>
    <row r="5724" spans="1:32" x14ac:dyDescent="0.3">
      <c r="A5724">
        <v>3012042</v>
      </c>
      <c r="B5724">
        <v>1</v>
      </c>
      <c r="C5724" t="s">
        <v>82</v>
      </c>
      <c r="D5724" t="s">
        <v>100</v>
      </c>
      <c r="E5724" t="s">
        <v>21150</v>
      </c>
      <c r="F5724" t="s">
        <v>21151</v>
      </c>
      <c r="G5724" t="s">
        <v>134</v>
      </c>
      <c r="H5724" t="s">
        <v>336</v>
      </c>
      <c r="I5724" t="s">
        <v>78</v>
      </c>
      <c r="J5724" t="s">
        <v>136</v>
      </c>
      <c r="K5724" t="s">
        <v>22</v>
      </c>
      <c r="L5724" t="s">
        <v>137</v>
      </c>
      <c r="M5724" t="s">
        <v>21152</v>
      </c>
      <c r="N5724" t="s">
        <v>21153</v>
      </c>
      <c r="O5724">
        <v>1.8922222222222222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7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11.9782505</v>
      </c>
      <c r="AD5724">
        <v>0</v>
      </c>
      <c r="AE5724">
        <v>0</v>
      </c>
      <c r="AF5724">
        <v>11.9782505</v>
      </c>
    </row>
    <row r="5725" spans="1:32" x14ac:dyDescent="0.3">
      <c r="A5725">
        <v>3017151</v>
      </c>
      <c r="B5725">
        <v>1</v>
      </c>
      <c r="C5725" t="s">
        <v>82</v>
      </c>
      <c r="D5725" t="s">
        <v>90</v>
      </c>
      <c r="E5725" t="s">
        <v>19180</v>
      </c>
      <c r="F5725" t="s">
        <v>19181</v>
      </c>
      <c r="G5725" t="s">
        <v>134</v>
      </c>
      <c r="H5725" t="s">
        <v>293</v>
      </c>
      <c r="I5725" t="s">
        <v>78</v>
      </c>
      <c r="J5725" t="s">
        <v>136</v>
      </c>
      <c r="K5725" t="s">
        <v>22</v>
      </c>
      <c r="L5725" t="s">
        <v>177</v>
      </c>
      <c r="M5725" t="s">
        <v>21154</v>
      </c>
      <c r="N5725" t="s">
        <v>21155</v>
      </c>
      <c r="O5725">
        <v>7.7581927777777775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12</v>
      </c>
      <c r="V5725">
        <v>0</v>
      </c>
      <c r="W5725">
        <v>2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320.81265000000002</v>
      </c>
      <c r="AD5725">
        <v>0</v>
      </c>
      <c r="AE5725">
        <v>182.42523</v>
      </c>
      <c r="AF5725">
        <v>503.23788000000002</v>
      </c>
    </row>
    <row r="5726" spans="1:32" x14ac:dyDescent="0.3">
      <c r="A5726">
        <v>3019945</v>
      </c>
      <c r="B5726">
        <v>1</v>
      </c>
      <c r="C5726" t="s">
        <v>83</v>
      </c>
      <c r="D5726" t="s">
        <v>128</v>
      </c>
      <c r="E5726" t="s">
        <v>21156</v>
      </c>
      <c r="F5726" t="s">
        <v>21157</v>
      </c>
      <c r="G5726" t="s">
        <v>134</v>
      </c>
      <c r="H5726" t="s">
        <v>211</v>
      </c>
      <c r="I5726" t="s">
        <v>79</v>
      </c>
      <c r="J5726" t="s">
        <v>136</v>
      </c>
      <c r="K5726" t="s">
        <v>22</v>
      </c>
      <c r="L5726" t="s">
        <v>177</v>
      </c>
      <c r="M5726" t="s">
        <v>21158</v>
      </c>
      <c r="N5726" t="s">
        <v>21159</v>
      </c>
      <c r="O5726">
        <v>2.5572222222222223</v>
      </c>
      <c r="P5726">
        <v>0</v>
      </c>
      <c r="Q5726">
        <v>273</v>
      </c>
      <c r="R5726">
        <v>0</v>
      </c>
      <c r="S5726">
        <v>21</v>
      </c>
      <c r="T5726">
        <v>3</v>
      </c>
      <c r="U5726">
        <v>33</v>
      </c>
      <c r="V5726">
        <v>2</v>
      </c>
      <c r="W5726">
        <v>0</v>
      </c>
      <c r="X5726">
        <v>0</v>
      </c>
      <c r="Y5726">
        <v>175.09906000000001</v>
      </c>
      <c r="Z5726">
        <v>0</v>
      </c>
      <c r="AA5726">
        <v>24.602257000000002</v>
      </c>
      <c r="AB5726">
        <v>31.767720000000001</v>
      </c>
      <c r="AC5726">
        <v>69.066569999999999</v>
      </c>
      <c r="AD5726">
        <v>349.79039999999998</v>
      </c>
      <c r="AE5726">
        <v>0</v>
      </c>
      <c r="AF5726">
        <v>650.32605000000001</v>
      </c>
    </row>
    <row r="5727" spans="1:32" x14ac:dyDescent="0.3">
      <c r="A5727">
        <v>3019184</v>
      </c>
      <c r="B5727">
        <v>1</v>
      </c>
      <c r="C5727" t="s">
        <v>82</v>
      </c>
      <c r="D5727" t="s">
        <v>88</v>
      </c>
      <c r="E5727" t="s">
        <v>21160</v>
      </c>
      <c r="F5727" t="s">
        <v>21161</v>
      </c>
      <c r="G5727" t="s">
        <v>134</v>
      </c>
      <c r="H5727" t="s">
        <v>182</v>
      </c>
      <c r="I5727" t="s">
        <v>79</v>
      </c>
      <c r="J5727" t="s">
        <v>136</v>
      </c>
      <c r="K5727" t="s">
        <v>22</v>
      </c>
      <c r="L5727" t="s">
        <v>177</v>
      </c>
      <c r="M5727" t="s">
        <v>21162</v>
      </c>
      <c r="N5727" t="s">
        <v>21163</v>
      </c>
      <c r="O5727">
        <v>1.1028969444444445</v>
      </c>
      <c r="P5727">
        <v>0</v>
      </c>
      <c r="Q5727">
        <v>0</v>
      </c>
      <c r="R5727">
        <v>0</v>
      </c>
      <c r="S5727">
        <v>123</v>
      </c>
      <c r="T5727">
        <v>0</v>
      </c>
      <c r="U5727">
        <v>6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55.887222000000001</v>
      </c>
      <c r="AB5727">
        <v>0</v>
      </c>
      <c r="AC5727">
        <v>1.3617606</v>
      </c>
      <c r="AD5727">
        <v>0</v>
      </c>
      <c r="AE5727">
        <v>0</v>
      </c>
      <c r="AF5727">
        <v>57.248984999999998</v>
      </c>
    </row>
    <row r="5728" spans="1:32" x14ac:dyDescent="0.3">
      <c r="A5728">
        <v>3017104</v>
      </c>
      <c r="B5728">
        <v>1</v>
      </c>
      <c r="C5728" t="s">
        <v>82</v>
      </c>
      <c r="D5728" t="s">
        <v>93</v>
      </c>
      <c r="E5728" t="s">
        <v>12546</v>
      </c>
      <c r="F5728" t="s">
        <v>12547</v>
      </c>
      <c r="G5728" t="s">
        <v>134</v>
      </c>
      <c r="H5728" t="s">
        <v>367</v>
      </c>
      <c r="I5728" t="s">
        <v>78</v>
      </c>
      <c r="J5728" t="s">
        <v>136</v>
      </c>
      <c r="K5728" t="s">
        <v>22</v>
      </c>
      <c r="L5728" t="s">
        <v>177</v>
      </c>
      <c r="M5728" t="s">
        <v>21164</v>
      </c>
      <c r="N5728" t="s">
        <v>21165</v>
      </c>
      <c r="O5728">
        <v>1.914655</v>
      </c>
      <c r="P5728">
        <v>0</v>
      </c>
      <c r="Q5728">
        <v>6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4.3429254999999998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4.3429254999999998</v>
      </c>
    </row>
    <row r="5729" spans="1:32" x14ac:dyDescent="0.3">
      <c r="A5729">
        <v>3017717</v>
      </c>
      <c r="B5729">
        <v>1</v>
      </c>
      <c r="C5729" t="s">
        <v>83</v>
      </c>
      <c r="D5729" t="s">
        <v>130</v>
      </c>
      <c r="E5729" t="s">
        <v>21166</v>
      </c>
      <c r="F5729" t="s">
        <v>21167</v>
      </c>
      <c r="G5729" t="s">
        <v>134</v>
      </c>
      <c r="H5729" t="s">
        <v>216</v>
      </c>
      <c r="I5729" t="s">
        <v>78</v>
      </c>
      <c r="J5729" t="s">
        <v>136</v>
      </c>
      <c r="K5729" t="s">
        <v>22</v>
      </c>
      <c r="L5729" t="s">
        <v>177</v>
      </c>
      <c r="M5729" t="s">
        <v>21168</v>
      </c>
      <c r="N5729" t="s">
        <v>21169</v>
      </c>
      <c r="O5729">
        <v>1.5491091666666665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0.13564662999999999</v>
      </c>
      <c r="AD5729">
        <v>0</v>
      </c>
      <c r="AE5729">
        <v>0</v>
      </c>
      <c r="AF5729">
        <v>0.13564662999999999</v>
      </c>
    </row>
    <row r="5730" spans="1:32" x14ac:dyDescent="0.3">
      <c r="A5730">
        <v>3012631</v>
      </c>
      <c r="B5730">
        <v>1</v>
      </c>
      <c r="C5730" t="s">
        <v>82</v>
      </c>
      <c r="D5730" t="s">
        <v>99</v>
      </c>
      <c r="E5730" t="s">
        <v>21170</v>
      </c>
      <c r="F5730" t="s">
        <v>21171</v>
      </c>
      <c r="G5730" t="s">
        <v>134</v>
      </c>
      <c r="H5730" t="s">
        <v>147</v>
      </c>
      <c r="I5730" t="s">
        <v>78</v>
      </c>
      <c r="J5730" t="s">
        <v>136</v>
      </c>
      <c r="K5730" t="s">
        <v>22</v>
      </c>
      <c r="L5730" t="s">
        <v>137</v>
      </c>
      <c r="M5730" t="s">
        <v>21172</v>
      </c>
      <c r="N5730" t="s">
        <v>21173</v>
      </c>
      <c r="O5730">
        <v>7.0013888888888891</v>
      </c>
      <c r="P5730">
        <v>0</v>
      </c>
      <c r="Q5730">
        <v>82</v>
      </c>
      <c r="R5730">
        <v>0</v>
      </c>
      <c r="S5730">
        <v>16</v>
      </c>
      <c r="T5730">
        <v>0</v>
      </c>
      <c r="U5730">
        <v>15</v>
      </c>
      <c r="V5730">
        <v>0</v>
      </c>
      <c r="W5730">
        <v>0</v>
      </c>
      <c r="X5730">
        <v>0</v>
      </c>
      <c r="Y5730">
        <v>80.673416000000003</v>
      </c>
      <c r="Z5730">
        <v>0</v>
      </c>
      <c r="AA5730">
        <v>15.336532</v>
      </c>
      <c r="AB5730">
        <v>0</v>
      </c>
      <c r="AC5730">
        <v>26.207940000000001</v>
      </c>
      <c r="AD5730">
        <v>0</v>
      </c>
      <c r="AE5730">
        <v>0</v>
      </c>
      <c r="AF5730">
        <v>122.21789</v>
      </c>
    </row>
    <row r="5731" spans="1:32" x14ac:dyDescent="0.3">
      <c r="A5731">
        <v>3017652</v>
      </c>
      <c r="B5731">
        <v>1</v>
      </c>
      <c r="C5731" t="s">
        <v>82</v>
      </c>
      <c r="D5731" t="s">
        <v>112</v>
      </c>
      <c r="E5731" t="s">
        <v>21174</v>
      </c>
      <c r="F5731" t="s">
        <v>21175</v>
      </c>
      <c r="G5731" t="s">
        <v>134</v>
      </c>
      <c r="H5731" t="s">
        <v>211</v>
      </c>
      <c r="I5731" t="s">
        <v>79</v>
      </c>
      <c r="J5731" t="s">
        <v>136</v>
      </c>
      <c r="K5731" t="s">
        <v>22</v>
      </c>
      <c r="L5731" t="s">
        <v>177</v>
      </c>
      <c r="M5731" t="s">
        <v>21176</v>
      </c>
      <c r="N5731" t="s">
        <v>21177</v>
      </c>
      <c r="O5731">
        <v>0.19555555555555557</v>
      </c>
      <c r="P5731">
        <v>0</v>
      </c>
      <c r="Q5731">
        <v>3707</v>
      </c>
      <c r="R5731">
        <v>0</v>
      </c>
      <c r="S5731">
        <v>29</v>
      </c>
      <c r="T5731">
        <v>0</v>
      </c>
      <c r="U5731">
        <v>327</v>
      </c>
      <c r="V5731">
        <v>0</v>
      </c>
      <c r="W5731">
        <v>0</v>
      </c>
      <c r="X5731">
        <v>0</v>
      </c>
      <c r="Y5731">
        <v>194.98804999999999</v>
      </c>
      <c r="Z5731">
        <v>0</v>
      </c>
      <c r="AA5731">
        <v>0.97517156999999999</v>
      </c>
      <c r="AB5731">
        <v>0</v>
      </c>
      <c r="AC5731">
        <v>31.358791</v>
      </c>
      <c r="AD5731">
        <v>0</v>
      </c>
      <c r="AE5731">
        <v>0</v>
      </c>
      <c r="AF5731">
        <v>227.32202000000001</v>
      </c>
    </row>
    <row r="5732" spans="1:32" x14ac:dyDescent="0.3">
      <c r="A5732">
        <v>3018371</v>
      </c>
      <c r="B5732">
        <v>1</v>
      </c>
      <c r="C5732" t="s">
        <v>82</v>
      </c>
      <c r="D5732" t="s">
        <v>94</v>
      </c>
      <c r="E5732" t="s">
        <v>21178</v>
      </c>
      <c r="F5732" t="s">
        <v>21179</v>
      </c>
      <c r="G5732" t="s">
        <v>134</v>
      </c>
      <c r="H5732" t="s">
        <v>874</v>
      </c>
      <c r="I5732" t="s">
        <v>78</v>
      </c>
      <c r="J5732" t="s">
        <v>136</v>
      </c>
      <c r="K5732" t="s">
        <v>22</v>
      </c>
      <c r="L5732" t="s">
        <v>177</v>
      </c>
      <c r="M5732" t="s">
        <v>21180</v>
      </c>
      <c r="N5732" t="s">
        <v>21181</v>
      </c>
      <c r="O5732">
        <v>2.9242927777777776</v>
      </c>
      <c r="P5732">
        <v>0</v>
      </c>
      <c r="Q5732">
        <v>22</v>
      </c>
      <c r="R5732">
        <v>0</v>
      </c>
      <c r="S5732">
        <v>0</v>
      </c>
      <c r="T5732">
        <v>0</v>
      </c>
      <c r="U5732">
        <v>3</v>
      </c>
      <c r="V5732">
        <v>0</v>
      </c>
      <c r="W5732">
        <v>0</v>
      </c>
      <c r="X5732">
        <v>0</v>
      </c>
      <c r="Y5732">
        <v>13.141455000000001</v>
      </c>
      <c r="Z5732">
        <v>0</v>
      </c>
      <c r="AA5732">
        <v>0</v>
      </c>
      <c r="AB5732">
        <v>0</v>
      </c>
      <c r="AC5732">
        <v>11.675526</v>
      </c>
      <c r="AD5732">
        <v>0</v>
      </c>
      <c r="AE5732">
        <v>0</v>
      </c>
      <c r="AF5732">
        <v>24.816980000000001</v>
      </c>
    </row>
    <row r="5733" spans="1:32" x14ac:dyDescent="0.3">
      <c r="A5733">
        <v>3002289</v>
      </c>
      <c r="B5733">
        <v>1</v>
      </c>
      <c r="C5733" t="s">
        <v>82</v>
      </c>
      <c r="D5733" t="s">
        <v>91</v>
      </c>
      <c r="E5733" t="s">
        <v>21182</v>
      </c>
      <c r="F5733" t="s">
        <v>21183</v>
      </c>
      <c r="G5733" t="s">
        <v>134</v>
      </c>
      <c r="H5733" t="s">
        <v>142</v>
      </c>
      <c r="I5733" t="s">
        <v>78</v>
      </c>
      <c r="J5733" t="s">
        <v>136</v>
      </c>
      <c r="K5733" t="s">
        <v>22</v>
      </c>
      <c r="L5733" t="s">
        <v>137</v>
      </c>
      <c r="M5733" t="s">
        <v>21184</v>
      </c>
      <c r="N5733" t="s">
        <v>21185</v>
      </c>
      <c r="O5733">
        <v>1.2461111111111112</v>
      </c>
      <c r="P5733">
        <v>0</v>
      </c>
      <c r="Q5733">
        <v>319</v>
      </c>
      <c r="R5733">
        <v>0</v>
      </c>
      <c r="S5733">
        <v>0</v>
      </c>
      <c r="T5733">
        <v>0</v>
      </c>
      <c r="U5733">
        <v>5</v>
      </c>
      <c r="V5733">
        <v>0</v>
      </c>
      <c r="W5733">
        <v>0</v>
      </c>
      <c r="X5733">
        <v>0</v>
      </c>
      <c r="Y5733">
        <v>78.563010000000006</v>
      </c>
      <c r="Z5733">
        <v>0</v>
      </c>
      <c r="AA5733">
        <v>0</v>
      </c>
      <c r="AB5733">
        <v>0</v>
      </c>
      <c r="AC5733">
        <v>5.9261283999999996</v>
      </c>
      <c r="AD5733">
        <v>0</v>
      </c>
      <c r="AE5733">
        <v>0</v>
      </c>
      <c r="AF5733">
        <v>84.489136000000002</v>
      </c>
    </row>
    <row r="5734" spans="1:32" x14ac:dyDescent="0.3">
      <c r="A5734">
        <v>3001276</v>
      </c>
      <c r="B5734">
        <v>1</v>
      </c>
      <c r="C5734" t="s">
        <v>82</v>
      </c>
      <c r="D5734" t="s">
        <v>97</v>
      </c>
      <c r="E5734" t="s">
        <v>21186</v>
      </c>
      <c r="F5734" t="s">
        <v>21187</v>
      </c>
      <c r="G5734" t="s">
        <v>134</v>
      </c>
      <c r="H5734" t="s">
        <v>147</v>
      </c>
      <c r="I5734" t="s">
        <v>79</v>
      </c>
      <c r="J5734" t="s">
        <v>136</v>
      </c>
      <c r="K5734" t="s">
        <v>22</v>
      </c>
      <c r="L5734" t="s">
        <v>137</v>
      </c>
      <c r="M5734" t="s">
        <v>21188</v>
      </c>
      <c r="N5734" t="s">
        <v>21189</v>
      </c>
      <c r="O5734">
        <v>1.1556863888888889</v>
      </c>
      <c r="P5734">
        <v>0</v>
      </c>
      <c r="Q5734">
        <v>168</v>
      </c>
      <c r="R5734">
        <v>0</v>
      </c>
      <c r="S5734">
        <v>5</v>
      </c>
      <c r="T5734">
        <v>0</v>
      </c>
      <c r="U5734">
        <v>2</v>
      </c>
      <c r="V5734">
        <v>0</v>
      </c>
      <c r="W5734">
        <v>0</v>
      </c>
      <c r="X5734">
        <v>0</v>
      </c>
      <c r="Y5734">
        <v>146.55591000000001</v>
      </c>
      <c r="Z5734">
        <v>0</v>
      </c>
      <c r="AA5734">
        <v>1.5191067</v>
      </c>
      <c r="AB5734">
        <v>0</v>
      </c>
      <c r="AC5734">
        <v>4.49986</v>
      </c>
      <c r="AD5734">
        <v>0</v>
      </c>
      <c r="AE5734">
        <v>0</v>
      </c>
      <c r="AF5734">
        <v>152.57487</v>
      </c>
    </row>
    <row r="5735" spans="1:32" x14ac:dyDescent="0.3">
      <c r="A5735">
        <v>3008291</v>
      </c>
      <c r="B5735">
        <v>1</v>
      </c>
      <c r="C5735" t="s">
        <v>82</v>
      </c>
      <c r="D5735" t="s">
        <v>92</v>
      </c>
      <c r="E5735" t="s">
        <v>21190</v>
      </c>
      <c r="F5735" t="s">
        <v>21191</v>
      </c>
      <c r="G5735" t="s">
        <v>134</v>
      </c>
      <c r="H5735" t="s">
        <v>252</v>
      </c>
      <c r="I5735" t="s">
        <v>79</v>
      </c>
      <c r="J5735" t="s">
        <v>136</v>
      </c>
      <c r="K5735" t="s">
        <v>22</v>
      </c>
      <c r="L5735" t="s">
        <v>177</v>
      </c>
      <c r="M5735" t="s">
        <v>21192</v>
      </c>
      <c r="N5735" t="s">
        <v>21193</v>
      </c>
      <c r="O5735">
        <v>3.595529722222222</v>
      </c>
      <c r="P5735">
        <v>0</v>
      </c>
      <c r="Q5735">
        <v>3</v>
      </c>
      <c r="R5735">
        <v>4</v>
      </c>
      <c r="S5735">
        <v>0</v>
      </c>
      <c r="T5735">
        <v>12</v>
      </c>
      <c r="U5735">
        <v>0</v>
      </c>
      <c r="V5735">
        <v>2</v>
      </c>
      <c r="W5735">
        <v>0</v>
      </c>
      <c r="X5735">
        <v>0</v>
      </c>
      <c r="Y5735">
        <v>2.6198955000000002</v>
      </c>
      <c r="Z5735">
        <v>74.571060000000003</v>
      </c>
      <c r="AA5735">
        <v>0</v>
      </c>
      <c r="AB5735">
        <v>213.31494000000001</v>
      </c>
      <c r="AC5735">
        <v>0</v>
      </c>
      <c r="AD5735">
        <v>1624.7819999999999</v>
      </c>
      <c r="AE5735">
        <v>0</v>
      </c>
      <c r="AF5735">
        <v>1915.288</v>
      </c>
    </row>
    <row r="5736" spans="1:32" x14ac:dyDescent="0.3">
      <c r="A5736">
        <v>3019878</v>
      </c>
      <c r="B5736">
        <v>1</v>
      </c>
      <c r="C5736" t="s">
        <v>82</v>
      </c>
      <c r="D5736" t="s">
        <v>90</v>
      </c>
      <c r="E5736" t="s">
        <v>21194</v>
      </c>
      <c r="F5736" t="s">
        <v>21195</v>
      </c>
      <c r="G5736" t="s">
        <v>134</v>
      </c>
      <c r="H5736" t="s">
        <v>182</v>
      </c>
      <c r="I5736" t="s">
        <v>79</v>
      </c>
      <c r="J5736" t="s">
        <v>136</v>
      </c>
      <c r="K5736" t="s">
        <v>22</v>
      </c>
      <c r="L5736" t="s">
        <v>177</v>
      </c>
      <c r="M5736" t="s">
        <v>21196</v>
      </c>
      <c r="N5736" t="s">
        <v>21197</v>
      </c>
      <c r="O5736">
        <v>1.38639</v>
      </c>
      <c r="P5736">
        <v>1</v>
      </c>
      <c r="Q5736">
        <v>0</v>
      </c>
      <c r="R5736">
        <v>2</v>
      </c>
      <c r="S5736">
        <v>0</v>
      </c>
      <c r="T5736">
        <v>8</v>
      </c>
      <c r="U5736">
        <v>0</v>
      </c>
      <c r="V5736">
        <v>0</v>
      </c>
      <c r="W5736">
        <v>0</v>
      </c>
      <c r="X5736">
        <v>0.33455994999999999</v>
      </c>
      <c r="Y5736">
        <v>0</v>
      </c>
      <c r="Z5736">
        <v>1.8409546999999999</v>
      </c>
      <c r="AA5736">
        <v>0</v>
      </c>
      <c r="AB5736">
        <v>103.676575</v>
      </c>
      <c r="AC5736">
        <v>0</v>
      </c>
      <c r="AD5736">
        <v>0</v>
      </c>
      <c r="AE5736">
        <v>0</v>
      </c>
      <c r="AF5736">
        <v>105.85209</v>
      </c>
    </row>
    <row r="5737" spans="1:32" x14ac:dyDescent="0.3">
      <c r="A5737">
        <v>3011430</v>
      </c>
      <c r="B5737">
        <v>1</v>
      </c>
      <c r="C5737" t="s">
        <v>82</v>
      </c>
      <c r="D5737" t="s">
        <v>92</v>
      </c>
      <c r="E5737" t="s">
        <v>21190</v>
      </c>
      <c r="F5737" t="s">
        <v>21191</v>
      </c>
      <c r="G5737" t="s">
        <v>134</v>
      </c>
      <c r="H5737" t="s">
        <v>135</v>
      </c>
      <c r="I5737" t="s">
        <v>79</v>
      </c>
      <c r="J5737" t="s">
        <v>136</v>
      </c>
      <c r="K5737" t="s">
        <v>22</v>
      </c>
      <c r="L5737" t="s">
        <v>177</v>
      </c>
      <c r="M5737" t="s">
        <v>21198</v>
      </c>
      <c r="N5737" t="s">
        <v>21199</v>
      </c>
      <c r="O5737">
        <v>2.2719444444444443</v>
      </c>
      <c r="P5737">
        <v>0</v>
      </c>
      <c r="Q5737">
        <v>3</v>
      </c>
      <c r="R5737">
        <v>4</v>
      </c>
      <c r="S5737">
        <v>0</v>
      </c>
      <c r="T5737">
        <v>12</v>
      </c>
      <c r="U5737">
        <v>0</v>
      </c>
      <c r="V5737">
        <v>2</v>
      </c>
      <c r="W5737">
        <v>0</v>
      </c>
      <c r="X5737">
        <v>0</v>
      </c>
      <c r="Y5737">
        <v>1.5553238</v>
      </c>
      <c r="Z5737">
        <v>47.841037999999998</v>
      </c>
      <c r="AA5737">
        <v>0</v>
      </c>
      <c r="AB5737">
        <v>134.48338000000001</v>
      </c>
      <c r="AC5737">
        <v>0</v>
      </c>
      <c r="AD5737">
        <v>1064.1445000000001</v>
      </c>
      <c r="AE5737">
        <v>0</v>
      </c>
      <c r="AF5737">
        <v>1248.0243</v>
      </c>
    </row>
    <row r="5738" spans="1:32" x14ac:dyDescent="0.3">
      <c r="A5738">
        <v>3012272</v>
      </c>
      <c r="B5738">
        <v>1</v>
      </c>
      <c r="C5738" t="s">
        <v>82</v>
      </c>
      <c r="D5738" t="s">
        <v>106</v>
      </c>
      <c r="E5738" t="s">
        <v>21200</v>
      </c>
      <c r="F5738" t="s">
        <v>21201</v>
      </c>
      <c r="G5738" t="s">
        <v>134</v>
      </c>
      <c r="H5738" t="s">
        <v>367</v>
      </c>
      <c r="I5738" t="s">
        <v>78</v>
      </c>
      <c r="J5738" t="s">
        <v>136</v>
      </c>
      <c r="K5738" t="s">
        <v>22</v>
      </c>
      <c r="L5738" t="s">
        <v>177</v>
      </c>
      <c r="M5738" t="s">
        <v>21202</v>
      </c>
      <c r="N5738" t="s">
        <v>21203</v>
      </c>
      <c r="O5738">
        <v>3.6656522222222221</v>
      </c>
      <c r="P5738">
        <v>0</v>
      </c>
      <c r="Q5738">
        <v>9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7.7177835000000004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7.7177835000000004</v>
      </c>
    </row>
    <row r="5739" spans="1:32" x14ac:dyDescent="0.3">
      <c r="A5739">
        <v>3020482</v>
      </c>
      <c r="B5739">
        <v>1</v>
      </c>
      <c r="C5739" t="s">
        <v>82</v>
      </c>
      <c r="D5739" t="s">
        <v>84</v>
      </c>
      <c r="E5739" t="s">
        <v>21204</v>
      </c>
      <c r="F5739" t="s">
        <v>21205</v>
      </c>
      <c r="G5739" t="s">
        <v>134</v>
      </c>
      <c r="H5739" t="s">
        <v>874</v>
      </c>
      <c r="I5739" t="s">
        <v>78</v>
      </c>
      <c r="J5739" t="s">
        <v>136</v>
      </c>
      <c r="K5739" t="s">
        <v>3</v>
      </c>
      <c r="L5739" t="s">
        <v>177</v>
      </c>
      <c r="M5739" t="s">
        <v>21206</v>
      </c>
      <c r="N5739" t="s">
        <v>21207</v>
      </c>
      <c r="O5739">
        <v>1.876596388888889</v>
      </c>
      <c r="P5739">
        <v>0</v>
      </c>
      <c r="Q5739">
        <v>11</v>
      </c>
      <c r="R5739">
        <v>0</v>
      </c>
      <c r="S5739">
        <v>0</v>
      </c>
      <c r="T5739">
        <v>0</v>
      </c>
      <c r="U5739">
        <v>2</v>
      </c>
      <c r="V5739">
        <v>0</v>
      </c>
      <c r="W5739">
        <v>0</v>
      </c>
      <c r="X5739">
        <v>0</v>
      </c>
      <c r="Y5739">
        <v>5.7881875000000003</v>
      </c>
      <c r="Z5739">
        <v>0</v>
      </c>
      <c r="AA5739">
        <v>0</v>
      </c>
      <c r="AB5739">
        <v>0</v>
      </c>
      <c r="AC5739">
        <v>7.3325180000000003</v>
      </c>
      <c r="AD5739">
        <v>0</v>
      </c>
      <c r="AE5739">
        <v>0</v>
      </c>
      <c r="AF5739">
        <v>13.120706</v>
      </c>
    </row>
    <row r="5740" spans="1:32" x14ac:dyDescent="0.3">
      <c r="A5740">
        <v>3017480</v>
      </c>
      <c r="B5740">
        <v>1</v>
      </c>
      <c r="C5740" t="s">
        <v>82</v>
      </c>
      <c r="D5740" t="s">
        <v>88</v>
      </c>
      <c r="E5740" t="s">
        <v>21208</v>
      </c>
      <c r="F5740" t="s">
        <v>21209</v>
      </c>
      <c r="G5740" t="s">
        <v>134</v>
      </c>
      <c r="H5740" t="s">
        <v>142</v>
      </c>
      <c r="I5740" t="s">
        <v>78</v>
      </c>
      <c r="J5740" t="s">
        <v>136</v>
      </c>
      <c r="K5740" t="s">
        <v>22</v>
      </c>
      <c r="L5740" t="s">
        <v>137</v>
      </c>
      <c r="M5740" t="s">
        <v>21210</v>
      </c>
      <c r="N5740" t="s">
        <v>21211</v>
      </c>
      <c r="O5740">
        <v>5.7183333333333337</v>
      </c>
      <c r="P5740">
        <v>0</v>
      </c>
      <c r="Q5740">
        <v>116</v>
      </c>
      <c r="R5740">
        <v>0</v>
      </c>
      <c r="S5740">
        <v>0</v>
      </c>
      <c r="T5740">
        <v>0</v>
      </c>
      <c r="U5740">
        <v>13</v>
      </c>
      <c r="V5740">
        <v>0</v>
      </c>
      <c r="W5740">
        <v>0</v>
      </c>
      <c r="X5740">
        <v>0</v>
      </c>
      <c r="Y5740">
        <v>156.03307000000001</v>
      </c>
      <c r="Z5740">
        <v>0</v>
      </c>
      <c r="AA5740">
        <v>0</v>
      </c>
      <c r="AB5740">
        <v>0</v>
      </c>
      <c r="AC5740">
        <v>39.942300000000003</v>
      </c>
      <c r="AD5740">
        <v>0</v>
      </c>
      <c r="AE5740">
        <v>0</v>
      </c>
      <c r="AF5740">
        <v>195.97535999999999</v>
      </c>
    </row>
    <row r="5741" spans="1:32" x14ac:dyDescent="0.3">
      <c r="A5741">
        <v>3018728</v>
      </c>
      <c r="B5741">
        <v>1</v>
      </c>
      <c r="C5741" t="s">
        <v>82</v>
      </c>
      <c r="D5741" t="s">
        <v>92</v>
      </c>
      <c r="E5741" t="s">
        <v>21212</v>
      </c>
      <c r="F5741" t="s">
        <v>21213</v>
      </c>
      <c r="G5741" t="s">
        <v>134</v>
      </c>
      <c r="H5741" t="s">
        <v>142</v>
      </c>
      <c r="I5741" t="s">
        <v>78</v>
      </c>
      <c r="J5741" t="s">
        <v>136</v>
      </c>
      <c r="K5741" t="s">
        <v>22</v>
      </c>
      <c r="L5741" t="s">
        <v>137</v>
      </c>
      <c r="M5741" t="s">
        <v>21214</v>
      </c>
      <c r="N5741" t="s">
        <v>21215</v>
      </c>
      <c r="O5741">
        <v>1.3760380555555556</v>
      </c>
      <c r="P5741">
        <v>0</v>
      </c>
      <c r="Q5741">
        <v>118</v>
      </c>
      <c r="R5741">
        <v>0</v>
      </c>
      <c r="S5741">
        <v>0</v>
      </c>
      <c r="T5741">
        <v>0</v>
      </c>
      <c r="U5741">
        <v>10</v>
      </c>
      <c r="V5741">
        <v>0</v>
      </c>
      <c r="W5741">
        <v>0</v>
      </c>
      <c r="X5741">
        <v>0</v>
      </c>
      <c r="Y5741">
        <v>26.938824</v>
      </c>
      <c r="Z5741">
        <v>0</v>
      </c>
      <c r="AA5741">
        <v>0</v>
      </c>
      <c r="AB5741">
        <v>0</v>
      </c>
      <c r="AC5741">
        <v>11.915611</v>
      </c>
      <c r="AD5741">
        <v>0</v>
      </c>
      <c r="AE5741">
        <v>0</v>
      </c>
      <c r="AF5741">
        <v>38.854435000000002</v>
      </c>
    </row>
    <row r="5742" spans="1:32" x14ac:dyDescent="0.3">
      <c r="A5742">
        <v>3010704</v>
      </c>
      <c r="B5742">
        <v>1</v>
      </c>
      <c r="C5742" t="s">
        <v>82</v>
      </c>
      <c r="D5742" t="s">
        <v>102</v>
      </c>
      <c r="E5742" t="s">
        <v>21216</v>
      </c>
      <c r="F5742" t="s">
        <v>21217</v>
      </c>
      <c r="G5742" t="s">
        <v>134</v>
      </c>
      <c r="H5742" t="s">
        <v>182</v>
      </c>
      <c r="I5742" t="s">
        <v>78</v>
      </c>
      <c r="J5742" t="s">
        <v>136</v>
      </c>
      <c r="K5742" t="s">
        <v>22</v>
      </c>
      <c r="L5742" t="s">
        <v>177</v>
      </c>
      <c r="M5742" t="s">
        <v>21218</v>
      </c>
      <c r="N5742" t="s">
        <v>21219</v>
      </c>
      <c r="O5742">
        <v>0.46678805555555553</v>
      </c>
      <c r="P5742">
        <v>0</v>
      </c>
      <c r="Q5742">
        <v>100</v>
      </c>
      <c r="R5742">
        <v>0</v>
      </c>
      <c r="S5742">
        <v>10</v>
      </c>
      <c r="T5742">
        <v>0</v>
      </c>
      <c r="U5742">
        <v>24</v>
      </c>
      <c r="V5742">
        <v>0</v>
      </c>
      <c r="W5742">
        <v>0</v>
      </c>
      <c r="X5742">
        <v>0</v>
      </c>
      <c r="Y5742">
        <v>8.0846119999999999</v>
      </c>
      <c r="Z5742">
        <v>0</v>
      </c>
      <c r="AA5742">
        <v>1.1434503</v>
      </c>
      <c r="AB5742">
        <v>0</v>
      </c>
      <c r="AC5742">
        <v>4.0228147999999999</v>
      </c>
      <c r="AD5742">
        <v>0</v>
      </c>
      <c r="AE5742">
        <v>0</v>
      </c>
      <c r="AF5742">
        <v>13.250876999999999</v>
      </c>
    </row>
    <row r="5743" spans="1:32" x14ac:dyDescent="0.3">
      <c r="A5743">
        <v>3008040</v>
      </c>
      <c r="B5743">
        <v>1</v>
      </c>
      <c r="C5743" t="s">
        <v>82</v>
      </c>
      <c r="D5743" t="s">
        <v>113</v>
      </c>
      <c r="E5743" t="s">
        <v>21220</v>
      </c>
      <c r="F5743" t="s">
        <v>21221</v>
      </c>
      <c r="G5743" t="s">
        <v>134</v>
      </c>
      <c r="H5743" t="s">
        <v>147</v>
      </c>
      <c r="I5743" t="s">
        <v>79</v>
      </c>
      <c r="J5743" t="s">
        <v>136</v>
      </c>
      <c r="K5743" t="s">
        <v>22</v>
      </c>
      <c r="L5743" t="s">
        <v>137</v>
      </c>
      <c r="M5743" t="s">
        <v>21222</v>
      </c>
      <c r="N5743" t="s">
        <v>21223</v>
      </c>
      <c r="O5743">
        <v>8.1522222222222229</v>
      </c>
      <c r="P5743">
        <v>0</v>
      </c>
      <c r="Q5743">
        <v>172</v>
      </c>
      <c r="R5743">
        <v>0</v>
      </c>
      <c r="S5743">
        <v>4</v>
      </c>
      <c r="T5743">
        <v>0</v>
      </c>
      <c r="U5743">
        <v>28</v>
      </c>
      <c r="V5743">
        <v>0</v>
      </c>
      <c r="W5743">
        <v>0</v>
      </c>
      <c r="X5743">
        <v>0</v>
      </c>
      <c r="Y5743">
        <v>555.30444</v>
      </c>
      <c r="Z5743">
        <v>0</v>
      </c>
      <c r="AA5743">
        <v>2.8189609999999998</v>
      </c>
      <c r="AB5743">
        <v>0</v>
      </c>
      <c r="AC5743">
        <v>134.70775</v>
      </c>
      <c r="AD5743">
        <v>0</v>
      </c>
      <c r="AE5743">
        <v>0</v>
      </c>
      <c r="AF5743">
        <v>692.83109999999999</v>
      </c>
    </row>
    <row r="5744" spans="1:32" x14ac:dyDescent="0.3">
      <c r="A5744">
        <v>3002116</v>
      </c>
      <c r="B5744">
        <v>1</v>
      </c>
      <c r="C5744" t="s">
        <v>82</v>
      </c>
      <c r="D5744" t="s">
        <v>98</v>
      </c>
      <c r="E5744" t="s">
        <v>14200</v>
      </c>
      <c r="F5744" t="s">
        <v>14201</v>
      </c>
      <c r="G5744" t="s">
        <v>134</v>
      </c>
      <c r="H5744" t="s">
        <v>142</v>
      </c>
      <c r="I5744" t="s">
        <v>78</v>
      </c>
      <c r="J5744" t="s">
        <v>136</v>
      </c>
      <c r="K5744" t="s">
        <v>22</v>
      </c>
      <c r="L5744" t="s">
        <v>137</v>
      </c>
      <c r="M5744" t="s">
        <v>21224</v>
      </c>
      <c r="N5744" t="s">
        <v>21225</v>
      </c>
      <c r="O5744">
        <v>0.42749999999999999</v>
      </c>
      <c r="P5744">
        <v>0</v>
      </c>
      <c r="Q5744">
        <v>786</v>
      </c>
      <c r="R5744">
        <v>0</v>
      </c>
      <c r="S5744">
        <v>0</v>
      </c>
      <c r="T5744">
        <v>0</v>
      </c>
      <c r="U5744">
        <v>72</v>
      </c>
      <c r="V5744">
        <v>0</v>
      </c>
      <c r="W5744">
        <v>0</v>
      </c>
      <c r="X5744">
        <v>0</v>
      </c>
      <c r="Y5744">
        <v>78.194670000000002</v>
      </c>
      <c r="Z5744">
        <v>0</v>
      </c>
      <c r="AA5744">
        <v>0</v>
      </c>
      <c r="AB5744">
        <v>0</v>
      </c>
      <c r="AC5744">
        <v>14.057370000000001</v>
      </c>
      <c r="AD5744">
        <v>0</v>
      </c>
      <c r="AE5744">
        <v>0</v>
      </c>
      <c r="AF5744">
        <v>92.252039999999994</v>
      </c>
    </row>
    <row r="5745" spans="1:32" x14ac:dyDescent="0.3">
      <c r="A5745">
        <v>3016919</v>
      </c>
      <c r="B5745">
        <v>1</v>
      </c>
      <c r="C5745" t="s">
        <v>82</v>
      </c>
      <c r="D5745" t="s">
        <v>87</v>
      </c>
      <c r="E5745" t="s">
        <v>21226</v>
      </c>
      <c r="F5745" t="s">
        <v>21227</v>
      </c>
      <c r="G5745" t="s">
        <v>134</v>
      </c>
      <c r="H5745" t="s">
        <v>874</v>
      </c>
      <c r="I5745" t="s">
        <v>79</v>
      </c>
      <c r="J5745" t="s">
        <v>136</v>
      </c>
      <c r="K5745" t="s">
        <v>3</v>
      </c>
      <c r="L5745" t="s">
        <v>177</v>
      </c>
      <c r="M5745" t="s">
        <v>21228</v>
      </c>
      <c r="N5745" t="s">
        <v>21229</v>
      </c>
      <c r="O5745">
        <v>1.4605838888888889</v>
      </c>
      <c r="P5745">
        <v>0</v>
      </c>
      <c r="Q5745">
        <v>3713</v>
      </c>
      <c r="R5745">
        <v>0</v>
      </c>
      <c r="S5745">
        <v>0</v>
      </c>
      <c r="T5745">
        <v>0</v>
      </c>
      <c r="U5745">
        <v>421</v>
      </c>
      <c r="V5745">
        <v>0</v>
      </c>
      <c r="W5745">
        <v>1</v>
      </c>
      <c r="X5745">
        <v>0</v>
      </c>
      <c r="Y5745">
        <v>1430.5237999999999</v>
      </c>
      <c r="Z5745">
        <v>0</v>
      </c>
      <c r="AA5745">
        <v>0</v>
      </c>
      <c r="AB5745">
        <v>0</v>
      </c>
      <c r="AC5745">
        <v>401.58825999999999</v>
      </c>
      <c r="AD5745">
        <v>0</v>
      </c>
      <c r="AE5745">
        <v>90.495964000000001</v>
      </c>
      <c r="AF5745">
        <v>1922.6079999999999</v>
      </c>
    </row>
    <row r="5746" spans="1:32" x14ac:dyDescent="0.3">
      <c r="A5746">
        <v>3011365</v>
      </c>
      <c r="B5746">
        <v>1</v>
      </c>
      <c r="C5746" t="s">
        <v>82</v>
      </c>
      <c r="D5746" t="s">
        <v>101</v>
      </c>
      <c r="E5746" t="s">
        <v>21230</v>
      </c>
      <c r="F5746" t="s">
        <v>21231</v>
      </c>
      <c r="G5746" t="s">
        <v>134</v>
      </c>
      <c r="H5746" t="s">
        <v>874</v>
      </c>
      <c r="I5746" t="s">
        <v>79</v>
      </c>
      <c r="J5746" t="s">
        <v>136</v>
      </c>
      <c r="K5746" t="s">
        <v>3</v>
      </c>
      <c r="L5746" t="s">
        <v>177</v>
      </c>
      <c r="M5746" t="s">
        <v>21232</v>
      </c>
      <c r="N5746" t="s">
        <v>21233</v>
      </c>
      <c r="O5746">
        <v>1.7766797222222221</v>
      </c>
      <c r="P5746">
        <v>0</v>
      </c>
      <c r="Q5746">
        <v>3105</v>
      </c>
      <c r="R5746">
        <v>0</v>
      </c>
      <c r="S5746">
        <v>20</v>
      </c>
      <c r="T5746">
        <v>0</v>
      </c>
      <c r="U5746">
        <v>402</v>
      </c>
      <c r="V5746">
        <v>1</v>
      </c>
      <c r="W5746">
        <v>0</v>
      </c>
      <c r="X5746">
        <v>0</v>
      </c>
      <c r="Y5746">
        <v>1374.1827000000001</v>
      </c>
      <c r="Z5746">
        <v>0</v>
      </c>
      <c r="AA5746">
        <v>14.651049</v>
      </c>
      <c r="AB5746">
        <v>0</v>
      </c>
      <c r="AC5746">
        <v>332.76886000000002</v>
      </c>
      <c r="AD5746">
        <v>182.69058000000001</v>
      </c>
      <c r="AE5746">
        <v>0</v>
      </c>
      <c r="AF5746">
        <v>1904.2932000000001</v>
      </c>
    </row>
    <row r="5747" spans="1:32" x14ac:dyDescent="0.3">
      <c r="A5747">
        <v>3008240</v>
      </c>
      <c r="B5747">
        <v>1</v>
      </c>
      <c r="C5747" t="s">
        <v>82</v>
      </c>
      <c r="D5747" t="s">
        <v>92</v>
      </c>
      <c r="E5747" t="s">
        <v>21234</v>
      </c>
      <c r="F5747" t="s">
        <v>21235</v>
      </c>
      <c r="G5747" t="s">
        <v>134</v>
      </c>
      <c r="H5747" t="s">
        <v>147</v>
      </c>
      <c r="I5747" t="s">
        <v>78</v>
      </c>
      <c r="J5747" t="s">
        <v>136</v>
      </c>
      <c r="K5747" t="s">
        <v>22</v>
      </c>
      <c r="L5747" t="s">
        <v>137</v>
      </c>
      <c r="M5747" t="s">
        <v>21236</v>
      </c>
      <c r="N5747" t="s">
        <v>21237</v>
      </c>
      <c r="O5747">
        <v>0.47305555555555556</v>
      </c>
      <c r="P5747">
        <v>0</v>
      </c>
      <c r="Q5747">
        <v>331</v>
      </c>
      <c r="R5747">
        <v>0</v>
      </c>
      <c r="S5747">
        <v>1</v>
      </c>
      <c r="T5747">
        <v>0</v>
      </c>
      <c r="U5747">
        <v>24</v>
      </c>
      <c r="V5747">
        <v>0</v>
      </c>
      <c r="W5747">
        <v>0</v>
      </c>
      <c r="X5747">
        <v>0</v>
      </c>
      <c r="Y5747">
        <v>64.918846000000002</v>
      </c>
      <c r="Z5747">
        <v>0</v>
      </c>
      <c r="AA5747">
        <v>8.4044879999999999E-4</v>
      </c>
      <c r="AB5747">
        <v>0</v>
      </c>
      <c r="AC5747">
        <v>13.955257</v>
      </c>
      <c r="AD5747">
        <v>0</v>
      </c>
      <c r="AE5747">
        <v>0</v>
      </c>
      <c r="AF5747">
        <v>78.874939999999995</v>
      </c>
    </row>
    <row r="5748" spans="1:32" x14ac:dyDescent="0.3">
      <c r="A5748">
        <v>3015638</v>
      </c>
      <c r="B5748">
        <v>1</v>
      </c>
      <c r="C5748" t="s">
        <v>82</v>
      </c>
      <c r="D5748" t="s">
        <v>101</v>
      </c>
      <c r="E5748" t="s">
        <v>21238</v>
      </c>
      <c r="F5748" t="s">
        <v>21239</v>
      </c>
      <c r="G5748" t="s">
        <v>134</v>
      </c>
      <c r="H5748" t="s">
        <v>182</v>
      </c>
      <c r="I5748" t="s">
        <v>79</v>
      </c>
      <c r="J5748" t="s">
        <v>136</v>
      </c>
      <c r="K5748" t="s">
        <v>22</v>
      </c>
      <c r="L5748" t="s">
        <v>177</v>
      </c>
      <c r="M5748" t="s">
        <v>21240</v>
      </c>
      <c r="N5748" t="s">
        <v>21241</v>
      </c>
      <c r="O5748">
        <v>0.66141388888888897</v>
      </c>
      <c r="P5748">
        <v>0</v>
      </c>
      <c r="Q5748">
        <v>150</v>
      </c>
      <c r="R5748">
        <v>0</v>
      </c>
      <c r="S5748">
        <v>1</v>
      </c>
      <c r="T5748">
        <v>0</v>
      </c>
      <c r="U5748">
        <v>19</v>
      </c>
      <c r="V5748">
        <v>0</v>
      </c>
      <c r="W5748">
        <v>0</v>
      </c>
      <c r="X5748">
        <v>0</v>
      </c>
      <c r="Y5748">
        <v>19.506457999999999</v>
      </c>
      <c r="Z5748">
        <v>0</v>
      </c>
      <c r="AA5748">
        <v>6.3778800000000003E-4</v>
      </c>
      <c r="AB5748">
        <v>0</v>
      </c>
      <c r="AC5748">
        <v>5.8237230000000002</v>
      </c>
      <c r="AD5748">
        <v>0</v>
      </c>
      <c r="AE5748">
        <v>0</v>
      </c>
      <c r="AF5748">
        <v>25.330819999999999</v>
      </c>
    </row>
    <row r="5749" spans="1:32" x14ac:dyDescent="0.3">
      <c r="A5749">
        <v>3007931</v>
      </c>
      <c r="B5749">
        <v>1</v>
      </c>
      <c r="C5749" t="s">
        <v>82</v>
      </c>
      <c r="D5749" t="s">
        <v>98</v>
      </c>
      <c r="E5749" t="s">
        <v>21242</v>
      </c>
      <c r="F5749" t="s">
        <v>12846</v>
      </c>
      <c r="G5749" t="s">
        <v>134</v>
      </c>
      <c r="H5749" t="s">
        <v>293</v>
      </c>
      <c r="I5749" t="s">
        <v>78</v>
      </c>
      <c r="J5749" t="s">
        <v>136</v>
      </c>
      <c r="K5749" t="s">
        <v>22</v>
      </c>
      <c r="L5749" t="s">
        <v>177</v>
      </c>
      <c r="M5749" t="s">
        <v>21243</v>
      </c>
      <c r="N5749" t="s">
        <v>21244</v>
      </c>
      <c r="O5749">
        <v>2.4274733333333334</v>
      </c>
      <c r="P5749">
        <v>0</v>
      </c>
      <c r="Q5749">
        <v>86</v>
      </c>
      <c r="R5749">
        <v>0</v>
      </c>
      <c r="S5749">
        <v>0</v>
      </c>
      <c r="T5749">
        <v>0</v>
      </c>
      <c r="U5749">
        <v>29</v>
      </c>
      <c r="V5749">
        <v>0</v>
      </c>
      <c r="W5749">
        <v>0</v>
      </c>
      <c r="X5749">
        <v>0</v>
      </c>
      <c r="Y5749">
        <v>71.934950000000001</v>
      </c>
      <c r="Z5749">
        <v>0</v>
      </c>
      <c r="AA5749">
        <v>0</v>
      </c>
      <c r="AB5749">
        <v>0</v>
      </c>
      <c r="AC5749">
        <v>56.527439999999999</v>
      </c>
      <c r="AD5749">
        <v>0</v>
      </c>
      <c r="AE5749">
        <v>0</v>
      </c>
      <c r="AF5749">
        <v>128.46239</v>
      </c>
    </row>
    <row r="5750" spans="1:32" x14ac:dyDescent="0.3">
      <c r="A5750">
        <v>3009097</v>
      </c>
      <c r="B5750">
        <v>1</v>
      </c>
      <c r="C5750" t="s">
        <v>82</v>
      </c>
      <c r="D5750" t="s">
        <v>92</v>
      </c>
      <c r="E5750" t="s">
        <v>21245</v>
      </c>
      <c r="F5750" t="s">
        <v>21246</v>
      </c>
      <c r="G5750" t="s">
        <v>134</v>
      </c>
      <c r="H5750" t="s">
        <v>182</v>
      </c>
      <c r="I5750" t="s">
        <v>78</v>
      </c>
      <c r="J5750" t="s">
        <v>136</v>
      </c>
      <c r="K5750" t="s">
        <v>22</v>
      </c>
      <c r="L5750" t="s">
        <v>177</v>
      </c>
      <c r="M5750" t="s">
        <v>21247</v>
      </c>
      <c r="N5750" t="s">
        <v>3688</v>
      </c>
      <c r="O5750">
        <v>1.9658908333333334</v>
      </c>
      <c r="P5750">
        <v>0</v>
      </c>
      <c r="Q5750">
        <v>287</v>
      </c>
      <c r="R5750">
        <v>0</v>
      </c>
      <c r="S5750">
        <v>0</v>
      </c>
      <c r="T5750">
        <v>0</v>
      </c>
      <c r="U5750">
        <v>24</v>
      </c>
      <c r="V5750">
        <v>0</v>
      </c>
      <c r="W5750">
        <v>0</v>
      </c>
      <c r="X5750">
        <v>0</v>
      </c>
      <c r="Y5750">
        <v>77.69323</v>
      </c>
      <c r="Z5750">
        <v>0</v>
      </c>
      <c r="AA5750">
        <v>0</v>
      </c>
      <c r="AB5750">
        <v>0</v>
      </c>
      <c r="AC5750">
        <v>16.320765000000002</v>
      </c>
      <c r="AD5750">
        <v>0</v>
      </c>
      <c r="AE5750">
        <v>0</v>
      </c>
      <c r="AF5750">
        <v>94.013999999999996</v>
      </c>
    </row>
    <row r="5751" spans="1:32" x14ac:dyDescent="0.3">
      <c r="A5751">
        <v>3007467</v>
      </c>
      <c r="B5751">
        <v>1</v>
      </c>
      <c r="C5751" t="s">
        <v>83</v>
      </c>
      <c r="D5751" t="s">
        <v>127</v>
      </c>
      <c r="E5751" t="s">
        <v>21248</v>
      </c>
      <c r="F5751" t="s">
        <v>21249</v>
      </c>
      <c r="G5751" t="s">
        <v>134</v>
      </c>
      <c r="H5751" t="s">
        <v>211</v>
      </c>
      <c r="I5751" t="s">
        <v>79</v>
      </c>
      <c r="J5751" t="s">
        <v>136</v>
      </c>
      <c r="K5751" t="s">
        <v>22</v>
      </c>
      <c r="L5751" t="s">
        <v>177</v>
      </c>
      <c r="M5751" t="s">
        <v>21250</v>
      </c>
      <c r="N5751" t="s">
        <v>21251</v>
      </c>
      <c r="O5751">
        <v>0.63322194444444446</v>
      </c>
      <c r="P5751">
        <v>1</v>
      </c>
      <c r="Q5751">
        <v>12428</v>
      </c>
      <c r="R5751">
        <v>1</v>
      </c>
      <c r="S5751">
        <v>14</v>
      </c>
      <c r="T5751">
        <v>21</v>
      </c>
      <c r="U5751">
        <v>2751</v>
      </c>
      <c r="V5751">
        <v>8</v>
      </c>
      <c r="W5751">
        <v>0</v>
      </c>
      <c r="X5751">
        <v>2.9025838000000002E-2</v>
      </c>
      <c r="Y5751">
        <v>2248.5354000000002</v>
      </c>
      <c r="Z5751">
        <v>0.35863724000000002</v>
      </c>
      <c r="AA5751">
        <v>1.4250643999999999</v>
      </c>
      <c r="AB5751">
        <v>261.64837999999997</v>
      </c>
      <c r="AC5751">
        <v>1174.8832</v>
      </c>
      <c r="AD5751">
        <v>481.58499999999998</v>
      </c>
      <c r="AE5751">
        <v>0</v>
      </c>
      <c r="AF5751">
        <v>4168.4650000000001</v>
      </c>
    </row>
    <row r="5752" spans="1:32" x14ac:dyDescent="0.3">
      <c r="A5752">
        <v>3001344</v>
      </c>
      <c r="B5752">
        <v>1</v>
      </c>
      <c r="C5752" t="s">
        <v>83</v>
      </c>
      <c r="D5752" t="s">
        <v>130</v>
      </c>
      <c r="E5752" t="s">
        <v>21252</v>
      </c>
      <c r="F5752" t="s">
        <v>21253</v>
      </c>
      <c r="G5752" t="s">
        <v>134</v>
      </c>
      <c r="H5752" t="s">
        <v>238</v>
      </c>
      <c r="I5752" t="s">
        <v>78</v>
      </c>
      <c r="J5752" t="s">
        <v>136</v>
      </c>
      <c r="K5752" t="s">
        <v>22</v>
      </c>
      <c r="L5752" t="s">
        <v>177</v>
      </c>
      <c r="M5752" t="s">
        <v>21254</v>
      </c>
      <c r="N5752" t="s">
        <v>21255</v>
      </c>
      <c r="O5752">
        <v>1.8981105555555557</v>
      </c>
      <c r="P5752">
        <v>0</v>
      </c>
      <c r="Q5752">
        <v>1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4.9484769999999997E-2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4.9484769999999997E-2</v>
      </c>
    </row>
    <row r="5753" spans="1:32" x14ac:dyDescent="0.3">
      <c r="A5753">
        <v>3005848</v>
      </c>
      <c r="B5753">
        <v>1</v>
      </c>
      <c r="C5753" t="s">
        <v>82</v>
      </c>
      <c r="D5753" t="s">
        <v>84</v>
      </c>
      <c r="E5753" t="s">
        <v>3491</v>
      </c>
      <c r="F5753" t="s">
        <v>3492</v>
      </c>
      <c r="G5753" t="s">
        <v>134</v>
      </c>
      <c r="H5753" t="s">
        <v>874</v>
      </c>
      <c r="I5753" t="s">
        <v>79</v>
      </c>
      <c r="J5753" t="s">
        <v>136</v>
      </c>
      <c r="K5753" t="s">
        <v>22</v>
      </c>
      <c r="L5753" t="s">
        <v>177</v>
      </c>
      <c r="M5753" t="s">
        <v>21256</v>
      </c>
      <c r="N5753" t="s">
        <v>21257</v>
      </c>
      <c r="O5753">
        <v>3.450277777777778</v>
      </c>
      <c r="P5753">
        <v>0</v>
      </c>
      <c r="Q5753">
        <v>102</v>
      </c>
      <c r="R5753">
        <v>1</v>
      </c>
      <c r="S5753">
        <v>0</v>
      </c>
      <c r="T5753">
        <v>8</v>
      </c>
      <c r="U5753">
        <v>9</v>
      </c>
      <c r="V5753">
        <v>2</v>
      </c>
      <c r="W5753">
        <v>0</v>
      </c>
      <c r="X5753">
        <v>0</v>
      </c>
      <c r="Y5753">
        <v>155.66616999999999</v>
      </c>
      <c r="Z5753">
        <v>1.9225152999999999</v>
      </c>
      <c r="AA5753">
        <v>0</v>
      </c>
      <c r="AB5753">
        <v>496.26422000000002</v>
      </c>
      <c r="AC5753">
        <v>22.110717999999999</v>
      </c>
      <c r="AD5753">
        <v>621.97973999999999</v>
      </c>
      <c r="AE5753">
        <v>0</v>
      </c>
      <c r="AF5753">
        <v>1297.9434000000001</v>
      </c>
    </row>
    <row r="5754" spans="1:32" x14ac:dyDescent="0.3">
      <c r="A5754">
        <v>3003619</v>
      </c>
      <c r="B5754">
        <v>1</v>
      </c>
      <c r="C5754" t="s">
        <v>82</v>
      </c>
      <c r="D5754" t="s">
        <v>91</v>
      </c>
      <c r="E5754" t="s">
        <v>21258</v>
      </c>
      <c r="F5754" t="s">
        <v>21259</v>
      </c>
      <c r="G5754" t="s">
        <v>134</v>
      </c>
      <c r="H5754" t="s">
        <v>216</v>
      </c>
      <c r="I5754" t="s">
        <v>78</v>
      </c>
      <c r="J5754" t="s">
        <v>136</v>
      </c>
      <c r="K5754" t="s">
        <v>22</v>
      </c>
      <c r="L5754" t="s">
        <v>177</v>
      </c>
      <c r="M5754" t="s">
        <v>21260</v>
      </c>
      <c r="N5754" t="s">
        <v>21261</v>
      </c>
      <c r="O5754">
        <v>2.9341158333333333</v>
      </c>
      <c r="P5754">
        <v>0</v>
      </c>
      <c r="Q5754">
        <v>9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6.7076472999999996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6.7076472999999996</v>
      </c>
    </row>
    <row r="5755" spans="1:32" x14ac:dyDescent="0.3">
      <c r="A5755">
        <v>3006987</v>
      </c>
      <c r="B5755">
        <v>1</v>
      </c>
      <c r="C5755" t="s">
        <v>82</v>
      </c>
      <c r="D5755" t="s">
        <v>103</v>
      </c>
      <c r="E5755" t="s">
        <v>21262</v>
      </c>
      <c r="F5755" t="s">
        <v>21263</v>
      </c>
      <c r="G5755" t="s">
        <v>134</v>
      </c>
      <c r="H5755" t="s">
        <v>142</v>
      </c>
      <c r="I5755" t="s">
        <v>78</v>
      </c>
      <c r="J5755" t="s">
        <v>136</v>
      </c>
      <c r="K5755" t="s">
        <v>22</v>
      </c>
      <c r="L5755" t="s">
        <v>137</v>
      </c>
      <c r="M5755" t="s">
        <v>21264</v>
      </c>
      <c r="N5755" t="s">
        <v>21265</v>
      </c>
      <c r="O5755">
        <v>6.0622222222222222</v>
      </c>
      <c r="P5755">
        <v>0</v>
      </c>
      <c r="Q5755">
        <v>69</v>
      </c>
      <c r="R5755">
        <v>0</v>
      </c>
      <c r="S5755">
        <v>56</v>
      </c>
      <c r="T5755">
        <v>0</v>
      </c>
      <c r="U5755">
        <v>27</v>
      </c>
      <c r="V5755">
        <v>0</v>
      </c>
      <c r="W5755">
        <v>0</v>
      </c>
      <c r="X5755">
        <v>0</v>
      </c>
      <c r="Y5755">
        <v>68.723830000000007</v>
      </c>
      <c r="Z5755">
        <v>0</v>
      </c>
      <c r="AA5755">
        <v>46.382846999999998</v>
      </c>
      <c r="AB5755">
        <v>0</v>
      </c>
      <c r="AC5755">
        <v>83.049515</v>
      </c>
      <c r="AD5755">
        <v>0</v>
      </c>
      <c r="AE5755">
        <v>0</v>
      </c>
      <c r="AF5755">
        <v>198.15619000000001</v>
      </c>
    </row>
    <row r="5756" spans="1:32" x14ac:dyDescent="0.3">
      <c r="A5756">
        <v>3002234</v>
      </c>
      <c r="B5756">
        <v>1</v>
      </c>
      <c r="C5756" t="s">
        <v>82</v>
      </c>
      <c r="D5756" t="s">
        <v>100</v>
      </c>
      <c r="E5756" t="s">
        <v>21266</v>
      </c>
      <c r="F5756" t="s">
        <v>21267</v>
      </c>
      <c r="G5756" t="s">
        <v>134</v>
      </c>
      <c r="H5756" t="s">
        <v>336</v>
      </c>
      <c r="I5756" t="s">
        <v>78</v>
      </c>
      <c r="J5756" t="s">
        <v>136</v>
      </c>
      <c r="K5756" t="s">
        <v>22</v>
      </c>
      <c r="L5756" t="s">
        <v>137</v>
      </c>
      <c r="M5756" t="s">
        <v>21268</v>
      </c>
      <c r="N5756" t="s">
        <v>21269</v>
      </c>
      <c r="O5756">
        <v>2.7041666666666666</v>
      </c>
      <c r="P5756">
        <v>0</v>
      </c>
      <c r="Q5756">
        <v>38</v>
      </c>
      <c r="R5756">
        <v>0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0</v>
      </c>
      <c r="Y5756">
        <v>24.151807999999999</v>
      </c>
      <c r="Z5756">
        <v>0</v>
      </c>
      <c r="AA5756">
        <v>0</v>
      </c>
      <c r="AB5756">
        <v>0</v>
      </c>
      <c r="AC5756">
        <v>0.63753307000000004</v>
      </c>
      <c r="AD5756">
        <v>0</v>
      </c>
      <c r="AE5756">
        <v>0</v>
      </c>
      <c r="AF5756">
        <v>24.789341</v>
      </c>
    </row>
    <row r="5757" spans="1:32" x14ac:dyDescent="0.3">
      <c r="A5757">
        <v>3010397</v>
      </c>
      <c r="B5757">
        <v>1</v>
      </c>
      <c r="C5757" t="s">
        <v>83</v>
      </c>
      <c r="D5757" t="s">
        <v>115</v>
      </c>
      <c r="E5757" t="s">
        <v>21270</v>
      </c>
      <c r="F5757" t="s">
        <v>21271</v>
      </c>
      <c r="G5757" t="s">
        <v>134</v>
      </c>
      <c r="H5757" t="s">
        <v>238</v>
      </c>
      <c r="I5757" t="s">
        <v>78</v>
      </c>
      <c r="J5757" t="s">
        <v>136</v>
      </c>
      <c r="K5757" t="s">
        <v>22</v>
      </c>
      <c r="L5757" t="s">
        <v>177</v>
      </c>
      <c r="M5757" t="s">
        <v>21272</v>
      </c>
      <c r="N5757" t="s">
        <v>21273</v>
      </c>
      <c r="O5757">
        <v>2.5062002777777779</v>
      </c>
      <c r="P5757">
        <v>0</v>
      </c>
      <c r="Q5757">
        <v>1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4.909608E-2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4.909608E-2</v>
      </c>
    </row>
    <row r="5758" spans="1:32" x14ac:dyDescent="0.3">
      <c r="A5758">
        <v>3008563</v>
      </c>
      <c r="B5758">
        <v>1</v>
      </c>
      <c r="C5758" t="s">
        <v>82</v>
      </c>
      <c r="D5758" t="s">
        <v>106</v>
      </c>
      <c r="E5758" t="s">
        <v>21274</v>
      </c>
      <c r="F5758" t="s">
        <v>21275</v>
      </c>
      <c r="G5758" t="s">
        <v>134</v>
      </c>
      <c r="H5758" t="s">
        <v>478</v>
      </c>
      <c r="I5758" t="s">
        <v>78</v>
      </c>
      <c r="J5758" t="s">
        <v>136</v>
      </c>
      <c r="K5758" t="s">
        <v>22</v>
      </c>
      <c r="L5758" t="s">
        <v>177</v>
      </c>
      <c r="M5758" t="s">
        <v>21276</v>
      </c>
      <c r="N5758" t="s">
        <v>21277</v>
      </c>
      <c r="O5758">
        <v>5.2917433333333337</v>
      </c>
      <c r="P5758">
        <v>0</v>
      </c>
      <c r="Q5758">
        <v>50</v>
      </c>
      <c r="R5758">
        <v>0</v>
      </c>
      <c r="S5758">
        <v>0</v>
      </c>
      <c r="T5758">
        <v>0</v>
      </c>
      <c r="U5758">
        <v>13</v>
      </c>
      <c r="V5758">
        <v>0</v>
      </c>
      <c r="W5758">
        <v>1</v>
      </c>
      <c r="X5758">
        <v>0</v>
      </c>
      <c r="Y5758">
        <v>81.539150000000006</v>
      </c>
      <c r="Z5758">
        <v>0</v>
      </c>
      <c r="AA5758">
        <v>0</v>
      </c>
      <c r="AB5758">
        <v>0</v>
      </c>
      <c r="AC5758">
        <v>89.32244</v>
      </c>
      <c r="AD5758">
        <v>0</v>
      </c>
      <c r="AE5758">
        <v>41.726883000000001</v>
      </c>
      <c r="AF5758">
        <v>212.58847</v>
      </c>
    </row>
    <row r="5759" spans="1:32" x14ac:dyDescent="0.3">
      <c r="A5759">
        <v>3013960</v>
      </c>
      <c r="B5759">
        <v>1</v>
      </c>
      <c r="C5759" t="s">
        <v>82</v>
      </c>
      <c r="D5759" t="s">
        <v>106</v>
      </c>
      <c r="E5759" t="s">
        <v>21278</v>
      </c>
      <c r="F5759" t="s">
        <v>21279</v>
      </c>
      <c r="G5759" t="s">
        <v>134</v>
      </c>
      <c r="H5759" t="s">
        <v>478</v>
      </c>
      <c r="I5759" t="s">
        <v>78</v>
      </c>
      <c r="J5759" t="s">
        <v>136</v>
      </c>
      <c r="K5759" t="s">
        <v>22</v>
      </c>
      <c r="L5759" t="s">
        <v>177</v>
      </c>
      <c r="M5759" t="s">
        <v>21280</v>
      </c>
      <c r="N5759" t="s">
        <v>21281</v>
      </c>
      <c r="O5759">
        <v>4.446429444444445</v>
      </c>
      <c r="P5759">
        <v>0</v>
      </c>
      <c r="Q5759">
        <v>146</v>
      </c>
      <c r="R5759">
        <v>0</v>
      </c>
      <c r="S5759">
        <v>0</v>
      </c>
      <c r="T5759">
        <v>0</v>
      </c>
      <c r="U5759">
        <v>13</v>
      </c>
      <c r="V5759">
        <v>0</v>
      </c>
      <c r="W5759">
        <v>0</v>
      </c>
      <c r="X5759">
        <v>0</v>
      </c>
      <c r="Y5759">
        <v>168.0609</v>
      </c>
      <c r="Z5759">
        <v>0</v>
      </c>
      <c r="AA5759">
        <v>0</v>
      </c>
      <c r="AB5759">
        <v>0</v>
      </c>
      <c r="AC5759">
        <v>69.54486</v>
      </c>
      <c r="AD5759">
        <v>0</v>
      </c>
      <c r="AE5759">
        <v>0</v>
      </c>
      <c r="AF5759">
        <v>237.60576</v>
      </c>
    </row>
    <row r="5760" spans="1:32" x14ac:dyDescent="0.3">
      <c r="A5760">
        <v>3013619</v>
      </c>
      <c r="B5760">
        <v>1</v>
      </c>
      <c r="C5760" t="s">
        <v>83</v>
      </c>
      <c r="D5760" t="s">
        <v>116</v>
      </c>
      <c r="E5760" t="s">
        <v>1154</v>
      </c>
      <c r="F5760" t="s">
        <v>1155</v>
      </c>
      <c r="G5760" t="s">
        <v>134</v>
      </c>
      <c r="H5760" t="s">
        <v>182</v>
      </c>
      <c r="I5760" t="s">
        <v>78</v>
      </c>
      <c r="J5760" t="s">
        <v>136</v>
      </c>
      <c r="K5760" t="s">
        <v>22</v>
      </c>
      <c r="L5760" t="s">
        <v>177</v>
      </c>
      <c r="M5760" t="s">
        <v>21282</v>
      </c>
      <c r="N5760" t="s">
        <v>21283</v>
      </c>
      <c r="O5760">
        <v>1.1629849999999999</v>
      </c>
      <c r="P5760">
        <v>0</v>
      </c>
      <c r="Q5760">
        <v>38</v>
      </c>
      <c r="R5760">
        <v>0</v>
      </c>
      <c r="S5760">
        <v>0</v>
      </c>
      <c r="T5760">
        <v>0</v>
      </c>
      <c r="U5760">
        <v>41</v>
      </c>
      <c r="V5760">
        <v>0</v>
      </c>
      <c r="W5760">
        <v>0</v>
      </c>
      <c r="X5760">
        <v>0</v>
      </c>
      <c r="Y5760">
        <v>14.138852</v>
      </c>
      <c r="Z5760">
        <v>0</v>
      </c>
      <c r="AA5760">
        <v>0</v>
      </c>
      <c r="AB5760">
        <v>0</v>
      </c>
      <c r="AC5760">
        <v>81.530265999999997</v>
      </c>
      <c r="AD5760">
        <v>0</v>
      </c>
      <c r="AE5760">
        <v>0</v>
      </c>
      <c r="AF5760">
        <v>95.669120000000007</v>
      </c>
    </row>
    <row r="5761" spans="1:32" x14ac:dyDescent="0.3">
      <c r="A5761">
        <v>3004471</v>
      </c>
      <c r="B5761">
        <v>1</v>
      </c>
      <c r="C5761" t="s">
        <v>82</v>
      </c>
      <c r="D5761" t="s">
        <v>106</v>
      </c>
      <c r="E5761" t="s">
        <v>21284</v>
      </c>
      <c r="F5761" t="s">
        <v>21285</v>
      </c>
      <c r="G5761" t="s">
        <v>134</v>
      </c>
      <c r="H5761" t="s">
        <v>142</v>
      </c>
      <c r="I5761" t="s">
        <v>79</v>
      </c>
      <c r="J5761" t="s">
        <v>136</v>
      </c>
      <c r="K5761" t="s">
        <v>22</v>
      </c>
      <c r="L5761" t="s">
        <v>137</v>
      </c>
      <c r="M5761" t="s">
        <v>21286</v>
      </c>
      <c r="N5761" t="s">
        <v>21287</v>
      </c>
      <c r="O5761">
        <v>1.6994444444444445</v>
      </c>
      <c r="P5761">
        <v>0</v>
      </c>
      <c r="Q5761">
        <v>0</v>
      </c>
      <c r="R5761">
        <v>0</v>
      </c>
      <c r="S5761">
        <v>0</v>
      </c>
      <c r="T5761">
        <v>1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4.9272039999999997</v>
      </c>
      <c r="AC5761">
        <v>0</v>
      </c>
      <c r="AD5761">
        <v>0</v>
      </c>
      <c r="AE5761">
        <v>0</v>
      </c>
      <c r="AF5761">
        <v>4.9272039999999997</v>
      </c>
    </row>
    <row r="5762" spans="1:32" x14ac:dyDescent="0.3">
      <c r="A5762">
        <v>3005303</v>
      </c>
      <c r="B5762">
        <v>1</v>
      </c>
      <c r="C5762" t="s">
        <v>82</v>
      </c>
      <c r="D5762" t="s">
        <v>106</v>
      </c>
      <c r="E5762" t="s">
        <v>21288</v>
      </c>
      <c r="F5762" t="s">
        <v>21289</v>
      </c>
      <c r="G5762" t="s">
        <v>134</v>
      </c>
      <c r="H5762" t="s">
        <v>142</v>
      </c>
      <c r="I5762" t="s">
        <v>78</v>
      </c>
      <c r="J5762" t="s">
        <v>136</v>
      </c>
      <c r="K5762" t="s">
        <v>22</v>
      </c>
      <c r="L5762" t="s">
        <v>137</v>
      </c>
      <c r="M5762" t="s">
        <v>21290</v>
      </c>
      <c r="N5762" t="s">
        <v>21291</v>
      </c>
      <c r="O5762">
        <v>8.7219444444444445</v>
      </c>
      <c r="P5762">
        <v>0</v>
      </c>
      <c r="Q5762">
        <v>152</v>
      </c>
      <c r="R5762">
        <v>0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0</v>
      </c>
      <c r="Y5762">
        <v>414.11324999999999</v>
      </c>
      <c r="Z5762">
        <v>0</v>
      </c>
      <c r="AA5762">
        <v>0</v>
      </c>
      <c r="AB5762">
        <v>0</v>
      </c>
      <c r="AC5762">
        <v>0.91236530000000005</v>
      </c>
      <c r="AD5762">
        <v>0</v>
      </c>
      <c r="AE5762">
        <v>0</v>
      </c>
      <c r="AF5762">
        <v>415.02562999999998</v>
      </c>
    </row>
    <row r="5763" spans="1:32" x14ac:dyDescent="0.3">
      <c r="A5763">
        <v>3005748</v>
      </c>
      <c r="B5763">
        <v>3</v>
      </c>
      <c r="C5763" t="s">
        <v>82</v>
      </c>
      <c r="D5763" t="s">
        <v>93</v>
      </c>
      <c r="E5763" t="s">
        <v>5061</v>
      </c>
      <c r="F5763" t="s">
        <v>5062</v>
      </c>
      <c r="G5763" t="s">
        <v>134</v>
      </c>
      <c r="H5763" t="s">
        <v>1131</v>
      </c>
      <c r="I5763" t="s">
        <v>79</v>
      </c>
      <c r="J5763" t="s">
        <v>136</v>
      </c>
      <c r="K5763" t="s">
        <v>22</v>
      </c>
      <c r="L5763" t="s">
        <v>177</v>
      </c>
      <c r="M5763" t="s">
        <v>21292</v>
      </c>
      <c r="N5763" t="s">
        <v>21293</v>
      </c>
      <c r="O5763">
        <v>6.3758561111111103</v>
      </c>
      <c r="P5763">
        <v>0</v>
      </c>
      <c r="Q5763">
        <v>244</v>
      </c>
      <c r="R5763">
        <v>0</v>
      </c>
      <c r="S5763">
        <v>0</v>
      </c>
      <c r="T5763">
        <v>0</v>
      </c>
      <c r="U5763">
        <v>18</v>
      </c>
      <c r="V5763">
        <v>0</v>
      </c>
      <c r="W5763">
        <v>0</v>
      </c>
      <c r="X5763">
        <v>0</v>
      </c>
      <c r="Y5763">
        <v>370.72604000000001</v>
      </c>
      <c r="Z5763">
        <v>0</v>
      </c>
      <c r="AA5763">
        <v>0</v>
      </c>
      <c r="AB5763">
        <v>0</v>
      </c>
      <c r="AC5763">
        <v>93.091390000000004</v>
      </c>
      <c r="AD5763">
        <v>0</v>
      </c>
      <c r="AE5763">
        <v>0</v>
      </c>
      <c r="AF5763">
        <v>463.81743999999998</v>
      </c>
    </row>
    <row r="5764" spans="1:32" x14ac:dyDescent="0.3">
      <c r="A5764">
        <v>3015938</v>
      </c>
      <c r="B5764">
        <v>1</v>
      </c>
      <c r="C5764" t="s">
        <v>83</v>
      </c>
      <c r="D5764" t="s">
        <v>115</v>
      </c>
      <c r="E5764" t="s">
        <v>21294</v>
      </c>
      <c r="F5764" t="s">
        <v>21295</v>
      </c>
      <c r="G5764" t="s">
        <v>134</v>
      </c>
      <c r="H5764" t="s">
        <v>211</v>
      </c>
      <c r="I5764" t="s">
        <v>79</v>
      </c>
      <c r="J5764" t="s">
        <v>136</v>
      </c>
      <c r="K5764" t="s">
        <v>22</v>
      </c>
      <c r="L5764" t="s">
        <v>177</v>
      </c>
      <c r="M5764" t="s">
        <v>21296</v>
      </c>
      <c r="N5764" t="s">
        <v>21297</v>
      </c>
      <c r="O5764">
        <v>0.39944444444444444</v>
      </c>
      <c r="P5764">
        <v>32</v>
      </c>
      <c r="Q5764">
        <v>19925</v>
      </c>
      <c r="R5764">
        <v>438</v>
      </c>
      <c r="S5764">
        <v>2121</v>
      </c>
      <c r="T5764">
        <v>79</v>
      </c>
      <c r="U5764">
        <v>1651</v>
      </c>
      <c r="V5764">
        <v>12</v>
      </c>
      <c r="W5764">
        <v>4</v>
      </c>
      <c r="X5764">
        <v>43.560257</v>
      </c>
      <c r="Y5764">
        <v>1329.4204999999999</v>
      </c>
      <c r="Z5764">
        <v>46.947499999999998</v>
      </c>
      <c r="AA5764">
        <v>112.89121</v>
      </c>
      <c r="AB5764">
        <v>313.01578000000001</v>
      </c>
      <c r="AC5764">
        <v>217.5351</v>
      </c>
      <c r="AD5764">
        <v>136.06128000000001</v>
      </c>
      <c r="AE5764">
        <v>5.3371909999999998</v>
      </c>
      <c r="AF5764">
        <v>2204.7687999999998</v>
      </c>
    </row>
    <row r="5765" spans="1:32" x14ac:dyDescent="0.3">
      <c r="A5765">
        <v>3007049</v>
      </c>
      <c r="B5765">
        <v>1</v>
      </c>
      <c r="C5765" t="s">
        <v>82</v>
      </c>
      <c r="D5765" t="s">
        <v>92</v>
      </c>
      <c r="E5765" t="s">
        <v>21298</v>
      </c>
      <c r="F5765" t="s">
        <v>2501</v>
      </c>
      <c r="G5765" t="s">
        <v>134</v>
      </c>
      <c r="H5765" t="s">
        <v>147</v>
      </c>
      <c r="I5765" t="s">
        <v>79</v>
      </c>
      <c r="J5765" t="s">
        <v>136</v>
      </c>
      <c r="K5765" t="s">
        <v>22</v>
      </c>
      <c r="L5765" t="s">
        <v>137</v>
      </c>
      <c r="M5765" t="s">
        <v>21299</v>
      </c>
      <c r="N5765" t="s">
        <v>21300</v>
      </c>
      <c r="O5765">
        <v>8.4941666666666666</v>
      </c>
      <c r="P5765">
        <v>2</v>
      </c>
      <c r="Q5765">
        <v>42</v>
      </c>
      <c r="R5765">
        <v>14</v>
      </c>
      <c r="S5765">
        <v>7</v>
      </c>
      <c r="T5765">
        <v>5</v>
      </c>
      <c r="U5765">
        <v>4</v>
      </c>
      <c r="V5765">
        <v>0</v>
      </c>
      <c r="W5765">
        <v>0</v>
      </c>
      <c r="X5765">
        <v>24.390198000000002</v>
      </c>
      <c r="Y5765">
        <v>35.742539999999998</v>
      </c>
      <c r="Z5765">
        <v>76.915679999999995</v>
      </c>
      <c r="AA5765">
        <v>20.295185</v>
      </c>
      <c r="AB5765">
        <v>76.127205000000004</v>
      </c>
      <c r="AC5765">
        <v>15.250624999999999</v>
      </c>
      <c r="AD5765">
        <v>0</v>
      </c>
      <c r="AE5765">
        <v>0</v>
      </c>
      <c r="AF5765">
        <v>248.72144</v>
      </c>
    </row>
    <row r="5766" spans="1:32" x14ac:dyDescent="0.3">
      <c r="A5766">
        <v>3002224</v>
      </c>
      <c r="B5766">
        <v>1</v>
      </c>
      <c r="C5766" t="s">
        <v>82</v>
      </c>
      <c r="D5766" t="s">
        <v>92</v>
      </c>
      <c r="E5766" t="s">
        <v>21301</v>
      </c>
      <c r="F5766" t="s">
        <v>21302</v>
      </c>
      <c r="G5766" t="s">
        <v>134</v>
      </c>
      <c r="H5766" t="s">
        <v>182</v>
      </c>
      <c r="I5766" t="s">
        <v>79</v>
      </c>
      <c r="J5766" t="s">
        <v>136</v>
      </c>
      <c r="K5766" t="s">
        <v>22</v>
      </c>
      <c r="L5766" t="s">
        <v>177</v>
      </c>
      <c r="M5766" t="s">
        <v>21303</v>
      </c>
      <c r="N5766" t="s">
        <v>21304</v>
      </c>
      <c r="O5766">
        <v>5.4237216666666672</v>
      </c>
      <c r="P5766">
        <v>0</v>
      </c>
      <c r="Q5766">
        <v>23</v>
      </c>
      <c r="R5766">
        <v>2</v>
      </c>
      <c r="S5766">
        <v>41</v>
      </c>
      <c r="T5766">
        <v>1</v>
      </c>
      <c r="U5766">
        <v>25</v>
      </c>
      <c r="V5766">
        <v>0</v>
      </c>
      <c r="W5766">
        <v>0</v>
      </c>
      <c r="X5766">
        <v>0</v>
      </c>
      <c r="Y5766">
        <v>65.476759999999999</v>
      </c>
      <c r="Z5766">
        <v>160.54834</v>
      </c>
      <c r="AA5766">
        <v>146.64893000000001</v>
      </c>
      <c r="AB5766">
        <v>364.59316999999999</v>
      </c>
      <c r="AC5766">
        <v>237.58392000000001</v>
      </c>
      <c r="AD5766">
        <v>0</v>
      </c>
      <c r="AE5766">
        <v>0</v>
      </c>
      <c r="AF5766">
        <v>974.85113999999999</v>
      </c>
    </row>
    <row r="5767" spans="1:32" x14ac:dyDescent="0.3">
      <c r="A5767">
        <v>3011018</v>
      </c>
      <c r="B5767">
        <v>1</v>
      </c>
      <c r="C5767" t="s">
        <v>82</v>
      </c>
      <c r="D5767" t="s">
        <v>90</v>
      </c>
      <c r="E5767" t="s">
        <v>21305</v>
      </c>
      <c r="F5767" t="s">
        <v>21306</v>
      </c>
      <c r="G5767" t="s">
        <v>134</v>
      </c>
      <c r="H5767" t="s">
        <v>367</v>
      </c>
      <c r="I5767" t="s">
        <v>78</v>
      </c>
      <c r="J5767" t="s">
        <v>136</v>
      </c>
      <c r="K5767" t="s">
        <v>22</v>
      </c>
      <c r="L5767" t="s">
        <v>177</v>
      </c>
      <c r="M5767" t="s">
        <v>21307</v>
      </c>
      <c r="N5767" t="s">
        <v>21308</v>
      </c>
      <c r="O5767">
        <v>0.42579027777777778</v>
      </c>
      <c r="P5767">
        <v>0</v>
      </c>
      <c r="Q5767">
        <v>5</v>
      </c>
      <c r="R5767">
        <v>0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0</v>
      </c>
      <c r="Y5767">
        <v>0.43159562000000001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0.43159562000000001</v>
      </c>
    </row>
    <row r="5768" spans="1:32" x14ac:dyDescent="0.3">
      <c r="A5768">
        <v>3006323</v>
      </c>
      <c r="B5768">
        <v>1</v>
      </c>
      <c r="C5768" t="s">
        <v>82</v>
      </c>
      <c r="D5768" t="s">
        <v>90</v>
      </c>
      <c r="E5768" t="s">
        <v>21309</v>
      </c>
      <c r="F5768" t="s">
        <v>21310</v>
      </c>
      <c r="G5768" t="s">
        <v>134</v>
      </c>
      <c r="H5768" t="s">
        <v>478</v>
      </c>
      <c r="I5768" t="s">
        <v>78</v>
      </c>
      <c r="J5768" t="s">
        <v>136</v>
      </c>
      <c r="K5768" t="s">
        <v>22</v>
      </c>
      <c r="L5768" t="s">
        <v>177</v>
      </c>
      <c r="M5768" t="s">
        <v>21311</v>
      </c>
      <c r="N5768" t="s">
        <v>21312</v>
      </c>
      <c r="O5768">
        <v>1.1107347222222221</v>
      </c>
      <c r="P5768">
        <v>0</v>
      </c>
      <c r="Q5768">
        <v>1</v>
      </c>
      <c r="R5768">
        <v>0</v>
      </c>
      <c r="S5768">
        <v>0</v>
      </c>
      <c r="T5768">
        <v>0</v>
      </c>
      <c r="U5768">
        <v>41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60.311703000000001</v>
      </c>
      <c r="AD5768">
        <v>0</v>
      </c>
      <c r="AE5768">
        <v>0</v>
      </c>
      <c r="AF5768">
        <v>60.311703000000001</v>
      </c>
    </row>
    <row r="5769" spans="1:32" x14ac:dyDescent="0.3">
      <c r="A5769">
        <v>3006332</v>
      </c>
      <c r="B5769">
        <v>1</v>
      </c>
      <c r="C5769" t="s">
        <v>82</v>
      </c>
      <c r="D5769" t="s">
        <v>113</v>
      </c>
      <c r="E5769" t="s">
        <v>21313</v>
      </c>
      <c r="F5769" t="s">
        <v>21314</v>
      </c>
      <c r="G5769" t="s">
        <v>134</v>
      </c>
      <c r="H5769" t="s">
        <v>238</v>
      </c>
      <c r="I5769" t="s">
        <v>78</v>
      </c>
      <c r="J5769" t="s">
        <v>136</v>
      </c>
      <c r="K5769" t="s">
        <v>22</v>
      </c>
      <c r="L5769" t="s">
        <v>177</v>
      </c>
      <c r="M5769" t="s">
        <v>21315</v>
      </c>
      <c r="N5769" t="s">
        <v>21316</v>
      </c>
      <c r="O5769">
        <v>5.4253477777777777</v>
      </c>
      <c r="P5769">
        <v>0</v>
      </c>
      <c r="Q5769">
        <v>1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3.9950930000000003E-2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3.9950930000000003E-2</v>
      </c>
    </row>
    <row r="5770" spans="1:32" x14ac:dyDescent="0.3">
      <c r="A5770">
        <v>3010341</v>
      </c>
      <c r="B5770">
        <v>1</v>
      </c>
      <c r="C5770" t="s">
        <v>82</v>
      </c>
      <c r="D5770" t="s">
        <v>108</v>
      </c>
      <c r="E5770" t="s">
        <v>21317</v>
      </c>
      <c r="F5770" t="s">
        <v>21318</v>
      </c>
      <c r="G5770" t="s">
        <v>134</v>
      </c>
      <c r="H5770" t="s">
        <v>367</v>
      </c>
      <c r="I5770" t="s">
        <v>78</v>
      </c>
      <c r="J5770" t="s">
        <v>136</v>
      </c>
      <c r="K5770" t="s">
        <v>22</v>
      </c>
      <c r="L5770" t="s">
        <v>177</v>
      </c>
      <c r="M5770" t="s">
        <v>21319</v>
      </c>
      <c r="N5770" t="s">
        <v>21320</v>
      </c>
      <c r="O5770">
        <v>2.3002361111111114</v>
      </c>
      <c r="P5770">
        <v>0</v>
      </c>
      <c r="Q5770">
        <v>53</v>
      </c>
      <c r="R5770">
        <v>0</v>
      </c>
      <c r="S5770">
        <v>0</v>
      </c>
      <c r="T5770">
        <v>0</v>
      </c>
      <c r="U5770">
        <v>12</v>
      </c>
      <c r="V5770">
        <v>0</v>
      </c>
      <c r="W5770">
        <v>0</v>
      </c>
      <c r="X5770">
        <v>0</v>
      </c>
      <c r="Y5770">
        <v>25.498816000000001</v>
      </c>
      <c r="Z5770">
        <v>0</v>
      </c>
      <c r="AA5770">
        <v>0</v>
      </c>
      <c r="AB5770">
        <v>0</v>
      </c>
      <c r="AC5770">
        <v>29.793106000000002</v>
      </c>
      <c r="AD5770">
        <v>0</v>
      </c>
      <c r="AE5770">
        <v>0</v>
      </c>
      <c r="AF5770">
        <v>55.291919999999998</v>
      </c>
    </row>
    <row r="5771" spans="1:32" x14ac:dyDescent="0.3">
      <c r="A5771">
        <v>3017247</v>
      </c>
      <c r="B5771">
        <v>1</v>
      </c>
      <c r="C5771" t="s">
        <v>83</v>
      </c>
      <c r="D5771" t="s">
        <v>123</v>
      </c>
      <c r="E5771" t="s">
        <v>21321</v>
      </c>
      <c r="F5771" t="s">
        <v>21322</v>
      </c>
      <c r="G5771" t="s">
        <v>134</v>
      </c>
      <c r="H5771" t="s">
        <v>367</v>
      </c>
      <c r="I5771" t="s">
        <v>78</v>
      </c>
      <c r="J5771" t="s">
        <v>136</v>
      </c>
      <c r="K5771" t="s">
        <v>22</v>
      </c>
      <c r="L5771" t="s">
        <v>177</v>
      </c>
      <c r="M5771" t="s">
        <v>21323</v>
      </c>
      <c r="N5771" t="s">
        <v>21324</v>
      </c>
      <c r="O5771">
        <v>1.9928052777777778</v>
      </c>
      <c r="P5771">
        <v>0</v>
      </c>
      <c r="Q5771">
        <v>3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1.8274988000000001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1.8274988000000001</v>
      </c>
    </row>
    <row r="5772" spans="1:32" x14ac:dyDescent="0.3">
      <c r="A5772">
        <v>3006924</v>
      </c>
      <c r="B5772">
        <v>1</v>
      </c>
      <c r="C5772" t="s">
        <v>83</v>
      </c>
      <c r="D5772" t="s">
        <v>129</v>
      </c>
      <c r="E5772" t="s">
        <v>21325</v>
      </c>
      <c r="F5772" t="s">
        <v>21326</v>
      </c>
      <c r="G5772" t="s">
        <v>134</v>
      </c>
      <c r="H5772" t="s">
        <v>1087</v>
      </c>
      <c r="I5772" t="s">
        <v>79</v>
      </c>
      <c r="J5772" t="s">
        <v>136</v>
      </c>
      <c r="K5772" t="s">
        <v>22</v>
      </c>
      <c r="L5772" t="s">
        <v>177</v>
      </c>
      <c r="M5772" t="s">
        <v>21327</v>
      </c>
      <c r="N5772" t="s">
        <v>21328</v>
      </c>
      <c r="O5772">
        <v>6.941224444444444</v>
      </c>
      <c r="P5772">
        <v>0</v>
      </c>
      <c r="Q5772">
        <v>736</v>
      </c>
      <c r="R5772">
        <v>0</v>
      </c>
      <c r="S5772">
        <v>0</v>
      </c>
      <c r="T5772">
        <v>0</v>
      </c>
      <c r="U5772">
        <v>62</v>
      </c>
      <c r="V5772">
        <v>0</v>
      </c>
      <c r="W5772">
        <v>0</v>
      </c>
      <c r="X5772">
        <v>0</v>
      </c>
      <c r="Y5772">
        <v>1206.8384000000001</v>
      </c>
      <c r="Z5772">
        <v>0</v>
      </c>
      <c r="AA5772">
        <v>0</v>
      </c>
      <c r="AB5772">
        <v>0</v>
      </c>
      <c r="AC5772">
        <v>1515.5830000000001</v>
      </c>
      <c r="AD5772">
        <v>0</v>
      </c>
      <c r="AE5772">
        <v>0</v>
      </c>
      <c r="AF5772">
        <v>2722.4214000000002</v>
      </c>
    </row>
    <row r="5773" spans="1:32" x14ac:dyDescent="0.3">
      <c r="A5773">
        <v>3007464</v>
      </c>
      <c r="B5773">
        <v>1</v>
      </c>
      <c r="C5773" t="s">
        <v>83</v>
      </c>
      <c r="D5773" t="s">
        <v>127</v>
      </c>
      <c r="E5773" t="s">
        <v>21329</v>
      </c>
      <c r="F5773" t="s">
        <v>20376</v>
      </c>
      <c r="G5773" t="s">
        <v>134</v>
      </c>
      <c r="H5773" t="s">
        <v>211</v>
      </c>
      <c r="I5773" t="s">
        <v>80</v>
      </c>
      <c r="J5773" t="s">
        <v>136</v>
      </c>
      <c r="K5773" t="s">
        <v>22</v>
      </c>
      <c r="L5773" t="s">
        <v>177</v>
      </c>
      <c r="M5773" t="s">
        <v>21330</v>
      </c>
      <c r="N5773" t="s">
        <v>21331</v>
      </c>
      <c r="O5773">
        <v>0.79555555555555557</v>
      </c>
      <c r="P5773">
        <v>17</v>
      </c>
      <c r="Q5773">
        <v>7253</v>
      </c>
      <c r="R5773">
        <v>61</v>
      </c>
      <c r="S5773">
        <v>70</v>
      </c>
      <c r="T5773">
        <v>12</v>
      </c>
      <c r="U5773">
        <v>511</v>
      </c>
      <c r="V5773">
        <v>1</v>
      </c>
      <c r="W5773">
        <v>1</v>
      </c>
      <c r="X5773">
        <v>24.073848999999999</v>
      </c>
      <c r="Y5773">
        <v>1300.8025</v>
      </c>
      <c r="Z5773">
        <v>64.298873999999998</v>
      </c>
      <c r="AA5773">
        <v>9.6944579999999991</v>
      </c>
      <c r="AB5773">
        <v>658.54705999999999</v>
      </c>
      <c r="AC5773">
        <v>295.15309999999999</v>
      </c>
      <c r="AD5773">
        <v>6.8126680000000004</v>
      </c>
      <c r="AE5773">
        <v>2.0768075000000001</v>
      </c>
      <c r="AF5773">
        <v>2361.4591999999998</v>
      </c>
    </row>
    <row r="5774" spans="1:32" x14ac:dyDescent="0.3">
      <c r="A5774">
        <v>3016028</v>
      </c>
      <c r="B5774">
        <v>1</v>
      </c>
      <c r="C5774" t="s">
        <v>82</v>
      </c>
      <c r="D5774" t="s">
        <v>86</v>
      </c>
      <c r="E5774" t="s">
        <v>21332</v>
      </c>
      <c r="F5774" t="s">
        <v>21333</v>
      </c>
      <c r="G5774" t="s">
        <v>134</v>
      </c>
      <c r="H5774" t="s">
        <v>142</v>
      </c>
      <c r="I5774" t="s">
        <v>79</v>
      </c>
      <c r="J5774" t="s">
        <v>136</v>
      </c>
      <c r="K5774" t="s">
        <v>22</v>
      </c>
      <c r="L5774" t="s">
        <v>137</v>
      </c>
      <c r="M5774" t="s">
        <v>21334</v>
      </c>
      <c r="N5774" t="s">
        <v>21335</v>
      </c>
      <c r="O5774">
        <v>6.5888888888888886</v>
      </c>
      <c r="P5774">
        <v>0</v>
      </c>
      <c r="Q5774">
        <v>73</v>
      </c>
      <c r="R5774">
        <v>0</v>
      </c>
      <c r="S5774">
        <v>23</v>
      </c>
      <c r="T5774">
        <v>0</v>
      </c>
      <c r="U5774">
        <v>20</v>
      </c>
      <c r="V5774">
        <v>0</v>
      </c>
      <c r="W5774">
        <v>0</v>
      </c>
      <c r="X5774">
        <v>0</v>
      </c>
      <c r="Y5774">
        <v>68.321079999999995</v>
      </c>
      <c r="Z5774">
        <v>0</v>
      </c>
      <c r="AA5774">
        <v>18.531192999999998</v>
      </c>
      <c r="AB5774">
        <v>0</v>
      </c>
      <c r="AC5774">
        <v>102.68707000000001</v>
      </c>
      <c r="AD5774">
        <v>0</v>
      </c>
      <c r="AE5774">
        <v>0</v>
      </c>
      <c r="AF5774">
        <v>189.53935000000001</v>
      </c>
    </row>
    <row r="5775" spans="1:32" x14ac:dyDescent="0.3">
      <c r="A5775">
        <v>3005396</v>
      </c>
      <c r="B5775">
        <v>1</v>
      </c>
      <c r="C5775" t="s">
        <v>83</v>
      </c>
      <c r="D5775" t="s">
        <v>128</v>
      </c>
      <c r="E5775" t="s">
        <v>21336</v>
      </c>
      <c r="F5775" t="s">
        <v>21337</v>
      </c>
      <c r="G5775" t="s">
        <v>134</v>
      </c>
      <c r="H5775" t="s">
        <v>182</v>
      </c>
      <c r="I5775" t="s">
        <v>78</v>
      </c>
      <c r="J5775" t="s">
        <v>136</v>
      </c>
      <c r="K5775" t="s">
        <v>22</v>
      </c>
      <c r="L5775" t="s">
        <v>177</v>
      </c>
      <c r="M5775" t="s">
        <v>21338</v>
      </c>
      <c r="N5775" t="s">
        <v>21339</v>
      </c>
      <c r="O5775">
        <v>2.3218841666666665</v>
      </c>
      <c r="P5775">
        <v>0</v>
      </c>
      <c r="Q5775">
        <v>75</v>
      </c>
      <c r="R5775">
        <v>0</v>
      </c>
      <c r="S5775">
        <v>0</v>
      </c>
      <c r="T5775">
        <v>0</v>
      </c>
      <c r="U5775">
        <v>12</v>
      </c>
      <c r="V5775">
        <v>0</v>
      </c>
      <c r="W5775">
        <v>0</v>
      </c>
      <c r="X5775">
        <v>0</v>
      </c>
      <c r="Y5775">
        <v>37.509160000000001</v>
      </c>
      <c r="Z5775">
        <v>0</v>
      </c>
      <c r="AA5775">
        <v>0</v>
      </c>
      <c r="AB5775">
        <v>0</v>
      </c>
      <c r="AC5775">
        <v>33.350918</v>
      </c>
      <c r="AD5775">
        <v>0</v>
      </c>
      <c r="AE5775">
        <v>0</v>
      </c>
      <c r="AF5775">
        <v>70.860079999999996</v>
      </c>
    </row>
    <row r="5776" spans="1:32" x14ac:dyDescent="0.3">
      <c r="A5776">
        <v>3018471</v>
      </c>
      <c r="B5776">
        <v>1</v>
      </c>
      <c r="C5776" t="s">
        <v>82</v>
      </c>
      <c r="D5776" t="s">
        <v>91</v>
      </c>
      <c r="E5776" t="s">
        <v>21340</v>
      </c>
      <c r="F5776" t="s">
        <v>21341</v>
      </c>
      <c r="G5776" t="s">
        <v>134</v>
      </c>
      <c r="H5776" t="s">
        <v>182</v>
      </c>
      <c r="I5776" t="s">
        <v>79</v>
      </c>
      <c r="J5776" t="s">
        <v>136</v>
      </c>
      <c r="K5776" t="s">
        <v>22</v>
      </c>
      <c r="L5776" t="s">
        <v>177</v>
      </c>
      <c r="M5776" t="s">
        <v>21342</v>
      </c>
      <c r="N5776" t="s">
        <v>21343</v>
      </c>
      <c r="O5776">
        <v>1.3913388888888889</v>
      </c>
      <c r="P5776">
        <v>10</v>
      </c>
      <c r="Q5776">
        <v>492</v>
      </c>
      <c r="R5776">
        <v>3</v>
      </c>
      <c r="S5776">
        <v>169</v>
      </c>
      <c r="T5776">
        <v>4</v>
      </c>
      <c r="U5776">
        <v>86</v>
      </c>
      <c r="V5776">
        <v>0</v>
      </c>
      <c r="W5776">
        <v>0</v>
      </c>
      <c r="X5776">
        <v>6.5565423999999997</v>
      </c>
      <c r="Y5776">
        <v>207.68405000000001</v>
      </c>
      <c r="Z5776">
        <v>21.521082</v>
      </c>
      <c r="AA5776">
        <v>85.686539999999994</v>
      </c>
      <c r="AB5776">
        <v>1.8493564</v>
      </c>
      <c r="AC5776">
        <v>64.13306</v>
      </c>
      <c r="AD5776">
        <v>0</v>
      </c>
      <c r="AE5776">
        <v>0</v>
      </c>
      <c r="AF5776">
        <v>387.43063000000001</v>
      </c>
    </row>
    <row r="5777" spans="1:32" x14ac:dyDescent="0.3">
      <c r="A5777">
        <v>3015456</v>
      </c>
      <c r="B5777">
        <v>1</v>
      </c>
      <c r="C5777" t="s">
        <v>82</v>
      </c>
      <c r="D5777" t="s">
        <v>99</v>
      </c>
      <c r="E5777" t="s">
        <v>7901</v>
      </c>
      <c r="F5777" t="s">
        <v>7902</v>
      </c>
      <c r="G5777" t="s">
        <v>134</v>
      </c>
      <c r="H5777" t="s">
        <v>142</v>
      </c>
      <c r="I5777" t="s">
        <v>78</v>
      </c>
      <c r="J5777" t="s">
        <v>136</v>
      </c>
      <c r="K5777" t="s">
        <v>22</v>
      </c>
      <c r="L5777" t="s">
        <v>137</v>
      </c>
      <c r="M5777" t="s">
        <v>21344</v>
      </c>
      <c r="N5777" t="s">
        <v>21345</v>
      </c>
      <c r="O5777">
        <v>7.1511111111111108</v>
      </c>
      <c r="P5777">
        <v>0</v>
      </c>
      <c r="Q5777">
        <v>66</v>
      </c>
      <c r="R5777">
        <v>0</v>
      </c>
      <c r="S5777">
        <v>1</v>
      </c>
      <c r="T5777">
        <v>0</v>
      </c>
      <c r="U5777">
        <v>6</v>
      </c>
      <c r="V5777">
        <v>0</v>
      </c>
      <c r="W5777">
        <v>1</v>
      </c>
      <c r="X5777">
        <v>0</v>
      </c>
      <c r="Y5777">
        <v>70.969440000000006</v>
      </c>
      <c r="Z5777">
        <v>0</v>
      </c>
      <c r="AA5777">
        <v>2.5112429000000001</v>
      </c>
      <c r="AB5777">
        <v>0</v>
      </c>
      <c r="AC5777">
        <v>21.141107999999999</v>
      </c>
      <c r="AD5777">
        <v>0</v>
      </c>
      <c r="AE5777">
        <v>18.261603999999998</v>
      </c>
      <c r="AF5777">
        <v>112.883385</v>
      </c>
    </row>
    <row r="5778" spans="1:32" x14ac:dyDescent="0.3">
      <c r="A5778">
        <v>3003568</v>
      </c>
      <c r="B5778">
        <v>1</v>
      </c>
      <c r="C5778" t="s">
        <v>82</v>
      </c>
      <c r="D5778" t="s">
        <v>92</v>
      </c>
      <c r="E5778" t="s">
        <v>21346</v>
      </c>
      <c r="F5778" t="s">
        <v>21347</v>
      </c>
      <c r="G5778" t="s">
        <v>134</v>
      </c>
      <c r="H5778" t="s">
        <v>182</v>
      </c>
      <c r="I5778" t="s">
        <v>79</v>
      </c>
      <c r="J5778" t="s">
        <v>136</v>
      </c>
      <c r="K5778" t="s">
        <v>22</v>
      </c>
      <c r="L5778" t="s">
        <v>177</v>
      </c>
      <c r="M5778" t="s">
        <v>21348</v>
      </c>
      <c r="N5778" t="s">
        <v>21349</v>
      </c>
      <c r="O5778">
        <v>8.6740377777777784</v>
      </c>
      <c r="P5778">
        <v>0</v>
      </c>
      <c r="Q5778">
        <v>340</v>
      </c>
      <c r="R5778">
        <v>0</v>
      </c>
      <c r="S5778">
        <v>1</v>
      </c>
      <c r="T5778">
        <v>3</v>
      </c>
      <c r="U5778">
        <v>3</v>
      </c>
      <c r="V5778">
        <v>0</v>
      </c>
      <c r="W5778">
        <v>0</v>
      </c>
      <c r="X5778">
        <v>0</v>
      </c>
      <c r="Y5778">
        <v>365.55752999999999</v>
      </c>
      <c r="Z5778">
        <v>0</v>
      </c>
      <c r="AA5778">
        <v>5.3961444999999997E-2</v>
      </c>
      <c r="AB5778">
        <v>50.909824</v>
      </c>
      <c r="AC5778">
        <v>24.872322</v>
      </c>
      <c r="AD5778">
        <v>0</v>
      </c>
      <c r="AE5778">
        <v>0</v>
      </c>
      <c r="AF5778">
        <v>441.39364999999998</v>
      </c>
    </row>
    <row r="5779" spans="1:32" x14ac:dyDescent="0.3">
      <c r="A5779">
        <v>3020425</v>
      </c>
      <c r="B5779">
        <v>1</v>
      </c>
      <c r="C5779" t="s">
        <v>83</v>
      </c>
      <c r="D5779" t="s">
        <v>115</v>
      </c>
      <c r="E5779" t="s">
        <v>21350</v>
      </c>
      <c r="F5779" t="s">
        <v>21351</v>
      </c>
      <c r="G5779" t="s">
        <v>134</v>
      </c>
      <c r="H5779" t="s">
        <v>293</v>
      </c>
      <c r="I5779" t="s">
        <v>79</v>
      </c>
      <c r="J5779" t="s">
        <v>136</v>
      </c>
      <c r="K5779" t="s">
        <v>22</v>
      </c>
      <c r="L5779" t="s">
        <v>177</v>
      </c>
      <c r="M5779" t="s">
        <v>21352</v>
      </c>
      <c r="N5779" t="s">
        <v>21353</v>
      </c>
      <c r="O5779">
        <v>5.6669677777777778</v>
      </c>
      <c r="P5779">
        <v>1</v>
      </c>
      <c r="Q5779">
        <v>33</v>
      </c>
      <c r="R5779">
        <v>23</v>
      </c>
      <c r="S5779">
        <v>8</v>
      </c>
      <c r="T5779">
        <v>3</v>
      </c>
      <c r="U5779">
        <v>1</v>
      </c>
      <c r="V5779">
        <v>0</v>
      </c>
      <c r="W5779">
        <v>0</v>
      </c>
      <c r="X5779">
        <v>40.528739999999999</v>
      </c>
      <c r="Y5779">
        <v>19.722605000000001</v>
      </c>
      <c r="Z5779">
        <v>30.239446999999998</v>
      </c>
      <c r="AA5779">
        <v>29.199943999999999</v>
      </c>
      <c r="AB5779">
        <v>67.273415</v>
      </c>
      <c r="AC5779">
        <v>0.6055817</v>
      </c>
      <c r="AD5779">
        <v>0</v>
      </c>
      <c r="AE5779">
        <v>0</v>
      </c>
      <c r="AF5779">
        <v>187.56972999999999</v>
      </c>
    </row>
    <row r="5780" spans="1:32" x14ac:dyDescent="0.3">
      <c r="A5780">
        <v>3008191</v>
      </c>
      <c r="B5780">
        <v>1</v>
      </c>
      <c r="C5780" t="s">
        <v>82</v>
      </c>
      <c r="D5780" t="s">
        <v>85</v>
      </c>
      <c r="E5780" t="s">
        <v>21354</v>
      </c>
      <c r="F5780" t="s">
        <v>21355</v>
      </c>
      <c r="G5780" t="s">
        <v>134</v>
      </c>
      <c r="H5780" t="s">
        <v>874</v>
      </c>
      <c r="I5780" t="s">
        <v>78</v>
      </c>
      <c r="J5780" t="s">
        <v>136</v>
      </c>
      <c r="K5780" t="s">
        <v>22</v>
      </c>
      <c r="L5780" t="s">
        <v>177</v>
      </c>
      <c r="M5780" t="s">
        <v>21356</v>
      </c>
      <c r="N5780" t="s">
        <v>21357</v>
      </c>
      <c r="O5780">
        <v>3.983641111111111</v>
      </c>
      <c r="P5780">
        <v>0</v>
      </c>
      <c r="Q5780">
        <v>1</v>
      </c>
      <c r="R5780">
        <v>0</v>
      </c>
      <c r="S5780">
        <v>1</v>
      </c>
      <c r="T5780">
        <v>0</v>
      </c>
      <c r="U5780">
        <v>5</v>
      </c>
      <c r="V5780">
        <v>0</v>
      </c>
      <c r="W5780">
        <v>0</v>
      </c>
      <c r="X5780">
        <v>0</v>
      </c>
      <c r="Y5780">
        <v>5.1956280000000001</v>
      </c>
      <c r="Z5780">
        <v>0</v>
      </c>
      <c r="AA5780">
        <v>6.3990119999999999</v>
      </c>
      <c r="AB5780">
        <v>0</v>
      </c>
      <c r="AC5780">
        <v>82.663055</v>
      </c>
      <c r="AD5780">
        <v>0</v>
      </c>
      <c r="AE5780">
        <v>0</v>
      </c>
      <c r="AF5780">
        <v>94.2577</v>
      </c>
    </row>
    <row r="5781" spans="1:32" x14ac:dyDescent="0.3">
      <c r="A5781">
        <v>3012872</v>
      </c>
      <c r="B5781">
        <v>1</v>
      </c>
      <c r="C5781" t="s">
        <v>82</v>
      </c>
      <c r="D5781" t="s">
        <v>106</v>
      </c>
      <c r="E5781" t="s">
        <v>21358</v>
      </c>
      <c r="F5781" t="s">
        <v>21359</v>
      </c>
      <c r="G5781" t="s">
        <v>134</v>
      </c>
      <c r="H5781" t="s">
        <v>142</v>
      </c>
      <c r="I5781" t="s">
        <v>79</v>
      </c>
      <c r="J5781" t="s">
        <v>136</v>
      </c>
      <c r="K5781" t="s">
        <v>22</v>
      </c>
      <c r="L5781" t="s">
        <v>137</v>
      </c>
      <c r="M5781" t="s">
        <v>21360</v>
      </c>
      <c r="N5781" t="s">
        <v>21361</v>
      </c>
      <c r="O5781">
        <v>6.0252777777777782</v>
      </c>
      <c r="P5781">
        <v>0</v>
      </c>
      <c r="Q5781">
        <v>293</v>
      </c>
      <c r="R5781">
        <v>0</v>
      </c>
      <c r="S5781">
        <v>0</v>
      </c>
      <c r="T5781">
        <v>0</v>
      </c>
      <c r="U5781">
        <v>17</v>
      </c>
      <c r="V5781">
        <v>0</v>
      </c>
      <c r="W5781">
        <v>0</v>
      </c>
      <c r="X5781">
        <v>0</v>
      </c>
      <c r="Y5781">
        <v>450.47307999999998</v>
      </c>
      <c r="Z5781">
        <v>0</v>
      </c>
      <c r="AA5781">
        <v>0</v>
      </c>
      <c r="AB5781">
        <v>0</v>
      </c>
      <c r="AC5781">
        <v>70.673835999999994</v>
      </c>
      <c r="AD5781">
        <v>0</v>
      </c>
      <c r="AE5781">
        <v>0</v>
      </c>
      <c r="AF5781">
        <v>521.14689999999996</v>
      </c>
    </row>
    <row r="5782" spans="1:32" x14ac:dyDescent="0.3">
      <c r="A5782">
        <v>3012623</v>
      </c>
      <c r="B5782">
        <v>1</v>
      </c>
      <c r="C5782" t="s">
        <v>82</v>
      </c>
      <c r="D5782" t="s">
        <v>113</v>
      </c>
      <c r="E5782" t="s">
        <v>21362</v>
      </c>
      <c r="F5782" t="s">
        <v>21363</v>
      </c>
      <c r="G5782" t="s">
        <v>134</v>
      </c>
      <c r="H5782" t="s">
        <v>135</v>
      </c>
      <c r="I5782" t="s">
        <v>79</v>
      </c>
      <c r="J5782" t="s">
        <v>136</v>
      </c>
      <c r="K5782" t="s">
        <v>22</v>
      </c>
      <c r="L5782" t="s">
        <v>137</v>
      </c>
      <c r="M5782" t="s">
        <v>21364</v>
      </c>
      <c r="N5782" t="s">
        <v>21365</v>
      </c>
      <c r="O5782">
        <v>1.0208333333333333</v>
      </c>
      <c r="P5782">
        <v>11</v>
      </c>
      <c r="Q5782">
        <v>13742</v>
      </c>
      <c r="R5782">
        <v>13</v>
      </c>
      <c r="S5782">
        <v>353</v>
      </c>
      <c r="T5782">
        <v>63</v>
      </c>
      <c r="U5782">
        <v>1539</v>
      </c>
      <c r="V5782">
        <v>3</v>
      </c>
      <c r="W5782">
        <v>5</v>
      </c>
      <c r="X5782">
        <v>21.794718</v>
      </c>
      <c r="Y5782">
        <v>2838.527</v>
      </c>
      <c r="Z5782">
        <v>9.9338309999999996</v>
      </c>
      <c r="AA5782">
        <v>79.397484000000006</v>
      </c>
      <c r="AB5782">
        <v>480.53075999999999</v>
      </c>
      <c r="AC5782">
        <v>700.74334999999996</v>
      </c>
      <c r="AD5782">
        <v>108.79591000000001</v>
      </c>
      <c r="AE5782">
        <v>60.843910000000001</v>
      </c>
      <c r="AF5782">
        <v>4300.567</v>
      </c>
    </row>
    <row r="5783" spans="1:32" x14ac:dyDescent="0.3">
      <c r="A5783">
        <v>3005688</v>
      </c>
      <c r="B5783">
        <v>1</v>
      </c>
      <c r="C5783" t="s">
        <v>83</v>
      </c>
      <c r="D5783" t="s">
        <v>123</v>
      </c>
      <c r="E5783" t="s">
        <v>21366</v>
      </c>
      <c r="F5783" t="s">
        <v>21367</v>
      </c>
      <c r="G5783" t="s">
        <v>134</v>
      </c>
      <c r="H5783" t="s">
        <v>318</v>
      </c>
      <c r="I5783" t="s">
        <v>79</v>
      </c>
      <c r="J5783" t="s">
        <v>136</v>
      </c>
      <c r="K5783" t="s">
        <v>22</v>
      </c>
      <c r="L5783" t="s">
        <v>177</v>
      </c>
      <c r="M5783" t="s">
        <v>21368</v>
      </c>
      <c r="N5783" t="s">
        <v>21369</v>
      </c>
      <c r="O5783">
        <v>2.3963797222222225</v>
      </c>
      <c r="P5783">
        <v>1</v>
      </c>
      <c r="Q5783">
        <v>175</v>
      </c>
      <c r="R5783">
        <v>22</v>
      </c>
      <c r="S5783">
        <v>19</v>
      </c>
      <c r="T5783">
        <v>1</v>
      </c>
      <c r="U5783">
        <v>19</v>
      </c>
      <c r="V5783">
        <v>0</v>
      </c>
      <c r="W5783">
        <v>0</v>
      </c>
      <c r="X5783">
        <v>0.74150419999999995</v>
      </c>
      <c r="Y5783">
        <v>91.584366000000003</v>
      </c>
      <c r="Z5783">
        <v>5.4050370000000001</v>
      </c>
      <c r="AA5783">
        <v>4.5207075999999997</v>
      </c>
      <c r="AB5783">
        <v>20.652248</v>
      </c>
      <c r="AC5783">
        <v>21.364296</v>
      </c>
      <c r="AD5783">
        <v>0</v>
      </c>
      <c r="AE5783">
        <v>0</v>
      </c>
      <c r="AF5783">
        <v>144.26815999999999</v>
      </c>
    </row>
    <row r="5784" spans="1:32" x14ac:dyDescent="0.3">
      <c r="A5784">
        <v>3013196</v>
      </c>
      <c r="B5784">
        <v>1</v>
      </c>
      <c r="C5784" t="s">
        <v>82</v>
      </c>
      <c r="D5784" t="s">
        <v>92</v>
      </c>
      <c r="E5784" t="s">
        <v>21370</v>
      </c>
      <c r="F5784" t="s">
        <v>21371</v>
      </c>
      <c r="G5784" t="s">
        <v>134</v>
      </c>
      <c r="H5784" t="s">
        <v>367</v>
      </c>
      <c r="I5784" t="s">
        <v>78</v>
      </c>
      <c r="J5784" t="s">
        <v>136</v>
      </c>
      <c r="K5784" t="s">
        <v>22</v>
      </c>
      <c r="L5784" t="s">
        <v>177</v>
      </c>
      <c r="M5784" t="s">
        <v>21372</v>
      </c>
      <c r="N5784" t="s">
        <v>21373</v>
      </c>
      <c r="O5784">
        <v>8.2037600000000008</v>
      </c>
      <c r="P5784">
        <v>0</v>
      </c>
      <c r="Q5784">
        <v>1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4.0802693000000003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4.0802693000000003</v>
      </c>
    </row>
    <row r="5785" spans="1:32" x14ac:dyDescent="0.3">
      <c r="A5785">
        <v>3012658</v>
      </c>
      <c r="B5785">
        <v>1</v>
      </c>
      <c r="C5785" t="s">
        <v>83</v>
      </c>
      <c r="D5785" t="s">
        <v>129</v>
      </c>
      <c r="E5785" t="s">
        <v>21374</v>
      </c>
      <c r="F5785" t="s">
        <v>21375</v>
      </c>
      <c r="G5785" t="s">
        <v>134</v>
      </c>
      <c r="H5785" t="s">
        <v>211</v>
      </c>
      <c r="I5785" t="s">
        <v>79</v>
      </c>
      <c r="J5785" t="s">
        <v>136</v>
      </c>
      <c r="K5785" t="s">
        <v>22</v>
      </c>
      <c r="L5785" t="s">
        <v>177</v>
      </c>
      <c r="M5785" t="s">
        <v>21376</v>
      </c>
      <c r="N5785" t="s">
        <v>21377</v>
      </c>
      <c r="O5785">
        <v>0.65583333333333338</v>
      </c>
      <c r="P5785">
        <v>0</v>
      </c>
      <c r="Q5785">
        <v>772</v>
      </c>
      <c r="R5785">
        <v>0</v>
      </c>
      <c r="S5785">
        <v>0</v>
      </c>
      <c r="T5785">
        <v>0</v>
      </c>
      <c r="U5785">
        <v>80</v>
      </c>
      <c r="V5785">
        <v>0</v>
      </c>
      <c r="W5785">
        <v>0</v>
      </c>
      <c r="X5785">
        <v>0</v>
      </c>
      <c r="Y5785">
        <v>105.40345000000001</v>
      </c>
      <c r="Z5785">
        <v>0</v>
      </c>
      <c r="AA5785">
        <v>0</v>
      </c>
      <c r="AB5785">
        <v>0</v>
      </c>
      <c r="AC5785">
        <v>59.028030000000001</v>
      </c>
      <c r="AD5785">
        <v>0</v>
      </c>
      <c r="AE5785">
        <v>0</v>
      </c>
      <c r="AF5785">
        <v>164.43149</v>
      </c>
    </row>
    <row r="5786" spans="1:32" x14ac:dyDescent="0.3">
      <c r="A5786">
        <v>3020423</v>
      </c>
      <c r="B5786">
        <v>1</v>
      </c>
      <c r="C5786" t="s">
        <v>83</v>
      </c>
      <c r="D5786" t="s">
        <v>120</v>
      </c>
      <c r="E5786" t="s">
        <v>21378</v>
      </c>
      <c r="F5786" t="s">
        <v>21379</v>
      </c>
      <c r="G5786" t="s">
        <v>134</v>
      </c>
      <c r="H5786" t="s">
        <v>182</v>
      </c>
      <c r="I5786" t="s">
        <v>79</v>
      </c>
      <c r="J5786" t="s">
        <v>136</v>
      </c>
      <c r="K5786" t="s">
        <v>22</v>
      </c>
      <c r="L5786" t="s">
        <v>177</v>
      </c>
      <c r="M5786" t="s">
        <v>21380</v>
      </c>
      <c r="N5786" t="s">
        <v>21381</v>
      </c>
      <c r="O5786">
        <v>5.8497455555555549</v>
      </c>
      <c r="P5786">
        <v>0</v>
      </c>
      <c r="Q5786">
        <v>1534</v>
      </c>
      <c r="R5786">
        <v>6</v>
      </c>
      <c r="S5786">
        <v>117</v>
      </c>
      <c r="T5786">
        <v>3</v>
      </c>
      <c r="U5786">
        <v>207</v>
      </c>
      <c r="V5786">
        <v>0</v>
      </c>
      <c r="W5786">
        <v>0</v>
      </c>
      <c r="X5786">
        <v>0</v>
      </c>
      <c r="Y5786">
        <v>1745.2416000000001</v>
      </c>
      <c r="Z5786">
        <v>113.73434399999999</v>
      </c>
      <c r="AA5786">
        <v>92.478970000000004</v>
      </c>
      <c r="AB5786">
        <v>32.76764</v>
      </c>
      <c r="AC5786">
        <v>395.88864000000001</v>
      </c>
      <c r="AD5786">
        <v>0</v>
      </c>
      <c r="AE5786">
        <v>0</v>
      </c>
      <c r="AF5786">
        <v>2380.1113</v>
      </c>
    </row>
    <row r="5787" spans="1:32" x14ac:dyDescent="0.3">
      <c r="A5787">
        <v>3017280</v>
      </c>
      <c r="B5787">
        <v>1</v>
      </c>
      <c r="C5787" t="s">
        <v>83</v>
      </c>
      <c r="D5787" t="s">
        <v>123</v>
      </c>
      <c r="E5787" t="s">
        <v>21382</v>
      </c>
      <c r="F5787" t="s">
        <v>21383</v>
      </c>
      <c r="G5787" t="s">
        <v>134</v>
      </c>
      <c r="H5787" t="s">
        <v>367</v>
      </c>
      <c r="I5787" t="s">
        <v>78</v>
      </c>
      <c r="J5787" t="s">
        <v>136</v>
      </c>
      <c r="K5787" t="s">
        <v>22</v>
      </c>
      <c r="L5787" t="s">
        <v>177</v>
      </c>
      <c r="M5787" t="s">
        <v>21384</v>
      </c>
      <c r="N5787" t="s">
        <v>21385</v>
      </c>
      <c r="O5787">
        <v>1.6914083333333332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0.26634227999999999</v>
      </c>
      <c r="AD5787">
        <v>0</v>
      </c>
      <c r="AE5787">
        <v>0</v>
      </c>
      <c r="AF5787">
        <v>0.26634227999999999</v>
      </c>
    </row>
    <row r="5788" spans="1:32" x14ac:dyDescent="0.3">
      <c r="A5788">
        <v>3015977</v>
      </c>
      <c r="B5788">
        <v>1</v>
      </c>
      <c r="C5788" t="s">
        <v>83</v>
      </c>
      <c r="D5788" t="s">
        <v>129</v>
      </c>
      <c r="E5788" t="s">
        <v>21374</v>
      </c>
      <c r="F5788" t="s">
        <v>21375</v>
      </c>
      <c r="G5788" t="s">
        <v>134</v>
      </c>
      <c r="H5788" t="s">
        <v>211</v>
      </c>
      <c r="I5788" t="s">
        <v>79</v>
      </c>
      <c r="J5788" t="s">
        <v>136</v>
      </c>
      <c r="K5788" t="s">
        <v>22</v>
      </c>
      <c r="L5788" t="s">
        <v>177</v>
      </c>
      <c r="M5788" t="s">
        <v>21386</v>
      </c>
      <c r="N5788" t="s">
        <v>21387</v>
      </c>
      <c r="O5788">
        <v>0.79766888888888898</v>
      </c>
      <c r="P5788">
        <v>0</v>
      </c>
      <c r="Q5788">
        <v>771</v>
      </c>
      <c r="R5788">
        <v>0</v>
      </c>
      <c r="S5788">
        <v>0</v>
      </c>
      <c r="T5788">
        <v>0</v>
      </c>
      <c r="U5788">
        <v>82</v>
      </c>
      <c r="V5788">
        <v>0</v>
      </c>
      <c r="W5788">
        <v>0</v>
      </c>
      <c r="X5788">
        <v>0</v>
      </c>
      <c r="Y5788">
        <v>133.37813</v>
      </c>
      <c r="Z5788">
        <v>0</v>
      </c>
      <c r="AA5788">
        <v>0</v>
      </c>
      <c r="AB5788">
        <v>0</v>
      </c>
      <c r="AC5788">
        <v>76.077470000000005</v>
      </c>
      <c r="AD5788">
        <v>0</v>
      </c>
      <c r="AE5788">
        <v>0</v>
      </c>
      <c r="AF5788">
        <v>209.45561000000001</v>
      </c>
    </row>
    <row r="5789" spans="1:32" x14ac:dyDescent="0.3">
      <c r="A5789">
        <v>3020380</v>
      </c>
      <c r="B5789">
        <v>1</v>
      </c>
      <c r="C5789" t="s">
        <v>83</v>
      </c>
      <c r="D5789" t="s">
        <v>129</v>
      </c>
      <c r="E5789" t="s">
        <v>21374</v>
      </c>
      <c r="F5789" t="s">
        <v>21375</v>
      </c>
      <c r="G5789" t="s">
        <v>134</v>
      </c>
      <c r="H5789" t="s">
        <v>211</v>
      </c>
      <c r="I5789" t="s">
        <v>79</v>
      </c>
      <c r="J5789" t="s">
        <v>136</v>
      </c>
      <c r="K5789" t="s">
        <v>22</v>
      </c>
      <c r="L5789" t="s">
        <v>177</v>
      </c>
      <c r="M5789" t="s">
        <v>21388</v>
      </c>
      <c r="N5789" t="s">
        <v>21380</v>
      </c>
      <c r="O5789">
        <v>0.86861111111111111</v>
      </c>
      <c r="P5789">
        <v>0</v>
      </c>
      <c r="Q5789">
        <v>771</v>
      </c>
      <c r="R5789">
        <v>0</v>
      </c>
      <c r="S5789">
        <v>0</v>
      </c>
      <c r="T5789">
        <v>0</v>
      </c>
      <c r="U5789">
        <v>81</v>
      </c>
      <c r="V5789">
        <v>0</v>
      </c>
      <c r="W5789">
        <v>0</v>
      </c>
      <c r="X5789">
        <v>0</v>
      </c>
      <c r="Y5789">
        <v>130.16552999999999</v>
      </c>
      <c r="Z5789">
        <v>0</v>
      </c>
      <c r="AA5789">
        <v>0</v>
      </c>
      <c r="AB5789">
        <v>0</v>
      </c>
      <c r="AC5789">
        <v>73.707984999999994</v>
      </c>
      <c r="AD5789">
        <v>0</v>
      </c>
      <c r="AE5789">
        <v>0</v>
      </c>
      <c r="AF5789">
        <v>203.87352000000001</v>
      </c>
    </row>
    <row r="5790" spans="1:32" x14ac:dyDescent="0.3">
      <c r="A5790">
        <v>3009998</v>
      </c>
      <c r="B5790">
        <v>1</v>
      </c>
      <c r="C5790" t="s">
        <v>83</v>
      </c>
      <c r="D5790" t="s">
        <v>119</v>
      </c>
      <c r="E5790" t="s">
        <v>21389</v>
      </c>
      <c r="F5790" t="s">
        <v>21390</v>
      </c>
      <c r="G5790" t="s">
        <v>134</v>
      </c>
      <c r="H5790" t="s">
        <v>478</v>
      </c>
      <c r="I5790" t="s">
        <v>78</v>
      </c>
      <c r="J5790" t="s">
        <v>136</v>
      </c>
      <c r="K5790" t="s">
        <v>22</v>
      </c>
      <c r="L5790" t="s">
        <v>177</v>
      </c>
      <c r="M5790" t="s">
        <v>21391</v>
      </c>
      <c r="N5790" t="s">
        <v>21392</v>
      </c>
      <c r="O5790">
        <v>1.9143997222222222</v>
      </c>
      <c r="P5790">
        <v>0</v>
      </c>
      <c r="Q5790">
        <v>8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2.1078515000000002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2.1078515000000002</v>
      </c>
    </row>
    <row r="5791" spans="1:32" x14ac:dyDescent="0.3">
      <c r="A5791">
        <v>3008035</v>
      </c>
      <c r="B5791">
        <v>1</v>
      </c>
      <c r="C5791" t="s">
        <v>82</v>
      </c>
      <c r="D5791" t="s">
        <v>113</v>
      </c>
      <c r="E5791" t="s">
        <v>21393</v>
      </c>
      <c r="F5791" t="s">
        <v>21394</v>
      </c>
      <c r="G5791" t="s">
        <v>134</v>
      </c>
      <c r="H5791" t="s">
        <v>142</v>
      </c>
      <c r="I5791" t="s">
        <v>79</v>
      </c>
      <c r="J5791" t="s">
        <v>136</v>
      </c>
      <c r="K5791" t="s">
        <v>22</v>
      </c>
      <c r="L5791" t="s">
        <v>137</v>
      </c>
      <c r="M5791" t="s">
        <v>21395</v>
      </c>
      <c r="N5791" t="s">
        <v>21396</v>
      </c>
      <c r="O5791">
        <v>0.80833333333333335</v>
      </c>
      <c r="P5791">
        <v>3</v>
      </c>
      <c r="Q5791">
        <v>610</v>
      </c>
      <c r="R5791">
        <v>4</v>
      </c>
      <c r="S5791">
        <v>76</v>
      </c>
      <c r="T5791">
        <v>23</v>
      </c>
      <c r="U5791">
        <v>111</v>
      </c>
      <c r="V5791">
        <v>0</v>
      </c>
      <c r="W5791">
        <v>0</v>
      </c>
      <c r="X5791">
        <v>2.6503344000000002</v>
      </c>
      <c r="Y5791">
        <v>204.14243999999999</v>
      </c>
      <c r="Z5791">
        <v>7.5086883999999996</v>
      </c>
      <c r="AA5791">
        <v>15.912589000000001</v>
      </c>
      <c r="AB5791">
        <v>113.20447</v>
      </c>
      <c r="AC5791">
        <v>76.001000000000005</v>
      </c>
      <c r="AD5791">
        <v>0</v>
      </c>
      <c r="AE5791">
        <v>0</v>
      </c>
      <c r="AF5791">
        <v>419.41953000000001</v>
      </c>
    </row>
    <row r="5792" spans="1:32" x14ac:dyDescent="0.3">
      <c r="A5792">
        <v>3016743</v>
      </c>
      <c r="B5792">
        <v>1</v>
      </c>
      <c r="C5792" t="s">
        <v>82</v>
      </c>
      <c r="D5792" t="s">
        <v>105</v>
      </c>
      <c r="E5792" t="s">
        <v>21397</v>
      </c>
      <c r="F5792" t="s">
        <v>21398</v>
      </c>
      <c r="G5792" t="s">
        <v>134</v>
      </c>
      <c r="H5792" t="s">
        <v>147</v>
      </c>
      <c r="I5792" t="s">
        <v>79</v>
      </c>
      <c r="J5792" t="s">
        <v>136</v>
      </c>
      <c r="K5792" t="s">
        <v>22</v>
      </c>
      <c r="L5792" t="s">
        <v>137</v>
      </c>
      <c r="M5792" t="s">
        <v>21399</v>
      </c>
      <c r="N5792" t="s">
        <v>21400</v>
      </c>
      <c r="O5792">
        <v>7.9658333333333333</v>
      </c>
      <c r="P5792">
        <v>5</v>
      </c>
      <c r="Q5792">
        <v>9423</v>
      </c>
      <c r="R5792">
        <v>5</v>
      </c>
      <c r="S5792">
        <v>353</v>
      </c>
      <c r="T5792">
        <v>26</v>
      </c>
      <c r="U5792">
        <v>1017</v>
      </c>
      <c r="V5792">
        <v>3</v>
      </c>
      <c r="W5792">
        <v>3</v>
      </c>
      <c r="X5792">
        <v>295.88839999999999</v>
      </c>
      <c r="Y5792">
        <v>16037.358</v>
      </c>
      <c r="Z5792">
        <v>110.53537</v>
      </c>
      <c r="AA5792">
        <v>713.03319999999997</v>
      </c>
      <c r="AB5792">
        <v>7263.7515000000003</v>
      </c>
      <c r="AC5792">
        <v>7128.2992999999997</v>
      </c>
      <c r="AD5792">
        <v>1245.2095999999999</v>
      </c>
      <c r="AE5792">
        <v>1507.8400999999999</v>
      </c>
      <c r="AF5792">
        <v>34301.913999999997</v>
      </c>
    </row>
    <row r="5793" spans="1:32" x14ac:dyDescent="0.3">
      <c r="A5793">
        <v>3016104</v>
      </c>
      <c r="B5793">
        <v>1</v>
      </c>
      <c r="C5793" t="s">
        <v>82</v>
      </c>
      <c r="D5793" t="s">
        <v>113</v>
      </c>
      <c r="E5793" t="s">
        <v>21401</v>
      </c>
      <c r="F5793" t="s">
        <v>21402</v>
      </c>
      <c r="G5793" t="s">
        <v>134</v>
      </c>
      <c r="H5793" t="s">
        <v>142</v>
      </c>
      <c r="I5793" t="s">
        <v>78</v>
      </c>
      <c r="J5793" t="s">
        <v>136</v>
      </c>
      <c r="K5793" t="s">
        <v>22</v>
      </c>
      <c r="L5793" t="s">
        <v>137</v>
      </c>
      <c r="M5793" t="s">
        <v>21403</v>
      </c>
      <c r="N5793" t="s">
        <v>21404</v>
      </c>
      <c r="O5793">
        <v>4.9752777777777775</v>
      </c>
      <c r="P5793">
        <v>0</v>
      </c>
      <c r="Q5793">
        <v>161</v>
      </c>
      <c r="R5793">
        <v>0</v>
      </c>
      <c r="S5793">
        <v>0</v>
      </c>
      <c r="T5793">
        <v>0</v>
      </c>
      <c r="U5793">
        <v>22</v>
      </c>
      <c r="V5793">
        <v>0</v>
      </c>
      <c r="W5793">
        <v>0</v>
      </c>
      <c r="X5793">
        <v>0</v>
      </c>
      <c r="Y5793">
        <v>236.08089000000001</v>
      </c>
      <c r="Z5793">
        <v>0</v>
      </c>
      <c r="AA5793">
        <v>0</v>
      </c>
      <c r="AB5793">
        <v>0</v>
      </c>
      <c r="AC5793">
        <v>113.09963999999999</v>
      </c>
      <c r="AD5793">
        <v>0</v>
      </c>
      <c r="AE5793">
        <v>0</v>
      </c>
      <c r="AF5793">
        <v>349.18049999999999</v>
      </c>
    </row>
    <row r="5794" spans="1:32" x14ac:dyDescent="0.3">
      <c r="A5794">
        <v>3027256</v>
      </c>
      <c r="B5794">
        <v>1</v>
      </c>
      <c r="C5794" t="s">
        <v>83</v>
      </c>
      <c r="D5794" t="s">
        <v>123</v>
      </c>
      <c r="E5794" t="s">
        <v>21405</v>
      </c>
      <c r="F5794" t="s">
        <v>21406</v>
      </c>
      <c r="G5794" t="s">
        <v>134</v>
      </c>
      <c r="H5794" t="s">
        <v>211</v>
      </c>
      <c r="I5794" t="s">
        <v>79</v>
      </c>
      <c r="J5794" t="s">
        <v>136</v>
      </c>
      <c r="K5794" t="s">
        <v>22</v>
      </c>
      <c r="L5794" t="s">
        <v>177</v>
      </c>
      <c r="M5794" t="s">
        <v>21046</v>
      </c>
      <c r="N5794" t="s">
        <v>21407</v>
      </c>
      <c r="O5794">
        <v>0.7165380555555555</v>
      </c>
      <c r="P5794">
        <v>1</v>
      </c>
      <c r="Q5794">
        <v>3595</v>
      </c>
      <c r="R5794">
        <v>3</v>
      </c>
      <c r="S5794">
        <v>34</v>
      </c>
      <c r="T5794">
        <v>63</v>
      </c>
      <c r="U5794">
        <v>182</v>
      </c>
      <c r="V5794">
        <v>2</v>
      </c>
      <c r="W5794">
        <v>0</v>
      </c>
      <c r="X5794">
        <v>0.42316788</v>
      </c>
      <c r="Y5794">
        <v>581.36320000000001</v>
      </c>
      <c r="Z5794">
        <v>0.41814407999999997</v>
      </c>
      <c r="AA5794">
        <v>4.1338689999999998</v>
      </c>
      <c r="AB5794">
        <v>1240.8688</v>
      </c>
      <c r="AC5794">
        <v>181.77851999999999</v>
      </c>
      <c r="AD5794">
        <v>28.597681000000001</v>
      </c>
      <c r="AE5794">
        <v>0</v>
      </c>
      <c r="AF5794">
        <v>2037.5834</v>
      </c>
    </row>
    <row r="5795" spans="1:32" x14ac:dyDescent="0.3">
      <c r="A5795">
        <v>3005748</v>
      </c>
      <c r="B5795">
        <v>2</v>
      </c>
      <c r="C5795" t="s">
        <v>82</v>
      </c>
      <c r="D5795" t="s">
        <v>93</v>
      </c>
      <c r="E5795" t="s">
        <v>21408</v>
      </c>
      <c r="F5795" t="s">
        <v>21409</v>
      </c>
      <c r="G5795" t="s">
        <v>134</v>
      </c>
      <c r="H5795" t="s">
        <v>1131</v>
      </c>
      <c r="I5795" t="s">
        <v>79</v>
      </c>
      <c r="J5795" t="s">
        <v>346</v>
      </c>
      <c r="K5795" t="s">
        <v>22</v>
      </c>
      <c r="L5795" t="s">
        <v>177</v>
      </c>
      <c r="M5795" t="s">
        <v>21410</v>
      </c>
      <c r="N5795" t="s">
        <v>21292</v>
      </c>
      <c r="O5795">
        <v>4.3856388888888889E-2</v>
      </c>
      <c r="P5795">
        <v>0</v>
      </c>
      <c r="Q5795">
        <v>7519</v>
      </c>
      <c r="R5795">
        <v>0</v>
      </c>
      <c r="S5795">
        <v>2</v>
      </c>
      <c r="T5795">
        <v>1</v>
      </c>
      <c r="U5795">
        <v>957</v>
      </c>
      <c r="V5795">
        <v>0</v>
      </c>
      <c r="W5795">
        <v>3</v>
      </c>
      <c r="X5795">
        <v>0</v>
      </c>
      <c r="Y5795">
        <v>78.347589999999997</v>
      </c>
      <c r="Z5795">
        <v>0</v>
      </c>
      <c r="AA5795">
        <v>1.15891695E-2</v>
      </c>
      <c r="AB5795">
        <v>1.3951899999999999</v>
      </c>
      <c r="AC5795">
        <v>85.077160000000006</v>
      </c>
      <c r="AD5795">
        <v>0</v>
      </c>
      <c r="AE5795">
        <v>2.3179207000000002</v>
      </c>
      <c r="AF5795">
        <v>167.14944</v>
      </c>
    </row>
    <row r="5796" spans="1:32" x14ac:dyDescent="0.3">
      <c r="A5796">
        <v>3007016</v>
      </c>
      <c r="B5796">
        <v>1</v>
      </c>
      <c r="C5796" t="s">
        <v>82</v>
      </c>
      <c r="D5796" t="s">
        <v>89</v>
      </c>
      <c r="E5796" t="s">
        <v>21411</v>
      </c>
      <c r="F5796" t="s">
        <v>21412</v>
      </c>
      <c r="G5796" t="s">
        <v>134</v>
      </c>
      <c r="H5796" t="s">
        <v>147</v>
      </c>
      <c r="I5796" t="s">
        <v>78</v>
      </c>
      <c r="J5796" t="s">
        <v>136</v>
      </c>
      <c r="K5796" t="s">
        <v>22</v>
      </c>
      <c r="L5796" t="s">
        <v>137</v>
      </c>
      <c r="M5796" t="s">
        <v>21413</v>
      </c>
      <c r="N5796" t="s">
        <v>21414</v>
      </c>
      <c r="O5796">
        <v>2.9271288888888889</v>
      </c>
      <c r="P5796">
        <v>0</v>
      </c>
      <c r="Q5796">
        <v>476</v>
      </c>
      <c r="R5796">
        <v>0</v>
      </c>
      <c r="S5796">
        <v>1</v>
      </c>
      <c r="T5796">
        <v>0</v>
      </c>
      <c r="U5796">
        <v>62</v>
      </c>
      <c r="V5796">
        <v>0</v>
      </c>
      <c r="W5796">
        <v>0</v>
      </c>
      <c r="X5796">
        <v>0</v>
      </c>
      <c r="Y5796">
        <v>257.84519999999998</v>
      </c>
      <c r="Z5796">
        <v>0</v>
      </c>
      <c r="AA5796">
        <v>1.3286131E-2</v>
      </c>
      <c r="AB5796">
        <v>0</v>
      </c>
      <c r="AC5796">
        <v>175.01331999999999</v>
      </c>
      <c r="AD5796">
        <v>0</v>
      </c>
      <c r="AE5796">
        <v>0</v>
      </c>
      <c r="AF5796">
        <v>432.87182999999999</v>
      </c>
    </row>
    <row r="5797" spans="1:32" x14ac:dyDescent="0.3">
      <c r="A5797">
        <v>3001574</v>
      </c>
      <c r="B5797">
        <v>1</v>
      </c>
      <c r="C5797" t="s">
        <v>82</v>
      </c>
      <c r="D5797" t="s">
        <v>91</v>
      </c>
      <c r="E5797" t="s">
        <v>21415</v>
      </c>
      <c r="F5797" t="s">
        <v>21416</v>
      </c>
      <c r="G5797" t="s">
        <v>134</v>
      </c>
      <c r="H5797" t="s">
        <v>874</v>
      </c>
      <c r="I5797" t="s">
        <v>78</v>
      </c>
      <c r="J5797" t="s">
        <v>136</v>
      </c>
      <c r="K5797" t="s">
        <v>3</v>
      </c>
      <c r="L5797" t="s">
        <v>177</v>
      </c>
      <c r="M5797" t="s">
        <v>21417</v>
      </c>
      <c r="N5797" t="s">
        <v>21418</v>
      </c>
      <c r="O5797">
        <v>1.9109916666666666</v>
      </c>
      <c r="P5797">
        <v>0</v>
      </c>
      <c r="Q5797">
        <v>4</v>
      </c>
      <c r="R5797">
        <v>0</v>
      </c>
      <c r="S5797">
        <v>0</v>
      </c>
      <c r="T5797">
        <v>0</v>
      </c>
      <c r="U5797">
        <v>2</v>
      </c>
      <c r="V5797">
        <v>0</v>
      </c>
      <c r="W5797">
        <v>0</v>
      </c>
      <c r="X5797">
        <v>0</v>
      </c>
      <c r="Y5797">
        <v>0.97733426000000001</v>
      </c>
      <c r="Z5797">
        <v>0</v>
      </c>
      <c r="AA5797">
        <v>0</v>
      </c>
      <c r="AB5797">
        <v>0</v>
      </c>
      <c r="AC5797">
        <v>2.1308858000000002</v>
      </c>
      <c r="AD5797">
        <v>0</v>
      </c>
      <c r="AE5797">
        <v>0</v>
      </c>
      <c r="AF5797">
        <v>3.1082200000000002</v>
      </c>
    </row>
    <row r="5798" spans="1:32" x14ac:dyDescent="0.3">
      <c r="A5798">
        <v>3010252</v>
      </c>
      <c r="B5798">
        <v>1</v>
      </c>
      <c r="C5798" t="s">
        <v>82</v>
      </c>
      <c r="D5798" t="s">
        <v>103</v>
      </c>
      <c r="E5798" t="s">
        <v>10681</v>
      </c>
      <c r="F5798" t="s">
        <v>10682</v>
      </c>
      <c r="G5798" t="s">
        <v>134</v>
      </c>
      <c r="H5798" t="s">
        <v>142</v>
      </c>
      <c r="I5798" t="s">
        <v>78</v>
      </c>
      <c r="J5798" t="s">
        <v>136</v>
      </c>
      <c r="K5798" t="s">
        <v>22</v>
      </c>
      <c r="L5798" t="s">
        <v>137</v>
      </c>
      <c r="M5798" t="s">
        <v>21419</v>
      </c>
      <c r="N5798" t="s">
        <v>21420</v>
      </c>
      <c r="O5798">
        <v>0.49111111111111111</v>
      </c>
      <c r="P5798">
        <v>0</v>
      </c>
      <c r="Q5798">
        <v>25</v>
      </c>
      <c r="R5798">
        <v>0</v>
      </c>
      <c r="S5798">
        <v>24</v>
      </c>
      <c r="T5798">
        <v>0</v>
      </c>
      <c r="U5798">
        <v>13</v>
      </c>
      <c r="V5798">
        <v>0</v>
      </c>
      <c r="W5798">
        <v>0</v>
      </c>
      <c r="X5798">
        <v>0</v>
      </c>
      <c r="Y5798">
        <v>5.0613774999999999</v>
      </c>
      <c r="Z5798">
        <v>0</v>
      </c>
      <c r="AA5798">
        <v>5.4682293</v>
      </c>
      <c r="AB5798">
        <v>0</v>
      </c>
      <c r="AC5798">
        <v>3.7122454999999999</v>
      </c>
      <c r="AD5798">
        <v>0</v>
      </c>
      <c r="AE5798">
        <v>0</v>
      </c>
      <c r="AF5798">
        <v>14.241853000000001</v>
      </c>
    </row>
    <row r="5799" spans="1:32" x14ac:dyDescent="0.3">
      <c r="A5799">
        <v>3005239</v>
      </c>
      <c r="B5799">
        <v>1</v>
      </c>
      <c r="C5799" t="s">
        <v>82</v>
      </c>
      <c r="D5799" t="s">
        <v>86</v>
      </c>
      <c r="E5799" t="s">
        <v>11297</v>
      </c>
      <c r="F5799" t="s">
        <v>11298</v>
      </c>
      <c r="G5799" t="s">
        <v>134</v>
      </c>
      <c r="H5799" t="s">
        <v>142</v>
      </c>
      <c r="I5799" t="s">
        <v>78</v>
      </c>
      <c r="J5799" t="s">
        <v>136</v>
      </c>
      <c r="K5799" t="s">
        <v>22</v>
      </c>
      <c r="L5799" t="s">
        <v>137</v>
      </c>
      <c r="M5799" t="s">
        <v>21421</v>
      </c>
      <c r="N5799" t="s">
        <v>21422</v>
      </c>
      <c r="O5799">
        <v>7.6102777777777781</v>
      </c>
      <c r="P5799">
        <v>0</v>
      </c>
      <c r="Q5799">
        <v>54</v>
      </c>
      <c r="R5799">
        <v>0</v>
      </c>
      <c r="S5799">
        <v>7</v>
      </c>
      <c r="T5799">
        <v>0</v>
      </c>
      <c r="U5799">
        <v>8</v>
      </c>
      <c r="V5799">
        <v>0</v>
      </c>
      <c r="W5799">
        <v>0</v>
      </c>
      <c r="X5799">
        <v>0</v>
      </c>
      <c r="Y5799">
        <v>55.806399999999996</v>
      </c>
      <c r="Z5799">
        <v>0</v>
      </c>
      <c r="AA5799">
        <v>8.3111969999999999</v>
      </c>
      <c r="AB5799">
        <v>0</v>
      </c>
      <c r="AC5799">
        <v>120.02193</v>
      </c>
      <c r="AD5799">
        <v>0</v>
      </c>
      <c r="AE5799">
        <v>0</v>
      </c>
      <c r="AF5799">
        <v>184.13953000000001</v>
      </c>
    </row>
    <row r="5800" spans="1:32" x14ac:dyDescent="0.3">
      <c r="A5800">
        <v>3010141</v>
      </c>
      <c r="B5800">
        <v>1</v>
      </c>
      <c r="C5800" t="s">
        <v>82</v>
      </c>
      <c r="D5800" t="s">
        <v>108</v>
      </c>
      <c r="E5800" t="s">
        <v>21423</v>
      </c>
      <c r="F5800" t="s">
        <v>21424</v>
      </c>
      <c r="G5800" t="s">
        <v>134</v>
      </c>
      <c r="H5800" t="s">
        <v>336</v>
      </c>
      <c r="I5800" t="s">
        <v>78</v>
      </c>
      <c r="J5800" t="s">
        <v>136</v>
      </c>
      <c r="K5800" t="s">
        <v>22</v>
      </c>
      <c r="L5800" t="s">
        <v>137</v>
      </c>
      <c r="M5800" t="s">
        <v>21425</v>
      </c>
      <c r="N5800" t="s">
        <v>21426</v>
      </c>
      <c r="O5800">
        <v>1.2777777777777777</v>
      </c>
      <c r="P5800">
        <v>0</v>
      </c>
      <c r="Q5800">
        <v>4</v>
      </c>
      <c r="R5800">
        <v>0</v>
      </c>
      <c r="S5800">
        <v>12</v>
      </c>
      <c r="T5800">
        <v>0</v>
      </c>
      <c r="U5800">
        <v>4</v>
      </c>
      <c r="V5800">
        <v>0</v>
      </c>
      <c r="W5800">
        <v>0</v>
      </c>
      <c r="X5800">
        <v>0</v>
      </c>
      <c r="Y5800">
        <v>3.831909</v>
      </c>
      <c r="Z5800">
        <v>0</v>
      </c>
      <c r="AA5800">
        <v>19.917013000000001</v>
      </c>
      <c r="AB5800">
        <v>0</v>
      </c>
      <c r="AC5800">
        <v>3.9962977999999998</v>
      </c>
      <c r="AD5800">
        <v>0</v>
      </c>
      <c r="AE5800">
        <v>0</v>
      </c>
      <c r="AF5800">
        <v>27.74522</v>
      </c>
    </row>
    <row r="5801" spans="1:32" x14ac:dyDescent="0.3">
      <c r="A5801">
        <v>3016312</v>
      </c>
      <c r="B5801">
        <v>1</v>
      </c>
      <c r="C5801" t="s">
        <v>82</v>
      </c>
      <c r="D5801" t="s">
        <v>101</v>
      </c>
      <c r="E5801" t="s">
        <v>21427</v>
      </c>
      <c r="F5801" t="s">
        <v>21428</v>
      </c>
      <c r="G5801" t="s">
        <v>134</v>
      </c>
      <c r="H5801" t="s">
        <v>142</v>
      </c>
      <c r="I5801" t="s">
        <v>79</v>
      </c>
      <c r="J5801" t="s">
        <v>136</v>
      </c>
      <c r="K5801" t="s">
        <v>22</v>
      </c>
      <c r="L5801" t="s">
        <v>137</v>
      </c>
      <c r="M5801" t="s">
        <v>21429</v>
      </c>
      <c r="N5801" t="s">
        <v>21430</v>
      </c>
      <c r="O5801">
        <v>3.4569444444444444</v>
      </c>
      <c r="P5801">
        <v>11</v>
      </c>
      <c r="Q5801">
        <v>146</v>
      </c>
      <c r="R5801">
        <v>8</v>
      </c>
      <c r="S5801">
        <v>4</v>
      </c>
      <c r="T5801">
        <v>8</v>
      </c>
      <c r="U5801">
        <v>9</v>
      </c>
      <c r="V5801">
        <v>2</v>
      </c>
      <c r="W5801">
        <v>0</v>
      </c>
      <c r="X5801">
        <v>11.291226999999999</v>
      </c>
      <c r="Y5801">
        <v>167.26967999999999</v>
      </c>
      <c r="Z5801">
        <v>28.207737000000002</v>
      </c>
      <c r="AA5801">
        <v>1.7471535</v>
      </c>
      <c r="AB5801">
        <v>1171.4757</v>
      </c>
      <c r="AC5801">
        <v>30.508692</v>
      </c>
      <c r="AD5801">
        <v>2069.2959999999998</v>
      </c>
      <c r="AE5801">
        <v>0</v>
      </c>
      <c r="AF5801">
        <v>3479.7961</v>
      </c>
    </row>
    <row r="5802" spans="1:32" x14ac:dyDescent="0.3">
      <c r="A5802">
        <v>3008212</v>
      </c>
      <c r="B5802">
        <v>1</v>
      </c>
      <c r="C5802" t="s">
        <v>82</v>
      </c>
      <c r="D5802" t="s">
        <v>92</v>
      </c>
      <c r="E5802" t="s">
        <v>21431</v>
      </c>
      <c r="F5802" t="s">
        <v>21432</v>
      </c>
      <c r="G5802" t="s">
        <v>134</v>
      </c>
      <c r="H5802" t="s">
        <v>367</v>
      </c>
      <c r="I5802" t="s">
        <v>78</v>
      </c>
      <c r="J5802" t="s">
        <v>136</v>
      </c>
      <c r="K5802" t="s">
        <v>22</v>
      </c>
      <c r="L5802" t="s">
        <v>177</v>
      </c>
      <c r="M5802" t="s">
        <v>21433</v>
      </c>
      <c r="N5802" t="s">
        <v>21434</v>
      </c>
      <c r="O5802">
        <v>2.3823605555555556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1.8965129000000001</v>
      </c>
      <c r="AD5802">
        <v>0</v>
      </c>
      <c r="AE5802">
        <v>0</v>
      </c>
      <c r="AF5802">
        <v>1.8965129000000001</v>
      </c>
    </row>
    <row r="5803" spans="1:32" x14ac:dyDescent="0.3">
      <c r="A5803">
        <v>3007130</v>
      </c>
      <c r="B5803">
        <v>1</v>
      </c>
      <c r="C5803" t="s">
        <v>82</v>
      </c>
      <c r="D5803" t="s">
        <v>93</v>
      </c>
      <c r="E5803" t="s">
        <v>21435</v>
      </c>
      <c r="F5803" t="s">
        <v>21436</v>
      </c>
      <c r="G5803" t="s">
        <v>134</v>
      </c>
      <c r="H5803" t="s">
        <v>142</v>
      </c>
      <c r="I5803" t="s">
        <v>78</v>
      </c>
      <c r="J5803" t="s">
        <v>136</v>
      </c>
      <c r="K5803" t="s">
        <v>22</v>
      </c>
      <c r="L5803" t="s">
        <v>137</v>
      </c>
      <c r="M5803" t="s">
        <v>21437</v>
      </c>
      <c r="N5803" t="s">
        <v>21438</v>
      </c>
      <c r="O5803">
        <v>3.799722222222222</v>
      </c>
      <c r="P5803">
        <v>0</v>
      </c>
      <c r="Q5803">
        <v>371</v>
      </c>
      <c r="R5803">
        <v>0</v>
      </c>
      <c r="S5803">
        <v>0</v>
      </c>
      <c r="T5803">
        <v>0</v>
      </c>
      <c r="U5803">
        <v>58</v>
      </c>
      <c r="V5803">
        <v>0</v>
      </c>
      <c r="W5803">
        <v>0</v>
      </c>
      <c r="X5803">
        <v>0</v>
      </c>
      <c r="Y5803">
        <v>311.9837</v>
      </c>
      <c r="Z5803">
        <v>0</v>
      </c>
      <c r="AA5803">
        <v>0</v>
      </c>
      <c r="AB5803">
        <v>0</v>
      </c>
      <c r="AC5803">
        <v>317.76544000000001</v>
      </c>
      <c r="AD5803">
        <v>0</v>
      </c>
      <c r="AE5803">
        <v>0</v>
      </c>
      <c r="AF5803">
        <v>629.74914999999999</v>
      </c>
    </row>
    <row r="5804" spans="1:32" x14ac:dyDescent="0.3">
      <c r="A5804">
        <v>3014894</v>
      </c>
      <c r="B5804">
        <v>1</v>
      </c>
      <c r="C5804" t="s">
        <v>82</v>
      </c>
      <c r="D5804" t="s">
        <v>92</v>
      </c>
      <c r="E5804" t="s">
        <v>21439</v>
      </c>
      <c r="F5804" t="s">
        <v>21440</v>
      </c>
      <c r="G5804" t="s">
        <v>134</v>
      </c>
      <c r="H5804" t="s">
        <v>147</v>
      </c>
      <c r="I5804" t="s">
        <v>78</v>
      </c>
      <c r="J5804" t="s">
        <v>136</v>
      </c>
      <c r="K5804" t="s">
        <v>22</v>
      </c>
      <c r="L5804" t="s">
        <v>137</v>
      </c>
      <c r="M5804" t="s">
        <v>21441</v>
      </c>
      <c r="N5804" t="s">
        <v>21442</v>
      </c>
      <c r="O5804">
        <v>2.7124999999999999</v>
      </c>
      <c r="P5804">
        <v>0</v>
      </c>
      <c r="Q5804">
        <v>71</v>
      </c>
      <c r="R5804">
        <v>0</v>
      </c>
      <c r="S5804">
        <v>0</v>
      </c>
      <c r="T5804">
        <v>0</v>
      </c>
      <c r="U5804">
        <v>9</v>
      </c>
      <c r="V5804">
        <v>0</v>
      </c>
      <c r="W5804">
        <v>0</v>
      </c>
      <c r="X5804">
        <v>0</v>
      </c>
      <c r="Y5804">
        <v>81.100809999999996</v>
      </c>
      <c r="Z5804">
        <v>0</v>
      </c>
      <c r="AA5804">
        <v>0</v>
      </c>
      <c r="AB5804">
        <v>0</v>
      </c>
      <c r="AC5804">
        <v>10.068303</v>
      </c>
      <c r="AD5804">
        <v>0</v>
      </c>
      <c r="AE5804">
        <v>0</v>
      </c>
      <c r="AF5804">
        <v>91.169110000000003</v>
      </c>
    </row>
    <row r="5805" spans="1:32" x14ac:dyDescent="0.3">
      <c r="A5805">
        <v>3016088</v>
      </c>
      <c r="B5805">
        <v>1</v>
      </c>
      <c r="C5805" t="s">
        <v>82</v>
      </c>
      <c r="D5805" t="s">
        <v>113</v>
      </c>
      <c r="E5805" t="s">
        <v>21443</v>
      </c>
      <c r="F5805" t="s">
        <v>21444</v>
      </c>
      <c r="G5805" t="s">
        <v>134</v>
      </c>
      <c r="H5805" t="s">
        <v>142</v>
      </c>
      <c r="I5805" t="s">
        <v>79</v>
      </c>
      <c r="J5805" t="s">
        <v>136</v>
      </c>
      <c r="K5805" t="s">
        <v>22</v>
      </c>
      <c r="L5805" t="s">
        <v>137</v>
      </c>
      <c r="M5805" t="s">
        <v>21445</v>
      </c>
      <c r="N5805" t="s">
        <v>21446</v>
      </c>
      <c r="O5805">
        <v>4.9997222222222222</v>
      </c>
      <c r="P5805">
        <v>0</v>
      </c>
      <c r="Q5805">
        <v>282</v>
      </c>
      <c r="R5805">
        <v>0</v>
      </c>
      <c r="S5805">
        <v>2</v>
      </c>
      <c r="T5805">
        <v>0</v>
      </c>
      <c r="U5805">
        <v>34</v>
      </c>
      <c r="V5805">
        <v>0</v>
      </c>
      <c r="W5805">
        <v>0</v>
      </c>
      <c r="X5805">
        <v>0</v>
      </c>
      <c r="Y5805">
        <v>408.68033000000003</v>
      </c>
      <c r="Z5805">
        <v>0</v>
      </c>
      <c r="AA5805">
        <v>0.63355845</v>
      </c>
      <c r="AB5805">
        <v>0</v>
      </c>
      <c r="AC5805">
        <v>92.216459999999998</v>
      </c>
      <c r="AD5805">
        <v>0</v>
      </c>
      <c r="AE5805">
        <v>0</v>
      </c>
      <c r="AF5805">
        <v>501.53032999999999</v>
      </c>
    </row>
    <row r="5806" spans="1:32" x14ac:dyDescent="0.3">
      <c r="A5806">
        <v>3011343</v>
      </c>
      <c r="B5806">
        <v>1</v>
      </c>
      <c r="C5806" t="s">
        <v>82</v>
      </c>
      <c r="D5806" t="s">
        <v>99</v>
      </c>
      <c r="E5806" t="s">
        <v>21447</v>
      </c>
      <c r="F5806" t="s">
        <v>21448</v>
      </c>
      <c r="G5806" t="s">
        <v>134</v>
      </c>
      <c r="H5806" t="s">
        <v>216</v>
      </c>
      <c r="I5806" t="s">
        <v>78</v>
      </c>
      <c r="J5806" t="s">
        <v>136</v>
      </c>
      <c r="K5806" t="s">
        <v>22</v>
      </c>
      <c r="L5806" t="s">
        <v>177</v>
      </c>
      <c r="M5806" t="s">
        <v>21449</v>
      </c>
      <c r="N5806" t="s">
        <v>21450</v>
      </c>
      <c r="O5806">
        <v>2.9486958333333333</v>
      </c>
      <c r="P5806">
        <v>0</v>
      </c>
      <c r="Q5806">
        <v>1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4.0233214E-3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4.0233214E-3</v>
      </c>
    </row>
    <row r="5807" spans="1:32" x14ac:dyDescent="0.3">
      <c r="A5807">
        <v>3010473</v>
      </c>
      <c r="B5807">
        <v>1</v>
      </c>
      <c r="C5807" t="s">
        <v>82</v>
      </c>
      <c r="D5807" t="s">
        <v>90</v>
      </c>
      <c r="E5807" t="s">
        <v>21451</v>
      </c>
      <c r="F5807" t="s">
        <v>21452</v>
      </c>
      <c r="G5807" t="s">
        <v>134</v>
      </c>
      <c r="H5807" t="s">
        <v>293</v>
      </c>
      <c r="I5807" t="s">
        <v>78</v>
      </c>
      <c r="J5807" t="s">
        <v>136</v>
      </c>
      <c r="K5807" t="s">
        <v>22</v>
      </c>
      <c r="L5807" t="s">
        <v>177</v>
      </c>
      <c r="M5807" t="s">
        <v>21453</v>
      </c>
      <c r="N5807" t="s">
        <v>21454</v>
      </c>
      <c r="O5807">
        <v>0.48448416666666666</v>
      </c>
      <c r="P5807">
        <v>0</v>
      </c>
      <c r="Q5807">
        <v>234</v>
      </c>
      <c r="R5807">
        <v>0</v>
      </c>
      <c r="S5807">
        <v>0</v>
      </c>
      <c r="T5807">
        <v>0</v>
      </c>
      <c r="U5807">
        <v>10</v>
      </c>
      <c r="V5807">
        <v>0</v>
      </c>
      <c r="W5807">
        <v>0</v>
      </c>
      <c r="X5807">
        <v>0</v>
      </c>
      <c r="Y5807">
        <v>26.045797</v>
      </c>
      <c r="Z5807">
        <v>0</v>
      </c>
      <c r="AA5807">
        <v>0</v>
      </c>
      <c r="AB5807">
        <v>0</v>
      </c>
      <c r="AC5807">
        <v>11.987643</v>
      </c>
      <c r="AD5807">
        <v>0</v>
      </c>
      <c r="AE5807">
        <v>0</v>
      </c>
      <c r="AF5807">
        <v>38.033439999999999</v>
      </c>
    </row>
    <row r="5808" spans="1:32" x14ac:dyDescent="0.3">
      <c r="A5808">
        <v>3008257</v>
      </c>
      <c r="B5808">
        <v>1</v>
      </c>
      <c r="C5808" t="s">
        <v>82</v>
      </c>
      <c r="D5808" t="s">
        <v>105</v>
      </c>
      <c r="E5808" t="s">
        <v>21455</v>
      </c>
      <c r="F5808" t="s">
        <v>21456</v>
      </c>
      <c r="G5808" t="s">
        <v>134</v>
      </c>
      <c r="H5808" t="s">
        <v>14248</v>
      </c>
      <c r="I5808" t="s">
        <v>78</v>
      </c>
      <c r="J5808" t="s">
        <v>136</v>
      </c>
      <c r="K5808" t="s">
        <v>22</v>
      </c>
      <c r="L5808" t="s">
        <v>177</v>
      </c>
      <c r="M5808" t="s">
        <v>21457</v>
      </c>
      <c r="N5808" t="s">
        <v>9146</v>
      </c>
      <c r="O5808">
        <v>1.8178769444444445</v>
      </c>
      <c r="P5808">
        <v>0</v>
      </c>
      <c r="Q5808">
        <v>13</v>
      </c>
      <c r="R5808">
        <v>0</v>
      </c>
      <c r="S5808">
        <v>23</v>
      </c>
      <c r="T5808">
        <v>0</v>
      </c>
      <c r="U5808">
        <v>3</v>
      </c>
      <c r="V5808">
        <v>0</v>
      </c>
      <c r="W5808">
        <v>0</v>
      </c>
      <c r="X5808">
        <v>0</v>
      </c>
      <c r="Y5808">
        <v>7.9833182999999996</v>
      </c>
      <c r="Z5808">
        <v>0</v>
      </c>
      <c r="AA5808">
        <v>14.715939499999999</v>
      </c>
      <c r="AB5808">
        <v>0</v>
      </c>
      <c r="AC5808">
        <v>10.253109</v>
      </c>
      <c r="AD5808">
        <v>0</v>
      </c>
      <c r="AE5808">
        <v>0</v>
      </c>
      <c r="AF5808">
        <v>32.952365999999998</v>
      </c>
    </row>
    <row r="5809" spans="1:32" x14ac:dyDescent="0.3">
      <c r="A5809">
        <v>3012924</v>
      </c>
      <c r="B5809">
        <v>1</v>
      </c>
      <c r="C5809" t="s">
        <v>82</v>
      </c>
      <c r="D5809" t="s">
        <v>90</v>
      </c>
      <c r="E5809" t="s">
        <v>21458</v>
      </c>
      <c r="F5809" t="s">
        <v>21459</v>
      </c>
      <c r="G5809" t="s">
        <v>134</v>
      </c>
      <c r="H5809" t="s">
        <v>142</v>
      </c>
      <c r="I5809" t="s">
        <v>78</v>
      </c>
      <c r="J5809" t="s">
        <v>136</v>
      </c>
      <c r="K5809" t="s">
        <v>22</v>
      </c>
      <c r="L5809" t="s">
        <v>137</v>
      </c>
      <c r="M5809" t="s">
        <v>21460</v>
      </c>
      <c r="N5809" t="s">
        <v>21461</v>
      </c>
      <c r="O5809">
        <v>6.7416666666666663</v>
      </c>
      <c r="P5809">
        <v>0</v>
      </c>
      <c r="Q5809">
        <v>166</v>
      </c>
      <c r="R5809">
        <v>0</v>
      </c>
      <c r="S5809">
        <v>0</v>
      </c>
      <c r="T5809">
        <v>0</v>
      </c>
      <c r="U5809">
        <v>37</v>
      </c>
      <c r="V5809">
        <v>0</v>
      </c>
      <c r="W5809">
        <v>0</v>
      </c>
      <c r="X5809">
        <v>0</v>
      </c>
      <c r="Y5809">
        <v>311.80768</v>
      </c>
      <c r="Z5809">
        <v>0</v>
      </c>
      <c r="AA5809">
        <v>0</v>
      </c>
      <c r="AB5809">
        <v>0</v>
      </c>
      <c r="AC5809">
        <v>273.08422999999999</v>
      </c>
      <c r="AD5809">
        <v>0</v>
      </c>
      <c r="AE5809">
        <v>0</v>
      </c>
      <c r="AF5809">
        <v>584.89189999999996</v>
      </c>
    </row>
    <row r="5810" spans="1:32" x14ac:dyDescent="0.3">
      <c r="A5810">
        <v>3016269</v>
      </c>
      <c r="B5810">
        <v>1</v>
      </c>
      <c r="C5810" t="s">
        <v>82</v>
      </c>
      <c r="D5810" t="s">
        <v>101</v>
      </c>
      <c r="E5810" t="s">
        <v>21462</v>
      </c>
      <c r="F5810" t="s">
        <v>21463</v>
      </c>
      <c r="G5810" t="s">
        <v>134</v>
      </c>
      <c r="H5810" t="s">
        <v>142</v>
      </c>
      <c r="I5810" t="s">
        <v>79</v>
      </c>
      <c r="J5810" t="s">
        <v>136</v>
      </c>
      <c r="K5810" t="s">
        <v>22</v>
      </c>
      <c r="L5810" t="s">
        <v>137</v>
      </c>
      <c r="M5810" t="s">
        <v>21464</v>
      </c>
      <c r="N5810" t="s">
        <v>21465</v>
      </c>
      <c r="O5810">
        <v>5.7575000000000003</v>
      </c>
      <c r="P5810">
        <v>11</v>
      </c>
      <c r="Q5810">
        <v>213</v>
      </c>
      <c r="R5810">
        <v>9</v>
      </c>
      <c r="S5810">
        <v>39</v>
      </c>
      <c r="T5810">
        <v>18</v>
      </c>
      <c r="U5810">
        <v>69</v>
      </c>
      <c r="V5810">
        <v>1</v>
      </c>
      <c r="W5810">
        <v>0</v>
      </c>
      <c r="X5810">
        <v>165.01966999999999</v>
      </c>
      <c r="Y5810">
        <v>697.67255</v>
      </c>
      <c r="Z5810">
        <v>194.70581000000001</v>
      </c>
      <c r="AA5810">
        <v>257.56700000000001</v>
      </c>
      <c r="AB5810">
        <v>1873.0748000000001</v>
      </c>
      <c r="AC5810">
        <v>1273.0708</v>
      </c>
      <c r="AD5810">
        <v>180.55082999999999</v>
      </c>
      <c r="AE5810">
        <v>0</v>
      </c>
      <c r="AF5810">
        <v>4641.6616000000004</v>
      </c>
    </row>
    <row r="5811" spans="1:32" x14ac:dyDescent="0.3">
      <c r="A5811">
        <v>3000071</v>
      </c>
      <c r="B5811">
        <v>1</v>
      </c>
      <c r="C5811" t="s">
        <v>82</v>
      </c>
      <c r="D5811" t="s">
        <v>88</v>
      </c>
      <c r="E5811" t="s">
        <v>21466</v>
      </c>
      <c r="F5811" t="s">
        <v>21467</v>
      </c>
      <c r="G5811" t="s">
        <v>134</v>
      </c>
      <c r="H5811" t="s">
        <v>147</v>
      </c>
      <c r="I5811" t="s">
        <v>78</v>
      </c>
      <c r="J5811" t="s">
        <v>136</v>
      </c>
      <c r="K5811" t="s">
        <v>22</v>
      </c>
      <c r="L5811" t="s">
        <v>137</v>
      </c>
      <c r="M5811" t="s">
        <v>21468</v>
      </c>
      <c r="N5811" t="s">
        <v>21469</v>
      </c>
      <c r="O5811">
        <v>7.9227777777777781</v>
      </c>
      <c r="P5811">
        <v>0</v>
      </c>
      <c r="Q5811">
        <v>35</v>
      </c>
      <c r="R5811">
        <v>0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0</v>
      </c>
      <c r="Y5811">
        <v>30.84976</v>
      </c>
      <c r="Z5811">
        <v>0</v>
      </c>
      <c r="AA5811">
        <v>0</v>
      </c>
      <c r="AB5811">
        <v>0</v>
      </c>
      <c r="AC5811">
        <v>0.65875079999999997</v>
      </c>
      <c r="AD5811">
        <v>0</v>
      </c>
      <c r="AE5811">
        <v>0</v>
      </c>
      <c r="AF5811">
        <v>31.508510000000001</v>
      </c>
    </row>
    <row r="5812" spans="1:32" x14ac:dyDescent="0.3">
      <c r="A5812">
        <v>3008872</v>
      </c>
      <c r="B5812">
        <v>1</v>
      </c>
      <c r="C5812" t="s">
        <v>82</v>
      </c>
      <c r="D5812" t="s">
        <v>113</v>
      </c>
      <c r="E5812" t="s">
        <v>21470</v>
      </c>
      <c r="F5812" t="s">
        <v>21471</v>
      </c>
      <c r="G5812" t="s">
        <v>134</v>
      </c>
      <c r="H5812" t="s">
        <v>182</v>
      </c>
      <c r="I5812" t="s">
        <v>78</v>
      </c>
      <c r="J5812" t="s">
        <v>136</v>
      </c>
      <c r="K5812" t="s">
        <v>22</v>
      </c>
      <c r="L5812" t="s">
        <v>177</v>
      </c>
      <c r="M5812" t="s">
        <v>21472</v>
      </c>
      <c r="N5812" t="s">
        <v>6651</v>
      </c>
      <c r="O5812">
        <v>3.0080091666666666</v>
      </c>
      <c r="P5812">
        <v>0</v>
      </c>
      <c r="Q5812">
        <v>17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31.424060000000001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31.424060000000001</v>
      </c>
    </row>
    <row r="5813" spans="1:32" x14ac:dyDescent="0.3">
      <c r="A5813">
        <v>3010821</v>
      </c>
      <c r="B5813">
        <v>1</v>
      </c>
      <c r="C5813" t="s">
        <v>82</v>
      </c>
      <c r="D5813" t="s">
        <v>90</v>
      </c>
      <c r="E5813" t="s">
        <v>21473</v>
      </c>
      <c r="F5813" t="s">
        <v>21474</v>
      </c>
      <c r="G5813" t="s">
        <v>134</v>
      </c>
      <c r="H5813" t="s">
        <v>874</v>
      </c>
      <c r="I5813" t="s">
        <v>78</v>
      </c>
      <c r="J5813" t="s">
        <v>136</v>
      </c>
      <c r="K5813" t="s">
        <v>3</v>
      </c>
      <c r="L5813" t="s">
        <v>177</v>
      </c>
      <c r="M5813" t="s">
        <v>21475</v>
      </c>
      <c r="N5813" t="s">
        <v>21476</v>
      </c>
      <c r="O5813">
        <v>2.3222144444444446</v>
      </c>
      <c r="P5813">
        <v>0</v>
      </c>
      <c r="Q5813">
        <v>4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2.0674025999999999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2.0674025999999999</v>
      </c>
    </row>
    <row r="5814" spans="1:32" x14ac:dyDescent="0.3">
      <c r="A5814">
        <v>3011174</v>
      </c>
      <c r="B5814">
        <v>1</v>
      </c>
      <c r="C5814" t="s">
        <v>82</v>
      </c>
      <c r="D5814" t="s">
        <v>108</v>
      </c>
      <c r="E5814" t="s">
        <v>21477</v>
      </c>
      <c r="F5814" t="s">
        <v>21478</v>
      </c>
      <c r="G5814" t="s">
        <v>134</v>
      </c>
      <c r="H5814" t="s">
        <v>211</v>
      </c>
      <c r="I5814" t="s">
        <v>79</v>
      </c>
      <c r="J5814" t="s">
        <v>136</v>
      </c>
      <c r="K5814" t="s">
        <v>22</v>
      </c>
      <c r="L5814" t="s">
        <v>177</v>
      </c>
      <c r="M5814" t="s">
        <v>21479</v>
      </c>
      <c r="N5814" t="s">
        <v>21480</v>
      </c>
      <c r="O5814">
        <v>0.21694444444444444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1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100.05270400000001</v>
      </c>
      <c r="AE5814">
        <v>0</v>
      </c>
      <c r="AF5814">
        <v>100.05270400000001</v>
      </c>
    </row>
    <row r="5815" spans="1:32" x14ac:dyDescent="0.3">
      <c r="A5815">
        <v>3019273</v>
      </c>
      <c r="B5815">
        <v>1</v>
      </c>
      <c r="C5815" t="s">
        <v>82</v>
      </c>
      <c r="D5815" t="s">
        <v>112</v>
      </c>
      <c r="E5815" t="s">
        <v>21481</v>
      </c>
      <c r="F5815" t="s">
        <v>21482</v>
      </c>
      <c r="G5815" t="s">
        <v>134</v>
      </c>
      <c r="H5815" t="s">
        <v>211</v>
      </c>
      <c r="I5815" t="s">
        <v>79</v>
      </c>
      <c r="J5815" t="s">
        <v>136</v>
      </c>
      <c r="K5815" t="s">
        <v>22</v>
      </c>
      <c r="L5815" t="s">
        <v>177</v>
      </c>
      <c r="M5815" t="s">
        <v>21483</v>
      </c>
      <c r="N5815" t="s">
        <v>21484</v>
      </c>
      <c r="O5815">
        <v>0.12277777777777778</v>
      </c>
      <c r="P5815">
        <v>3</v>
      </c>
      <c r="Q5815">
        <v>2080</v>
      </c>
      <c r="R5815">
        <v>66</v>
      </c>
      <c r="S5815">
        <v>178</v>
      </c>
      <c r="T5815">
        <v>34</v>
      </c>
      <c r="U5815">
        <v>276</v>
      </c>
      <c r="V5815">
        <v>7</v>
      </c>
      <c r="W5815">
        <v>0</v>
      </c>
      <c r="X5815">
        <v>0.42781812000000002</v>
      </c>
      <c r="Y5815">
        <v>80.211074999999994</v>
      </c>
      <c r="Z5815">
        <v>27.169815</v>
      </c>
      <c r="AA5815">
        <v>20.492144</v>
      </c>
      <c r="AB5815">
        <v>13.879578</v>
      </c>
      <c r="AC5815">
        <v>30.722581999999999</v>
      </c>
      <c r="AD5815">
        <v>88.458519999999993</v>
      </c>
      <c r="AE5815">
        <v>0</v>
      </c>
      <c r="AF5815">
        <v>261.36153999999999</v>
      </c>
    </row>
    <row r="5816" spans="1:32" x14ac:dyDescent="0.3">
      <c r="A5816">
        <v>3001957</v>
      </c>
      <c r="B5816">
        <v>1</v>
      </c>
      <c r="C5816" t="s">
        <v>82</v>
      </c>
      <c r="D5816" t="s">
        <v>105</v>
      </c>
      <c r="E5816" t="s">
        <v>21485</v>
      </c>
      <c r="F5816" t="s">
        <v>21486</v>
      </c>
      <c r="G5816" t="s">
        <v>134</v>
      </c>
      <c r="H5816" t="s">
        <v>238</v>
      </c>
      <c r="I5816" t="s">
        <v>78</v>
      </c>
      <c r="J5816" t="s">
        <v>136</v>
      </c>
      <c r="K5816" t="s">
        <v>22</v>
      </c>
      <c r="L5816" t="s">
        <v>177</v>
      </c>
      <c r="M5816" t="s">
        <v>21487</v>
      </c>
      <c r="N5816" t="s">
        <v>21488</v>
      </c>
      <c r="O5816">
        <v>2.6308561111111111</v>
      </c>
      <c r="P5816">
        <v>0</v>
      </c>
      <c r="Q5816">
        <v>1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0.48411468000000002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0.48411468000000002</v>
      </c>
    </row>
    <row r="5817" spans="1:32" x14ac:dyDescent="0.3">
      <c r="A5817">
        <v>3008029</v>
      </c>
      <c r="B5817">
        <v>1</v>
      </c>
      <c r="C5817" t="s">
        <v>82</v>
      </c>
      <c r="D5817" t="s">
        <v>90</v>
      </c>
      <c r="E5817" t="s">
        <v>18186</v>
      </c>
      <c r="F5817" t="s">
        <v>18187</v>
      </c>
      <c r="G5817" t="s">
        <v>134</v>
      </c>
      <c r="H5817" t="s">
        <v>142</v>
      </c>
      <c r="I5817" t="s">
        <v>79</v>
      </c>
      <c r="J5817" t="s">
        <v>136</v>
      </c>
      <c r="K5817" t="s">
        <v>22</v>
      </c>
      <c r="L5817" t="s">
        <v>137</v>
      </c>
      <c r="M5817" t="s">
        <v>21489</v>
      </c>
      <c r="N5817" t="s">
        <v>21490</v>
      </c>
      <c r="O5817">
        <v>5.0636111111111113</v>
      </c>
      <c r="P5817">
        <v>1</v>
      </c>
      <c r="Q5817">
        <v>35</v>
      </c>
      <c r="R5817">
        <v>0</v>
      </c>
      <c r="S5817">
        <v>0</v>
      </c>
      <c r="T5817">
        <v>8</v>
      </c>
      <c r="U5817">
        <v>26</v>
      </c>
      <c r="V5817">
        <v>0</v>
      </c>
      <c r="W5817">
        <v>0</v>
      </c>
      <c r="X5817">
        <v>1.4528207</v>
      </c>
      <c r="Y5817">
        <v>43.930073</v>
      </c>
      <c r="Z5817">
        <v>0</v>
      </c>
      <c r="AA5817">
        <v>0</v>
      </c>
      <c r="AB5817">
        <v>1090.9247</v>
      </c>
      <c r="AC5817">
        <v>805.43119999999999</v>
      </c>
      <c r="AD5817">
        <v>0</v>
      </c>
      <c r="AE5817">
        <v>0</v>
      </c>
      <c r="AF5817">
        <v>1941.7388000000001</v>
      </c>
    </row>
    <row r="5818" spans="1:32" x14ac:dyDescent="0.3">
      <c r="A5818">
        <v>3016772</v>
      </c>
      <c r="B5818">
        <v>1</v>
      </c>
      <c r="C5818" t="s">
        <v>82</v>
      </c>
      <c r="D5818" t="s">
        <v>112</v>
      </c>
      <c r="E5818" t="s">
        <v>21491</v>
      </c>
      <c r="F5818" t="s">
        <v>21492</v>
      </c>
      <c r="G5818" t="s">
        <v>134</v>
      </c>
      <c r="H5818" t="s">
        <v>336</v>
      </c>
      <c r="I5818" t="s">
        <v>79</v>
      </c>
      <c r="J5818" t="s">
        <v>136</v>
      </c>
      <c r="K5818" t="s">
        <v>22</v>
      </c>
      <c r="L5818" t="s">
        <v>137</v>
      </c>
      <c r="M5818" t="s">
        <v>21493</v>
      </c>
      <c r="N5818" t="s">
        <v>21494</v>
      </c>
      <c r="O5818">
        <v>3.2777777777777777</v>
      </c>
      <c r="P5818">
        <v>0</v>
      </c>
      <c r="Q5818">
        <v>0</v>
      </c>
      <c r="R5818">
        <v>4</v>
      </c>
      <c r="S5818">
        <v>1</v>
      </c>
      <c r="T5818">
        <v>4</v>
      </c>
      <c r="U5818">
        <v>0</v>
      </c>
      <c r="V5818">
        <v>5</v>
      </c>
      <c r="W5818">
        <v>1</v>
      </c>
      <c r="X5818">
        <v>0</v>
      </c>
      <c r="Y5818">
        <v>0</v>
      </c>
      <c r="Z5818">
        <v>0</v>
      </c>
      <c r="AA5818">
        <v>1.2988767E-5</v>
      </c>
      <c r="AB5818">
        <v>441.76495</v>
      </c>
      <c r="AC5818">
        <v>0</v>
      </c>
      <c r="AD5818">
        <v>142.82523</v>
      </c>
      <c r="AE5818">
        <v>21.056968999999999</v>
      </c>
      <c r="AF5818">
        <v>605.64715999999999</v>
      </c>
    </row>
    <row r="5819" spans="1:32" x14ac:dyDescent="0.3">
      <c r="A5819">
        <v>3013950</v>
      </c>
      <c r="B5819">
        <v>2</v>
      </c>
      <c r="C5819" t="s">
        <v>82</v>
      </c>
      <c r="D5819" t="s">
        <v>92</v>
      </c>
      <c r="E5819" t="s">
        <v>21495</v>
      </c>
      <c r="F5819" t="s">
        <v>21496</v>
      </c>
      <c r="G5819" t="s">
        <v>134</v>
      </c>
      <c r="H5819" t="s">
        <v>327</v>
      </c>
      <c r="I5819" t="s">
        <v>78</v>
      </c>
      <c r="J5819" t="s">
        <v>136</v>
      </c>
      <c r="K5819" t="s">
        <v>22</v>
      </c>
      <c r="L5819" t="s">
        <v>177</v>
      </c>
      <c r="M5819" t="s">
        <v>21497</v>
      </c>
      <c r="N5819" t="s">
        <v>21498</v>
      </c>
      <c r="O5819">
        <v>0.79</v>
      </c>
      <c r="P5819">
        <v>0</v>
      </c>
      <c r="Q5819">
        <v>86</v>
      </c>
      <c r="R5819">
        <v>0</v>
      </c>
      <c r="S5819">
        <v>0</v>
      </c>
      <c r="T5819">
        <v>0</v>
      </c>
      <c r="U5819">
        <v>7</v>
      </c>
      <c r="V5819">
        <v>0</v>
      </c>
      <c r="W5819">
        <v>0</v>
      </c>
      <c r="X5819">
        <v>0</v>
      </c>
      <c r="Y5819">
        <v>14.253242</v>
      </c>
      <c r="Z5819">
        <v>0</v>
      </c>
      <c r="AA5819">
        <v>0</v>
      </c>
      <c r="AB5819">
        <v>0</v>
      </c>
      <c r="AC5819">
        <v>1.0244986</v>
      </c>
      <c r="AD5819">
        <v>0</v>
      </c>
      <c r="AE5819">
        <v>0</v>
      </c>
      <c r="AF5819">
        <v>15.27774</v>
      </c>
    </row>
    <row r="5820" spans="1:32" x14ac:dyDescent="0.3">
      <c r="A5820">
        <v>3006898</v>
      </c>
      <c r="B5820">
        <v>1</v>
      </c>
      <c r="C5820" t="s">
        <v>83</v>
      </c>
      <c r="D5820" t="s">
        <v>129</v>
      </c>
      <c r="E5820" t="s">
        <v>21499</v>
      </c>
      <c r="F5820" t="s">
        <v>21500</v>
      </c>
      <c r="G5820" t="s">
        <v>134</v>
      </c>
      <c r="H5820" t="s">
        <v>211</v>
      </c>
      <c r="I5820" t="s">
        <v>79</v>
      </c>
      <c r="J5820" t="s">
        <v>136</v>
      </c>
      <c r="K5820" t="s">
        <v>22</v>
      </c>
      <c r="L5820" t="s">
        <v>177</v>
      </c>
      <c r="M5820" t="s">
        <v>21501</v>
      </c>
      <c r="N5820" t="s">
        <v>21502</v>
      </c>
      <c r="O5820">
        <v>1.1405375000000002</v>
      </c>
      <c r="P5820">
        <v>0</v>
      </c>
      <c r="Q5820">
        <v>5370</v>
      </c>
      <c r="R5820">
        <v>0</v>
      </c>
      <c r="S5820">
        <v>1</v>
      </c>
      <c r="T5820">
        <v>3</v>
      </c>
      <c r="U5820">
        <v>1199</v>
      </c>
      <c r="V5820">
        <v>0</v>
      </c>
      <c r="W5820">
        <v>5</v>
      </c>
      <c r="X5820">
        <v>0</v>
      </c>
      <c r="Y5820">
        <v>1387.2085999999999</v>
      </c>
      <c r="Z5820">
        <v>0</v>
      </c>
      <c r="AA5820">
        <v>6.4112789999999998E-3</v>
      </c>
      <c r="AB5820">
        <v>130.74554000000001</v>
      </c>
      <c r="AC5820">
        <v>1436.0940000000001</v>
      </c>
      <c r="AD5820">
        <v>0</v>
      </c>
      <c r="AE5820">
        <v>30.603581999999999</v>
      </c>
      <c r="AF5820">
        <v>2984.6581999999999</v>
      </c>
    </row>
    <row r="5821" spans="1:32" x14ac:dyDescent="0.3">
      <c r="A5821">
        <v>3001176</v>
      </c>
      <c r="B5821">
        <v>1</v>
      </c>
      <c r="C5821" t="s">
        <v>82</v>
      </c>
      <c r="D5821" t="s">
        <v>90</v>
      </c>
      <c r="E5821" t="s">
        <v>21503</v>
      </c>
      <c r="F5821" t="s">
        <v>21504</v>
      </c>
      <c r="G5821" t="s">
        <v>134</v>
      </c>
      <c r="H5821" t="s">
        <v>142</v>
      </c>
      <c r="I5821" t="s">
        <v>79</v>
      </c>
      <c r="J5821" t="s">
        <v>136</v>
      </c>
      <c r="K5821" t="s">
        <v>22</v>
      </c>
      <c r="L5821" t="s">
        <v>137</v>
      </c>
      <c r="M5821" t="s">
        <v>21505</v>
      </c>
      <c r="N5821" t="s">
        <v>21506</v>
      </c>
      <c r="O5821">
        <v>8.181111111111111</v>
      </c>
      <c r="P5821">
        <v>0</v>
      </c>
      <c r="Q5821">
        <v>491</v>
      </c>
      <c r="R5821">
        <v>0</v>
      </c>
      <c r="S5821">
        <v>0</v>
      </c>
      <c r="T5821">
        <v>0</v>
      </c>
      <c r="U5821">
        <v>10</v>
      </c>
      <c r="V5821">
        <v>0</v>
      </c>
      <c r="W5821">
        <v>0</v>
      </c>
      <c r="X5821">
        <v>0</v>
      </c>
      <c r="Y5821">
        <v>897.67010000000005</v>
      </c>
      <c r="Z5821">
        <v>0</v>
      </c>
      <c r="AA5821">
        <v>0</v>
      </c>
      <c r="AB5821">
        <v>0</v>
      </c>
      <c r="AC5821">
        <v>45.919829999999997</v>
      </c>
      <c r="AD5821">
        <v>0</v>
      </c>
      <c r="AE5821">
        <v>0</v>
      </c>
      <c r="AF5821">
        <v>943.58996999999999</v>
      </c>
    </row>
    <row r="5822" spans="1:32" x14ac:dyDescent="0.3">
      <c r="A5822">
        <v>3013590</v>
      </c>
      <c r="B5822">
        <v>1</v>
      </c>
      <c r="C5822" t="s">
        <v>82</v>
      </c>
      <c r="D5822" t="s">
        <v>106</v>
      </c>
      <c r="E5822" t="s">
        <v>21507</v>
      </c>
      <c r="F5822" t="s">
        <v>21508</v>
      </c>
      <c r="G5822" t="s">
        <v>134</v>
      </c>
      <c r="H5822" t="s">
        <v>367</v>
      </c>
      <c r="I5822" t="s">
        <v>78</v>
      </c>
      <c r="J5822" t="s">
        <v>136</v>
      </c>
      <c r="K5822" t="s">
        <v>22</v>
      </c>
      <c r="L5822" t="s">
        <v>177</v>
      </c>
      <c r="M5822" t="s">
        <v>21509</v>
      </c>
      <c r="N5822" t="s">
        <v>21510</v>
      </c>
      <c r="O5822">
        <v>0.40929638888888892</v>
      </c>
      <c r="P5822">
        <v>0</v>
      </c>
      <c r="Q5822">
        <v>1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1.7494875999999999E-2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1.7494875999999999E-2</v>
      </c>
    </row>
    <row r="5823" spans="1:32" x14ac:dyDescent="0.3">
      <c r="A5823">
        <v>3000112</v>
      </c>
      <c r="B5823">
        <v>1</v>
      </c>
      <c r="C5823" t="s">
        <v>82</v>
      </c>
      <c r="D5823" t="s">
        <v>92</v>
      </c>
      <c r="E5823" t="s">
        <v>180</v>
      </c>
      <c r="F5823" t="s">
        <v>181</v>
      </c>
      <c r="G5823" t="s">
        <v>134</v>
      </c>
      <c r="H5823" t="s">
        <v>147</v>
      </c>
      <c r="I5823" t="s">
        <v>79</v>
      </c>
      <c r="J5823" t="s">
        <v>136</v>
      </c>
      <c r="K5823" t="s">
        <v>22</v>
      </c>
      <c r="L5823" t="s">
        <v>137</v>
      </c>
      <c r="M5823" t="s">
        <v>21511</v>
      </c>
      <c r="N5823" t="s">
        <v>21512</v>
      </c>
      <c r="O5823">
        <v>2.8569444444444443</v>
      </c>
      <c r="P5823">
        <v>7</v>
      </c>
      <c r="Q5823">
        <v>1160</v>
      </c>
      <c r="R5823">
        <v>8</v>
      </c>
      <c r="S5823">
        <v>54</v>
      </c>
      <c r="T5823">
        <v>11</v>
      </c>
      <c r="U5823">
        <v>35</v>
      </c>
      <c r="V5823">
        <v>0</v>
      </c>
      <c r="W5823">
        <v>1</v>
      </c>
      <c r="X5823">
        <v>86.539749999999998</v>
      </c>
      <c r="Y5823">
        <v>348.04629999999997</v>
      </c>
      <c r="Z5823">
        <v>45.515746999999998</v>
      </c>
      <c r="AA5823">
        <v>102.02902</v>
      </c>
      <c r="AB5823">
        <v>90.032240000000002</v>
      </c>
      <c r="AC5823">
        <v>104.165085</v>
      </c>
      <c r="AD5823">
        <v>0</v>
      </c>
      <c r="AE5823">
        <v>1.2385732</v>
      </c>
      <c r="AF5823">
        <v>777.56669999999997</v>
      </c>
    </row>
    <row r="5824" spans="1:32" x14ac:dyDescent="0.3">
      <c r="A5824">
        <v>3004718</v>
      </c>
      <c r="B5824">
        <v>1</v>
      </c>
      <c r="C5824" t="s">
        <v>82</v>
      </c>
      <c r="D5824" t="s">
        <v>90</v>
      </c>
      <c r="E5824" t="s">
        <v>21513</v>
      </c>
      <c r="F5824" t="s">
        <v>21514</v>
      </c>
      <c r="G5824" t="s">
        <v>134</v>
      </c>
      <c r="H5824" t="s">
        <v>142</v>
      </c>
      <c r="I5824" t="s">
        <v>78</v>
      </c>
      <c r="J5824" t="s">
        <v>136</v>
      </c>
      <c r="K5824" t="s">
        <v>22</v>
      </c>
      <c r="L5824" t="s">
        <v>137</v>
      </c>
      <c r="M5824" t="s">
        <v>21515</v>
      </c>
      <c r="N5824" t="s">
        <v>21516</v>
      </c>
      <c r="O5824">
        <v>6.3274544444444443</v>
      </c>
      <c r="P5824">
        <v>0</v>
      </c>
      <c r="Q5824">
        <v>108</v>
      </c>
      <c r="R5824">
        <v>0</v>
      </c>
      <c r="S5824">
        <v>0</v>
      </c>
      <c r="T5824">
        <v>0</v>
      </c>
      <c r="U5824">
        <v>10</v>
      </c>
      <c r="V5824">
        <v>0</v>
      </c>
      <c r="W5824">
        <v>0</v>
      </c>
      <c r="X5824">
        <v>0</v>
      </c>
      <c r="Y5824">
        <v>153.51703000000001</v>
      </c>
      <c r="Z5824">
        <v>0</v>
      </c>
      <c r="AA5824">
        <v>0</v>
      </c>
      <c r="AB5824">
        <v>0</v>
      </c>
      <c r="AC5824">
        <v>50.805945999999999</v>
      </c>
      <c r="AD5824">
        <v>0</v>
      </c>
      <c r="AE5824">
        <v>0</v>
      </c>
      <c r="AF5824">
        <v>204.32298</v>
      </c>
    </row>
    <row r="5825" spans="1:32" x14ac:dyDescent="0.3">
      <c r="A5825">
        <v>3005211</v>
      </c>
      <c r="B5825">
        <v>1</v>
      </c>
      <c r="C5825" t="s">
        <v>83</v>
      </c>
      <c r="D5825" t="s">
        <v>119</v>
      </c>
      <c r="E5825" t="s">
        <v>21517</v>
      </c>
      <c r="F5825" t="s">
        <v>21518</v>
      </c>
      <c r="G5825" t="s">
        <v>134</v>
      </c>
      <c r="H5825" t="s">
        <v>874</v>
      </c>
      <c r="I5825" t="s">
        <v>79</v>
      </c>
      <c r="J5825" t="s">
        <v>136</v>
      </c>
      <c r="K5825" t="s">
        <v>3</v>
      </c>
      <c r="L5825" t="s">
        <v>177</v>
      </c>
      <c r="M5825" t="s">
        <v>21519</v>
      </c>
      <c r="N5825" t="s">
        <v>21520</v>
      </c>
      <c r="O5825">
        <v>0.22694444444444445</v>
      </c>
      <c r="P5825">
        <v>1</v>
      </c>
      <c r="Q5825">
        <v>2901</v>
      </c>
      <c r="R5825">
        <v>0</v>
      </c>
      <c r="S5825">
        <v>58</v>
      </c>
      <c r="T5825">
        <v>8</v>
      </c>
      <c r="U5825">
        <v>375</v>
      </c>
      <c r="V5825">
        <v>0</v>
      </c>
      <c r="W5825">
        <v>1</v>
      </c>
      <c r="X5825">
        <v>13.450563000000001</v>
      </c>
      <c r="Y5825">
        <v>86.969610000000003</v>
      </c>
      <c r="Z5825">
        <v>0</v>
      </c>
      <c r="AA5825">
        <v>2.9353718999999998</v>
      </c>
      <c r="AB5825">
        <v>14.061242</v>
      </c>
      <c r="AC5825">
        <v>31.579657000000001</v>
      </c>
      <c r="AD5825">
        <v>0</v>
      </c>
      <c r="AE5825">
        <v>1.3666221000000001</v>
      </c>
      <c r="AF5825">
        <v>150.36306999999999</v>
      </c>
    </row>
    <row r="5826" spans="1:32" x14ac:dyDescent="0.3">
      <c r="A5826">
        <v>3017074</v>
      </c>
      <c r="B5826">
        <v>1</v>
      </c>
      <c r="C5826" t="s">
        <v>82</v>
      </c>
      <c r="D5826" t="s">
        <v>88</v>
      </c>
      <c r="E5826" t="s">
        <v>21521</v>
      </c>
      <c r="F5826" t="s">
        <v>21522</v>
      </c>
      <c r="G5826" t="s">
        <v>134</v>
      </c>
      <c r="H5826" t="s">
        <v>211</v>
      </c>
      <c r="I5826" t="s">
        <v>79</v>
      </c>
      <c r="J5826" t="s">
        <v>136</v>
      </c>
      <c r="K5826" t="s">
        <v>22</v>
      </c>
      <c r="L5826" t="s">
        <v>177</v>
      </c>
      <c r="M5826" t="s">
        <v>19946</v>
      </c>
      <c r="N5826" t="s">
        <v>21523</v>
      </c>
      <c r="O5826">
        <v>0.38916666666666666</v>
      </c>
      <c r="P5826">
        <v>1</v>
      </c>
      <c r="Q5826">
        <v>12257</v>
      </c>
      <c r="R5826">
        <v>16</v>
      </c>
      <c r="S5826">
        <v>195</v>
      </c>
      <c r="T5826">
        <v>40</v>
      </c>
      <c r="U5826">
        <v>978</v>
      </c>
      <c r="V5826">
        <v>1</v>
      </c>
      <c r="W5826">
        <v>1</v>
      </c>
      <c r="X5826">
        <v>0.12629086</v>
      </c>
      <c r="Y5826">
        <v>1458.6151</v>
      </c>
      <c r="Z5826">
        <v>4.4289940000000003</v>
      </c>
      <c r="AA5826">
        <v>21.408373000000001</v>
      </c>
      <c r="AB5826">
        <v>99.628550000000004</v>
      </c>
      <c r="AC5826">
        <v>377.85903999999999</v>
      </c>
      <c r="AD5826">
        <v>45.430889999999998</v>
      </c>
      <c r="AE5826">
        <v>8.0949159999999996</v>
      </c>
      <c r="AF5826">
        <v>2015.5922</v>
      </c>
    </row>
    <row r="5827" spans="1:32" x14ac:dyDescent="0.3">
      <c r="A5827">
        <v>3007298</v>
      </c>
      <c r="B5827">
        <v>1</v>
      </c>
      <c r="C5827" t="s">
        <v>83</v>
      </c>
      <c r="D5827" t="s">
        <v>115</v>
      </c>
      <c r="E5827" t="s">
        <v>21524</v>
      </c>
      <c r="F5827" t="s">
        <v>21525</v>
      </c>
      <c r="G5827" t="s">
        <v>134</v>
      </c>
      <c r="H5827" t="s">
        <v>211</v>
      </c>
      <c r="I5827" t="s">
        <v>79</v>
      </c>
      <c r="J5827" t="s">
        <v>136</v>
      </c>
      <c r="K5827" t="s">
        <v>22</v>
      </c>
      <c r="L5827" t="s">
        <v>177</v>
      </c>
      <c r="M5827" t="s">
        <v>21526</v>
      </c>
      <c r="N5827" t="s">
        <v>21527</v>
      </c>
      <c r="O5827">
        <v>2.4046202777777776</v>
      </c>
      <c r="P5827">
        <v>0</v>
      </c>
      <c r="Q5827">
        <v>443</v>
      </c>
      <c r="R5827">
        <v>7</v>
      </c>
      <c r="S5827">
        <v>15</v>
      </c>
      <c r="T5827">
        <v>1</v>
      </c>
      <c r="U5827">
        <v>27</v>
      </c>
      <c r="V5827">
        <v>0</v>
      </c>
      <c r="W5827">
        <v>0</v>
      </c>
      <c r="X5827">
        <v>0</v>
      </c>
      <c r="Y5827">
        <v>185.78945999999999</v>
      </c>
      <c r="Z5827">
        <v>4.0966997000000003</v>
      </c>
      <c r="AA5827">
        <v>4.3701395999999999</v>
      </c>
      <c r="AB5827">
        <v>9.8350799999999996</v>
      </c>
      <c r="AC5827">
        <v>43.913055</v>
      </c>
      <c r="AD5827">
        <v>0</v>
      </c>
      <c r="AE5827">
        <v>0</v>
      </c>
      <c r="AF5827">
        <v>248.00443999999999</v>
      </c>
    </row>
    <row r="5828" spans="1:32" x14ac:dyDescent="0.3">
      <c r="A5828">
        <v>3017020</v>
      </c>
      <c r="B5828">
        <v>1</v>
      </c>
      <c r="C5828" t="s">
        <v>82</v>
      </c>
      <c r="D5828" t="s">
        <v>112</v>
      </c>
      <c r="E5828" t="s">
        <v>21528</v>
      </c>
      <c r="F5828" t="s">
        <v>21529</v>
      </c>
      <c r="G5828" t="s">
        <v>134</v>
      </c>
      <c r="H5828" t="s">
        <v>874</v>
      </c>
      <c r="I5828" t="s">
        <v>78</v>
      </c>
      <c r="J5828" t="s">
        <v>136</v>
      </c>
      <c r="K5828" t="s">
        <v>22</v>
      </c>
      <c r="L5828" t="s">
        <v>177</v>
      </c>
      <c r="M5828" t="s">
        <v>21530</v>
      </c>
      <c r="N5828" t="s">
        <v>21531</v>
      </c>
      <c r="O5828">
        <v>1.7794805555555555</v>
      </c>
      <c r="P5828">
        <v>0</v>
      </c>
      <c r="Q5828">
        <v>42</v>
      </c>
      <c r="R5828">
        <v>0</v>
      </c>
      <c r="S5828">
        <v>0</v>
      </c>
      <c r="T5828">
        <v>0</v>
      </c>
      <c r="U5828">
        <v>6</v>
      </c>
      <c r="V5828">
        <v>0</v>
      </c>
      <c r="W5828">
        <v>0</v>
      </c>
      <c r="X5828">
        <v>0</v>
      </c>
      <c r="Y5828">
        <v>15.824728</v>
      </c>
      <c r="Z5828">
        <v>0</v>
      </c>
      <c r="AA5828">
        <v>0</v>
      </c>
      <c r="AB5828">
        <v>0</v>
      </c>
      <c r="AC5828">
        <v>15.165787999999999</v>
      </c>
      <c r="AD5828">
        <v>0</v>
      </c>
      <c r="AE5828">
        <v>0</v>
      </c>
      <c r="AF5828">
        <v>30.990514999999998</v>
      </c>
    </row>
    <row r="5829" spans="1:32" x14ac:dyDescent="0.3">
      <c r="A5829">
        <v>3013961</v>
      </c>
      <c r="B5829">
        <v>1</v>
      </c>
      <c r="C5829" t="s">
        <v>83</v>
      </c>
      <c r="D5829" t="s">
        <v>125</v>
      </c>
      <c r="E5829" t="s">
        <v>3152</v>
      </c>
      <c r="F5829" t="s">
        <v>3153</v>
      </c>
      <c r="G5829" t="s">
        <v>134</v>
      </c>
      <c r="H5829" t="s">
        <v>211</v>
      </c>
      <c r="I5829" t="s">
        <v>79</v>
      </c>
      <c r="J5829" t="s">
        <v>346</v>
      </c>
      <c r="K5829" t="s">
        <v>22</v>
      </c>
      <c r="L5829" t="s">
        <v>177</v>
      </c>
      <c r="M5829" t="s">
        <v>21532</v>
      </c>
      <c r="N5829" t="s">
        <v>21533</v>
      </c>
      <c r="O5829">
        <v>4.8888888888888891E-2</v>
      </c>
      <c r="P5829">
        <v>5</v>
      </c>
      <c r="Q5829">
        <v>793</v>
      </c>
      <c r="R5829">
        <v>44</v>
      </c>
      <c r="S5829">
        <v>24</v>
      </c>
      <c r="T5829">
        <v>13</v>
      </c>
      <c r="U5829">
        <v>56</v>
      </c>
      <c r="V5829">
        <v>5</v>
      </c>
      <c r="W5829">
        <v>0</v>
      </c>
      <c r="X5829">
        <v>0.22602203000000001</v>
      </c>
      <c r="Y5829">
        <v>4.1878924</v>
      </c>
      <c r="Z5829">
        <v>10.383565000000001</v>
      </c>
      <c r="AA5829">
        <v>0.12895187999999999</v>
      </c>
      <c r="AB5829">
        <v>1.7216902999999999</v>
      </c>
      <c r="AC5829">
        <v>0.91327829999999999</v>
      </c>
      <c r="AD5829">
        <v>20.001192</v>
      </c>
      <c r="AE5829">
        <v>0</v>
      </c>
      <c r="AF5829">
        <v>37.56259</v>
      </c>
    </row>
    <row r="5830" spans="1:32" x14ac:dyDescent="0.3">
      <c r="A5830">
        <v>3008376</v>
      </c>
      <c r="B5830">
        <v>1</v>
      </c>
      <c r="C5830" t="s">
        <v>82</v>
      </c>
      <c r="D5830" t="s">
        <v>92</v>
      </c>
      <c r="E5830" t="s">
        <v>6105</v>
      </c>
      <c r="F5830" t="s">
        <v>6106</v>
      </c>
      <c r="G5830" t="s">
        <v>134</v>
      </c>
      <c r="H5830" t="s">
        <v>147</v>
      </c>
      <c r="I5830" t="s">
        <v>79</v>
      </c>
      <c r="J5830" t="s">
        <v>136</v>
      </c>
      <c r="K5830" t="s">
        <v>22</v>
      </c>
      <c r="L5830" t="s">
        <v>137</v>
      </c>
      <c r="M5830" t="s">
        <v>21534</v>
      </c>
      <c r="N5830" t="s">
        <v>21535</v>
      </c>
      <c r="O5830">
        <v>9.9357066666666665</v>
      </c>
      <c r="P5830">
        <v>0</v>
      </c>
      <c r="Q5830">
        <v>40</v>
      </c>
      <c r="R5830">
        <v>0</v>
      </c>
      <c r="S5830">
        <v>5</v>
      </c>
      <c r="T5830">
        <v>2</v>
      </c>
      <c r="U5830">
        <v>3</v>
      </c>
      <c r="V5830">
        <v>0</v>
      </c>
      <c r="W5830">
        <v>0</v>
      </c>
      <c r="X5830">
        <v>0</v>
      </c>
      <c r="Y5830">
        <v>31.405283000000001</v>
      </c>
      <c r="Z5830">
        <v>0</v>
      </c>
      <c r="AA5830">
        <v>15.267042999999999</v>
      </c>
      <c r="AB5830">
        <v>46.545937000000002</v>
      </c>
      <c r="AC5830">
        <v>0.58848219999999996</v>
      </c>
      <c r="AD5830">
        <v>0</v>
      </c>
      <c r="AE5830">
        <v>0</v>
      </c>
      <c r="AF5830">
        <v>93.806749999999994</v>
      </c>
    </row>
    <row r="5831" spans="1:32" x14ac:dyDescent="0.3">
      <c r="A5831">
        <v>3005271</v>
      </c>
      <c r="B5831">
        <v>1</v>
      </c>
      <c r="C5831" t="s">
        <v>83</v>
      </c>
      <c r="D5831" t="s">
        <v>115</v>
      </c>
      <c r="E5831" t="s">
        <v>11335</v>
      </c>
      <c r="F5831" t="s">
        <v>11336</v>
      </c>
      <c r="G5831" t="s">
        <v>134</v>
      </c>
      <c r="H5831" t="s">
        <v>142</v>
      </c>
      <c r="I5831" t="s">
        <v>78</v>
      </c>
      <c r="J5831" t="s">
        <v>136</v>
      </c>
      <c r="K5831" t="s">
        <v>22</v>
      </c>
      <c r="L5831" t="s">
        <v>137</v>
      </c>
      <c r="M5831" t="s">
        <v>21536</v>
      </c>
      <c r="N5831" t="s">
        <v>21537</v>
      </c>
      <c r="O5831">
        <v>6.4741666666666671</v>
      </c>
      <c r="P5831">
        <v>0</v>
      </c>
      <c r="Q5831">
        <v>0</v>
      </c>
      <c r="R5831">
        <v>0</v>
      </c>
      <c r="S5831">
        <v>0</v>
      </c>
      <c r="T5831">
        <v>1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37.565734999999997</v>
      </c>
      <c r="AC5831">
        <v>0</v>
      </c>
      <c r="AD5831">
        <v>0</v>
      </c>
      <c r="AE5831">
        <v>0</v>
      </c>
      <c r="AF5831">
        <v>37.565734999999997</v>
      </c>
    </row>
    <row r="5832" spans="1:32" x14ac:dyDescent="0.3">
      <c r="A5832">
        <v>3010315</v>
      </c>
      <c r="B5832">
        <v>1</v>
      </c>
      <c r="C5832" t="s">
        <v>82</v>
      </c>
      <c r="D5832" t="s">
        <v>84</v>
      </c>
      <c r="E5832" t="s">
        <v>21538</v>
      </c>
      <c r="F5832" t="s">
        <v>21539</v>
      </c>
      <c r="G5832" t="s">
        <v>134</v>
      </c>
      <c r="H5832" t="s">
        <v>478</v>
      </c>
      <c r="I5832" t="s">
        <v>78</v>
      </c>
      <c r="J5832" t="s">
        <v>136</v>
      </c>
      <c r="K5832" t="s">
        <v>22</v>
      </c>
      <c r="L5832" t="s">
        <v>177</v>
      </c>
      <c r="M5832" t="s">
        <v>21540</v>
      </c>
      <c r="N5832" t="s">
        <v>21541</v>
      </c>
      <c r="O5832">
        <v>4.0699363888888893</v>
      </c>
      <c r="P5832">
        <v>0</v>
      </c>
      <c r="Q5832">
        <v>47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38.868519999999997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38.868519999999997</v>
      </c>
    </row>
    <row r="5833" spans="1:32" x14ac:dyDescent="0.3">
      <c r="A5833">
        <v>3009474</v>
      </c>
      <c r="B5833">
        <v>1</v>
      </c>
      <c r="C5833" t="s">
        <v>82</v>
      </c>
      <c r="D5833" t="s">
        <v>104</v>
      </c>
      <c r="E5833" t="s">
        <v>11048</v>
      </c>
      <c r="F5833" t="s">
        <v>11049</v>
      </c>
      <c r="G5833" t="s">
        <v>134</v>
      </c>
      <c r="H5833" t="s">
        <v>478</v>
      </c>
      <c r="I5833" t="s">
        <v>78</v>
      </c>
      <c r="J5833" t="s">
        <v>136</v>
      </c>
      <c r="K5833" t="s">
        <v>22</v>
      </c>
      <c r="L5833" t="s">
        <v>177</v>
      </c>
      <c r="M5833" t="s">
        <v>21542</v>
      </c>
      <c r="N5833" t="s">
        <v>21543</v>
      </c>
      <c r="O5833">
        <v>2.8471077777777776</v>
      </c>
      <c r="P5833">
        <v>0</v>
      </c>
      <c r="Q5833">
        <v>11</v>
      </c>
      <c r="R5833">
        <v>0</v>
      </c>
      <c r="S5833">
        <v>0</v>
      </c>
      <c r="T5833">
        <v>0</v>
      </c>
      <c r="U5833">
        <v>14</v>
      </c>
      <c r="V5833">
        <v>0</v>
      </c>
      <c r="W5833">
        <v>0</v>
      </c>
      <c r="X5833">
        <v>0</v>
      </c>
      <c r="Y5833">
        <v>10.159998999999999</v>
      </c>
      <c r="Z5833">
        <v>0</v>
      </c>
      <c r="AA5833">
        <v>0</v>
      </c>
      <c r="AB5833">
        <v>0</v>
      </c>
      <c r="AC5833">
        <v>55.044919999999998</v>
      </c>
      <c r="AD5833">
        <v>0</v>
      </c>
      <c r="AE5833">
        <v>0</v>
      </c>
      <c r="AF5833">
        <v>65.204920000000001</v>
      </c>
    </row>
    <row r="5834" spans="1:32" x14ac:dyDescent="0.3">
      <c r="A5834">
        <v>3014445</v>
      </c>
      <c r="B5834">
        <v>1</v>
      </c>
      <c r="C5834" t="s">
        <v>82</v>
      </c>
      <c r="D5834" t="s">
        <v>88</v>
      </c>
      <c r="E5834" t="s">
        <v>21544</v>
      </c>
      <c r="F5834" t="s">
        <v>21545</v>
      </c>
      <c r="G5834" t="s">
        <v>134</v>
      </c>
      <c r="H5834" t="s">
        <v>135</v>
      </c>
      <c r="I5834" t="s">
        <v>79</v>
      </c>
      <c r="J5834" t="s">
        <v>136</v>
      </c>
      <c r="K5834" t="s">
        <v>22</v>
      </c>
      <c r="L5834" t="s">
        <v>177</v>
      </c>
      <c r="M5834" t="s">
        <v>21546</v>
      </c>
      <c r="N5834" t="s">
        <v>21547</v>
      </c>
      <c r="O5834">
        <v>0.40888888888888891</v>
      </c>
      <c r="P5834">
        <v>0</v>
      </c>
      <c r="Q5834">
        <v>23582</v>
      </c>
      <c r="R5834">
        <v>56</v>
      </c>
      <c r="S5834">
        <v>509</v>
      </c>
      <c r="T5834">
        <v>78</v>
      </c>
      <c r="U5834">
        <v>3752</v>
      </c>
      <c r="V5834">
        <v>13</v>
      </c>
      <c r="W5834">
        <v>8</v>
      </c>
      <c r="X5834">
        <v>0</v>
      </c>
      <c r="Y5834">
        <v>2287.0120000000002</v>
      </c>
      <c r="Z5834">
        <v>190.70953</v>
      </c>
      <c r="AA5834">
        <v>50.911166999999999</v>
      </c>
      <c r="AB5834">
        <v>923.46960000000001</v>
      </c>
      <c r="AC5834">
        <v>1188.7352000000001</v>
      </c>
      <c r="AD5834">
        <v>273.86403999999999</v>
      </c>
      <c r="AE5834">
        <v>21.465319000000001</v>
      </c>
      <c r="AF5834">
        <v>4936.1665000000003</v>
      </c>
    </row>
    <row r="5835" spans="1:32" x14ac:dyDescent="0.3">
      <c r="A5835">
        <v>3016403</v>
      </c>
      <c r="B5835">
        <v>1</v>
      </c>
      <c r="C5835" t="s">
        <v>82</v>
      </c>
      <c r="D5835" t="s">
        <v>84</v>
      </c>
      <c r="E5835" t="s">
        <v>21548</v>
      </c>
      <c r="F5835" t="s">
        <v>21549</v>
      </c>
      <c r="G5835" t="s">
        <v>134</v>
      </c>
      <c r="H5835" t="s">
        <v>211</v>
      </c>
      <c r="I5835" t="s">
        <v>79</v>
      </c>
      <c r="J5835" t="s">
        <v>136</v>
      </c>
      <c r="K5835" t="s">
        <v>22</v>
      </c>
      <c r="L5835" t="s">
        <v>177</v>
      </c>
      <c r="M5835" t="s">
        <v>21550</v>
      </c>
      <c r="N5835" t="s">
        <v>21551</v>
      </c>
      <c r="O5835">
        <v>0.9291666666666667</v>
      </c>
      <c r="P5835">
        <v>6</v>
      </c>
      <c r="Q5835">
        <v>2578</v>
      </c>
      <c r="R5835">
        <v>8</v>
      </c>
      <c r="S5835">
        <v>22</v>
      </c>
      <c r="T5835">
        <v>59</v>
      </c>
      <c r="U5835">
        <v>210</v>
      </c>
      <c r="V5835">
        <v>10</v>
      </c>
      <c r="W5835">
        <v>3</v>
      </c>
      <c r="X5835">
        <v>4.4674196000000004</v>
      </c>
      <c r="Y5835">
        <v>781.04693999999995</v>
      </c>
      <c r="Z5835">
        <v>89.730999999999995</v>
      </c>
      <c r="AA5835">
        <v>3.4595517999999998</v>
      </c>
      <c r="AB5835">
        <v>854.27202999999997</v>
      </c>
      <c r="AC5835">
        <v>251.30553</v>
      </c>
      <c r="AD5835">
        <v>822.91480000000001</v>
      </c>
      <c r="AE5835">
        <v>8.6935990000000007</v>
      </c>
      <c r="AF5835">
        <v>2815.8908999999999</v>
      </c>
    </row>
    <row r="5836" spans="1:32" x14ac:dyDescent="0.3">
      <c r="A5836">
        <v>3019562</v>
      </c>
      <c r="B5836">
        <v>1</v>
      </c>
      <c r="C5836" t="s">
        <v>82</v>
      </c>
      <c r="D5836" t="s">
        <v>90</v>
      </c>
      <c r="E5836" t="s">
        <v>21552</v>
      </c>
      <c r="F5836" t="s">
        <v>21553</v>
      </c>
      <c r="G5836" t="s">
        <v>134</v>
      </c>
      <c r="H5836" t="s">
        <v>211</v>
      </c>
      <c r="I5836" t="s">
        <v>79</v>
      </c>
      <c r="J5836" t="s">
        <v>136</v>
      </c>
      <c r="K5836" t="s">
        <v>22</v>
      </c>
      <c r="L5836" t="s">
        <v>177</v>
      </c>
      <c r="M5836" t="s">
        <v>21554</v>
      </c>
      <c r="N5836" t="s">
        <v>21555</v>
      </c>
      <c r="O5836">
        <v>4.5316666666666663</v>
      </c>
      <c r="P5836">
        <v>0</v>
      </c>
      <c r="Q5836">
        <v>9</v>
      </c>
      <c r="R5836">
        <v>0</v>
      </c>
      <c r="S5836">
        <v>0</v>
      </c>
      <c r="T5836">
        <v>0</v>
      </c>
      <c r="U5836">
        <v>5</v>
      </c>
      <c r="V5836">
        <v>0</v>
      </c>
      <c r="W5836">
        <v>0</v>
      </c>
      <c r="X5836">
        <v>0</v>
      </c>
      <c r="Y5836">
        <v>37.562305000000002</v>
      </c>
      <c r="Z5836">
        <v>0</v>
      </c>
      <c r="AA5836">
        <v>0</v>
      </c>
      <c r="AB5836">
        <v>0</v>
      </c>
      <c r="AC5836">
        <v>3.0368683000000001</v>
      </c>
      <c r="AD5836">
        <v>0</v>
      </c>
      <c r="AE5836">
        <v>0</v>
      </c>
      <c r="AF5836">
        <v>40.599173999999998</v>
      </c>
    </row>
    <row r="5837" spans="1:32" x14ac:dyDescent="0.3">
      <c r="A5837">
        <v>3017961</v>
      </c>
      <c r="B5837">
        <v>1</v>
      </c>
      <c r="C5837" t="s">
        <v>82</v>
      </c>
      <c r="D5837" t="s">
        <v>87</v>
      </c>
      <c r="E5837" t="s">
        <v>21556</v>
      </c>
      <c r="F5837" t="s">
        <v>21557</v>
      </c>
      <c r="G5837" t="s">
        <v>134</v>
      </c>
      <c r="H5837" t="s">
        <v>135</v>
      </c>
      <c r="I5837" t="s">
        <v>79</v>
      </c>
      <c r="J5837" t="s">
        <v>346</v>
      </c>
      <c r="K5837" t="s">
        <v>22</v>
      </c>
      <c r="L5837" t="s">
        <v>177</v>
      </c>
      <c r="M5837" t="s">
        <v>21558</v>
      </c>
      <c r="N5837" t="s">
        <v>18181</v>
      </c>
      <c r="O5837">
        <v>0.02</v>
      </c>
      <c r="P5837">
        <v>0</v>
      </c>
      <c r="Q5837">
        <v>1</v>
      </c>
      <c r="R5837">
        <v>0</v>
      </c>
      <c r="S5837">
        <v>0</v>
      </c>
      <c r="T5837">
        <v>0</v>
      </c>
      <c r="U5837">
        <v>12</v>
      </c>
      <c r="V5837">
        <v>0</v>
      </c>
      <c r="W5837">
        <v>0</v>
      </c>
      <c r="X5837">
        <v>0</v>
      </c>
      <c r="Y5837">
        <v>5.9621400000000003E-3</v>
      </c>
      <c r="Z5837">
        <v>0</v>
      </c>
      <c r="AA5837">
        <v>0</v>
      </c>
      <c r="AB5837">
        <v>0</v>
      </c>
      <c r="AC5837">
        <v>0.63336139999999996</v>
      </c>
      <c r="AD5837">
        <v>0</v>
      </c>
      <c r="AE5837">
        <v>0</v>
      </c>
      <c r="AF5837">
        <v>0.63932352999999997</v>
      </c>
    </row>
    <row r="5838" spans="1:32" x14ac:dyDescent="0.3">
      <c r="A5838">
        <v>3001192</v>
      </c>
      <c r="B5838">
        <v>1</v>
      </c>
      <c r="C5838" t="s">
        <v>82</v>
      </c>
      <c r="D5838" t="s">
        <v>106</v>
      </c>
      <c r="E5838" t="s">
        <v>21559</v>
      </c>
      <c r="F5838" t="s">
        <v>21560</v>
      </c>
      <c r="G5838" t="s">
        <v>134</v>
      </c>
      <c r="H5838" t="s">
        <v>147</v>
      </c>
      <c r="I5838" t="s">
        <v>79</v>
      </c>
      <c r="J5838" t="s">
        <v>136</v>
      </c>
      <c r="K5838" t="s">
        <v>22</v>
      </c>
      <c r="L5838" t="s">
        <v>137</v>
      </c>
      <c r="M5838" t="s">
        <v>21561</v>
      </c>
      <c r="N5838" t="s">
        <v>21562</v>
      </c>
      <c r="O5838">
        <v>7.8473755555555558</v>
      </c>
      <c r="P5838">
        <v>0</v>
      </c>
      <c r="Q5838">
        <v>680</v>
      </c>
      <c r="R5838">
        <v>0</v>
      </c>
      <c r="S5838">
        <v>0</v>
      </c>
      <c r="T5838">
        <v>0</v>
      </c>
      <c r="U5838">
        <v>36</v>
      </c>
      <c r="V5838">
        <v>0</v>
      </c>
      <c r="W5838">
        <v>0</v>
      </c>
      <c r="X5838">
        <v>0</v>
      </c>
      <c r="Y5838">
        <v>1404.3816999999999</v>
      </c>
      <c r="Z5838">
        <v>0</v>
      </c>
      <c r="AA5838">
        <v>0</v>
      </c>
      <c r="AB5838">
        <v>0</v>
      </c>
      <c r="AC5838">
        <v>299.83533</v>
      </c>
      <c r="AD5838">
        <v>0</v>
      </c>
      <c r="AE5838">
        <v>0</v>
      </c>
      <c r="AF5838">
        <v>1704.2170000000001</v>
      </c>
    </row>
    <row r="5839" spans="1:32" x14ac:dyDescent="0.3">
      <c r="A5839">
        <v>3015355</v>
      </c>
      <c r="B5839">
        <v>1</v>
      </c>
      <c r="C5839" t="s">
        <v>82</v>
      </c>
      <c r="D5839" t="s">
        <v>104</v>
      </c>
      <c r="E5839" t="s">
        <v>21563</v>
      </c>
      <c r="F5839" t="s">
        <v>21564</v>
      </c>
      <c r="G5839" t="s">
        <v>134</v>
      </c>
      <c r="H5839" t="s">
        <v>147</v>
      </c>
      <c r="I5839" t="s">
        <v>78</v>
      </c>
      <c r="J5839" t="s">
        <v>136</v>
      </c>
      <c r="K5839" t="s">
        <v>22</v>
      </c>
      <c r="L5839" t="s">
        <v>137</v>
      </c>
      <c r="M5839" t="s">
        <v>21565</v>
      </c>
      <c r="N5839" t="s">
        <v>21566</v>
      </c>
      <c r="O5839">
        <v>5.9616666666666669</v>
      </c>
      <c r="P5839">
        <v>0</v>
      </c>
      <c r="Q5839">
        <v>98</v>
      </c>
      <c r="R5839">
        <v>0</v>
      </c>
      <c r="S5839">
        <v>0</v>
      </c>
      <c r="T5839">
        <v>0</v>
      </c>
      <c r="U5839">
        <v>6</v>
      </c>
      <c r="V5839">
        <v>0</v>
      </c>
      <c r="W5839">
        <v>0</v>
      </c>
      <c r="X5839">
        <v>0</v>
      </c>
      <c r="Y5839">
        <v>242.10984999999999</v>
      </c>
      <c r="Z5839">
        <v>0</v>
      </c>
      <c r="AA5839">
        <v>0</v>
      </c>
      <c r="AB5839">
        <v>0</v>
      </c>
      <c r="AC5839">
        <v>15.975089000000001</v>
      </c>
      <c r="AD5839">
        <v>0</v>
      </c>
      <c r="AE5839">
        <v>0</v>
      </c>
      <c r="AF5839">
        <v>258.08492999999999</v>
      </c>
    </row>
    <row r="5840" spans="1:32" x14ac:dyDescent="0.3">
      <c r="A5840">
        <v>3011406</v>
      </c>
      <c r="B5840">
        <v>1</v>
      </c>
      <c r="C5840" t="s">
        <v>82</v>
      </c>
      <c r="D5840" t="s">
        <v>108</v>
      </c>
      <c r="E5840" t="s">
        <v>21567</v>
      </c>
      <c r="F5840" t="s">
        <v>21568</v>
      </c>
      <c r="G5840" t="s">
        <v>134</v>
      </c>
      <c r="H5840" t="s">
        <v>293</v>
      </c>
      <c r="I5840" t="s">
        <v>78</v>
      </c>
      <c r="J5840" t="s">
        <v>136</v>
      </c>
      <c r="K5840" t="s">
        <v>22</v>
      </c>
      <c r="L5840" t="s">
        <v>177</v>
      </c>
      <c r="M5840" t="s">
        <v>21569</v>
      </c>
      <c r="N5840" t="s">
        <v>21570</v>
      </c>
      <c r="O5840">
        <v>4.3018461111111117</v>
      </c>
      <c r="P5840">
        <v>0</v>
      </c>
      <c r="Q5840">
        <v>17</v>
      </c>
      <c r="R5840">
        <v>0</v>
      </c>
      <c r="S5840">
        <v>0</v>
      </c>
      <c r="T5840">
        <v>0</v>
      </c>
      <c r="U5840">
        <v>6</v>
      </c>
      <c r="V5840">
        <v>0</v>
      </c>
      <c r="W5840">
        <v>0</v>
      </c>
      <c r="X5840">
        <v>0</v>
      </c>
      <c r="Y5840">
        <v>19.764402</v>
      </c>
      <c r="Z5840">
        <v>0</v>
      </c>
      <c r="AA5840">
        <v>0</v>
      </c>
      <c r="AB5840">
        <v>0</v>
      </c>
      <c r="AC5840">
        <v>26.965004</v>
      </c>
      <c r="AD5840">
        <v>0</v>
      </c>
      <c r="AE5840">
        <v>0</v>
      </c>
      <c r="AF5840">
        <v>46.729410000000001</v>
      </c>
    </row>
    <row r="5841" spans="1:32" x14ac:dyDescent="0.3">
      <c r="A5841">
        <v>3000760</v>
      </c>
      <c r="B5841">
        <v>1</v>
      </c>
      <c r="C5841" t="s">
        <v>82</v>
      </c>
      <c r="D5841" t="s">
        <v>105</v>
      </c>
      <c r="E5841" t="s">
        <v>10653</v>
      </c>
      <c r="F5841" t="s">
        <v>10654</v>
      </c>
      <c r="G5841" t="s">
        <v>134</v>
      </c>
      <c r="H5841" t="s">
        <v>147</v>
      </c>
      <c r="I5841" t="s">
        <v>79</v>
      </c>
      <c r="J5841" t="s">
        <v>136</v>
      </c>
      <c r="K5841" t="s">
        <v>22</v>
      </c>
      <c r="L5841" t="s">
        <v>137</v>
      </c>
      <c r="M5841" t="s">
        <v>21571</v>
      </c>
      <c r="N5841" t="s">
        <v>21572</v>
      </c>
      <c r="O5841">
        <v>0.5003413888888889</v>
      </c>
      <c r="P5841">
        <v>0</v>
      </c>
      <c r="Q5841">
        <v>31</v>
      </c>
      <c r="R5841">
        <v>1</v>
      </c>
      <c r="S5841">
        <v>12</v>
      </c>
      <c r="T5841">
        <v>8</v>
      </c>
      <c r="U5841">
        <v>20</v>
      </c>
      <c r="V5841">
        <v>3</v>
      </c>
      <c r="W5841">
        <v>0</v>
      </c>
      <c r="X5841">
        <v>0</v>
      </c>
      <c r="Y5841">
        <v>3.6444337</v>
      </c>
      <c r="Z5841">
        <v>0.85895350000000004</v>
      </c>
      <c r="AA5841">
        <v>1.4954091</v>
      </c>
      <c r="AB5841">
        <v>25.815325000000001</v>
      </c>
      <c r="AC5841">
        <v>2.3043434999999999</v>
      </c>
      <c r="AD5841">
        <v>14.153192000000001</v>
      </c>
      <c r="AE5841">
        <v>0</v>
      </c>
      <c r="AF5841">
        <v>48.271656</v>
      </c>
    </row>
    <row r="5842" spans="1:32" x14ac:dyDescent="0.3">
      <c r="A5842">
        <v>3004785</v>
      </c>
      <c r="B5842">
        <v>1</v>
      </c>
      <c r="C5842" t="s">
        <v>82</v>
      </c>
      <c r="D5842" t="s">
        <v>113</v>
      </c>
      <c r="E5842" t="s">
        <v>21573</v>
      </c>
      <c r="F5842" t="s">
        <v>21574</v>
      </c>
      <c r="G5842" t="s">
        <v>134</v>
      </c>
      <c r="H5842" t="s">
        <v>336</v>
      </c>
      <c r="I5842" t="s">
        <v>79</v>
      </c>
      <c r="J5842" t="s">
        <v>136</v>
      </c>
      <c r="K5842" t="s">
        <v>22</v>
      </c>
      <c r="L5842" t="s">
        <v>137</v>
      </c>
      <c r="M5842" t="s">
        <v>21575</v>
      </c>
      <c r="N5842" t="s">
        <v>21576</v>
      </c>
      <c r="O5842">
        <v>7.450277777777778</v>
      </c>
      <c r="P5842">
        <v>0</v>
      </c>
      <c r="Q5842">
        <v>390</v>
      </c>
      <c r="R5842">
        <v>0</v>
      </c>
      <c r="S5842">
        <v>0</v>
      </c>
      <c r="T5842">
        <v>0</v>
      </c>
      <c r="U5842">
        <v>33</v>
      </c>
      <c r="V5842">
        <v>0</v>
      </c>
      <c r="W5842">
        <v>0</v>
      </c>
      <c r="X5842">
        <v>0</v>
      </c>
      <c r="Y5842">
        <v>1351.277</v>
      </c>
      <c r="Z5842">
        <v>0</v>
      </c>
      <c r="AA5842">
        <v>0</v>
      </c>
      <c r="AB5842">
        <v>0</v>
      </c>
      <c r="AC5842">
        <v>609.14197000000001</v>
      </c>
      <c r="AD5842">
        <v>0</v>
      </c>
      <c r="AE5842">
        <v>0</v>
      </c>
      <c r="AF5842">
        <v>1960.4190000000001</v>
      </c>
    </row>
    <row r="5843" spans="1:32" x14ac:dyDescent="0.3">
      <c r="A5843">
        <v>3014191</v>
      </c>
      <c r="B5843">
        <v>1</v>
      </c>
      <c r="C5843" t="s">
        <v>82</v>
      </c>
      <c r="D5843" t="s">
        <v>91</v>
      </c>
      <c r="E5843" t="s">
        <v>21577</v>
      </c>
      <c r="F5843" t="s">
        <v>21578</v>
      </c>
      <c r="G5843" t="s">
        <v>134</v>
      </c>
      <c r="H5843" t="s">
        <v>247</v>
      </c>
      <c r="I5843" t="s">
        <v>78</v>
      </c>
      <c r="J5843" t="s">
        <v>136</v>
      </c>
      <c r="K5843" t="s">
        <v>22</v>
      </c>
      <c r="L5843" t="s">
        <v>177</v>
      </c>
      <c r="M5843" t="s">
        <v>21579</v>
      </c>
      <c r="N5843" t="s">
        <v>21580</v>
      </c>
      <c r="O5843">
        <v>1.1814077777777778</v>
      </c>
      <c r="P5843">
        <v>0</v>
      </c>
      <c r="Q5843">
        <v>627</v>
      </c>
      <c r="R5843">
        <v>0</v>
      </c>
      <c r="S5843">
        <v>0</v>
      </c>
      <c r="T5843">
        <v>0</v>
      </c>
      <c r="U5843">
        <v>25</v>
      </c>
      <c r="V5843">
        <v>0</v>
      </c>
      <c r="W5843">
        <v>0</v>
      </c>
      <c r="X5843">
        <v>0</v>
      </c>
      <c r="Y5843">
        <v>221.35585</v>
      </c>
      <c r="Z5843">
        <v>0</v>
      </c>
      <c r="AA5843">
        <v>0</v>
      </c>
      <c r="AB5843">
        <v>0</v>
      </c>
      <c r="AC5843">
        <v>19.647648</v>
      </c>
      <c r="AD5843">
        <v>0</v>
      </c>
      <c r="AE5843">
        <v>0</v>
      </c>
      <c r="AF5843">
        <v>241.0035</v>
      </c>
    </row>
    <row r="5844" spans="1:32" x14ac:dyDescent="0.3">
      <c r="A5844">
        <v>3014661</v>
      </c>
      <c r="B5844">
        <v>1</v>
      </c>
      <c r="C5844" t="s">
        <v>82</v>
      </c>
      <c r="D5844" t="s">
        <v>91</v>
      </c>
      <c r="E5844" t="s">
        <v>21577</v>
      </c>
      <c r="F5844" t="s">
        <v>21578</v>
      </c>
      <c r="G5844" t="s">
        <v>134</v>
      </c>
      <c r="H5844" t="s">
        <v>247</v>
      </c>
      <c r="I5844" t="s">
        <v>78</v>
      </c>
      <c r="J5844" t="s">
        <v>136</v>
      </c>
      <c r="K5844" t="s">
        <v>22</v>
      </c>
      <c r="L5844" t="s">
        <v>177</v>
      </c>
      <c r="M5844" t="s">
        <v>21581</v>
      </c>
      <c r="N5844" t="s">
        <v>21582</v>
      </c>
      <c r="O5844">
        <v>9.7503644444444433</v>
      </c>
      <c r="P5844">
        <v>0</v>
      </c>
      <c r="Q5844">
        <v>627</v>
      </c>
      <c r="R5844">
        <v>0</v>
      </c>
      <c r="S5844">
        <v>0</v>
      </c>
      <c r="T5844">
        <v>0</v>
      </c>
      <c r="U5844">
        <v>25</v>
      </c>
      <c r="V5844">
        <v>0</v>
      </c>
      <c r="W5844">
        <v>0</v>
      </c>
      <c r="X5844">
        <v>0</v>
      </c>
      <c r="Y5844">
        <v>1599.3130000000001</v>
      </c>
      <c r="Z5844">
        <v>0</v>
      </c>
      <c r="AA5844">
        <v>0</v>
      </c>
      <c r="AB5844">
        <v>0</v>
      </c>
      <c r="AC5844">
        <v>149.16130000000001</v>
      </c>
      <c r="AD5844">
        <v>0</v>
      </c>
      <c r="AE5844">
        <v>0</v>
      </c>
      <c r="AF5844">
        <v>1748.4742000000001</v>
      </c>
    </row>
    <row r="5845" spans="1:32" x14ac:dyDescent="0.3">
      <c r="A5845">
        <v>3000210</v>
      </c>
      <c r="B5845">
        <v>1</v>
      </c>
      <c r="C5845" t="s">
        <v>82</v>
      </c>
      <c r="D5845" t="s">
        <v>101</v>
      </c>
      <c r="E5845" t="s">
        <v>21583</v>
      </c>
      <c r="F5845" t="s">
        <v>21584</v>
      </c>
      <c r="G5845" t="s">
        <v>134</v>
      </c>
      <c r="H5845" t="s">
        <v>147</v>
      </c>
      <c r="I5845" t="s">
        <v>79</v>
      </c>
      <c r="J5845" t="s">
        <v>136</v>
      </c>
      <c r="K5845" t="s">
        <v>22</v>
      </c>
      <c r="L5845" t="s">
        <v>137</v>
      </c>
      <c r="M5845" t="s">
        <v>21585</v>
      </c>
      <c r="N5845" t="s">
        <v>21586</v>
      </c>
      <c r="O5845">
        <v>4.622920555555555</v>
      </c>
      <c r="P5845">
        <v>49</v>
      </c>
      <c r="Q5845">
        <v>3361</v>
      </c>
      <c r="R5845">
        <v>128</v>
      </c>
      <c r="S5845">
        <v>213</v>
      </c>
      <c r="T5845">
        <v>58</v>
      </c>
      <c r="U5845">
        <v>441</v>
      </c>
      <c r="V5845">
        <v>2</v>
      </c>
      <c r="W5845">
        <v>1</v>
      </c>
      <c r="X5845">
        <v>452.22266000000002</v>
      </c>
      <c r="Y5845">
        <v>5428.2772999999997</v>
      </c>
      <c r="Z5845">
        <v>259.50080000000003</v>
      </c>
      <c r="AA5845">
        <v>273.13150000000002</v>
      </c>
      <c r="AB5845">
        <v>780.09529999999995</v>
      </c>
      <c r="AC5845">
        <v>1396.8619000000001</v>
      </c>
      <c r="AD5845">
        <v>31.030745</v>
      </c>
      <c r="AE5845">
        <v>3.9872177</v>
      </c>
      <c r="AF5845">
        <v>8625.107</v>
      </c>
    </row>
    <row r="5846" spans="1:32" x14ac:dyDescent="0.3">
      <c r="A5846">
        <v>3004728</v>
      </c>
      <c r="B5846">
        <v>1</v>
      </c>
      <c r="C5846" t="s">
        <v>82</v>
      </c>
      <c r="D5846" t="s">
        <v>90</v>
      </c>
      <c r="E5846" t="s">
        <v>21587</v>
      </c>
      <c r="F5846" t="s">
        <v>21588</v>
      </c>
      <c r="G5846" t="s">
        <v>134</v>
      </c>
      <c r="H5846" t="s">
        <v>142</v>
      </c>
      <c r="I5846" t="s">
        <v>78</v>
      </c>
      <c r="J5846" t="s">
        <v>136</v>
      </c>
      <c r="K5846" t="s">
        <v>22</v>
      </c>
      <c r="L5846" t="s">
        <v>137</v>
      </c>
      <c r="M5846" t="s">
        <v>21589</v>
      </c>
      <c r="N5846" t="s">
        <v>21590</v>
      </c>
      <c r="O5846">
        <v>6.7797222222222224</v>
      </c>
      <c r="P5846">
        <v>0</v>
      </c>
      <c r="Q5846">
        <v>210</v>
      </c>
      <c r="R5846">
        <v>0</v>
      </c>
      <c r="S5846">
        <v>0</v>
      </c>
      <c r="T5846">
        <v>0</v>
      </c>
      <c r="U5846">
        <v>16</v>
      </c>
      <c r="V5846">
        <v>0</v>
      </c>
      <c r="W5846">
        <v>0</v>
      </c>
      <c r="X5846">
        <v>0</v>
      </c>
      <c r="Y5846">
        <v>413.16604999999998</v>
      </c>
      <c r="Z5846">
        <v>0</v>
      </c>
      <c r="AA5846">
        <v>0</v>
      </c>
      <c r="AB5846">
        <v>0</v>
      </c>
      <c r="AC5846">
        <v>38.476357</v>
      </c>
      <c r="AD5846">
        <v>0</v>
      </c>
      <c r="AE5846">
        <v>0</v>
      </c>
      <c r="AF5846">
        <v>451.64240000000001</v>
      </c>
    </row>
    <row r="5847" spans="1:32" x14ac:dyDescent="0.3">
      <c r="A5847">
        <v>3012381</v>
      </c>
      <c r="B5847">
        <v>1</v>
      </c>
      <c r="C5847" t="s">
        <v>82</v>
      </c>
      <c r="D5847" t="s">
        <v>112</v>
      </c>
      <c r="E5847" t="s">
        <v>21591</v>
      </c>
      <c r="F5847" t="s">
        <v>21592</v>
      </c>
      <c r="G5847" t="s">
        <v>134</v>
      </c>
      <c r="H5847" t="s">
        <v>247</v>
      </c>
      <c r="I5847" t="s">
        <v>78</v>
      </c>
      <c r="J5847" t="s">
        <v>136</v>
      </c>
      <c r="K5847" t="s">
        <v>22</v>
      </c>
      <c r="L5847" t="s">
        <v>177</v>
      </c>
      <c r="M5847" t="s">
        <v>21593</v>
      </c>
      <c r="N5847" t="s">
        <v>21594</v>
      </c>
      <c r="O5847">
        <v>3.5447961111111108</v>
      </c>
      <c r="P5847">
        <v>0</v>
      </c>
      <c r="Q5847">
        <v>189</v>
      </c>
      <c r="R5847">
        <v>0</v>
      </c>
      <c r="S5847">
        <v>2</v>
      </c>
      <c r="T5847">
        <v>0</v>
      </c>
      <c r="U5847">
        <v>41</v>
      </c>
      <c r="V5847">
        <v>0</v>
      </c>
      <c r="W5847">
        <v>0</v>
      </c>
      <c r="X5847">
        <v>0</v>
      </c>
      <c r="Y5847">
        <v>150.65067999999999</v>
      </c>
      <c r="Z5847">
        <v>0</v>
      </c>
      <c r="AA5847">
        <v>3.0080590000000001E-2</v>
      </c>
      <c r="AB5847">
        <v>0</v>
      </c>
      <c r="AC5847">
        <v>109.00939</v>
      </c>
      <c r="AD5847">
        <v>0</v>
      </c>
      <c r="AE5847">
        <v>0</v>
      </c>
      <c r="AF5847">
        <v>259.69015999999999</v>
      </c>
    </row>
    <row r="5848" spans="1:32" x14ac:dyDescent="0.3">
      <c r="A5848">
        <v>3007131</v>
      </c>
      <c r="B5848">
        <v>1</v>
      </c>
      <c r="C5848" t="s">
        <v>82</v>
      </c>
      <c r="D5848" t="s">
        <v>112</v>
      </c>
      <c r="E5848" t="s">
        <v>21595</v>
      </c>
      <c r="F5848" t="s">
        <v>21596</v>
      </c>
      <c r="G5848" t="s">
        <v>134</v>
      </c>
      <c r="H5848" t="s">
        <v>147</v>
      </c>
      <c r="I5848" t="s">
        <v>79</v>
      </c>
      <c r="J5848" t="s">
        <v>136</v>
      </c>
      <c r="K5848" t="s">
        <v>22</v>
      </c>
      <c r="L5848" t="s">
        <v>137</v>
      </c>
      <c r="M5848" t="s">
        <v>21597</v>
      </c>
      <c r="N5848" t="s">
        <v>21598</v>
      </c>
      <c r="O5848">
        <v>5.0358333333333336</v>
      </c>
      <c r="P5848">
        <v>0</v>
      </c>
      <c r="Q5848">
        <v>901</v>
      </c>
      <c r="R5848">
        <v>0</v>
      </c>
      <c r="S5848">
        <v>18</v>
      </c>
      <c r="T5848">
        <v>0</v>
      </c>
      <c r="U5848">
        <v>116</v>
      </c>
      <c r="V5848">
        <v>0</v>
      </c>
      <c r="W5848">
        <v>0</v>
      </c>
      <c r="X5848">
        <v>0</v>
      </c>
      <c r="Y5848">
        <v>1555.1736000000001</v>
      </c>
      <c r="Z5848">
        <v>0</v>
      </c>
      <c r="AA5848">
        <v>9.7861729999999998</v>
      </c>
      <c r="AB5848">
        <v>0</v>
      </c>
      <c r="AC5848">
        <v>323.57213999999999</v>
      </c>
      <c r="AD5848">
        <v>0</v>
      </c>
      <c r="AE5848">
        <v>0</v>
      </c>
      <c r="AF5848">
        <v>1888.5319999999999</v>
      </c>
    </row>
    <row r="5849" spans="1:32" x14ac:dyDescent="0.3">
      <c r="A5849">
        <v>3016698</v>
      </c>
      <c r="B5849">
        <v>1</v>
      </c>
      <c r="C5849" t="s">
        <v>82</v>
      </c>
      <c r="D5849" t="s">
        <v>106</v>
      </c>
      <c r="E5849" t="s">
        <v>2958</v>
      </c>
      <c r="F5849" t="s">
        <v>2959</v>
      </c>
      <c r="G5849" t="s">
        <v>134</v>
      </c>
      <c r="H5849" t="s">
        <v>142</v>
      </c>
      <c r="I5849" t="s">
        <v>79</v>
      </c>
      <c r="J5849" t="s">
        <v>136</v>
      </c>
      <c r="K5849" t="s">
        <v>22</v>
      </c>
      <c r="L5849" t="s">
        <v>137</v>
      </c>
      <c r="M5849" t="s">
        <v>21599</v>
      </c>
      <c r="N5849" t="s">
        <v>21600</v>
      </c>
      <c r="O5849">
        <v>7.9241666666666664</v>
      </c>
      <c r="P5849">
        <v>0</v>
      </c>
      <c r="Q5849">
        <v>3930</v>
      </c>
      <c r="R5849">
        <v>0</v>
      </c>
      <c r="S5849">
        <v>0</v>
      </c>
      <c r="T5849">
        <v>0</v>
      </c>
      <c r="U5849">
        <v>287</v>
      </c>
      <c r="V5849">
        <v>0</v>
      </c>
      <c r="W5849">
        <v>0</v>
      </c>
      <c r="X5849">
        <v>0</v>
      </c>
      <c r="Y5849">
        <v>8097.8247000000001</v>
      </c>
      <c r="Z5849">
        <v>0</v>
      </c>
      <c r="AA5849">
        <v>0</v>
      </c>
      <c r="AB5849">
        <v>0</v>
      </c>
      <c r="AC5849">
        <v>1868.8978</v>
      </c>
      <c r="AD5849">
        <v>0</v>
      </c>
      <c r="AE5849">
        <v>0</v>
      </c>
      <c r="AF5849">
        <v>9966.723</v>
      </c>
    </row>
    <row r="5850" spans="1:32" x14ac:dyDescent="0.3">
      <c r="A5850">
        <v>3012350</v>
      </c>
      <c r="B5850">
        <v>1</v>
      </c>
      <c r="C5850" t="s">
        <v>82</v>
      </c>
      <c r="D5850" t="s">
        <v>113</v>
      </c>
      <c r="E5850" t="s">
        <v>21601</v>
      </c>
      <c r="F5850" t="s">
        <v>21602</v>
      </c>
      <c r="G5850" t="s">
        <v>134</v>
      </c>
      <c r="H5850" t="s">
        <v>147</v>
      </c>
      <c r="I5850" t="s">
        <v>79</v>
      </c>
      <c r="J5850" t="s">
        <v>136</v>
      </c>
      <c r="K5850" t="s">
        <v>22</v>
      </c>
      <c r="L5850" t="s">
        <v>137</v>
      </c>
      <c r="M5850" t="s">
        <v>21603</v>
      </c>
      <c r="N5850" t="s">
        <v>21604</v>
      </c>
      <c r="O5850">
        <v>7.9283333333333337</v>
      </c>
      <c r="P5850">
        <v>5</v>
      </c>
      <c r="Q5850">
        <v>3355</v>
      </c>
      <c r="R5850">
        <v>5</v>
      </c>
      <c r="S5850">
        <v>356</v>
      </c>
      <c r="T5850">
        <v>21</v>
      </c>
      <c r="U5850">
        <v>443</v>
      </c>
      <c r="V5850">
        <v>1</v>
      </c>
      <c r="W5850">
        <v>1</v>
      </c>
      <c r="X5850">
        <v>233.52158</v>
      </c>
      <c r="Y5850">
        <v>11429.465</v>
      </c>
      <c r="Z5850">
        <v>15.004638</v>
      </c>
      <c r="AA5850">
        <v>901.30269999999996</v>
      </c>
      <c r="AB5850">
        <v>3177.5149999999999</v>
      </c>
      <c r="AC5850">
        <v>3699.9279999999999</v>
      </c>
      <c r="AD5850">
        <v>1431.1804999999999</v>
      </c>
      <c r="AE5850">
        <v>3.6574469999999999</v>
      </c>
      <c r="AF5850">
        <v>20891.574000000001</v>
      </c>
    </row>
    <row r="5851" spans="1:32" x14ac:dyDescent="0.3">
      <c r="A5851">
        <v>3007409</v>
      </c>
      <c r="B5851">
        <v>1</v>
      </c>
      <c r="C5851" t="s">
        <v>82</v>
      </c>
      <c r="D5851" t="s">
        <v>103</v>
      </c>
      <c r="E5851" t="s">
        <v>21605</v>
      </c>
      <c r="F5851" t="s">
        <v>21606</v>
      </c>
      <c r="G5851" t="s">
        <v>134</v>
      </c>
      <c r="H5851" t="s">
        <v>142</v>
      </c>
      <c r="I5851" t="s">
        <v>79</v>
      </c>
      <c r="J5851" t="s">
        <v>136</v>
      </c>
      <c r="K5851" t="s">
        <v>22</v>
      </c>
      <c r="L5851" t="s">
        <v>137</v>
      </c>
      <c r="M5851" t="s">
        <v>21607</v>
      </c>
      <c r="N5851" t="s">
        <v>21608</v>
      </c>
      <c r="O5851">
        <v>4.2901752777777773</v>
      </c>
      <c r="P5851">
        <v>0</v>
      </c>
      <c r="Q5851">
        <v>344</v>
      </c>
      <c r="R5851">
        <v>4</v>
      </c>
      <c r="S5851">
        <v>53</v>
      </c>
      <c r="T5851">
        <v>1</v>
      </c>
      <c r="U5851">
        <v>59</v>
      </c>
      <c r="V5851">
        <v>1</v>
      </c>
      <c r="W5851">
        <v>0</v>
      </c>
      <c r="X5851">
        <v>0</v>
      </c>
      <c r="Y5851">
        <v>340.51593000000003</v>
      </c>
      <c r="Z5851">
        <v>37.171520000000001</v>
      </c>
      <c r="AA5851">
        <v>60.828420000000001</v>
      </c>
      <c r="AB5851">
        <v>46.069332000000003</v>
      </c>
      <c r="AC5851">
        <v>242.02766</v>
      </c>
      <c r="AD5851">
        <v>94.666700000000006</v>
      </c>
      <c r="AE5851">
        <v>0</v>
      </c>
      <c r="AF5851">
        <v>821.27954</v>
      </c>
    </row>
    <row r="5852" spans="1:32" x14ac:dyDescent="0.3">
      <c r="A5852">
        <v>3008213</v>
      </c>
      <c r="B5852">
        <v>1</v>
      </c>
      <c r="C5852" t="s">
        <v>82</v>
      </c>
      <c r="D5852" t="s">
        <v>113</v>
      </c>
      <c r="E5852" t="s">
        <v>21609</v>
      </c>
      <c r="F5852" t="s">
        <v>21610</v>
      </c>
      <c r="G5852" t="s">
        <v>134</v>
      </c>
      <c r="H5852" t="s">
        <v>147</v>
      </c>
      <c r="I5852" t="s">
        <v>79</v>
      </c>
      <c r="J5852" t="s">
        <v>136</v>
      </c>
      <c r="K5852" t="s">
        <v>22</v>
      </c>
      <c r="L5852" t="s">
        <v>137</v>
      </c>
      <c r="M5852" t="s">
        <v>21611</v>
      </c>
      <c r="N5852" t="s">
        <v>21612</v>
      </c>
      <c r="O5852">
        <v>8.8997222222222216</v>
      </c>
      <c r="P5852">
        <v>0</v>
      </c>
      <c r="Q5852">
        <v>200</v>
      </c>
      <c r="R5852">
        <v>0</v>
      </c>
      <c r="S5852">
        <v>9</v>
      </c>
      <c r="T5852">
        <v>0</v>
      </c>
      <c r="U5852">
        <v>20</v>
      </c>
      <c r="V5852">
        <v>0</v>
      </c>
      <c r="W5852">
        <v>0</v>
      </c>
      <c r="X5852">
        <v>0</v>
      </c>
      <c r="Y5852">
        <v>945.38909999999998</v>
      </c>
      <c r="Z5852">
        <v>0</v>
      </c>
      <c r="AA5852">
        <v>6.4867644000000002</v>
      </c>
      <c r="AB5852">
        <v>0</v>
      </c>
      <c r="AC5852">
        <v>62.652306000000003</v>
      </c>
      <c r="AD5852">
        <v>0</v>
      </c>
      <c r="AE5852">
        <v>0</v>
      </c>
      <c r="AF5852">
        <v>1014.5282</v>
      </c>
    </row>
    <row r="5853" spans="1:32" x14ac:dyDescent="0.3">
      <c r="A5853">
        <v>3000207</v>
      </c>
      <c r="B5853">
        <v>1</v>
      </c>
      <c r="C5853" t="s">
        <v>82</v>
      </c>
      <c r="D5853" t="s">
        <v>105</v>
      </c>
      <c r="E5853" t="s">
        <v>21613</v>
      </c>
      <c r="F5853" t="s">
        <v>21614</v>
      </c>
      <c r="G5853" t="s">
        <v>134</v>
      </c>
      <c r="H5853" t="s">
        <v>147</v>
      </c>
      <c r="I5853" t="s">
        <v>78</v>
      </c>
      <c r="J5853" t="s">
        <v>136</v>
      </c>
      <c r="K5853" t="s">
        <v>22</v>
      </c>
      <c r="L5853" t="s">
        <v>137</v>
      </c>
      <c r="M5853" t="s">
        <v>21615</v>
      </c>
      <c r="N5853" t="s">
        <v>21616</v>
      </c>
      <c r="O5853">
        <v>4.3069444444444445</v>
      </c>
      <c r="P5853">
        <v>0</v>
      </c>
      <c r="Q5853">
        <v>218</v>
      </c>
      <c r="R5853">
        <v>0</v>
      </c>
      <c r="S5853">
        <v>0</v>
      </c>
      <c r="T5853">
        <v>0</v>
      </c>
      <c r="U5853">
        <v>16</v>
      </c>
      <c r="V5853">
        <v>0</v>
      </c>
      <c r="W5853">
        <v>0</v>
      </c>
      <c r="X5853">
        <v>0</v>
      </c>
      <c r="Y5853">
        <v>190.90047000000001</v>
      </c>
      <c r="Z5853">
        <v>0</v>
      </c>
      <c r="AA5853">
        <v>0</v>
      </c>
      <c r="AB5853">
        <v>0</v>
      </c>
      <c r="AC5853">
        <v>24.208649999999999</v>
      </c>
      <c r="AD5853">
        <v>0</v>
      </c>
      <c r="AE5853">
        <v>0</v>
      </c>
      <c r="AF5853">
        <v>215.10911999999999</v>
      </c>
    </row>
    <row r="5854" spans="1:32" x14ac:dyDescent="0.3">
      <c r="A5854">
        <v>3020165</v>
      </c>
      <c r="B5854">
        <v>1</v>
      </c>
      <c r="C5854" t="s">
        <v>82</v>
      </c>
      <c r="D5854" t="s">
        <v>92</v>
      </c>
      <c r="E5854" t="s">
        <v>21617</v>
      </c>
      <c r="F5854" t="s">
        <v>21618</v>
      </c>
      <c r="G5854" t="s">
        <v>134</v>
      </c>
      <c r="H5854" t="s">
        <v>404</v>
      </c>
      <c r="I5854" t="s">
        <v>78</v>
      </c>
      <c r="J5854" t="s">
        <v>136</v>
      </c>
      <c r="K5854" t="s">
        <v>22</v>
      </c>
      <c r="L5854" t="s">
        <v>177</v>
      </c>
      <c r="M5854" t="s">
        <v>21619</v>
      </c>
      <c r="N5854" t="s">
        <v>21620</v>
      </c>
      <c r="O5854">
        <v>3.7238122222222221</v>
      </c>
      <c r="P5854">
        <v>0</v>
      </c>
      <c r="Q5854">
        <v>57</v>
      </c>
      <c r="R5854">
        <v>0</v>
      </c>
      <c r="S5854">
        <v>0</v>
      </c>
      <c r="T5854">
        <v>0</v>
      </c>
      <c r="U5854">
        <v>16</v>
      </c>
      <c r="V5854">
        <v>0</v>
      </c>
      <c r="W5854">
        <v>0</v>
      </c>
      <c r="X5854">
        <v>0</v>
      </c>
      <c r="Y5854">
        <v>124.92904</v>
      </c>
      <c r="Z5854">
        <v>0</v>
      </c>
      <c r="AA5854">
        <v>0</v>
      </c>
      <c r="AB5854">
        <v>0</v>
      </c>
      <c r="AC5854">
        <v>45.613663000000003</v>
      </c>
      <c r="AD5854">
        <v>0</v>
      </c>
      <c r="AE5854">
        <v>0</v>
      </c>
      <c r="AF5854">
        <v>170.5427</v>
      </c>
    </row>
    <row r="5855" spans="1:32" x14ac:dyDescent="0.3">
      <c r="A5855">
        <v>3006053</v>
      </c>
      <c r="B5855">
        <v>1</v>
      </c>
      <c r="C5855" t="s">
        <v>82</v>
      </c>
      <c r="D5855" t="s">
        <v>89</v>
      </c>
      <c r="E5855" t="s">
        <v>21621</v>
      </c>
      <c r="F5855" t="s">
        <v>21622</v>
      </c>
      <c r="G5855" t="s">
        <v>134</v>
      </c>
      <c r="H5855" t="s">
        <v>147</v>
      </c>
      <c r="I5855" t="s">
        <v>78</v>
      </c>
      <c r="J5855" t="s">
        <v>136</v>
      </c>
      <c r="K5855" t="s">
        <v>22</v>
      </c>
      <c r="L5855" t="s">
        <v>137</v>
      </c>
      <c r="M5855" t="s">
        <v>21623</v>
      </c>
      <c r="N5855" t="s">
        <v>21624</v>
      </c>
      <c r="O5855">
        <v>6.7522222222222226</v>
      </c>
      <c r="P5855">
        <v>0</v>
      </c>
      <c r="Q5855">
        <v>226</v>
      </c>
      <c r="R5855">
        <v>0</v>
      </c>
      <c r="S5855">
        <v>21</v>
      </c>
      <c r="T5855">
        <v>0</v>
      </c>
      <c r="U5855">
        <v>39</v>
      </c>
      <c r="V5855">
        <v>0</v>
      </c>
      <c r="W5855">
        <v>0</v>
      </c>
      <c r="X5855">
        <v>0</v>
      </c>
      <c r="Y5855">
        <v>333.58066000000002</v>
      </c>
      <c r="Z5855">
        <v>0</v>
      </c>
      <c r="AA5855">
        <v>20.485641000000001</v>
      </c>
      <c r="AB5855">
        <v>0</v>
      </c>
      <c r="AC5855">
        <v>76.977419999999995</v>
      </c>
      <c r="AD5855">
        <v>0</v>
      </c>
      <c r="AE5855">
        <v>0</v>
      </c>
      <c r="AF5855">
        <v>431.04372999999998</v>
      </c>
    </row>
    <row r="5856" spans="1:32" x14ac:dyDescent="0.3">
      <c r="A5856">
        <v>3011738</v>
      </c>
      <c r="B5856">
        <v>1</v>
      </c>
      <c r="C5856" t="s">
        <v>82</v>
      </c>
      <c r="D5856" t="s">
        <v>104</v>
      </c>
      <c r="E5856" t="s">
        <v>21625</v>
      </c>
      <c r="F5856" t="s">
        <v>21626</v>
      </c>
      <c r="G5856" t="s">
        <v>134</v>
      </c>
      <c r="H5856" t="s">
        <v>367</v>
      </c>
      <c r="I5856" t="s">
        <v>78</v>
      </c>
      <c r="J5856" t="s">
        <v>136</v>
      </c>
      <c r="K5856" t="s">
        <v>22</v>
      </c>
      <c r="L5856" t="s">
        <v>177</v>
      </c>
      <c r="M5856" t="s">
        <v>21627</v>
      </c>
      <c r="N5856" t="s">
        <v>21628</v>
      </c>
      <c r="O5856">
        <v>1.1735527777777777</v>
      </c>
      <c r="P5856">
        <v>0</v>
      </c>
      <c r="Q5856">
        <v>2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1.2364904000000001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1.2364904000000001</v>
      </c>
    </row>
    <row r="5857" spans="1:32" x14ac:dyDescent="0.3">
      <c r="A5857">
        <v>3006073</v>
      </c>
      <c r="B5857">
        <v>1</v>
      </c>
      <c r="C5857" t="s">
        <v>82</v>
      </c>
      <c r="D5857" t="s">
        <v>93</v>
      </c>
      <c r="E5857" t="s">
        <v>21629</v>
      </c>
      <c r="F5857" t="s">
        <v>21630</v>
      </c>
      <c r="G5857" t="s">
        <v>134</v>
      </c>
      <c r="H5857" t="s">
        <v>211</v>
      </c>
      <c r="I5857" t="s">
        <v>79</v>
      </c>
      <c r="J5857" t="s">
        <v>136</v>
      </c>
      <c r="K5857" t="s">
        <v>22</v>
      </c>
      <c r="L5857" t="s">
        <v>177</v>
      </c>
      <c r="M5857" t="s">
        <v>21631</v>
      </c>
      <c r="N5857" t="s">
        <v>21632</v>
      </c>
      <c r="O5857">
        <v>1.9597222222222221</v>
      </c>
      <c r="P5857">
        <v>0</v>
      </c>
      <c r="Q5857">
        <v>2277</v>
      </c>
      <c r="R5857">
        <v>0</v>
      </c>
      <c r="S5857">
        <v>0</v>
      </c>
      <c r="T5857">
        <v>0</v>
      </c>
      <c r="U5857">
        <v>221</v>
      </c>
      <c r="V5857">
        <v>0</v>
      </c>
      <c r="W5857">
        <v>0</v>
      </c>
      <c r="X5857">
        <v>0</v>
      </c>
      <c r="Y5857">
        <v>1040.1328000000001</v>
      </c>
      <c r="Z5857">
        <v>0</v>
      </c>
      <c r="AA5857">
        <v>0</v>
      </c>
      <c r="AB5857">
        <v>0</v>
      </c>
      <c r="AC5857">
        <v>474.16219999999998</v>
      </c>
      <c r="AD5857">
        <v>0</v>
      </c>
      <c r="AE5857">
        <v>0</v>
      </c>
      <c r="AF5857">
        <v>1514.2950000000001</v>
      </c>
    </row>
    <row r="5858" spans="1:32" x14ac:dyDescent="0.3">
      <c r="A5858">
        <v>3005229</v>
      </c>
      <c r="B5858">
        <v>1</v>
      </c>
      <c r="C5858" t="s">
        <v>83</v>
      </c>
      <c r="D5858" t="s">
        <v>125</v>
      </c>
      <c r="E5858" t="s">
        <v>21633</v>
      </c>
      <c r="F5858" t="s">
        <v>9249</v>
      </c>
      <c r="G5858" t="s">
        <v>134</v>
      </c>
      <c r="H5858" t="s">
        <v>147</v>
      </c>
      <c r="I5858" t="s">
        <v>79</v>
      </c>
      <c r="J5858" t="s">
        <v>136</v>
      </c>
      <c r="K5858" t="s">
        <v>22</v>
      </c>
      <c r="L5858" t="s">
        <v>137</v>
      </c>
      <c r="M5858" t="s">
        <v>21634</v>
      </c>
      <c r="N5858" t="s">
        <v>21635</v>
      </c>
      <c r="O5858">
        <v>0.62944444444444447</v>
      </c>
      <c r="P5858">
        <v>0</v>
      </c>
      <c r="Q5858">
        <v>1</v>
      </c>
      <c r="R5858">
        <v>24</v>
      </c>
      <c r="S5858">
        <v>13</v>
      </c>
      <c r="T5858">
        <v>9</v>
      </c>
      <c r="U5858">
        <v>0</v>
      </c>
      <c r="V5858">
        <v>2</v>
      </c>
      <c r="W5858">
        <v>0</v>
      </c>
      <c r="X5858">
        <v>0</v>
      </c>
      <c r="Y5858">
        <v>0.15463689</v>
      </c>
      <c r="Z5858">
        <v>3.2266457000000002</v>
      </c>
      <c r="AA5858">
        <v>3.7801084999999999</v>
      </c>
      <c r="AB5858">
        <v>10.314965000000001</v>
      </c>
      <c r="AC5858">
        <v>0</v>
      </c>
      <c r="AD5858">
        <v>22.326153000000001</v>
      </c>
      <c r="AE5858">
        <v>0</v>
      </c>
      <c r="AF5858">
        <v>39.802509999999998</v>
      </c>
    </row>
    <row r="5859" spans="1:32" x14ac:dyDescent="0.3">
      <c r="A5859">
        <v>3004552</v>
      </c>
      <c r="B5859">
        <v>1</v>
      </c>
      <c r="C5859" t="s">
        <v>82</v>
      </c>
      <c r="D5859" t="s">
        <v>91</v>
      </c>
      <c r="E5859" t="s">
        <v>21092</v>
      </c>
      <c r="F5859" t="s">
        <v>21093</v>
      </c>
      <c r="G5859" t="s">
        <v>134</v>
      </c>
      <c r="H5859" t="s">
        <v>147</v>
      </c>
      <c r="I5859" t="s">
        <v>78</v>
      </c>
      <c r="J5859" t="s">
        <v>136</v>
      </c>
      <c r="K5859" t="s">
        <v>22</v>
      </c>
      <c r="L5859" t="s">
        <v>137</v>
      </c>
      <c r="M5859" t="s">
        <v>21636</v>
      </c>
      <c r="N5859" t="s">
        <v>21637</v>
      </c>
      <c r="O5859">
        <v>5.2758333333333329</v>
      </c>
      <c r="P5859">
        <v>0</v>
      </c>
      <c r="Q5859">
        <v>204</v>
      </c>
      <c r="R5859">
        <v>0</v>
      </c>
      <c r="S5859">
        <v>0</v>
      </c>
      <c r="T5859">
        <v>0</v>
      </c>
      <c r="U5859">
        <v>147</v>
      </c>
      <c r="V5859">
        <v>0</v>
      </c>
      <c r="W5859">
        <v>1</v>
      </c>
      <c r="X5859">
        <v>0</v>
      </c>
      <c r="Y5859">
        <v>415.12033000000002</v>
      </c>
      <c r="Z5859">
        <v>0</v>
      </c>
      <c r="AA5859">
        <v>0</v>
      </c>
      <c r="AB5859">
        <v>0</v>
      </c>
      <c r="AC5859">
        <v>1028.3875</v>
      </c>
      <c r="AD5859">
        <v>0</v>
      </c>
      <c r="AE5859">
        <v>8.1007049999999996</v>
      </c>
      <c r="AF5859">
        <v>1451.6085</v>
      </c>
    </row>
    <row r="5860" spans="1:32" x14ac:dyDescent="0.3">
      <c r="A5860">
        <v>3002383</v>
      </c>
      <c r="B5860">
        <v>1</v>
      </c>
      <c r="C5860" t="s">
        <v>82</v>
      </c>
      <c r="D5860" t="s">
        <v>90</v>
      </c>
      <c r="E5860" t="s">
        <v>21638</v>
      </c>
      <c r="F5860" t="s">
        <v>21639</v>
      </c>
      <c r="G5860" t="s">
        <v>134</v>
      </c>
      <c r="H5860" t="s">
        <v>478</v>
      </c>
      <c r="I5860" t="s">
        <v>78</v>
      </c>
      <c r="J5860" t="s">
        <v>136</v>
      </c>
      <c r="K5860" t="s">
        <v>22</v>
      </c>
      <c r="L5860" t="s">
        <v>177</v>
      </c>
      <c r="M5860" t="s">
        <v>21640</v>
      </c>
      <c r="N5860" t="s">
        <v>21641</v>
      </c>
      <c r="O5860">
        <v>4.578146666666667</v>
      </c>
      <c r="P5860">
        <v>0</v>
      </c>
      <c r="Q5860">
        <v>74</v>
      </c>
      <c r="R5860">
        <v>0</v>
      </c>
      <c r="S5860">
        <v>0</v>
      </c>
      <c r="T5860">
        <v>0</v>
      </c>
      <c r="U5860">
        <v>36</v>
      </c>
      <c r="V5860">
        <v>0</v>
      </c>
      <c r="W5860">
        <v>0</v>
      </c>
      <c r="X5860">
        <v>0</v>
      </c>
      <c r="Y5860">
        <v>108.081604</v>
      </c>
      <c r="Z5860">
        <v>0</v>
      </c>
      <c r="AA5860">
        <v>0</v>
      </c>
      <c r="AB5860">
        <v>0</v>
      </c>
      <c r="AC5860">
        <v>220.9188</v>
      </c>
      <c r="AD5860">
        <v>0</v>
      </c>
      <c r="AE5860">
        <v>0</v>
      </c>
      <c r="AF5860">
        <v>329.00040000000001</v>
      </c>
    </row>
    <row r="5861" spans="1:32" x14ac:dyDescent="0.3">
      <c r="A5861">
        <v>3016165</v>
      </c>
      <c r="B5861">
        <v>1</v>
      </c>
      <c r="C5861" t="s">
        <v>82</v>
      </c>
      <c r="D5861" t="s">
        <v>92</v>
      </c>
      <c r="E5861" t="s">
        <v>21642</v>
      </c>
      <c r="F5861" t="s">
        <v>21643</v>
      </c>
      <c r="G5861" t="s">
        <v>134</v>
      </c>
      <c r="H5861" t="s">
        <v>147</v>
      </c>
      <c r="I5861" t="s">
        <v>78</v>
      </c>
      <c r="J5861" t="s">
        <v>136</v>
      </c>
      <c r="K5861" t="s">
        <v>22</v>
      </c>
      <c r="L5861" t="s">
        <v>137</v>
      </c>
      <c r="M5861" t="s">
        <v>21644</v>
      </c>
      <c r="N5861" t="s">
        <v>21645</v>
      </c>
      <c r="O5861">
        <v>5.3530555555555557</v>
      </c>
      <c r="P5861">
        <v>0</v>
      </c>
      <c r="Q5861">
        <v>121</v>
      </c>
      <c r="R5861">
        <v>0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0</v>
      </c>
      <c r="Y5861">
        <v>227.84343999999999</v>
      </c>
      <c r="Z5861">
        <v>0</v>
      </c>
      <c r="AA5861">
        <v>0</v>
      </c>
      <c r="AB5861">
        <v>0</v>
      </c>
      <c r="AC5861">
        <v>0.10451497999999999</v>
      </c>
      <c r="AD5861">
        <v>0</v>
      </c>
      <c r="AE5861">
        <v>0</v>
      </c>
      <c r="AF5861">
        <v>227.94797</v>
      </c>
    </row>
    <row r="5862" spans="1:32" x14ac:dyDescent="0.3">
      <c r="A5862">
        <v>3001359</v>
      </c>
      <c r="B5862">
        <v>1</v>
      </c>
      <c r="C5862" t="s">
        <v>82</v>
      </c>
      <c r="D5862" t="s">
        <v>84</v>
      </c>
      <c r="E5862" t="s">
        <v>21646</v>
      </c>
      <c r="F5862" t="s">
        <v>21647</v>
      </c>
      <c r="G5862" t="s">
        <v>134</v>
      </c>
      <c r="H5862" t="s">
        <v>487</v>
      </c>
      <c r="I5862" t="s">
        <v>78</v>
      </c>
      <c r="J5862" t="s">
        <v>136</v>
      </c>
      <c r="K5862" t="s">
        <v>22</v>
      </c>
      <c r="L5862" t="s">
        <v>177</v>
      </c>
      <c r="M5862" t="s">
        <v>21648</v>
      </c>
      <c r="N5862" t="s">
        <v>21649</v>
      </c>
      <c r="O5862">
        <v>2.4681152777777777</v>
      </c>
      <c r="P5862">
        <v>0</v>
      </c>
      <c r="Q5862">
        <v>67</v>
      </c>
      <c r="R5862">
        <v>0</v>
      </c>
      <c r="S5862">
        <v>0</v>
      </c>
      <c r="T5862">
        <v>0</v>
      </c>
      <c r="U5862">
        <v>4</v>
      </c>
      <c r="V5862">
        <v>0</v>
      </c>
      <c r="W5862">
        <v>0</v>
      </c>
      <c r="X5862">
        <v>0</v>
      </c>
      <c r="Y5862">
        <v>40.144295</v>
      </c>
      <c r="Z5862">
        <v>0</v>
      </c>
      <c r="AA5862">
        <v>0</v>
      </c>
      <c r="AB5862">
        <v>0</v>
      </c>
      <c r="AC5862">
        <v>24.789870000000001</v>
      </c>
      <c r="AD5862">
        <v>0</v>
      </c>
      <c r="AE5862">
        <v>0</v>
      </c>
      <c r="AF5862">
        <v>64.934166000000005</v>
      </c>
    </row>
    <row r="5863" spans="1:32" x14ac:dyDescent="0.3">
      <c r="A5863">
        <v>3016672</v>
      </c>
      <c r="B5863">
        <v>1</v>
      </c>
      <c r="C5863" t="s">
        <v>82</v>
      </c>
      <c r="D5863" t="s">
        <v>92</v>
      </c>
      <c r="E5863" t="s">
        <v>21190</v>
      </c>
      <c r="F5863" t="s">
        <v>21191</v>
      </c>
      <c r="G5863" t="s">
        <v>134</v>
      </c>
      <c r="H5863" t="s">
        <v>211</v>
      </c>
      <c r="I5863" t="s">
        <v>79</v>
      </c>
      <c r="J5863" t="s">
        <v>136</v>
      </c>
      <c r="K5863" t="s">
        <v>22</v>
      </c>
      <c r="L5863" t="s">
        <v>177</v>
      </c>
      <c r="M5863" t="s">
        <v>21650</v>
      </c>
      <c r="N5863" t="s">
        <v>21651</v>
      </c>
      <c r="O5863">
        <v>6.1091244444444452</v>
      </c>
      <c r="P5863">
        <v>0</v>
      </c>
      <c r="Q5863">
        <v>3</v>
      </c>
      <c r="R5863">
        <v>4</v>
      </c>
      <c r="S5863">
        <v>0</v>
      </c>
      <c r="T5863">
        <v>12</v>
      </c>
      <c r="U5863">
        <v>0</v>
      </c>
      <c r="V5863">
        <v>2</v>
      </c>
      <c r="W5863">
        <v>0</v>
      </c>
      <c r="X5863">
        <v>0</v>
      </c>
      <c r="Y5863">
        <v>4.6383242999999998</v>
      </c>
      <c r="Z5863">
        <v>137.09343999999999</v>
      </c>
      <c r="AA5863">
        <v>0</v>
      </c>
      <c r="AB5863">
        <v>396.12772000000001</v>
      </c>
      <c r="AC5863">
        <v>0</v>
      </c>
      <c r="AD5863">
        <v>2928.6752999999999</v>
      </c>
      <c r="AE5863">
        <v>0</v>
      </c>
      <c r="AF5863">
        <v>3466.5347000000002</v>
      </c>
    </row>
    <row r="5864" spans="1:32" x14ac:dyDescent="0.3">
      <c r="A5864">
        <v>3011881</v>
      </c>
      <c r="B5864">
        <v>2</v>
      </c>
      <c r="C5864" t="s">
        <v>82</v>
      </c>
      <c r="D5864" t="s">
        <v>98</v>
      </c>
      <c r="E5864" t="s">
        <v>21652</v>
      </c>
      <c r="F5864" t="s">
        <v>21653</v>
      </c>
      <c r="G5864" t="s">
        <v>134</v>
      </c>
      <c r="H5864" t="s">
        <v>293</v>
      </c>
      <c r="I5864" t="s">
        <v>79</v>
      </c>
      <c r="J5864" t="s">
        <v>136</v>
      </c>
      <c r="K5864" t="s">
        <v>22</v>
      </c>
      <c r="L5864" t="s">
        <v>177</v>
      </c>
      <c r="M5864" t="s">
        <v>21654</v>
      </c>
      <c r="N5864" t="s">
        <v>21655</v>
      </c>
      <c r="O5864">
        <v>2.0128655555555555</v>
      </c>
      <c r="P5864">
        <v>0</v>
      </c>
      <c r="Q5864">
        <v>3031</v>
      </c>
      <c r="R5864">
        <v>0</v>
      </c>
      <c r="S5864">
        <v>0</v>
      </c>
      <c r="T5864">
        <v>0</v>
      </c>
      <c r="U5864">
        <v>331</v>
      </c>
      <c r="V5864">
        <v>0</v>
      </c>
      <c r="W5864">
        <v>0</v>
      </c>
      <c r="X5864">
        <v>0</v>
      </c>
      <c r="Y5864">
        <v>1584.2028</v>
      </c>
      <c r="Z5864">
        <v>0</v>
      </c>
      <c r="AA5864">
        <v>0</v>
      </c>
      <c r="AB5864">
        <v>0</v>
      </c>
      <c r="AC5864">
        <v>494.21879999999999</v>
      </c>
      <c r="AD5864">
        <v>0</v>
      </c>
      <c r="AE5864">
        <v>0</v>
      </c>
      <c r="AF5864">
        <v>2078.4216000000001</v>
      </c>
    </row>
    <row r="5865" spans="1:32" x14ac:dyDescent="0.3">
      <c r="A5865">
        <v>3008420</v>
      </c>
      <c r="B5865">
        <v>1</v>
      </c>
      <c r="C5865" t="s">
        <v>82</v>
      </c>
      <c r="D5865" t="s">
        <v>104</v>
      </c>
      <c r="E5865" t="s">
        <v>21656</v>
      </c>
      <c r="F5865" t="s">
        <v>10781</v>
      </c>
      <c r="G5865" t="s">
        <v>134</v>
      </c>
      <c r="H5865" t="s">
        <v>293</v>
      </c>
      <c r="I5865" t="s">
        <v>78</v>
      </c>
      <c r="J5865" t="s">
        <v>136</v>
      </c>
      <c r="K5865" t="s">
        <v>22</v>
      </c>
      <c r="L5865" t="s">
        <v>177</v>
      </c>
      <c r="M5865" t="s">
        <v>21657</v>
      </c>
      <c r="N5865" t="s">
        <v>21658</v>
      </c>
      <c r="O5865">
        <v>5.1494033333333329</v>
      </c>
      <c r="P5865">
        <v>0</v>
      </c>
      <c r="Q5865">
        <v>138</v>
      </c>
      <c r="R5865">
        <v>0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0</v>
      </c>
      <c r="Y5865">
        <v>291.38729999999998</v>
      </c>
      <c r="Z5865">
        <v>0</v>
      </c>
      <c r="AA5865">
        <v>0</v>
      </c>
      <c r="AB5865">
        <v>0</v>
      </c>
      <c r="AC5865">
        <v>0.57930150000000002</v>
      </c>
      <c r="AD5865">
        <v>0</v>
      </c>
      <c r="AE5865">
        <v>0</v>
      </c>
      <c r="AF5865">
        <v>291.96660000000003</v>
      </c>
    </row>
    <row r="5866" spans="1:32" x14ac:dyDescent="0.3">
      <c r="A5866">
        <v>3012538</v>
      </c>
      <c r="B5866">
        <v>1</v>
      </c>
      <c r="C5866" t="s">
        <v>82</v>
      </c>
      <c r="D5866" t="s">
        <v>113</v>
      </c>
      <c r="E5866" t="s">
        <v>21659</v>
      </c>
      <c r="F5866" t="s">
        <v>21660</v>
      </c>
      <c r="G5866" t="s">
        <v>134</v>
      </c>
      <c r="H5866" t="s">
        <v>211</v>
      </c>
      <c r="I5866" t="s">
        <v>79</v>
      </c>
      <c r="J5866" t="s">
        <v>136</v>
      </c>
      <c r="K5866" t="s">
        <v>22</v>
      </c>
      <c r="L5866" t="s">
        <v>177</v>
      </c>
      <c r="M5866" t="s">
        <v>21661</v>
      </c>
      <c r="N5866" t="s">
        <v>21662</v>
      </c>
      <c r="O5866">
        <v>1.2849305555555555</v>
      </c>
      <c r="P5866">
        <v>10</v>
      </c>
      <c r="Q5866">
        <v>4857</v>
      </c>
      <c r="R5866">
        <v>0</v>
      </c>
      <c r="S5866">
        <v>106</v>
      </c>
      <c r="T5866">
        <v>6</v>
      </c>
      <c r="U5866">
        <v>438</v>
      </c>
      <c r="V5866">
        <v>0</v>
      </c>
      <c r="W5866">
        <v>2</v>
      </c>
      <c r="X5866">
        <v>260.70940000000002</v>
      </c>
      <c r="Y5866">
        <v>2308.4477999999999</v>
      </c>
      <c r="Z5866">
        <v>0</v>
      </c>
      <c r="AA5866">
        <v>52.195149999999998</v>
      </c>
      <c r="AB5866">
        <v>188.20793</v>
      </c>
      <c r="AC5866">
        <v>323.28066999999999</v>
      </c>
      <c r="AD5866">
        <v>0</v>
      </c>
      <c r="AE5866">
        <v>8.1958559999999991</v>
      </c>
      <c r="AF5866">
        <v>3141.0369000000001</v>
      </c>
    </row>
    <row r="5867" spans="1:32" x14ac:dyDescent="0.3">
      <c r="A5867">
        <v>3005953</v>
      </c>
      <c r="B5867">
        <v>1</v>
      </c>
      <c r="C5867" t="s">
        <v>82</v>
      </c>
      <c r="D5867" t="s">
        <v>101</v>
      </c>
      <c r="E5867" t="s">
        <v>21663</v>
      </c>
      <c r="F5867" t="s">
        <v>21664</v>
      </c>
      <c r="G5867" t="s">
        <v>134</v>
      </c>
      <c r="H5867" t="s">
        <v>336</v>
      </c>
      <c r="I5867" t="s">
        <v>79</v>
      </c>
      <c r="J5867" t="s">
        <v>136</v>
      </c>
      <c r="K5867" t="s">
        <v>22</v>
      </c>
      <c r="L5867" t="s">
        <v>137</v>
      </c>
      <c r="M5867" t="s">
        <v>21665</v>
      </c>
      <c r="N5867" t="s">
        <v>21666</v>
      </c>
      <c r="O5867">
        <v>0.62611111111111106</v>
      </c>
      <c r="P5867">
        <v>6</v>
      </c>
      <c r="Q5867">
        <v>110</v>
      </c>
      <c r="R5867">
        <v>50</v>
      </c>
      <c r="S5867">
        <v>207</v>
      </c>
      <c r="T5867">
        <v>12</v>
      </c>
      <c r="U5867">
        <v>48</v>
      </c>
      <c r="V5867">
        <v>2</v>
      </c>
      <c r="W5867">
        <v>0</v>
      </c>
      <c r="X5867">
        <v>1.1952583999999999</v>
      </c>
      <c r="Y5867">
        <v>11.470091999999999</v>
      </c>
      <c r="Z5867">
        <v>4.2977756999999999</v>
      </c>
      <c r="AA5867">
        <v>33.869450000000001</v>
      </c>
      <c r="AB5867">
        <v>34.09281</v>
      </c>
      <c r="AC5867">
        <v>13.18675</v>
      </c>
      <c r="AD5867">
        <v>6.5503580000000001</v>
      </c>
      <c r="AE5867">
        <v>0</v>
      </c>
      <c r="AF5867">
        <v>104.66249999999999</v>
      </c>
    </row>
    <row r="5868" spans="1:32" x14ac:dyDescent="0.3">
      <c r="A5868">
        <v>3005945</v>
      </c>
      <c r="B5868">
        <v>1</v>
      </c>
      <c r="C5868" t="s">
        <v>83</v>
      </c>
      <c r="D5868" t="s">
        <v>119</v>
      </c>
      <c r="E5868" t="s">
        <v>1860</v>
      </c>
      <c r="F5868" t="s">
        <v>1861</v>
      </c>
      <c r="G5868" t="s">
        <v>134</v>
      </c>
      <c r="H5868" t="s">
        <v>211</v>
      </c>
      <c r="I5868" t="s">
        <v>79</v>
      </c>
      <c r="J5868" t="s">
        <v>346</v>
      </c>
      <c r="K5868" t="s">
        <v>22</v>
      </c>
      <c r="L5868" t="s">
        <v>177</v>
      </c>
      <c r="M5868" t="s">
        <v>21667</v>
      </c>
      <c r="N5868" t="s">
        <v>21668</v>
      </c>
      <c r="O5868">
        <v>4.4444444444444446E-2</v>
      </c>
      <c r="P5868">
        <v>0</v>
      </c>
      <c r="Q5868">
        <v>339</v>
      </c>
      <c r="R5868">
        <v>10</v>
      </c>
      <c r="S5868">
        <v>160</v>
      </c>
      <c r="T5868">
        <v>0</v>
      </c>
      <c r="U5868">
        <v>15</v>
      </c>
      <c r="V5868">
        <v>1</v>
      </c>
      <c r="W5868">
        <v>0</v>
      </c>
      <c r="X5868">
        <v>0</v>
      </c>
      <c r="Y5868">
        <v>1.652212</v>
      </c>
      <c r="Z5868">
        <v>0.37521735000000001</v>
      </c>
      <c r="AA5868">
        <v>2.3184084999999999</v>
      </c>
      <c r="AB5868">
        <v>0</v>
      </c>
      <c r="AC5868">
        <v>0.87414913999999999</v>
      </c>
      <c r="AD5868">
        <v>2.3839564000000002</v>
      </c>
      <c r="AE5868">
        <v>0</v>
      </c>
      <c r="AF5868">
        <v>7.6039433000000001</v>
      </c>
    </row>
    <row r="5869" spans="1:32" x14ac:dyDescent="0.3">
      <c r="A5869">
        <v>3016986</v>
      </c>
      <c r="B5869">
        <v>1</v>
      </c>
      <c r="C5869" t="s">
        <v>82</v>
      </c>
      <c r="D5869" t="s">
        <v>108</v>
      </c>
      <c r="E5869" t="s">
        <v>21669</v>
      </c>
      <c r="F5869" t="s">
        <v>21670</v>
      </c>
      <c r="G5869" t="s">
        <v>134</v>
      </c>
      <c r="H5869" t="s">
        <v>211</v>
      </c>
      <c r="I5869" t="s">
        <v>79</v>
      </c>
      <c r="J5869" t="s">
        <v>136</v>
      </c>
      <c r="K5869" t="s">
        <v>22</v>
      </c>
      <c r="L5869" t="s">
        <v>177</v>
      </c>
      <c r="M5869" t="s">
        <v>21671</v>
      </c>
      <c r="N5869" t="s">
        <v>21672</v>
      </c>
      <c r="O5869">
        <v>1.4665666666666668</v>
      </c>
      <c r="P5869">
        <v>0</v>
      </c>
      <c r="Q5869">
        <v>0</v>
      </c>
      <c r="R5869">
        <v>0</v>
      </c>
      <c r="S5869">
        <v>0</v>
      </c>
      <c r="T5869">
        <v>1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1.9012926000000001</v>
      </c>
      <c r="AC5869">
        <v>0</v>
      </c>
      <c r="AD5869">
        <v>0</v>
      </c>
      <c r="AE5869">
        <v>0</v>
      </c>
      <c r="AF5869">
        <v>1.9012926000000001</v>
      </c>
    </row>
    <row r="5870" spans="1:32" x14ac:dyDescent="0.3">
      <c r="A5870">
        <v>3006503</v>
      </c>
      <c r="B5870">
        <v>2</v>
      </c>
      <c r="C5870" t="s">
        <v>82</v>
      </c>
      <c r="D5870" t="s">
        <v>100</v>
      </c>
      <c r="E5870" t="s">
        <v>21673</v>
      </c>
      <c r="F5870" t="s">
        <v>21674</v>
      </c>
      <c r="G5870" t="s">
        <v>134</v>
      </c>
      <c r="H5870" t="s">
        <v>211</v>
      </c>
      <c r="I5870" t="s">
        <v>79</v>
      </c>
      <c r="J5870" t="s">
        <v>136</v>
      </c>
      <c r="K5870" t="s">
        <v>22</v>
      </c>
      <c r="L5870" t="s">
        <v>177</v>
      </c>
      <c r="M5870" t="s">
        <v>21675</v>
      </c>
      <c r="N5870" t="s">
        <v>21676</v>
      </c>
      <c r="O5870">
        <v>3.182883611111111</v>
      </c>
      <c r="P5870">
        <v>0</v>
      </c>
      <c r="Q5870">
        <v>2824</v>
      </c>
      <c r="R5870">
        <v>0</v>
      </c>
      <c r="S5870">
        <v>0</v>
      </c>
      <c r="T5870">
        <v>0</v>
      </c>
      <c r="U5870">
        <v>411</v>
      </c>
      <c r="V5870">
        <v>0</v>
      </c>
      <c r="W5870">
        <v>1</v>
      </c>
      <c r="X5870">
        <v>0</v>
      </c>
      <c r="Y5870">
        <v>2202.5356000000002</v>
      </c>
      <c r="Z5870">
        <v>0</v>
      </c>
      <c r="AA5870">
        <v>0</v>
      </c>
      <c r="AB5870">
        <v>0</v>
      </c>
      <c r="AC5870">
        <v>2878.953</v>
      </c>
      <c r="AD5870">
        <v>0</v>
      </c>
      <c r="AE5870">
        <v>30.601427000000001</v>
      </c>
      <c r="AF5870">
        <v>5112.09</v>
      </c>
    </row>
    <row r="5871" spans="1:32" x14ac:dyDescent="0.3">
      <c r="A5871">
        <v>3006508</v>
      </c>
      <c r="B5871">
        <v>1</v>
      </c>
      <c r="C5871" t="s">
        <v>82</v>
      </c>
      <c r="D5871" t="s">
        <v>88</v>
      </c>
      <c r="E5871" t="s">
        <v>21677</v>
      </c>
      <c r="F5871" t="s">
        <v>21678</v>
      </c>
      <c r="G5871" t="s">
        <v>134</v>
      </c>
      <c r="H5871" t="s">
        <v>478</v>
      </c>
      <c r="I5871" t="s">
        <v>78</v>
      </c>
      <c r="J5871" t="s">
        <v>136</v>
      </c>
      <c r="K5871" t="s">
        <v>22</v>
      </c>
      <c r="L5871" t="s">
        <v>177</v>
      </c>
      <c r="M5871" t="s">
        <v>21679</v>
      </c>
      <c r="N5871" t="s">
        <v>21680</v>
      </c>
      <c r="O5871">
        <v>4.4092188888888888</v>
      </c>
      <c r="P5871">
        <v>0</v>
      </c>
      <c r="Q5871">
        <v>1</v>
      </c>
      <c r="R5871">
        <v>0</v>
      </c>
      <c r="S5871">
        <v>0</v>
      </c>
      <c r="T5871">
        <v>0</v>
      </c>
      <c r="U5871">
        <v>49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118.02476</v>
      </c>
      <c r="AD5871">
        <v>0</v>
      </c>
      <c r="AE5871">
        <v>0</v>
      </c>
      <c r="AF5871">
        <v>118.02476</v>
      </c>
    </row>
    <row r="5872" spans="1:32" x14ac:dyDescent="0.3">
      <c r="A5872">
        <v>3007458</v>
      </c>
      <c r="B5872">
        <v>1</v>
      </c>
      <c r="C5872" t="s">
        <v>82</v>
      </c>
      <c r="D5872" t="s">
        <v>112</v>
      </c>
      <c r="E5872" t="s">
        <v>21681</v>
      </c>
      <c r="F5872" t="s">
        <v>21682</v>
      </c>
      <c r="G5872" t="s">
        <v>134</v>
      </c>
      <c r="H5872" t="s">
        <v>211</v>
      </c>
      <c r="I5872" t="s">
        <v>79</v>
      </c>
      <c r="J5872" t="s">
        <v>136</v>
      </c>
      <c r="K5872" t="s">
        <v>22</v>
      </c>
      <c r="L5872" t="s">
        <v>177</v>
      </c>
      <c r="M5872" t="s">
        <v>21683</v>
      </c>
      <c r="N5872" t="s">
        <v>21684</v>
      </c>
      <c r="O5872">
        <v>0.11333333333333333</v>
      </c>
      <c r="P5872">
        <v>0</v>
      </c>
      <c r="Q5872">
        <v>4406</v>
      </c>
      <c r="R5872">
        <v>0</v>
      </c>
      <c r="S5872">
        <v>9</v>
      </c>
      <c r="T5872">
        <v>0</v>
      </c>
      <c r="U5872">
        <v>306</v>
      </c>
      <c r="V5872">
        <v>0</v>
      </c>
      <c r="W5872">
        <v>0</v>
      </c>
      <c r="X5872">
        <v>0</v>
      </c>
      <c r="Y5872">
        <v>131.08582999999999</v>
      </c>
      <c r="Z5872">
        <v>0</v>
      </c>
      <c r="AA5872">
        <v>0.27375144000000001</v>
      </c>
      <c r="AB5872">
        <v>0</v>
      </c>
      <c r="AC5872">
        <v>27.167905999999999</v>
      </c>
      <c r="AD5872">
        <v>0</v>
      </c>
      <c r="AE5872">
        <v>0</v>
      </c>
      <c r="AF5872">
        <v>158.5275</v>
      </c>
    </row>
    <row r="5873" spans="1:32" x14ac:dyDescent="0.3">
      <c r="A5873">
        <v>3004784</v>
      </c>
      <c r="B5873">
        <v>1</v>
      </c>
      <c r="C5873" t="s">
        <v>82</v>
      </c>
      <c r="D5873" t="s">
        <v>98</v>
      </c>
      <c r="E5873" t="s">
        <v>21685</v>
      </c>
      <c r="F5873" t="s">
        <v>21686</v>
      </c>
      <c r="G5873" t="s">
        <v>134</v>
      </c>
      <c r="H5873" t="s">
        <v>238</v>
      </c>
      <c r="I5873" t="s">
        <v>78</v>
      </c>
      <c r="J5873" t="s">
        <v>136</v>
      </c>
      <c r="K5873" t="s">
        <v>22</v>
      </c>
      <c r="L5873" t="s">
        <v>177</v>
      </c>
      <c r="M5873" t="s">
        <v>21687</v>
      </c>
      <c r="N5873" t="s">
        <v>14012</v>
      </c>
      <c r="O5873">
        <v>7.387214444444445</v>
      </c>
      <c r="P5873">
        <v>0</v>
      </c>
      <c r="Q5873">
        <v>104</v>
      </c>
      <c r="R5873">
        <v>0</v>
      </c>
      <c r="S5873">
        <v>0</v>
      </c>
      <c r="T5873">
        <v>0</v>
      </c>
      <c r="U5873">
        <v>19</v>
      </c>
      <c r="V5873">
        <v>0</v>
      </c>
      <c r="W5873">
        <v>0</v>
      </c>
      <c r="X5873">
        <v>0</v>
      </c>
      <c r="Y5873">
        <v>169.78263999999999</v>
      </c>
      <c r="Z5873">
        <v>0</v>
      </c>
      <c r="AA5873">
        <v>0</v>
      </c>
      <c r="AB5873">
        <v>0</v>
      </c>
      <c r="AC5873">
        <v>78.891204999999999</v>
      </c>
      <c r="AD5873">
        <v>0</v>
      </c>
      <c r="AE5873">
        <v>0</v>
      </c>
      <c r="AF5873">
        <v>248.67384000000001</v>
      </c>
    </row>
    <row r="5874" spans="1:32" x14ac:dyDescent="0.3">
      <c r="A5874">
        <v>3001294</v>
      </c>
      <c r="B5874">
        <v>1</v>
      </c>
      <c r="C5874" t="s">
        <v>83</v>
      </c>
      <c r="D5874" t="s">
        <v>117</v>
      </c>
      <c r="E5874" t="s">
        <v>16251</v>
      </c>
      <c r="F5874" t="s">
        <v>16252</v>
      </c>
      <c r="G5874" t="s">
        <v>134</v>
      </c>
      <c r="H5874" t="s">
        <v>147</v>
      </c>
      <c r="I5874" t="s">
        <v>79</v>
      </c>
      <c r="J5874" t="s">
        <v>136</v>
      </c>
      <c r="K5874" t="s">
        <v>22</v>
      </c>
      <c r="L5874" t="s">
        <v>137</v>
      </c>
      <c r="M5874" t="s">
        <v>21688</v>
      </c>
      <c r="N5874" t="s">
        <v>21689</v>
      </c>
      <c r="O5874">
        <v>4.7734150000000009</v>
      </c>
      <c r="P5874">
        <v>8</v>
      </c>
      <c r="Q5874">
        <v>2267</v>
      </c>
      <c r="R5874">
        <v>2</v>
      </c>
      <c r="S5874">
        <v>16</v>
      </c>
      <c r="T5874">
        <v>5</v>
      </c>
      <c r="U5874">
        <v>179</v>
      </c>
      <c r="V5874">
        <v>0</v>
      </c>
      <c r="W5874">
        <v>0</v>
      </c>
      <c r="X5874">
        <v>53.799100000000003</v>
      </c>
      <c r="Y5874">
        <v>926.39684999999997</v>
      </c>
      <c r="Z5874">
        <v>2.1084054000000001</v>
      </c>
      <c r="AA5874">
        <v>9.7143840000000008</v>
      </c>
      <c r="AB5874">
        <v>48.634253999999999</v>
      </c>
      <c r="AC5874">
        <v>243.6823</v>
      </c>
      <c r="AD5874">
        <v>0</v>
      </c>
      <c r="AE5874">
        <v>0</v>
      </c>
      <c r="AF5874">
        <v>1284.3353</v>
      </c>
    </row>
    <row r="5875" spans="1:32" x14ac:dyDescent="0.3">
      <c r="A5875">
        <v>3007890</v>
      </c>
      <c r="B5875">
        <v>1</v>
      </c>
      <c r="C5875" t="s">
        <v>82</v>
      </c>
      <c r="D5875" t="s">
        <v>104</v>
      </c>
      <c r="E5875" t="s">
        <v>21690</v>
      </c>
      <c r="F5875" t="s">
        <v>21691</v>
      </c>
      <c r="G5875" t="s">
        <v>134</v>
      </c>
      <c r="H5875" t="s">
        <v>238</v>
      </c>
      <c r="I5875" t="s">
        <v>78</v>
      </c>
      <c r="J5875" t="s">
        <v>136</v>
      </c>
      <c r="K5875" t="s">
        <v>22</v>
      </c>
      <c r="L5875" t="s">
        <v>177</v>
      </c>
      <c r="M5875" t="s">
        <v>21692</v>
      </c>
      <c r="N5875" t="s">
        <v>21693</v>
      </c>
      <c r="O5875">
        <v>0.92231638888888889</v>
      </c>
      <c r="P5875">
        <v>0</v>
      </c>
      <c r="Q5875">
        <v>3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5.4894092999999998E-2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5.4894092999999998E-2</v>
      </c>
    </row>
    <row r="5876" spans="1:32" x14ac:dyDescent="0.3">
      <c r="A5876">
        <v>3012479</v>
      </c>
      <c r="B5876">
        <v>1</v>
      </c>
      <c r="C5876" t="s">
        <v>82</v>
      </c>
      <c r="D5876" t="s">
        <v>90</v>
      </c>
      <c r="E5876" t="s">
        <v>21694</v>
      </c>
      <c r="F5876" t="s">
        <v>21695</v>
      </c>
      <c r="G5876" t="s">
        <v>134</v>
      </c>
      <c r="H5876" t="s">
        <v>216</v>
      </c>
      <c r="I5876" t="s">
        <v>78</v>
      </c>
      <c r="J5876" t="s">
        <v>136</v>
      </c>
      <c r="K5876" t="s">
        <v>22</v>
      </c>
      <c r="L5876" t="s">
        <v>177</v>
      </c>
      <c r="M5876" t="s">
        <v>21696</v>
      </c>
      <c r="N5876" t="s">
        <v>21697</v>
      </c>
      <c r="O5876">
        <v>1.4550877777777778</v>
      </c>
      <c r="P5876">
        <v>0</v>
      </c>
      <c r="Q5876">
        <v>2</v>
      </c>
      <c r="R5876">
        <v>0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0</v>
      </c>
      <c r="Y5876">
        <v>0.19570845000000001</v>
      </c>
      <c r="Z5876">
        <v>0</v>
      </c>
      <c r="AA5876">
        <v>0</v>
      </c>
      <c r="AB5876">
        <v>0</v>
      </c>
      <c r="AC5876">
        <v>4.8050619999999997E-3</v>
      </c>
      <c r="AD5876">
        <v>0</v>
      </c>
      <c r="AE5876">
        <v>0</v>
      </c>
      <c r="AF5876">
        <v>0.20051353</v>
      </c>
    </row>
    <row r="5877" spans="1:32" x14ac:dyDescent="0.3">
      <c r="A5877">
        <v>3001492</v>
      </c>
      <c r="B5877">
        <v>1</v>
      </c>
      <c r="C5877" t="s">
        <v>82</v>
      </c>
      <c r="D5877" t="s">
        <v>104</v>
      </c>
      <c r="E5877" t="s">
        <v>21698</v>
      </c>
      <c r="F5877" t="s">
        <v>21699</v>
      </c>
      <c r="G5877" t="s">
        <v>134</v>
      </c>
      <c r="H5877" t="s">
        <v>247</v>
      </c>
      <c r="I5877" t="s">
        <v>78</v>
      </c>
      <c r="J5877" t="s">
        <v>136</v>
      </c>
      <c r="K5877" t="s">
        <v>22</v>
      </c>
      <c r="L5877" t="s">
        <v>177</v>
      </c>
      <c r="M5877" t="s">
        <v>21700</v>
      </c>
      <c r="N5877" t="s">
        <v>21701</v>
      </c>
      <c r="O5877">
        <v>2.9956744444444445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24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227.98473999999999</v>
      </c>
      <c r="AD5877">
        <v>0</v>
      </c>
      <c r="AE5877">
        <v>0</v>
      </c>
      <c r="AF5877">
        <v>227.98473999999999</v>
      </c>
    </row>
    <row r="5878" spans="1:32" x14ac:dyDescent="0.3">
      <c r="A5878">
        <v>3002209</v>
      </c>
      <c r="B5878">
        <v>1</v>
      </c>
      <c r="C5878" t="s">
        <v>82</v>
      </c>
      <c r="D5878" t="s">
        <v>88</v>
      </c>
      <c r="E5878" t="s">
        <v>21702</v>
      </c>
      <c r="F5878" t="s">
        <v>21703</v>
      </c>
      <c r="G5878" t="s">
        <v>134</v>
      </c>
      <c r="H5878" t="s">
        <v>142</v>
      </c>
      <c r="I5878" t="s">
        <v>79</v>
      </c>
      <c r="J5878" t="s">
        <v>136</v>
      </c>
      <c r="K5878" t="s">
        <v>22</v>
      </c>
      <c r="L5878" t="s">
        <v>137</v>
      </c>
      <c r="M5878" t="s">
        <v>21704</v>
      </c>
      <c r="N5878" t="s">
        <v>21705</v>
      </c>
      <c r="O5878">
        <v>7.8250000000000002</v>
      </c>
      <c r="P5878">
        <v>0</v>
      </c>
      <c r="Q5878">
        <v>164</v>
      </c>
      <c r="R5878">
        <v>1</v>
      </c>
      <c r="S5878">
        <v>162</v>
      </c>
      <c r="T5878">
        <v>4</v>
      </c>
      <c r="U5878">
        <v>34</v>
      </c>
      <c r="V5878">
        <v>0</v>
      </c>
      <c r="W5878">
        <v>0</v>
      </c>
      <c r="X5878">
        <v>0</v>
      </c>
      <c r="Y5878">
        <v>283.69884999999999</v>
      </c>
      <c r="Z5878">
        <v>61.608319999999999</v>
      </c>
      <c r="AA5878">
        <v>332.43664999999999</v>
      </c>
      <c r="AB5878">
        <v>1469.8584000000001</v>
      </c>
      <c r="AC5878">
        <v>825.45569999999998</v>
      </c>
      <c r="AD5878">
        <v>0</v>
      </c>
      <c r="AE5878">
        <v>0</v>
      </c>
      <c r="AF5878">
        <v>2973.0578999999998</v>
      </c>
    </row>
    <row r="5879" spans="1:32" x14ac:dyDescent="0.3">
      <c r="A5879">
        <v>3002546</v>
      </c>
      <c r="B5879">
        <v>1</v>
      </c>
      <c r="C5879" t="s">
        <v>83</v>
      </c>
      <c r="D5879" t="s">
        <v>115</v>
      </c>
      <c r="E5879" t="s">
        <v>21706</v>
      </c>
      <c r="F5879" t="s">
        <v>21707</v>
      </c>
      <c r="G5879" t="s">
        <v>134</v>
      </c>
      <c r="H5879" t="s">
        <v>142</v>
      </c>
      <c r="I5879" t="s">
        <v>79</v>
      </c>
      <c r="J5879" t="s">
        <v>136</v>
      </c>
      <c r="K5879" t="s">
        <v>22</v>
      </c>
      <c r="L5879" t="s">
        <v>137</v>
      </c>
      <c r="M5879" t="s">
        <v>21708</v>
      </c>
      <c r="N5879" t="s">
        <v>21709</v>
      </c>
      <c r="O5879">
        <v>9.5541666666666671</v>
      </c>
      <c r="P5879">
        <v>1</v>
      </c>
      <c r="Q5879">
        <v>22</v>
      </c>
      <c r="R5879">
        <v>106</v>
      </c>
      <c r="S5879">
        <v>0</v>
      </c>
      <c r="T5879">
        <v>1</v>
      </c>
      <c r="U5879">
        <v>0</v>
      </c>
      <c r="V5879">
        <v>0</v>
      </c>
      <c r="W5879">
        <v>0</v>
      </c>
      <c r="X5879">
        <v>0.93885370000000001</v>
      </c>
      <c r="Y5879">
        <v>73.170100000000005</v>
      </c>
      <c r="Z5879">
        <v>179.10167000000001</v>
      </c>
      <c r="AA5879">
        <v>0</v>
      </c>
      <c r="AB5879">
        <v>0.85046785999999996</v>
      </c>
      <c r="AC5879">
        <v>0</v>
      </c>
      <c r="AD5879">
        <v>0</v>
      </c>
      <c r="AE5879">
        <v>0</v>
      </c>
      <c r="AF5879">
        <v>254.06108</v>
      </c>
    </row>
    <row r="5880" spans="1:32" x14ac:dyDescent="0.3">
      <c r="A5880">
        <v>3010671</v>
      </c>
      <c r="B5880">
        <v>1</v>
      </c>
      <c r="C5880" t="s">
        <v>82</v>
      </c>
      <c r="D5880" t="s">
        <v>105</v>
      </c>
      <c r="E5880" t="s">
        <v>21710</v>
      </c>
      <c r="F5880" t="s">
        <v>21711</v>
      </c>
      <c r="G5880" t="s">
        <v>134</v>
      </c>
      <c r="H5880" t="s">
        <v>211</v>
      </c>
      <c r="I5880" t="s">
        <v>79</v>
      </c>
      <c r="J5880" t="s">
        <v>136</v>
      </c>
      <c r="K5880" t="s">
        <v>22</v>
      </c>
      <c r="L5880" t="s">
        <v>177</v>
      </c>
      <c r="M5880" t="s">
        <v>21712</v>
      </c>
      <c r="N5880" t="s">
        <v>21713</v>
      </c>
      <c r="O5880">
        <v>0.44666666666666666</v>
      </c>
      <c r="P5880">
        <v>0</v>
      </c>
      <c r="Q5880">
        <v>231</v>
      </c>
      <c r="R5880">
        <v>0</v>
      </c>
      <c r="S5880">
        <v>1</v>
      </c>
      <c r="T5880">
        <v>0</v>
      </c>
      <c r="U5880">
        <v>30</v>
      </c>
      <c r="V5880">
        <v>0</v>
      </c>
      <c r="W5880">
        <v>0</v>
      </c>
      <c r="X5880">
        <v>0</v>
      </c>
      <c r="Y5880">
        <v>37.057983</v>
      </c>
      <c r="Z5880">
        <v>0</v>
      </c>
      <c r="AA5880">
        <v>0</v>
      </c>
      <c r="AB5880">
        <v>0</v>
      </c>
      <c r="AC5880">
        <v>28.2029</v>
      </c>
      <c r="AD5880">
        <v>0</v>
      </c>
      <c r="AE5880">
        <v>0</v>
      </c>
      <c r="AF5880">
        <v>65.26088</v>
      </c>
    </row>
    <row r="5881" spans="1:32" x14ac:dyDescent="0.3">
      <c r="A5881">
        <v>3001401</v>
      </c>
      <c r="B5881">
        <v>1</v>
      </c>
      <c r="C5881" t="s">
        <v>82</v>
      </c>
      <c r="D5881" t="s">
        <v>106</v>
      </c>
      <c r="E5881" t="s">
        <v>21714</v>
      </c>
      <c r="F5881" t="s">
        <v>21715</v>
      </c>
      <c r="G5881" t="s">
        <v>134</v>
      </c>
      <c r="H5881" t="s">
        <v>147</v>
      </c>
      <c r="I5881" t="s">
        <v>79</v>
      </c>
      <c r="J5881" t="s">
        <v>136</v>
      </c>
      <c r="K5881" t="s">
        <v>22</v>
      </c>
      <c r="L5881" t="s">
        <v>137</v>
      </c>
      <c r="M5881" t="s">
        <v>21716</v>
      </c>
      <c r="N5881" t="s">
        <v>21717</v>
      </c>
      <c r="O5881">
        <v>1.141373611111111</v>
      </c>
      <c r="P5881">
        <v>0</v>
      </c>
      <c r="Q5881">
        <v>0</v>
      </c>
      <c r="R5881">
        <v>0</v>
      </c>
      <c r="S5881">
        <v>0</v>
      </c>
      <c r="T5881">
        <v>1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28.449677999999999</v>
      </c>
      <c r="AC5881">
        <v>0</v>
      </c>
      <c r="AD5881">
        <v>0</v>
      </c>
      <c r="AE5881">
        <v>0</v>
      </c>
      <c r="AF5881">
        <v>28.449677999999999</v>
      </c>
    </row>
    <row r="5882" spans="1:32" x14ac:dyDescent="0.3">
      <c r="A5882">
        <v>3004695</v>
      </c>
      <c r="B5882">
        <v>1</v>
      </c>
      <c r="C5882" t="s">
        <v>82</v>
      </c>
      <c r="D5882" t="s">
        <v>90</v>
      </c>
      <c r="E5882" t="s">
        <v>21718</v>
      </c>
      <c r="F5882" t="s">
        <v>21719</v>
      </c>
      <c r="G5882" t="s">
        <v>134</v>
      </c>
      <c r="H5882" t="s">
        <v>142</v>
      </c>
      <c r="I5882" t="s">
        <v>78</v>
      </c>
      <c r="J5882" t="s">
        <v>136</v>
      </c>
      <c r="K5882" t="s">
        <v>22</v>
      </c>
      <c r="L5882" t="s">
        <v>137</v>
      </c>
      <c r="M5882" t="s">
        <v>21720</v>
      </c>
      <c r="N5882" t="s">
        <v>21721</v>
      </c>
      <c r="O5882">
        <v>7.0219038888888887</v>
      </c>
      <c r="P5882">
        <v>0</v>
      </c>
      <c r="Q5882">
        <v>34</v>
      </c>
      <c r="R5882">
        <v>0</v>
      </c>
      <c r="S5882">
        <v>4</v>
      </c>
      <c r="T5882">
        <v>0</v>
      </c>
      <c r="U5882">
        <v>4</v>
      </c>
      <c r="V5882">
        <v>0</v>
      </c>
      <c r="W5882">
        <v>0</v>
      </c>
      <c r="X5882">
        <v>0</v>
      </c>
      <c r="Y5882">
        <v>138.7201</v>
      </c>
      <c r="Z5882">
        <v>0</v>
      </c>
      <c r="AA5882">
        <v>0.91062575999999995</v>
      </c>
      <c r="AB5882">
        <v>0</v>
      </c>
      <c r="AC5882">
        <v>137.33354</v>
      </c>
      <c r="AD5882">
        <v>0</v>
      </c>
      <c r="AE5882">
        <v>0</v>
      </c>
      <c r="AF5882">
        <v>276.96426000000002</v>
      </c>
    </row>
    <row r="5883" spans="1:32" x14ac:dyDescent="0.3">
      <c r="A5883">
        <v>3005828</v>
      </c>
      <c r="B5883">
        <v>1</v>
      </c>
      <c r="C5883" t="s">
        <v>82</v>
      </c>
      <c r="D5883" t="s">
        <v>98</v>
      </c>
      <c r="E5883" t="s">
        <v>21722</v>
      </c>
      <c r="F5883" t="s">
        <v>21723</v>
      </c>
      <c r="G5883" t="s">
        <v>134</v>
      </c>
      <c r="H5883" t="s">
        <v>874</v>
      </c>
      <c r="I5883" t="s">
        <v>78</v>
      </c>
      <c r="J5883" t="s">
        <v>136</v>
      </c>
      <c r="K5883" t="s">
        <v>3</v>
      </c>
      <c r="L5883" t="s">
        <v>177</v>
      </c>
      <c r="M5883" t="s">
        <v>21724</v>
      </c>
      <c r="N5883" t="s">
        <v>21725</v>
      </c>
      <c r="O5883">
        <v>3.755395</v>
      </c>
      <c r="P5883">
        <v>0</v>
      </c>
      <c r="Q5883">
        <v>125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128.74564000000001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128.74564000000001</v>
      </c>
    </row>
    <row r="5884" spans="1:32" x14ac:dyDescent="0.3">
      <c r="A5884">
        <v>3009497</v>
      </c>
      <c r="B5884">
        <v>1</v>
      </c>
      <c r="C5884" t="s">
        <v>82</v>
      </c>
      <c r="D5884" t="s">
        <v>92</v>
      </c>
      <c r="E5884" t="s">
        <v>21726</v>
      </c>
      <c r="F5884" t="s">
        <v>13271</v>
      </c>
      <c r="G5884" t="s">
        <v>134</v>
      </c>
      <c r="H5884" t="s">
        <v>404</v>
      </c>
      <c r="I5884" t="s">
        <v>78</v>
      </c>
      <c r="J5884" t="s">
        <v>136</v>
      </c>
      <c r="K5884" t="s">
        <v>22</v>
      </c>
      <c r="L5884" t="s">
        <v>177</v>
      </c>
      <c r="M5884" t="s">
        <v>21727</v>
      </c>
      <c r="N5884" t="s">
        <v>21728</v>
      </c>
      <c r="O5884">
        <v>5.3969455555555559</v>
      </c>
      <c r="P5884">
        <v>0</v>
      </c>
      <c r="Q5884">
        <v>49</v>
      </c>
      <c r="R5884">
        <v>0</v>
      </c>
      <c r="S5884">
        <v>0</v>
      </c>
      <c r="T5884">
        <v>0</v>
      </c>
      <c r="U5884">
        <v>19</v>
      </c>
      <c r="V5884">
        <v>0</v>
      </c>
      <c r="W5884">
        <v>0</v>
      </c>
      <c r="X5884">
        <v>0</v>
      </c>
      <c r="Y5884">
        <v>129.56989999999999</v>
      </c>
      <c r="Z5884">
        <v>0</v>
      </c>
      <c r="AA5884">
        <v>0</v>
      </c>
      <c r="AB5884">
        <v>0</v>
      </c>
      <c r="AC5884">
        <v>142.29012</v>
      </c>
      <c r="AD5884">
        <v>0</v>
      </c>
      <c r="AE5884">
        <v>0</v>
      </c>
      <c r="AF5884">
        <v>271.86002000000002</v>
      </c>
    </row>
    <row r="5885" spans="1:32" x14ac:dyDescent="0.3">
      <c r="A5885">
        <v>3012879</v>
      </c>
      <c r="B5885">
        <v>1</v>
      </c>
      <c r="C5885" t="s">
        <v>82</v>
      </c>
      <c r="D5885" t="s">
        <v>106</v>
      </c>
      <c r="E5885" t="s">
        <v>21729</v>
      </c>
      <c r="F5885" t="s">
        <v>21730</v>
      </c>
      <c r="G5885" t="s">
        <v>134</v>
      </c>
      <c r="H5885" t="s">
        <v>367</v>
      </c>
      <c r="I5885" t="s">
        <v>78</v>
      </c>
      <c r="J5885" t="s">
        <v>136</v>
      </c>
      <c r="K5885" t="s">
        <v>22</v>
      </c>
      <c r="L5885" t="s">
        <v>177</v>
      </c>
      <c r="M5885" t="s">
        <v>21731</v>
      </c>
      <c r="N5885" t="s">
        <v>21732</v>
      </c>
      <c r="O5885">
        <v>1.8280208333333334</v>
      </c>
      <c r="P5885">
        <v>0</v>
      </c>
      <c r="Q5885">
        <v>22</v>
      </c>
      <c r="R5885">
        <v>0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0</v>
      </c>
      <c r="Y5885">
        <v>8.4931719999999995</v>
      </c>
      <c r="Z5885">
        <v>0</v>
      </c>
      <c r="AA5885">
        <v>0</v>
      </c>
      <c r="AB5885">
        <v>0</v>
      </c>
      <c r="AC5885">
        <v>0.3597706</v>
      </c>
      <c r="AD5885">
        <v>0</v>
      </c>
      <c r="AE5885">
        <v>0</v>
      </c>
      <c r="AF5885">
        <v>8.8529420000000005</v>
      </c>
    </row>
    <row r="5886" spans="1:32" x14ac:dyDescent="0.3">
      <c r="A5886">
        <v>3020302</v>
      </c>
      <c r="B5886">
        <v>1</v>
      </c>
      <c r="C5886" t="s">
        <v>82</v>
      </c>
      <c r="D5886" t="s">
        <v>91</v>
      </c>
      <c r="E5886" t="s">
        <v>21733</v>
      </c>
      <c r="F5886" t="s">
        <v>21734</v>
      </c>
      <c r="G5886" t="s">
        <v>134</v>
      </c>
      <c r="H5886" t="s">
        <v>874</v>
      </c>
      <c r="I5886" t="s">
        <v>79</v>
      </c>
      <c r="J5886" t="s">
        <v>136</v>
      </c>
      <c r="K5886" t="s">
        <v>3</v>
      </c>
      <c r="L5886" t="s">
        <v>177</v>
      </c>
      <c r="M5886" t="s">
        <v>21735</v>
      </c>
      <c r="N5886" t="s">
        <v>21736</v>
      </c>
      <c r="O5886">
        <v>0.74670972222222232</v>
      </c>
      <c r="P5886">
        <v>0</v>
      </c>
      <c r="Q5886">
        <v>20425</v>
      </c>
      <c r="R5886">
        <v>0</v>
      </c>
      <c r="S5886">
        <v>13</v>
      </c>
      <c r="T5886">
        <v>6</v>
      </c>
      <c r="U5886">
        <v>1315</v>
      </c>
      <c r="V5886">
        <v>1</v>
      </c>
      <c r="W5886">
        <v>0</v>
      </c>
      <c r="X5886">
        <v>0</v>
      </c>
      <c r="Y5886">
        <v>3621.4281999999998</v>
      </c>
      <c r="Z5886">
        <v>0</v>
      </c>
      <c r="AA5886">
        <v>2.6243687000000002</v>
      </c>
      <c r="AB5886">
        <v>98.233909999999995</v>
      </c>
      <c r="AC5886">
        <v>688.64386000000002</v>
      </c>
      <c r="AD5886">
        <v>132.68389999999999</v>
      </c>
      <c r="AE5886">
        <v>0</v>
      </c>
      <c r="AF5886">
        <v>4543.6143000000002</v>
      </c>
    </row>
    <row r="5887" spans="1:32" x14ac:dyDescent="0.3">
      <c r="A5887">
        <v>3002490</v>
      </c>
      <c r="B5887">
        <v>1</v>
      </c>
      <c r="C5887" t="s">
        <v>82</v>
      </c>
      <c r="D5887" t="s">
        <v>84</v>
      </c>
      <c r="E5887" t="s">
        <v>21737</v>
      </c>
      <c r="F5887" t="s">
        <v>21738</v>
      </c>
      <c r="G5887" t="s">
        <v>134</v>
      </c>
      <c r="H5887" t="s">
        <v>142</v>
      </c>
      <c r="I5887" t="s">
        <v>78</v>
      </c>
      <c r="J5887" t="s">
        <v>136</v>
      </c>
      <c r="K5887" t="s">
        <v>22</v>
      </c>
      <c r="L5887" t="s">
        <v>137</v>
      </c>
      <c r="M5887" t="s">
        <v>21739</v>
      </c>
      <c r="N5887" t="s">
        <v>21740</v>
      </c>
      <c r="O5887">
        <v>1.7524638888888888</v>
      </c>
      <c r="P5887">
        <v>0</v>
      </c>
      <c r="Q5887">
        <v>61</v>
      </c>
      <c r="R5887">
        <v>0</v>
      </c>
      <c r="S5887">
        <v>0</v>
      </c>
      <c r="T5887">
        <v>0</v>
      </c>
      <c r="U5887">
        <v>2</v>
      </c>
      <c r="V5887">
        <v>0</v>
      </c>
      <c r="W5887">
        <v>0</v>
      </c>
      <c r="X5887">
        <v>0</v>
      </c>
      <c r="Y5887">
        <v>26.309646999999998</v>
      </c>
      <c r="Z5887">
        <v>0</v>
      </c>
      <c r="AA5887">
        <v>0</v>
      </c>
      <c r="AB5887">
        <v>0</v>
      </c>
      <c r="AC5887">
        <v>4.3347020000000001</v>
      </c>
      <c r="AD5887">
        <v>0</v>
      </c>
      <c r="AE5887">
        <v>0</v>
      </c>
      <c r="AF5887">
        <v>30.644349999999999</v>
      </c>
    </row>
    <row r="5888" spans="1:32" x14ac:dyDescent="0.3">
      <c r="A5888">
        <v>3009792</v>
      </c>
      <c r="B5888">
        <v>1</v>
      </c>
      <c r="C5888" t="s">
        <v>83</v>
      </c>
      <c r="D5888" t="s">
        <v>115</v>
      </c>
      <c r="E5888" t="s">
        <v>21741</v>
      </c>
      <c r="F5888" t="s">
        <v>21742</v>
      </c>
      <c r="G5888" t="s">
        <v>134</v>
      </c>
      <c r="H5888" t="s">
        <v>182</v>
      </c>
      <c r="I5888" t="s">
        <v>78</v>
      </c>
      <c r="J5888" t="s">
        <v>136</v>
      </c>
      <c r="K5888" t="s">
        <v>22</v>
      </c>
      <c r="L5888" t="s">
        <v>177</v>
      </c>
      <c r="M5888" t="s">
        <v>21743</v>
      </c>
      <c r="N5888" t="s">
        <v>21744</v>
      </c>
      <c r="O5888">
        <v>0.61722222222222223</v>
      </c>
      <c r="P5888">
        <v>0</v>
      </c>
      <c r="Q5888">
        <v>135</v>
      </c>
      <c r="R5888">
        <v>0</v>
      </c>
      <c r="S5888">
        <v>30</v>
      </c>
      <c r="T5888">
        <v>0</v>
      </c>
      <c r="U5888">
        <v>15</v>
      </c>
      <c r="V5888">
        <v>0</v>
      </c>
      <c r="W5888">
        <v>0</v>
      </c>
      <c r="X5888">
        <v>0</v>
      </c>
      <c r="Y5888">
        <v>19.102741000000002</v>
      </c>
      <c r="Z5888">
        <v>0</v>
      </c>
      <c r="AA5888">
        <v>2.0300099999999999</v>
      </c>
      <c r="AB5888">
        <v>0</v>
      </c>
      <c r="AC5888">
        <v>2.0463111</v>
      </c>
      <c r="AD5888">
        <v>0</v>
      </c>
      <c r="AE5888">
        <v>0</v>
      </c>
      <c r="AF5888">
        <v>23.179064</v>
      </c>
    </row>
    <row r="5889" spans="1:32" x14ac:dyDescent="0.3">
      <c r="A5889">
        <v>3008828</v>
      </c>
      <c r="B5889">
        <v>1</v>
      </c>
      <c r="C5889" t="s">
        <v>82</v>
      </c>
      <c r="D5889" t="s">
        <v>84</v>
      </c>
      <c r="E5889" t="s">
        <v>21745</v>
      </c>
      <c r="F5889" t="s">
        <v>21746</v>
      </c>
      <c r="G5889" t="s">
        <v>134</v>
      </c>
      <c r="H5889" t="s">
        <v>659</v>
      </c>
      <c r="I5889" t="s">
        <v>80</v>
      </c>
      <c r="J5889" t="s">
        <v>136</v>
      </c>
      <c r="K5889" t="s">
        <v>22</v>
      </c>
      <c r="L5889" t="s">
        <v>137</v>
      </c>
      <c r="M5889" t="s">
        <v>21747</v>
      </c>
      <c r="N5889" t="s">
        <v>21748</v>
      </c>
      <c r="O5889">
        <v>1.3200144444444444</v>
      </c>
      <c r="P5889">
        <v>2</v>
      </c>
      <c r="Q5889">
        <v>1447</v>
      </c>
      <c r="R5889">
        <v>16</v>
      </c>
      <c r="S5889">
        <v>24</v>
      </c>
      <c r="T5889">
        <v>25</v>
      </c>
      <c r="U5889">
        <v>81</v>
      </c>
      <c r="V5889">
        <v>1</v>
      </c>
      <c r="W5889">
        <v>0</v>
      </c>
      <c r="X5889">
        <v>2.2667193000000001</v>
      </c>
      <c r="Y5889">
        <v>298.3503</v>
      </c>
      <c r="Z5889">
        <v>44.471110000000003</v>
      </c>
      <c r="AA5889">
        <v>4.8678379999999999</v>
      </c>
      <c r="AB5889">
        <v>1602.9539</v>
      </c>
      <c r="AC5889">
        <v>45.496304000000002</v>
      </c>
      <c r="AD5889">
        <v>1.8531656999999999</v>
      </c>
      <c r="AE5889">
        <v>0</v>
      </c>
      <c r="AF5889">
        <v>2000.2592999999999</v>
      </c>
    </row>
    <row r="5890" spans="1:32" x14ac:dyDescent="0.3">
      <c r="A5890">
        <v>3005806</v>
      </c>
      <c r="B5890">
        <v>1</v>
      </c>
      <c r="C5890" t="s">
        <v>82</v>
      </c>
      <c r="D5890" t="s">
        <v>98</v>
      </c>
      <c r="E5890" t="s">
        <v>21749</v>
      </c>
      <c r="F5890" t="s">
        <v>21750</v>
      </c>
      <c r="G5890" t="s">
        <v>134</v>
      </c>
      <c r="H5890" t="s">
        <v>874</v>
      </c>
      <c r="I5890" t="s">
        <v>78</v>
      </c>
      <c r="J5890" t="s">
        <v>136</v>
      </c>
      <c r="K5890" t="s">
        <v>3</v>
      </c>
      <c r="L5890" t="s">
        <v>177</v>
      </c>
      <c r="M5890" t="s">
        <v>21751</v>
      </c>
      <c r="N5890" t="s">
        <v>21752</v>
      </c>
      <c r="O5890">
        <v>3.7272825000000003</v>
      </c>
      <c r="P5890">
        <v>0</v>
      </c>
      <c r="Q5890">
        <v>107</v>
      </c>
      <c r="R5890">
        <v>0</v>
      </c>
      <c r="S5890">
        <v>0</v>
      </c>
      <c r="T5890">
        <v>0</v>
      </c>
      <c r="U5890">
        <v>3</v>
      </c>
      <c r="V5890">
        <v>0</v>
      </c>
      <c r="W5890">
        <v>0</v>
      </c>
      <c r="X5890">
        <v>0</v>
      </c>
      <c r="Y5890">
        <v>104.16271</v>
      </c>
      <c r="Z5890">
        <v>0</v>
      </c>
      <c r="AA5890">
        <v>0</v>
      </c>
      <c r="AB5890">
        <v>0</v>
      </c>
      <c r="AC5890">
        <v>5.5455990000000002</v>
      </c>
      <c r="AD5890">
        <v>0</v>
      </c>
      <c r="AE5890">
        <v>0</v>
      </c>
      <c r="AF5890">
        <v>109.70831</v>
      </c>
    </row>
    <row r="5891" spans="1:32" x14ac:dyDescent="0.3">
      <c r="A5891">
        <v>3006137</v>
      </c>
      <c r="B5891">
        <v>1</v>
      </c>
      <c r="C5891" t="s">
        <v>82</v>
      </c>
      <c r="D5891" t="s">
        <v>104</v>
      </c>
      <c r="E5891" t="s">
        <v>8517</v>
      </c>
      <c r="F5891" t="s">
        <v>8518</v>
      </c>
      <c r="G5891" t="s">
        <v>134</v>
      </c>
      <c r="H5891" t="s">
        <v>874</v>
      </c>
      <c r="I5891" t="s">
        <v>78</v>
      </c>
      <c r="J5891" t="s">
        <v>136</v>
      </c>
      <c r="K5891" t="s">
        <v>3</v>
      </c>
      <c r="L5891" t="s">
        <v>177</v>
      </c>
      <c r="M5891" t="s">
        <v>21753</v>
      </c>
      <c r="N5891" t="s">
        <v>21754</v>
      </c>
      <c r="O5891">
        <v>2.3944741666666665</v>
      </c>
      <c r="P5891">
        <v>0</v>
      </c>
      <c r="Q5891">
        <v>307</v>
      </c>
      <c r="R5891">
        <v>0</v>
      </c>
      <c r="S5891">
        <v>0</v>
      </c>
      <c r="T5891">
        <v>0</v>
      </c>
      <c r="U5891">
        <v>13</v>
      </c>
      <c r="V5891">
        <v>0</v>
      </c>
      <c r="W5891">
        <v>0</v>
      </c>
      <c r="X5891">
        <v>0</v>
      </c>
      <c r="Y5891">
        <v>253.75551999999999</v>
      </c>
      <c r="Z5891">
        <v>0</v>
      </c>
      <c r="AA5891">
        <v>0</v>
      </c>
      <c r="AB5891">
        <v>0</v>
      </c>
      <c r="AC5891">
        <v>11.068884000000001</v>
      </c>
      <c r="AD5891">
        <v>0</v>
      </c>
      <c r="AE5891">
        <v>0</v>
      </c>
      <c r="AF5891">
        <v>264.82440000000003</v>
      </c>
    </row>
    <row r="5892" spans="1:32" x14ac:dyDescent="0.3">
      <c r="A5892">
        <v>3001228</v>
      </c>
      <c r="B5892">
        <v>1</v>
      </c>
      <c r="C5892" t="s">
        <v>83</v>
      </c>
      <c r="D5892" t="s">
        <v>119</v>
      </c>
      <c r="E5892" t="s">
        <v>6293</v>
      </c>
      <c r="F5892" t="s">
        <v>6294</v>
      </c>
      <c r="G5892" t="s">
        <v>134</v>
      </c>
      <c r="H5892" t="s">
        <v>142</v>
      </c>
      <c r="I5892" t="s">
        <v>79</v>
      </c>
      <c r="J5892" t="s">
        <v>136</v>
      </c>
      <c r="K5892" t="s">
        <v>22</v>
      </c>
      <c r="L5892" t="s">
        <v>137</v>
      </c>
      <c r="M5892" t="s">
        <v>21755</v>
      </c>
      <c r="N5892" t="s">
        <v>21756</v>
      </c>
      <c r="O5892">
        <v>3.0203741666666666</v>
      </c>
      <c r="P5892">
        <v>1</v>
      </c>
      <c r="Q5892">
        <v>55</v>
      </c>
      <c r="R5892">
        <v>0</v>
      </c>
      <c r="S5892">
        <v>6</v>
      </c>
      <c r="T5892">
        <v>0</v>
      </c>
      <c r="U5892">
        <v>1</v>
      </c>
      <c r="V5892">
        <v>0</v>
      </c>
      <c r="W5892">
        <v>0</v>
      </c>
      <c r="X5892">
        <v>15.831519</v>
      </c>
      <c r="Y5892">
        <v>4.9225250000000003</v>
      </c>
      <c r="Z5892">
        <v>0</v>
      </c>
      <c r="AA5892">
        <v>1.4422143999999999</v>
      </c>
      <c r="AB5892">
        <v>0</v>
      </c>
      <c r="AC5892">
        <v>0.2122146</v>
      </c>
      <c r="AD5892">
        <v>0</v>
      </c>
      <c r="AE5892">
        <v>0</v>
      </c>
      <c r="AF5892">
        <v>22.408473999999998</v>
      </c>
    </row>
    <row r="5893" spans="1:32" x14ac:dyDescent="0.3">
      <c r="A5893">
        <v>3005424</v>
      </c>
      <c r="B5893">
        <v>1</v>
      </c>
      <c r="C5893" t="s">
        <v>82</v>
      </c>
      <c r="D5893" t="s">
        <v>106</v>
      </c>
      <c r="E5893" t="s">
        <v>21757</v>
      </c>
      <c r="F5893" t="s">
        <v>19875</v>
      </c>
      <c r="G5893" t="s">
        <v>134</v>
      </c>
      <c r="H5893" t="s">
        <v>142</v>
      </c>
      <c r="I5893" t="s">
        <v>78</v>
      </c>
      <c r="J5893" t="s">
        <v>136</v>
      </c>
      <c r="K5893" t="s">
        <v>22</v>
      </c>
      <c r="L5893" t="s">
        <v>137</v>
      </c>
      <c r="M5893" t="s">
        <v>21758</v>
      </c>
      <c r="N5893" t="s">
        <v>21759</v>
      </c>
      <c r="O5893">
        <v>3.8542125</v>
      </c>
      <c r="P5893">
        <v>0</v>
      </c>
      <c r="Q5893">
        <v>157</v>
      </c>
      <c r="R5893">
        <v>0</v>
      </c>
      <c r="S5893">
        <v>11</v>
      </c>
      <c r="T5893">
        <v>0</v>
      </c>
      <c r="U5893">
        <v>14</v>
      </c>
      <c r="V5893">
        <v>0</v>
      </c>
      <c r="W5893">
        <v>0</v>
      </c>
      <c r="X5893">
        <v>0</v>
      </c>
      <c r="Y5893">
        <v>165.75821999999999</v>
      </c>
      <c r="Z5893">
        <v>0</v>
      </c>
      <c r="AA5893">
        <v>6.4512790000000004</v>
      </c>
      <c r="AB5893">
        <v>0</v>
      </c>
      <c r="AC5893">
        <v>81.939644000000001</v>
      </c>
      <c r="AD5893">
        <v>0</v>
      </c>
      <c r="AE5893">
        <v>0</v>
      </c>
      <c r="AF5893">
        <v>254.14914999999999</v>
      </c>
    </row>
    <row r="5894" spans="1:32" x14ac:dyDescent="0.3">
      <c r="A5894">
        <v>3009426</v>
      </c>
      <c r="B5894">
        <v>1</v>
      </c>
      <c r="C5894" t="s">
        <v>82</v>
      </c>
      <c r="D5894" t="s">
        <v>101</v>
      </c>
      <c r="E5894" t="s">
        <v>21760</v>
      </c>
      <c r="F5894" t="s">
        <v>21761</v>
      </c>
      <c r="G5894" t="s">
        <v>134</v>
      </c>
      <c r="H5894" t="s">
        <v>478</v>
      </c>
      <c r="I5894" t="s">
        <v>78</v>
      </c>
      <c r="J5894" t="s">
        <v>136</v>
      </c>
      <c r="K5894" t="s">
        <v>22</v>
      </c>
      <c r="L5894" t="s">
        <v>177</v>
      </c>
      <c r="M5894" t="s">
        <v>21762</v>
      </c>
      <c r="N5894" t="s">
        <v>21763</v>
      </c>
      <c r="O5894">
        <v>1.7756536111111112</v>
      </c>
      <c r="P5894">
        <v>0</v>
      </c>
      <c r="Q5894">
        <v>54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17.554714000000001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17.554714000000001</v>
      </c>
    </row>
    <row r="5895" spans="1:32" x14ac:dyDescent="0.3">
      <c r="A5895">
        <v>3004729</v>
      </c>
      <c r="B5895">
        <v>1</v>
      </c>
      <c r="C5895" t="s">
        <v>82</v>
      </c>
      <c r="D5895" t="s">
        <v>98</v>
      </c>
      <c r="E5895" t="s">
        <v>21764</v>
      </c>
      <c r="F5895" t="s">
        <v>21765</v>
      </c>
      <c r="G5895" t="s">
        <v>134</v>
      </c>
      <c r="H5895" t="s">
        <v>874</v>
      </c>
      <c r="I5895" t="s">
        <v>78</v>
      </c>
      <c r="J5895" t="s">
        <v>136</v>
      </c>
      <c r="K5895" t="s">
        <v>3</v>
      </c>
      <c r="L5895" t="s">
        <v>177</v>
      </c>
      <c r="M5895" t="s">
        <v>21766</v>
      </c>
      <c r="N5895" t="s">
        <v>21767</v>
      </c>
      <c r="O5895">
        <v>3.411262777777778</v>
      </c>
      <c r="P5895">
        <v>0</v>
      </c>
      <c r="Q5895">
        <v>17</v>
      </c>
      <c r="R5895">
        <v>0</v>
      </c>
      <c r="S5895">
        <v>0</v>
      </c>
      <c r="T5895">
        <v>0</v>
      </c>
      <c r="U5895">
        <v>6</v>
      </c>
      <c r="V5895">
        <v>0</v>
      </c>
      <c r="W5895">
        <v>0</v>
      </c>
      <c r="X5895">
        <v>0</v>
      </c>
      <c r="Y5895">
        <v>16.001518000000001</v>
      </c>
      <c r="Z5895">
        <v>0</v>
      </c>
      <c r="AA5895">
        <v>0</v>
      </c>
      <c r="AB5895">
        <v>0</v>
      </c>
      <c r="AC5895">
        <v>4.1654716000000001</v>
      </c>
      <c r="AD5895">
        <v>0</v>
      </c>
      <c r="AE5895">
        <v>0</v>
      </c>
      <c r="AF5895">
        <v>20.166989999999998</v>
      </c>
    </row>
    <row r="5896" spans="1:32" x14ac:dyDescent="0.3">
      <c r="A5896">
        <v>3002486</v>
      </c>
      <c r="B5896">
        <v>1</v>
      </c>
      <c r="C5896" t="s">
        <v>82</v>
      </c>
      <c r="D5896" t="s">
        <v>108</v>
      </c>
      <c r="E5896" t="s">
        <v>21768</v>
      </c>
      <c r="F5896" t="s">
        <v>21769</v>
      </c>
      <c r="G5896" t="s">
        <v>134</v>
      </c>
      <c r="H5896" t="s">
        <v>147</v>
      </c>
      <c r="I5896" t="s">
        <v>79</v>
      </c>
      <c r="J5896" t="s">
        <v>136</v>
      </c>
      <c r="K5896" t="s">
        <v>22</v>
      </c>
      <c r="L5896" t="s">
        <v>137</v>
      </c>
      <c r="M5896" t="s">
        <v>21770</v>
      </c>
      <c r="N5896" t="s">
        <v>21771</v>
      </c>
      <c r="O5896">
        <v>0.85111111111111115</v>
      </c>
      <c r="P5896">
        <v>0</v>
      </c>
      <c r="Q5896">
        <v>570</v>
      </c>
      <c r="R5896">
        <v>6</v>
      </c>
      <c r="S5896">
        <v>7</v>
      </c>
      <c r="T5896">
        <v>1</v>
      </c>
      <c r="U5896">
        <v>50</v>
      </c>
      <c r="V5896">
        <v>0</v>
      </c>
      <c r="W5896">
        <v>0</v>
      </c>
      <c r="X5896">
        <v>0</v>
      </c>
      <c r="Y5896">
        <v>64.538210000000007</v>
      </c>
      <c r="Z5896">
        <v>10.811945</v>
      </c>
      <c r="AA5896">
        <v>1.2323605</v>
      </c>
      <c r="AB5896">
        <v>18.188015</v>
      </c>
      <c r="AC5896">
        <v>24.038716999999998</v>
      </c>
      <c r="AD5896">
        <v>0</v>
      </c>
      <c r="AE5896">
        <v>0</v>
      </c>
      <c r="AF5896">
        <v>118.80924</v>
      </c>
    </row>
    <row r="5897" spans="1:32" x14ac:dyDescent="0.3">
      <c r="A5897">
        <v>3017482</v>
      </c>
      <c r="B5897">
        <v>1</v>
      </c>
      <c r="C5897" t="s">
        <v>83</v>
      </c>
      <c r="D5897" t="s">
        <v>123</v>
      </c>
      <c r="E5897" t="s">
        <v>21772</v>
      </c>
      <c r="F5897" t="s">
        <v>21773</v>
      </c>
      <c r="G5897" t="s">
        <v>134</v>
      </c>
      <c r="H5897" t="s">
        <v>478</v>
      </c>
      <c r="I5897" t="s">
        <v>78</v>
      </c>
      <c r="J5897" t="s">
        <v>136</v>
      </c>
      <c r="K5897" t="s">
        <v>22</v>
      </c>
      <c r="L5897" t="s">
        <v>177</v>
      </c>
      <c r="M5897" t="s">
        <v>21774</v>
      </c>
      <c r="N5897" t="s">
        <v>21775</v>
      </c>
      <c r="O5897">
        <v>3.5350655555555557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2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5.6171100000000003</v>
      </c>
      <c r="AD5897">
        <v>0</v>
      </c>
      <c r="AE5897">
        <v>0</v>
      </c>
      <c r="AF5897">
        <v>5.6171100000000003</v>
      </c>
    </row>
    <row r="5898" spans="1:32" x14ac:dyDescent="0.3">
      <c r="A5898">
        <v>3016266</v>
      </c>
      <c r="B5898">
        <v>1</v>
      </c>
      <c r="C5898" t="s">
        <v>82</v>
      </c>
      <c r="D5898" t="s">
        <v>101</v>
      </c>
      <c r="E5898" t="s">
        <v>21776</v>
      </c>
      <c r="F5898" t="s">
        <v>21777</v>
      </c>
      <c r="G5898" t="s">
        <v>134</v>
      </c>
      <c r="H5898" t="s">
        <v>142</v>
      </c>
      <c r="I5898" t="s">
        <v>79</v>
      </c>
      <c r="J5898" t="s">
        <v>136</v>
      </c>
      <c r="K5898" t="s">
        <v>22</v>
      </c>
      <c r="L5898" t="s">
        <v>137</v>
      </c>
      <c r="M5898" t="s">
        <v>21778</v>
      </c>
      <c r="N5898" t="s">
        <v>21779</v>
      </c>
      <c r="O5898">
        <v>4.8611111111111107</v>
      </c>
      <c r="P5898">
        <v>25</v>
      </c>
      <c r="Q5898">
        <v>503</v>
      </c>
      <c r="R5898">
        <v>5</v>
      </c>
      <c r="S5898">
        <v>20</v>
      </c>
      <c r="T5898">
        <v>11</v>
      </c>
      <c r="U5898">
        <v>39</v>
      </c>
      <c r="V5898">
        <v>0</v>
      </c>
      <c r="W5898">
        <v>0</v>
      </c>
      <c r="X5898">
        <v>413.50799999999998</v>
      </c>
      <c r="Y5898">
        <v>1325.7482</v>
      </c>
      <c r="Z5898">
        <v>92.020870000000002</v>
      </c>
      <c r="AA5898">
        <v>54.411507</v>
      </c>
      <c r="AB5898">
        <v>478.87195000000003</v>
      </c>
      <c r="AC5898">
        <v>500.49838</v>
      </c>
      <c r="AD5898">
        <v>0</v>
      </c>
      <c r="AE5898">
        <v>0</v>
      </c>
      <c r="AF5898">
        <v>2865.0587999999998</v>
      </c>
    </row>
    <row r="5899" spans="1:32" x14ac:dyDescent="0.3">
      <c r="A5899">
        <v>3005942</v>
      </c>
      <c r="B5899">
        <v>1</v>
      </c>
      <c r="C5899" t="s">
        <v>82</v>
      </c>
      <c r="D5899" t="s">
        <v>104</v>
      </c>
      <c r="E5899" t="s">
        <v>3160</v>
      </c>
      <c r="F5899" t="s">
        <v>3161</v>
      </c>
      <c r="G5899" t="s">
        <v>134</v>
      </c>
      <c r="H5899" t="s">
        <v>211</v>
      </c>
      <c r="I5899" t="s">
        <v>79</v>
      </c>
      <c r="J5899" t="s">
        <v>136</v>
      </c>
      <c r="K5899" t="s">
        <v>22</v>
      </c>
      <c r="L5899" t="s">
        <v>177</v>
      </c>
      <c r="M5899" t="s">
        <v>21780</v>
      </c>
      <c r="N5899" t="s">
        <v>21781</v>
      </c>
      <c r="O5899">
        <v>2.0179697222222224</v>
      </c>
      <c r="P5899">
        <v>0</v>
      </c>
      <c r="Q5899">
        <v>3219</v>
      </c>
      <c r="R5899">
        <v>0</v>
      </c>
      <c r="S5899">
        <v>0</v>
      </c>
      <c r="T5899">
        <v>2</v>
      </c>
      <c r="U5899">
        <v>736</v>
      </c>
      <c r="V5899">
        <v>0</v>
      </c>
      <c r="W5899">
        <v>0</v>
      </c>
      <c r="X5899">
        <v>0</v>
      </c>
      <c r="Y5899">
        <v>2626.5347000000002</v>
      </c>
      <c r="Z5899">
        <v>0</v>
      </c>
      <c r="AA5899">
        <v>0</v>
      </c>
      <c r="AB5899">
        <v>402.64594</v>
      </c>
      <c r="AC5899">
        <v>1174.7234000000001</v>
      </c>
      <c r="AD5899">
        <v>0</v>
      </c>
      <c r="AE5899">
        <v>0</v>
      </c>
      <c r="AF5899">
        <v>4203.9040000000005</v>
      </c>
    </row>
    <row r="5900" spans="1:32" x14ac:dyDescent="0.3">
      <c r="A5900">
        <v>3004675</v>
      </c>
      <c r="B5900">
        <v>1</v>
      </c>
      <c r="C5900" t="s">
        <v>83</v>
      </c>
      <c r="D5900" t="s">
        <v>120</v>
      </c>
      <c r="E5900" t="s">
        <v>21782</v>
      </c>
      <c r="F5900" t="s">
        <v>21783</v>
      </c>
      <c r="G5900" t="s">
        <v>134</v>
      </c>
      <c r="H5900" t="s">
        <v>211</v>
      </c>
      <c r="I5900" t="s">
        <v>79</v>
      </c>
      <c r="J5900" t="s">
        <v>136</v>
      </c>
      <c r="K5900" t="s">
        <v>22</v>
      </c>
      <c r="L5900" t="s">
        <v>177</v>
      </c>
      <c r="M5900" t="s">
        <v>21784</v>
      </c>
      <c r="N5900" t="s">
        <v>21785</v>
      </c>
      <c r="O5900">
        <v>0.12166666666666667</v>
      </c>
      <c r="P5900">
        <v>22</v>
      </c>
      <c r="Q5900">
        <v>4299</v>
      </c>
      <c r="R5900">
        <v>556</v>
      </c>
      <c r="S5900">
        <v>499</v>
      </c>
      <c r="T5900">
        <v>50</v>
      </c>
      <c r="U5900">
        <v>494</v>
      </c>
      <c r="V5900">
        <v>4</v>
      </c>
      <c r="W5900">
        <v>0</v>
      </c>
      <c r="X5900">
        <v>6.2798090000000002</v>
      </c>
      <c r="Y5900">
        <v>58.109070000000003</v>
      </c>
      <c r="Z5900">
        <v>22.984524</v>
      </c>
      <c r="AA5900">
        <v>9.3457749999999997</v>
      </c>
      <c r="AB5900">
        <v>47.304195</v>
      </c>
      <c r="AC5900">
        <v>24.094560000000001</v>
      </c>
      <c r="AD5900">
        <v>4.7990684999999997</v>
      </c>
      <c r="AE5900">
        <v>0</v>
      </c>
      <c r="AF5900">
        <v>172.917</v>
      </c>
    </row>
    <row r="5901" spans="1:32" x14ac:dyDescent="0.3">
      <c r="A5901">
        <v>3016115</v>
      </c>
      <c r="B5901">
        <v>1</v>
      </c>
      <c r="C5901" t="s">
        <v>82</v>
      </c>
      <c r="D5901" t="s">
        <v>113</v>
      </c>
      <c r="E5901" t="s">
        <v>21786</v>
      </c>
      <c r="F5901" t="s">
        <v>21787</v>
      </c>
      <c r="G5901" t="s">
        <v>134</v>
      </c>
      <c r="H5901" t="s">
        <v>142</v>
      </c>
      <c r="I5901" t="s">
        <v>78</v>
      </c>
      <c r="J5901" t="s">
        <v>136</v>
      </c>
      <c r="K5901" t="s">
        <v>22</v>
      </c>
      <c r="L5901" t="s">
        <v>137</v>
      </c>
      <c r="M5901" t="s">
        <v>21788</v>
      </c>
      <c r="N5901" t="s">
        <v>21789</v>
      </c>
      <c r="O5901">
        <v>7.3138888888888891</v>
      </c>
      <c r="P5901">
        <v>0</v>
      </c>
      <c r="Q5901">
        <v>282</v>
      </c>
      <c r="R5901">
        <v>0</v>
      </c>
      <c r="S5901">
        <v>2</v>
      </c>
      <c r="T5901">
        <v>0</v>
      </c>
      <c r="U5901">
        <v>34</v>
      </c>
      <c r="V5901">
        <v>0</v>
      </c>
      <c r="W5901">
        <v>0</v>
      </c>
      <c r="X5901">
        <v>0</v>
      </c>
      <c r="Y5901">
        <v>559.90186000000006</v>
      </c>
      <c r="Z5901">
        <v>0</v>
      </c>
      <c r="AA5901">
        <v>1.0216489</v>
      </c>
      <c r="AB5901">
        <v>0</v>
      </c>
      <c r="AC5901">
        <v>193.60482999999999</v>
      </c>
      <c r="AD5901">
        <v>0</v>
      </c>
      <c r="AE5901">
        <v>0</v>
      </c>
      <c r="AF5901">
        <v>754.52840000000003</v>
      </c>
    </row>
    <row r="5902" spans="1:32" x14ac:dyDescent="0.3">
      <c r="A5902">
        <v>3019041</v>
      </c>
      <c r="B5902">
        <v>1</v>
      </c>
      <c r="C5902" t="s">
        <v>82</v>
      </c>
      <c r="D5902" t="s">
        <v>100</v>
      </c>
      <c r="E5902" t="s">
        <v>21790</v>
      </c>
      <c r="F5902" t="s">
        <v>21791</v>
      </c>
      <c r="G5902" t="s">
        <v>134</v>
      </c>
      <c r="H5902" t="s">
        <v>211</v>
      </c>
      <c r="I5902" t="s">
        <v>79</v>
      </c>
      <c r="J5902" t="s">
        <v>136</v>
      </c>
      <c r="K5902" t="s">
        <v>22</v>
      </c>
      <c r="L5902" t="s">
        <v>177</v>
      </c>
      <c r="M5902" t="s">
        <v>21792</v>
      </c>
      <c r="N5902" t="s">
        <v>21793</v>
      </c>
      <c r="O5902">
        <v>1.7291666666666667</v>
      </c>
      <c r="P5902">
        <v>0</v>
      </c>
      <c r="Q5902">
        <v>7576</v>
      </c>
      <c r="R5902">
        <v>0</v>
      </c>
      <c r="S5902">
        <v>0</v>
      </c>
      <c r="T5902">
        <v>1</v>
      </c>
      <c r="U5902">
        <v>978</v>
      </c>
      <c r="V5902">
        <v>0</v>
      </c>
      <c r="W5902">
        <v>0</v>
      </c>
      <c r="X5902">
        <v>0</v>
      </c>
      <c r="Y5902">
        <v>2801.0430000000001</v>
      </c>
      <c r="Z5902">
        <v>0</v>
      </c>
      <c r="AA5902">
        <v>0</v>
      </c>
      <c r="AB5902">
        <v>1.7826013999999999</v>
      </c>
      <c r="AC5902">
        <v>982.87599999999998</v>
      </c>
      <c r="AD5902">
        <v>0</v>
      </c>
      <c r="AE5902">
        <v>0</v>
      </c>
      <c r="AF5902">
        <v>3785.7017000000001</v>
      </c>
    </row>
    <row r="5903" spans="1:32" x14ac:dyDescent="0.3">
      <c r="A5903">
        <v>3005618</v>
      </c>
      <c r="B5903">
        <v>1</v>
      </c>
      <c r="C5903" t="s">
        <v>82</v>
      </c>
      <c r="D5903" t="s">
        <v>84</v>
      </c>
      <c r="E5903" t="s">
        <v>21794</v>
      </c>
      <c r="F5903" t="s">
        <v>21795</v>
      </c>
      <c r="G5903" t="s">
        <v>134</v>
      </c>
      <c r="H5903" t="s">
        <v>478</v>
      </c>
      <c r="I5903" t="s">
        <v>78</v>
      </c>
      <c r="J5903" t="s">
        <v>136</v>
      </c>
      <c r="K5903" t="s">
        <v>22</v>
      </c>
      <c r="L5903" t="s">
        <v>177</v>
      </c>
      <c r="M5903" t="s">
        <v>21796</v>
      </c>
      <c r="N5903" t="s">
        <v>21797</v>
      </c>
      <c r="O5903">
        <v>1.8950216666666668</v>
      </c>
      <c r="P5903">
        <v>0</v>
      </c>
      <c r="Q5903">
        <v>45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18.333542000000001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18.333542000000001</v>
      </c>
    </row>
    <row r="5904" spans="1:32" x14ac:dyDescent="0.3">
      <c r="A5904">
        <v>3009533</v>
      </c>
      <c r="B5904">
        <v>1</v>
      </c>
      <c r="C5904" t="s">
        <v>82</v>
      </c>
      <c r="D5904" t="s">
        <v>112</v>
      </c>
      <c r="E5904" t="s">
        <v>21798</v>
      </c>
      <c r="F5904" t="s">
        <v>21799</v>
      </c>
      <c r="G5904" t="s">
        <v>134</v>
      </c>
      <c r="H5904" t="s">
        <v>367</v>
      </c>
      <c r="I5904" t="s">
        <v>78</v>
      </c>
      <c r="J5904" t="s">
        <v>136</v>
      </c>
      <c r="K5904" t="s">
        <v>22</v>
      </c>
      <c r="L5904" t="s">
        <v>177</v>
      </c>
      <c r="M5904" t="s">
        <v>21800</v>
      </c>
      <c r="N5904" t="s">
        <v>21801</v>
      </c>
      <c r="O5904">
        <v>0.95802083333333332</v>
      </c>
      <c r="P5904">
        <v>0</v>
      </c>
      <c r="Q5904">
        <v>11</v>
      </c>
      <c r="R5904">
        <v>0</v>
      </c>
      <c r="S5904">
        <v>0</v>
      </c>
      <c r="T5904">
        <v>0</v>
      </c>
      <c r="U5904">
        <v>3</v>
      </c>
      <c r="V5904">
        <v>0</v>
      </c>
      <c r="W5904">
        <v>0</v>
      </c>
      <c r="X5904">
        <v>0</v>
      </c>
      <c r="Y5904">
        <v>2.1857479999999998</v>
      </c>
      <c r="Z5904">
        <v>0</v>
      </c>
      <c r="AA5904">
        <v>0</v>
      </c>
      <c r="AB5904">
        <v>0</v>
      </c>
      <c r="AC5904">
        <v>1.0411458</v>
      </c>
      <c r="AD5904">
        <v>0</v>
      </c>
      <c r="AE5904">
        <v>0</v>
      </c>
      <c r="AF5904">
        <v>3.2268940000000002</v>
      </c>
    </row>
    <row r="5905" spans="1:32" x14ac:dyDescent="0.3">
      <c r="A5905">
        <v>3013169</v>
      </c>
      <c r="B5905">
        <v>1</v>
      </c>
      <c r="C5905" t="s">
        <v>82</v>
      </c>
      <c r="D5905" t="s">
        <v>87</v>
      </c>
      <c r="E5905" t="s">
        <v>21802</v>
      </c>
      <c r="F5905" t="s">
        <v>21803</v>
      </c>
      <c r="G5905" t="s">
        <v>134</v>
      </c>
      <c r="H5905" t="s">
        <v>211</v>
      </c>
      <c r="I5905" t="s">
        <v>79</v>
      </c>
      <c r="J5905" t="s">
        <v>136</v>
      </c>
      <c r="K5905" t="s">
        <v>22</v>
      </c>
      <c r="L5905" t="s">
        <v>177</v>
      </c>
      <c r="M5905" t="s">
        <v>21804</v>
      </c>
      <c r="N5905" t="s">
        <v>21805</v>
      </c>
      <c r="O5905">
        <v>1.5038888888888888</v>
      </c>
      <c r="P5905">
        <v>0</v>
      </c>
      <c r="Q5905">
        <v>6518</v>
      </c>
      <c r="R5905">
        <v>0</v>
      </c>
      <c r="S5905">
        <v>0</v>
      </c>
      <c r="T5905">
        <v>0</v>
      </c>
      <c r="U5905">
        <v>719</v>
      </c>
      <c r="V5905">
        <v>0</v>
      </c>
      <c r="W5905">
        <v>2</v>
      </c>
      <c r="X5905">
        <v>0</v>
      </c>
      <c r="Y5905">
        <v>2011.7645</v>
      </c>
      <c r="Z5905">
        <v>0</v>
      </c>
      <c r="AA5905">
        <v>0</v>
      </c>
      <c r="AB5905">
        <v>0</v>
      </c>
      <c r="AC5905">
        <v>613.87490000000003</v>
      </c>
      <c r="AD5905">
        <v>0</v>
      </c>
      <c r="AE5905">
        <v>18.093052</v>
      </c>
      <c r="AF5905">
        <v>2643.7323999999999</v>
      </c>
    </row>
    <row r="5906" spans="1:32" x14ac:dyDescent="0.3">
      <c r="A5906">
        <v>3007102</v>
      </c>
      <c r="B5906">
        <v>1</v>
      </c>
      <c r="C5906" t="s">
        <v>82</v>
      </c>
      <c r="D5906" t="s">
        <v>91</v>
      </c>
      <c r="E5906" t="s">
        <v>9166</v>
      </c>
      <c r="F5906" t="s">
        <v>9167</v>
      </c>
      <c r="G5906" t="s">
        <v>134</v>
      </c>
      <c r="H5906" t="s">
        <v>142</v>
      </c>
      <c r="I5906" t="s">
        <v>78</v>
      </c>
      <c r="J5906" t="s">
        <v>136</v>
      </c>
      <c r="K5906" t="s">
        <v>22</v>
      </c>
      <c r="L5906" t="s">
        <v>137</v>
      </c>
      <c r="M5906" t="s">
        <v>21806</v>
      </c>
      <c r="N5906" t="s">
        <v>21807</v>
      </c>
      <c r="O5906">
        <v>7.1794444444444441</v>
      </c>
      <c r="P5906">
        <v>0</v>
      </c>
      <c r="Q5906">
        <v>854</v>
      </c>
      <c r="R5906">
        <v>0</v>
      </c>
      <c r="S5906">
        <v>0</v>
      </c>
      <c r="T5906">
        <v>0</v>
      </c>
      <c r="U5906">
        <v>34</v>
      </c>
      <c r="V5906">
        <v>0</v>
      </c>
      <c r="W5906">
        <v>0</v>
      </c>
      <c r="X5906">
        <v>0</v>
      </c>
      <c r="Y5906">
        <v>1415.5115000000001</v>
      </c>
      <c r="Z5906">
        <v>0</v>
      </c>
      <c r="AA5906">
        <v>0</v>
      </c>
      <c r="AB5906">
        <v>0</v>
      </c>
      <c r="AC5906">
        <v>147.74937</v>
      </c>
      <c r="AD5906">
        <v>0</v>
      </c>
      <c r="AE5906">
        <v>0</v>
      </c>
      <c r="AF5906">
        <v>1563.2609</v>
      </c>
    </row>
    <row r="5907" spans="1:32" x14ac:dyDescent="0.3">
      <c r="A5907">
        <v>3017165</v>
      </c>
      <c r="B5907">
        <v>1</v>
      </c>
      <c r="C5907" t="s">
        <v>83</v>
      </c>
      <c r="D5907" t="s">
        <v>128</v>
      </c>
      <c r="E5907" t="s">
        <v>21808</v>
      </c>
      <c r="F5907" t="s">
        <v>21809</v>
      </c>
      <c r="G5907" t="s">
        <v>134</v>
      </c>
      <c r="H5907" t="s">
        <v>478</v>
      </c>
      <c r="I5907" t="s">
        <v>78</v>
      </c>
      <c r="J5907" t="s">
        <v>136</v>
      </c>
      <c r="K5907" t="s">
        <v>22</v>
      </c>
      <c r="L5907" t="s">
        <v>177</v>
      </c>
      <c r="M5907" t="s">
        <v>21810</v>
      </c>
      <c r="N5907" t="s">
        <v>21811</v>
      </c>
      <c r="O5907">
        <v>5.2926744444444447</v>
      </c>
      <c r="P5907">
        <v>0</v>
      </c>
      <c r="Q5907">
        <v>0</v>
      </c>
      <c r="R5907">
        <v>0</v>
      </c>
      <c r="S5907">
        <v>1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8.1887322999999997E-4</v>
      </c>
      <c r="AB5907">
        <v>0</v>
      </c>
      <c r="AC5907">
        <v>0</v>
      </c>
      <c r="AD5907">
        <v>0</v>
      </c>
      <c r="AE5907">
        <v>0</v>
      </c>
      <c r="AF5907">
        <v>8.1887322999999997E-4</v>
      </c>
    </row>
    <row r="5908" spans="1:32" x14ac:dyDescent="0.3">
      <c r="A5908">
        <v>3006136</v>
      </c>
      <c r="B5908">
        <v>1</v>
      </c>
      <c r="C5908" t="s">
        <v>82</v>
      </c>
      <c r="D5908" t="s">
        <v>84</v>
      </c>
      <c r="E5908" t="s">
        <v>21812</v>
      </c>
      <c r="F5908" t="s">
        <v>21813</v>
      </c>
      <c r="G5908" t="s">
        <v>134</v>
      </c>
      <c r="H5908" t="s">
        <v>216</v>
      </c>
      <c r="I5908" t="s">
        <v>78</v>
      </c>
      <c r="J5908" t="s">
        <v>136</v>
      </c>
      <c r="K5908" t="s">
        <v>22</v>
      </c>
      <c r="L5908" t="s">
        <v>177</v>
      </c>
      <c r="M5908" t="s">
        <v>21814</v>
      </c>
      <c r="N5908" t="s">
        <v>21815</v>
      </c>
      <c r="O5908">
        <v>0.80897944444444447</v>
      </c>
      <c r="P5908">
        <v>0</v>
      </c>
      <c r="Q5908">
        <v>57</v>
      </c>
      <c r="R5908">
        <v>0</v>
      </c>
      <c r="S5908">
        <v>0</v>
      </c>
      <c r="T5908">
        <v>0</v>
      </c>
      <c r="U5908">
        <v>2</v>
      </c>
      <c r="V5908">
        <v>0</v>
      </c>
      <c r="W5908">
        <v>0</v>
      </c>
      <c r="X5908">
        <v>0</v>
      </c>
      <c r="Y5908">
        <v>10.689845999999999</v>
      </c>
      <c r="Z5908">
        <v>0</v>
      </c>
      <c r="AA5908">
        <v>0</v>
      </c>
      <c r="AB5908">
        <v>0</v>
      </c>
      <c r="AC5908">
        <v>1.1343154</v>
      </c>
      <c r="AD5908">
        <v>0</v>
      </c>
      <c r="AE5908">
        <v>0</v>
      </c>
      <c r="AF5908">
        <v>11.824161</v>
      </c>
    </row>
    <row r="5909" spans="1:32" x14ac:dyDescent="0.3">
      <c r="A5909">
        <v>3008065</v>
      </c>
      <c r="B5909">
        <v>1</v>
      </c>
      <c r="C5909" t="s">
        <v>82</v>
      </c>
      <c r="D5909" t="s">
        <v>113</v>
      </c>
      <c r="E5909" t="s">
        <v>21816</v>
      </c>
      <c r="F5909" t="s">
        <v>21817</v>
      </c>
      <c r="G5909" t="s">
        <v>134</v>
      </c>
      <c r="H5909" t="s">
        <v>478</v>
      </c>
      <c r="I5909" t="s">
        <v>78</v>
      </c>
      <c r="J5909" t="s">
        <v>136</v>
      </c>
      <c r="K5909" t="s">
        <v>22</v>
      </c>
      <c r="L5909" t="s">
        <v>177</v>
      </c>
      <c r="M5909" t="s">
        <v>21818</v>
      </c>
      <c r="N5909" t="s">
        <v>21819</v>
      </c>
      <c r="O5909">
        <v>3.5123163888888889</v>
      </c>
      <c r="P5909">
        <v>0</v>
      </c>
      <c r="Q5909">
        <v>18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65.578100000000006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65.578100000000006</v>
      </c>
    </row>
    <row r="5910" spans="1:32" x14ac:dyDescent="0.3">
      <c r="A5910">
        <v>3011895</v>
      </c>
      <c r="B5910">
        <v>1</v>
      </c>
      <c r="C5910" t="s">
        <v>82</v>
      </c>
      <c r="D5910" t="s">
        <v>91</v>
      </c>
      <c r="E5910" t="s">
        <v>21820</v>
      </c>
      <c r="F5910" t="s">
        <v>21821</v>
      </c>
      <c r="G5910" t="s">
        <v>134</v>
      </c>
      <c r="H5910" t="s">
        <v>182</v>
      </c>
      <c r="I5910" t="s">
        <v>78</v>
      </c>
      <c r="J5910" t="s">
        <v>136</v>
      </c>
      <c r="K5910" t="s">
        <v>22</v>
      </c>
      <c r="L5910" t="s">
        <v>177</v>
      </c>
      <c r="M5910" t="s">
        <v>21822</v>
      </c>
      <c r="N5910" t="s">
        <v>21823</v>
      </c>
      <c r="O5910">
        <v>0.28562555555555552</v>
      </c>
      <c r="P5910">
        <v>0</v>
      </c>
      <c r="Q5910">
        <v>3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0.31159097000000002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0.31159097000000002</v>
      </c>
    </row>
    <row r="5911" spans="1:32" x14ac:dyDescent="0.3">
      <c r="A5911">
        <v>3014357</v>
      </c>
      <c r="B5911">
        <v>1</v>
      </c>
      <c r="C5911" t="s">
        <v>82</v>
      </c>
      <c r="D5911" t="s">
        <v>99</v>
      </c>
      <c r="E5911" t="s">
        <v>21824</v>
      </c>
      <c r="F5911" t="s">
        <v>21825</v>
      </c>
      <c r="G5911" t="s">
        <v>134</v>
      </c>
      <c r="H5911" t="s">
        <v>327</v>
      </c>
      <c r="I5911" t="s">
        <v>78</v>
      </c>
      <c r="J5911" t="s">
        <v>136</v>
      </c>
      <c r="K5911" t="s">
        <v>22</v>
      </c>
      <c r="L5911" t="s">
        <v>177</v>
      </c>
      <c r="M5911" t="s">
        <v>21826</v>
      </c>
      <c r="N5911" t="s">
        <v>21827</v>
      </c>
      <c r="O5911">
        <v>4.5852777777777778</v>
      </c>
      <c r="P5911">
        <v>0</v>
      </c>
      <c r="Q5911">
        <v>91</v>
      </c>
      <c r="R5911">
        <v>0</v>
      </c>
      <c r="S5911">
        <v>0</v>
      </c>
      <c r="T5911">
        <v>0</v>
      </c>
      <c r="U5911">
        <v>2</v>
      </c>
      <c r="V5911">
        <v>0</v>
      </c>
      <c r="W5911">
        <v>1</v>
      </c>
      <c r="X5911">
        <v>0</v>
      </c>
      <c r="Y5911">
        <v>73.762500000000003</v>
      </c>
      <c r="Z5911">
        <v>0</v>
      </c>
      <c r="AA5911">
        <v>0</v>
      </c>
      <c r="AB5911">
        <v>0</v>
      </c>
      <c r="AC5911">
        <v>0.10879402000000001</v>
      </c>
      <c r="AD5911">
        <v>0</v>
      </c>
      <c r="AE5911">
        <v>0.5557995</v>
      </c>
      <c r="AF5911">
        <v>74.427090000000007</v>
      </c>
    </row>
    <row r="5912" spans="1:32" x14ac:dyDescent="0.3">
      <c r="A5912">
        <v>3006503</v>
      </c>
      <c r="B5912">
        <v>1</v>
      </c>
      <c r="C5912" t="s">
        <v>82</v>
      </c>
      <c r="D5912" t="s">
        <v>100</v>
      </c>
      <c r="E5912" t="s">
        <v>21828</v>
      </c>
      <c r="F5912" t="s">
        <v>21829</v>
      </c>
      <c r="G5912" t="s">
        <v>134</v>
      </c>
      <c r="H5912" t="s">
        <v>211</v>
      </c>
      <c r="I5912" t="s">
        <v>79</v>
      </c>
      <c r="J5912" t="s">
        <v>136</v>
      </c>
      <c r="K5912" t="s">
        <v>22</v>
      </c>
      <c r="L5912" t="s">
        <v>177</v>
      </c>
      <c r="M5912" t="s">
        <v>21830</v>
      </c>
      <c r="N5912" t="s">
        <v>21675</v>
      </c>
      <c r="O5912">
        <v>0.49605944444444444</v>
      </c>
      <c r="P5912">
        <v>0</v>
      </c>
      <c r="Q5912">
        <v>14294</v>
      </c>
      <c r="R5912">
        <v>0</v>
      </c>
      <c r="S5912">
        <v>0</v>
      </c>
      <c r="T5912">
        <v>2</v>
      </c>
      <c r="U5912">
        <v>1392</v>
      </c>
      <c r="V5912">
        <v>0</v>
      </c>
      <c r="W5912">
        <v>0</v>
      </c>
      <c r="X5912">
        <v>0</v>
      </c>
      <c r="Y5912">
        <v>2177.518</v>
      </c>
      <c r="Z5912">
        <v>0</v>
      </c>
      <c r="AA5912">
        <v>0</v>
      </c>
      <c r="AB5912">
        <v>16.80715</v>
      </c>
      <c r="AC5912">
        <v>961.82683999999995</v>
      </c>
      <c r="AD5912">
        <v>0</v>
      </c>
      <c r="AE5912">
        <v>0</v>
      </c>
      <c r="AF5912">
        <v>3156.152</v>
      </c>
    </row>
    <row r="5913" spans="1:32" x14ac:dyDescent="0.3">
      <c r="A5913">
        <v>3010220</v>
      </c>
      <c r="B5913">
        <v>1</v>
      </c>
      <c r="C5913" t="s">
        <v>82</v>
      </c>
      <c r="D5913" t="s">
        <v>100</v>
      </c>
      <c r="E5913" t="s">
        <v>21831</v>
      </c>
      <c r="F5913" t="s">
        <v>21832</v>
      </c>
      <c r="G5913" t="s">
        <v>134</v>
      </c>
      <c r="H5913" t="s">
        <v>216</v>
      </c>
      <c r="I5913" t="s">
        <v>78</v>
      </c>
      <c r="J5913" t="s">
        <v>136</v>
      </c>
      <c r="K5913" t="s">
        <v>22</v>
      </c>
      <c r="L5913" t="s">
        <v>177</v>
      </c>
      <c r="M5913" t="s">
        <v>21833</v>
      </c>
      <c r="N5913" t="s">
        <v>21834</v>
      </c>
      <c r="O5913">
        <v>1.3398408333333331</v>
      </c>
      <c r="P5913">
        <v>0</v>
      </c>
      <c r="Q5913">
        <v>11</v>
      </c>
      <c r="R5913">
        <v>0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0</v>
      </c>
      <c r="Y5913">
        <v>3.7189155</v>
      </c>
      <c r="Z5913">
        <v>0</v>
      </c>
      <c r="AA5913">
        <v>0</v>
      </c>
      <c r="AB5913">
        <v>0</v>
      </c>
      <c r="AC5913">
        <v>1.5010728</v>
      </c>
      <c r="AD5913">
        <v>0</v>
      </c>
      <c r="AE5913">
        <v>0</v>
      </c>
      <c r="AF5913">
        <v>5.2199882999999998</v>
      </c>
    </row>
    <row r="5914" spans="1:32" x14ac:dyDescent="0.3">
      <c r="A5914">
        <v>3019341</v>
      </c>
      <c r="B5914">
        <v>1</v>
      </c>
      <c r="C5914" t="s">
        <v>82</v>
      </c>
      <c r="D5914" t="s">
        <v>108</v>
      </c>
      <c r="E5914" t="s">
        <v>21835</v>
      </c>
      <c r="F5914" t="s">
        <v>21836</v>
      </c>
      <c r="G5914" t="s">
        <v>134</v>
      </c>
      <c r="H5914" t="s">
        <v>327</v>
      </c>
      <c r="I5914" t="s">
        <v>78</v>
      </c>
      <c r="J5914" t="s">
        <v>136</v>
      </c>
      <c r="K5914" t="s">
        <v>22</v>
      </c>
      <c r="L5914" t="s">
        <v>177</v>
      </c>
      <c r="M5914" t="s">
        <v>21837</v>
      </c>
      <c r="N5914" t="s">
        <v>21838</v>
      </c>
      <c r="O5914">
        <v>3.9364133333333333</v>
      </c>
      <c r="P5914">
        <v>0</v>
      </c>
      <c r="Q5914">
        <v>222</v>
      </c>
      <c r="R5914">
        <v>0</v>
      </c>
      <c r="S5914">
        <v>2</v>
      </c>
      <c r="T5914">
        <v>0</v>
      </c>
      <c r="U5914">
        <v>14</v>
      </c>
      <c r="V5914">
        <v>0</v>
      </c>
      <c r="W5914">
        <v>1</v>
      </c>
      <c r="X5914">
        <v>0</v>
      </c>
      <c r="Y5914">
        <v>123.00830999999999</v>
      </c>
      <c r="Z5914">
        <v>0</v>
      </c>
      <c r="AA5914">
        <v>1.7427741999999999</v>
      </c>
      <c r="AB5914">
        <v>0</v>
      </c>
      <c r="AC5914">
        <v>30.012194000000001</v>
      </c>
      <c r="AD5914">
        <v>0</v>
      </c>
      <c r="AE5914">
        <v>0</v>
      </c>
      <c r="AF5914">
        <v>154.76328000000001</v>
      </c>
    </row>
    <row r="5915" spans="1:32" x14ac:dyDescent="0.3">
      <c r="A5915">
        <v>3019616</v>
      </c>
      <c r="B5915">
        <v>1</v>
      </c>
      <c r="C5915" t="s">
        <v>82</v>
      </c>
      <c r="D5915" t="s">
        <v>105</v>
      </c>
      <c r="E5915" t="s">
        <v>21839</v>
      </c>
      <c r="F5915" t="s">
        <v>21840</v>
      </c>
      <c r="G5915" t="s">
        <v>134</v>
      </c>
      <c r="H5915" t="s">
        <v>478</v>
      </c>
      <c r="I5915" t="s">
        <v>78</v>
      </c>
      <c r="J5915" t="s">
        <v>136</v>
      </c>
      <c r="K5915" t="s">
        <v>22</v>
      </c>
      <c r="L5915" t="s">
        <v>177</v>
      </c>
      <c r="M5915" t="s">
        <v>21841</v>
      </c>
      <c r="N5915" t="s">
        <v>21842</v>
      </c>
      <c r="O5915">
        <v>2.6790088888888892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2</v>
      </c>
      <c r="V5915">
        <v>0</v>
      </c>
      <c r="W5915">
        <v>1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3.0432115</v>
      </c>
      <c r="AD5915">
        <v>0</v>
      </c>
      <c r="AE5915">
        <v>34.306440000000002</v>
      </c>
      <c r="AF5915">
        <v>37.349649999999997</v>
      </c>
    </row>
    <row r="5916" spans="1:32" x14ac:dyDescent="0.3">
      <c r="A5916">
        <v>3013429</v>
      </c>
      <c r="B5916">
        <v>1</v>
      </c>
      <c r="C5916" t="s">
        <v>82</v>
      </c>
      <c r="D5916" t="s">
        <v>99</v>
      </c>
      <c r="E5916" t="s">
        <v>21843</v>
      </c>
      <c r="F5916" t="s">
        <v>21844</v>
      </c>
      <c r="G5916" t="s">
        <v>134</v>
      </c>
      <c r="H5916" t="s">
        <v>182</v>
      </c>
      <c r="I5916" t="s">
        <v>79</v>
      </c>
      <c r="J5916" t="s">
        <v>136</v>
      </c>
      <c r="K5916" t="s">
        <v>22</v>
      </c>
      <c r="L5916" t="s">
        <v>177</v>
      </c>
      <c r="M5916" t="s">
        <v>21845</v>
      </c>
      <c r="N5916" t="s">
        <v>21846</v>
      </c>
      <c r="O5916">
        <v>3.0306752777777781</v>
      </c>
      <c r="P5916">
        <v>0</v>
      </c>
      <c r="Q5916">
        <v>15</v>
      </c>
      <c r="R5916">
        <v>0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0</v>
      </c>
      <c r="Y5916">
        <v>4.3034096000000002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4.3034096000000002</v>
      </c>
    </row>
    <row r="5917" spans="1:32" x14ac:dyDescent="0.3">
      <c r="A5917">
        <v>3019997</v>
      </c>
      <c r="B5917">
        <v>1</v>
      </c>
      <c r="C5917" t="s">
        <v>82</v>
      </c>
      <c r="D5917" t="s">
        <v>103</v>
      </c>
      <c r="E5917" t="s">
        <v>21847</v>
      </c>
      <c r="F5917" t="s">
        <v>21848</v>
      </c>
      <c r="G5917" t="s">
        <v>134</v>
      </c>
      <c r="H5917" t="s">
        <v>327</v>
      </c>
      <c r="I5917" t="s">
        <v>78</v>
      </c>
      <c r="J5917" t="s">
        <v>136</v>
      </c>
      <c r="K5917" t="s">
        <v>22</v>
      </c>
      <c r="L5917" t="s">
        <v>177</v>
      </c>
      <c r="M5917" t="s">
        <v>21849</v>
      </c>
      <c r="N5917" t="s">
        <v>21850</v>
      </c>
      <c r="O5917">
        <v>1.4</v>
      </c>
      <c r="P5917">
        <v>0</v>
      </c>
      <c r="Q5917">
        <v>15</v>
      </c>
      <c r="R5917">
        <v>0</v>
      </c>
      <c r="S5917">
        <v>20</v>
      </c>
      <c r="T5917">
        <v>0</v>
      </c>
      <c r="U5917">
        <v>11</v>
      </c>
      <c r="V5917">
        <v>0</v>
      </c>
      <c r="W5917">
        <v>0</v>
      </c>
      <c r="X5917">
        <v>0</v>
      </c>
      <c r="Y5917">
        <v>9.0612499999999994</v>
      </c>
      <c r="Z5917">
        <v>0</v>
      </c>
      <c r="AA5917">
        <v>4.8354759999999999</v>
      </c>
      <c r="AB5917">
        <v>0</v>
      </c>
      <c r="AC5917">
        <v>7.8800697</v>
      </c>
      <c r="AD5917">
        <v>0</v>
      </c>
      <c r="AE5917">
        <v>0</v>
      </c>
      <c r="AF5917">
        <v>21.776793999999999</v>
      </c>
    </row>
    <row r="5918" spans="1:32" x14ac:dyDescent="0.3">
      <c r="A5918">
        <v>3011881</v>
      </c>
      <c r="B5918">
        <v>1</v>
      </c>
      <c r="C5918" t="s">
        <v>82</v>
      </c>
      <c r="D5918" t="s">
        <v>98</v>
      </c>
      <c r="E5918" t="s">
        <v>21851</v>
      </c>
      <c r="F5918" t="s">
        <v>21852</v>
      </c>
      <c r="G5918" t="s">
        <v>134</v>
      </c>
      <c r="H5918" t="s">
        <v>293</v>
      </c>
      <c r="I5918" t="s">
        <v>79</v>
      </c>
      <c r="J5918" t="s">
        <v>136</v>
      </c>
      <c r="K5918" t="s">
        <v>22</v>
      </c>
      <c r="L5918" t="s">
        <v>177</v>
      </c>
      <c r="M5918" t="s">
        <v>21853</v>
      </c>
      <c r="N5918" t="s">
        <v>21654</v>
      </c>
      <c r="O5918">
        <v>1.1974122222222223</v>
      </c>
      <c r="P5918">
        <v>0</v>
      </c>
      <c r="Q5918">
        <v>20845</v>
      </c>
      <c r="R5918">
        <v>0</v>
      </c>
      <c r="S5918">
        <v>0</v>
      </c>
      <c r="T5918">
        <v>3</v>
      </c>
      <c r="U5918">
        <v>1947</v>
      </c>
      <c r="V5918">
        <v>0</v>
      </c>
      <c r="W5918">
        <v>4</v>
      </c>
      <c r="X5918">
        <v>0</v>
      </c>
      <c r="Y5918">
        <v>6028.2060000000001</v>
      </c>
      <c r="Z5918">
        <v>0</v>
      </c>
      <c r="AA5918">
        <v>0</v>
      </c>
      <c r="AB5918">
        <v>275.03264999999999</v>
      </c>
      <c r="AC5918">
        <v>1075.0844999999999</v>
      </c>
      <c r="AD5918">
        <v>0</v>
      </c>
      <c r="AE5918">
        <v>34.868490000000001</v>
      </c>
      <c r="AF5918">
        <v>7413.192</v>
      </c>
    </row>
    <row r="5919" spans="1:32" x14ac:dyDescent="0.3">
      <c r="A5919">
        <v>3017102</v>
      </c>
      <c r="B5919">
        <v>1</v>
      </c>
      <c r="C5919" t="s">
        <v>82</v>
      </c>
      <c r="D5919" t="s">
        <v>98</v>
      </c>
      <c r="E5919" t="s">
        <v>21854</v>
      </c>
      <c r="F5919" t="s">
        <v>21855</v>
      </c>
      <c r="G5919" t="s">
        <v>134</v>
      </c>
      <c r="H5919" t="s">
        <v>478</v>
      </c>
      <c r="I5919" t="s">
        <v>78</v>
      </c>
      <c r="J5919" t="s">
        <v>136</v>
      </c>
      <c r="K5919" t="s">
        <v>22</v>
      </c>
      <c r="L5919" t="s">
        <v>177</v>
      </c>
      <c r="M5919" t="s">
        <v>21856</v>
      </c>
      <c r="N5919" t="s">
        <v>21857</v>
      </c>
      <c r="O5919">
        <v>0.81160444444444435</v>
      </c>
      <c r="P5919">
        <v>0</v>
      </c>
      <c r="Q5919">
        <v>5</v>
      </c>
      <c r="R5919">
        <v>0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0</v>
      </c>
      <c r="Y5919">
        <v>0.69713539999999996</v>
      </c>
      <c r="Z5919">
        <v>0</v>
      </c>
      <c r="AA5919">
        <v>0</v>
      </c>
      <c r="AB5919">
        <v>0</v>
      </c>
      <c r="AC5919">
        <v>3.4201397999999998</v>
      </c>
      <c r="AD5919">
        <v>0</v>
      </c>
      <c r="AE5919">
        <v>0</v>
      </c>
      <c r="AF5919">
        <v>4.1172750000000002</v>
      </c>
    </row>
    <row r="5920" spans="1:32" x14ac:dyDescent="0.3">
      <c r="A5920">
        <v>3002121</v>
      </c>
      <c r="B5920">
        <v>1</v>
      </c>
      <c r="C5920" t="s">
        <v>82</v>
      </c>
      <c r="D5920" t="s">
        <v>90</v>
      </c>
      <c r="E5920" t="s">
        <v>21858</v>
      </c>
      <c r="F5920" t="s">
        <v>21859</v>
      </c>
      <c r="G5920" t="s">
        <v>134</v>
      </c>
      <c r="H5920" t="s">
        <v>211</v>
      </c>
      <c r="I5920" t="s">
        <v>79</v>
      </c>
      <c r="J5920" t="s">
        <v>136</v>
      </c>
      <c r="K5920" t="s">
        <v>22</v>
      </c>
      <c r="L5920" t="s">
        <v>177</v>
      </c>
      <c r="M5920" t="s">
        <v>21860</v>
      </c>
      <c r="N5920" t="s">
        <v>21861</v>
      </c>
      <c r="O5920">
        <v>1.2147222222222223</v>
      </c>
      <c r="P5920">
        <v>0</v>
      </c>
      <c r="Q5920">
        <v>14510</v>
      </c>
      <c r="R5920">
        <v>0</v>
      </c>
      <c r="S5920">
        <v>0</v>
      </c>
      <c r="T5920">
        <v>9</v>
      </c>
      <c r="U5920">
        <v>2273</v>
      </c>
      <c r="V5920">
        <v>2</v>
      </c>
      <c r="W5920">
        <v>35</v>
      </c>
      <c r="X5920">
        <v>0</v>
      </c>
      <c r="Y5920">
        <v>5938.1260000000002</v>
      </c>
      <c r="Z5920">
        <v>0</v>
      </c>
      <c r="AA5920">
        <v>0</v>
      </c>
      <c r="AB5920">
        <v>619.79549999999995</v>
      </c>
      <c r="AC5920">
        <v>3561.0742</v>
      </c>
      <c r="AD5920">
        <v>286.78278</v>
      </c>
      <c r="AE5920">
        <v>1881.8010999999999</v>
      </c>
      <c r="AF5920">
        <v>12287.58</v>
      </c>
    </row>
    <row r="5921" spans="1:32" x14ac:dyDescent="0.3">
      <c r="A5921">
        <v>3005942</v>
      </c>
      <c r="B5921">
        <v>2</v>
      </c>
      <c r="C5921" t="s">
        <v>82</v>
      </c>
      <c r="D5921" t="s">
        <v>104</v>
      </c>
      <c r="E5921" t="s">
        <v>21862</v>
      </c>
      <c r="F5921" t="s">
        <v>21863</v>
      </c>
      <c r="G5921" t="s">
        <v>134</v>
      </c>
      <c r="H5921" t="s">
        <v>211</v>
      </c>
      <c r="I5921" t="s">
        <v>79</v>
      </c>
      <c r="J5921" t="s">
        <v>136</v>
      </c>
      <c r="K5921" t="s">
        <v>22</v>
      </c>
      <c r="L5921" t="s">
        <v>177</v>
      </c>
      <c r="M5921" t="s">
        <v>21781</v>
      </c>
      <c r="N5921" t="s">
        <v>21864</v>
      </c>
      <c r="O5921">
        <v>1.4336547222222222</v>
      </c>
      <c r="P5921">
        <v>0</v>
      </c>
      <c r="Q5921">
        <v>733</v>
      </c>
      <c r="R5921">
        <v>0</v>
      </c>
      <c r="S5921">
        <v>0</v>
      </c>
      <c r="T5921">
        <v>0</v>
      </c>
      <c r="U5921">
        <v>59</v>
      </c>
      <c r="V5921">
        <v>0</v>
      </c>
      <c r="W5921">
        <v>0</v>
      </c>
      <c r="X5921">
        <v>0</v>
      </c>
      <c r="Y5921">
        <v>381.46753000000001</v>
      </c>
      <c r="Z5921">
        <v>0</v>
      </c>
      <c r="AA5921">
        <v>0</v>
      </c>
      <c r="AB5921">
        <v>0</v>
      </c>
      <c r="AC5921">
        <v>15.53224</v>
      </c>
      <c r="AD5921">
        <v>0</v>
      </c>
      <c r="AE5921">
        <v>0</v>
      </c>
      <c r="AF5921">
        <v>396.99975999999998</v>
      </c>
    </row>
    <row r="5922" spans="1:32" x14ac:dyDescent="0.3">
      <c r="A5922">
        <v>3020274</v>
      </c>
      <c r="B5922">
        <v>1</v>
      </c>
      <c r="C5922" t="s">
        <v>82</v>
      </c>
      <c r="D5922" t="s">
        <v>91</v>
      </c>
      <c r="E5922" t="s">
        <v>21865</v>
      </c>
      <c r="F5922" t="s">
        <v>21866</v>
      </c>
      <c r="G5922" t="s">
        <v>134</v>
      </c>
      <c r="H5922" t="s">
        <v>874</v>
      </c>
      <c r="I5922" t="s">
        <v>79</v>
      </c>
      <c r="J5922" t="s">
        <v>136</v>
      </c>
      <c r="K5922" t="s">
        <v>3</v>
      </c>
      <c r="L5922" t="s">
        <v>177</v>
      </c>
      <c r="M5922" t="s">
        <v>21867</v>
      </c>
      <c r="N5922" t="s">
        <v>21868</v>
      </c>
      <c r="O5922">
        <v>0.84388888888888891</v>
      </c>
      <c r="P5922">
        <v>0</v>
      </c>
      <c r="Q5922">
        <v>21017</v>
      </c>
      <c r="R5922">
        <v>0</v>
      </c>
      <c r="S5922">
        <v>13</v>
      </c>
      <c r="T5922">
        <v>8</v>
      </c>
      <c r="U5922">
        <v>1327</v>
      </c>
      <c r="V5922">
        <v>1</v>
      </c>
      <c r="W5922">
        <v>0</v>
      </c>
      <c r="X5922">
        <v>0</v>
      </c>
      <c r="Y5922">
        <v>4840.5625</v>
      </c>
      <c r="Z5922">
        <v>0</v>
      </c>
      <c r="AA5922">
        <v>3.5958667000000002</v>
      </c>
      <c r="AB5922">
        <v>249.00854000000001</v>
      </c>
      <c r="AC5922">
        <v>1828.5623000000001</v>
      </c>
      <c r="AD5922">
        <v>499.39636000000002</v>
      </c>
      <c r="AE5922">
        <v>0</v>
      </c>
      <c r="AF5922">
        <v>7421.1255000000001</v>
      </c>
    </row>
    <row r="5923" spans="1:32" x14ac:dyDescent="0.3">
      <c r="A5923">
        <v>3013372</v>
      </c>
      <c r="B5923">
        <v>1</v>
      </c>
      <c r="C5923" t="s">
        <v>82</v>
      </c>
      <c r="D5923" t="s">
        <v>103</v>
      </c>
      <c r="E5923" t="s">
        <v>15410</v>
      </c>
      <c r="F5923" t="s">
        <v>15411</v>
      </c>
      <c r="G5923" t="s">
        <v>134</v>
      </c>
      <c r="H5923" t="s">
        <v>147</v>
      </c>
      <c r="I5923" t="s">
        <v>78</v>
      </c>
      <c r="J5923" t="s">
        <v>136</v>
      </c>
      <c r="K5923" t="s">
        <v>22</v>
      </c>
      <c r="L5923" t="s">
        <v>137</v>
      </c>
      <c r="M5923" t="s">
        <v>21869</v>
      </c>
      <c r="N5923" t="s">
        <v>21870</v>
      </c>
      <c r="O5923">
        <v>5.4053288888888895</v>
      </c>
      <c r="P5923">
        <v>0</v>
      </c>
      <c r="Q5923">
        <v>43</v>
      </c>
      <c r="R5923">
        <v>0</v>
      </c>
      <c r="S5923">
        <v>11</v>
      </c>
      <c r="T5923">
        <v>0</v>
      </c>
      <c r="U5923">
        <v>3</v>
      </c>
      <c r="V5923">
        <v>0</v>
      </c>
      <c r="W5923">
        <v>0</v>
      </c>
      <c r="X5923">
        <v>0</v>
      </c>
      <c r="Y5923">
        <v>19.61702</v>
      </c>
      <c r="Z5923">
        <v>0</v>
      </c>
      <c r="AA5923">
        <v>3.9027438000000001</v>
      </c>
      <c r="AB5923">
        <v>0</v>
      </c>
      <c r="AC5923">
        <v>0.41280299999999998</v>
      </c>
      <c r="AD5923">
        <v>0</v>
      </c>
      <c r="AE5923">
        <v>0</v>
      </c>
      <c r="AF5923">
        <v>23.932566000000001</v>
      </c>
    </row>
    <row r="5924" spans="1:32" x14ac:dyDescent="0.3">
      <c r="A5924">
        <v>3004488</v>
      </c>
      <c r="B5924">
        <v>1</v>
      </c>
      <c r="C5924" t="s">
        <v>82</v>
      </c>
      <c r="D5924" t="s">
        <v>106</v>
      </c>
      <c r="E5924" t="s">
        <v>11535</v>
      </c>
      <c r="F5924" t="s">
        <v>11536</v>
      </c>
      <c r="G5924" t="s">
        <v>134</v>
      </c>
      <c r="H5924" t="s">
        <v>142</v>
      </c>
      <c r="I5924" t="s">
        <v>79</v>
      </c>
      <c r="J5924" t="s">
        <v>136</v>
      </c>
      <c r="K5924" t="s">
        <v>22</v>
      </c>
      <c r="L5924" t="s">
        <v>137</v>
      </c>
      <c r="M5924" t="s">
        <v>21871</v>
      </c>
      <c r="N5924" t="s">
        <v>21872</v>
      </c>
      <c r="O5924">
        <v>6.8425000000000002</v>
      </c>
      <c r="P5924">
        <v>0</v>
      </c>
      <c r="Q5924">
        <v>435</v>
      </c>
      <c r="R5924">
        <v>0</v>
      </c>
      <c r="S5924">
        <v>0</v>
      </c>
      <c r="T5924">
        <v>0</v>
      </c>
      <c r="U5924">
        <v>18</v>
      </c>
      <c r="V5924">
        <v>0</v>
      </c>
      <c r="W5924">
        <v>0</v>
      </c>
      <c r="X5924">
        <v>0</v>
      </c>
      <c r="Y5924">
        <v>738.38837000000001</v>
      </c>
      <c r="Z5924">
        <v>0</v>
      </c>
      <c r="AA5924">
        <v>0</v>
      </c>
      <c r="AB5924">
        <v>0</v>
      </c>
      <c r="AC5924">
        <v>85.804720000000003</v>
      </c>
      <c r="AD5924">
        <v>0</v>
      </c>
      <c r="AE5924">
        <v>0</v>
      </c>
      <c r="AF5924">
        <v>824.19304999999997</v>
      </c>
    </row>
    <row r="5925" spans="1:32" x14ac:dyDescent="0.3">
      <c r="A5925">
        <v>3002298</v>
      </c>
      <c r="B5925">
        <v>1</v>
      </c>
      <c r="C5925" t="s">
        <v>82</v>
      </c>
      <c r="D5925" t="s">
        <v>91</v>
      </c>
      <c r="E5925" t="s">
        <v>21873</v>
      </c>
      <c r="F5925" t="s">
        <v>21874</v>
      </c>
      <c r="G5925" t="s">
        <v>134</v>
      </c>
      <c r="H5925" t="s">
        <v>142</v>
      </c>
      <c r="I5925" t="s">
        <v>78</v>
      </c>
      <c r="J5925" t="s">
        <v>136</v>
      </c>
      <c r="K5925" t="s">
        <v>22</v>
      </c>
      <c r="L5925" t="s">
        <v>137</v>
      </c>
      <c r="M5925" t="s">
        <v>21875</v>
      </c>
      <c r="N5925" t="s">
        <v>21876</v>
      </c>
      <c r="O5925">
        <v>0.61277777777777775</v>
      </c>
      <c r="P5925">
        <v>0</v>
      </c>
      <c r="Q5925">
        <v>178</v>
      </c>
      <c r="R5925">
        <v>0</v>
      </c>
      <c r="S5925">
        <v>0</v>
      </c>
      <c r="T5925">
        <v>0</v>
      </c>
      <c r="U5925">
        <v>2</v>
      </c>
      <c r="V5925">
        <v>0</v>
      </c>
      <c r="W5925">
        <v>0</v>
      </c>
      <c r="X5925">
        <v>0</v>
      </c>
      <c r="Y5925">
        <v>20.426864999999999</v>
      </c>
      <c r="Z5925">
        <v>0</v>
      </c>
      <c r="AA5925">
        <v>0</v>
      </c>
      <c r="AB5925">
        <v>0</v>
      </c>
      <c r="AC5925">
        <v>2.3956385</v>
      </c>
      <c r="AD5925">
        <v>0</v>
      </c>
      <c r="AE5925">
        <v>0</v>
      </c>
      <c r="AF5925">
        <v>22.822503999999999</v>
      </c>
    </row>
    <row r="5926" spans="1:32" x14ac:dyDescent="0.3">
      <c r="A5926">
        <v>3004713</v>
      </c>
      <c r="B5926">
        <v>1</v>
      </c>
      <c r="C5926" t="s">
        <v>82</v>
      </c>
      <c r="D5926" t="s">
        <v>90</v>
      </c>
      <c r="E5926" t="s">
        <v>21877</v>
      </c>
      <c r="F5926" t="s">
        <v>21878</v>
      </c>
      <c r="G5926" t="s">
        <v>134</v>
      </c>
      <c r="H5926" t="s">
        <v>142</v>
      </c>
      <c r="I5926" t="s">
        <v>78</v>
      </c>
      <c r="J5926" t="s">
        <v>136</v>
      </c>
      <c r="K5926" t="s">
        <v>22</v>
      </c>
      <c r="L5926" t="s">
        <v>137</v>
      </c>
      <c r="M5926" t="s">
        <v>21879</v>
      </c>
      <c r="N5926" t="s">
        <v>21880</v>
      </c>
      <c r="O5926">
        <v>5.8297222222222222</v>
      </c>
      <c r="P5926">
        <v>0</v>
      </c>
      <c r="Q5926">
        <v>107</v>
      </c>
      <c r="R5926">
        <v>0</v>
      </c>
      <c r="S5926">
        <v>0</v>
      </c>
      <c r="T5926">
        <v>0</v>
      </c>
      <c r="U5926">
        <v>28</v>
      </c>
      <c r="V5926">
        <v>0</v>
      </c>
      <c r="W5926">
        <v>0</v>
      </c>
      <c r="X5926">
        <v>0</v>
      </c>
      <c r="Y5926">
        <v>193.68591000000001</v>
      </c>
      <c r="Z5926">
        <v>0</v>
      </c>
      <c r="AA5926">
        <v>0</v>
      </c>
      <c r="AB5926">
        <v>0</v>
      </c>
      <c r="AC5926">
        <v>356.10498000000001</v>
      </c>
      <c r="AD5926">
        <v>0</v>
      </c>
      <c r="AE5926">
        <v>0</v>
      </c>
      <c r="AF5926">
        <v>549.79089999999997</v>
      </c>
    </row>
    <row r="5927" spans="1:32" x14ac:dyDescent="0.3">
      <c r="A5927">
        <v>3004716</v>
      </c>
      <c r="B5927">
        <v>1</v>
      </c>
      <c r="C5927" t="s">
        <v>82</v>
      </c>
      <c r="D5927" t="s">
        <v>90</v>
      </c>
      <c r="E5927" t="s">
        <v>21881</v>
      </c>
      <c r="F5927" t="s">
        <v>21882</v>
      </c>
      <c r="G5927" t="s">
        <v>134</v>
      </c>
      <c r="H5927" t="s">
        <v>142</v>
      </c>
      <c r="I5927" t="s">
        <v>78</v>
      </c>
      <c r="J5927" t="s">
        <v>136</v>
      </c>
      <c r="K5927" t="s">
        <v>22</v>
      </c>
      <c r="L5927" t="s">
        <v>137</v>
      </c>
      <c r="M5927" t="s">
        <v>21883</v>
      </c>
      <c r="N5927" t="s">
        <v>21884</v>
      </c>
      <c r="O5927">
        <v>6.0058333333333334</v>
      </c>
      <c r="P5927">
        <v>0</v>
      </c>
      <c r="Q5927">
        <v>31</v>
      </c>
      <c r="R5927">
        <v>0</v>
      </c>
      <c r="S5927">
        <v>0</v>
      </c>
      <c r="T5927">
        <v>0</v>
      </c>
      <c r="U5927">
        <v>8</v>
      </c>
      <c r="V5927">
        <v>0</v>
      </c>
      <c r="W5927">
        <v>0</v>
      </c>
      <c r="X5927">
        <v>0</v>
      </c>
      <c r="Y5927">
        <v>41.927370000000003</v>
      </c>
      <c r="Z5927">
        <v>0</v>
      </c>
      <c r="AA5927">
        <v>0</v>
      </c>
      <c r="AB5927">
        <v>0</v>
      </c>
      <c r="AC5927">
        <v>28.16892</v>
      </c>
      <c r="AD5927">
        <v>0</v>
      </c>
      <c r="AE5927">
        <v>0</v>
      </c>
      <c r="AF5927">
        <v>70.096289999999996</v>
      </c>
    </row>
    <row r="5928" spans="1:32" x14ac:dyDescent="0.3">
      <c r="A5928">
        <v>3010666</v>
      </c>
      <c r="B5928">
        <v>1</v>
      </c>
      <c r="C5928" t="s">
        <v>82</v>
      </c>
      <c r="D5928" t="s">
        <v>85</v>
      </c>
      <c r="E5928" t="s">
        <v>21885</v>
      </c>
      <c r="F5928" t="s">
        <v>21886</v>
      </c>
      <c r="G5928" t="s">
        <v>134</v>
      </c>
      <c r="H5928" t="s">
        <v>367</v>
      </c>
      <c r="I5928" t="s">
        <v>78</v>
      </c>
      <c r="J5928" t="s">
        <v>136</v>
      </c>
      <c r="K5928" t="s">
        <v>22</v>
      </c>
      <c r="L5928" t="s">
        <v>177</v>
      </c>
      <c r="M5928" t="s">
        <v>21887</v>
      </c>
      <c r="N5928" t="s">
        <v>21888</v>
      </c>
      <c r="O5928">
        <v>4.0995319444444442</v>
      </c>
      <c r="P5928">
        <v>0</v>
      </c>
      <c r="Q5928">
        <v>2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3.6252472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3.6252472</v>
      </c>
    </row>
    <row r="5929" spans="1:32" x14ac:dyDescent="0.3">
      <c r="A5929">
        <v>3008937</v>
      </c>
      <c r="B5929">
        <v>1</v>
      </c>
      <c r="C5929" t="s">
        <v>82</v>
      </c>
      <c r="D5929" t="s">
        <v>101</v>
      </c>
      <c r="E5929" t="s">
        <v>21889</v>
      </c>
      <c r="F5929" t="s">
        <v>21890</v>
      </c>
      <c r="G5929" t="s">
        <v>134</v>
      </c>
      <c r="H5929" t="s">
        <v>327</v>
      </c>
      <c r="I5929" t="s">
        <v>79</v>
      </c>
      <c r="J5929" t="s">
        <v>136</v>
      </c>
      <c r="K5929" t="s">
        <v>22</v>
      </c>
      <c r="L5929" t="s">
        <v>177</v>
      </c>
      <c r="M5929" t="s">
        <v>21891</v>
      </c>
      <c r="N5929" t="s">
        <v>21892</v>
      </c>
      <c r="O5929">
        <v>0.46480722222222226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1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9.7414729999999992</v>
      </c>
      <c r="AE5929">
        <v>0</v>
      </c>
      <c r="AF5929">
        <v>9.7414729999999992</v>
      </c>
    </row>
    <row r="5930" spans="1:32" x14ac:dyDescent="0.3">
      <c r="A5930">
        <v>3015538</v>
      </c>
      <c r="B5930">
        <v>1</v>
      </c>
      <c r="C5930" t="s">
        <v>82</v>
      </c>
      <c r="D5930" t="s">
        <v>86</v>
      </c>
      <c r="E5930" t="s">
        <v>21893</v>
      </c>
      <c r="F5930" t="s">
        <v>21894</v>
      </c>
      <c r="G5930" t="s">
        <v>134</v>
      </c>
      <c r="H5930" t="s">
        <v>142</v>
      </c>
      <c r="I5930" t="s">
        <v>78</v>
      </c>
      <c r="J5930" t="s">
        <v>136</v>
      </c>
      <c r="K5930" t="s">
        <v>22</v>
      </c>
      <c r="L5930" t="s">
        <v>137</v>
      </c>
      <c r="M5930" t="s">
        <v>21895</v>
      </c>
      <c r="N5930" t="s">
        <v>21896</v>
      </c>
      <c r="O5930">
        <v>6.9280555555555559</v>
      </c>
      <c r="P5930">
        <v>0</v>
      </c>
      <c r="Q5930">
        <v>14</v>
      </c>
      <c r="R5930">
        <v>0</v>
      </c>
      <c r="S5930">
        <v>39</v>
      </c>
      <c r="T5930">
        <v>0</v>
      </c>
      <c r="U5930">
        <v>10</v>
      </c>
      <c r="V5930">
        <v>0</v>
      </c>
      <c r="W5930">
        <v>0</v>
      </c>
      <c r="X5930">
        <v>0</v>
      </c>
      <c r="Y5930">
        <v>11.706379</v>
      </c>
      <c r="Z5930">
        <v>0</v>
      </c>
      <c r="AA5930">
        <v>131.08449999999999</v>
      </c>
      <c r="AB5930">
        <v>0</v>
      </c>
      <c r="AC5930">
        <v>54.609940000000002</v>
      </c>
      <c r="AD5930">
        <v>0</v>
      </c>
      <c r="AE5930">
        <v>0</v>
      </c>
      <c r="AF5930">
        <v>197.40083000000001</v>
      </c>
    </row>
    <row r="5931" spans="1:32" x14ac:dyDescent="0.3">
      <c r="A5931">
        <v>3020318</v>
      </c>
      <c r="B5931">
        <v>1</v>
      </c>
      <c r="C5931" t="s">
        <v>83</v>
      </c>
      <c r="D5931" t="s">
        <v>120</v>
      </c>
      <c r="E5931" t="s">
        <v>16002</v>
      </c>
      <c r="F5931" t="s">
        <v>16003</v>
      </c>
      <c r="G5931" t="s">
        <v>134</v>
      </c>
      <c r="H5931" t="s">
        <v>211</v>
      </c>
      <c r="I5931" t="s">
        <v>79</v>
      </c>
      <c r="J5931" t="s">
        <v>136</v>
      </c>
      <c r="K5931" t="s">
        <v>22</v>
      </c>
      <c r="L5931" t="s">
        <v>177</v>
      </c>
      <c r="M5931" t="s">
        <v>21897</v>
      </c>
      <c r="N5931" t="s">
        <v>21898</v>
      </c>
      <c r="O5931">
        <v>0.33500000000000002</v>
      </c>
      <c r="P5931">
        <v>13</v>
      </c>
      <c r="Q5931">
        <v>3055</v>
      </c>
      <c r="R5931">
        <v>278</v>
      </c>
      <c r="S5931">
        <v>246</v>
      </c>
      <c r="T5931">
        <v>13</v>
      </c>
      <c r="U5931">
        <v>433</v>
      </c>
      <c r="V5931">
        <v>0</v>
      </c>
      <c r="W5931">
        <v>0</v>
      </c>
      <c r="X5931">
        <v>12.360571</v>
      </c>
      <c r="Y5931">
        <v>186.21051</v>
      </c>
      <c r="Z5931">
        <v>22.467407000000001</v>
      </c>
      <c r="AA5931">
        <v>10.418120999999999</v>
      </c>
      <c r="AB5931">
        <v>30.618501999999999</v>
      </c>
      <c r="AC5931">
        <v>28.11833</v>
      </c>
      <c r="AD5931">
        <v>0</v>
      </c>
      <c r="AE5931">
        <v>0</v>
      </c>
      <c r="AF5931">
        <v>290.19344999999998</v>
      </c>
    </row>
    <row r="5932" spans="1:32" x14ac:dyDescent="0.3">
      <c r="A5932">
        <v>3020401</v>
      </c>
      <c r="B5932">
        <v>1</v>
      </c>
      <c r="C5932" t="s">
        <v>83</v>
      </c>
      <c r="D5932" t="s">
        <v>120</v>
      </c>
      <c r="E5932" t="s">
        <v>21899</v>
      </c>
      <c r="F5932" t="s">
        <v>21900</v>
      </c>
      <c r="G5932" t="s">
        <v>134</v>
      </c>
      <c r="H5932" t="s">
        <v>211</v>
      </c>
      <c r="I5932" t="s">
        <v>79</v>
      </c>
      <c r="J5932" t="s">
        <v>136</v>
      </c>
      <c r="K5932" t="s">
        <v>22</v>
      </c>
      <c r="L5932" t="s">
        <v>177</v>
      </c>
      <c r="M5932" t="s">
        <v>21901</v>
      </c>
      <c r="N5932" t="s">
        <v>21902</v>
      </c>
      <c r="O5932">
        <v>2.1568038888888887</v>
      </c>
      <c r="P5932">
        <v>13</v>
      </c>
      <c r="Q5932">
        <v>1521</v>
      </c>
      <c r="R5932">
        <v>272</v>
      </c>
      <c r="S5932">
        <v>129</v>
      </c>
      <c r="T5932">
        <v>10</v>
      </c>
      <c r="U5932">
        <v>226</v>
      </c>
      <c r="V5932">
        <v>0</v>
      </c>
      <c r="W5932">
        <v>0</v>
      </c>
      <c r="X5932">
        <v>76.985169999999997</v>
      </c>
      <c r="Y5932">
        <v>561.68384000000003</v>
      </c>
      <c r="Z5932">
        <v>107.83908</v>
      </c>
      <c r="AA5932">
        <v>40.590153000000001</v>
      </c>
      <c r="AB5932">
        <v>310.40102999999999</v>
      </c>
      <c r="AC5932">
        <v>215.22193999999999</v>
      </c>
      <c r="AD5932">
        <v>0</v>
      </c>
      <c r="AE5932">
        <v>0</v>
      </c>
      <c r="AF5932">
        <v>1312.7212</v>
      </c>
    </row>
    <row r="5933" spans="1:32" x14ac:dyDescent="0.3">
      <c r="A5933">
        <v>3004638</v>
      </c>
      <c r="B5933">
        <v>1</v>
      </c>
      <c r="C5933" t="s">
        <v>82</v>
      </c>
      <c r="D5933" t="s">
        <v>91</v>
      </c>
      <c r="E5933" t="s">
        <v>21903</v>
      </c>
      <c r="F5933" t="s">
        <v>21904</v>
      </c>
      <c r="G5933" t="s">
        <v>134</v>
      </c>
      <c r="H5933" t="s">
        <v>147</v>
      </c>
      <c r="I5933" t="s">
        <v>78</v>
      </c>
      <c r="J5933" t="s">
        <v>136</v>
      </c>
      <c r="K5933" t="s">
        <v>22</v>
      </c>
      <c r="L5933" t="s">
        <v>137</v>
      </c>
      <c r="M5933" t="s">
        <v>21905</v>
      </c>
      <c r="N5933" t="s">
        <v>21906</v>
      </c>
      <c r="O5933">
        <v>3.5788888888888888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</row>
    <row r="5934" spans="1:32" x14ac:dyDescent="0.3">
      <c r="A5934">
        <v>3008506</v>
      </c>
      <c r="B5934">
        <v>1</v>
      </c>
      <c r="C5934" t="s">
        <v>82</v>
      </c>
      <c r="D5934" t="s">
        <v>90</v>
      </c>
      <c r="E5934" t="s">
        <v>21907</v>
      </c>
      <c r="F5934" t="s">
        <v>21908</v>
      </c>
      <c r="G5934" t="s">
        <v>134</v>
      </c>
      <c r="H5934" t="s">
        <v>367</v>
      </c>
      <c r="I5934" t="s">
        <v>78</v>
      </c>
      <c r="J5934" t="s">
        <v>136</v>
      </c>
      <c r="K5934" t="s">
        <v>22</v>
      </c>
      <c r="L5934" t="s">
        <v>177</v>
      </c>
      <c r="M5934" t="s">
        <v>21909</v>
      </c>
      <c r="N5934" t="s">
        <v>21910</v>
      </c>
      <c r="O5934">
        <v>2.6617727777777778</v>
      </c>
      <c r="P5934">
        <v>0</v>
      </c>
      <c r="Q5934">
        <v>6</v>
      </c>
      <c r="R5934">
        <v>0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0</v>
      </c>
      <c r="Y5934">
        <v>5.940855</v>
      </c>
      <c r="Z5934">
        <v>0</v>
      </c>
      <c r="AA5934">
        <v>0</v>
      </c>
      <c r="AB5934">
        <v>0</v>
      </c>
      <c r="AC5934">
        <v>1.1084240999999999</v>
      </c>
      <c r="AD5934">
        <v>0</v>
      </c>
      <c r="AE5934">
        <v>0</v>
      </c>
      <c r="AF5934">
        <v>7.0492787000000003</v>
      </c>
    </row>
    <row r="5935" spans="1:32" x14ac:dyDescent="0.3">
      <c r="A5935">
        <v>3002508</v>
      </c>
      <c r="B5935">
        <v>1</v>
      </c>
      <c r="C5935" t="s">
        <v>83</v>
      </c>
      <c r="D5935" t="s">
        <v>115</v>
      </c>
      <c r="E5935" t="s">
        <v>21911</v>
      </c>
      <c r="F5935" t="s">
        <v>21912</v>
      </c>
      <c r="G5935" t="s">
        <v>134</v>
      </c>
      <c r="H5935" t="s">
        <v>142</v>
      </c>
      <c r="I5935" t="s">
        <v>79</v>
      </c>
      <c r="J5935" t="s">
        <v>136</v>
      </c>
      <c r="K5935" t="s">
        <v>22</v>
      </c>
      <c r="L5935" t="s">
        <v>137</v>
      </c>
      <c r="M5935" t="s">
        <v>21913</v>
      </c>
      <c r="N5935" t="s">
        <v>21914</v>
      </c>
      <c r="O5935">
        <v>9.1763888888888889</v>
      </c>
      <c r="P5935">
        <v>1</v>
      </c>
      <c r="Q5935">
        <v>22</v>
      </c>
      <c r="R5935">
        <v>106</v>
      </c>
      <c r="S5935">
        <v>0</v>
      </c>
      <c r="T5935">
        <v>1</v>
      </c>
      <c r="U5935">
        <v>0</v>
      </c>
      <c r="V5935">
        <v>0</v>
      </c>
      <c r="W5935">
        <v>0</v>
      </c>
      <c r="X5935">
        <v>0.86447733999999998</v>
      </c>
      <c r="Y5935">
        <v>67.373535000000004</v>
      </c>
      <c r="Z5935">
        <v>172.47026</v>
      </c>
      <c r="AA5935">
        <v>0</v>
      </c>
      <c r="AB5935">
        <v>0.81128913000000002</v>
      </c>
      <c r="AC5935">
        <v>0</v>
      </c>
      <c r="AD5935">
        <v>0</v>
      </c>
      <c r="AE5935">
        <v>0</v>
      </c>
      <c r="AF5935">
        <v>241.51957999999999</v>
      </c>
    </row>
    <row r="5936" spans="1:32" x14ac:dyDescent="0.3">
      <c r="A5936">
        <v>3015452</v>
      </c>
      <c r="B5936">
        <v>1</v>
      </c>
      <c r="C5936" t="s">
        <v>82</v>
      </c>
      <c r="D5936" t="s">
        <v>112</v>
      </c>
      <c r="E5936" t="s">
        <v>21915</v>
      </c>
      <c r="F5936" t="s">
        <v>21916</v>
      </c>
      <c r="G5936" t="s">
        <v>134</v>
      </c>
      <c r="H5936" t="s">
        <v>216</v>
      </c>
      <c r="I5936" t="s">
        <v>78</v>
      </c>
      <c r="J5936" t="s">
        <v>136</v>
      </c>
      <c r="K5936" t="s">
        <v>22</v>
      </c>
      <c r="L5936" t="s">
        <v>177</v>
      </c>
      <c r="M5936" t="s">
        <v>21917</v>
      </c>
      <c r="N5936" t="s">
        <v>21918</v>
      </c>
      <c r="O5936">
        <v>1.2884997222222223</v>
      </c>
      <c r="P5936">
        <v>0</v>
      </c>
      <c r="Q5936">
        <v>175</v>
      </c>
      <c r="R5936">
        <v>0</v>
      </c>
      <c r="S5936">
        <v>0</v>
      </c>
      <c r="T5936">
        <v>0</v>
      </c>
      <c r="U5936">
        <v>2</v>
      </c>
      <c r="V5936">
        <v>0</v>
      </c>
      <c r="W5936">
        <v>0</v>
      </c>
      <c r="X5936">
        <v>0</v>
      </c>
      <c r="Y5936">
        <v>53.254852</v>
      </c>
      <c r="Z5936">
        <v>0</v>
      </c>
      <c r="AA5936">
        <v>0</v>
      </c>
      <c r="AB5936">
        <v>0</v>
      </c>
      <c r="AC5936">
        <v>6.6200643000000001</v>
      </c>
      <c r="AD5936">
        <v>0</v>
      </c>
      <c r="AE5936">
        <v>0</v>
      </c>
      <c r="AF5936">
        <v>59.874920000000003</v>
      </c>
    </row>
    <row r="5937" spans="1:32" x14ac:dyDescent="0.3">
      <c r="A5937">
        <v>3018302</v>
      </c>
      <c r="B5937">
        <v>1</v>
      </c>
      <c r="C5937" t="s">
        <v>82</v>
      </c>
      <c r="D5937" t="s">
        <v>113</v>
      </c>
      <c r="E5937" t="s">
        <v>21919</v>
      </c>
      <c r="F5937" t="s">
        <v>21920</v>
      </c>
      <c r="G5937" t="s">
        <v>134</v>
      </c>
      <c r="H5937" t="s">
        <v>182</v>
      </c>
      <c r="I5937" t="s">
        <v>78</v>
      </c>
      <c r="J5937" t="s">
        <v>136</v>
      </c>
      <c r="K5937" t="s">
        <v>22</v>
      </c>
      <c r="L5937" t="s">
        <v>177</v>
      </c>
      <c r="M5937" t="s">
        <v>21921</v>
      </c>
      <c r="N5937" t="s">
        <v>20417</v>
      </c>
      <c r="O5937">
        <v>6.0059311111111109</v>
      </c>
      <c r="P5937">
        <v>0</v>
      </c>
      <c r="Q5937">
        <v>10</v>
      </c>
      <c r="R5937">
        <v>0</v>
      </c>
      <c r="S5937">
        <v>9</v>
      </c>
      <c r="T5937">
        <v>0</v>
      </c>
      <c r="U5937">
        <v>3</v>
      </c>
      <c r="V5937">
        <v>0</v>
      </c>
      <c r="W5937">
        <v>0</v>
      </c>
      <c r="X5937">
        <v>0</v>
      </c>
      <c r="Y5937">
        <v>69.228870000000001</v>
      </c>
      <c r="Z5937">
        <v>0</v>
      </c>
      <c r="AA5937">
        <v>14.444018</v>
      </c>
      <c r="AB5937">
        <v>0</v>
      </c>
      <c r="AC5937">
        <v>42.66469</v>
      </c>
      <c r="AD5937">
        <v>0</v>
      </c>
      <c r="AE5937">
        <v>0</v>
      </c>
      <c r="AF5937">
        <v>126.33758</v>
      </c>
    </row>
    <row r="5938" spans="1:32" x14ac:dyDescent="0.3">
      <c r="A5938">
        <v>3008127</v>
      </c>
      <c r="B5938">
        <v>1</v>
      </c>
      <c r="C5938" t="s">
        <v>82</v>
      </c>
      <c r="D5938" t="s">
        <v>86</v>
      </c>
      <c r="E5938" t="s">
        <v>21922</v>
      </c>
      <c r="F5938" t="s">
        <v>21923</v>
      </c>
      <c r="G5938" t="s">
        <v>134</v>
      </c>
      <c r="H5938" t="s">
        <v>367</v>
      </c>
      <c r="I5938" t="s">
        <v>78</v>
      </c>
      <c r="J5938" t="s">
        <v>136</v>
      </c>
      <c r="K5938" t="s">
        <v>22</v>
      </c>
      <c r="L5938" t="s">
        <v>177</v>
      </c>
      <c r="M5938" t="s">
        <v>21924</v>
      </c>
      <c r="N5938" t="s">
        <v>21925</v>
      </c>
      <c r="O5938">
        <v>3.1700805555555558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4.4082800000000004</v>
      </c>
      <c r="AD5938">
        <v>0</v>
      </c>
      <c r="AE5938">
        <v>0</v>
      </c>
      <c r="AF5938">
        <v>4.4082800000000004</v>
      </c>
    </row>
    <row r="5939" spans="1:32" x14ac:dyDescent="0.3">
      <c r="A5939">
        <v>3004518</v>
      </c>
      <c r="B5939">
        <v>1</v>
      </c>
      <c r="C5939" t="s">
        <v>82</v>
      </c>
      <c r="D5939" t="s">
        <v>108</v>
      </c>
      <c r="E5939" t="s">
        <v>15057</v>
      </c>
      <c r="F5939" t="s">
        <v>15058</v>
      </c>
      <c r="G5939" t="s">
        <v>134</v>
      </c>
      <c r="H5939" t="s">
        <v>142</v>
      </c>
      <c r="I5939" t="s">
        <v>79</v>
      </c>
      <c r="J5939" t="s">
        <v>136</v>
      </c>
      <c r="K5939" t="s">
        <v>22</v>
      </c>
      <c r="L5939" t="s">
        <v>137</v>
      </c>
      <c r="M5939" t="s">
        <v>21926</v>
      </c>
      <c r="N5939" t="s">
        <v>21927</v>
      </c>
      <c r="O5939">
        <v>4.572222222222222</v>
      </c>
      <c r="P5939">
        <v>2</v>
      </c>
      <c r="Q5939">
        <v>340</v>
      </c>
      <c r="R5939">
        <v>10</v>
      </c>
      <c r="S5939">
        <v>277</v>
      </c>
      <c r="T5939">
        <v>2</v>
      </c>
      <c r="U5939">
        <v>125</v>
      </c>
      <c r="V5939">
        <v>0</v>
      </c>
      <c r="W5939">
        <v>0</v>
      </c>
      <c r="X5939">
        <v>27.909288</v>
      </c>
      <c r="Y5939">
        <v>88.854320000000001</v>
      </c>
      <c r="Z5939">
        <v>26.344248</v>
      </c>
      <c r="AA5939">
        <v>180.17079000000001</v>
      </c>
      <c r="AB5939">
        <v>9.0239790000000006</v>
      </c>
      <c r="AC5939">
        <v>393.64229999999998</v>
      </c>
      <c r="AD5939">
        <v>0</v>
      </c>
      <c r="AE5939">
        <v>0</v>
      </c>
      <c r="AF5939">
        <v>725.94494999999995</v>
      </c>
    </row>
    <row r="5940" spans="1:32" x14ac:dyDescent="0.3">
      <c r="A5940">
        <v>3017235</v>
      </c>
      <c r="B5940">
        <v>1</v>
      </c>
      <c r="C5940" t="s">
        <v>82</v>
      </c>
      <c r="D5940" t="s">
        <v>107</v>
      </c>
      <c r="E5940" t="s">
        <v>21928</v>
      </c>
      <c r="F5940" t="s">
        <v>21929</v>
      </c>
      <c r="G5940" t="s">
        <v>134</v>
      </c>
      <c r="H5940" t="s">
        <v>478</v>
      </c>
      <c r="I5940" t="s">
        <v>78</v>
      </c>
      <c r="J5940" t="s">
        <v>136</v>
      </c>
      <c r="K5940" t="s">
        <v>22</v>
      </c>
      <c r="L5940" t="s">
        <v>177</v>
      </c>
      <c r="M5940" t="s">
        <v>21930</v>
      </c>
      <c r="N5940" t="s">
        <v>21931</v>
      </c>
      <c r="O5940">
        <v>2.0560533333333333</v>
      </c>
      <c r="P5940">
        <v>0</v>
      </c>
      <c r="Q5940">
        <v>38</v>
      </c>
      <c r="R5940">
        <v>0</v>
      </c>
      <c r="S5940">
        <v>0</v>
      </c>
      <c r="T5940">
        <v>0</v>
      </c>
      <c r="U5940">
        <v>18</v>
      </c>
      <c r="V5940">
        <v>0</v>
      </c>
      <c r="W5940">
        <v>0</v>
      </c>
      <c r="X5940">
        <v>0</v>
      </c>
      <c r="Y5940">
        <v>19.671719</v>
      </c>
      <c r="Z5940">
        <v>0</v>
      </c>
      <c r="AA5940">
        <v>0</v>
      </c>
      <c r="AB5940">
        <v>0</v>
      </c>
      <c r="AC5940">
        <v>22.492180000000001</v>
      </c>
      <c r="AD5940">
        <v>0</v>
      </c>
      <c r="AE5940">
        <v>0</v>
      </c>
      <c r="AF5940">
        <v>42.163899999999998</v>
      </c>
    </row>
    <row r="5941" spans="1:32" x14ac:dyDescent="0.3">
      <c r="A5941">
        <v>3004722</v>
      </c>
      <c r="B5941">
        <v>1</v>
      </c>
      <c r="C5941" t="s">
        <v>82</v>
      </c>
      <c r="D5941" t="s">
        <v>90</v>
      </c>
      <c r="E5941" t="s">
        <v>21932</v>
      </c>
      <c r="F5941" t="s">
        <v>21933</v>
      </c>
      <c r="G5941" t="s">
        <v>134</v>
      </c>
      <c r="H5941" t="s">
        <v>142</v>
      </c>
      <c r="I5941" t="s">
        <v>78</v>
      </c>
      <c r="J5941" t="s">
        <v>136</v>
      </c>
      <c r="K5941" t="s">
        <v>22</v>
      </c>
      <c r="L5941" t="s">
        <v>137</v>
      </c>
      <c r="M5941" t="s">
        <v>21934</v>
      </c>
      <c r="N5941" t="s">
        <v>21935</v>
      </c>
      <c r="O5941">
        <v>6.785277777777778</v>
      </c>
      <c r="P5941">
        <v>0</v>
      </c>
      <c r="Q5941">
        <v>77</v>
      </c>
      <c r="R5941">
        <v>0</v>
      </c>
      <c r="S5941">
        <v>0</v>
      </c>
      <c r="T5941">
        <v>0</v>
      </c>
      <c r="U5941">
        <v>7</v>
      </c>
      <c r="V5941">
        <v>0</v>
      </c>
      <c r="W5941">
        <v>1</v>
      </c>
      <c r="X5941">
        <v>0</v>
      </c>
      <c r="Y5941">
        <v>116.62611</v>
      </c>
      <c r="Z5941">
        <v>0</v>
      </c>
      <c r="AA5941">
        <v>0</v>
      </c>
      <c r="AB5941">
        <v>0</v>
      </c>
      <c r="AC5941">
        <v>72.617226000000002</v>
      </c>
      <c r="AD5941">
        <v>0</v>
      </c>
      <c r="AE5941">
        <v>191.96665999999999</v>
      </c>
      <c r="AF5941">
        <v>381.21</v>
      </c>
    </row>
    <row r="5942" spans="1:32" x14ac:dyDescent="0.3">
      <c r="A5942">
        <v>3007072</v>
      </c>
      <c r="B5942">
        <v>1</v>
      </c>
      <c r="C5942" t="s">
        <v>83</v>
      </c>
      <c r="D5942" t="s">
        <v>129</v>
      </c>
      <c r="E5942" t="s">
        <v>2421</v>
      </c>
      <c r="F5942" t="s">
        <v>2422</v>
      </c>
      <c r="G5942" t="s">
        <v>134</v>
      </c>
      <c r="H5942" t="s">
        <v>211</v>
      </c>
      <c r="I5942" t="s">
        <v>79</v>
      </c>
      <c r="J5942" t="s">
        <v>136</v>
      </c>
      <c r="K5942" t="s">
        <v>22</v>
      </c>
      <c r="L5942" t="s">
        <v>177</v>
      </c>
      <c r="M5942" t="s">
        <v>21936</v>
      </c>
      <c r="N5942" t="s">
        <v>21937</v>
      </c>
      <c r="O5942">
        <v>8.1666666666666665E-2</v>
      </c>
      <c r="P5942">
        <v>0</v>
      </c>
      <c r="Q5942">
        <v>2304</v>
      </c>
      <c r="R5942">
        <v>4</v>
      </c>
      <c r="S5942">
        <v>15</v>
      </c>
      <c r="T5942">
        <v>23</v>
      </c>
      <c r="U5942">
        <v>774</v>
      </c>
      <c r="V5942">
        <v>4</v>
      </c>
      <c r="W5942">
        <v>6</v>
      </c>
      <c r="X5942">
        <v>0</v>
      </c>
      <c r="Y5942">
        <v>48.317830000000001</v>
      </c>
      <c r="Z5942">
        <v>2.0584924</v>
      </c>
      <c r="AA5942">
        <v>0.28560600000000003</v>
      </c>
      <c r="AB5942">
        <v>9.9379439999999999</v>
      </c>
      <c r="AC5942">
        <v>66.779690000000002</v>
      </c>
      <c r="AD5942">
        <v>179.47730999999999</v>
      </c>
      <c r="AE5942">
        <v>25.646933000000001</v>
      </c>
      <c r="AF5942">
        <v>332.50380000000001</v>
      </c>
    </row>
    <row r="5943" spans="1:32" x14ac:dyDescent="0.3">
      <c r="A5943">
        <v>3013950</v>
      </c>
      <c r="B5943">
        <v>1</v>
      </c>
      <c r="C5943" t="s">
        <v>82</v>
      </c>
      <c r="D5943" t="s">
        <v>92</v>
      </c>
      <c r="E5943" t="s">
        <v>21938</v>
      </c>
      <c r="F5943" t="s">
        <v>21939</v>
      </c>
      <c r="G5943" t="s">
        <v>134</v>
      </c>
      <c r="H5943" t="s">
        <v>182</v>
      </c>
      <c r="I5943" t="s">
        <v>78</v>
      </c>
      <c r="J5943" t="s">
        <v>136</v>
      </c>
      <c r="K5943" t="s">
        <v>22</v>
      </c>
      <c r="L5943" t="s">
        <v>177</v>
      </c>
      <c r="M5943" t="s">
        <v>21940</v>
      </c>
      <c r="N5943" t="s">
        <v>21497</v>
      </c>
      <c r="O5943">
        <v>6.5465133333333334</v>
      </c>
      <c r="P5943">
        <v>0</v>
      </c>
      <c r="Q5943">
        <v>54</v>
      </c>
      <c r="R5943">
        <v>0</v>
      </c>
      <c r="S5943">
        <v>0</v>
      </c>
      <c r="T5943">
        <v>0</v>
      </c>
      <c r="U5943">
        <v>5</v>
      </c>
      <c r="V5943">
        <v>0</v>
      </c>
      <c r="W5943">
        <v>0</v>
      </c>
      <c r="X5943">
        <v>0</v>
      </c>
      <c r="Y5943">
        <v>72.429919999999996</v>
      </c>
      <c r="Z5943">
        <v>0</v>
      </c>
      <c r="AA5943">
        <v>0</v>
      </c>
      <c r="AB5943">
        <v>0</v>
      </c>
      <c r="AC5943">
        <v>7.5037070000000003</v>
      </c>
      <c r="AD5943">
        <v>0</v>
      </c>
      <c r="AE5943">
        <v>0</v>
      </c>
      <c r="AF5943">
        <v>79.933623999999995</v>
      </c>
    </row>
    <row r="5944" spans="1:32" x14ac:dyDescent="0.3">
      <c r="A5944">
        <v>3011924</v>
      </c>
      <c r="B5944">
        <v>1</v>
      </c>
      <c r="C5944" t="s">
        <v>82</v>
      </c>
      <c r="D5944" t="s">
        <v>84</v>
      </c>
      <c r="E5944" t="s">
        <v>21548</v>
      </c>
      <c r="F5944" t="s">
        <v>21549</v>
      </c>
      <c r="G5944" t="s">
        <v>134</v>
      </c>
      <c r="H5944" t="s">
        <v>1835</v>
      </c>
      <c r="I5944" t="s">
        <v>79</v>
      </c>
      <c r="J5944" t="s">
        <v>136</v>
      </c>
      <c r="K5944" t="s">
        <v>22</v>
      </c>
      <c r="L5944" t="s">
        <v>177</v>
      </c>
      <c r="M5944" t="s">
        <v>21941</v>
      </c>
      <c r="N5944" t="s">
        <v>21942</v>
      </c>
      <c r="O5944">
        <v>3.58114</v>
      </c>
      <c r="P5944">
        <v>6</v>
      </c>
      <c r="Q5944">
        <v>2579</v>
      </c>
      <c r="R5944">
        <v>8</v>
      </c>
      <c r="S5944">
        <v>22</v>
      </c>
      <c r="T5944">
        <v>59</v>
      </c>
      <c r="U5944">
        <v>209</v>
      </c>
      <c r="V5944">
        <v>10</v>
      </c>
      <c r="W5944">
        <v>3</v>
      </c>
      <c r="X5944">
        <v>18.445893999999999</v>
      </c>
      <c r="Y5944">
        <v>3236.3670000000002</v>
      </c>
      <c r="Z5944">
        <v>398.68536</v>
      </c>
      <c r="AA5944">
        <v>14.540177999999999</v>
      </c>
      <c r="AB5944">
        <v>4185.7020000000002</v>
      </c>
      <c r="AC5944">
        <v>1183.6484</v>
      </c>
      <c r="AD5944">
        <v>3944.8618000000001</v>
      </c>
      <c r="AE5944">
        <v>37.911430000000003</v>
      </c>
      <c r="AF5944">
        <v>13020.162</v>
      </c>
    </row>
    <row r="5945" spans="1:32" x14ac:dyDescent="0.3">
      <c r="A5945">
        <v>3026790</v>
      </c>
      <c r="B5945">
        <v>1</v>
      </c>
      <c r="C5945" t="s">
        <v>83</v>
      </c>
      <c r="D5945" t="s">
        <v>127</v>
      </c>
      <c r="E5945" t="s">
        <v>21943</v>
      </c>
      <c r="F5945" t="s">
        <v>8554</v>
      </c>
      <c r="G5945" t="s">
        <v>134</v>
      </c>
      <c r="H5945" t="s">
        <v>211</v>
      </c>
      <c r="I5945" t="s">
        <v>79</v>
      </c>
      <c r="J5945" t="s">
        <v>136</v>
      </c>
      <c r="K5945" t="s">
        <v>22</v>
      </c>
      <c r="L5945" t="s">
        <v>177</v>
      </c>
      <c r="M5945" t="s">
        <v>21944</v>
      </c>
      <c r="N5945" t="s">
        <v>21945</v>
      </c>
      <c r="O5945">
        <v>2.0424155555555554</v>
      </c>
      <c r="P5945">
        <v>0</v>
      </c>
      <c r="Q5945">
        <v>4083</v>
      </c>
      <c r="R5945">
        <v>0</v>
      </c>
      <c r="S5945">
        <v>36</v>
      </c>
      <c r="T5945">
        <v>2</v>
      </c>
      <c r="U5945">
        <v>160</v>
      </c>
      <c r="V5945">
        <v>0</v>
      </c>
      <c r="W5945">
        <v>0</v>
      </c>
      <c r="X5945">
        <v>0</v>
      </c>
      <c r="Y5945">
        <v>2251.7431999999999</v>
      </c>
      <c r="Z5945">
        <v>0</v>
      </c>
      <c r="AA5945">
        <v>9.6285779999999992</v>
      </c>
      <c r="AB5945">
        <v>24.548224999999999</v>
      </c>
      <c r="AC5945">
        <v>179.92505</v>
      </c>
      <c r="AD5945">
        <v>0</v>
      </c>
      <c r="AE5945">
        <v>0</v>
      </c>
      <c r="AF5945">
        <v>2465.8449999999998</v>
      </c>
    </row>
    <row r="5946" spans="1:32" x14ac:dyDescent="0.3">
      <c r="A5946">
        <v>3041032</v>
      </c>
      <c r="B5946">
        <v>1</v>
      </c>
      <c r="C5946" t="s">
        <v>83</v>
      </c>
      <c r="D5946" t="s">
        <v>115</v>
      </c>
      <c r="E5946" t="s">
        <v>21946</v>
      </c>
      <c r="F5946" t="s">
        <v>21947</v>
      </c>
      <c r="G5946" t="s">
        <v>134</v>
      </c>
      <c r="H5946" t="s">
        <v>211</v>
      </c>
      <c r="I5946" t="s">
        <v>79</v>
      </c>
      <c r="J5946" t="s">
        <v>136</v>
      </c>
      <c r="K5946" t="s">
        <v>22</v>
      </c>
      <c r="L5946" t="s">
        <v>177</v>
      </c>
      <c r="M5946" t="s">
        <v>21948</v>
      </c>
      <c r="N5946" t="s">
        <v>21949</v>
      </c>
      <c r="O5946">
        <v>0.24107222222222222</v>
      </c>
      <c r="P5946">
        <v>0</v>
      </c>
      <c r="Q5946">
        <v>4113</v>
      </c>
      <c r="R5946">
        <v>0</v>
      </c>
      <c r="S5946">
        <v>76</v>
      </c>
      <c r="T5946">
        <v>1</v>
      </c>
      <c r="U5946">
        <v>309</v>
      </c>
      <c r="V5946">
        <v>0</v>
      </c>
      <c r="W5946">
        <v>0</v>
      </c>
      <c r="X5946">
        <v>0</v>
      </c>
      <c r="Y5946">
        <v>184.96514999999999</v>
      </c>
      <c r="Z5946">
        <v>0</v>
      </c>
      <c r="AA5946">
        <v>1.6271186</v>
      </c>
      <c r="AB5946">
        <v>8.1094000000000008</v>
      </c>
      <c r="AC5946">
        <v>90.175210000000007</v>
      </c>
      <c r="AD5946">
        <v>0</v>
      </c>
      <c r="AE5946">
        <v>0</v>
      </c>
      <c r="AF5946">
        <v>284.87686000000002</v>
      </c>
    </row>
    <row r="5947" spans="1:32" x14ac:dyDescent="0.3">
      <c r="A5947">
        <v>3015318</v>
      </c>
      <c r="B5947">
        <v>1</v>
      </c>
      <c r="C5947" t="s">
        <v>82</v>
      </c>
      <c r="D5947" t="s">
        <v>94</v>
      </c>
      <c r="E5947" t="s">
        <v>21950</v>
      </c>
      <c r="F5947" t="s">
        <v>21951</v>
      </c>
      <c r="G5947" t="s">
        <v>134</v>
      </c>
      <c r="H5947" t="s">
        <v>211</v>
      </c>
      <c r="I5947" t="s">
        <v>79</v>
      </c>
      <c r="J5947" t="s">
        <v>136</v>
      </c>
      <c r="K5947" t="s">
        <v>22</v>
      </c>
      <c r="L5947" t="s">
        <v>177</v>
      </c>
      <c r="M5947" t="s">
        <v>21952</v>
      </c>
      <c r="N5947" t="s">
        <v>21953</v>
      </c>
      <c r="O5947">
        <v>0.78333333333333333</v>
      </c>
      <c r="P5947">
        <v>0</v>
      </c>
      <c r="Q5947">
        <v>1339</v>
      </c>
      <c r="R5947">
        <v>15</v>
      </c>
      <c r="S5947">
        <v>34</v>
      </c>
      <c r="T5947">
        <v>6</v>
      </c>
      <c r="U5947">
        <v>43</v>
      </c>
      <c r="V5947">
        <v>0</v>
      </c>
      <c r="W5947">
        <v>3</v>
      </c>
      <c r="X5947">
        <v>0</v>
      </c>
      <c r="Y5947">
        <v>81.531540000000007</v>
      </c>
      <c r="Z5947">
        <v>4.5488777000000002</v>
      </c>
      <c r="AA5947">
        <v>7.0654316000000001</v>
      </c>
      <c r="AB5947">
        <v>18.092358000000001</v>
      </c>
      <c r="AC5947">
        <v>27.210076999999998</v>
      </c>
      <c r="AD5947">
        <v>0</v>
      </c>
      <c r="AE5947">
        <v>0.96128760000000002</v>
      </c>
      <c r="AF5947">
        <v>139.40958000000001</v>
      </c>
    </row>
    <row r="5948" spans="1:32" x14ac:dyDescent="0.3">
      <c r="A5948">
        <v>3000068</v>
      </c>
      <c r="B5948">
        <v>1</v>
      </c>
      <c r="C5948" t="s">
        <v>82</v>
      </c>
      <c r="D5948" t="s">
        <v>104</v>
      </c>
      <c r="E5948" t="s">
        <v>17246</v>
      </c>
      <c r="F5948" t="s">
        <v>17247</v>
      </c>
      <c r="G5948" t="s">
        <v>134</v>
      </c>
      <c r="H5948" t="s">
        <v>147</v>
      </c>
      <c r="I5948" t="s">
        <v>78</v>
      </c>
      <c r="J5948" t="s">
        <v>136</v>
      </c>
      <c r="K5948" t="s">
        <v>22</v>
      </c>
      <c r="L5948" t="s">
        <v>137</v>
      </c>
      <c r="M5948" t="s">
        <v>21954</v>
      </c>
      <c r="N5948" t="s">
        <v>21955</v>
      </c>
      <c r="O5948">
        <v>1.9658333333333333</v>
      </c>
      <c r="P5948">
        <v>0</v>
      </c>
      <c r="Q5948">
        <v>938</v>
      </c>
      <c r="R5948">
        <v>0</v>
      </c>
      <c r="S5948">
        <v>0</v>
      </c>
      <c r="T5948">
        <v>0</v>
      </c>
      <c r="U5948">
        <v>81</v>
      </c>
      <c r="V5948">
        <v>0</v>
      </c>
      <c r="W5948">
        <v>0</v>
      </c>
      <c r="X5948">
        <v>0</v>
      </c>
      <c r="Y5948">
        <v>676.28234999999995</v>
      </c>
      <c r="Z5948">
        <v>0</v>
      </c>
      <c r="AA5948">
        <v>0</v>
      </c>
      <c r="AB5948">
        <v>0</v>
      </c>
      <c r="AC5948">
        <v>122.33844999999999</v>
      </c>
      <c r="AD5948">
        <v>0</v>
      </c>
      <c r="AE5948">
        <v>0</v>
      </c>
      <c r="AF5948">
        <v>798.62080000000003</v>
      </c>
    </row>
    <row r="5949" spans="1:32" x14ac:dyDescent="0.3">
      <c r="A5949">
        <v>3020653</v>
      </c>
      <c r="B5949">
        <v>1</v>
      </c>
      <c r="C5949" t="s">
        <v>82</v>
      </c>
      <c r="D5949" t="s">
        <v>95</v>
      </c>
      <c r="E5949" t="s">
        <v>21956</v>
      </c>
      <c r="F5949" t="s">
        <v>21957</v>
      </c>
      <c r="G5949" t="s">
        <v>134</v>
      </c>
      <c r="H5949" t="s">
        <v>182</v>
      </c>
      <c r="I5949" t="s">
        <v>78</v>
      </c>
      <c r="J5949" t="s">
        <v>136</v>
      </c>
      <c r="K5949" t="s">
        <v>22</v>
      </c>
      <c r="L5949" t="s">
        <v>177</v>
      </c>
      <c r="M5949" t="s">
        <v>21958</v>
      </c>
      <c r="N5949" t="s">
        <v>21959</v>
      </c>
      <c r="O5949">
        <v>0.42512972222222223</v>
      </c>
      <c r="P5949">
        <v>0</v>
      </c>
      <c r="Q5949">
        <v>144</v>
      </c>
      <c r="R5949">
        <v>0</v>
      </c>
      <c r="S5949">
        <v>0</v>
      </c>
      <c r="T5949">
        <v>0</v>
      </c>
      <c r="U5949">
        <v>56</v>
      </c>
      <c r="V5949">
        <v>0</v>
      </c>
      <c r="W5949">
        <v>0</v>
      </c>
      <c r="X5949">
        <v>0</v>
      </c>
      <c r="Y5949">
        <v>28.741181999999998</v>
      </c>
      <c r="Z5949">
        <v>0</v>
      </c>
      <c r="AA5949">
        <v>0</v>
      </c>
      <c r="AB5949">
        <v>0</v>
      </c>
      <c r="AC5949">
        <v>15.927949999999999</v>
      </c>
      <c r="AD5949">
        <v>0</v>
      </c>
      <c r="AE5949">
        <v>0</v>
      </c>
      <c r="AF5949">
        <v>44.669131999999998</v>
      </c>
    </row>
    <row r="5950" spans="1:32" x14ac:dyDescent="0.3">
      <c r="A5950">
        <v>3006152</v>
      </c>
      <c r="B5950">
        <v>1</v>
      </c>
      <c r="C5950" t="s">
        <v>82</v>
      </c>
      <c r="D5950" t="s">
        <v>112</v>
      </c>
      <c r="E5950" t="s">
        <v>21960</v>
      </c>
      <c r="F5950" t="s">
        <v>21961</v>
      </c>
      <c r="G5950" t="s">
        <v>134</v>
      </c>
      <c r="H5950" t="s">
        <v>336</v>
      </c>
      <c r="I5950" t="s">
        <v>79</v>
      </c>
      <c r="J5950" t="s">
        <v>136</v>
      </c>
      <c r="K5950" t="s">
        <v>22</v>
      </c>
      <c r="L5950" t="s">
        <v>137</v>
      </c>
      <c r="M5950" t="s">
        <v>21962</v>
      </c>
      <c r="N5950" t="s">
        <v>21963</v>
      </c>
      <c r="O5950">
        <v>4.3430555555555559</v>
      </c>
      <c r="P5950">
        <v>0</v>
      </c>
      <c r="Q5950">
        <v>62</v>
      </c>
      <c r="R5950">
        <v>2</v>
      </c>
      <c r="S5950">
        <v>52</v>
      </c>
      <c r="T5950">
        <v>19</v>
      </c>
      <c r="U5950">
        <v>49</v>
      </c>
      <c r="V5950">
        <v>17</v>
      </c>
      <c r="W5950">
        <v>0</v>
      </c>
      <c r="X5950">
        <v>0</v>
      </c>
      <c r="Y5950">
        <v>66.440219999999997</v>
      </c>
      <c r="Z5950">
        <v>8.2851780000000002</v>
      </c>
      <c r="AA5950">
        <v>25.836397000000002</v>
      </c>
      <c r="AB5950">
        <v>1045.7639999999999</v>
      </c>
      <c r="AC5950">
        <v>90.937259999999995</v>
      </c>
      <c r="AD5950">
        <v>5957.2420000000002</v>
      </c>
      <c r="AE5950">
        <v>0</v>
      </c>
      <c r="AF5950">
        <v>7194.5050000000001</v>
      </c>
    </row>
    <row r="5951" spans="1:32" x14ac:dyDescent="0.3">
      <c r="A5951">
        <v>3015170</v>
      </c>
      <c r="B5951">
        <v>1</v>
      </c>
      <c r="C5951" t="s">
        <v>82</v>
      </c>
      <c r="D5951" t="s">
        <v>90</v>
      </c>
      <c r="E5951" t="s">
        <v>21964</v>
      </c>
      <c r="F5951" t="s">
        <v>21965</v>
      </c>
      <c r="G5951" t="s">
        <v>134</v>
      </c>
      <c r="H5951" t="s">
        <v>874</v>
      </c>
      <c r="I5951" t="s">
        <v>78</v>
      </c>
      <c r="J5951" t="s">
        <v>136</v>
      </c>
      <c r="K5951" t="s">
        <v>3</v>
      </c>
      <c r="L5951" t="s">
        <v>177</v>
      </c>
      <c r="M5951" t="s">
        <v>21966</v>
      </c>
      <c r="N5951" t="s">
        <v>21967</v>
      </c>
      <c r="O5951">
        <v>3.6490436111111113</v>
      </c>
      <c r="P5951">
        <v>0</v>
      </c>
      <c r="Q5951">
        <v>2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1.6962762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1.6962762</v>
      </c>
    </row>
    <row r="5952" spans="1:32" x14ac:dyDescent="0.3">
      <c r="A5952">
        <v>3014154</v>
      </c>
      <c r="B5952">
        <v>1</v>
      </c>
      <c r="C5952" t="s">
        <v>82</v>
      </c>
      <c r="D5952" t="s">
        <v>108</v>
      </c>
      <c r="E5952" t="s">
        <v>21968</v>
      </c>
      <c r="F5952" t="s">
        <v>21969</v>
      </c>
      <c r="G5952" t="s">
        <v>134</v>
      </c>
      <c r="H5952" t="s">
        <v>211</v>
      </c>
      <c r="I5952" t="s">
        <v>79</v>
      </c>
      <c r="J5952" t="s">
        <v>136</v>
      </c>
      <c r="K5952" t="s">
        <v>22</v>
      </c>
      <c r="L5952" t="s">
        <v>177</v>
      </c>
      <c r="M5952" t="s">
        <v>21970</v>
      </c>
      <c r="N5952" t="s">
        <v>21971</v>
      </c>
      <c r="O5952">
        <v>1.0836111111111111</v>
      </c>
      <c r="P5952">
        <v>0</v>
      </c>
      <c r="Q5952">
        <v>1600</v>
      </c>
      <c r="R5952">
        <v>4</v>
      </c>
      <c r="S5952">
        <v>207</v>
      </c>
      <c r="T5952">
        <v>12</v>
      </c>
      <c r="U5952">
        <v>359</v>
      </c>
      <c r="V5952">
        <v>1</v>
      </c>
      <c r="W5952">
        <v>3</v>
      </c>
      <c r="X5952">
        <v>0</v>
      </c>
      <c r="Y5952">
        <v>375.75259999999997</v>
      </c>
      <c r="Z5952">
        <v>3.6862218000000002</v>
      </c>
      <c r="AA5952">
        <v>68.440505999999999</v>
      </c>
      <c r="AB5952">
        <v>42.047305999999999</v>
      </c>
      <c r="AC5952">
        <v>219.64626000000001</v>
      </c>
      <c r="AD5952">
        <v>59.639629999999997</v>
      </c>
      <c r="AE5952">
        <v>5.1413919999999997</v>
      </c>
      <c r="AF5952">
        <v>774.35393999999997</v>
      </c>
    </row>
    <row r="5953" spans="1:32" x14ac:dyDescent="0.3">
      <c r="A5953">
        <v>3006072</v>
      </c>
      <c r="B5953">
        <v>1</v>
      </c>
      <c r="C5953" t="s">
        <v>83</v>
      </c>
      <c r="D5953" t="s">
        <v>130</v>
      </c>
      <c r="E5953" t="s">
        <v>21972</v>
      </c>
      <c r="F5953" t="s">
        <v>21973</v>
      </c>
      <c r="G5953" t="s">
        <v>134</v>
      </c>
      <c r="H5953" t="s">
        <v>211</v>
      </c>
      <c r="I5953" t="s">
        <v>79</v>
      </c>
      <c r="J5953" t="s">
        <v>136</v>
      </c>
      <c r="K5953" t="s">
        <v>22</v>
      </c>
      <c r="L5953" t="s">
        <v>177</v>
      </c>
      <c r="M5953" t="s">
        <v>21974</v>
      </c>
      <c r="N5953" t="s">
        <v>21975</v>
      </c>
      <c r="O5953">
        <v>2.7883333333333336</v>
      </c>
      <c r="P5953">
        <v>3</v>
      </c>
      <c r="Q5953">
        <v>219</v>
      </c>
      <c r="R5953">
        <v>1</v>
      </c>
      <c r="S5953">
        <v>3</v>
      </c>
      <c r="T5953">
        <v>4</v>
      </c>
      <c r="U5953">
        <v>21</v>
      </c>
      <c r="V5953">
        <v>1</v>
      </c>
      <c r="W5953">
        <v>0</v>
      </c>
      <c r="X5953">
        <v>23.456572000000001</v>
      </c>
      <c r="Y5953">
        <v>138.65895</v>
      </c>
      <c r="Z5953">
        <v>9.8241139999999998</v>
      </c>
      <c r="AA5953">
        <v>10.141311999999999</v>
      </c>
      <c r="AB5953">
        <v>804.16016000000002</v>
      </c>
      <c r="AC5953">
        <v>49.828769999999999</v>
      </c>
      <c r="AD5953">
        <v>147.99440000000001</v>
      </c>
      <c r="AE5953">
        <v>0</v>
      </c>
      <c r="AF5953">
        <v>1184.0642</v>
      </c>
    </row>
    <row r="5954" spans="1:32" x14ac:dyDescent="0.3">
      <c r="A5954">
        <v>3037560</v>
      </c>
      <c r="B5954">
        <v>1</v>
      </c>
      <c r="C5954" t="s">
        <v>82</v>
      </c>
      <c r="D5954" t="s">
        <v>98</v>
      </c>
      <c r="E5954" t="s">
        <v>21976</v>
      </c>
      <c r="F5954" t="s">
        <v>1582</v>
      </c>
      <c r="G5954" t="s">
        <v>134</v>
      </c>
      <c r="H5954" t="s">
        <v>247</v>
      </c>
      <c r="I5954" t="s">
        <v>78</v>
      </c>
      <c r="J5954" t="s">
        <v>136</v>
      </c>
      <c r="K5954" t="s">
        <v>22</v>
      </c>
      <c r="L5954" t="s">
        <v>177</v>
      </c>
      <c r="M5954" t="s">
        <v>21977</v>
      </c>
      <c r="N5954" t="s">
        <v>21978</v>
      </c>
      <c r="O5954">
        <v>0.85624638888888893</v>
      </c>
      <c r="P5954">
        <v>0</v>
      </c>
      <c r="Q5954">
        <v>230</v>
      </c>
      <c r="R5954">
        <v>0</v>
      </c>
      <c r="S5954">
        <v>0</v>
      </c>
      <c r="T5954">
        <v>0</v>
      </c>
      <c r="U5954">
        <v>18</v>
      </c>
      <c r="V5954">
        <v>0</v>
      </c>
      <c r="W5954">
        <v>0</v>
      </c>
      <c r="X5954">
        <v>0</v>
      </c>
      <c r="Y5954">
        <v>52.653767000000002</v>
      </c>
      <c r="Z5954">
        <v>0</v>
      </c>
      <c r="AA5954">
        <v>0</v>
      </c>
      <c r="AB5954">
        <v>0</v>
      </c>
      <c r="AC5954">
        <v>9.2927890000000009</v>
      </c>
      <c r="AD5954">
        <v>0</v>
      </c>
      <c r="AE5954">
        <v>0</v>
      </c>
      <c r="AF5954">
        <v>61.946556000000001</v>
      </c>
    </row>
    <row r="5955" spans="1:32" x14ac:dyDescent="0.3">
      <c r="A5955">
        <v>3008579</v>
      </c>
      <c r="B5955">
        <v>1</v>
      </c>
      <c r="C5955" t="s">
        <v>82</v>
      </c>
      <c r="D5955" t="s">
        <v>91</v>
      </c>
      <c r="E5955" t="s">
        <v>21979</v>
      </c>
      <c r="F5955" t="s">
        <v>21980</v>
      </c>
      <c r="G5955" t="s">
        <v>134</v>
      </c>
      <c r="H5955" t="s">
        <v>247</v>
      </c>
      <c r="I5955" t="s">
        <v>78</v>
      </c>
      <c r="J5955" t="s">
        <v>136</v>
      </c>
      <c r="K5955" t="s">
        <v>22</v>
      </c>
      <c r="L5955" t="s">
        <v>177</v>
      </c>
      <c r="M5955" t="s">
        <v>21981</v>
      </c>
      <c r="N5955" t="s">
        <v>21982</v>
      </c>
      <c r="O5955">
        <v>1.0256866666666666</v>
      </c>
      <c r="P5955">
        <v>0</v>
      </c>
      <c r="Q5955">
        <v>640</v>
      </c>
      <c r="R5955">
        <v>0</v>
      </c>
      <c r="S5955">
        <v>0</v>
      </c>
      <c r="T5955">
        <v>0</v>
      </c>
      <c r="U5955">
        <v>52</v>
      </c>
      <c r="V5955">
        <v>0</v>
      </c>
      <c r="W5955">
        <v>0</v>
      </c>
      <c r="X5955">
        <v>0</v>
      </c>
      <c r="Y5955">
        <v>202.01462000000001</v>
      </c>
      <c r="Z5955">
        <v>0</v>
      </c>
      <c r="AA5955">
        <v>0</v>
      </c>
      <c r="AB5955">
        <v>0</v>
      </c>
      <c r="AC5955">
        <v>55.763390000000001</v>
      </c>
      <c r="AD5955">
        <v>0</v>
      </c>
      <c r="AE5955">
        <v>0</v>
      </c>
      <c r="AF5955">
        <v>257.77800000000002</v>
      </c>
    </row>
    <row r="5956" spans="1:32" x14ac:dyDescent="0.3">
      <c r="A5956">
        <v>3017134</v>
      </c>
      <c r="B5956">
        <v>1</v>
      </c>
      <c r="C5956" t="s">
        <v>83</v>
      </c>
      <c r="D5956" t="s">
        <v>127</v>
      </c>
      <c r="E5956" t="s">
        <v>21983</v>
      </c>
      <c r="F5956" t="s">
        <v>21984</v>
      </c>
      <c r="G5956" t="s">
        <v>134</v>
      </c>
      <c r="H5956" t="s">
        <v>874</v>
      </c>
      <c r="I5956" t="s">
        <v>78</v>
      </c>
      <c r="J5956" t="s">
        <v>136</v>
      </c>
      <c r="K5956" t="s">
        <v>3</v>
      </c>
      <c r="L5956" t="s">
        <v>177</v>
      </c>
      <c r="M5956" t="s">
        <v>21985</v>
      </c>
      <c r="N5956" t="s">
        <v>21986</v>
      </c>
      <c r="O5956">
        <v>2.5410869444444444</v>
      </c>
      <c r="P5956">
        <v>0</v>
      </c>
      <c r="Q5956">
        <v>1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3.7325649000000002E-3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3.7325649000000002E-3</v>
      </c>
    </row>
    <row r="5957" spans="1:32" x14ac:dyDescent="0.3">
      <c r="A5957">
        <v>3008433</v>
      </c>
      <c r="B5957">
        <v>1</v>
      </c>
      <c r="C5957" t="s">
        <v>83</v>
      </c>
      <c r="D5957" t="s">
        <v>123</v>
      </c>
      <c r="E5957" t="s">
        <v>21987</v>
      </c>
      <c r="F5957" t="s">
        <v>21988</v>
      </c>
      <c r="G5957" t="s">
        <v>134</v>
      </c>
      <c r="H5957" t="s">
        <v>874</v>
      </c>
      <c r="I5957" t="s">
        <v>78</v>
      </c>
      <c r="J5957" t="s">
        <v>136</v>
      </c>
      <c r="K5957" t="s">
        <v>3</v>
      </c>
      <c r="L5957" t="s">
        <v>177</v>
      </c>
      <c r="M5957" t="s">
        <v>21989</v>
      </c>
      <c r="N5957" t="s">
        <v>21990</v>
      </c>
      <c r="O5957">
        <v>0.80629111111111118</v>
      </c>
      <c r="P5957">
        <v>0</v>
      </c>
      <c r="Q5957">
        <v>23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2.0248339999999998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2.0248339999999998</v>
      </c>
    </row>
    <row r="5958" spans="1:32" x14ac:dyDescent="0.3">
      <c r="A5958">
        <v>3011330</v>
      </c>
      <c r="B5958">
        <v>1</v>
      </c>
      <c r="C5958" t="s">
        <v>82</v>
      </c>
      <c r="D5958" t="s">
        <v>90</v>
      </c>
      <c r="E5958" t="s">
        <v>21991</v>
      </c>
      <c r="F5958" t="s">
        <v>21992</v>
      </c>
      <c r="G5958" t="s">
        <v>134</v>
      </c>
      <c r="H5958" t="s">
        <v>367</v>
      </c>
      <c r="I5958" t="s">
        <v>78</v>
      </c>
      <c r="J5958" t="s">
        <v>136</v>
      </c>
      <c r="K5958" t="s">
        <v>22</v>
      </c>
      <c r="L5958" t="s">
        <v>177</v>
      </c>
      <c r="M5958" t="s">
        <v>21993</v>
      </c>
      <c r="N5958" t="s">
        <v>372</v>
      </c>
      <c r="O5958">
        <v>2.3311969444444443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28.580003999999999</v>
      </c>
      <c r="AD5958">
        <v>0</v>
      </c>
      <c r="AE5958">
        <v>0</v>
      </c>
      <c r="AF5958">
        <v>28.580003999999999</v>
      </c>
    </row>
    <row r="5959" spans="1:32" x14ac:dyDescent="0.3">
      <c r="A5959">
        <v>3020256</v>
      </c>
      <c r="B5959">
        <v>1</v>
      </c>
      <c r="C5959" t="s">
        <v>82</v>
      </c>
      <c r="D5959" t="s">
        <v>85</v>
      </c>
      <c r="E5959" t="s">
        <v>21994</v>
      </c>
      <c r="F5959" t="s">
        <v>21995</v>
      </c>
      <c r="G5959" t="s">
        <v>134</v>
      </c>
      <c r="H5959" t="s">
        <v>367</v>
      </c>
      <c r="I5959" t="s">
        <v>78</v>
      </c>
      <c r="J5959" t="s">
        <v>136</v>
      </c>
      <c r="K5959" t="s">
        <v>22</v>
      </c>
      <c r="L5959" t="s">
        <v>177</v>
      </c>
      <c r="M5959" t="s">
        <v>21996</v>
      </c>
      <c r="N5959" t="s">
        <v>21997</v>
      </c>
      <c r="O5959">
        <v>2.213932777777778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3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4.3621163000000003</v>
      </c>
      <c r="AD5959">
        <v>0</v>
      </c>
      <c r="AE5959">
        <v>0</v>
      </c>
      <c r="AF5959">
        <v>4.3621163000000003</v>
      </c>
    </row>
    <row r="5960" spans="1:32" x14ac:dyDescent="0.3">
      <c r="A5960">
        <v>3009011</v>
      </c>
      <c r="B5960">
        <v>1</v>
      </c>
      <c r="C5960" t="s">
        <v>82</v>
      </c>
      <c r="D5960" t="s">
        <v>100</v>
      </c>
      <c r="E5960" t="s">
        <v>21998</v>
      </c>
      <c r="F5960" t="s">
        <v>21999</v>
      </c>
      <c r="G5960" t="s">
        <v>134</v>
      </c>
      <c r="H5960" t="s">
        <v>216</v>
      </c>
      <c r="I5960" t="s">
        <v>78</v>
      </c>
      <c r="J5960" t="s">
        <v>136</v>
      </c>
      <c r="K5960" t="s">
        <v>22</v>
      </c>
      <c r="L5960" t="s">
        <v>177</v>
      </c>
      <c r="M5960" t="s">
        <v>22000</v>
      </c>
      <c r="N5960" t="s">
        <v>22001</v>
      </c>
      <c r="O5960">
        <v>1.4300172222222223</v>
      </c>
      <c r="P5960">
        <v>0</v>
      </c>
      <c r="Q5960">
        <v>20</v>
      </c>
      <c r="R5960">
        <v>0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0</v>
      </c>
      <c r="Y5960">
        <v>9.3416759999999996</v>
      </c>
      <c r="Z5960">
        <v>0</v>
      </c>
      <c r="AA5960">
        <v>0</v>
      </c>
      <c r="AB5960">
        <v>0</v>
      </c>
      <c r="AC5960">
        <v>2.1117954000000001</v>
      </c>
      <c r="AD5960">
        <v>0</v>
      </c>
      <c r="AE5960">
        <v>0</v>
      </c>
      <c r="AF5960">
        <v>11.453471</v>
      </c>
    </row>
    <row r="5961" spans="1:32" x14ac:dyDescent="0.3">
      <c r="A5961">
        <v>3004816</v>
      </c>
      <c r="B5961">
        <v>1</v>
      </c>
      <c r="C5961" t="s">
        <v>82</v>
      </c>
      <c r="D5961" t="s">
        <v>100</v>
      </c>
      <c r="E5961" t="s">
        <v>22002</v>
      </c>
      <c r="F5961" t="s">
        <v>22003</v>
      </c>
      <c r="G5961" t="s">
        <v>134</v>
      </c>
      <c r="H5961" t="s">
        <v>211</v>
      </c>
      <c r="I5961" t="s">
        <v>79</v>
      </c>
      <c r="J5961" t="s">
        <v>136</v>
      </c>
      <c r="K5961" t="s">
        <v>22</v>
      </c>
      <c r="L5961" t="s">
        <v>177</v>
      </c>
      <c r="M5961" t="s">
        <v>22004</v>
      </c>
      <c r="N5961" t="s">
        <v>22005</v>
      </c>
      <c r="O5961">
        <v>2.9145330555555553</v>
      </c>
      <c r="P5961">
        <v>0</v>
      </c>
      <c r="Q5961">
        <v>0</v>
      </c>
      <c r="R5961">
        <v>0</v>
      </c>
      <c r="S5961">
        <v>0</v>
      </c>
      <c r="T5961">
        <v>2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</row>
    <row r="5962" spans="1:32" x14ac:dyDescent="0.3">
      <c r="A5962">
        <v>3008860</v>
      </c>
      <c r="B5962">
        <v>1</v>
      </c>
      <c r="C5962" t="s">
        <v>83</v>
      </c>
      <c r="D5962" t="s">
        <v>123</v>
      </c>
      <c r="E5962" t="s">
        <v>22006</v>
      </c>
      <c r="F5962" t="s">
        <v>22007</v>
      </c>
      <c r="G5962" t="s">
        <v>134</v>
      </c>
      <c r="H5962" t="s">
        <v>874</v>
      </c>
      <c r="I5962" t="s">
        <v>78</v>
      </c>
      <c r="J5962" t="s">
        <v>136</v>
      </c>
      <c r="K5962" t="s">
        <v>3</v>
      </c>
      <c r="L5962" t="s">
        <v>177</v>
      </c>
      <c r="M5962" t="s">
        <v>22008</v>
      </c>
      <c r="N5962" t="s">
        <v>22009</v>
      </c>
      <c r="O5962">
        <v>1.8889794444444445</v>
      </c>
      <c r="P5962">
        <v>0</v>
      </c>
      <c r="Q5962">
        <v>9</v>
      </c>
      <c r="R5962">
        <v>0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0</v>
      </c>
      <c r="Y5962">
        <v>2.081359</v>
      </c>
      <c r="Z5962">
        <v>0</v>
      </c>
      <c r="AA5962">
        <v>0</v>
      </c>
      <c r="AB5962">
        <v>0</v>
      </c>
      <c r="AC5962">
        <v>1.6046499000000001</v>
      </c>
      <c r="AD5962">
        <v>0</v>
      </c>
      <c r="AE5962">
        <v>0</v>
      </c>
      <c r="AF5962">
        <v>3.6860089999999999</v>
      </c>
    </row>
    <row r="5963" spans="1:32" x14ac:dyDescent="0.3">
      <c r="A5963">
        <v>3017313</v>
      </c>
      <c r="B5963">
        <v>1</v>
      </c>
      <c r="C5963" t="s">
        <v>82</v>
      </c>
      <c r="D5963" t="s">
        <v>92</v>
      </c>
      <c r="E5963" t="s">
        <v>22010</v>
      </c>
      <c r="F5963" t="s">
        <v>22011</v>
      </c>
      <c r="G5963" t="s">
        <v>134</v>
      </c>
      <c r="H5963" t="s">
        <v>147</v>
      </c>
      <c r="I5963" t="s">
        <v>79</v>
      </c>
      <c r="J5963" t="s">
        <v>136</v>
      </c>
      <c r="K5963" t="s">
        <v>22</v>
      </c>
      <c r="L5963" t="s">
        <v>137</v>
      </c>
      <c r="M5963" t="s">
        <v>15817</v>
      </c>
      <c r="N5963" t="s">
        <v>22012</v>
      </c>
      <c r="O5963">
        <v>8.0327777777777776</v>
      </c>
      <c r="P5963">
        <v>4</v>
      </c>
      <c r="Q5963">
        <v>4275</v>
      </c>
      <c r="R5963">
        <v>5</v>
      </c>
      <c r="S5963">
        <v>14</v>
      </c>
      <c r="T5963">
        <v>10</v>
      </c>
      <c r="U5963">
        <v>404</v>
      </c>
      <c r="V5963">
        <v>0</v>
      </c>
      <c r="W5963">
        <v>0</v>
      </c>
      <c r="X5963">
        <v>119.35457</v>
      </c>
      <c r="Y5963">
        <v>9936.7829999999994</v>
      </c>
      <c r="Z5963">
        <v>20.198145</v>
      </c>
      <c r="AA5963">
        <v>29.396533999999999</v>
      </c>
      <c r="AB5963">
        <v>1079.2927999999999</v>
      </c>
      <c r="AC5963">
        <v>3695.1455000000001</v>
      </c>
      <c r="AD5963">
        <v>0</v>
      </c>
      <c r="AE5963">
        <v>0</v>
      </c>
      <c r="AF5963">
        <v>14880.171</v>
      </c>
    </row>
    <row r="5964" spans="1:32" x14ac:dyDescent="0.3">
      <c r="A5964">
        <v>3018723</v>
      </c>
      <c r="B5964">
        <v>1</v>
      </c>
      <c r="C5964" t="s">
        <v>82</v>
      </c>
      <c r="D5964" t="s">
        <v>113</v>
      </c>
      <c r="E5964" t="s">
        <v>22013</v>
      </c>
      <c r="F5964" t="s">
        <v>2357</v>
      </c>
      <c r="G5964" t="s">
        <v>134</v>
      </c>
      <c r="H5964" t="s">
        <v>182</v>
      </c>
      <c r="I5964" t="s">
        <v>79</v>
      </c>
      <c r="J5964" t="s">
        <v>136</v>
      </c>
      <c r="K5964" t="s">
        <v>22</v>
      </c>
      <c r="L5964" t="s">
        <v>177</v>
      </c>
      <c r="M5964" t="s">
        <v>22014</v>
      </c>
      <c r="N5964" t="s">
        <v>22015</v>
      </c>
      <c r="O5964">
        <v>0.75286833333333336</v>
      </c>
      <c r="P5964">
        <v>3</v>
      </c>
      <c r="Q5964">
        <v>612</v>
      </c>
      <c r="R5964">
        <v>4</v>
      </c>
      <c r="S5964">
        <v>76</v>
      </c>
      <c r="T5964">
        <v>23</v>
      </c>
      <c r="U5964">
        <v>110</v>
      </c>
      <c r="V5964">
        <v>0</v>
      </c>
      <c r="W5964">
        <v>0</v>
      </c>
      <c r="X5964">
        <v>2.1445349999999999</v>
      </c>
      <c r="Y5964">
        <v>165.00355999999999</v>
      </c>
      <c r="Z5964">
        <v>5.9007860000000001</v>
      </c>
      <c r="AA5964">
        <v>12.818816</v>
      </c>
      <c r="AB5964">
        <v>94.880554000000004</v>
      </c>
      <c r="AC5964">
        <v>63.530945000000003</v>
      </c>
      <c r="AD5964">
        <v>0</v>
      </c>
      <c r="AE5964">
        <v>0</v>
      </c>
      <c r="AF5964">
        <v>344.2792</v>
      </c>
    </row>
    <row r="5965" spans="1:32" x14ac:dyDescent="0.3">
      <c r="A5965">
        <v>3004481</v>
      </c>
      <c r="B5965">
        <v>1</v>
      </c>
      <c r="C5965" t="s">
        <v>82</v>
      </c>
      <c r="D5965" t="s">
        <v>99</v>
      </c>
      <c r="E5965" t="s">
        <v>7901</v>
      </c>
      <c r="F5965" t="s">
        <v>7902</v>
      </c>
      <c r="G5965" t="s">
        <v>134</v>
      </c>
      <c r="H5965" t="s">
        <v>142</v>
      </c>
      <c r="I5965" t="s">
        <v>78</v>
      </c>
      <c r="J5965" t="s">
        <v>136</v>
      </c>
      <c r="K5965" t="s">
        <v>22</v>
      </c>
      <c r="L5965" t="s">
        <v>137</v>
      </c>
      <c r="M5965" t="s">
        <v>22016</v>
      </c>
      <c r="N5965" t="s">
        <v>22017</v>
      </c>
      <c r="O5965">
        <v>8.1438888888888883</v>
      </c>
      <c r="P5965">
        <v>0</v>
      </c>
      <c r="Q5965">
        <v>65</v>
      </c>
      <c r="R5965">
        <v>0</v>
      </c>
      <c r="S5965">
        <v>1</v>
      </c>
      <c r="T5965">
        <v>0</v>
      </c>
      <c r="U5965">
        <v>6</v>
      </c>
      <c r="V5965">
        <v>0</v>
      </c>
      <c r="W5965">
        <v>1</v>
      </c>
      <c r="X5965">
        <v>0</v>
      </c>
      <c r="Y5965">
        <v>80.700090000000003</v>
      </c>
      <c r="Z5965">
        <v>0</v>
      </c>
      <c r="AA5965">
        <v>2.9712290000000001</v>
      </c>
      <c r="AB5965">
        <v>0</v>
      </c>
      <c r="AC5965">
        <v>23.80641</v>
      </c>
      <c r="AD5965">
        <v>0</v>
      </c>
      <c r="AE5965">
        <v>20.364816999999999</v>
      </c>
      <c r="AF5965">
        <v>127.842545</v>
      </c>
    </row>
    <row r="5966" spans="1:32" x14ac:dyDescent="0.3">
      <c r="A5966">
        <v>3001272</v>
      </c>
      <c r="B5966">
        <v>1</v>
      </c>
      <c r="C5966" t="s">
        <v>82</v>
      </c>
      <c r="D5966" t="s">
        <v>101</v>
      </c>
      <c r="E5966" t="s">
        <v>22018</v>
      </c>
      <c r="F5966" t="s">
        <v>22019</v>
      </c>
      <c r="G5966" t="s">
        <v>134</v>
      </c>
      <c r="H5966" t="s">
        <v>147</v>
      </c>
      <c r="I5966" t="s">
        <v>79</v>
      </c>
      <c r="J5966" t="s">
        <v>136</v>
      </c>
      <c r="K5966" t="s">
        <v>22</v>
      </c>
      <c r="L5966" t="s">
        <v>137</v>
      </c>
      <c r="M5966" t="s">
        <v>22020</v>
      </c>
      <c r="N5966" t="s">
        <v>22021</v>
      </c>
      <c r="O5966">
        <v>2.3888888888888888</v>
      </c>
      <c r="P5966">
        <v>151</v>
      </c>
      <c r="Q5966">
        <v>3457</v>
      </c>
      <c r="R5966">
        <v>205</v>
      </c>
      <c r="S5966">
        <v>231</v>
      </c>
      <c r="T5966">
        <v>87</v>
      </c>
      <c r="U5966">
        <v>447</v>
      </c>
      <c r="V5966">
        <v>4</v>
      </c>
      <c r="W5966">
        <v>1</v>
      </c>
      <c r="X5966">
        <v>279.12795999999997</v>
      </c>
      <c r="Y5966">
        <v>2649.8386</v>
      </c>
      <c r="Z5966">
        <v>244.95312000000001</v>
      </c>
      <c r="AA5966">
        <v>181.07525999999999</v>
      </c>
      <c r="AB5966">
        <v>810.24279999999999</v>
      </c>
      <c r="AC5966">
        <v>1169.0456999999999</v>
      </c>
      <c r="AD5966">
        <v>830.08029999999997</v>
      </c>
      <c r="AE5966">
        <v>11.564875000000001</v>
      </c>
      <c r="AF5966">
        <v>6175.9287000000004</v>
      </c>
    </row>
    <row r="5967" spans="1:32" x14ac:dyDescent="0.3">
      <c r="A5967">
        <v>3016777</v>
      </c>
      <c r="B5967">
        <v>1</v>
      </c>
      <c r="C5967" t="s">
        <v>82</v>
      </c>
      <c r="D5967" t="s">
        <v>109</v>
      </c>
      <c r="E5967" t="s">
        <v>22022</v>
      </c>
      <c r="F5967" t="s">
        <v>22023</v>
      </c>
      <c r="G5967" t="s">
        <v>134</v>
      </c>
      <c r="H5967" t="s">
        <v>367</v>
      </c>
      <c r="I5967" t="s">
        <v>78</v>
      </c>
      <c r="J5967" t="s">
        <v>136</v>
      </c>
      <c r="K5967" t="s">
        <v>22</v>
      </c>
      <c r="L5967" t="s">
        <v>177</v>
      </c>
      <c r="M5967" t="s">
        <v>22024</v>
      </c>
      <c r="N5967" t="s">
        <v>22025</v>
      </c>
      <c r="O5967">
        <v>2.231700833333333</v>
      </c>
      <c r="P5967">
        <v>0</v>
      </c>
      <c r="Q5967">
        <v>15</v>
      </c>
      <c r="R5967">
        <v>0</v>
      </c>
      <c r="S5967">
        <v>23</v>
      </c>
      <c r="T5967">
        <v>0</v>
      </c>
      <c r="U5967">
        <v>4</v>
      </c>
      <c r="V5967">
        <v>0</v>
      </c>
      <c r="W5967">
        <v>0</v>
      </c>
      <c r="X5967">
        <v>0</v>
      </c>
      <c r="Y5967">
        <v>11.107865</v>
      </c>
      <c r="Z5967">
        <v>0</v>
      </c>
      <c r="AA5967">
        <v>11.510130999999999</v>
      </c>
      <c r="AB5967">
        <v>0</v>
      </c>
      <c r="AC5967">
        <v>284.90906000000001</v>
      </c>
      <c r="AD5967">
        <v>0</v>
      </c>
      <c r="AE5967">
        <v>0</v>
      </c>
      <c r="AF5967">
        <v>307.52706999999998</v>
      </c>
    </row>
    <row r="5968" spans="1:32" x14ac:dyDescent="0.3">
      <c r="A5968">
        <v>3019094</v>
      </c>
      <c r="B5968">
        <v>1</v>
      </c>
      <c r="C5968" t="s">
        <v>82</v>
      </c>
      <c r="D5968" t="s">
        <v>92</v>
      </c>
      <c r="E5968" t="s">
        <v>22026</v>
      </c>
      <c r="F5968" t="s">
        <v>22027</v>
      </c>
      <c r="G5968" t="s">
        <v>134</v>
      </c>
      <c r="H5968" t="s">
        <v>211</v>
      </c>
      <c r="I5968" t="s">
        <v>79</v>
      </c>
      <c r="J5968" t="s">
        <v>136</v>
      </c>
      <c r="K5968" t="s">
        <v>22</v>
      </c>
      <c r="L5968" t="s">
        <v>177</v>
      </c>
      <c r="M5968" t="s">
        <v>22028</v>
      </c>
      <c r="N5968" t="s">
        <v>22029</v>
      </c>
      <c r="O5968">
        <v>0.97085555555555558</v>
      </c>
      <c r="P5968">
        <v>1</v>
      </c>
      <c r="Q5968">
        <v>127</v>
      </c>
      <c r="R5968">
        <v>2</v>
      </c>
      <c r="S5968">
        <v>18</v>
      </c>
      <c r="T5968">
        <v>6</v>
      </c>
      <c r="U5968">
        <v>62</v>
      </c>
      <c r="V5968">
        <v>1</v>
      </c>
      <c r="W5968">
        <v>0</v>
      </c>
      <c r="X5968">
        <v>0.29605189999999998</v>
      </c>
      <c r="Y5968">
        <v>89.78725</v>
      </c>
      <c r="Z5968">
        <v>214.36345</v>
      </c>
      <c r="AA5968">
        <v>16.238104</v>
      </c>
      <c r="AB5968">
        <v>20.097875999999999</v>
      </c>
      <c r="AC5968">
        <v>185.99235999999999</v>
      </c>
      <c r="AD5968">
        <v>436.21654999999998</v>
      </c>
      <c r="AE5968">
        <v>0</v>
      </c>
      <c r="AF5968">
        <v>962.99163999999996</v>
      </c>
    </row>
    <row r="5969" spans="1:32" x14ac:dyDescent="0.3">
      <c r="A5969">
        <v>3015023</v>
      </c>
      <c r="B5969">
        <v>1</v>
      </c>
      <c r="C5969" t="s">
        <v>82</v>
      </c>
      <c r="D5969" t="s">
        <v>106</v>
      </c>
      <c r="E5969" t="s">
        <v>22030</v>
      </c>
      <c r="F5969" t="s">
        <v>22031</v>
      </c>
      <c r="G5969" t="s">
        <v>134</v>
      </c>
      <c r="H5969" t="s">
        <v>336</v>
      </c>
      <c r="I5969" t="s">
        <v>78</v>
      </c>
      <c r="J5969" t="s">
        <v>136</v>
      </c>
      <c r="K5969" t="s">
        <v>22</v>
      </c>
      <c r="L5969" t="s">
        <v>137</v>
      </c>
      <c r="M5969" t="s">
        <v>22032</v>
      </c>
      <c r="N5969" t="s">
        <v>22033</v>
      </c>
      <c r="O5969">
        <v>7.0016666666666669</v>
      </c>
      <c r="P5969">
        <v>0</v>
      </c>
      <c r="Q5969">
        <v>3</v>
      </c>
      <c r="R5969">
        <v>0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0</v>
      </c>
      <c r="Y5969">
        <v>6.1147327000000002</v>
      </c>
      <c r="Z5969">
        <v>0</v>
      </c>
      <c r="AA5969">
        <v>0</v>
      </c>
      <c r="AB5969">
        <v>0</v>
      </c>
      <c r="AC5969">
        <v>7.4735910000000003E-2</v>
      </c>
      <c r="AD5969">
        <v>0</v>
      </c>
      <c r="AE5969">
        <v>0</v>
      </c>
      <c r="AF5969">
        <v>6.1894684</v>
      </c>
    </row>
    <row r="5970" spans="1:32" x14ac:dyDescent="0.3">
      <c r="A5970">
        <v>3005753</v>
      </c>
      <c r="B5970">
        <v>1</v>
      </c>
      <c r="C5970" t="s">
        <v>82</v>
      </c>
      <c r="D5970" t="s">
        <v>93</v>
      </c>
      <c r="E5970" t="s">
        <v>22034</v>
      </c>
      <c r="F5970" t="s">
        <v>22035</v>
      </c>
      <c r="G5970" t="s">
        <v>134</v>
      </c>
      <c r="H5970" t="s">
        <v>211</v>
      </c>
      <c r="I5970" t="s">
        <v>79</v>
      </c>
      <c r="J5970" t="s">
        <v>136</v>
      </c>
      <c r="K5970" t="s">
        <v>22</v>
      </c>
      <c r="L5970" t="s">
        <v>177</v>
      </c>
      <c r="M5970" t="s">
        <v>4150</v>
      </c>
      <c r="N5970" t="s">
        <v>4151</v>
      </c>
      <c r="O5970">
        <v>0.69622027777777784</v>
      </c>
      <c r="P5970">
        <v>0</v>
      </c>
      <c r="Q5970">
        <v>1646</v>
      </c>
      <c r="R5970">
        <v>0</v>
      </c>
      <c r="S5970">
        <v>0</v>
      </c>
      <c r="T5970">
        <v>1</v>
      </c>
      <c r="U5970">
        <v>40</v>
      </c>
      <c r="V5970">
        <v>0</v>
      </c>
      <c r="W5970">
        <v>0</v>
      </c>
      <c r="X5970">
        <v>0</v>
      </c>
      <c r="Y5970">
        <v>486.2901</v>
      </c>
      <c r="Z5970">
        <v>0</v>
      </c>
      <c r="AA5970">
        <v>0</v>
      </c>
      <c r="AB5970">
        <v>10.042316</v>
      </c>
      <c r="AC5970">
        <v>121.53534999999999</v>
      </c>
      <c r="AD5970">
        <v>0</v>
      </c>
      <c r="AE5970">
        <v>0</v>
      </c>
      <c r="AF5970">
        <v>617.86779999999999</v>
      </c>
    </row>
    <row r="5971" spans="1:32" x14ac:dyDescent="0.3">
      <c r="A5971">
        <v>3012578</v>
      </c>
      <c r="B5971">
        <v>1</v>
      </c>
      <c r="C5971" t="s">
        <v>82</v>
      </c>
      <c r="D5971" t="s">
        <v>107</v>
      </c>
      <c r="E5971" t="s">
        <v>22036</v>
      </c>
      <c r="F5971" t="s">
        <v>13378</v>
      </c>
      <c r="G5971" t="s">
        <v>134</v>
      </c>
      <c r="H5971" t="s">
        <v>293</v>
      </c>
      <c r="I5971" t="s">
        <v>78</v>
      </c>
      <c r="J5971" t="s">
        <v>136</v>
      </c>
      <c r="K5971" t="s">
        <v>22</v>
      </c>
      <c r="L5971" t="s">
        <v>177</v>
      </c>
      <c r="M5971" t="s">
        <v>22037</v>
      </c>
      <c r="N5971" t="s">
        <v>22038</v>
      </c>
      <c r="O5971">
        <v>3.5442730555555557</v>
      </c>
      <c r="P5971">
        <v>0</v>
      </c>
      <c r="Q5971">
        <v>45</v>
      </c>
      <c r="R5971">
        <v>0</v>
      </c>
      <c r="S5971">
        <v>0</v>
      </c>
      <c r="T5971">
        <v>0</v>
      </c>
      <c r="U5971">
        <v>11</v>
      </c>
      <c r="V5971">
        <v>0</v>
      </c>
      <c r="W5971">
        <v>0</v>
      </c>
      <c r="X5971">
        <v>0</v>
      </c>
      <c r="Y5971">
        <v>129.26086000000001</v>
      </c>
      <c r="Z5971">
        <v>0</v>
      </c>
      <c r="AA5971">
        <v>0</v>
      </c>
      <c r="AB5971">
        <v>0</v>
      </c>
      <c r="AC5971">
        <v>109.86319</v>
      </c>
      <c r="AD5971">
        <v>0</v>
      </c>
      <c r="AE5971">
        <v>0</v>
      </c>
      <c r="AF5971">
        <v>239.12405000000001</v>
      </c>
    </row>
    <row r="5972" spans="1:32" x14ac:dyDescent="0.3">
      <c r="A5972">
        <v>3012869</v>
      </c>
      <c r="B5972">
        <v>1</v>
      </c>
      <c r="C5972" t="s">
        <v>82</v>
      </c>
      <c r="D5972" t="s">
        <v>106</v>
      </c>
      <c r="E5972" t="s">
        <v>22039</v>
      </c>
      <c r="F5972" t="s">
        <v>22040</v>
      </c>
      <c r="G5972" t="s">
        <v>134</v>
      </c>
      <c r="H5972" t="s">
        <v>142</v>
      </c>
      <c r="I5972" t="s">
        <v>79</v>
      </c>
      <c r="J5972" t="s">
        <v>136</v>
      </c>
      <c r="K5972" t="s">
        <v>22</v>
      </c>
      <c r="L5972" t="s">
        <v>137</v>
      </c>
      <c r="M5972" t="s">
        <v>22041</v>
      </c>
      <c r="N5972" t="s">
        <v>22042</v>
      </c>
      <c r="O5972">
        <v>6.371666666666667</v>
      </c>
      <c r="P5972">
        <v>0</v>
      </c>
      <c r="Q5972">
        <v>36</v>
      </c>
      <c r="R5972">
        <v>0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0</v>
      </c>
      <c r="Y5972">
        <v>63.546135</v>
      </c>
      <c r="Z5972">
        <v>0</v>
      </c>
      <c r="AA5972">
        <v>0</v>
      </c>
      <c r="AB5972">
        <v>0</v>
      </c>
      <c r="AC5972">
        <v>11.402263</v>
      </c>
      <c r="AD5972">
        <v>0</v>
      </c>
      <c r="AE5972">
        <v>0</v>
      </c>
      <c r="AF5972">
        <v>74.948395000000005</v>
      </c>
    </row>
    <row r="5973" spans="1:32" x14ac:dyDescent="0.3">
      <c r="A5973">
        <v>3005748</v>
      </c>
      <c r="B5973">
        <v>1</v>
      </c>
      <c r="C5973" t="s">
        <v>82</v>
      </c>
      <c r="D5973" t="s">
        <v>93</v>
      </c>
      <c r="E5973" t="s">
        <v>6716</v>
      </c>
      <c r="F5973" t="s">
        <v>6717</v>
      </c>
      <c r="G5973" t="s">
        <v>134</v>
      </c>
      <c r="H5973" t="s">
        <v>1131</v>
      </c>
      <c r="I5973" t="s">
        <v>79</v>
      </c>
      <c r="J5973" t="s">
        <v>136</v>
      </c>
      <c r="K5973" t="s">
        <v>22</v>
      </c>
      <c r="L5973" t="s">
        <v>177</v>
      </c>
      <c r="M5973" t="s">
        <v>22043</v>
      </c>
      <c r="N5973" t="s">
        <v>21410</v>
      </c>
      <c r="O5973">
        <v>9.2262861111111096</v>
      </c>
      <c r="P5973">
        <v>0</v>
      </c>
      <c r="Q5973">
        <v>877</v>
      </c>
      <c r="R5973">
        <v>0</v>
      </c>
      <c r="S5973">
        <v>1</v>
      </c>
      <c r="T5973">
        <v>14</v>
      </c>
      <c r="U5973">
        <v>167</v>
      </c>
      <c r="V5973">
        <v>2</v>
      </c>
      <c r="W5973">
        <v>1</v>
      </c>
      <c r="X5973">
        <v>0</v>
      </c>
      <c r="Y5973">
        <v>2710.0288</v>
      </c>
      <c r="Z5973">
        <v>0</v>
      </c>
      <c r="AA5973">
        <v>23.306456000000001</v>
      </c>
      <c r="AB5973">
        <v>3732.9238</v>
      </c>
      <c r="AC5973">
        <v>2320.4090000000001</v>
      </c>
      <c r="AD5973">
        <v>1577.7498000000001</v>
      </c>
      <c r="AE5973">
        <v>52.772790000000001</v>
      </c>
      <c r="AF5973">
        <v>10417.19</v>
      </c>
    </row>
    <row r="5974" spans="1:32" x14ac:dyDescent="0.3">
      <c r="A5974">
        <v>3009266</v>
      </c>
      <c r="B5974">
        <v>1</v>
      </c>
      <c r="C5974" t="s">
        <v>82</v>
      </c>
      <c r="D5974" t="s">
        <v>91</v>
      </c>
      <c r="E5974" t="s">
        <v>21979</v>
      </c>
      <c r="F5974" t="s">
        <v>21980</v>
      </c>
      <c r="G5974" t="s">
        <v>134</v>
      </c>
      <c r="H5974" t="s">
        <v>247</v>
      </c>
      <c r="I5974" t="s">
        <v>78</v>
      </c>
      <c r="J5974" t="s">
        <v>136</v>
      </c>
      <c r="K5974" t="s">
        <v>22</v>
      </c>
      <c r="L5974" t="s">
        <v>177</v>
      </c>
      <c r="M5974" t="s">
        <v>22044</v>
      </c>
      <c r="N5974" t="s">
        <v>22045</v>
      </c>
      <c r="O5974">
        <v>1.2325447222222223</v>
      </c>
      <c r="P5974">
        <v>0</v>
      </c>
      <c r="Q5974">
        <v>640</v>
      </c>
      <c r="R5974">
        <v>0</v>
      </c>
      <c r="S5974">
        <v>0</v>
      </c>
      <c r="T5974">
        <v>0</v>
      </c>
      <c r="U5974">
        <v>52</v>
      </c>
      <c r="V5974">
        <v>0</v>
      </c>
      <c r="W5974">
        <v>0</v>
      </c>
      <c r="X5974">
        <v>0</v>
      </c>
      <c r="Y5974">
        <v>239.14131</v>
      </c>
      <c r="Z5974">
        <v>0</v>
      </c>
      <c r="AA5974">
        <v>0</v>
      </c>
      <c r="AB5974">
        <v>0</v>
      </c>
      <c r="AC5974">
        <v>72.254469999999998</v>
      </c>
      <c r="AD5974">
        <v>0</v>
      </c>
      <c r="AE5974">
        <v>0</v>
      </c>
      <c r="AF5974">
        <v>311.39578</v>
      </c>
    </row>
    <row r="5975" spans="1:32" x14ac:dyDescent="0.3">
      <c r="A5975">
        <v>3010486</v>
      </c>
      <c r="B5975">
        <v>1</v>
      </c>
      <c r="C5975" t="s">
        <v>82</v>
      </c>
      <c r="D5975" t="s">
        <v>92</v>
      </c>
      <c r="E5975" t="s">
        <v>22046</v>
      </c>
      <c r="F5975" t="s">
        <v>22047</v>
      </c>
      <c r="G5975" t="s">
        <v>134</v>
      </c>
      <c r="H5975" t="s">
        <v>478</v>
      </c>
      <c r="I5975" t="s">
        <v>78</v>
      </c>
      <c r="J5975" t="s">
        <v>136</v>
      </c>
      <c r="K5975" t="s">
        <v>22</v>
      </c>
      <c r="L5975" t="s">
        <v>177</v>
      </c>
      <c r="M5975" t="s">
        <v>22048</v>
      </c>
      <c r="N5975" t="s">
        <v>22049</v>
      </c>
      <c r="O5975">
        <v>7.6063994444444445</v>
      </c>
      <c r="P5975">
        <v>0</v>
      </c>
      <c r="Q5975">
        <v>1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2.1122553000000002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2.1122553000000002</v>
      </c>
    </row>
    <row r="5976" spans="1:32" x14ac:dyDescent="0.3">
      <c r="A5976">
        <v>3008189</v>
      </c>
      <c r="B5976">
        <v>1</v>
      </c>
      <c r="C5976" t="s">
        <v>82</v>
      </c>
      <c r="D5976" t="s">
        <v>104</v>
      </c>
      <c r="E5976" t="s">
        <v>22050</v>
      </c>
      <c r="F5976" t="s">
        <v>22051</v>
      </c>
      <c r="G5976" t="s">
        <v>134</v>
      </c>
      <c r="H5976" t="s">
        <v>367</v>
      </c>
      <c r="I5976" t="s">
        <v>78</v>
      </c>
      <c r="J5976" t="s">
        <v>136</v>
      </c>
      <c r="K5976" t="s">
        <v>22</v>
      </c>
      <c r="L5976" t="s">
        <v>177</v>
      </c>
      <c r="M5976" t="s">
        <v>22052</v>
      </c>
      <c r="N5976" t="s">
        <v>22053</v>
      </c>
      <c r="O5976">
        <v>0.95419055555555554</v>
      </c>
      <c r="P5976">
        <v>0</v>
      </c>
      <c r="Q5976">
        <v>13</v>
      </c>
      <c r="R5976">
        <v>0</v>
      </c>
      <c r="S5976">
        <v>0</v>
      </c>
      <c r="T5976">
        <v>0</v>
      </c>
      <c r="U5976">
        <v>7</v>
      </c>
      <c r="V5976">
        <v>0</v>
      </c>
      <c r="W5976">
        <v>0</v>
      </c>
      <c r="X5976">
        <v>0</v>
      </c>
      <c r="Y5976">
        <v>3.9976303999999998</v>
      </c>
      <c r="Z5976">
        <v>0</v>
      </c>
      <c r="AA5976">
        <v>0</v>
      </c>
      <c r="AB5976">
        <v>0</v>
      </c>
      <c r="AC5976">
        <v>5.3418539999999997</v>
      </c>
      <c r="AD5976">
        <v>0</v>
      </c>
      <c r="AE5976">
        <v>0</v>
      </c>
      <c r="AF5976">
        <v>9.3394849999999998</v>
      </c>
    </row>
    <row r="5977" spans="1:32" x14ac:dyDescent="0.3">
      <c r="A5977">
        <v>3003954</v>
      </c>
      <c r="B5977">
        <v>1</v>
      </c>
      <c r="C5977" t="s">
        <v>82</v>
      </c>
      <c r="D5977" t="s">
        <v>86</v>
      </c>
      <c r="E5977" t="s">
        <v>22054</v>
      </c>
      <c r="F5977" t="s">
        <v>22055</v>
      </c>
      <c r="G5977" t="s">
        <v>134</v>
      </c>
      <c r="H5977" t="s">
        <v>367</v>
      </c>
      <c r="I5977" t="s">
        <v>78</v>
      </c>
      <c r="J5977" t="s">
        <v>136</v>
      </c>
      <c r="K5977" t="s">
        <v>22</v>
      </c>
      <c r="L5977" t="s">
        <v>177</v>
      </c>
      <c r="M5977" t="s">
        <v>22056</v>
      </c>
      <c r="N5977" t="s">
        <v>22057</v>
      </c>
      <c r="O5977">
        <v>1.8380191666666665</v>
      </c>
      <c r="P5977">
        <v>0</v>
      </c>
      <c r="Q5977">
        <v>1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0.98786825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0.98786825</v>
      </c>
    </row>
    <row r="5978" spans="1:32" x14ac:dyDescent="0.3">
      <c r="A5978">
        <v>3000063</v>
      </c>
      <c r="B5978">
        <v>1</v>
      </c>
      <c r="C5978" t="s">
        <v>82</v>
      </c>
      <c r="D5978" t="s">
        <v>107</v>
      </c>
      <c r="E5978" t="s">
        <v>22058</v>
      </c>
      <c r="F5978" t="s">
        <v>22059</v>
      </c>
      <c r="G5978" t="s">
        <v>134</v>
      </c>
      <c r="H5978" t="s">
        <v>147</v>
      </c>
      <c r="I5978" t="s">
        <v>78</v>
      </c>
      <c r="J5978" t="s">
        <v>136</v>
      </c>
      <c r="K5978" t="s">
        <v>22</v>
      </c>
      <c r="L5978" t="s">
        <v>137</v>
      </c>
      <c r="M5978" t="s">
        <v>22060</v>
      </c>
      <c r="N5978" t="s">
        <v>22061</v>
      </c>
      <c r="O5978">
        <v>1.2693022222222223</v>
      </c>
      <c r="P5978">
        <v>0</v>
      </c>
      <c r="Q5978">
        <v>17</v>
      </c>
      <c r="R5978">
        <v>0</v>
      </c>
      <c r="S5978">
        <v>0</v>
      </c>
      <c r="T5978">
        <v>0</v>
      </c>
      <c r="U5978">
        <v>2</v>
      </c>
      <c r="V5978">
        <v>0</v>
      </c>
      <c r="W5978">
        <v>0</v>
      </c>
      <c r="X5978">
        <v>0</v>
      </c>
      <c r="Y5978">
        <v>6.8056397000000004</v>
      </c>
      <c r="Z5978">
        <v>0</v>
      </c>
      <c r="AA5978">
        <v>0</v>
      </c>
      <c r="AB5978">
        <v>0</v>
      </c>
      <c r="AC5978">
        <v>2.7829065000000002</v>
      </c>
      <c r="AD5978">
        <v>0</v>
      </c>
      <c r="AE5978">
        <v>0</v>
      </c>
      <c r="AF5978">
        <v>9.5885459999999991</v>
      </c>
    </row>
    <row r="5979" spans="1:32" x14ac:dyDescent="0.3">
      <c r="A5979">
        <v>3005951</v>
      </c>
      <c r="B5979">
        <v>1</v>
      </c>
      <c r="C5979" t="s">
        <v>83</v>
      </c>
      <c r="D5979" t="s">
        <v>123</v>
      </c>
      <c r="E5979" t="s">
        <v>22062</v>
      </c>
      <c r="F5979" t="s">
        <v>22063</v>
      </c>
      <c r="G5979" t="s">
        <v>134</v>
      </c>
      <c r="H5979" t="s">
        <v>147</v>
      </c>
      <c r="I5979" t="s">
        <v>79</v>
      </c>
      <c r="J5979" t="s">
        <v>136</v>
      </c>
      <c r="K5979" t="s">
        <v>22</v>
      </c>
      <c r="L5979" t="s">
        <v>137</v>
      </c>
      <c r="M5979" t="s">
        <v>22064</v>
      </c>
      <c r="N5979" t="s">
        <v>22065</v>
      </c>
      <c r="O5979">
        <v>0.88</v>
      </c>
      <c r="P5979">
        <v>1</v>
      </c>
      <c r="Q5979">
        <v>3403</v>
      </c>
      <c r="R5979">
        <v>3</v>
      </c>
      <c r="S5979">
        <v>11</v>
      </c>
      <c r="T5979">
        <v>51</v>
      </c>
      <c r="U5979">
        <v>174</v>
      </c>
      <c r="V5979">
        <v>2</v>
      </c>
      <c r="W5979">
        <v>0</v>
      </c>
      <c r="X5979">
        <v>0.53475212999999999</v>
      </c>
      <c r="Y5979">
        <v>729.59609999999998</v>
      </c>
      <c r="Z5979">
        <v>0.48063156000000001</v>
      </c>
      <c r="AA5979">
        <v>6.3178830000000001</v>
      </c>
      <c r="AB5979">
        <v>690.29549999999995</v>
      </c>
      <c r="AC5979">
        <v>131.46446</v>
      </c>
      <c r="AD5979">
        <v>13.487942</v>
      </c>
      <c r="AE5979">
        <v>0</v>
      </c>
      <c r="AF5979">
        <v>1572.1772000000001</v>
      </c>
    </row>
    <row r="5980" spans="1:32" x14ac:dyDescent="0.3">
      <c r="A5980">
        <v>3037560</v>
      </c>
      <c r="B5980">
        <v>2</v>
      </c>
      <c r="C5980" t="s">
        <v>82</v>
      </c>
      <c r="D5980" t="s">
        <v>98</v>
      </c>
      <c r="E5980" t="s">
        <v>22066</v>
      </c>
      <c r="F5980" t="s">
        <v>14812</v>
      </c>
      <c r="G5980" t="s">
        <v>134</v>
      </c>
      <c r="H5980" t="s">
        <v>247</v>
      </c>
      <c r="I5980" t="s">
        <v>78</v>
      </c>
      <c r="J5980" t="s">
        <v>136</v>
      </c>
      <c r="K5980" t="s">
        <v>22</v>
      </c>
      <c r="L5980" t="s">
        <v>177</v>
      </c>
      <c r="M5980" t="s">
        <v>21978</v>
      </c>
      <c r="N5980" t="s">
        <v>22067</v>
      </c>
      <c r="O5980">
        <v>0.36654305555555555</v>
      </c>
      <c r="P5980">
        <v>0</v>
      </c>
      <c r="Q5980">
        <v>715</v>
      </c>
      <c r="R5980">
        <v>0</v>
      </c>
      <c r="S5980">
        <v>0</v>
      </c>
      <c r="T5980">
        <v>0</v>
      </c>
      <c r="U5980">
        <v>40</v>
      </c>
      <c r="V5980">
        <v>0</v>
      </c>
      <c r="W5980">
        <v>0</v>
      </c>
      <c r="X5980">
        <v>0</v>
      </c>
      <c r="Y5980">
        <v>73.296036000000001</v>
      </c>
      <c r="Z5980">
        <v>0</v>
      </c>
      <c r="AA5980">
        <v>0</v>
      </c>
      <c r="AB5980">
        <v>0</v>
      </c>
      <c r="AC5980">
        <v>23.329101999999999</v>
      </c>
      <c r="AD5980">
        <v>0</v>
      </c>
      <c r="AE5980">
        <v>0</v>
      </c>
      <c r="AF5980">
        <v>96.625140000000002</v>
      </c>
    </row>
    <row r="5981" spans="1:32" x14ac:dyDescent="0.3">
      <c r="A5981">
        <v>3012938</v>
      </c>
      <c r="B5981">
        <v>1</v>
      </c>
      <c r="C5981" t="s">
        <v>82</v>
      </c>
      <c r="D5981" t="s">
        <v>113</v>
      </c>
      <c r="E5981" t="s">
        <v>22068</v>
      </c>
      <c r="F5981" t="s">
        <v>22069</v>
      </c>
      <c r="G5981" t="s">
        <v>134</v>
      </c>
      <c r="H5981" t="s">
        <v>367</v>
      </c>
      <c r="I5981" t="s">
        <v>78</v>
      </c>
      <c r="J5981" t="s">
        <v>136</v>
      </c>
      <c r="K5981" t="s">
        <v>22</v>
      </c>
      <c r="L5981" t="s">
        <v>177</v>
      </c>
      <c r="M5981" t="s">
        <v>22070</v>
      </c>
      <c r="N5981" t="s">
        <v>22071</v>
      </c>
      <c r="O5981">
        <v>3.5412013888888891</v>
      </c>
      <c r="P5981">
        <v>0</v>
      </c>
      <c r="Q5981">
        <v>1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0.93260330000000002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0.93260330000000002</v>
      </c>
    </row>
    <row r="5982" spans="1:32" x14ac:dyDescent="0.3">
      <c r="A5982">
        <v>3004569</v>
      </c>
      <c r="B5982">
        <v>1</v>
      </c>
      <c r="C5982" t="s">
        <v>82</v>
      </c>
      <c r="D5982" t="s">
        <v>88</v>
      </c>
      <c r="E5982" t="s">
        <v>22072</v>
      </c>
      <c r="F5982" t="s">
        <v>22073</v>
      </c>
      <c r="G5982" t="s">
        <v>134</v>
      </c>
      <c r="H5982" t="s">
        <v>142</v>
      </c>
      <c r="I5982" t="s">
        <v>78</v>
      </c>
      <c r="J5982" t="s">
        <v>136</v>
      </c>
      <c r="K5982" t="s">
        <v>22</v>
      </c>
      <c r="L5982" t="s">
        <v>137</v>
      </c>
      <c r="M5982" t="s">
        <v>22074</v>
      </c>
      <c r="N5982" t="s">
        <v>22075</v>
      </c>
      <c r="O5982">
        <v>1.086111111111111</v>
      </c>
      <c r="P5982">
        <v>0</v>
      </c>
      <c r="Q5982">
        <v>43</v>
      </c>
      <c r="R5982">
        <v>0</v>
      </c>
      <c r="S5982">
        <v>17</v>
      </c>
      <c r="T5982">
        <v>0</v>
      </c>
      <c r="U5982">
        <v>7</v>
      </c>
      <c r="V5982">
        <v>0</v>
      </c>
      <c r="W5982">
        <v>0</v>
      </c>
      <c r="X5982">
        <v>0</v>
      </c>
      <c r="Y5982">
        <v>11.025594</v>
      </c>
      <c r="Z5982">
        <v>0</v>
      </c>
      <c r="AA5982">
        <v>9.1677510000000009</v>
      </c>
      <c r="AB5982">
        <v>0</v>
      </c>
      <c r="AC5982">
        <v>35.509388000000001</v>
      </c>
      <c r="AD5982">
        <v>0</v>
      </c>
      <c r="AE5982">
        <v>0</v>
      </c>
      <c r="AF5982">
        <v>55.702731999999997</v>
      </c>
    </row>
    <row r="5983" spans="1:32" x14ac:dyDescent="0.3">
      <c r="A5983">
        <v>3010297</v>
      </c>
      <c r="B5983">
        <v>1</v>
      </c>
      <c r="C5983" t="s">
        <v>82</v>
      </c>
      <c r="D5983" t="s">
        <v>109</v>
      </c>
      <c r="E5983" t="s">
        <v>22076</v>
      </c>
      <c r="F5983" t="s">
        <v>22077</v>
      </c>
      <c r="G5983" t="s">
        <v>134</v>
      </c>
      <c r="H5983" t="s">
        <v>1087</v>
      </c>
      <c r="I5983" t="s">
        <v>79</v>
      </c>
      <c r="J5983" t="s">
        <v>136</v>
      </c>
      <c r="K5983" t="s">
        <v>22</v>
      </c>
      <c r="L5983" t="s">
        <v>177</v>
      </c>
      <c r="M5983" t="s">
        <v>22078</v>
      </c>
      <c r="N5983" t="s">
        <v>2944</v>
      </c>
      <c r="O5983">
        <v>0.63943916666666678</v>
      </c>
      <c r="P5983">
        <v>0</v>
      </c>
      <c r="Q5983">
        <v>222</v>
      </c>
      <c r="R5983">
        <v>0</v>
      </c>
      <c r="S5983">
        <v>0</v>
      </c>
      <c r="T5983">
        <v>0</v>
      </c>
      <c r="U5983">
        <v>10</v>
      </c>
      <c r="V5983">
        <v>0</v>
      </c>
      <c r="W5983">
        <v>0</v>
      </c>
      <c r="X5983">
        <v>0</v>
      </c>
      <c r="Y5983">
        <v>32.642467000000003</v>
      </c>
      <c r="Z5983">
        <v>0</v>
      </c>
      <c r="AA5983">
        <v>0</v>
      </c>
      <c r="AB5983">
        <v>0</v>
      </c>
      <c r="AC5983">
        <v>6.9023950000000003</v>
      </c>
      <c r="AD5983">
        <v>0</v>
      </c>
      <c r="AE5983">
        <v>0</v>
      </c>
      <c r="AF5983">
        <v>39.54486</v>
      </c>
    </row>
    <row r="5984" spans="1:32" x14ac:dyDescent="0.3">
      <c r="A5984">
        <v>3005316</v>
      </c>
      <c r="B5984">
        <v>1</v>
      </c>
      <c r="C5984" t="s">
        <v>82</v>
      </c>
      <c r="D5984" t="s">
        <v>92</v>
      </c>
      <c r="E5984" t="s">
        <v>22079</v>
      </c>
      <c r="F5984" t="s">
        <v>22080</v>
      </c>
      <c r="G5984" t="s">
        <v>134</v>
      </c>
      <c r="H5984" t="s">
        <v>147</v>
      </c>
      <c r="I5984" t="s">
        <v>79</v>
      </c>
      <c r="J5984" t="s">
        <v>136</v>
      </c>
      <c r="K5984" t="s">
        <v>22</v>
      </c>
      <c r="L5984" t="s">
        <v>137</v>
      </c>
      <c r="M5984" t="s">
        <v>22081</v>
      </c>
      <c r="N5984" t="s">
        <v>22082</v>
      </c>
      <c r="O5984">
        <v>10.45947111111111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17.798297999999999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17.798297999999999</v>
      </c>
    </row>
    <row r="5985" spans="1:32" x14ac:dyDescent="0.3">
      <c r="A5985">
        <v>3016179</v>
      </c>
      <c r="B5985">
        <v>1</v>
      </c>
      <c r="C5985" t="s">
        <v>83</v>
      </c>
      <c r="D5985" t="s">
        <v>115</v>
      </c>
      <c r="E5985" t="s">
        <v>22083</v>
      </c>
      <c r="F5985" t="s">
        <v>22084</v>
      </c>
      <c r="G5985" t="s">
        <v>134</v>
      </c>
      <c r="H5985" t="s">
        <v>142</v>
      </c>
      <c r="I5985" t="s">
        <v>78</v>
      </c>
      <c r="J5985" t="s">
        <v>136</v>
      </c>
      <c r="K5985" t="s">
        <v>22</v>
      </c>
      <c r="L5985" t="s">
        <v>137</v>
      </c>
      <c r="M5985" t="s">
        <v>22085</v>
      </c>
      <c r="N5985" t="s">
        <v>22086</v>
      </c>
      <c r="O5985">
        <v>4.661944444444444</v>
      </c>
      <c r="P5985">
        <v>0</v>
      </c>
      <c r="Q5985">
        <v>25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6.7659149999999997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6.7659149999999997</v>
      </c>
    </row>
    <row r="5986" spans="1:32" x14ac:dyDescent="0.3">
      <c r="A5986">
        <v>3002208</v>
      </c>
      <c r="B5986">
        <v>1</v>
      </c>
      <c r="C5986" t="s">
        <v>82</v>
      </c>
      <c r="D5986" t="s">
        <v>103</v>
      </c>
      <c r="E5986" t="s">
        <v>22087</v>
      </c>
      <c r="F5986" t="s">
        <v>22088</v>
      </c>
      <c r="G5986" t="s">
        <v>134</v>
      </c>
      <c r="H5986" t="s">
        <v>142</v>
      </c>
      <c r="I5986" t="s">
        <v>79</v>
      </c>
      <c r="J5986" t="s">
        <v>136</v>
      </c>
      <c r="K5986" t="s">
        <v>22</v>
      </c>
      <c r="L5986" t="s">
        <v>137</v>
      </c>
      <c r="M5986" t="s">
        <v>22089</v>
      </c>
      <c r="N5986" t="s">
        <v>22090</v>
      </c>
      <c r="O5986">
        <v>7.6349355555555558</v>
      </c>
      <c r="P5986">
        <v>0</v>
      </c>
      <c r="Q5986">
        <v>31</v>
      </c>
      <c r="R5986">
        <v>0</v>
      </c>
      <c r="S5986">
        <v>6</v>
      </c>
      <c r="T5986">
        <v>0</v>
      </c>
      <c r="U5986">
        <v>12</v>
      </c>
      <c r="V5986">
        <v>0</v>
      </c>
      <c r="W5986">
        <v>0</v>
      </c>
      <c r="X5986">
        <v>0</v>
      </c>
      <c r="Y5986">
        <v>22.992892999999999</v>
      </c>
      <c r="Z5986">
        <v>0</v>
      </c>
      <c r="AA5986">
        <v>6.0098969999999996</v>
      </c>
      <c r="AB5986">
        <v>0</v>
      </c>
      <c r="AC5986">
        <v>60.752310000000001</v>
      </c>
      <c r="AD5986">
        <v>0</v>
      </c>
      <c r="AE5986">
        <v>0</v>
      </c>
      <c r="AF5986">
        <v>89.755104000000003</v>
      </c>
    </row>
    <row r="5987" spans="1:32" x14ac:dyDescent="0.3">
      <c r="A5987">
        <v>3003357</v>
      </c>
      <c r="B5987">
        <v>1</v>
      </c>
      <c r="C5987" t="s">
        <v>82</v>
      </c>
      <c r="D5987" t="s">
        <v>99</v>
      </c>
      <c r="E5987" t="s">
        <v>22091</v>
      </c>
      <c r="F5987" t="s">
        <v>22092</v>
      </c>
      <c r="G5987" t="s">
        <v>134</v>
      </c>
      <c r="H5987" t="s">
        <v>367</v>
      </c>
      <c r="I5987" t="s">
        <v>78</v>
      </c>
      <c r="J5987" t="s">
        <v>136</v>
      </c>
      <c r="K5987" t="s">
        <v>22</v>
      </c>
      <c r="L5987" t="s">
        <v>177</v>
      </c>
      <c r="M5987" t="s">
        <v>22093</v>
      </c>
      <c r="N5987" t="s">
        <v>22094</v>
      </c>
      <c r="O5987">
        <v>2.9515825000000002</v>
      </c>
      <c r="P5987">
        <v>0</v>
      </c>
      <c r="Q5987">
        <v>1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0.33901577999999999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0.33901577999999999</v>
      </c>
    </row>
    <row r="5988" spans="1:32" x14ac:dyDescent="0.3">
      <c r="A5988">
        <v>3004425</v>
      </c>
      <c r="B5988">
        <v>1</v>
      </c>
      <c r="C5988" t="s">
        <v>82</v>
      </c>
      <c r="D5988" t="s">
        <v>112</v>
      </c>
      <c r="E5988" t="s">
        <v>22095</v>
      </c>
      <c r="F5988" t="s">
        <v>22096</v>
      </c>
      <c r="G5988" t="s">
        <v>134</v>
      </c>
      <c r="H5988" t="s">
        <v>874</v>
      </c>
      <c r="I5988" t="s">
        <v>78</v>
      </c>
      <c r="J5988" t="s">
        <v>136</v>
      </c>
      <c r="K5988" t="s">
        <v>22</v>
      </c>
      <c r="L5988" t="s">
        <v>177</v>
      </c>
      <c r="M5988" t="s">
        <v>22097</v>
      </c>
      <c r="N5988" t="s">
        <v>22098</v>
      </c>
      <c r="O5988">
        <v>7.1002711111111108</v>
      </c>
      <c r="P5988">
        <v>0</v>
      </c>
      <c r="Q5988">
        <v>34</v>
      </c>
      <c r="R5988">
        <v>0</v>
      </c>
      <c r="S5988">
        <v>0</v>
      </c>
      <c r="T5988">
        <v>0</v>
      </c>
      <c r="U5988">
        <v>10</v>
      </c>
      <c r="V5988">
        <v>0</v>
      </c>
      <c r="W5988">
        <v>0</v>
      </c>
      <c r="X5988">
        <v>0</v>
      </c>
      <c r="Y5988">
        <v>54.867294000000001</v>
      </c>
      <c r="Z5988">
        <v>0</v>
      </c>
      <c r="AA5988">
        <v>0</v>
      </c>
      <c r="AB5988">
        <v>0</v>
      </c>
      <c r="AC5988">
        <v>110.2319</v>
      </c>
      <c r="AD5988">
        <v>0</v>
      </c>
      <c r="AE5988">
        <v>0</v>
      </c>
      <c r="AF5988">
        <v>165.0992</v>
      </c>
    </row>
    <row r="5989" spans="1:32" x14ac:dyDescent="0.3">
      <c r="A5989">
        <v>3000088</v>
      </c>
      <c r="B5989">
        <v>1</v>
      </c>
      <c r="C5989" t="s">
        <v>82</v>
      </c>
      <c r="D5989" t="s">
        <v>108</v>
      </c>
      <c r="E5989" t="s">
        <v>22099</v>
      </c>
      <c r="F5989" t="s">
        <v>10843</v>
      </c>
      <c r="G5989" t="s">
        <v>134</v>
      </c>
      <c r="H5989" t="s">
        <v>142</v>
      </c>
      <c r="I5989" t="s">
        <v>79</v>
      </c>
      <c r="J5989" t="s">
        <v>136</v>
      </c>
      <c r="K5989" t="s">
        <v>22</v>
      </c>
      <c r="L5989" t="s">
        <v>137</v>
      </c>
      <c r="M5989" t="s">
        <v>22100</v>
      </c>
      <c r="N5989" t="s">
        <v>22101</v>
      </c>
      <c r="O5989">
        <v>9.2074999999999996</v>
      </c>
      <c r="P5989">
        <v>0</v>
      </c>
      <c r="Q5989">
        <v>1925</v>
      </c>
      <c r="R5989">
        <v>25</v>
      </c>
      <c r="S5989">
        <v>79</v>
      </c>
      <c r="T5989">
        <v>7</v>
      </c>
      <c r="U5989">
        <v>231</v>
      </c>
      <c r="V5989">
        <v>2</v>
      </c>
      <c r="W5989">
        <v>1</v>
      </c>
      <c r="X5989">
        <v>0</v>
      </c>
      <c r="Y5989">
        <v>4060.3180000000002</v>
      </c>
      <c r="Z5989">
        <v>221.02064999999999</v>
      </c>
      <c r="AA5989">
        <v>295.39307000000002</v>
      </c>
      <c r="AB5989">
        <v>670.101</v>
      </c>
      <c r="AC5989">
        <v>1177.153</v>
      </c>
      <c r="AD5989">
        <v>2889.5635000000002</v>
      </c>
      <c r="AE5989">
        <v>0</v>
      </c>
      <c r="AF5989">
        <v>9313.5490000000009</v>
      </c>
    </row>
    <row r="5990" spans="1:32" x14ac:dyDescent="0.3">
      <c r="A5990">
        <v>3009691</v>
      </c>
      <c r="B5990">
        <v>1</v>
      </c>
      <c r="C5990" t="s">
        <v>83</v>
      </c>
      <c r="D5990" t="s">
        <v>120</v>
      </c>
      <c r="E5990" t="s">
        <v>22102</v>
      </c>
      <c r="F5990" t="s">
        <v>22103</v>
      </c>
      <c r="G5990" t="s">
        <v>134</v>
      </c>
      <c r="H5990" t="s">
        <v>211</v>
      </c>
      <c r="I5990" t="s">
        <v>79</v>
      </c>
      <c r="J5990" t="s">
        <v>136</v>
      </c>
      <c r="K5990" t="s">
        <v>22</v>
      </c>
      <c r="L5990" t="s">
        <v>177</v>
      </c>
      <c r="M5990" t="s">
        <v>22104</v>
      </c>
      <c r="N5990" t="s">
        <v>22105</v>
      </c>
      <c r="O5990">
        <v>0.93472222222222223</v>
      </c>
      <c r="P5990">
        <v>0</v>
      </c>
      <c r="Q5990">
        <v>397</v>
      </c>
      <c r="R5990">
        <v>0</v>
      </c>
      <c r="S5990">
        <v>5</v>
      </c>
      <c r="T5990">
        <v>4</v>
      </c>
      <c r="U5990">
        <v>33</v>
      </c>
      <c r="V5990">
        <v>1</v>
      </c>
      <c r="W5990">
        <v>0</v>
      </c>
      <c r="X5990">
        <v>0</v>
      </c>
      <c r="Y5990">
        <v>67.412790000000001</v>
      </c>
      <c r="Z5990">
        <v>0</v>
      </c>
      <c r="AA5990">
        <v>0.53875410000000001</v>
      </c>
      <c r="AB5990">
        <v>27.861716999999999</v>
      </c>
      <c r="AC5990">
        <v>16.386410000000001</v>
      </c>
      <c r="AD5990">
        <v>6.0131426000000001</v>
      </c>
      <c r="AE5990">
        <v>0</v>
      </c>
      <c r="AF5990">
        <v>118.21281</v>
      </c>
    </row>
    <row r="5991" spans="1:32" x14ac:dyDescent="0.3">
      <c r="A5991">
        <v>3002211</v>
      </c>
      <c r="B5991">
        <v>1</v>
      </c>
      <c r="C5991" t="s">
        <v>82</v>
      </c>
      <c r="D5991" t="s">
        <v>103</v>
      </c>
      <c r="E5991" t="s">
        <v>22106</v>
      </c>
      <c r="F5991" t="s">
        <v>22107</v>
      </c>
      <c r="G5991" t="s">
        <v>134</v>
      </c>
      <c r="H5991" t="s">
        <v>142</v>
      </c>
      <c r="I5991" t="s">
        <v>79</v>
      </c>
      <c r="J5991" t="s">
        <v>136</v>
      </c>
      <c r="K5991" t="s">
        <v>22</v>
      </c>
      <c r="L5991" t="s">
        <v>137</v>
      </c>
      <c r="M5991" t="s">
        <v>22108</v>
      </c>
      <c r="N5991" t="s">
        <v>22109</v>
      </c>
      <c r="O5991">
        <v>8.1965933333333343</v>
      </c>
      <c r="P5991">
        <v>0</v>
      </c>
      <c r="Q5991">
        <v>33</v>
      </c>
      <c r="R5991">
        <v>0</v>
      </c>
      <c r="S5991">
        <v>7</v>
      </c>
      <c r="T5991">
        <v>0</v>
      </c>
      <c r="U5991">
        <v>5</v>
      </c>
      <c r="V5991">
        <v>0</v>
      </c>
      <c r="W5991">
        <v>0</v>
      </c>
      <c r="X5991">
        <v>0</v>
      </c>
      <c r="Y5991">
        <v>21.642206000000002</v>
      </c>
      <c r="Z5991">
        <v>0</v>
      </c>
      <c r="AA5991">
        <v>7.1536780000000002</v>
      </c>
      <c r="AB5991">
        <v>0</v>
      </c>
      <c r="AC5991">
        <v>71.213134999999994</v>
      </c>
      <c r="AD5991">
        <v>0</v>
      </c>
      <c r="AE5991">
        <v>0</v>
      </c>
      <c r="AF5991">
        <v>100.00902000000001</v>
      </c>
    </row>
    <row r="5992" spans="1:32" x14ac:dyDescent="0.3">
      <c r="A5992">
        <v>3002306</v>
      </c>
      <c r="B5992">
        <v>1</v>
      </c>
      <c r="C5992" t="s">
        <v>82</v>
      </c>
      <c r="D5992" t="s">
        <v>91</v>
      </c>
      <c r="E5992" t="s">
        <v>22110</v>
      </c>
      <c r="F5992" t="s">
        <v>22111</v>
      </c>
      <c r="G5992" t="s">
        <v>134</v>
      </c>
      <c r="H5992" t="s">
        <v>142</v>
      </c>
      <c r="I5992" t="s">
        <v>78</v>
      </c>
      <c r="J5992" t="s">
        <v>136</v>
      </c>
      <c r="K5992" t="s">
        <v>22</v>
      </c>
      <c r="L5992" t="s">
        <v>137</v>
      </c>
      <c r="M5992" t="s">
        <v>22112</v>
      </c>
      <c r="N5992" t="s">
        <v>22113</v>
      </c>
      <c r="O5992">
        <v>1.2486111111111111</v>
      </c>
      <c r="P5992">
        <v>0</v>
      </c>
      <c r="Q5992">
        <v>572</v>
      </c>
      <c r="R5992">
        <v>0</v>
      </c>
      <c r="S5992">
        <v>0</v>
      </c>
      <c r="T5992">
        <v>0</v>
      </c>
      <c r="U5992">
        <v>5</v>
      </c>
      <c r="V5992">
        <v>0</v>
      </c>
      <c r="W5992">
        <v>0</v>
      </c>
      <c r="X5992">
        <v>0</v>
      </c>
      <c r="Y5992">
        <v>181.58434</v>
      </c>
      <c r="Z5992">
        <v>0</v>
      </c>
      <c r="AA5992">
        <v>0</v>
      </c>
      <c r="AB5992">
        <v>0</v>
      </c>
      <c r="AC5992">
        <v>1.5881954</v>
      </c>
      <c r="AD5992">
        <v>0</v>
      </c>
      <c r="AE5992">
        <v>0</v>
      </c>
      <c r="AF5992">
        <v>183.17252999999999</v>
      </c>
    </row>
    <row r="5993" spans="1:32" x14ac:dyDescent="0.3">
      <c r="A5993">
        <v>3011611</v>
      </c>
      <c r="B5993">
        <v>1</v>
      </c>
      <c r="C5993" t="s">
        <v>83</v>
      </c>
      <c r="D5993" t="s">
        <v>130</v>
      </c>
      <c r="E5993" t="s">
        <v>22114</v>
      </c>
      <c r="F5993" t="s">
        <v>22115</v>
      </c>
      <c r="G5993" t="s">
        <v>134</v>
      </c>
      <c r="H5993" t="s">
        <v>367</v>
      </c>
      <c r="I5993" t="s">
        <v>78</v>
      </c>
      <c r="J5993" t="s">
        <v>136</v>
      </c>
      <c r="K5993" t="s">
        <v>22</v>
      </c>
      <c r="L5993" t="s">
        <v>177</v>
      </c>
      <c r="M5993" t="s">
        <v>22116</v>
      </c>
      <c r="N5993" t="s">
        <v>22117</v>
      </c>
      <c r="O5993">
        <v>7.3792272222222222</v>
      </c>
      <c r="P5993">
        <v>0</v>
      </c>
      <c r="Q5993">
        <v>9</v>
      </c>
      <c r="R5993">
        <v>0</v>
      </c>
      <c r="S5993">
        <v>0</v>
      </c>
      <c r="T5993">
        <v>0</v>
      </c>
      <c r="U5993">
        <v>2</v>
      </c>
      <c r="V5993">
        <v>0</v>
      </c>
      <c r="W5993">
        <v>0</v>
      </c>
      <c r="X5993">
        <v>0</v>
      </c>
      <c r="Y5993">
        <v>18.688572000000001</v>
      </c>
      <c r="Z5993">
        <v>0</v>
      </c>
      <c r="AA5993">
        <v>0</v>
      </c>
      <c r="AB5993">
        <v>0</v>
      </c>
      <c r="AC5993">
        <v>11.242141999999999</v>
      </c>
      <c r="AD5993">
        <v>0</v>
      </c>
      <c r="AE5993">
        <v>0</v>
      </c>
      <c r="AF5993">
        <v>29.930713999999998</v>
      </c>
    </row>
    <row r="5994" spans="1:32" x14ac:dyDescent="0.3">
      <c r="A5994">
        <v>3002724</v>
      </c>
      <c r="B5994">
        <v>1</v>
      </c>
      <c r="C5994" t="s">
        <v>82</v>
      </c>
      <c r="D5994" t="s">
        <v>104</v>
      </c>
      <c r="E5994" t="s">
        <v>10634</v>
      </c>
      <c r="F5994" t="s">
        <v>10635</v>
      </c>
      <c r="G5994" t="s">
        <v>134</v>
      </c>
      <c r="H5994" t="s">
        <v>327</v>
      </c>
      <c r="I5994" t="s">
        <v>78</v>
      </c>
      <c r="J5994" t="s">
        <v>136</v>
      </c>
      <c r="K5994" t="s">
        <v>22</v>
      </c>
      <c r="L5994" t="s">
        <v>177</v>
      </c>
      <c r="M5994" t="s">
        <v>22118</v>
      </c>
      <c r="N5994" t="s">
        <v>22119</v>
      </c>
      <c r="O5994">
        <v>8.5394911111111114</v>
      </c>
      <c r="P5994">
        <v>0</v>
      </c>
      <c r="Q5994">
        <v>329</v>
      </c>
      <c r="R5994">
        <v>0</v>
      </c>
      <c r="S5994">
        <v>0</v>
      </c>
      <c r="T5994">
        <v>0</v>
      </c>
      <c r="U5994">
        <v>18</v>
      </c>
      <c r="V5994">
        <v>0</v>
      </c>
      <c r="W5994">
        <v>0</v>
      </c>
      <c r="X5994">
        <v>0</v>
      </c>
      <c r="Y5994">
        <v>929.09540000000004</v>
      </c>
      <c r="Z5994">
        <v>0</v>
      </c>
      <c r="AA5994">
        <v>0</v>
      </c>
      <c r="AB5994">
        <v>0</v>
      </c>
      <c r="AC5994">
        <v>37.276035</v>
      </c>
      <c r="AD5994">
        <v>0</v>
      </c>
      <c r="AE5994">
        <v>0</v>
      </c>
      <c r="AF5994">
        <v>966.37139999999999</v>
      </c>
    </row>
    <row r="5995" spans="1:32" x14ac:dyDescent="0.3">
      <c r="A5995">
        <v>3004573</v>
      </c>
      <c r="B5995">
        <v>1</v>
      </c>
      <c r="C5995" t="s">
        <v>82</v>
      </c>
      <c r="D5995" t="s">
        <v>88</v>
      </c>
      <c r="E5995" t="s">
        <v>22120</v>
      </c>
      <c r="F5995" t="s">
        <v>22121</v>
      </c>
      <c r="G5995" t="s">
        <v>134</v>
      </c>
      <c r="H5995" t="s">
        <v>142</v>
      </c>
      <c r="I5995" t="s">
        <v>78</v>
      </c>
      <c r="J5995" t="s">
        <v>136</v>
      </c>
      <c r="K5995" t="s">
        <v>22</v>
      </c>
      <c r="L5995" t="s">
        <v>137</v>
      </c>
      <c r="M5995" t="s">
        <v>22122</v>
      </c>
      <c r="N5995" t="s">
        <v>22123</v>
      </c>
      <c r="O5995">
        <v>0.51247638888888891</v>
      </c>
      <c r="P5995">
        <v>0</v>
      </c>
      <c r="Q5995">
        <v>27</v>
      </c>
      <c r="R5995">
        <v>0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0</v>
      </c>
      <c r="Y5995">
        <v>4.6980677000000002</v>
      </c>
      <c r="Z5995">
        <v>0</v>
      </c>
      <c r="AA5995">
        <v>0</v>
      </c>
      <c r="AB5995">
        <v>0</v>
      </c>
      <c r="AC5995">
        <v>0.27167659999999999</v>
      </c>
      <c r="AD5995">
        <v>0</v>
      </c>
      <c r="AE5995">
        <v>0</v>
      </c>
      <c r="AF5995">
        <v>4.9697440000000004</v>
      </c>
    </row>
    <row r="5996" spans="1:32" x14ac:dyDescent="0.3">
      <c r="A5996">
        <v>3000069</v>
      </c>
      <c r="B5996">
        <v>1</v>
      </c>
      <c r="C5996" t="s">
        <v>82</v>
      </c>
      <c r="D5996" t="s">
        <v>104</v>
      </c>
      <c r="E5996" t="s">
        <v>22124</v>
      </c>
      <c r="F5996" t="s">
        <v>22125</v>
      </c>
      <c r="G5996" t="s">
        <v>134</v>
      </c>
      <c r="H5996" t="s">
        <v>142</v>
      </c>
      <c r="I5996" t="s">
        <v>78</v>
      </c>
      <c r="J5996" t="s">
        <v>136</v>
      </c>
      <c r="K5996" t="s">
        <v>22</v>
      </c>
      <c r="L5996" t="s">
        <v>137</v>
      </c>
      <c r="M5996" t="s">
        <v>22126</v>
      </c>
      <c r="N5996" t="s">
        <v>22127</v>
      </c>
      <c r="O5996">
        <v>2.6780555555555554</v>
      </c>
      <c r="P5996">
        <v>0</v>
      </c>
      <c r="Q5996">
        <v>81</v>
      </c>
      <c r="R5996">
        <v>0</v>
      </c>
      <c r="S5996">
        <v>0</v>
      </c>
      <c r="T5996">
        <v>0</v>
      </c>
      <c r="U5996">
        <v>4</v>
      </c>
      <c r="V5996">
        <v>0</v>
      </c>
      <c r="W5996">
        <v>0</v>
      </c>
      <c r="X5996">
        <v>0</v>
      </c>
      <c r="Y5996">
        <v>79.141170000000002</v>
      </c>
      <c r="Z5996">
        <v>0</v>
      </c>
      <c r="AA5996">
        <v>0</v>
      </c>
      <c r="AB5996">
        <v>0</v>
      </c>
      <c r="AC5996">
        <v>10.410622</v>
      </c>
      <c r="AD5996">
        <v>0</v>
      </c>
      <c r="AE5996">
        <v>0</v>
      </c>
      <c r="AF5996">
        <v>89.551789999999997</v>
      </c>
    </row>
    <row r="5997" spans="1:32" x14ac:dyDescent="0.3">
      <c r="A5997">
        <v>3010802</v>
      </c>
      <c r="B5997">
        <v>1</v>
      </c>
      <c r="C5997" t="s">
        <v>83</v>
      </c>
      <c r="D5997" t="s">
        <v>128</v>
      </c>
      <c r="E5997" t="s">
        <v>22128</v>
      </c>
      <c r="F5997" t="s">
        <v>22129</v>
      </c>
      <c r="G5997" t="s">
        <v>134</v>
      </c>
      <c r="H5997" t="s">
        <v>182</v>
      </c>
      <c r="I5997" t="s">
        <v>79</v>
      </c>
      <c r="J5997" t="s">
        <v>136</v>
      </c>
      <c r="K5997" t="s">
        <v>22</v>
      </c>
      <c r="L5997" t="s">
        <v>177</v>
      </c>
      <c r="M5997" t="s">
        <v>22130</v>
      </c>
      <c r="N5997" t="s">
        <v>22131</v>
      </c>
      <c r="O5997">
        <v>8.3716666666666661</v>
      </c>
      <c r="P5997">
        <v>0</v>
      </c>
      <c r="Q5997">
        <v>348</v>
      </c>
      <c r="R5997">
        <v>0</v>
      </c>
      <c r="S5997">
        <v>2</v>
      </c>
      <c r="T5997">
        <v>2</v>
      </c>
      <c r="U5997">
        <v>13</v>
      </c>
      <c r="V5997">
        <v>1</v>
      </c>
      <c r="W5997">
        <v>0</v>
      </c>
      <c r="X5997">
        <v>0</v>
      </c>
      <c r="Y5997">
        <v>600.03345000000002</v>
      </c>
      <c r="Z5997">
        <v>0</v>
      </c>
      <c r="AA5997">
        <v>0.20406250000000001</v>
      </c>
      <c r="AB5997">
        <v>475.02377000000001</v>
      </c>
      <c r="AC5997">
        <v>737.47810000000004</v>
      </c>
      <c r="AD5997">
        <v>674.34960000000001</v>
      </c>
      <c r="AE5997">
        <v>0</v>
      </c>
      <c r="AF5997">
        <v>2487.0889000000002</v>
      </c>
    </row>
    <row r="5998" spans="1:32" x14ac:dyDescent="0.3">
      <c r="A5998">
        <v>3003648</v>
      </c>
      <c r="B5998">
        <v>1</v>
      </c>
      <c r="C5998" t="s">
        <v>83</v>
      </c>
      <c r="D5998" t="s">
        <v>126</v>
      </c>
      <c r="E5998" t="s">
        <v>22132</v>
      </c>
      <c r="F5998" t="s">
        <v>22133</v>
      </c>
      <c r="G5998" t="s">
        <v>134</v>
      </c>
      <c r="H5998" t="s">
        <v>874</v>
      </c>
      <c r="I5998" t="s">
        <v>78</v>
      </c>
      <c r="J5998" t="s">
        <v>136</v>
      </c>
      <c r="K5998" t="s">
        <v>22</v>
      </c>
      <c r="L5998" t="s">
        <v>177</v>
      </c>
      <c r="M5998" t="s">
        <v>22134</v>
      </c>
      <c r="N5998" t="s">
        <v>22135</v>
      </c>
      <c r="O5998">
        <v>2.2600341666666663</v>
      </c>
      <c r="P5998">
        <v>0</v>
      </c>
      <c r="Q5998">
        <v>1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0.56794679999999997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0.56794679999999997</v>
      </c>
    </row>
    <row r="5999" spans="1:32" x14ac:dyDescent="0.3">
      <c r="A5999">
        <v>3018217</v>
      </c>
      <c r="B5999">
        <v>1</v>
      </c>
      <c r="C5999" t="s">
        <v>82</v>
      </c>
      <c r="D5999" t="s">
        <v>102</v>
      </c>
      <c r="E5999" t="s">
        <v>22136</v>
      </c>
      <c r="F5999" t="s">
        <v>22137</v>
      </c>
      <c r="G5999" t="s">
        <v>134</v>
      </c>
      <c r="H5999" t="s">
        <v>182</v>
      </c>
      <c r="I5999" t="s">
        <v>78</v>
      </c>
      <c r="J5999" t="s">
        <v>136</v>
      </c>
      <c r="K5999" t="s">
        <v>22</v>
      </c>
      <c r="L5999" t="s">
        <v>177</v>
      </c>
      <c r="M5999" t="s">
        <v>22138</v>
      </c>
      <c r="N5999" t="s">
        <v>22139</v>
      </c>
      <c r="O5999">
        <v>1.6994388888888887</v>
      </c>
      <c r="P5999">
        <v>0</v>
      </c>
      <c r="Q5999">
        <v>2</v>
      </c>
      <c r="R5999">
        <v>0</v>
      </c>
      <c r="S5999">
        <v>13</v>
      </c>
      <c r="T5999">
        <v>0</v>
      </c>
      <c r="U5999">
        <v>6</v>
      </c>
      <c r="V5999">
        <v>0</v>
      </c>
      <c r="W5999">
        <v>0</v>
      </c>
      <c r="X5999">
        <v>0</v>
      </c>
      <c r="Y5999">
        <v>0.63852790000000004</v>
      </c>
      <c r="Z5999">
        <v>0</v>
      </c>
      <c r="AA5999">
        <v>11.399901</v>
      </c>
      <c r="AB5999">
        <v>0</v>
      </c>
      <c r="AC5999">
        <v>7.3818419999999998</v>
      </c>
      <c r="AD5999">
        <v>0</v>
      </c>
      <c r="AE5999">
        <v>0</v>
      </c>
      <c r="AF5999">
        <v>19.420269999999999</v>
      </c>
    </row>
    <row r="6000" spans="1:32" x14ac:dyDescent="0.3">
      <c r="A6000">
        <v>3004869</v>
      </c>
      <c r="B6000">
        <v>1</v>
      </c>
      <c r="C6000" t="s">
        <v>82</v>
      </c>
      <c r="D6000" t="s">
        <v>91</v>
      </c>
      <c r="E6000" t="s">
        <v>11511</v>
      </c>
      <c r="F6000" t="s">
        <v>11512</v>
      </c>
      <c r="G6000" t="s">
        <v>134</v>
      </c>
      <c r="H6000" t="s">
        <v>318</v>
      </c>
      <c r="I6000" t="s">
        <v>79</v>
      </c>
      <c r="J6000" t="s">
        <v>136</v>
      </c>
      <c r="K6000" t="s">
        <v>22</v>
      </c>
      <c r="L6000" t="s">
        <v>177</v>
      </c>
      <c r="M6000" t="s">
        <v>22140</v>
      </c>
      <c r="N6000" t="s">
        <v>22141</v>
      </c>
      <c r="O6000">
        <v>1.7297222222222222</v>
      </c>
      <c r="P6000">
        <v>4</v>
      </c>
      <c r="Q6000">
        <v>860</v>
      </c>
      <c r="R6000">
        <v>1</v>
      </c>
      <c r="S6000">
        <v>79</v>
      </c>
      <c r="T6000">
        <v>5</v>
      </c>
      <c r="U6000">
        <v>93</v>
      </c>
      <c r="V6000">
        <v>0</v>
      </c>
      <c r="W6000">
        <v>0</v>
      </c>
      <c r="X6000">
        <v>1.632733</v>
      </c>
      <c r="Y6000">
        <v>347.13010000000003</v>
      </c>
      <c r="Z6000">
        <v>2.4589248000000001</v>
      </c>
      <c r="AA6000">
        <v>19.537974999999999</v>
      </c>
      <c r="AB6000">
        <v>10.498362999999999</v>
      </c>
      <c r="AC6000">
        <v>104.66205600000001</v>
      </c>
      <c r="AD6000">
        <v>0</v>
      </c>
      <c r="AE6000">
        <v>0</v>
      </c>
      <c r="AF6000">
        <v>485.92014</v>
      </c>
    </row>
    <row r="6001" spans="1:32" x14ac:dyDescent="0.3">
      <c r="A6001">
        <v>3015591</v>
      </c>
      <c r="B6001">
        <v>1</v>
      </c>
      <c r="C6001" t="s">
        <v>82</v>
      </c>
      <c r="D6001" t="s">
        <v>113</v>
      </c>
      <c r="E6001" t="s">
        <v>22142</v>
      </c>
      <c r="F6001" t="s">
        <v>22143</v>
      </c>
      <c r="G6001" t="s">
        <v>134</v>
      </c>
      <c r="H6001" t="s">
        <v>147</v>
      </c>
      <c r="I6001" t="s">
        <v>79</v>
      </c>
      <c r="J6001" t="s">
        <v>136</v>
      </c>
      <c r="K6001" t="s">
        <v>22</v>
      </c>
      <c r="L6001" t="s">
        <v>137</v>
      </c>
      <c r="M6001" t="s">
        <v>22144</v>
      </c>
      <c r="N6001" t="s">
        <v>22145</v>
      </c>
      <c r="O6001">
        <v>7.86</v>
      </c>
      <c r="P6001">
        <v>0</v>
      </c>
      <c r="Q6001">
        <v>977</v>
      </c>
      <c r="R6001">
        <v>0</v>
      </c>
      <c r="S6001">
        <v>51</v>
      </c>
      <c r="T6001">
        <v>1</v>
      </c>
      <c r="U6001">
        <v>91</v>
      </c>
      <c r="V6001">
        <v>0</v>
      </c>
      <c r="W6001">
        <v>0</v>
      </c>
      <c r="X6001">
        <v>0</v>
      </c>
      <c r="Y6001">
        <v>1690.0508</v>
      </c>
      <c r="Z6001">
        <v>0</v>
      </c>
      <c r="AA6001">
        <v>51.967570000000002</v>
      </c>
      <c r="AB6001">
        <v>14.000223</v>
      </c>
      <c r="AC6001">
        <v>719.76464999999996</v>
      </c>
      <c r="AD6001">
        <v>0</v>
      </c>
      <c r="AE6001">
        <v>0</v>
      </c>
      <c r="AF6001">
        <v>2475.7831999999999</v>
      </c>
    </row>
    <row r="6002" spans="1:32" x14ac:dyDescent="0.3">
      <c r="A6002">
        <v>3004640</v>
      </c>
      <c r="B6002">
        <v>1</v>
      </c>
      <c r="C6002" t="s">
        <v>82</v>
      </c>
      <c r="D6002" t="s">
        <v>91</v>
      </c>
      <c r="E6002" t="s">
        <v>22146</v>
      </c>
      <c r="F6002" t="s">
        <v>22147</v>
      </c>
      <c r="G6002" t="s">
        <v>134</v>
      </c>
      <c r="H6002" t="s">
        <v>147</v>
      </c>
      <c r="I6002" t="s">
        <v>78</v>
      </c>
      <c r="J6002" t="s">
        <v>136</v>
      </c>
      <c r="K6002" t="s">
        <v>22</v>
      </c>
      <c r="L6002" t="s">
        <v>137</v>
      </c>
      <c r="M6002" t="s">
        <v>22148</v>
      </c>
      <c r="N6002" t="s">
        <v>22149</v>
      </c>
      <c r="O6002">
        <v>3.6058333333333334</v>
      </c>
      <c r="P6002">
        <v>0</v>
      </c>
      <c r="Q6002">
        <v>23</v>
      </c>
      <c r="R6002">
        <v>0</v>
      </c>
      <c r="S6002">
        <v>0</v>
      </c>
      <c r="T6002">
        <v>0</v>
      </c>
      <c r="U6002">
        <v>2</v>
      </c>
      <c r="V6002">
        <v>0</v>
      </c>
      <c r="W6002">
        <v>0</v>
      </c>
      <c r="X6002">
        <v>0</v>
      </c>
      <c r="Y6002">
        <v>7.1408668000000004</v>
      </c>
      <c r="Z6002">
        <v>0</v>
      </c>
      <c r="AA6002">
        <v>0</v>
      </c>
      <c r="AB6002">
        <v>0</v>
      </c>
      <c r="AC6002">
        <v>11.72209</v>
      </c>
      <c r="AD6002">
        <v>0</v>
      </c>
      <c r="AE6002">
        <v>0</v>
      </c>
      <c r="AF6002">
        <v>18.862957000000002</v>
      </c>
    </row>
    <row r="6003" spans="1:32" x14ac:dyDescent="0.3">
      <c r="A6003">
        <v>3004462</v>
      </c>
      <c r="B6003">
        <v>1</v>
      </c>
      <c r="C6003" t="s">
        <v>82</v>
      </c>
      <c r="D6003" t="s">
        <v>106</v>
      </c>
      <c r="E6003" t="s">
        <v>11933</v>
      </c>
      <c r="F6003" t="s">
        <v>11934</v>
      </c>
      <c r="G6003" t="s">
        <v>134</v>
      </c>
      <c r="H6003" t="s">
        <v>336</v>
      </c>
      <c r="I6003" t="s">
        <v>79</v>
      </c>
      <c r="J6003" t="s">
        <v>136</v>
      </c>
      <c r="K6003" t="s">
        <v>22</v>
      </c>
      <c r="L6003" t="s">
        <v>137</v>
      </c>
      <c r="M6003" t="s">
        <v>22150</v>
      </c>
      <c r="N6003" t="s">
        <v>22151</v>
      </c>
      <c r="O6003">
        <v>2.7461111111111109</v>
      </c>
      <c r="P6003">
        <v>0</v>
      </c>
      <c r="Q6003">
        <v>15</v>
      </c>
      <c r="R6003">
        <v>0</v>
      </c>
      <c r="S6003">
        <v>18</v>
      </c>
      <c r="T6003">
        <v>0</v>
      </c>
      <c r="U6003">
        <v>8</v>
      </c>
      <c r="V6003">
        <v>0</v>
      </c>
      <c r="W6003">
        <v>0</v>
      </c>
      <c r="X6003">
        <v>0</v>
      </c>
      <c r="Y6003">
        <v>6.6124910000000003</v>
      </c>
      <c r="Z6003">
        <v>0</v>
      </c>
      <c r="AA6003">
        <v>8.5623369999999994</v>
      </c>
      <c r="AB6003">
        <v>0</v>
      </c>
      <c r="AC6003">
        <v>43.132294000000002</v>
      </c>
      <c r="AD6003">
        <v>0</v>
      </c>
      <c r="AE6003">
        <v>0</v>
      </c>
      <c r="AF6003">
        <v>58.307119999999998</v>
      </c>
    </row>
    <row r="6004" spans="1:32" x14ac:dyDescent="0.3">
      <c r="A6004">
        <v>3012264</v>
      </c>
      <c r="B6004">
        <v>1</v>
      </c>
      <c r="C6004" t="s">
        <v>82</v>
      </c>
      <c r="D6004" t="s">
        <v>101</v>
      </c>
      <c r="E6004" t="s">
        <v>22152</v>
      </c>
      <c r="F6004" t="s">
        <v>22153</v>
      </c>
      <c r="G6004" t="s">
        <v>134</v>
      </c>
      <c r="H6004" t="s">
        <v>182</v>
      </c>
      <c r="I6004" t="s">
        <v>79</v>
      </c>
      <c r="J6004" t="s">
        <v>136</v>
      </c>
      <c r="K6004" t="s">
        <v>22</v>
      </c>
      <c r="L6004" t="s">
        <v>177</v>
      </c>
      <c r="M6004" t="s">
        <v>22154</v>
      </c>
      <c r="N6004" t="s">
        <v>22155</v>
      </c>
      <c r="O6004">
        <v>2.2391666666666667</v>
      </c>
      <c r="P6004">
        <v>7</v>
      </c>
      <c r="Q6004">
        <v>17</v>
      </c>
      <c r="R6004">
        <v>52</v>
      </c>
      <c r="S6004">
        <v>19</v>
      </c>
      <c r="T6004">
        <v>9</v>
      </c>
      <c r="U6004">
        <v>1</v>
      </c>
      <c r="V6004">
        <v>2</v>
      </c>
      <c r="W6004">
        <v>0</v>
      </c>
      <c r="X6004">
        <v>2.6771292999999998</v>
      </c>
      <c r="Y6004">
        <v>7.0294220000000003</v>
      </c>
      <c r="Z6004">
        <v>106.555435</v>
      </c>
      <c r="AA6004">
        <v>13.512934</v>
      </c>
      <c r="AB6004">
        <v>222.74709999999999</v>
      </c>
      <c r="AC6004">
        <v>0.87253296000000002</v>
      </c>
      <c r="AD6004">
        <v>212.38186999999999</v>
      </c>
      <c r="AE6004">
        <v>0</v>
      </c>
      <c r="AF6004">
        <v>565.77639999999997</v>
      </c>
    </row>
    <row r="6005" spans="1:32" x14ac:dyDescent="0.3">
      <c r="A6005">
        <v>3002246</v>
      </c>
      <c r="B6005">
        <v>1</v>
      </c>
      <c r="C6005" t="s">
        <v>82</v>
      </c>
      <c r="D6005" t="s">
        <v>88</v>
      </c>
      <c r="E6005" t="s">
        <v>22156</v>
      </c>
      <c r="F6005" t="s">
        <v>22157</v>
      </c>
      <c r="G6005" t="s">
        <v>134</v>
      </c>
      <c r="H6005" t="s">
        <v>142</v>
      </c>
      <c r="I6005" t="s">
        <v>79</v>
      </c>
      <c r="J6005" t="s">
        <v>136</v>
      </c>
      <c r="K6005" t="s">
        <v>22</v>
      </c>
      <c r="L6005" t="s">
        <v>137</v>
      </c>
      <c r="M6005" t="s">
        <v>22158</v>
      </c>
      <c r="N6005" t="s">
        <v>22159</v>
      </c>
      <c r="O6005">
        <v>8.2449999999999992</v>
      </c>
      <c r="P6005">
        <v>0</v>
      </c>
      <c r="Q6005">
        <v>12</v>
      </c>
      <c r="R6005">
        <v>2</v>
      </c>
      <c r="S6005">
        <v>10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9.1383504999999996</v>
      </c>
      <c r="Z6005">
        <v>2.8385530000000001</v>
      </c>
      <c r="AA6005">
        <v>36.428702999999999</v>
      </c>
      <c r="AB6005">
        <v>0</v>
      </c>
      <c r="AC6005">
        <v>0</v>
      </c>
      <c r="AD6005">
        <v>0</v>
      </c>
      <c r="AE6005">
        <v>0</v>
      </c>
      <c r="AF6005">
        <v>48.405610000000003</v>
      </c>
    </row>
    <row r="6006" spans="1:32" x14ac:dyDescent="0.3">
      <c r="A6006">
        <v>3011563</v>
      </c>
      <c r="B6006">
        <v>1</v>
      </c>
      <c r="C6006" t="s">
        <v>82</v>
      </c>
      <c r="D6006" t="s">
        <v>92</v>
      </c>
      <c r="E6006" t="s">
        <v>6105</v>
      </c>
      <c r="F6006" t="s">
        <v>6106</v>
      </c>
      <c r="G6006" t="s">
        <v>134</v>
      </c>
      <c r="H6006" t="s">
        <v>147</v>
      </c>
      <c r="I6006" t="s">
        <v>79</v>
      </c>
      <c r="J6006" t="s">
        <v>136</v>
      </c>
      <c r="K6006" t="s">
        <v>22</v>
      </c>
      <c r="L6006" t="s">
        <v>137</v>
      </c>
      <c r="M6006" t="s">
        <v>22160</v>
      </c>
      <c r="N6006" t="s">
        <v>22161</v>
      </c>
      <c r="O6006">
        <v>10.525555555555556</v>
      </c>
      <c r="P6006">
        <v>0</v>
      </c>
      <c r="Q6006">
        <v>40</v>
      </c>
      <c r="R6006">
        <v>0</v>
      </c>
      <c r="S6006">
        <v>5</v>
      </c>
      <c r="T6006">
        <v>2</v>
      </c>
      <c r="U6006">
        <v>3</v>
      </c>
      <c r="V6006">
        <v>0</v>
      </c>
      <c r="W6006">
        <v>0</v>
      </c>
      <c r="X6006">
        <v>0</v>
      </c>
      <c r="Y6006">
        <v>32.698169999999998</v>
      </c>
      <c r="Z6006">
        <v>0</v>
      </c>
      <c r="AA6006">
        <v>15.921411000000001</v>
      </c>
      <c r="AB6006">
        <v>47.222380000000001</v>
      </c>
      <c r="AC6006">
        <v>0.59448449999999997</v>
      </c>
      <c r="AD6006">
        <v>0</v>
      </c>
      <c r="AE6006">
        <v>0</v>
      </c>
      <c r="AF6006">
        <v>96.436449999999994</v>
      </c>
    </row>
    <row r="6007" spans="1:32" x14ac:dyDescent="0.3">
      <c r="A6007">
        <v>3004628</v>
      </c>
      <c r="B6007">
        <v>1</v>
      </c>
      <c r="C6007" t="s">
        <v>82</v>
      </c>
      <c r="D6007" t="s">
        <v>91</v>
      </c>
      <c r="E6007" t="s">
        <v>22162</v>
      </c>
      <c r="F6007" t="s">
        <v>22163</v>
      </c>
      <c r="G6007" t="s">
        <v>134</v>
      </c>
      <c r="H6007" t="s">
        <v>147</v>
      </c>
      <c r="I6007" t="s">
        <v>79</v>
      </c>
      <c r="J6007" t="s">
        <v>136</v>
      </c>
      <c r="K6007" t="s">
        <v>22</v>
      </c>
      <c r="L6007" t="s">
        <v>137</v>
      </c>
      <c r="M6007" t="s">
        <v>22164</v>
      </c>
      <c r="N6007" t="s">
        <v>22165</v>
      </c>
      <c r="O6007">
        <v>3.7022222222222223</v>
      </c>
      <c r="P6007">
        <v>14</v>
      </c>
      <c r="Q6007">
        <v>1579</v>
      </c>
      <c r="R6007">
        <v>4</v>
      </c>
      <c r="S6007">
        <v>249</v>
      </c>
      <c r="T6007">
        <v>9</v>
      </c>
      <c r="U6007">
        <v>191</v>
      </c>
      <c r="V6007">
        <v>0</v>
      </c>
      <c r="W6007">
        <v>0</v>
      </c>
      <c r="X6007">
        <v>19.009342</v>
      </c>
      <c r="Y6007">
        <v>1269.3405</v>
      </c>
      <c r="Z6007">
        <v>69.087909999999994</v>
      </c>
      <c r="AA6007">
        <v>366.24664000000001</v>
      </c>
      <c r="AB6007">
        <v>33.468254000000002</v>
      </c>
      <c r="AC6007">
        <v>611.01959999999997</v>
      </c>
      <c r="AD6007">
        <v>0</v>
      </c>
      <c r="AE6007">
        <v>0</v>
      </c>
      <c r="AF6007">
        <v>2368.172</v>
      </c>
    </row>
    <row r="6008" spans="1:32" x14ac:dyDescent="0.3">
      <c r="A6008">
        <v>3000193</v>
      </c>
      <c r="B6008">
        <v>1</v>
      </c>
      <c r="C6008" t="s">
        <v>82</v>
      </c>
      <c r="D6008" t="s">
        <v>101</v>
      </c>
      <c r="E6008" t="s">
        <v>22166</v>
      </c>
      <c r="F6008" t="s">
        <v>22167</v>
      </c>
      <c r="G6008" t="s">
        <v>134</v>
      </c>
      <c r="H6008" t="s">
        <v>336</v>
      </c>
      <c r="I6008" t="s">
        <v>79</v>
      </c>
      <c r="J6008" t="s">
        <v>136</v>
      </c>
      <c r="K6008" t="s">
        <v>22</v>
      </c>
      <c r="L6008" t="s">
        <v>137</v>
      </c>
      <c r="M6008" t="s">
        <v>22168</v>
      </c>
      <c r="N6008" t="s">
        <v>22169</v>
      </c>
      <c r="O6008">
        <v>0.77611111111111108</v>
      </c>
      <c r="P6008">
        <v>1</v>
      </c>
      <c r="Q6008">
        <v>107</v>
      </c>
      <c r="R6008">
        <v>6</v>
      </c>
      <c r="S6008">
        <v>15</v>
      </c>
      <c r="T6008">
        <v>4</v>
      </c>
      <c r="U6008">
        <v>38</v>
      </c>
      <c r="V6008">
        <v>1</v>
      </c>
      <c r="W6008">
        <v>0</v>
      </c>
      <c r="X6008">
        <v>0.80232349999999997</v>
      </c>
      <c r="Y6008">
        <v>29.781974999999999</v>
      </c>
      <c r="Z6008">
        <v>1.8866731999999999</v>
      </c>
      <c r="AA6008">
        <v>7.2118497000000001</v>
      </c>
      <c r="AB6008">
        <v>19.740912999999999</v>
      </c>
      <c r="AC6008">
        <v>17.000928999999999</v>
      </c>
      <c r="AD6008">
        <v>97.104900000000001</v>
      </c>
      <c r="AE6008">
        <v>0</v>
      </c>
      <c r="AF6008">
        <v>173.52956</v>
      </c>
    </row>
    <row r="6009" spans="1:32" x14ac:dyDescent="0.3">
      <c r="A6009">
        <v>3011543</v>
      </c>
      <c r="B6009">
        <v>1</v>
      </c>
      <c r="C6009" t="s">
        <v>82</v>
      </c>
      <c r="D6009" t="s">
        <v>88</v>
      </c>
      <c r="E6009" t="s">
        <v>22170</v>
      </c>
      <c r="F6009" t="s">
        <v>22171</v>
      </c>
      <c r="G6009" t="s">
        <v>134</v>
      </c>
      <c r="H6009" t="s">
        <v>11858</v>
      </c>
      <c r="I6009" t="s">
        <v>80</v>
      </c>
      <c r="J6009" t="s">
        <v>136</v>
      </c>
      <c r="K6009" t="s">
        <v>22</v>
      </c>
      <c r="L6009" t="s">
        <v>137</v>
      </c>
      <c r="M6009" t="s">
        <v>22172</v>
      </c>
      <c r="N6009" t="s">
        <v>22173</v>
      </c>
      <c r="O6009">
        <v>0.43388888888888888</v>
      </c>
      <c r="P6009">
        <v>18</v>
      </c>
      <c r="Q6009">
        <v>27182</v>
      </c>
      <c r="R6009">
        <v>242</v>
      </c>
      <c r="S6009">
        <v>1295</v>
      </c>
      <c r="T6009">
        <v>137</v>
      </c>
      <c r="U6009">
        <v>4462</v>
      </c>
      <c r="V6009">
        <v>19</v>
      </c>
      <c r="W6009">
        <v>8</v>
      </c>
      <c r="X6009">
        <v>2.2791972</v>
      </c>
      <c r="Y6009">
        <v>2430.5796</v>
      </c>
      <c r="Z6009">
        <v>252.66300000000001</v>
      </c>
      <c r="AA6009">
        <v>112.29631999999999</v>
      </c>
      <c r="AB6009">
        <v>1001.63104</v>
      </c>
      <c r="AC6009">
        <v>865.80520000000001</v>
      </c>
      <c r="AD6009">
        <v>415.51330000000002</v>
      </c>
      <c r="AE6009">
        <v>35.022891999999999</v>
      </c>
      <c r="AF6009">
        <v>5115.7905000000001</v>
      </c>
    </row>
    <row r="6010" spans="1:32" x14ac:dyDescent="0.3">
      <c r="A6010">
        <v>3014931</v>
      </c>
      <c r="B6010">
        <v>1</v>
      </c>
      <c r="C6010" t="s">
        <v>83</v>
      </c>
      <c r="D6010" t="s">
        <v>122</v>
      </c>
      <c r="E6010" t="s">
        <v>22174</v>
      </c>
      <c r="F6010" t="s">
        <v>22175</v>
      </c>
      <c r="G6010" t="s">
        <v>134</v>
      </c>
      <c r="H6010" t="s">
        <v>142</v>
      </c>
      <c r="I6010" t="s">
        <v>79</v>
      </c>
      <c r="J6010" t="s">
        <v>136</v>
      </c>
      <c r="K6010" t="s">
        <v>22</v>
      </c>
      <c r="L6010" t="s">
        <v>137</v>
      </c>
      <c r="M6010" t="s">
        <v>22176</v>
      </c>
      <c r="N6010" t="s">
        <v>22177</v>
      </c>
      <c r="O6010">
        <v>6.786944444444444</v>
      </c>
      <c r="P6010">
        <v>0</v>
      </c>
      <c r="Q6010">
        <v>51</v>
      </c>
      <c r="R6010">
        <v>0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0</v>
      </c>
      <c r="Y6010">
        <v>55.848903999999997</v>
      </c>
      <c r="Z6010">
        <v>0</v>
      </c>
      <c r="AA6010">
        <v>0</v>
      </c>
      <c r="AB6010">
        <v>0</v>
      </c>
      <c r="AC6010">
        <v>2.9952664000000002</v>
      </c>
      <c r="AD6010">
        <v>0</v>
      </c>
      <c r="AE6010">
        <v>0</v>
      </c>
      <c r="AF6010">
        <v>58.844169999999998</v>
      </c>
    </row>
    <row r="6011" spans="1:32" x14ac:dyDescent="0.3">
      <c r="A6011">
        <v>3007997</v>
      </c>
      <c r="B6011">
        <v>1</v>
      </c>
      <c r="C6011" t="s">
        <v>82</v>
      </c>
      <c r="D6011" t="s">
        <v>99</v>
      </c>
      <c r="E6011" t="s">
        <v>22178</v>
      </c>
      <c r="F6011" t="s">
        <v>7902</v>
      </c>
      <c r="G6011" t="s">
        <v>134</v>
      </c>
      <c r="H6011" t="s">
        <v>142</v>
      </c>
      <c r="I6011" t="s">
        <v>78</v>
      </c>
      <c r="J6011" t="s">
        <v>136</v>
      </c>
      <c r="K6011" t="s">
        <v>22</v>
      </c>
      <c r="L6011" t="s">
        <v>137</v>
      </c>
      <c r="M6011" t="s">
        <v>22179</v>
      </c>
      <c r="N6011" t="s">
        <v>22180</v>
      </c>
      <c r="O6011">
        <v>6.6904933333333334</v>
      </c>
      <c r="P6011">
        <v>0</v>
      </c>
      <c r="Q6011">
        <v>66</v>
      </c>
      <c r="R6011">
        <v>0</v>
      </c>
      <c r="S6011">
        <v>1</v>
      </c>
      <c r="T6011">
        <v>0</v>
      </c>
      <c r="U6011">
        <v>6</v>
      </c>
      <c r="V6011">
        <v>0</v>
      </c>
      <c r="W6011">
        <v>1</v>
      </c>
      <c r="X6011">
        <v>0</v>
      </c>
      <c r="Y6011">
        <v>62.751286</v>
      </c>
      <c r="Z6011">
        <v>0</v>
      </c>
      <c r="AA6011">
        <v>2.6438963000000002</v>
      </c>
      <c r="AB6011">
        <v>0</v>
      </c>
      <c r="AC6011">
        <v>19.630210000000002</v>
      </c>
      <c r="AD6011">
        <v>0</v>
      </c>
      <c r="AE6011">
        <v>17.005756000000002</v>
      </c>
      <c r="AF6011">
        <v>102.03115</v>
      </c>
    </row>
    <row r="6012" spans="1:32" x14ac:dyDescent="0.3">
      <c r="A6012">
        <v>3040740</v>
      </c>
      <c r="B6012">
        <v>1</v>
      </c>
      <c r="C6012" t="s">
        <v>83</v>
      </c>
      <c r="D6012" t="s">
        <v>130</v>
      </c>
      <c r="E6012" t="s">
        <v>22181</v>
      </c>
      <c r="F6012" t="s">
        <v>8106</v>
      </c>
      <c r="G6012" t="s">
        <v>134</v>
      </c>
      <c r="H6012" t="s">
        <v>211</v>
      </c>
      <c r="I6012" t="s">
        <v>79</v>
      </c>
      <c r="J6012" t="s">
        <v>136</v>
      </c>
      <c r="K6012" t="s">
        <v>22</v>
      </c>
      <c r="L6012" t="s">
        <v>177</v>
      </c>
      <c r="M6012" t="s">
        <v>22182</v>
      </c>
      <c r="N6012" t="s">
        <v>22183</v>
      </c>
      <c r="O6012">
        <v>0.21293555555555554</v>
      </c>
      <c r="P6012">
        <v>1</v>
      </c>
      <c r="Q6012">
        <v>2040</v>
      </c>
      <c r="R6012">
        <v>0</v>
      </c>
      <c r="S6012">
        <v>3</v>
      </c>
      <c r="T6012">
        <v>0</v>
      </c>
      <c r="U6012">
        <v>98</v>
      </c>
      <c r="V6012">
        <v>1</v>
      </c>
      <c r="W6012">
        <v>0</v>
      </c>
      <c r="X6012">
        <v>11.419324</v>
      </c>
      <c r="Y6012">
        <v>91.824905000000001</v>
      </c>
      <c r="Z6012">
        <v>0</v>
      </c>
      <c r="AA6012">
        <v>0.15100603000000001</v>
      </c>
      <c r="AB6012">
        <v>0</v>
      </c>
      <c r="AC6012">
        <v>19.504460999999999</v>
      </c>
      <c r="AD6012">
        <v>18.312832</v>
      </c>
      <c r="AE6012">
        <v>0</v>
      </c>
      <c r="AF6012">
        <v>141.21252000000001</v>
      </c>
    </row>
    <row r="6013" spans="1:32" x14ac:dyDescent="0.3">
      <c r="A6013">
        <v>3005266</v>
      </c>
      <c r="B6013">
        <v>1</v>
      </c>
      <c r="C6013" t="s">
        <v>83</v>
      </c>
      <c r="D6013" t="s">
        <v>115</v>
      </c>
      <c r="E6013" t="s">
        <v>8805</v>
      </c>
      <c r="F6013" t="s">
        <v>8806</v>
      </c>
      <c r="G6013" t="s">
        <v>134</v>
      </c>
      <c r="H6013" t="s">
        <v>142</v>
      </c>
      <c r="I6013" t="s">
        <v>78</v>
      </c>
      <c r="J6013" t="s">
        <v>136</v>
      </c>
      <c r="K6013" t="s">
        <v>22</v>
      </c>
      <c r="L6013" t="s">
        <v>137</v>
      </c>
      <c r="M6013" t="s">
        <v>22184</v>
      </c>
      <c r="N6013" t="s">
        <v>22185</v>
      </c>
      <c r="O6013">
        <v>6.3613888888888885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6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34.747100000000003</v>
      </c>
      <c r="AD6013">
        <v>0</v>
      </c>
      <c r="AE6013">
        <v>0</v>
      </c>
      <c r="AF6013">
        <v>34.747100000000003</v>
      </c>
    </row>
    <row r="6014" spans="1:32" x14ac:dyDescent="0.3">
      <c r="A6014">
        <v>3018734</v>
      </c>
      <c r="B6014">
        <v>1</v>
      </c>
      <c r="C6014" t="s">
        <v>82</v>
      </c>
      <c r="D6014" t="s">
        <v>106</v>
      </c>
      <c r="E6014" t="s">
        <v>11933</v>
      </c>
      <c r="F6014" t="s">
        <v>11934</v>
      </c>
      <c r="G6014" t="s">
        <v>134</v>
      </c>
      <c r="H6014" t="s">
        <v>142</v>
      </c>
      <c r="I6014" t="s">
        <v>79</v>
      </c>
      <c r="J6014" t="s">
        <v>136</v>
      </c>
      <c r="K6014" t="s">
        <v>22</v>
      </c>
      <c r="L6014" t="s">
        <v>137</v>
      </c>
      <c r="M6014" t="s">
        <v>22186</v>
      </c>
      <c r="N6014" t="s">
        <v>17863</v>
      </c>
      <c r="O6014">
        <v>7.5969444444444445</v>
      </c>
      <c r="P6014">
        <v>0</v>
      </c>
      <c r="Q6014">
        <v>15</v>
      </c>
      <c r="R6014">
        <v>0</v>
      </c>
      <c r="S6014">
        <v>18</v>
      </c>
      <c r="T6014">
        <v>0</v>
      </c>
      <c r="U6014">
        <v>8</v>
      </c>
      <c r="V6014">
        <v>0</v>
      </c>
      <c r="W6014">
        <v>0</v>
      </c>
      <c r="X6014">
        <v>0</v>
      </c>
      <c r="Y6014">
        <v>19.513945</v>
      </c>
      <c r="Z6014">
        <v>0</v>
      </c>
      <c r="AA6014">
        <v>24.925255</v>
      </c>
      <c r="AB6014">
        <v>0</v>
      </c>
      <c r="AC6014">
        <v>120.50905</v>
      </c>
      <c r="AD6014">
        <v>0</v>
      </c>
      <c r="AE6014">
        <v>0</v>
      </c>
      <c r="AF6014">
        <v>164.94826</v>
      </c>
    </row>
    <row r="6015" spans="1:32" x14ac:dyDescent="0.3">
      <c r="A6015">
        <v>3005236</v>
      </c>
      <c r="B6015">
        <v>1</v>
      </c>
      <c r="C6015" t="s">
        <v>82</v>
      </c>
      <c r="D6015" t="s">
        <v>86</v>
      </c>
      <c r="E6015" t="s">
        <v>10376</v>
      </c>
      <c r="F6015" t="s">
        <v>10377</v>
      </c>
      <c r="G6015" t="s">
        <v>134</v>
      </c>
      <c r="H6015" t="s">
        <v>142</v>
      </c>
      <c r="I6015" t="s">
        <v>78</v>
      </c>
      <c r="J6015" t="s">
        <v>136</v>
      </c>
      <c r="K6015" t="s">
        <v>22</v>
      </c>
      <c r="L6015" t="s">
        <v>137</v>
      </c>
      <c r="M6015" t="s">
        <v>22187</v>
      </c>
      <c r="N6015" t="s">
        <v>22188</v>
      </c>
      <c r="O6015">
        <v>8.0919066666666666</v>
      </c>
      <c r="P6015">
        <v>0</v>
      </c>
      <c r="Q6015">
        <v>73</v>
      </c>
      <c r="R6015">
        <v>0</v>
      </c>
      <c r="S6015">
        <v>23</v>
      </c>
      <c r="T6015">
        <v>0</v>
      </c>
      <c r="U6015">
        <v>20</v>
      </c>
      <c r="V6015">
        <v>0</v>
      </c>
      <c r="W6015">
        <v>0</v>
      </c>
      <c r="X6015">
        <v>0</v>
      </c>
      <c r="Y6015">
        <v>81.34151</v>
      </c>
      <c r="Z6015">
        <v>0</v>
      </c>
      <c r="AA6015">
        <v>24.282637000000001</v>
      </c>
      <c r="AB6015">
        <v>0</v>
      </c>
      <c r="AC6015">
        <v>152.97338999999999</v>
      </c>
      <c r="AD6015">
        <v>0</v>
      </c>
      <c r="AE6015">
        <v>0</v>
      </c>
      <c r="AF6015">
        <v>258.59753000000001</v>
      </c>
    </row>
    <row r="6016" spans="1:32" x14ac:dyDescent="0.3">
      <c r="A6016">
        <v>3011432</v>
      </c>
      <c r="B6016">
        <v>1</v>
      </c>
      <c r="C6016" t="s">
        <v>82</v>
      </c>
      <c r="D6016" t="s">
        <v>92</v>
      </c>
      <c r="E6016" t="s">
        <v>6105</v>
      </c>
      <c r="F6016" t="s">
        <v>6106</v>
      </c>
      <c r="G6016" t="s">
        <v>134</v>
      </c>
      <c r="H6016" t="s">
        <v>147</v>
      </c>
      <c r="I6016" t="s">
        <v>79</v>
      </c>
      <c r="J6016" t="s">
        <v>136</v>
      </c>
      <c r="K6016" t="s">
        <v>22</v>
      </c>
      <c r="L6016" t="s">
        <v>137</v>
      </c>
      <c r="M6016" t="s">
        <v>22189</v>
      </c>
      <c r="N6016" t="s">
        <v>22190</v>
      </c>
      <c r="O6016">
        <v>6.3816666666666668</v>
      </c>
      <c r="P6016">
        <v>0</v>
      </c>
      <c r="Q6016">
        <v>40</v>
      </c>
      <c r="R6016">
        <v>0</v>
      </c>
      <c r="S6016">
        <v>5</v>
      </c>
      <c r="T6016">
        <v>2</v>
      </c>
      <c r="U6016">
        <v>3</v>
      </c>
      <c r="V6016">
        <v>0</v>
      </c>
      <c r="W6016">
        <v>0</v>
      </c>
      <c r="X6016">
        <v>0</v>
      </c>
      <c r="Y6016">
        <v>19.959254999999999</v>
      </c>
      <c r="Z6016">
        <v>0</v>
      </c>
      <c r="AA6016">
        <v>10.672015</v>
      </c>
      <c r="AB6016">
        <v>26.861512999999999</v>
      </c>
      <c r="AC6016">
        <v>0.33752843999999999</v>
      </c>
      <c r="AD6016">
        <v>0</v>
      </c>
      <c r="AE6016">
        <v>0</v>
      </c>
      <c r="AF6016">
        <v>57.830309999999997</v>
      </c>
    </row>
    <row r="6017" spans="1:32" x14ac:dyDescent="0.3">
      <c r="A6017">
        <v>3000125</v>
      </c>
      <c r="B6017">
        <v>1</v>
      </c>
      <c r="C6017" t="s">
        <v>82</v>
      </c>
      <c r="D6017" t="s">
        <v>95</v>
      </c>
      <c r="E6017" t="s">
        <v>15555</v>
      </c>
      <c r="F6017" t="s">
        <v>15556</v>
      </c>
      <c r="G6017" t="s">
        <v>134</v>
      </c>
      <c r="H6017" t="s">
        <v>142</v>
      </c>
      <c r="I6017" t="s">
        <v>79</v>
      </c>
      <c r="J6017" t="s">
        <v>136</v>
      </c>
      <c r="K6017" t="s">
        <v>22</v>
      </c>
      <c r="L6017" t="s">
        <v>137</v>
      </c>
      <c r="M6017" t="s">
        <v>22191</v>
      </c>
      <c r="N6017" t="s">
        <v>22192</v>
      </c>
      <c r="O6017">
        <v>1.2097222222222221</v>
      </c>
      <c r="P6017">
        <v>11</v>
      </c>
      <c r="Q6017">
        <v>39</v>
      </c>
      <c r="R6017">
        <v>6</v>
      </c>
      <c r="S6017">
        <v>0</v>
      </c>
      <c r="T6017">
        <v>5</v>
      </c>
      <c r="U6017">
        <v>1</v>
      </c>
      <c r="V6017">
        <v>0</v>
      </c>
      <c r="W6017">
        <v>0</v>
      </c>
      <c r="X6017">
        <v>24.174762999999999</v>
      </c>
      <c r="Y6017">
        <v>12.362987</v>
      </c>
      <c r="Z6017">
        <v>4.2914940000000001</v>
      </c>
      <c r="AA6017">
        <v>0</v>
      </c>
      <c r="AB6017">
        <v>13.097595</v>
      </c>
      <c r="AC6017">
        <v>2.4418842999999999</v>
      </c>
      <c r="AD6017">
        <v>0</v>
      </c>
      <c r="AE6017">
        <v>0</v>
      </c>
      <c r="AF6017">
        <v>56.368724999999998</v>
      </c>
    </row>
    <row r="6018" spans="1:32" x14ac:dyDescent="0.3">
      <c r="A6018">
        <v>3017382</v>
      </c>
      <c r="B6018">
        <v>1</v>
      </c>
      <c r="C6018" t="s">
        <v>82</v>
      </c>
      <c r="D6018" t="s">
        <v>106</v>
      </c>
      <c r="E6018" t="s">
        <v>1763</v>
      </c>
      <c r="F6018" t="s">
        <v>1764</v>
      </c>
      <c r="G6018" t="s">
        <v>134</v>
      </c>
      <c r="H6018" t="s">
        <v>142</v>
      </c>
      <c r="I6018" t="s">
        <v>79</v>
      </c>
      <c r="J6018" t="s">
        <v>136</v>
      </c>
      <c r="K6018" t="s">
        <v>22</v>
      </c>
      <c r="L6018" t="s">
        <v>137</v>
      </c>
      <c r="M6018" t="s">
        <v>22193</v>
      </c>
      <c r="N6018" t="s">
        <v>22194</v>
      </c>
      <c r="O6018">
        <v>9.5552777777777784</v>
      </c>
      <c r="P6018">
        <v>0</v>
      </c>
      <c r="Q6018">
        <v>219</v>
      </c>
      <c r="R6018">
        <v>0</v>
      </c>
      <c r="S6018">
        <v>11</v>
      </c>
      <c r="T6018">
        <v>0</v>
      </c>
      <c r="U6018">
        <v>30</v>
      </c>
      <c r="V6018">
        <v>0</v>
      </c>
      <c r="W6018">
        <v>0</v>
      </c>
      <c r="X6018">
        <v>0</v>
      </c>
      <c r="Y6018">
        <v>517.07169999999996</v>
      </c>
      <c r="Z6018">
        <v>0</v>
      </c>
      <c r="AA6018">
        <v>14.194019000000001</v>
      </c>
      <c r="AB6018">
        <v>0</v>
      </c>
      <c r="AC6018">
        <v>246.61685</v>
      </c>
      <c r="AD6018">
        <v>0</v>
      </c>
      <c r="AE6018">
        <v>0</v>
      </c>
      <c r="AF6018">
        <v>777.88256999999999</v>
      </c>
    </row>
    <row r="6019" spans="1:32" x14ac:dyDescent="0.3">
      <c r="A6019">
        <v>3013119</v>
      </c>
      <c r="B6019">
        <v>1</v>
      </c>
      <c r="C6019" t="s">
        <v>82</v>
      </c>
      <c r="D6019" t="s">
        <v>100</v>
      </c>
      <c r="E6019" t="s">
        <v>22195</v>
      </c>
      <c r="F6019" t="s">
        <v>22196</v>
      </c>
      <c r="G6019" t="s">
        <v>134</v>
      </c>
      <c r="H6019" t="s">
        <v>211</v>
      </c>
      <c r="I6019" t="s">
        <v>79</v>
      </c>
      <c r="J6019" t="s">
        <v>136</v>
      </c>
      <c r="K6019" t="s">
        <v>22</v>
      </c>
      <c r="L6019" t="s">
        <v>177</v>
      </c>
      <c r="M6019" t="s">
        <v>22197</v>
      </c>
      <c r="N6019" t="s">
        <v>22198</v>
      </c>
      <c r="O6019">
        <v>1.3487513888888889</v>
      </c>
      <c r="P6019">
        <v>0</v>
      </c>
      <c r="Q6019">
        <v>5357</v>
      </c>
      <c r="R6019">
        <v>0</v>
      </c>
      <c r="S6019">
        <v>0</v>
      </c>
      <c r="T6019">
        <v>0</v>
      </c>
      <c r="U6019">
        <v>694</v>
      </c>
      <c r="V6019">
        <v>0</v>
      </c>
      <c r="W6019">
        <v>2</v>
      </c>
      <c r="X6019">
        <v>0</v>
      </c>
      <c r="Y6019">
        <v>1955.2520999999999</v>
      </c>
      <c r="Z6019">
        <v>0</v>
      </c>
      <c r="AA6019">
        <v>0</v>
      </c>
      <c r="AB6019">
        <v>0</v>
      </c>
      <c r="AC6019">
        <v>506.72800000000001</v>
      </c>
      <c r="AD6019">
        <v>0</v>
      </c>
      <c r="AE6019">
        <v>17.244947</v>
      </c>
      <c r="AF6019">
        <v>2479.2249999999999</v>
      </c>
    </row>
    <row r="6020" spans="1:32" x14ac:dyDescent="0.3">
      <c r="A6020">
        <v>3000732</v>
      </c>
      <c r="B6020">
        <v>1</v>
      </c>
      <c r="C6020" t="s">
        <v>82</v>
      </c>
      <c r="D6020" t="s">
        <v>110</v>
      </c>
      <c r="E6020" t="s">
        <v>5211</v>
      </c>
      <c r="F6020" t="s">
        <v>5212</v>
      </c>
      <c r="G6020" t="s">
        <v>134</v>
      </c>
      <c r="H6020" t="s">
        <v>147</v>
      </c>
      <c r="I6020" t="s">
        <v>79</v>
      </c>
      <c r="J6020" t="s">
        <v>136</v>
      </c>
      <c r="K6020" t="s">
        <v>22</v>
      </c>
      <c r="L6020" t="s">
        <v>137</v>
      </c>
      <c r="M6020" t="s">
        <v>22199</v>
      </c>
      <c r="N6020" t="s">
        <v>22200</v>
      </c>
      <c r="O6020">
        <v>2.701111111111111</v>
      </c>
      <c r="P6020">
        <v>1</v>
      </c>
      <c r="Q6020">
        <v>0</v>
      </c>
      <c r="R6020">
        <v>52</v>
      </c>
      <c r="S6020">
        <v>19</v>
      </c>
      <c r="T6020">
        <v>32</v>
      </c>
      <c r="U6020">
        <v>8</v>
      </c>
      <c r="V6020">
        <v>1</v>
      </c>
      <c r="W6020">
        <v>0</v>
      </c>
      <c r="X6020">
        <v>9.8365965000000006</v>
      </c>
      <c r="Y6020">
        <v>0</v>
      </c>
      <c r="Z6020">
        <v>204.10265000000001</v>
      </c>
      <c r="AA6020">
        <v>12.808192</v>
      </c>
      <c r="AB6020">
        <v>613.4864</v>
      </c>
      <c r="AC6020">
        <v>12.383558000000001</v>
      </c>
      <c r="AD6020">
        <v>2.8459873</v>
      </c>
      <c r="AE6020">
        <v>0</v>
      </c>
      <c r="AF6020">
        <v>855.46339999999998</v>
      </c>
    </row>
    <row r="6021" spans="1:32" x14ac:dyDescent="0.3">
      <c r="A6021">
        <v>3000191</v>
      </c>
      <c r="B6021">
        <v>1</v>
      </c>
      <c r="C6021" t="s">
        <v>82</v>
      </c>
      <c r="D6021" t="s">
        <v>90</v>
      </c>
      <c r="E6021" t="s">
        <v>22201</v>
      </c>
      <c r="F6021" t="s">
        <v>22202</v>
      </c>
      <c r="G6021" t="s">
        <v>134</v>
      </c>
      <c r="H6021" t="s">
        <v>336</v>
      </c>
      <c r="I6021" t="s">
        <v>78</v>
      </c>
      <c r="J6021" t="s">
        <v>136</v>
      </c>
      <c r="K6021" t="s">
        <v>22</v>
      </c>
      <c r="L6021" t="s">
        <v>137</v>
      </c>
      <c r="M6021" t="s">
        <v>22203</v>
      </c>
      <c r="N6021" t="s">
        <v>22204</v>
      </c>
      <c r="O6021">
        <v>2.506388888888889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6</v>
      </c>
      <c r="V6021">
        <v>0</v>
      </c>
      <c r="W6021">
        <v>1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102.24396</v>
      </c>
      <c r="AD6021">
        <v>0</v>
      </c>
      <c r="AE6021">
        <v>5.3564340000000001</v>
      </c>
      <c r="AF6021">
        <v>107.60039500000001</v>
      </c>
    </row>
    <row r="6022" spans="1:32" x14ac:dyDescent="0.3">
      <c r="A6022">
        <v>3016668</v>
      </c>
      <c r="B6022">
        <v>1</v>
      </c>
      <c r="C6022" t="s">
        <v>82</v>
      </c>
      <c r="D6022" t="s">
        <v>106</v>
      </c>
      <c r="E6022" t="s">
        <v>11535</v>
      </c>
      <c r="F6022" t="s">
        <v>11536</v>
      </c>
      <c r="G6022" t="s">
        <v>134</v>
      </c>
      <c r="H6022" t="s">
        <v>142</v>
      </c>
      <c r="I6022" t="s">
        <v>79</v>
      </c>
      <c r="J6022" t="s">
        <v>136</v>
      </c>
      <c r="K6022" t="s">
        <v>22</v>
      </c>
      <c r="L6022" t="s">
        <v>137</v>
      </c>
      <c r="M6022" t="s">
        <v>22205</v>
      </c>
      <c r="N6022" t="s">
        <v>22206</v>
      </c>
      <c r="O6022">
        <v>7.3255555555555558</v>
      </c>
      <c r="P6022">
        <v>0</v>
      </c>
      <c r="Q6022">
        <v>437</v>
      </c>
      <c r="R6022">
        <v>0</v>
      </c>
      <c r="S6022">
        <v>0</v>
      </c>
      <c r="T6022">
        <v>0</v>
      </c>
      <c r="U6022">
        <v>19</v>
      </c>
      <c r="V6022">
        <v>0</v>
      </c>
      <c r="W6022">
        <v>0</v>
      </c>
      <c r="X6022">
        <v>0</v>
      </c>
      <c r="Y6022">
        <v>835.05364999999995</v>
      </c>
      <c r="Z6022">
        <v>0</v>
      </c>
      <c r="AA6022">
        <v>0</v>
      </c>
      <c r="AB6022">
        <v>0</v>
      </c>
      <c r="AC6022">
        <v>73.361609999999999</v>
      </c>
      <c r="AD6022">
        <v>0</v>
      </c>
      <c r="AE6022">
        <v>0</v>
      </c>
      <c r="AF6022">
        <v>908.41520000000003</v>
      </c>
    </row>
    <row r="6023" spans="1:32" x14ac:dyDescent="0.3">
      <c r="A6023">
        <v>3040909</v>
      </c>
      <c r="B6023">
        <v>1</v>
      </c>
      <c r="C6023" t="s">
        <v>83</v>
      </c>
      <c r="D6023" t="s">
        <v>129</v>
      </c>
      <c r="E6023" t="s">
        <v>22207</v>
      </c>
      <c r="F6023" t="s">
        <v>1306</v>
      </c>
      <c r="G6023" t="s">
        <v>134</v>
      </c>
      <c r="H6023" t="s">
        <v>211</v>
      </c>
      <c r="I6023" t="s">
        <v>79</v>
      </c>
      <c r="J6023" t="s">
        <v>136</v>
      </c>
      <c r="K6023" t="s">
        <v>22</v>
      </c>
      <c r="L6023" t="s">
        <v>177</v>
      </c>
      <c r="M6023" t="s">
        <v>22208</v>
      </c>
      <c r="N6023" t="s">
        <v>22209</v>
      </c>
      <c r="O6023">
        <v>0.17696250000000002</v>
      </c>
      <c r="P6023">
        <v>0</v>
      </c>
      <c r="Q6023">
        <v>314</v>
      </c>
      <c r="R6023">
        <v>0</v>
      </c>
      <c r="S6023">
        <v>1</v>
      </c>
      <c r="T6023">
        <v>0</v>
      </c>
      <c r="U6023">
        <v>318</v>
      </c>
      <c r="V6023">
        <v>0</v>
      </c>
      <c r="W6023">
        <v>13</v>
      </c>
      <c r="X6023">
        <v>0</v>
      </c>
      <c r="Y6023">
        <v>14.643259</v>
      </c>
      <c r="Z6023">
        <v>0</v>
      </c>
      <c r="AA6023">
        <v>5.3698506E-4</v>
      </c>
      <c r="AB6023">
        <v>0</v>
      </c>
      <c r="AC6023">
        <v>88.366034999999997</v>
      </c>
      <c r="AD6023">
        <v>0</v>
      </c>
      <c r="AE6023">
        <v>47.159103000000002</v>
      </c>
      <c r="AF6023">
        <v>150.16892999999999</v>
      </c>
    </row>
    <row r="6024" spans="1:32" x14ac:dyDescent="0.3">
      <c r="A6024">
        <v>3012440</v>
      </c>
      <c r="B6024">
        <v>1</v>
      </c>
      <c r="C6024" t="s">
        <v>82</v>
      </c>
      <c r="D6024" t="s">
        <v>113</v>
      </c>
      <c r="E6024" t="s">
        <v>22210</v>
      </c>
      <c r="F6024" t="s">
        <v>22211</v>
      </c>
      <c r="G6024" t="s">
        <v>134</v>
      </c>
      <c r="H6024" t="s">
        <v>404</v>
      </c>
      <c r="I6024" t="s">
        <v>78</v>
      </c>
      <c r="J6024" t="s">
        <v>136</v>
      </c>
      <c r="K6024" t="s">
        <v>22</v>
      </c>
      <c r="L6024" t="s">
        <v>177</v>
      </c>
      <c r="M6024" t="s">
        <v>22212</v>
      </c>
      <c r="N6024" t="s">
        <v>22213</v>
      </c>
      <c r="O6024">
        <v>1.9465116666666666</v>
      </c>
      <c r="P6024">
        <v>0</v>
      </c>
      <c r="Q6024">
        <v>23</v>
      </c>
      <c r="R6024">
        <v>0</v>
      </c>
      <c r="S6024">
        <v>0</v>
      </c>
      <c r="T6024">
        <v>0</v>
      </c>
      <c r="U6024">
        <v>20</v>
      </c>
      <c r="V6024">
        <v>0</v>
      </c>
      <c r="W6024">
        <v>0</v>
      </c>
      <c r="X6024">
        <v>0</v>
      </c>
      <c r="Y6024">
        <v>31.319800999999998</v>
      </c>
      <c r="Z6024">
        <v>0</v>
      </c>
      <c r="AA6024">
        <v>0</v>
      </c>
      <c r="AB6024">
        <v>0</v>
      </c>
      <c r="AC6024">
        <v>49.118298000000003</v>
      </c>
      <c r="AD6024">
        <v>0</v>
      </c>
      <c r="AE6024">
        <v>0</v>
      </c>
      <c r="AF6024">
        <v>80.438095000000004</v>
      </c>
    </row>
    <row r="6025" spans="1:32" x14ac:dyDescent="0.3">
      <c r="A6025">
        <v>3005224</v>
      </c>
      <c r="B6025">
        <v>1</v>
      </c>
      <c r="C6025" t="s">
        <v>82</v>
      </c>
      <c r="D6025" t="s">
        <v>89</v>
      </c>
      <c r="E6025" t="s">
        <v>22214</v>
      </c>
      <c r="F6025" t="s">
        <v>22215</v>
      </c>
      <c r="G6025" t="s">
        <v>134</v>
      </c>
      <c r="H6025" t="s">
        <v>147</v>
      </c>
      <c r="I6025" t="s">
        <v>78</v>
      </c>
      <c r="J6025" t="s">
        <v>136</v>
      </c>
      <c r="K6025" t="s">
        <v>22</v>
      </c>
      <c r="L6025" t="s">
        <v>137</v>
      </c>
      <c r="M6025" t="s">
        <v>22216</v>
      </c>
      <c r="N6025" t="s">
        <v>22217</v>
      </c>
      <c r="O6025">
        <v>3.2549999999999999</v>
      </c>
      <c r="P6025">
        <v>0</v>
      </c>
      <c r="Q6025">
        <v>27</v>
      </c>
      <c r="R6025">
        <v>0</v>
      </c>
      <c r="S6025">
        <v>20</v>
      </c>
      <c r="T6025">
        <v>0</v>
      </c>
      <c r="U6025">
        <v>9</v>
      </c>
      <c r="V6025">
        <v>0</v>
      </c>
      <c r="W6025">
        <v>0</v>
      </c>
      <c r="X6025">
        <v>0</v>
      </c>
      <c r="Y6025">
        <v>23.734363999999999</v>
      </c>
      <c r="Z6025">
        <v>0</v>
      </c>
      <c r="AA6025">
        <v>27.865062999999999</v>
      </c>
      <c r="AB6025">
        <v>0</v>
      </c>
      <c r="AC6025">
        <v>12.824381000000001</v>
      </c>
      <c r="AD6025">
        <v>0</v>
      </c>
      <c r="AE6025">
        <v>0</v>
      </c>
      <c r="AF6025">
        <v>64.423805000000002</v>
      </c>
    </row>
    <row r="6026" spans="1:32" x14ac:dyDescent="0.3">
      <c r="A6026">
        <v>3002615</v>
      </c>
      <c r="B6026">
        <v>1</v>
      </c>
      <c r="C6026" t="s">
        <v>83</v>
      </c>
      <c r="D6026" t="s">
        <v>130</v>
      </c>
      <c r="E6026" t="s">
        <v>10764</v>
      </c>
      <c r="F6026" t="s">
        <v>10765</v>
      </c>
      <c r="G6026" t="s">
        <v>134</v>
      </c>
      <c r="H6026" t="s">
        <v>367</v>
      </c>
      <c r="I6026" t="s">
        <v>78</v>
      </c>
      <c r="J6026" t="s">
        <v>136</v>
      </c>
      <c r="K6026" t="s">
        <v>22</v>
      </c>
      <c r="L6026" t="s">
        <v>177</v>
      </c>
      <c r="M6026" t="s">
        <v>22218</v>
      </c>
      <c r="N6026" t="s">
        <v>22219</v>
      </c>
      <c r="O6026">
        <v>5.0001899999999999</v>
      </c>
      <c r="P6026">
        <v>0</v>
      </c>
      <c r="Q6026">
        <v>8</v>
      </c>
      <c r="R6026">
        <v>0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0</v>
      </c>
      <c r="Y6026">
        <v>7.8125362000000003</v>
      </c>
      <c r="Z6026">
        <v>0</v>
      </c>
      <c r="AA6026">
        <v>0</v>
      </c>
      <c r="AB6026">
        <v>0</v>
      </c>
      <c r="AC6026">
        <v>5.9321903999999996</v>
      </c>
      <c r="AD6026">
        <v>0</v>
      </c>
      <c r="AE6026">
        <v>0</v>
      </c>
      <c r="AF6026">
        <v>13.744726</v>
      </c>
    </row>
    <row r="6027" spans="1:32" x14ac:dyDescent="0.3">
      <c r="A6027">
        <v>3011102</v>
      </c>
      <c r="B6027">
        <v>1</v>
      </c>
      <c r="C6027" t="s">
        <v>82</v>
      </c>
      <c r="D6027" t="s">
        <v>111</v>
      </c>
      <c r="E6027" t="s">
        <v>22220</v>
      </c>
      <c r="F6027" t="s">
        <v>22221</v>
      </c>
      <c r="G6027" t="s">
        <v>134</v>
      </c>
      <c r="H6027" t="s">
        <v>247</v>
      </c>
      <c r="I6027" t="s">
        <v>78</v>
      </c>
      <c r="J6027" t="s">
        <v>136</v>
      </c>
      <c r="K6027" t="s">
        <v>22</v>
      </c>
      <c r="L6027" t="s">
        <v>177</v>
      </c>
      <c r="M6027" t="s">
        <v>22222</v>
      </c>
      <c r="N6027" t="s">
        <v>22223</v>
      </c>
      <c r="O6027">
        <v>3.3749277777777777</v>
      </c>
      <c r="P6027">
        <v>0</v>
      </c>
      <c r="Q6027">
        <v>128</v>
      </c>
      <c r="R6027">
        <v>0</v>
      </c>
      <c r="S6027">
        <v>2</v>
      </c>
      <c r="T6027">
        <v>0</v>
      </c>
      <c r="U6027">
        <v>7</v>
      </c>
      <c r="V6027">
        <v>0</v>
      </c>
      <c r="W6027">
        <v>0</v>
      </c>
      <c r="X6027">
        <v>0</v>
      </c>
      <c r="Y6027">
        <v>88.001159999999999</v>
      </c>
      <c r="Z6027">
        <v>0</v>
      </c>
      <c r="AA6027">
        <v>2.4328897</v>
      </c>
      <c r="AB6027">
        <v>0</v>
      </c>
      <c r="AC6027">
        <v>53.811920000000001</v>
      </c>
      <c r="AD6027">
        <v>0</v>
      </c>
      <c r="AE6027">
        <v>0</v>
      </c>
      <c r="AF6027">
        <v>144.24597</v>
      </c>
    </row>
    <row r="6028" spans="1:32" x14ac:dyDescent="0.3">
      <c r="A6028">
        <v>3005330</v>
      </c>
      <c r="B6028">
        <v>1</v>
      </c>
      <c r="C6028" t="s">
        <v>82</v>
      </c>
      <c r="D6028" t="s">
        <v>88</v>
      </c>
      <c r="E6028" t="s">
        <v>22156</v>
      </c>
      <c r="F6028" t="s">
        <v>22157</v>
      </c>
      <c r="G6028" t="s">
        <v>134</v>
      </c>
      <c r="H6028" t="s">
        <v>142</v>
      </c>
      <c r="I6028" t="s">
        <v>79</v>
      </c>
      <c r="J6028" t="s">
        <v>136</v>
      </c>
      <c r="K6028" t="s">
        <v>22</v>
      </c>
      <c r="L6028" t="s">
        <v>137</v>
      </c>
      <c r="M6028" t="s">
        <v>22224</v>
      </c>
      <c r="N6028" t="s">
        <v>22225</v>
      </c>
      <c r="O6028">
        <v>5.8672222222222219</v>
      </c>
      <c r="P6028">
        <v>0</v>
      </c>
      <c r="Q6028">
        <v>12</v>
      </c>
      <c r="R6028">
        <v>2</v>
      </c>
      <c r="S6028">
        <v>10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6.8674059999999999</v>
      </c>
      <c r="Z6028">
        <v>2.0220989999999999</v>
      </c>
      <c r="AA6028">
        <v>23.135172000000001</v>
      </c>
      <c r="AB6028">
        <v>0</v>
      </c>
      <c r="AC6028">
        <v>0</v>
      </c>
      <c r="AD6028">
        <v>0</v>
      </c>
      <c r="AE6028">
        <v>0</v>
      </c>
      <c r="AF6028">
        <v>32.024676999999997</v>
      </c>
    </row>
    <row r="6029" spans="1:32" x14ac:dyDescent="0.3">
      <c r="A6029">
        <v>3040905</v>
      </c>
      <c r="B6029">
        <v>1</v>
      </c>
      <c r="C6029" t="s">
        <v>83</v>
      </c>
      <c r="D6029" t="s">
        <v>129</v>
      </c>
      <c r="E6029" t="s">
        <v>22226</v>
      </c>
      <c r="F6029" t="s">
        <v>22227</v>
      </c>
      <c r="G6029" t="s">
        <v>134</v>
      </c>
      <c r="H6029" t="s">
        <v>211</v>
      </c>
      <c r="I6029" t="s">
        <v>79</v>
      </c>
      <c r="J6029" t="s">
        <v>136</v>
      </c>
      <c r="K6029" t="s">
        <v>22</v>
      </c>
      <c r="L6029" t="s">
        <v>177</v>
      </c>
      <c r="M6029" t="s">
        <v>22208</v>
      </c>
      <c r="N6029" t="s">
        <v>22228</v>
      </c>
      <c r="O6029">
        <v>0.33120444444444447</v>
      </c>
      <c r="P6029">
        <v>0</v>
      </c>
      <c r="Q6029">
        <v>3</v>
      </c>
      <c r="R6029">
        <v>1</v>
      </c>
      <c r="S6029">
        <v>1</v>
      </c>
      <c r="T6029">
        <v>6</v>
      </c>
      <c r="U6029">
        <v>170</v>
      </c>
      <c r="V6029">
        <v>11</v>
      </c>
      <c r="W6029">
        <v>1</v>
      </c>
      <c r="X6029">
        <v>0</v>
      </c>
      <c r="Y6029">
        <v>0.18903928</v>
      </c>
      <c r="Z6029">
        <v>0.19708893999999999</v>
      </c>
      <c r="AA6029">
        <v>3.4423905999999997E-2</v>
      </c>
      <c r="AB6029">
        <v>115.97103</v>
      </c>
      <c r="AC6029">
        <v>58.113132</v>
      </c>
      <c r="AD6029">
        <v>887.55449999999996</v>
      </c>
      <c r="AE6029">
        <v>8.9380810000000004</v>
      </c>
      <c r="AF6029">
        <v>1070.9973</v>
      </c>
    </row>
    <row r="6030" spans="1:32" x14ac:dyDescent="0.3">
      <c r="A6030">
        <v>3008369</v>
      </c>
      <c r="B6030">
        <v>1</v>
      </c>
      <c r="C6030" t="s">
        <v>82</v>
      </c>
      <c r="D6030" t="s">
        <v>92</v>
      </c>
      <c r="E6030" t="s">
        <v>6105</v>
      </c>
      <c r="F6030" t="s">
        <v>6106</v>
      </c>
      <c r="G6030" t="s">
        <v>134</v>
      </c>
      <c r="H6030" t="s">
        <v>147</v>
      </c>
      <c r="I6030" t="s">
        <v>79</v>
      </c>
      <c r="J6030" t="s">
        <v>136</v>
      </c>
      <c r="K6030" t="s">
        <v>22</v>
      </c>
      <c r="L6030" t="s">
        <v>137</v>
      </c>
      <c r="M6030" t="s">
        <v>22229</v>
      </c>
      <c r="N6030" t="s">
        <v>22230</v>
      </c>
      <c r="O6030">
        <v>3.0055555555555555</v>
      </c>
      <c r="P6030">
        <v>0</v>
      </c>
      <c r="Q6030">
        <v>40</v>
      </c>
      <c r="R6030">
        <v>0</v>
      </c>
      <c r="S6030">
        <v>5</v>
      </c>
      <c r="T6030">
        <v>2</v>
      </c>
      <c r="U6030">
        <v>3</v>
      </c>
      <c r="V6030">
        <v>0</v>
      </c>
      <c r="W6030">
        <v>0</v>
      </c>
      <c r="X6030">
        <v>0</v>
      </c>
      <c r="Y6030">
        <v>7.9623869999999997</v>
      </c>
      <c r="Z6030">
        <v>0</v>
      </c>
      <c r="AA6030">
        <v>4.7572336000000002</v>
      </c>
      <c r="AB6030">
        <v>13.967892000000001</v>
      </c>
      <c r="AC6030">
        <v>0.174785</v>
      </c>
      <c r="AD6030">
        <v>0</v>
      </c>
      <c r="AE6030">
        <v>0</v>
      </c>
      <c r="AF6030">
        <v>26.862297000000002</v>
      </c>
    </row>
    <row r="6031" spans="1:32" x14ac:dyDescent="0.3">
      <c r="A6031">
        <v>3017383</v>
      </c>
      <c r="B6031">
        <v>1</v>
      </c>
      <c r="C6031" t="s">
        <v>82</v>
      </c>
      <c r="D6031" t="s">
        <v>106</v>
      </c>
      <c r="E6031" t="s">
        <v>11329</v>
      </c>
      <c r="F6031" t="s">
        <v>11330</v>
      </c>
      <c r="G6031" t="s">
        <v>134</v>
      </c>
      <c r="H6031" t="s">
        <v>142</v>
      </c>
      <c r="I6031" t="s">
        <v>79</v>
      </c>
      <c r="J6031" t="s">
        <v>136</v>
      </c>
      <c r="K6031" t="s">
        <v>22</v>
      </c>
      <c r="L6031" t="s">
        <v>137</v>
      </c>
      <c r="M6031" t="s">
        <v>22231</v>
      </c>
      <c r="N6031" t="s">
        <v>22232</v>
      </c>
      <c r="O6031">
        <v>9.4813888888888886</v>
      </c>
      <c r="P6031">
        <v>0</v>
      </c>
      <c r="Q6031">
        <v>207</v>
      </c>
      <c r="R6031">
        <v>0</v>
      </c>
      <c r="S6031">
        <v>12</v>
      </c>
      <c r="T6031">
        <v>0</v>
      </c>
      <c r="U6031">
        <v>8</v>
      </c>
      <c r="V6031">
        <v>0</v>
      </c>
      <c r="W6031">
        <v>0</v>
      </c>
      <c r="X6031">
        <v>0</v>
      </c>
      <c r="Y6031">
        <v>412.62732</v>
      </c>
      <c r="Z6031">
        <v>0</v>
      </c>
      <c r="AA6031">
        <v>5.6012936</v>
      </c>
      <c r="AB6031">
        <v>0</v>
      </c>
      <c r="AC6031">
        <v>44.100628</v>
      </c>
      <c r="AD6031">
        <v>0</v>
      </c>
      <c r="AE6031">
        <v>0</v>
      </c>
      <c r="AF6031">
        <v>462.32925</v>
      </c>
    </row>
    <row r="6032" spans="1:32" x14ac:dyDescent="0.3">
      <c r="A6032">
        <v>3009851</v>
      </c>
      <c r="B6032">
        <v>1</v>
      </c>
      <c r="C6032" t="s">
        <v>82</v>
      </c>
      <c r="D6032" t="s">
        <v>91</v>
      </c>
      <c r="E6032" t="s">
        <v>21979</v>
      </c>
      <c r="F6032" t="s">
        <v>21980</v>
      </c>
      <c r="G6032" t="s">
        <v>134</v>
      </c>
      <c r="H6032" t="s">
        <v>692</v>
      </c>
      <c r="I6032" t="s">
        <v>78</v>
      </c>
      <c r="J6032" t="s">
        <v>136</v>
      </c>
      <c r="K6032" t="s">
        <v>22</v>
      </c>
      <c r="L6032" t="s">
        <v>177</v>
      </c>
      <c r="M6032" t="s">
        <v>22233</v>
      </c>
      <c r="N6032" t="s">
        <v>22234</v>
      </c>
      <c r="O6032">
        <v>2.1272041666666666</v>
      </c>
      <c r="P6032">
        <v>0</v>
      </c>
      <c r="Q6032">
        <v>640</v>
      </c>
      <c r="R6032">
        <v>0</v>
      </c>
      <c r="S6032">
        <v>0</v>
      </c>
      <c r="T6032">
        <v>0</v>
      </c>
      <c r="U6032">
        <v>52</v>
      </c>
      <c r="V6032">
        <v>0</v>
      </c>
      <c r="W6032">
        <v>0</v>
      </c>
      <c r="X6032">
        <v>0</v>
      </c>
      <c r="Y6032">
        <v>401.87835999999999</v>
      </c>
      <c r="Z6032">
        <v>0</v>
      </c>
      <c r="AA6032">
        <v>0</v>
      </c>
      <c r="AB6032">
        <v>0</v>
      </c>
      <c r="AC6032">
        <v>113.16313</v>
      </c>
      <c r="AD6032">
        <v>0</v>
      </c>
      <c r="AE6032">
        <v>0</v>
      </c>
      <c r="AF6032">
        <v>515.04150000000004</v>
      </c>
    </row>
    <row r="6033" spans="1:32" x14ac:dyDescent="0.3">
      <c r="A6033">
        <v>3001456</v>
      </c>
      <c r="B6033">
        <v>1</v>
      </c>
      <c r="C6033" t="s">
        <v>82</v>
      </c>
      <c r="D6033" t="s">
        <v>106</v>
      </c>
      <c r="E6033" t="s">
        <v>1763</v>
      </c>
      <c r="F6033" t="s">
        <v>1764</v>
      </c>
      <c r="G6033" t="s">
        <v>134</v>
      </c>
      <c r="H6033" t="s">
        <v>142</v>
      </c>
      <c r="I6033" t="s">
        <v>79</v>
      </c>
      <c r="J6033" t="s">
        <v>136</v>
      </c>
      <c r="K6033" t="s">
        <v>22</v>
      </c>
      <c r="L6033" t="s">
        <v>137</v>
      </c>
      <c r="M6033" t="s">
        <v>22235</v>
      </c>
      <c r="N6033" t="s">
        <v>22236</v>
      </c>
      <c r="O6033">
        <v>8.9997222222222231</v>
      </c>
      <c r="P6033">
        <v>0</v>
      </c>
      <c r="Q6033">
        <v>219</v>
      </c>
      <c r="R6033">
        <v>0</v>
      </c>
      <c r="S6033">
        <v>11</v>
      </c>
      <c r="T6033">
        <v>0</v>
      </c>
      <c r="U6033">
        <v>29</v>
      </c>
      <c r="V6033">
        <v>0</v>
      </c>
      <c r="W6033">
        <v>0</v>
      </c>
      <c r="X6033">
        <v>0</v>
      </c>
      <c r="Y6033">
        <v>501.23021999999997</v>
      </c>
      <c r="Z6033">
        <v>0</v>
      </c>
      <c r="AA6033">
        <v>11.880559999999999</v>
      </c>
      <c r="AB6033">
        <v>0</v>
      </c>
      <c r="AC6033">
        <v>222.2286</v>
      </c>
      <c r="AD6033">
        <v>0</v>
      </c>
      <c r="AE6033">
        <v>0</v>
      </c>
      <c r="AF6033">
        <v>735.33939999999996</v>
      </c>
    </row>
    <row r="6034" spans="1:32" x14ac:dyDescent="0.3">
      <c r="A6034">
        <v>3000070</v>
      </c>
      <c r="B6034">
        <v>1</v>
      </c>
      <c r="C6034" t="s">
        <v>82</v>
      </c>
      <c r="D6034" t="s">
        <v>113</v>
      </c>
      <c r="E6034" t="s">
        <v>11421</v>
      </c>
      <c r="F6034" t="s">
        <v>11422</v>
      </c>
      <c r="G6034" t="s">
        <v>134</v>
      </c>
      <c r="H6034" t="s">
        <v>336</v>
      </c>
      <c r="I6034" t="s">
        <v>78</v>
      </c>
      <c r="J6034" t="s">
        <v>136</v>
      </c>
      <c r="K6034" t="s">
        <v>22</v>
      </c>
      <c r="L6034" t="s">
        <v>137</v>
      </c>
      <c r="M6034" t="s">
        <v>22237</v>
      </c>
      <c r="N6034" t="s">
        <v>22238</v>
      </c>
      <c r="O6034">
        <v>7.4852777777777781</v>
      </c>
      <c r="P6034">
        <v>0</v>
      </c>
      <c r="Q6034">
        <v>115</v>
      </c>
      <c r="R6034">
        <v>0</v>
      </c>
      <c r="S6034">
        <v>3</v>
      </c>
      <c r="T6034">
        <v>0</v>
      </c>
      <c r="U6034">
        <v>4</v>
      </c>
      <c r="V6034">
        <v>0</v>
      </c>
      <c r="W6034">
        <v>0</v>
      </c>
      <c r="X6034">
        <v>0</v>
      </c>
      <c r="Y6034">
        <v>335.44247000000001</v>
      </c>
      <c r="Z6034">
        <v>0</v>
      </c>
      <c r="AA6034">
        <v>13.178126000000001</v>
      </c>
      <c r="AB6034">
        <v>0</v>
      </c>
      <c r="AC6034">
        <v>138.24457000000001</v>
      </c>
      <c r="AD6034">
        <v>0</v>
      </c>
      <c r="AE6034">
        <v>0</v>
      </c>
      <c r="AF6034">
        <v>486.86516999999998</v>
      </c>
    </row>
    <row r="6035" spans="1:32" x14ac:dyDescent="0.3">
      <c r="A6035">
        <v>3004741</v>
      </c>
      <c r="B6035">
        <v>1</v>
      </c>
      <c r="C6035" t="s">
        <v>82</v>
      </c>
      <c r="D6035" t="s">
        <v>92</v>
      </c>
      <c r="E6035" t="s">
        <v>22079</v>
      </c>
      <c r="F6035" t="s">
        <v>22080</v>
      </c>
      <c r="G6035" t="s">
        <v>134</v>
      </c>
      <c r="H6035" t="s">
        <v>147</v>
      </c>
      <c r="I6035" t="s">
        <v>79</v>
      </c>
      <c r="J6035" t="s">
        <v>136</v>
      </c>
      <c r="K6035" t="s">
        <v>22</v>
      </c>
      <c r="L6035" t="s">
        <v>137</v>
      </c>
      <c r="M6035" t="s">
        <v>22239</v>
      </c>
      <c r="N6035" t="s">
        <v>22240</v>
      </c>
      <c r="O6035">
        <v>4.8955555555555552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8.2134269999999994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8.2134269999999994</v>
      </c>
    </row>
    <row r="6036" spans="1:32" x14ac:dyDescent="0.3">
      <c r="A6036">
        <v>3016670</v>
      </c>
      <c r="B6036">
        <v>1</v>
      </c>
      <c r="C6036" t="s">
        <v>82</v>
      </c>
      <c r="D6036" t="s">
        <v>99</v>
      </c>
      <c r="E6036" t="s">
        <v>3453</v>
      </c>
      <c r="F6036" t="s">
        <v>3454</v>
      </c>
      <c r="G6036" t="s">
        <v>134</v>
      </c>
      <c r="H6036" t="s">
        <v>147</v>
      </c>
      <c r="I6036" t="s">
        <v>79</v>
      </c>
      <c r="J6036" t="s">
        <v>136</v>
      </c>
      <c r="K6036" t="s">
        <v>22</v>
      </c>
      <c r="L6036" t="s">
        <v>137</v>
      </c>
      <c r="M6036" t="s">
        <v>22241</v>
      </c>
      <c r="N6036" t="s">
        <v>22242</v>
      </c>
      <c r="O6036">
        <v>6.1475</v>
      </c>
      <c r="P6036">
        <v>0</v>
      </c>
      <c r="Q6036">
        <v>0</v>
      </c>
      <c r="R6036">
        <v>0</v>
      </c>
      <c r="S6036">
        <v>0</v>
      </c>
      <c r="T6036">
        <v>7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2288.7727</v>
      </c>
      <c r="AC6036">
        <v>0</v>
      </c>
      <c r="AD6036">
        <v>0</v>
      </c>
      <c r="AE6036">
        <v>0</v>
      </c>
      <c r="AF6036">
        <v>2288.7727</v>
      </c>
    </row>
    <row r="6037" spans="1:32" x14ac:dyDescent="0.3">
      <c r="A6037">
        <v>3001265</v>
      </c>
      <c r="B6037">
        <v>1</v>
      </c>
      <c r="C6037" t="s">
        <v>82</v>
      </c>
      <c r="D6037" t="s">
        <v>90</v>
      </c>
      <c r="E6037" t="s">
        <v>22243</v>
      </c>
      <c r="F6037" t="s">
        <v>22244</v>
      </c>
      <c r="G6037" t="s">
        <v>134</v>
      </c>
      <c r="H6037" t="s">
        <v>147</v>
      </c>
      <c r="I6037" t="s">
        <v>78</v>
      </c>
      <c r="J6037" t="s">
        <v>136</v>
      </c>
      <c r="K6037" t="s">
        <v>22</v>
      </c>
      <c r="L6037" t="s">
        <v>137</v>
      </c>
      <c r="M6037" t="s">
        <v>22245</v>
      </c>
      <c r="N6037" t="s">
        <v>22246</v>
      </c>
      <c r="O6037">
        <v>8.1469444444444452</v>
      </c>
      <c r="P6037">
        <v>0</v>
      </c>
      <c r="Q6037">
        <v>506</v>
      </c>
      <c r="R6037">
        <v>0</v>
      </c>
      <c r="S6037">
        <v>0</v>
      </c>
      <c r="T6037">
        <v>0</v>
      </c>
      <c r="U6037">
        <v>90</v>
      </c>
      <c r="V6037">
        <v>0</v>
      </c>
      <c r="W6037">
        <v>0</v>
      </c>
      <c r="X6037">
        <v>0</v>
      </c>
      <c r="Y6037">
        <v>1782.5786000000001</v>
      </c>
      <c r="Z6037">
        <v>0</v>
      </c>
      <c r="AA6037">
        <v>0</v>
      </c>
      <c r="AB6037">
        <v>0</v>
      </c>
      <c r="AC6037">
        <v>357.1771</v>
      </c>
      <c r="AD6037">
        <v>0</v>
      </c>
      <c r="AE6037">
        <v>0</v>
      </c>
      <c r="AF6037">
        <v>2139.7556</v>
      </c>
    </row>
    <row r="6038" spans="1:32" x14ac:dyDescent="0.3">
      <c r="A6038">
        <v>3007231</v>
      </c>
      <c r="B6038">
        <v>1</v>
      </c>
      <c r="C6038" t="s">
        <v>82</v>
      </c>
      <c r="D6038" t="s">
        <v>105</v>
      </c>
      <c r="E6038" t="s">
        <v>22247</v>
      </c>
      <c r="F6038" t="s">
        <v>22248</v>
      </c>
      <c r="G6038" t="s">
        <v>134</v>
      </c>
      <c r="H6038" t="s">
        <v>147</v>
      </c>
      <c r="I6038" t="s">
        <v>78</v>
      </c>
      <c r="J6038" t="s">
        <v>136</v>
      </c>
      <c r="K6038" t="s">
        <v>22</v>
      </c>
      <c r="L6038" t="s">
        <v>137</v>
      </c>
      <c r="M6038" t="s">
        <v>22249</v>
      </c>
      <c r="N6038" t="s">
        <v>22250</v>
      </c>
      <c r="O6038">
        <v>2.1438888888888887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26</v>
      </c>
      <c r="V6038">
        <v>0</v>
      </c>
      <c r="W6038">
        <v>10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227.86975000000001</v>
      </c>
      <c r="AD6038">
        <v>0</v>
      </c>
      <c r="AE6038">
        <v>108.12532</v>
      </c>
      <c r="AF6038">
        <v>335.99509999999998</v>
      </c>
    </row>
    <row r="6039" spans="1:32" x14ac:dyDescent="0.3">
      <c r="A6039">
        <v>3001499</v>
      </c>
      <c r="B6039">
        <v>1</v>
      </c>
      <c r="C6039" t="s">
        <v>82</v>
      </c>
      <c r="D6039" t="s">
        <v>112</v>
      </c>
      <c r="E6039" t="s">
        <v>22251</v>
      </c>
      <c r="F6039" t="s">
        <v>22252</v>
      </c>
      <c r="G6039" t="s">
        <v>134</v>
      </c>
      <c r="H6039" t="s">
        <v>142</v>
      </c>
      <c r="I6039" t="s">
        <v>79</v>
      </c>
      <c r="J6039" t="s">
        <v>136</v>
      </c>
      <c r="K6039" t="s">
        <v>22</v>
      </c>
      <c r="L6039" t="s">
        <v>137</v>
      </c>
      <c r="M6039" t="s">
        <v>22253</v>
      </c>
      <c r="N6039" t="s">
        <v>22254</v>
      </c>
      <c r="O6039">
        <v>2.1850000000000001</v>
      </c>
      <c r="P6039">
        <v>0</v>
      </c>
      <c r="Q6039">
        <v>0</v>
      </c>
      <c r="R6039">
        <v>0</v>
      </c>
      <c r="S6039">
        <v>0</v>
      </c>
      <c r="T6039">
        <v>12</v>
      </c>
      <c r="U6039">
        <v>0</v>
      </c>
      <c r="V6039">
        <v>17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154.34595999999999</v>
      </c>
      <c r="AC6039">
        <v>0</v>
      </c>
      <c r="AD6039">
        <v>1062.1332</v>
      </c>
      <c r="AE6039">
        <v>0</v>
      </c>
      <c r="AF6039">
        <v>1216.4791</v>
      </c>
    </row>
    <row r="6040" spans="1:32" x14ac:dyDescent="0.3">
      <c r="A6040">
        <v>3014966</v>
      </c>
      <c r="B6040">
        <v>1</v>
      </c>
      <c r="C6040" t="s">
        <v>82</v>
      </c>
      <c r="D6040" t="s">
        <v>104</v>
      </c>
      <c r="E6040" t="s">
        <v>22255</v>
      </c>
      <c r="F6040" t="s">
        <v>22256</v>
      </c>
      <c r="G6040" t="s">
        <v>134</v>
      </c>
      <c r="H6040" t="s">
        <v>874</v>
      </c>
      <c r="I6040" t="s">
        <v>79</v>
      </c>
      <c r="J6040" t="s">
        <v>136</v>
      </c>
      <c r="K6040" t="s">
        <v>3</v>
      </c>
      <c r="L6040" t="s">
        <v>177</v>
      </c>
      <c r="M6040" t="s">
        <v>22257</v>
      </c>
      <c r="N6040" t="s">
        <v>22258</v>
      </c>
      <c r="O6040">
        <v>2.8592561111111112</v>
      </c>
      <c r="P6040">
        <v>0</v>
      </c>
      <c r="Q6040">
        <v>14874</v>
      </c>
      <c r="R6040">
        <v>0</v>
      </c>
      <c r="S6040">
        <v>0</v>
      </c>
      <c r="T6040">
        <v>6</v>
      </c>
      <c r="U6040">
        <v>1334</v>
      </c>
      <c r="V6040">
        <v>0</v>
      </c>
      <c r="W6040">
        <v>1</v>
      </c>
      <c r="X6040">
        <v>0</v>
      </c>
      <c r="Y6040">
        <v>11088.148999999999</v>
      </c>
      <c r="Z6040">
        <v>0</v>
      </c>
      <c r="AA6040">
        <v>0</v>
      </c>
      <c r="AB6040">
        <v>2786.817</v>
      </c>
      <c r="AC6040">
        <v>4536.1864999999998</v>
      </c>
      <c r="AD6040">
        <v>0</v>
      </c>
      <c r="AE6040">
        <v>4.3359337</v>
      </c>
      <c r="AF6040">
        <v>18415.490000000002</v>
      </c>
    </row>
    <row r="6041" spans="1:32" x14ac:dyDescent="0.3">
      <c r="A6041">
        <v>3004356</v>
      </c>
      <c r="B6041">
        <v>1</v>
      </c>
      <c r="C6041" t="s">
        <v>82</v>
      </c>
      <c r="D6041" t="s">
        <v>92</v>
      </c>
      <c r="E6041" t="s">
        <v>22259</v>
      </c>
      <c r="F6041" t="s">
        <v>22260</v>
      </c>
      <c r="G6041" t="s">
        <v>134</v>
      </c>
      <c r="H6041" t="s">
        <v>247</v>
      </c>
      <c r="I6041" t="s">
        <v>78</v>
      </c>
      <c r="J6041" t="s">
        <v>136</v>
      </c>
      <c r="K6041" t="s">
        <v>22</v>
      </c>
      <c r="L6041" t="s">
        <v>177</v>
      </c>
      <c r="M6041" t="s">
        <v>22261</v>
      </c>
      <c r="N6041" t="s">
        <v>22262</v>
      </c>
      <c r="O6041">
        <v>4.3211649999999997</v>
      </c>
      <c r="P6041">
        <v>0</v>
      </c>
      <c r="Q6041">
        <v>165</v>
      </c>
      <c r="R6041">
        <v>0</v>
      </c>
      <c r="S6041">
        <v>0</v>
      </c>
      <c r="T6041">
        <v>0</v>
      </c>
      <c r="U6041">
        <v>38</v>
      </c>
      <c r="V6041">
        <v>0</v>
      </c>
      <c r="W6041">
        <v>0</v>
      </c>
      <c r="X6041">
        <v>0</v>
      </c>
      <c r="Y6041">
        <v>337.53949999999998</v>
      </c>
      <c r="Z6041">
        <v>0</v>
      </c>
      <c r="AA6041">
        <v>0</v>
      </c>
      <c r="AB6041">
        <v>0</v>
      </c>
      <c r="AC6041">
        <v>72.697720000000004</v>
      </c>
      <c r="AD6041">
        <v>0</v>
      </c>
      <c r="AE6041">
        <v>0</v>
      </c>
      <c r="AF6041">
        <v>410.23719999999997</v>
      </c>
    </row>
    <row r="6042" spans="1:32" x14ac:dyDescent="0.3">
      <c r="A6042">
        <v>3009764</v>
      </c>
      <c r="B6042">
        <v>1</v>
      </c>
      <c r="C6042" t="s">
        <v>82</v>
      </c>
      <c r="D6042" t="s">
        <v>113</v>
      </c>
      <c r="E6042" t="s">
        <v>22263</v>
      </c>
      <c r="F6042" t="s">
        <v>22264</v>
      </c>
      <c r="G6042" t="s">
        <v>134</v>
      </c>
      <c r="H6042" t="s">
        <v>404</v>
      </c>
      <c r="I6042" t="s">
        <v>78</v>
      </c>
      <c r="J6042" t="s">
        <v>136</v>
      </c>
      <c r="K6042" t="s">
        <v>22</v>
      </c>
      <c r="L6042" t="s">
        <v>177</v>
      </c>
      <c r="M6042" t="s">
        <v>22265</v>
      </c>
      <c r="N6042" t="s">
        <v>22266</v>
      </c>
      <c r="O6042">
        <v>3.2707836111111113</v>
      </c>
      <c r="P6042">
        <v>0</v>
      </c>
      <c r="Q6042">
        <v>54</v>
      </c>
      <c r="R6042">
        <v>0</v>
      </c>
      <c r="S6042">
        <v>0</v>
      </c>
      <c r="T6042">
        <v>0</v>
      </c>
      <c r="U6042">
        <v>4</v>
      </c>
      <c r="V6042">
        <v>0</v>
      </c>
      <c r="W6042">
        <v>0</v>
      </c>
      <c r="X6042">
        <v>0</v>
      </c>
      <c r="Y6042">
        <v>53.146312999999999</v>
      </c>
      <c r="Z6042">
        <v>0</v>
      </c>
      <c r="AA6042">
        <v>0</v>
      </c>
      <c r="AB6042">
        <v>0</v>
      </c>
      <c r="AC6042">
        <v>6.7831210000000004</v>
      </c>
      <c r="AD6042">
        <v>0</v>
      </c>
      <c r="AE6042">
        <v>0</v>
      </c>
      <c r="AF6042">
        <v>59.929436000000003</v>
      </c>
    </row>
    <row r="6043" spans="1:32" x14ac:dyDescent="0.3">
      <c r="A6043">
        <v>3004779</v>
      </c>
      <c r="B6043">
        <v>1</v>
      </c>
      <c r="C6043" t="s">
        <v>82</v>
      </c>
      <c r="D6043" t="s">
        <v>106</v>
      </c>
      <c r="E6043" t="s">
        <v>22267</v>
      </c>
      <c r="F6043" t="s">
        <v>22268</v>
      </c>
      <c r="G6043" t="s">
        <v>134</v>
      </c>
      <c r="H6043" t="s">
        <v>182</v>
      </c>
      <c r="I6043" t="s">
        <v>79</v>
      </c>
      <c r="J6043" t="s">
        <v>136</v>
      </c>
      <c r="K6043" t="s">
        <v>22</v>
      </c>
      <c r="L6043" t="s">
        <v>177</v>
      </c>
      <c r="M6043" t="s">
        <v>22269</v>
      </c>
      <c r="N6043" t="s">
        <v>22270</v>
      </c>
      <c r="O6043">
        <v>1.2844444444444445</v>
      </c>
      <c r="P6043">
        <v>0</v>
      </c>
      <c r="Q6043">
        <v>1869</v>
      </c>
      <c r="R6043">
        <v>0</v>
      </c>
      <c r="S6043">
        <v>0</v>
      </c>
      <c r="T6043">
        <v>0</v>
      </c>
      <c r="U6043">
        <v>168</v>
      </c>
      <c r="V6043">
        <v>0</v>
      </c>
      <c r="W6043">
        <v>0</v>
      </c>
      <c r="X6043">
        <v>0</v>
      </c>
      <c r="Y6043">
        <v>536.33983999999998</v>
      </c>
      <c r="Z6043">
        <v>0</v>
      </c>
      <c r="AA6043">
        <v>0</v>
      </c>
      <c r="AB6043">
        <v>0</v>
      </c>
      <c r="AC6043">
        <v>270.12243999999998</v>
      </c>
      <c r="AD6043">
        <v>0</v>
      </c>
      <c r="AE6043">
        <v>0</v>
      </c>
      <c r="AF6043">
        <v>806.46230000000003</v>
      </c>
    </row>
    <row r="6044" spans="1:32" x14ac:dyDescent="0.3">
      <c r="A6044">
        <v>3004879</v>
      </c>
      <c r="B6044">
        <v>1</v>
      </c>
      <c r="C6044" t="s">
        <v>82</v>
      </c>
      <c r="D6044" t="s">
        <v>112</v>
      </c>
      <c r="E6044" t="s">
        <v>22271</v>
      </c>
      <c r="F6044" t="s">
        <v>22272</v>
      </c>
      <c r="G6044" t="s">
        <v>134</v>
      </c>
      <c r="H6044" t="s">
        <v>247</v>
      </c>
      <c r="I6044" t="s">
        <v>78</v>
      </c>
      <c r="J6044" t="s">
        <v>136</v>
      </c>
      <c r="K6044" t="s">
        <v>22</v>
      </c>
      <c r="L6044" t="s">
        <v>177</v>
      </c>
      <c r="M6044" t="s">
        <v>22273</v>
      </c>
      <c r="N6044" t="s">
        <v>22274</v>
      </c>
      <c r="O6044">
        <v>1.1883230555555555</v>
      </c>
      <c r="P6044">
        <v>0</v>
      </c>
      <c r="Q6044">
        <v>202</v>
      </c>
      <c r="R6044">
        <v>0</v>
      </c>
      <c r="S6044">
        <v>0</v>
      </c>
      <c r="T6044">
        <v>0</v>
      </c>
      <c r="U6044">
        <v>2</v>
      </c>
      <c r="V6044">
        <v>0</v>
      </c>
      <c r="W6044">
        <v>0</v>
      </c>
      <c r="X6044">
        <v>0</v>
      </c>
      <c r="Y6044">
        <v>66.275115999999997</v>
      </c>
      <c r="Z6044">
        <v>0</v>
      </c>
      <c r="AA6044">
        <v>0</v>
      </c>
      <c r="AB6044">
        <v>0</v>
      </c>
      <c r="AC6044">
        <v>3.3925626000000002</v>
      </c>
      <c r="AD6044">
        <v>0</v>
      </c>
      <c r="AE6044">
        <v>0</v>
      </c>
      <c r="AF6044">
        <v>69.667680000000004</v>
      </c>
    </row>
    <row r="6045" spans="1:32" x14ac:dyDescent="0.3">
      <c r="A6045">
        <v>3001253</v>
      </c>
      <c r="B6045">
        <v>1</v>
      </c>
      <c r="C6045" t="s">
        <v>82</v>
      </c>
      <c r="D6045" t="s">
        <v>87</v>
      </c>
      <c r="E6045" t="s">
        <v>22275</v>
      </c>
      <c r="F6045" t="s">
        <v>22276</v>
      </c>
      <c r="G6045" t="s">
        <v>134</v>
      </c>
      <c r="H6045" t="s">
        <v>147</v>
      </c>
      <c r="I6045" t="s">
        <v>78</v>
      </c>
      <c r="J6045" t="s">
        <v>136</v>
      </c>
      <c r="K6045" t="s">
        <v>22</v>
      </c>
      <c r="L6045" t="s">
        <v>137</v>
      </c>
      <c r="M6045" t="s">
        <v>22277</v>
      </c>
      <c r="N6045" t="s">
        <v>22278</v>
      </c>
      <c r="O6045">
        <v>1.925</v>
      </c>
      <c r="P6045">
        <v>0</v>
      </c>
      <c r="Q6045">
        <v>2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1.8132136999999999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1.8132136999999999</v>
      </c>
    </row>
    <row r="6046" spans="1:32" x14ac:dyDescent="0.3">
      <c r="A6046">
        <v>3016317</v>
      </c>
      <c r="B6046">
        <v>1</v>
      </c>
      <c r="C6046" t="s">
        <v>82</v>
      </c>
      <c r="D6046" t="s">
        <v>101</v>
      </c>
      <c r="E6046" t="s">
        <v>22279</v>
      </c>
      <c r="F6046" t="s">
        <v>22280</v>
      </c>
      <c r="G6046" t="s">
        <v>134</v>
      </c>
      <c r="H6046" t="s">
        <v>147</v>
      </c>
      <c r="I6046" t="s">
        <v>79</v>
      </c>
      <c r="J6046" t="s">
        <v>136</v>
      </c>
      <c r="K6046" t="s">
        <v>22</v>
      </c>
      <c r="L6046" t="s">
        <v>137</v>
      </c>
      <c r="M6046" t="s">
        <v>22281</v>
      </c>
      <c r="N6046" t="s">
        <v>22282</v>
      </c>
      <c r="O6046">
        <v>7.5758333333333336</v>
      </c>
      <c r="P6046">
        <v>0</v>
      </c>
      <c r="Q6046">
        <v>383</v>
      </c>
      <c r="R6046">
        <v>1</v>
      </c>
      <c r="S6046">
        <v>1</v>
      </c>
      <c r="T6046">
        <v>10</v>
      </c>
      <c r="U6046">
        <v>37</v>
      </c>
      <c r="V6046">
        <v>4</v>
      </c>
      <c r="W6046">
        <v>0</v>
      </c>
      <c r="X6046">
        <v>0</v>
      </c>
      <c r="Y6046">
        <v>767.43535999999995</v>
      </c>
      <c r="Z6046">
        <v>94.991979999999998</v>
      </c>
      <c r="AA6046">
        <v>6.9619812999999996E-3</v>
      </c>
      <c r="AB6046">
        <v>1205.223</v>
      </c>
      <c r="AC6046">
        <v>111.26146</v>
      </c>
      <c r="AD6046">
        <v>792.90319999999997</v>
      </c>
      <c r="AE6046">
        <v>0</v>
      </c>
      <c r="AF6046">
        <v>2971.8220000000001</v>
      </c>
    </row>
    <row r="6047" spans="1:32" x14ac:dyDescent="0.3">
      <c r="A6047">
        <v>3012353</v>
      </c>
      <c r="B6047">
        <v>1</v>
      </c>
      <c r="C6047" t="s">
        <v>82</v>
      </c>
      <c r="D6047" t="s">
        <v>113</v>
      </c>
      <c r="E6047" t="s">
        <v>22283</v>
      </c>
      <c r="F6047" t="s">
        <v>22284</v>
      </c>
      <c r="G6047" t="s">
        <v>134</v>
      </c>
      <c r="H6047" t="s">
        <v>147</v>
      </c>
      <c r="I6047" t="s">
        <v>79</v>
      </c>
      <c r="J6047" t="s">
        <v>136</v>
      </c>
      <c r="K6047" t="s">
        <v>22</v>
      </c>
      <c r="L6047" t="s">
        <v>137</v>
      </c>
      <c r="M6047" t="s">
        <v>22285</v>
      </c>
      <c r="N6047" t="s">
        <v>22286</v>
      </c>
      <c r="O6047">
        <v>7.8694444444444445</v>
      </c>
      <c r="P6047">
        <v>0</v>
      </c>
      <c r="Q6047">
        <v>2856</v>
      </c>
      <c r="R6047">
        <v>0</v>
      </c>
      <c r="S6047">
        <v>9</v>
      </c>
      <c r="T6047">
        <v>1</v>
      </c>
      <c r="U6047">
        <v>548</v>
      </c>
      <c r="V6047">
        <v>0</v>
      </c>
      <c r="W6047">
        <v>0</v>
      </c>
      <c r="X6047">
        <v>0</v>
      </c>
      <c r="Y6047">
        <v>13448.307000000001</v>
      </c>
      <c r="Z6047">
        <v>0</v>
      </c>
      <c r="AA6047">
        <v>43.620196999999997</v>
      </c>
      <c r="AB6047">
        <v>2685.0412999999999</v>
      </c>
      <c r="AC6047">
        <v>6278.3980000000001</v>
      </c>
      <c r="AD6047">
        <v>0</v>
      </c>
      <c r="AE6047">
        <v>0</v>
      </c>
      <c r="AF6047">
        <v>22455.365000000002</v>
      </c>
    </row>
    <row r="6048" spans="1:32" x14ac:dyDescent="0.3">
      <c r="A6048">
        <v>3008044</v>
      </c>
      <c r="B6048">
        <v>1</v>
      </c>
      <c r="C6048" t="s">
        <v>82</v>
      </c>
      <c r="D6048" t="s">
        <v>113</v>
      </c>
      <c r="E6048" t="s">
        <v>22287</v>
      </c>
      <c r="F6048" t="s">
        <v>2357</v>
      </c>
      <c r="G6048" t="s">
        <v>134</v>
      </c>
      <c r="H6048" t="s">
        <v>142</v>
      </c>
      <c r="I6048" t="s">
        <v>79</v>
      </c>
      <c r="J6048" t="s">
        <v>136</v>
      </c>
      <c r="K6048" t="s">
        <v>22</v>
      </c>
      <c r="L6048" t="s">
        <v>137</v>
      </c>
      <c r="M6048" t="s">
        <v>22288</v>
      </c>
      <c r="N6048" t="s">
        <v>22289</v>
      </c>
      <c r="O6048">
        <v>1.1816666666666666</v>
      </c>
      <c r="P6048">
        <v>3</v>
      </c>
      <c r="Q6048">
        <v>610</v>
      </c>
      <c r="R6048">
        <v>4</v>
      </c>
      <c r="S6048">
        <v>76</v>
      </c>
      <c r="T6048">
        <v>23</v>
      </c>
      <c r="U6048">
        <v>111</v>
      </c>
      <c r="V6048">
        <v>0</v>
      </c>
      <c r="W6048">
        <v>0</v>
      </c>
      <c r="X6048">
        <v>4.4574540000000002</v>
      </c>
      <c r="Y6048">
        <v>342.89170000000001</v>
      </c>
      <c r="Z6048">
        <v>10.027414</v>
      </c>
      <c r="AA6048">
        <v>21.529942999999999</v>
      </c>
      <c r="AB6048">
        <v>110.06764</v>
      </c>
      <c r="AC6048">
        <v>79.804959999999994</v>
      </c>
      <c r="AD6048">
        <v>0</v>
      </c>
      <c r="AE6048">
        <v>0</v>
      </c>
      <c r="AF6048">
        <v>568.77909999999997</v>
      </c>
    </row>
    <row r="6049" spans="1:32" x14ac:dyDescent="0.3">
      <c r="A6049">
        <v>3005952</v>
      </c>
      <c r="B6049">
        <v>1</v>
      </c>
      <c r="C6049" t="s">
        <v>82</v>
      </c>
      <c r="D6049" t="s">
        <v>105</v>
      </c>
      <c r="E6049" t="s">
        <v>22290</v>
      </c>
      <c r="F6049" t="s">
        <v>22291</v>
      </c>
      <c r="G6049" t="s">
        <v>134</v>
      </c>
      <c r="H6049" t="s">
        <v>147</v>
      </c>
      <c r="I6049" t="s">
        <v>78</v>
      </c>
      <c r="J6049" t="s">
        <v>136</v>
      </c>
      <c r="K6049" t="s">
        <v>22</v>
      </c>
      <c r="L6049" t="s">
        <v>137</v>
      </c>
      <c r="M6049" t="s">
        <v>22292</v>
      </c>
      <c r="N6049" t="s">
        <v>22293</v>
      </c>
      <c r="O6049">
        <v>7.92</v>
      </c>
      <c r="P6049">
        <v>0</v>
      </c>
      <c r="Q6049">
        <v>32</v>
      </c>
      <c r="R6049">
        <v>0</v>
      </c>
      <c r="S6049">
        <v>5</v>
      </c>
      <c r="T6049">
        <v>0</v>
      </c>
      <c r="U6049">
        <v>11</v>
      </c>
      <c r="V6049">
        <v>0</v>
      </c>
      <c r="W6049">
        <v>0</v>
      </c>
      <c r="X6049">
        <v>0</v>
      </c>
      <c r="Y6049">
        <v>59.21902</v>
      </c>
      <c r="Z6049">
        <v>0</v>
      </c>
      <c r="AA6049">
        <v>15.497973</v>
      </c>
      <c r="AB6049">
        <v>0</v>
      </c>
      <c r="AC6049">
        <v>13.392652</v>
      </c>
      <c r="AD6049">
        <v>0</v>
      </c>
      <c r="AE6049">
        <v>0</v>
      </c>
      <c r="AF6049">
        <v>88.109639999999999</v>
      </c>
    </row>
    <row r="6050" spans="1:32" x14ac:dyDescent="0.3">
      <c r="A6050">
        <v>3012003</v>
      </c>
      <c r="B6050">
        <v>1</v>
      </c>
      <c r="C6050" t="s">
        <v>82</v>
      </c>
      <c r="D6050" t="s">
        <v>98</v>
      </c>
      <c r="E6050" t="s">
        <v>22294</v>
      </c>
      <c r="F6050" t="s">
        <v>22295</v>
      </c>
      <c r="G6050" t="s">
        <v>134</v>
      </c>
      <c r="H6050" t="s">
        <v>1286</v>
      </c>
      <c r="I6050" t="s">
        <v>78</v>
      </c>
      <c r="J6050" t="s">
        <v>136</v>
      </c>
      <c r="K6050" t="s">
        <v>22</v>
      </c>
      <c r="L6050" t="s">
        <v>177</v>
      </c>
      <c r="M6050" t="s">
        <v>22296</v>
      </c>
      <c r="N6050" t="s">
        <v>11204</v>
      </c>
      <c r="O6050">
        <v>0.86002527777777771</v>
      </c>
      <c r="P6050">
        <v>0</v>
      </c>
      <c r="Q6050">
        <v>63</v>
      </c>
      <c r="R6050">
        <v>0</v>
      </c>
      <c r="S6050">
        <v>0</v>
      </c>
      <c r="T6050">
        <v>0</v>
      </c>
      <c r="U6050">
        <v>34</v>
      </c>
      <c r="V6050">
        <v>0</v>
      </c>
      <c r="W6050">
        <v>0</v>
      </c>
      <c r="X6050">
        <v>0</v>
      </c>
      <c r="Y6050">
        <v>10.090039000000001</v>
      </c>
      <c r="Z6050">
        <v>0</v>
      </c>
      <c r="AA6050">
        <v>0</v>
      </c>
      <c r="AB6050">
        <v>0</v>
      </c>
      <c r="AC6050">
        <v>6.1810454999999997</v>
      </c>
      <c r="AD6050">
        <v>0</v>
      </c>
      <c r="AE6050">
        <v>0</v>
      </c>
      <c r="AF6050">
        <v>16.271086</v>
      </c>
    </row>
    <row r="6051" spans="1:32" x14ac:dyDescent="0.3">
      <c r="A6051">
        <v>3013016</v>
      </c>
      <c r="B6051">
        <v>1</v>
      </c>
      <c r="C6051" t="s">
        <v>82</v>
      </c>
      <c r="D6051" t="s">
        <v>98</v>
      </c>
      <c r="E6051" t="s">
        <v>22297</v>
      </c>
      <c r="F6051" t="s">
        <v>22298</v>
      </c>
      <c r="G6051" t="s">
        <v>134</v>
      </c>
      <c r="H6051" t="s">
        <v>1286</v>
      </c>
      <c r="I6051" t="s">
        <v>78</v>
      </c>
      <c r="J6051" t="s">
        <v>136</v>
      </c>
      <c r="K6051" t="s">
        <v>22</v>
      </c>
      <c r="L6051" t="s">
        <v>177</v>
      </c>
      <c r="M6051" t="s">
        <v>22299</v>
      </c>
      <c r="N6051" t="s">
        <v>5700</v>
      </c>
      <c r="O6051">
        <v>3.5849647222222223</v>
      </c>
      <c r="P6051">
        <v>0</v>
      </c>
      <c r="Q6051">
        <v>160</v>
      </c>
      <c r="R6051">
        <v>0</v>
      </c>
      <c r="S6051">
        <v>0</v>
      </c>
      <c r="T6051">
        <v>0</v>
      </c>
      <c r="U6051">
        <v>14</v>
      </c>
      <c r="V6051">
        <v>0</v>
      </c>
      <c r="W6051">
        <v>0</v>
      </c>
      <c r="X6051">
        <v>0</v>
      </c>
      <c r="Y6051">
        <v>141.98155</v>
      </c>
      <c r="Z6051">
        <v>0</v>
      </c>
      <c r="AA6051">
        <v>0</v>
      </c>
      <c r="AB6051">
        <v>0</v>
      </c>
      <c r="AC6051">
        <v>21.607165999999999</v>
      </c>
      <c r="AD6051">
        <v>0</v>
      </c>
      <c r="AE6051">
        <v>0</v>
      </c>
      <c r="AF6051">
        <v>163.58870999999999</v>
      </c>
    </row>
    <row r="6052" spans="1:32" x14ac:dyDescent="0.3">
      <c r="A6052">
        <v>3015971</v>
      </c>
      <c r="B6052">
        <v>1</v>
      </c>
      <c r="C6052" t="s">
        <v>82</v>
      </c>
      <c r="D6052" t="s">
        <v>99</v>
      </c>
      <c r="E6052" t="s">
        <v>22300</v>
      </c>
      <c r="F6052" t="s">
        <v>22301</v>
      </c>
      <c r="G6052" t="s">
        <v>134</v>
      </c>
      <c r="H6052" t="s">
        <v>147</v>
      </c>
      <c r="I6052" t="s">
        <v>78</v>
      </c>
      <c r="J6052" t="s">
        <v>136</v>
      </c>
      <c r="K6052" t="s">
        <v>22</v>
      </c>
      <c r="L6052" t="s">
        <v>137</v>
      </c>
      <c r="M6052" t="s">
        <v>22302</v>
      </c>
      <c r="N6052" t="s">
        <v>22303</v>
      </c>
      <c r="O6052">
        <v>5.0125000000000002</v>
      </c>
      <c r="P6052">
        <v>0</v>
      </c>
      <c r="Q6052">
        <v>86</v>
      </c>
      <c r="R6052">
        <v>0</v>
      </c>
      <c r="S6052">
        <v>0</v>
      </c>
      <c r="T6052">
        <v>0</v>
      </c>
      <c r="U6052">
        <v>6</v>
      </c>
      <c r="V6052">
        <v>0</v>
      </c>
      <c r="W6052">
        <v>0</v>
      </c>
      <c r="X6052">
        <v>0</v>
      </c>
      <c r="Y6052">
        <v>83.805689999999998</v>
      </c>
      <c r="Z6052">
        <v>0</v>
      </c>
      <c r="AA6052">
        <v>0</v>
      </c>
      <c r="AB6052">
        <v>0</v>
      </c>
      <c r="AC6052">
        <v>9.9553229999999999</v>
      </c>
      <c r="AD6052">
        <v>0</v>
      </c>
      <c r="AE6052">
        <v>0</v>
      </c>
      <c r="AF6052">
        <v>93.761009999999999</v>
      </c>
    </row>
    <row r="6053" spans="1:32" x14ac:dyDescent="0.3">
      <c r="A6053">
        <v>3003295</v>
      </c>
      <c r="B6053">
        <v>1</v>
      </c>
      <c r="C6053" t="s">
        <v>82</v>
      </c>
      <c r="D6053" t="s">
        <v>105</v>
      </c>
      <c r="E6053" t="s">
        <v>22304</v>
      </c>
      <c r="F6053" t="s">
        <v>22305</v>
      </c>
      <c r="G6053" t="s">
        <v>134</v>
      </c>
      <c r="H6053" t="s">
        <v>2058</v>
      </c>
      <c r="I6053" t="s">
        <v>78</v>
      </c>
      <c r="J6053" t="s">
        <v>136</v>
      </c>
      <c r="K6053" t="s">
        <v>22</v>
      </c>
      <c r="L6053" t="s">
        <v>177</v>
      </c>
      <c r="M6053" t="s">
        <v>22306</v>
      </c>
      <c r="N6053" t="s">
        <v>22307</v>
      </c>
      <c r="O6053">
        <v>2.1163488888888886</v>
      </c>
      <c r="P6053">
        <v>0</v>
      </c>
      <c r="Q6053">
        <v>54</v>
      </c>
      <c r="R6053">
        <v>0</v>
      </c>
      <c r="S6053">
        <v>3</v>
      </c>
      <c r="T6053">
        <v>0</v>
      </c>
      <c r="U6053">
        <v>7</v>
      </c>
      <c r="V6053">
        <v>0</v>
      </c>
      <c r="W6053">
        <v>0</v>
      </c>
      <c r="X6053">
        <v>0</v>
      </c>
      <c r="Y6053">
        <v>16.990814</v>
      </c>
      <c r="Z6053">
        <v>0</v>
      </c>
      <c r="AA6053">
        <v>0.48627490000000001</v>
      </c>
      <c r="AB6053">
        <v>0</v>
      </c>
      <c r="AC6053">
        <v>7.1330879999999999</v>
      </c>
      <c r="AD6053">
        <v>0</v>
      </c>
      <c r="AE6053">
        <v>0</v>
      </c>
      <c r="AF6053">
        <v>24.610178000000001</v>
      </c>
    </row>
    <row r="6054" spans="1:32" x14ac:dyDescent="0.3">
      <c r="A6054">
        <v>3003552</v>
      </c>
      <c r="B6054">
        <v>1</v>
      </c>
      <c r="C6054" t="s">
        <v>82</v>
      </c>
      <c r="D6054" t="s">
        <v>112</v>
      </c>
      <c r="E6054" t="s">
        <v>22308</v>
      </c>
      <c r="F6054" t="s">
        <v>22309</v>
      </c>
      <c r="G6054" t="s">
        <v>134</v>
      </c>
      <c r="H6054" t="s">
        <v>874</v>
      </c>
      <c r="I6054" t="s">
        <v>78</v>
      </c>
      <c r="J6054" t="s">
        <v>136</v>
      </c>
      <c r="K6054" t="s">
        <v>22</v>
      </c>
      <c r="L6054" t="s">
        <v>177</v>
      </c>
      <c r="M6054" t="s">
        <v>22310</v>
      </c>
      <c r="N6054" t="s">
        <v>22311</v>
      </c>
      <c r="O6054">
        <v>0.56973472222222221</v>
      </c>
      <c r="P6054">
        <v>0</v>
      </c>
      <c r="Q6054">
        <v>81</v>
      </c>
      <c r="R6054">
        <v>0</v>
      </c>
      <c r="S6054">
        <v>0</v>
      </c>
      <c r="T6054">
        <v>0</v>
      </c>
      <c r="U6054">
        <v>12</v>
      </c>
      <c r="V6054">
        <v>0</v>
      </c>
      <c r="W6054">
        <v>0</v>
      </c>
      <c r="X6054">
        <v>0</v>
      </c>
      <c r="Y6054">
        <v>9.7463540000000002</v>
      </c>
      <c r="Z6054">
        <v>0</v>
      </c>
      <c r="AA6054">
        <v>0</v>
      </c>
      <c r="AB6054">
        <v>0</v>
      </c>
      <c r="AC6054">
        <v>13.896274999999999</v>
      </c>
      <c r="AD6054">
        <v>0</v>
      </c>
      <c r="AE6054">
        <v>0</v>
      </c>
      <c r="AF6054">
        <v>23.642627999999998</v>
      </c>
    </row>
    <row r="6055" spans="1:32" x14ac:dyDescent="0.3">
      <c r="A6055">
        <v>3007757</v>
      </c>
      <c r="B6055">
        <v>1</v>
      </c>
      <c r="C6055" t="s">
        <v>82</v>
      </c>
      <c r="D6055" t="s">
        <v>94</v>
      </c>
      <c r="E6055" t="s">
        <v>22312</v>
      </c>
      <c r="F6055" t="s">
        <v>22313</v>
      </c>
      <c r="G6055" t="s">
        <v>134</v>
      </c>
      <c r="H6055" t="s">
        <v>478</v>
      </c>
      <c r="I6055" t="s">
        <v>78</v>
      </c>
      <c r="J6055" t="s">
        <v>136</v>
      </c>
      <c r="K6055" t="s">
        <v>22</v>
      </c>
      <c r="L6055" t="s">
        <v>177</v>
      </c>
      <c r="M6055" t="s">
        <v>22314</v>
      </c>
      <c r="N6055" t="s">
        <v>22315</v>
      </c>
      <c r="O6055">
        <v>1.4867327777777779</v>
      </c>
      <c r="P6055">
        <v>0</v>
      </c>
      <c r="Q6055">
        <v>33</v>
      </c>
      <c r="R6055">
        <v>0</v>
      </c>
      <c r="S6055">
        <v>0</v>
      </c>
      <c r="T6055">
        <v>0</v>
      </c>
      <c r="U6055">
        <v>2</v>
      </c>
      <c r="V6055">
        <v>0</v>
      </c>
      <c r="W6055">
        <v>0</v>
      </c>
      <c r="X6055">
        <v>0</v>
      </c>
      <c r="Y6055">
        <v>15.331339</v>
      </c>
      <c r="Z6055">
        <v>0</v>
      </c>
      <c r="AA6055">
        <v>0</v>
      </c>
      <c r="AB6055">
        <v>0</v>
      </c>
      <c r="AC6055">
        <v>0.26234400000000002</v>
      </c>
      <c r="AD6055">
        <v>0</v>
      </c>
      <c r="AE6055">
        <v>0</v>
      </c>
      <c r="AF6055">
        <v>15.593683</v>
      </c>
    </row>
    <row r="6056" spans="1:32" x14ac:dyDescent="0.3">
      <c r="A6056">
        <v>3016599</v>
      </c>
      <c r="B6056">
        <v>1</v>
      </c>
      <c r="C6056" t="s">
        <v>82</v>
      </c>
      <c r="D6056" t="s">
        <v>93</v>
      </c>
      <c r="E6056" t="s">
        <v>22316</v>
      </c>
      <c r="F6056" t="s">
        <v>22317</v>
      </c>
      <c r="G6056" t="s">
        <v>134</v>
      </c>
      <c r="H6056" t="s">
        <v>182</v>
      </c>
      <c r="I6056" t="s">
        <v>78</v>
      </c>
      <c r="J6056" t="s">
        <v>136</v>
      </c>
      <c r="K6056" t="s">
        <v>22</v>
      </c>
      <c r="L6056" t="s">
        <v>177</v>
      </c>
      <c r="M6056" t="s">
        <v>22318</v>
      </c>
      <c r="N6056" t="s">
        <v>22319</v>
      </c>
      <c r="O6056">
        <v>2.9476536111111109</v>
      </c>
      <c r="P6056">
        <v>0</v>
      </c>
      <c r="Q6056">
        <v>4</v>
      </c>
      <c r="R6056">
        <v>0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0</v>
      </c>
      <c r="Y6056">
        <v>5.2526000000000002</v>
      </c>
      <c r="Z6056">
        <v>0</v>
      </c>
      <c r="AA6056">
        <v>0</v>
      </c>
      <c r="AB6056">
        <v>0</v>
      </c>
      <c r="AC6056">
        <v>11.009334000000001</v>
      </c>
      <c r="AD6056">
        <v>0</v>
      </c>
      <c r="AE6056">
        <v>0</v>
      </c>
      <c r="AF6056">
        <v>16.261934</v>
      </c>
    </row>
    <row r="6057" spans="1:32" x14ac:dyDescent="0.3">
      <c r="A6057">
        <v>3017550</v>
      </c>
      <c r="B6057">
        <v>1</v>
      </c>
      <c r="C6057" t="s">
        <v>82</v>
      </c>
      <c r="D6057" t="s">
        <v>104</v>
      </c>
      <c r="E6057" t="s">
        <v>22320</v>
      </c>
      <c r="F6057" t="s">
        <v>22321</v>
      </c>
      <c r="G6057" t="s">
        <v>134</v>
      </c>
      <c r="H6057" t="s">
        <v>2058</v>
      </c>
      <c r="I6057" t="s">
        <v>78</v>
      </c>
      <c r="J6057" t="s">
        <v>136</v>
      </c>
      <c r="K6057" t="s">
        <v>22</v>
      </c>
      <c r="L6057" t="s">
        <v>177</v>
      </c>
      <c r="M6057" t="s">
        <v>22322</v>
      </c>
      <c r="N6057" t="s">
        <v>19067</v>
      </c>
      <c r="O6057">
        <v>1.1189391666666666</v>
      </c>
      <c r="P6057">
        <v>0</v>
      </c>
      <c r="Q6057">
        <v>228</v>
      </c>
      <c r="R6057">
        <v>0</v>
      </c>
      <c r="S6057">
        <v>0</v>
      </c>
      <c r="T6057">
        <v>0</v>
      </c>
      <c r="U6057">
        <v>6</v>
      </c>
      <c r="V6057">
        <v>0</v>
      </c>
      <c r="W6057">
        <v>0</v>
      </c>
      <c r="X6057">
        <v>0</v>
      </c>
      <c r="Y6057">
        <v>97.16037</v>
      </c>
      <c r="Z6057">
        <v>0</v>
      </c>
      <c r="AA6057">
        <v>0</v>
      </c>
      <c r="AB6057">
        <v>0</v>
      </c>
      <c r="AC6057">
        <v>4.0745944999999999</v>
      </c>
      <c r="AD6057">
        <v>0</v>
      </c>
      <c r="AE6057">
        <v>0</v>
      </c>
      <c r="AF6057">
        <v>101.23496</v>
      </c>
    </row>
    <row r="6058" spans="1:32" x14ac:dyDescent="0.3">
      <c r="A6058">
        <v>3004322</v>
      </c>
      <c r="B6058">
        <v>1</v>
      </c>
      <c r="C6058" t="s">
        <v>82</v>
      </c>
      <c r="D6058" t="s">
        <v>104</v>
      </c>
      <c r="E6058" t="s">
        <v>12014</v>
      </c>
      <c r="F6058" t="s">
        <v>12015</v>
      </c>
      <c r="G6058" t="s">
        <v>134</v>
      </c>
      <c r="H6058" t="s">
        <v>247</v>
      </c>
      <c r="I6058" t="s">
        <v>78</v>
      </c>
      <c r="J6058" t="s">
        <v>136</v>
      </c>
      <c r="K6058" t="s">
        <v>22</v>
      </c>
      <c r="L6058" t="s">
        <v>177</v>
      </c>
      <c r="M6058" t="s">
        <v>22323</v>
      </c>
      <c r="N6058" t="s">
        <v>22324</v>
      </c>
      <c r="O6058">
        <v>3.3954230555555553</v>
      </c>
      <c r="P6058">
        <v>0</v>
      </c>
      <c r="Q6058">
        <v>129</v>
      </c>
      <c r="R6058">
        <v>0</v>
      </c>
      <c r="S6058">
        <v>0</v>
      </c>
      <c r="T6058">
        <v>0</v>
      </c>
      <c r="U6058">
        <v>18</v>
      </c>
      <c r="V6058">
        <v>0</v>
      </c>
      <c r="W6058">
        <v>0</v>
      </c>
      <c r="X6058">
        <v>0</v>
      </c>
      <c r="Y6058">
        <v>147.14603</v>
      </c>
      <c r="Z6058">
        <v>0</v>
      </c>
      <c r="AA6058">
        <v>0</v>
      </c>
      <c r="AB6058">
        <v>0</v>
      </c>
      <c r="AC6058">
        <v>22.355131</v>
      </c>
      <c r="AD6058">
        <v>0</v>
      </c>
      <c r="AE6058">
        <v>0</v>
      </c>
      <c r="AF6058">
        <v>169.50116</v>
      </c>
    </row>
    <row r="6059" spans="1:32" x14ac:dyDescent="0.3">
      <c r="A6059">
        <v>3002280</v>
      </c>
      <c r="B6059">
        <v>1</v>
      </c>
      <c r="C6059" t="s">
        <v>82</v>
      </c>
      <c r="D6059" t="s">
        <v>91</v>
      </c>
      <c r="E6059" t="s">
        <v>22325</v>
      </c>
      <c r="F6059" t="s">
        <v>22326</v>
      </c>
      <c r="G6059" t="s">
        <v>134</v>
      </c>
      <c r="H6059" t="s">
        <v>142</v>
      </c>
      <c r="I6059" t="s">
        <v>78</v>
      </c>
      <c r="J6059" t="s">
        <v>136</v>
      </c>
      <c r="K6059" t="s">
        <v>22</v>
      </c>
      <c r="L6059" t="s">
        <v>137</v>
      </c>
      <c r="M6059" t="s">
        <v>22327</v>
      </c>
      <c r="N6059" t="s">
        <v>22328</v>
      </c>
      <c r="O6059">
        <v>0.67261416666666674</v>
      </c>
      <c r="P6059">
        <v>0</v>
      </c>
      <c r="Q6059">
        <v>0</v>
      </c>
      <c r="R6059">
        <v>0</v>
      </c>
      <c r="S6059">
        <v>0</v>
      </c>
      <c r="T6059">
        <v>1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17.585533000000002</v>
      </c>
      <c r="AC6059">
        <v>0</v>
      </c>
      <c r="AD6059">
        <v>0</v>
      </c>
      <c r="AE6059">
        <v>0</v>
      </c>
      <c r="AF6059">
        <v>17.585533000000002</v>
      </c>
    </row>
    <row r="6060" spans="1:32" x14ac:dyDescent="0.3">
      <c r="A6060">
        <v>3004658</v>
      </c>
      <c r="B6060">
        <v>1</v>
      </c>
      <c r="C6060" t="s">
        <v>82</v>
      </c>
      <c r="D6060" t="s">
        <v>104</v>
      </c>
      <c r="E6060" t="s">
        <v>22329</v>
      </c>
      <c r="F6060" t="s">
        <v>22330</v>
      </c>
      <c r="G6060" t="s">
        <v>134</v>
      </c>
      <c r="H6060" t="s">
        <v>135</v>
      </c>
      <c r="I6060" t="s">
        <v>79</v>
      </c>
      <c r="J6060" t="s">
        <v>136</v>
      </c>
      <c r="K6060" t="s">
        <v>22</v>
      </c>
      <c r="L6060" t="s">
        <v>137</v>
      </c>
      <c r="M6060" t="s">
        <v>22331</v>
      </c>
      <c r="N6060" t="s">
        <v>22332</v>
      </c>
      <c r="O6060">
        <v>0.22194444444444444</v>
      </c>
      <c r="P6060">
        <v>0</v>
      </c>
      <c r="Q6060">
        <v>15049</v>
      </c>
      <c r="R6060">
        <v>0</v>
      </c>
      <c r="S6060">
        <v>0</v>
      </c>
      <c r="T6060">
        <v>9</v>
      </c>
      <c r="U6060">
        <v>1769</v>
      </c>
      <c r="V6060">
        <v>0</v>
      </c>
      <c r="W6060">
        <v>5</v>
      </c>
      <c r="X6060">
        <v>0</v>
      </c>
      <c r="Y6060">
        <v>1107.5077000000001</v>
      </c>
      <c r="Z6060">
        <v>0</v>
      </c>
      <c r="AA6060">
        <v>0</v>
      </c>
      <c r="AB6060">
        <v>48.033164999999997</v>
      </c>
      <c r="AC6060">
        <v>180.61413999999999</v>
      </c>
      <c r="AD6060">
        <v>0</v>
      </c>
      <c r="AE6060">
        <v>11.000120000000001</v>
      </c>
      <c r="AF6060">
        <v>1347.155</v>
      </c>
    </row>
    <row r="6061" spans="1:32" x14ac:dyDescent="0.3">
      <c r="A6061">
        <v>3022837</v>
      </c>
      <c r="B6061">
        <v>2</v>
      </c>
      <c r="C6061" t="s">
        <v>82</v>
      </c>
      <c r="D6061" t="s">
        <v>104</v>
      </c>
      <c r="E6061" t="s">
        <v>22333</v>
      </c>
      <c r="F6061" t="s">
        <v>22334</v>
      </c>
      <c r="G6061" t="s">
        <v>134</v>
      </c>
      <c r="H6061" t="s">
        <v>182</v>
      </c>
      <c r="I6061" t="s">
        <v>78</v>
      </c>
      <c r="J6061" t="s">
        <v>136</v>
      </c>
      <c r="K6061" t="s">
        <v>22</v>
      </c>
      <c r="L6061" t="s">
        <v>177</v>
      </c>
      <c r="M6061" t="s">
        <v>1632</v>
      </c>
      <c r="N6061" t="s">
        <v>22335</v>
      </c>
      <c r="O6061">
        <v>0.42425722222222223</v>
      </c>
      <c r="P6061">
        <v>0</v>
      </c>
      <c r="Q6061">
        <v>770</v>
      </c>
      <c r="R6061">
        <v>0</v>
      </c>
      <c r="S6061">
        <v>0</v>
      </c>
      <c r="T6061">
        <v>0</v>
      </c>
      <c r="U6061">
        <v>90</v>
      </c>
      <c r="V6061">
        <v>0</v>
      </c>
      <c r="W6061">
        <v>0</v>
      </c>
      <c r="X6061">
        <v>0</v>
      </c>
      <c r="Y6061">
        <v>144.40593999999999</v>
      </c>
      <c r="Z6061">
        <v>0</v>
      </c>
      <c r="AA6061">
        <v>0</v>
      </c>
      <c r="AB6061">
        <v>0</v>
      </c>
      <c r="AC6061">
        <v>34.251072000000001</v>
      </c>
      <c r="AD6061">
        <v>0</v>
      </c>
      <c r="AE6061">
        <v>0</v>
      </c>
      <c r="AF6061">
        <v>178.65701000000001</v>
      </c>
    </row>
  </sheetData>
  <pageMargins left="0.7" right="0.7" top="0.75" bottom="0.75" header="0.3" footer="0.3"/>
  <headerFooter>
    <oddFooter xml:space="preserve">&amp;R_x000D_&amp;1#&amp;"Calibri"&amp;10&amp;K000000 Tasnif Dışı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108C9-3B71-4777-9187-E14E88F473C7}">
  <sheetPr>
    <tabColor theme="9"/>
  </sheetPr>
  <dimension ref="A1:AC67"/>
  <sheetViews>
    <sheetView topLeftCell="A6" workbookViewId="0">
      <selection activeCell="A6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93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0.15726297887890464</v>
      </c>
      <c r="D16" s="12">
        <f t="shared" si="1"/>
        <v>55.286070250000002</v>
      </c>
      <c r="E16" s="12">
        <f t="shared" si="2"/>
        <v>0.1681842240171558</v>
      </c>
      <c r="F16" s="12">
        <f t="shared" si="3"/>
        <v>0.93843829789473698</v>
      </c>
      <c r="G16" s="12">
        <f t="shared" si="4"/>
        <v>0</v>
      </c>
      <c r="H16" s="12">
        <f t="shared" si="5"/>
        <v>0.91437577743589749</v>
      </c>
      <c r="I16" s="12">
        <f t="shared" si="6"/>
        <v>0.57997827106712097</v>
      </c>
      <c r="J16" s="12">
        <f t="shared" si="7"/>
        <v>68.378228900958916</v>
      </c>
      <c r="K16" s="12">
        <f t="shared" si="8"/>
        <v>1.2226574420815479</v>
      </c>
      <c r="L16" s="12">
        <f t="shared" si="9"/>
        <v>20.691758239999999</v>
      </c>
      <c r="M16" s="12">
        <f t="shared" si="10"/>
        <v>2605.8154057499996</v>
      </c>
      <c r="N16" s="12">
        <f t="shared" si="11"/>
        <v>1029.5204987317072</v>
      </c>
      <c r="O16" s="16">
        <f t="shared" si="12"/>
        <v>0.67036599189584245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2.995965433884502E-2</v>
      </c>
      <c r="D17" s="12">
        <f t="shared" si="1"/>
        <v>0</v>
      </c>
      <c r="E17" s="12">
        <f t="shared" si="2"/>
        <v>2.9953719207187215E-2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6.8577060828526479E-2</v>
      </c>
      <c r="J17" s="12">
        <f t="shared" si="7"/>
        <v>4.9265659383561644</v>
      </c>
      <c r="K17" s="12">
        <f t="shared" si="8"/>
        <v>0.11462733846253734</v>
      </c>
      <c r="L17" s="12">
        <f t="shared" si="9"/>
        <v>4.1116804</v>
      </c>
      <c r="M17" s="12">
        <f t="shared" si="10"/>
        <v>182.3544</v>
      </c>
      <c r="N17" s="12">
        <f t="shared" si="11"/>
        <v>73.669814878048783</v>
      </c>
      <c r="O17" s="16">
        <f t="shared" si="12"/>
        <v>6.7073663523389934E-2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2.7929868294877005E-2</v>
      </c>
      <c r="D19" s="12">
        <f t="shared" si="1"/>
        <v>0</v>
      </c>
      <c r="E19" s="12">
        <f t="shared" si="2"/>
        <v>2.7924335272244624E-2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6.3826518373754582E-2</v>
      </c>
      <c r="J19" s="12">
        <f t="shared" si="7"/>
        <v>0</v>
      </c>
      <c r="K19" s="12">
        <f t="shared" si="8"/>
        <v>6.3221488398259959E-2</v>
      </c>
      <c r="L19" s="12">
        <f t="shared" si="9"/>
        <v>7.38179388</v>
      </c>
      <c r="M19" s="12">
        <f t="shared" si="10"/>
        <v>0</v>
      </c>
      <c r="N19" s="12">
        <f t="shared" si="11"/>
        <v>4.5010938292682932</v>
      </c>
      <c r="O19" s="16">
        <f t="shared" si="12"/>
        <v>3.4158995932548376E-2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2.4811463586197328E-4</v>
      </c>
      <c r="D20" s="12">
        <f t="shared" si="1"/>
        <v>0</v>
      </c>
      <c r="E20" s="12">
        <f t="shared" si="2"/>
        <v>2.480654833245837E-4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2.1508212025180565E-4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0.21540061614848863</v>
      </c>
      <c r="D22" s="12">
        <f t="shared" ref="D22:O22" si="13">SUM(D15:D21)</f>
        <v>55.286070250000002</v>
      </c>
      <c r="E22" s="12">
        <f t="shared" si="13"/>
        <v>0.22631034397991226</v>
      </c>
      <c r="F22" s="12">
        <f t="shared" si="13"/>
        <v>0.93843829789473698</v>
      </c>
      <c r="G22" s="12">
        <f t="shared" si="13"/>
        <v>0</v>
      </c>
      <c r="H22" s="12">
        <f t="shared" si="13"/>
        <v>0.91437577743589749</v>
      </c>
      <c r="I22" s="12">
        <f t="shared" si="13"/>
        <v>0.71238185026940193</v>
      </c>
      <c r="J22" s="12">
        <f t="shared" si="13"/>
        <v>73.304794839315079</v>
      </c>
      <c r="K22" s="12">
        <f t="shared" si="13"/>
        <v>1.4005062689423453</v>
      </c>
      <c r="L22" s="12">
        <f t="shared" si="13"/>
        <v>32.18523252</v>
      </c>
      <c r="M22" s="12">
        <f t="shared" si="13"/>
        <v>2788.1698057499998</v>
      </c>
      <c r="N22" s="12">
        <f t="shared" si="13"/>
        <v>1107.6914074390243</v>
      </c>
      <c r="O22" s="12">
        <f t="shared" si="13"/>
        <v>0.77181373347203253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2.7069808890694195E-3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2.7064446249393309E-3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3.8641308337703198E-2</v>
      </c>
      <c r="J25" s="12">
        <f>IFERROR((SUMIFS(TICARETHANEOG2,KAYNAK,A25,SEBEP,B25,SÜRE,"Uzun",BİLDİRİM,"Bildirimli",İL,$B$10,İLÇE,$B$11)/VLOOKUP($B$11,ABONE,10,FALSE)),0)</f>
        <v>3.4147194520547943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7.0644126736787438E-2</v>
      </c>
      <c r="L25" s="12">
        <f>IFERROR((SUMIFS(SANAYIAG2,KAYNAK,A25,SEBEP,B25,SÜRE,"Uzun",BİLDİRİM,"Bildirimli",İL,$B$10,İLÇE,$B$11)/VLOOKUP($B$11,ABONE,12,FALSE)),0)</f>
        <v>15.817664000000001</v>
      </c>
      <c r="M25" s="12">
        <f>IFERROR((SUMIFS(SANAYIOG2,KAYNAK,A25,SEBEP,B25,SÜRE,"Uzun",BİLDİRİM,"Bildirimli",İL,$B$10,İLÇE,$B$11)/VLOOKUP($B$11,ABONE,13,FALSE)),0)</f>
        <v>106.21395625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51.094265853658534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2.9682153488092475E-2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1.4334612976411028E-2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1.433177323018711E-2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1.0027127687467226E-2</v>
      </c>
      <c r="J26" s="12">
        <f>IFERROR((SUMIFS(TICARETHANEOG2,KAYNAK,A26,SEBEP,B26,SÜRE,"Uzun",BİLDİRİM,"Bildirimli",İL,$B$10,İLÇE,$B$11)/VLOOKUP($B$11,ABONE,10,FALSE)),0)</f>
        <v>6.2429145342465757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6.911046500454486E-2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96.704537500000001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37.738356097560974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3.4856060357783908E-2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2.2700561587921182E-2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2.2696064512614283E-2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3.2623074023335079E-2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3.2313830496039475E-2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2.3952663646201015E-2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3.974215545340163E-2</v>
      </c>
      <c r="D30" s="12">
        <f t="shared" ref="D30:O30" si="14">SUM(D25:D29)</f>
        <v>0</v>
      </c>
      <c r="E30" s="12">
        <f t="shared" si="14"/>
        <v>3.9734282367740723E-2</v>
      </c>
      <c r="F30" s="12">
        <f t="shared" si="14"/>
        <v>0</v>
      </c>
      <c r="G30" s="12">
        <f t="shared" si="14"/>
        <v>0</v>
      </c>
      <c r="H30" s="12">
        <f t="shared" si="14"/>
        <v>0</v>
      </c>
      <c r="I30" s="12">
        <f t="shared" si="14"/>
        <v>8.1291510048505503E-2</v>
      </c>
      <c r="J30" s="12">
        <f t="shared" si="14"/>
        <v>9.65763398630137</v>
      </c>
      <c r="K30" s="12">
        <f t="shared" si="14"/>
        <v>0.17206842223737179</v>
      </c>
      <c r="L30" s="12">
        <f t="shared" si="14"/>
        <v>15.817664000000001</v>
      </c>
      <c r="M30" s="12">
        <f t="shared" si="14"/>
        <v>202.91849374999998</v>
      </c>
      <c r="N30" s="12">
        <f t="shared" si="14"/>
        <v>88.832621951219508</v>
      </c>
      <c r="O30" s="12">
        <f t="shared" si="14"/>
        <v>8.8490877492077402E-2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100937</v>
      </c>
      <c r="D34" s="20">
        <f>VLOOKUP($B$11,ABONE,4,FALSE)</f>
        <v>20</v>
      </c>
      <c r="E34" s="20">
        <f>VLOOKUP($B$11,ABONE,5,FALSE)</f>
        <v>100957</v>
      </c>
      <c r="F34" s="20">
        <f>VLOOKUP($B$11,ABONE,6,FALSE)</f>
        <v>38</v>
      </c>
      <c r="G34" s="20">
        <f>VLOOKUP($B$11,ABONE,7,FALSE)</f>
        <v>1</v>
      </c>
      <c r="H34" s="20">
        <f>VLOOKUP($B$11,ABONE,8,FALSE)</f>
        <v>39</v>
      </c>
      <c r="I34" s="20">
        <f>VLOOKUP($B$11,ABONE,9,FALSE)</f>
        <v>15256</v>
      </c>
      <c r="J34" s="20">
        <f>VLOOKUP($B$11,ABONE,10,FALSE)</f>
        <v>146</v>
      </c>
      <c r="K34" s="20">
        <f>VLOOKUP($B$11,ABONE,11,FALSE)</f>
        <v>15402</v>
      </c>
      <c r="L34" s="20">
        <f>VLOOKUP($B$11,ABONE,12,FALSE)</f>
        <v>25</v>
      </c>
      <c r="M34" s="20">
        <f>VLOOKUP($B$11,ABONE,13,FALSE)</f>
        <v>16</v>
      </c>
      <c r="N34" s="20">
        <f>VLOOKUP($B$11,ABONE,14,FALSE)</f>
        <v>41</v>
      </c>
      <c r="O34" s="20">
        <f>VLOOKUP($B$11,ABONE,15,FALSE)</f>
        <v>116439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23013.379932619373</v>
      </c>
      <c r="D35" s="20">
        <f>VLOOKUP($B$11,TUKETIM,4,FALSE)</f>
        <v>138.5729</v>
      </c>
      <c r="E35" s="20">
        <f>VLOOKUP($B$11,TUKETIM,5,FALSE)</f>
        <v>23151.952832619372</v>
      </c>
      <c r="F35" s="20">
        <f>VLOOKUP($B$11,TUKETIM,6,FALSE)</f>
        <v>4.9337</v>
      </c>
      <c r="G35" s="20">
        <f>VLOOKUP($B$11,TUKETIM,7,FALSE)</f>
        <v>0.25140000000000001</v>
      </c>
      <c r="H35" s="20">
        <f>VLOOKUP($B$11,TUKETIM,8,FALSE)</f>
        <v>5.1851000000000003</v>
      </c>
      <c r="I35" s="20">
        <f>VLOOKUP($B$11,TUKETIM,9,FALSE)</f>
        <v>9852.1220160910252</v>
      </c>
      <c r="J35" s="20">
        <f>VLOOKUP($B$11,TUKETIM,10,FALSE)</f>
        <v>14095.681184470681</v>
      </c>
      <c r="K35" s="20">
        <f>VLOOKUP($B$11,TUKETIM,11,FALSE)</f>
        <v>23947.803200561706</v>
      </c>
      <c r="L35" s="20">
        <f>VLOOKUP($B$11,TUKETIM,12,FALSE)</f>
        <v>434.25420000000003</v>
      </c>
      <c r="M35" s="20">
        <f>VLOOKUP($B$11,TUKETIM,13,FALSE)</f>
        <v>10471.169400000001</v>
      </c>
      <c r="N35" s="20">
        <f>VLOOKUP($B$11,TUKETIM,14,FALSE)</f>
        <v>10905.4236</v>
      </c>
      <c r="O35" s="20">
        <f>VLOOKUP($B$11,TUKETIM,15,FALSE)</f>
        <v>58010.364733181079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600584.30400002783</v>
      </c>
      <c r="D36" s="20">
        <f>VLOOKUP($B$11,ANLASMA,4,FALSE)</f>
        <v>1152.51</v>
      </c>
      <c r="E36" s="20">
        <f>VLOOKUP($B$11,ANLASMA,5,FALSE)</f>
        <v>601736.81400002784</v>
      </c>
      <c r="F36" s="20">
        <f>VLOOKUP($B$11,ANLASMA,6,FALSE)</f>
        <v>290.61599999999999</v>
      </c>
      <c r="G36" s="20">
        <f>VLOOKUP($B$11,ANLASMA,7,FALSE)</f>
        <v>15</v>
      </c>
      <c r="H36" s="20">
        <f>VLOOKUP($B$11,ANLASMA,8,FALSE)</f>
        <v>305.61599999999999</v>
      </c>
      <c r="I36" s="20">
        <f>VLOOKUP($B$11,ANLASMA,9,FALSE)</f>
        <v>103706.431999996</v>
      </c>
      <c r="J36" s="20">
        <f>VLOOKUP($B$11,ANLASMA,10,FALSE)</f>
        <v>58181.446000000004</v>
      </c>
      <c r="K36" s="20">
        <f>VLOOKUP($B$11,ANLASMA,11,FALSE)</f>
        <v>161887.87799999601</v>
      </c>
      <c r="L36" s="20">
        <f>VLOOKUP($B$11,ANLASMA,12,FALSE)</f>
        <v>2260.163</v>
      </c>
      <c r="M36" s="20">
        <f>VLOOKUP($B$11,ANLASMA,13,FALSE)</f>
        <v>53476</v>
      </c>
      <c r="N36" s="20">
        <f>VLOOKUP($B$11,ANLASMA,14,FALSE)</f>
        <v>55736.163</v>
      </c>
      <c r="O36" s="20">
        <f>VLOOKUP($B$11,ANLASMA,15,FALSE)</f>
        <v>819666.47100002388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B77A332-9AB1-4A2A-9EB8-EC91664A9156}">
      <formula1>10</formula1>
      <formula2>10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E9B15-2F73-4396-B686-D0BFE1BA8E48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97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0.51411893676218978</v>
      </c>
      <c r="D16" s="12">
        <f t="shared" si="1"/>
        <v>8.9719955420000019</v>
      </c>
      <c r="E16" s="12">
        <f t="shared" si="2"/>
        <v>0.52315319931852156</v>
      </c>
      <c r="F16" s="12">
        <f t="shared" si="3"/>
        <v>0.13004200437708829</v>
      </c>
      <c r="G16" s="12">
        <f t="shared" si="4"/>
        <v>6.1280880836944442</v>
      </c>
      <c r="H16" s="12">
        <f t="shared" si="5"/>
        <v>0.25616914155899528</v>
      </c>
      <c r="I16" s="12">
        <f t="shared" si="6"/>
        <v>0.85805051166755464</v>
      </c>
      <c r="J16" s="12">
        <f t="shared" si="7"/>
        <v>13.073313012048194</v>
      </c>
      <c r="K16" s="12">
        <f t="shared" si="8"/>
        <v>1.1222847539223353</v>
      </c>
      <c r="L16" s="12">
        <f t="shared" si="9"/>
        <v>22.248140533333331</v>
      </c>
      <c r="M16" s="12">
        <f t="shared" si="10"/>
        <v>137.32272265</v>
      </c>
      <c r="N16" s="12">
        <f t="shared" si="11"/>
        <v>105.9387457090909</v>
      </c>
      <c r="O16" s="16">
        <f t="shared" si="12"/>
        <v>0.6685519000098803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4.9523203592814376E-2</v>
      </c>
      <c r="D17" s="12">
        <f t="shared" si="1"/>
        <v>0</v>
      </c>
      <c r="E17" s="12">
        <f t="shared" si="2"/>
        <v>4.9470305490279858E-2</v>
      </c>
      <c r="F17" s="12">
        <f t="shared" si="3"/>
        <v>8.4733699284009548E-4</v>
      </c>
      <c r="G17" s="12">
        <f t="shared" si="4"/>
        <v>0.17200663333333333</v>
      </c>
      <c r="H17" s="12">
        <f t="shared" si="5"/>
        <v>4.446481074766355E-3</v>
      </c>
      <c r="I17" s="12">
        <f t="shared" si="6"/>
        <v>7.3989656366542353E-2</v>
      </c>
      <c r="J17" s="12">
        <f t="shared" si="7"/>
        <v>0.14105557831325302</v>
      </c>
      <c r="K17" s="12">
        <f t="shared" si="8"/>
        <v>7.5440391712275207E-2</v>
      </c>
      <c r="L17" s="12">
        <f t="shared" si="9"/>
        <v>61.951879999999996</v>
      </c>
      <c r="M17" s="12">
        <f t="shared" si="10"/>
        <v>0</v>
      </c>
      <c r="N17" s="12">
        <f t="shared" si="11"/>
        <v>16.895967272727273</v>
      </c>
      <c r="O17" s="16">
        <f t="shared" si="12"/>
        <v>6.1021978995652169E-2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4.2249225962628319E-2</v>
      </c>
      <c r="D19" s="12">
        <f t="shared" si="1"/>
        <v>0</v>
      </c>
      <c r="E19" s="12">
        <f t="shared" si="2"/>
        <v>4.2204097543527025E-2</v>
      </c>
      <c r="F19" s="12">
        <f t="shared" si="3"/>
        <v>6.5723685536992838E-3</v>
      </c>
      <c r="G19" s="12">
        <f t="shared" si="4"/>
        <v>0</v>
      </c>
      <c r="H19" s="12">
        <f t="shared" si="5"/>
        <v>6.4341645420560745E-3</v>
      </c>
      <c r="I19" s="12">
        <f t="shared" si="6"/>
        <v>3.6779302757858276E-2</v>
      </c>
      <c r="J19" s="12">
        <f t="shared" si="7"/>
        <v>0</v>
      </c>
      <c r="K19" s="12">
        <f t="shared" si="8"/>
        <v>3.5983711898097466E-2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4.0480558581826087E-2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1.1388409696323921E-3</v>
      </c>
      <c r="J20" s="12">
        <f t="shared" si="7"/>
        <v>0</v>
      </c>
      <c r="K20" s="12">
        <f t="shared" si="8"/>
        <v>1.1142061506385199E-3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1.8587865217391304E-4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0.60589136631763252</v>
      </c>
      <c r="D22" s="12">
        <f t="shared" ref="D22:O22" si="13">SUM(D15:D21)</f>
        <v>8.9719955420000019</v>
      </c>
      <c r="E22" s="12">
        <f t="shared" si="13"/>
        <v>0.61482760235232847</v>
      </c>
      <c r="F22" s="12">
        <f t="shared" si="13"/>
        <v>0.13746170992362766</v>
      </c>
      <c r="G22" s="12">
        <f t="shared" si="13"/>
        <v>6.3000947170277772</v>
      </c>
      <c r="H22" s="12">
        <f t="shared" si="13"/>
        <v>0.26704978717581773</v>
      </c>
      <c r="I22" s="12">
        <f t="shared" si="13"/>
        <v>0.96995831176158753</v>
      </c>
      <c r="J22" s="12">
        <f t="shared" si="13"/>
        <v>13.214368590361447</v>
      </c>
      <c r="K22" s="12">
        <f t="shared" si="13"/>
        <v>1.2348230636833466</v>
      </c>
      <c r="L22" s="12">
        <f t="shared" si="13"/>
        <v>84.20002053333333</v>
      </c>
      <c r="M22" s="12">
        <f t="shared" si="13"/>
        <v>137.32272265</v>
      </c>
      <c r="N22" s="12">
        <f t="shared" si="13"/>
        <v>122.83471298181817</v>
      </c>
      <c r="O22" s="12">
        <f t="shared" si="13"/>
        <v>0.77024031623953249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7.5996145744225835E-2</v>
      </c>
      <c r="D26" s="12">
        <f>IFERROR((SUMIFS(MESKENOG2,KAYNAK,A26,SEBEP,B26,SÜRE,"Uzun",BİLDİRİM,"Bildirimli",İL,$B$10,İLÇE,$B$11)/VLOOKUP($B$11,ABONE,4,FALSE)),0)</f>
        <v>3.6170134999999999E-2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7.5953605677205729E-2</v>
      </c>
      <c r="F26" s="12">
        <f>IFERROR((SUMIFS(TARIMSALAG2,KAYNAK,A26,SEBEP,B26,SÜRE,"Uzun",BİLDİRİM,"Bildirimli",İL,$B$10,İLÇE,$B$11)/VLOOKUP($B$11,ABONE,6,FALSE)),0)</f>
        <v>1.3626595942720764E-2</v>
      </c>
      <c r="G26" s="12">
        <f>IFERROR((SUMIFS(TARIMSALOG2,KAYNAK,A26,SEBEP,B26,SÜRE,"Uzun",BİLDİRİM,"Bildirimli",İL,$B$10,İLÇE,$B$11)/VLOOKUP($B$11,ABONE,7,FALSE)),0)</f>
        <v>1.5833522222222223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4.6634845093457951E-2</v>
      </c>
      <c r="I26" s="12">
        <f>IFERROR((SUMIFS(TICARETHANEAG2,KAYNAK,A26,SEBEP,B26,SÜRE,"Uzun",BİLDİRİM,"Bildirimli",İL,$B$10,İLÇE,$B$11)/VLOOKUP($B$11,ABONE,9,FALSE)),0)</f>
        <v>5.7734924347362812E-2</v>
      </c>
      <c r="J26" s="12">
        <f>IFERROR((SUMIFS(TICARETHANEOG2,KAYNAK,A26,SEBEP,B26,SÜRE,"Uzun",BİLDİRİM,"Bildirimli",İL,$B$10,İLÇE,$B$11)/VLOOKUP($B$11,ABONE,10,FALSE)),0)</f>
        <v>5.7705487951807223E-2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5.7734287594474853E-2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1.5573265000000001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1.1326010909090909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7.2873917386956519E-2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7.5996145744225835E-2</v>
      </c>
      <c r="D30" s="12">
        <f t="shared" ref="D30:O30" si="14">SUM(D25:D29)</f>
        <v>3.6170134999999999E-2</v>
      </c>
      <c r="E30" s="12">
        <f t="shared" si="14"/>
        <v>7.5953605677205729E-2</v>
      </c>
      <c r="F30" s="12">
        <f t="shared" si="14"/>
        <v>1.3626595942720764E-2</v>
      </c>
      <c r="G30" s="12">
        <f t="shared" si="14"/>
        <v>1.5833522222222223</v>
      </c>
      <c r="H30" s="12">
        <f t="shared" si="14"/>
        <v>4.6634845093457951E-2</v>
      </c>
      <c r="I30" s="12">
        <f t="shared" si="14"/>
        <v>5.7734924347362812E-2</v>
      </c>
      <c r="J30" s="12">
        <f t="shared" si="14"/>
        <v>5.7705487951807223E-2</v>
      </c>
      <c r="K30" s="12">
        <f t="shared" si="14"/>
        <v>5.7734287594474853E-2</v>
      </c>
      <c r="L30" s="12">
        <f t="shared" si="14"/>
        <v>0</v>
      </c>
      <c r="M30" s="12">
        <f t="shared" si="14"/>
        <v>1.5573265000000001</v>
      </c>
      <c r="N30" s="12">
        <f t="shared" si="14"/>
        <v>1.1326010909090909</v>
      </c>
      <c r="O30" s="12">
        <f t="shared" si="14"/>
        <v>7.2873917386956519E-2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18704</v>
      </c>
      <c r="D34" s="20">
        <f>VLOOKUP($B$11,ABONE,4,FALSE)</f>
        <v>20</v>
      </c>
      <c r="E34" s="20">
        <f>VLOOKUP($B$11,ABONE,5,FALSE)</f>
        <v>18724</v>
      </c>
      <c r="F34" s="20">
        <f>VLOOKUP($B$11,ABONE,6,FALSE)</f>
        <v>419</v>
      </c>
      <c r="G34" s="20">
        <f>VLOOKUP($B$11,ABONE,7,FALSE)</f>
        <v>9</v>
      </c>
      <c r="H34" s="20">
        <f>VLOOKUP($B$11,ABONE,8,FALSE)</f>
        <v>428</v>
      </c>
      <c r="I34" s="20">
        <f>VLOOKUP($B$11,ABONE,9,FALSE)</f>
        <v>3754</v>
      </c>
      <c r="J34" s="20">
        <f>VLOOKUP($B$11,ABONE,10,FALSE)</f>
        <v>83</v>
      </c>
      <c r="K34" s="20">
        <f>VLOOKUP($B$11,ABONE,11,FALSE)</f>
        <v>3837</v>
      </c>
      <c r="L34" s="20">
        <f>VLOOKUP($B$11,ABONE,12,FALSE)</f>
        <v>3</v>
      </c>
      <c r="M34" s="20">
        <f>VLOOKUP($B$11,ABONE,13,FALSE)</f>
        <v>8</v>
      </c>
      <c r="N34" s="20">
        <f>VLOOKUP($B$11,ABONE,14,FALSE)</f>
        <v>11</v>
      </c>
      <c r="O34" s="20">
        <f>VLOOKUP($B$11,ABONE,15,FALSE)</f>
        <v>23000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7020.5711076325115</v>
      </c>
      <c r="D35" s="20">
        <f>VLOOKUP($B$11,TUKETIM,4,FALSE)</f>
        <v>221.0736</v>
      </c>
      <c r="E35" s="20">
        <f>VLOOKUP($B$11,TUKETIM,5,FALSE)</f>
        <v>7241.6447076325112</v>
      </c>
      <c r="F35" s="20">
        <f>VLOOKUP($B$11,TUKETIM,6,FALSE)</f>
        <v>108.58269451453523</v>
      </c>
      <c r="G35" s="20">
        <f>VLOOKUP($B$11,TUKETIM,7,FALSE)</f>
        <v>11.97</v>
      </c>
      <c r="H35" s="20">
        <f>VLOOKUP($B$11,TUKETIM,8,FALSE)</f>
        <v>120.55269451453523</v>
      </c>
      <c r="I35" s="20">
        <f>VLOOKUP($B$11,TUKETIM,9,FALSE)</f>
        <v>3008.6316666002031</v>
      </c>
      <c r="J35" s="20">
        <f>VLOOKUP($B$11,TUKETIM,10,FALSE)</f>
        <v>838.12132188305486</v>
      </c>
      <c r="K35" s="20">
        <f>VLOOKUP($B$11,TUKETIM,11,FALSE)</f>
        <v>3846.7529884832579</v>
      </c>
      <c r="L35" s="20">
        <f>VLOOKUP($B$11,TUKETIM,12,FALSE)</f>
        <v>121.1444</v>
      </c>
      <c r="M35" s="20">
        <f>VLOOKUP($B$11,TUKETIM,13,FALSE)</f>
        <v>5683.1446999999998</v>
      </c>
      <c r="N35" s="20">
        <f>VLOOKUP($B$11,TUKETIM,14,FALSE)</f>
        <v>5804.2891</v>
      </c>
      <c r="O35" s="20">
        <f>VLOOKUP($B$11,TUKETIM,15,FALSE)</f>
        <v>17013.239490630305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137987.96300000002</v>
      </c>
      <c r="D36" s="20">
        <f>VLOOKUP($B$11,ANLASMA,4,FALSE)</f>
        <v>2486.4</v>
      </c>
      <c r="E36" s="20">
        <f>VLOOKUP($B$11,ANLASMA,5,FALSE)</f>
        <v>140474.36300000001</v>
      </c>
      <c r="F36" s="20">
        <f>VLOOKUP($B$11,ANLASMA,6,FALSE)</f>
        <v>2056.2959999999998</v>
      </c>
      <c r="G36" s="20">
        <f>VLOOKUP($B$11,ANLASMA,7,FALSE)</f>
        <v>580</v>
      </c>
      <c r="H36" s="20">
        <f>VLOOKUP($B$11,ANLASMA,8,FALSE)</f>
        <v>2636.2959999999998</v>
      </c>
      <c r="I36" s="20">
        <f>VLOOKUP($B$11,ANLASMA,9,FALSE)</f>
        <v>26699.752000000502</v>
      </c>
      <c r="J36" s="20">
        <f>VLOOKUP($B$11,ANLASMA,10,FALSE)</f>
        <v>12326.5</v>
      </c>
      <c r="K36" s="20">
        <f>VLOOKUP($B$11,ANLASMA,11,FALSE)</f>
        <v>39026.252000000502</v>
      </c>
      <c r="L36" s="20">
        <f>VLOOKUP($B$11,ANLASMA,12,FALSE)</f>
        <v>483.10700000000003</v>
      </c>
      <c r="M36" s="20">
        <f>VLOOKUP($B$11,ANLASMA,13,FALSE)</f>
        <v>8016</v>
      </c>
      <c r="N36" s="20">
        <f>VLOOKUP($B$11,ANLASMA,14,FALSE)</f>
        <v>8499.107</v>
      </c>
      <c r="O36" s="20">
        <f>VLOOKUP($B$11,ANLASMA,15,FALSE)</f>
        <v>190636.01800000051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4B1CC24-EBB4-464B-975B-79401F9CFFAB}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45702-3B4C-4C3B-8FCD-3E7DB0C6B9B5}">
  <sheetPr>
    <tabColor theme="9"/>
  </sheetPr>
  <dimension ref="A1:AC67"/>
  <sheetViews>
    <sheetView topLeftCell="A4" workbookViewId="0">
      <selection activeCell="A4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98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6.5111031431413335E-2</v>
      </c>
      <c r="D16" s="12">
        <f t="shared" si="1"/>
        <v>9.7260910000000006E-2</v>
      </c>
      <c r="E16" s="12">
        <f t="shared" si="2"/>
        <v>6.5112048892430385E-2</v>
      </c>
      <c r="F16" s="12">
        <f t="shared" si="3"/>
        <v>0.16483398571428573</v>
      </c>
      <c r="G16" s="12">
        <f t="shared" si="4"/>
        <v>0.45610333333333331</v>
      </c>
      <c r="H16" s="12">
        <f t="shared" si="5"/>
        <v>0.21623445882352943</v>
      </c>
      <c r="I16" s="12">
        <f t="shared" si="6"/>
        <v>0.11196218197122255</v>
      </c>
      <c r="J16" s="12">
        <f t="shared" si="7"/>
        <v>35.062892258620693</v>
      </c>
      <c r="K16" s="12">
        <f t="shared" si="8"/>
        <v>0.17623262185726515</v>
      </c>
      <c r="L16" s="12">
        <f t="shared" si="9"/>
        <v>3.8357511704545457</v>
      </c>
      <c r="M16" s="12">
        <f t="shared" si="10"/>
        <v>169.18643</v>
      </c>
      <c r="N16" s="12">
        <f t="shared" si="11"/>
        <v>5.6936239662921349</v>
      </c>
      <c r="O16" s="16">
        <f t="shared" si="12"/>
        <v>8.096577360311509E-2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5.2004461615810696E-2</v>
      </c>
      <c r="D19" s="12">
        <f t="shared" si="1"/>
        <v>0</v>
      </c>
      <c r="E19" s="12">
        <f t="shared" si="2"/>
        <v>5.2002815808275399E-2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0.19191980790108937</v>
      </c>
      <c r="J19" s="12">
        <f t="shared" si="7"/>
        <v>0</v>
      </c>
      <c r="K19" s="12">
        <f t="shared" si="8"/>
        <v>0.19156689109888705</v>
      </c>
      <c r="L19" s="12">
        <f t="shared" si="9"/>
        <v>14.070939973863636</v>
      </c>
      <c r="M19" s="12">
        <f t="shared" si="10"/>
        <v>0</v>
      </c>
      <c r="N19" s="12">
        <f t="shared" si="11"/>
        <v>13.9128395247191</v>
      </c>
      <c r="O19" s="16">
        <f t="shared" si="12"/>
        <v>7.428906258665767E-2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3.4285657292702776E-3</v>
      </c>
      <c r="D20" s="12">
        <f t="shared" si="1"/>
        <v>0</v>
      </c>
      <c r="E20" s="12">
        <f t="shared" si="2"/>
        <v>3.4284572239779007E-3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9.028057796271003E-3</v>
      </c>
      <c r="J20" s="12">
        <f t="shared" si="7"/>
        <v>0</v>
      </c>
      <c r="K20" s="12">
        <f t="shared" si="8"/>
        <v>9.011456314003994E-3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4.1234980722529404E-3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0.12054405877649431</v>
      </c>
      <c r="D22" s="12">
        <f t="shared" ref="D22:O22" si="13">SUM(D15:D21)</f>
        <v>9.7260910000000006E-2</v>
      </c>
      <c r="E22" s="12">
        <f t="shared" si="13"/>
        <v>0.12054332192468369</v>
      </c>
      <c r="F22" s="12">
        <f t="shared" si="13"/>
        <v>0.16483398571428573</v>
      </c>
      <c r="G22" s="12">
        <f t="shared" si="13"/>
        <v>0.45610333333333331</v>
      </c>
      <c r="H22" s="12">
        <f t="shared" si="13"/>
        <v>0.21623445882352943</v>
      </c>
      <c r="I22" s="12">
        <f t="shared" si="13"/>
        <v>0.31291004766858294</v>
      </c>
      <c r="J22" s="12">
        <f t="shared" si="13"/>
        <v>35.062892258620693</v>
      </c>
      <c r="K22" s="12">
        <f t="shared" si="13"/>
        <v>0.37681096927015623</v>
      </c>
      <c r="L22" s="12">
        <f t="shared" si="13"/>
        <v>17.906691144318181</v>
      </c>
      <c r="M22" s="12">
        <f t="shared" si="13"/>
        <v>169.18643</v>
      </c>
      <c r="N22" s="12">
        <f t="shared" si="13"/>
        <v>19.606463491011233</v>
      </c>
      <c r="O22" s="12">
        <f t="shared" si="13"/>
        <v>0.15937833426202569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4.1349145835970708E-3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4.1347837241790886E-3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1.3626074181939462E-2</v>
      </c>
      <c r="J26" s="12">
        <f>IFERROR((SUMIFS(TICARETHANEOG2,KAYNAK,A26,SEBEP,B26,SÜRE,"Uzun",BİLDİRİM,"Bildirimli",İL,$B$10,İLÇE,$B$11)/VLOOKUP($B$11,ABONE,10,FALSE)),0)</f>
        <v>0.14906522413793102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1.3875130036143435E-2</v>
      </c>
      <c r="L26" s="12">
        <f>IFERROR((SUMIFS(SANAYIAG2,KAYNAK,A26,SEBEP,B26,SÜRE,"Uzun",BİLDİRİM,"Bildirimli",İL,$B$10,İLÇE,$B$11)/VLOOKUP($B$11,ABONE,12,FALSE)),0)</f>
        <v>0.1212865340909091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0.11992376404494383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5.3903711489356656E-3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2.5768832136721223E-2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2.5768016619421574E-2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3.2214407035542993E-2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3.2155168723249104E-2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2.6554009621728089E-2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2.9903746720318293E-2</v>
      </c>
      <c r="D30" s="12">
        <f t="shared" ref="D30:O30" si="14">SUM(D25:D29)</f>
        <v>0</v>
      </c>
      <c r="E30" s="12">
        <f t="shared" si="14"/>
        <v>2.9902800343600662E-2</v>
      </c>
      <c r="F30" s="12">
        <f t="shared" si="14"/>
        <v>0</v>
      </c>
      <c r="G30" s="12">
        <f t="shared" si="14"/>
        <v>0</v>
      </c>
      <c r="H30" s="12">
        <f t="shared" si="14"/>
        <v>0</v>
      </c>
      <c r="I30" s="12">
        <f t="shared" si="14"/>
        <v>4.5840481217482451E-2</v>
      </c>
      <c r="J30" s="12">
        <f t="shared" si="14"/>
        <v>0.14906522413793102</v>
      </c>
      <c r="K30" s="12">
        <f t="shared" si="14"/>
        <v>4.6030298759392539E-2</v>
      </c>
      <c r="L30" s="12">
        <f t="shared" si="14"/>
        <v>0.1212865340909091</v>
      </c>
      <c r="M30" s="12">
        <f t="shared" si="14"/>
        <v>0</v>
      </c>
      <c r="N30" s="12">
        <f t="shared" si="14"/>
        <v>0.11992376404494383</v>
      </c>
      <c r="O30" s="12">
        <f t="shared" si="14"/>
        <v>3.1944380770663756E-2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221180</v>
      </c>
      <c r="D34" s="20">
        <f>VLOOKUP($B$11,ABONE,4,FALSE)</f>
        <v>7</v>
      </c>
      <c r="E34" s="20">
        <f>VLOOKUP($B$11,ABONE,5,FALSE)</f>
        <v>221187</v>
      </c>
      <c r="F34" s="20">
        <f>VLOOKUP($B$11,ABONE,6,FALSE)</f>
        <v>14</v>
      </c>
      <c r="G34" s="20">
        <f>VLOOKUP($B$11,ABONE,7,FALSE)</f>
        <v>3</v>
      </c>
      <c r="H34" s="20">
        <f>VLOOKUP($B$11,ABONE,8,FALSE)</f>
        <v>17</v>
      </c>
      <c r="I34" s="20">
        <f>VLOOKUP($B$11,ABONE,9,FALSE)</f>
        <v>31483</v>
      </c>
      <c r="J34" s="20">
        <f>VLOOKUP($B$11,ABONE,10,FALSE)</f>
        <v>58</v>
      </c>
      <c r="K34" s="20">
        <f>VLOOKUP($B$11,ABONE,11,FALSE)</f>
        <v>31541</v>
      </c>
      <c r="L34" s="20">
        <f>VLOOKUP($B$11,ABONE,12,FALSE)</f>
        <v>88</v>
      </c>
      <c r="M34" s="20">
        <f>VLOOKUP($B$11,ABONE,13,FALSE)</f>
        <v>1</v>
      </c>
      <c r="N34" s="20">
        <f>VLOOKUP($B$11,ABONE,14,FALSE)</f>
        <v>89</v>
      </c>
      <c r="O34" s="20">
        <f>VLOOKUP($B$11,ABONE,15,FALSE)</f>
        <v>252834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50449.50007704</v>
      </c>
      <c r="D35" s="20">
        <f>VLOOKUP($B$11,TUKETIM,4,FALSE)</f>
        <v>22.8</v>
      </c>
      <c r="E35" s="20">
        <f>VLOOKUP($B$11,TUKETIM,5,FALSE)</f>
        <v>50472.300077040003</v>
      </c>
      <c r="F35" s="20">
        <f>VLOOKUP($B$11,TUKETIM,6,FALSE)</f>
        <v>2.4306999999999999</v>
      </c>
      <c r="G35" s="20">
        <f>VLOOKUP($B$11,TUKETIM,7,FALSE)</f>
        <v>0</v>
      </c>
      <c r="H35" s="20">
        <f>VLOOKUP($B$11,TUKETIM,8,FALSE)</f>
        <v>2.4306999999999999</v>
      </c>
      <c r="I35" s="20">
        <f>VLOOKUP($B$11,TUKETIM,9,FALSE)</f>
        <v>17534.951915205384</v>
      </c>
      <c r="J35" s="20">
        <f>VLOOKUP($B$11,TUKETIM,10,FALSE)</f>
        <v>5291.6506237351505</v>
      </c>
      <c r="K35" s="20">
        <f>VLOOKUP($B$11,TUKETIM,11,FALSE)</f>
        <v>22826.602538940533</v>
      </c>
      <c r="L35" s="20">
        <f>VLOOKUP($B$11,TUKETIM,12,FALSE)</f>
        <v>751.92698712121216</v>
      </c>
      <c r="M35" s="20">
        <f>VLOOKUP($B$11,TUKETIM,13,FALSE)</f>
        <v>29.536000000000001</v>
      </c>
      <c r="N35" s="20">
        <f>VLOOKUP($B$11,TUKETIM,14,FALSE)</f>
        <v>781.46298712121211</v>
      </c>
      <c r="O35" s="20">
        <f>VLOOKUP($B$11,TUKETIM,15,FALSE)</f>
        <v>74082.796303101743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1017818.0590000289</v>
      </c>
      <c r="D36" s="20">
        <f>VLOOKUP($B$11,ANLASMA,4,FALSE)</f>
        <v>518.10900000000004</v>
      </c>
      <c r="E36" s="20">
        <f>VLOOKUP($B$11,ANLASMA,5,FALSE)</f>
        <v>1018336.1680000289</v>
      </c>
      <c r="F36" s="20">
        <f>VLOOKUP($B$11,ANLASMA,6,FALSE)</f>
        <v>55.87</v>
      </c>
      <c r="G36" s="20">
        <f>VLOOKUP($B$11,ANLASMA,7,FALSE)</f>
        <v>65</v>
      </c>
      <c r="H36" s="20">
        <f>VLOOKUP($B$11,ANLASMA,8,FALSE)</f>
        <v>120.87</v>
      </c>
      <c r="I36" s="20">
        <f>VLOOKUP($B$11,ANLASMA,9,FALSE)</f>
        <v>174630.88700000002</v>
      </c>
      <c r="J36" s="20">
        <f>VLOOKUP($B$11,ANLASMA,10,FALSE)</f>
        <v>25859.964</v>
      </c>
      <c r="K36" s="20">
        <f>VLOOKUP($B$11,ANLASMA,11,FALSE)</f>
        <v>200490.85100000002</v>
      </c>
      <c r="L36" s="20">
        <f>VLOOKUP($B$11,ANLASMA,12,FALSE)</f>
        <v>2237.2150000000001</v>
      </c>
      <c r="M36" s="20">
        <f>VLOOKUP($B$11,ANLASMA,13,FALSE)</f>
        <v>240</v>
      </c>
      <c r="N36" s="20">
        <f>VLOOKUP($B$11,ANLASMA,14,FALSE)</f>
        <v>2477.2150000000001</v>
      </c>
      <c r="O36" s="20">
        <f>VLOOKUP($B$11,ANLASMA,15,FALSE)</f>
        <v>1221425.1040000289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AC10855-A8FE-4CB2-BF74-F87EF5019E35}">
      <formula1>10</formula1>
      <formula2>10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093DD-68AE-41FB-9C0B-502A7FCA2AD5}">
  <sheetPr>
    <tabColor theme="9"/>
  </sheetPr>
  <dimension ref="A1:AC67"/>
  <sheetViews>
    <sheetView topLeftCell="A12" workbookViewId="0">
      <selection activeCell="A12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110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0.13852454079040227</v>
      </c>
      <c r="D16" s="12">
        <f t="shared" si="1"/>
        <v>0.22771573732978725</v>
      </c>
      <c r="E16" s="12">
        <f t="shared" si="2"/>
        <v>0.13891725110351774</v>
      </c>
      <c r="F16" s="12">
        <f t="shared" si="3"/>
        <v>0.3103184587987356</v>
      </c>
      <c r="G16" s="12">
        <f t="shared" si="4"/>
        <v>1.4221095817479676</v>
      </c>
      <c r="H16" s="12">
        <f t="shared" si="5"/>
        <v>0.53918926737238504</v>
      </c>
      <c r="I16" s="12">
        <f t="shared" si="6"/>
        <v>0.17071655852130324</v>
      </c>
      <c r="J16" s="12">
        <f t="shared" si="7"/>
        <v>5.5136820378767117</v>
      </c>
      <c r="K16" s="12">
        <f t="shared" si="8"/>
        <v>0.40441127391551823</v>
      </c>
      <c r="L16" s="12">
        <f t="shared" si="9"/>
        <v>25.145319200000003</v>
      </c>
      <c r="M16" s="12">
        <f t="shared" si="10"/>
        <v>23.611196190000001</v>
      </c>
      <c r="N16" s="12">
        <f t="shared" si="11"/>
        <v>24.293028638888888</v>
      </c>
      <c r="O16" s="16">
        <f t="shared" si="12"/>
        <v>0.22025598796887813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8.2915053191489355E-2</v>
      </c>
      <c r="E17" s="12">
        <f t="shared" si="2"/>
        <v>3.6507635018033632E-4</v>
      </c>
      <c r="F17" s="12">
        <f t="shared" si="3"/>
        <v>1.2028284499473131E-2</v>
      </c>
      <c r="G17" s="12">
        <f t="shared" si="4"/>
        <v>0.70852995934959351</v>
      </c>
      <c r="H17" s="12">
        <f t="shared" si="5"/>
        <v>0.15540854559832637</v>
      </c>
      <c r="I17" s="12">
        <f t="shared" si="6"/>
        <v>2.0909070593149539E-3</v>
      </c>
      <c r="J17" s="12">
        <f t="shared" si="7"/>
        <v>1.7635474885844749</v>
      </c>
      <c r="K17" s="12">
        <f t="shared" si="8"/>
        <v>7.9134843818653877E-2</v>
      </c>
      <c r="L17" s="12">
        <f t="shared" si="9"/>
        <v>0</v>
      </c>
      <c r="M17" s="12">
        <f t="shared" si="10"/>
        <v>9.7149430000000009E-2</v>
      </c>
      <c r="N17" s="12">
        <f t="shared" si="11"/>
        <v>5.397190555555556E-2</v>
      </c>
      <c r="O17" s="16">
        <f t="shared" si="12"/>
        <v>2.1426489328230981E-2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2.8632870773935546E-3</v>
      </c>
      <c r="D19" s="12">
        <f t="shared" si="1"/>
        <v>0</v>
      </c>
      <c r="E19" s="12">
        <f t="shared" si="2"/>
        <v>2.8506799770481057E-3</v>
      </c>
      <c r="F19" s="12">
        <f t="shared" si="3"/>
        <v>2.5650829293993676E-3</v>
      </c>
      <c r="G19" s="12">
        <f t="shared" si="4"/>
        <v>0</v>
      </c>
      <c r="H19" s="12">
        <f t="shared" si="5"/>
        <v>2.0370407531380753E-3</v>
      </c>
      <c r="I19" s="12">
        <f t="shared" si="6"/>
        <v>6.1126354317042608E-3</v>
      </c>
      <c r="J19" s="12">
        <f t="shared" si="7"/>
        <v>0</v>
      </c>
      <c r="K19" s="12">
        <f t="shared" si="8"/>
        <v>5.8452763025763936E-3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3.3574206165258086E-3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0.14138782786779583</v>
      </c>
      <c r="D22" s="12">
        <f t="shared" ref="D22:O22" si="13">SUM(D15:D21)</f>
        <v>0.31063079052127662</v>
      </c>
      <c r="E22" s="12">
        <f t="shared" si="13"/>
        <v>0.14213300743074619</v>
      </c>
      <c r="F22" s="12">
        <f t="shared" si="13"/>
        <v>0.32491182622760811</v>
      </c>
      <c r="G22" s="12">
        <f t="shared" si="13"/>
        <v>2.1306395410975609</v>
      </c>
      <c r="H22" s="12">
        <f t="shared" si="13"/>
        <v>0.69663485372384948</v>
      </c>
      <c r="I22" s="12">
        <f t="shared" si="13"/>
        <v>0.17892010101232245</v>
      </c>
      <c r="J22" s="12">
        <f t="shared" si="13"/>
        <v>7.2772295264611868</v>
      </c>
      <c r="K22" s="12">
        <f t="shared" si="13"/>
        <v>0.48939139403674853</v>
      </c>
      <c r="L22" s="12">
        <f t="shared" si="13"/>
        <v>25.145319200000003</v>
      </c>
      <c r="M22" s="12">
        <f t="shared" si="13"/>
        <v>23.708345620000003</v>
      </c>
      <c r="N22" s="12">
        <f t="shared" si="13"/>
        <v>24.347000544444445</v>
      </c>
      <c r="O22" s="12">
        <f t="shared" si="13"/>
        <v>0.24503989791363492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</v>
      </c>
      <c r="D26" s="12">
        <f>IFERROR((SUMIFS(MESKENOG2,KAYNAK,A26,SEBEP,B26,SÜRE,"Uzun",BİLDİRİM,"Bildirimli",İL,$B$10,İLÇE,$B$11)/VLOOKUP($B$11,ABONE,4,FALSE)),0)</f>
        <v>0.10464464361702128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4.6075209611691416E-4</v>
      </c>
      <c r="F26" s="12">
        <f>IFERROR((SUMIFS(TARIMSALAG2,KAYNAK,A26,SEBEP,B26,SÜRE,"Uzun",BİLDİRİM,"Bildirimli",İL,$B$10,İLÇE,$B$11)/VLOOKUP($B$11,ABONE,6,FALSE)),0)</f>
        <v>1.3496514225500527E-2</v>
      </c>
      <c r="G26" s="12">
        <f>IFERROR((SUMIFS(TARIMSALOG2,KAYNAK,A26,SEBEP,B26,SÜRE,"Uzun",BİLDİRİM,"Bildirimli",İL,$B$10,İLÇE,$B$11)/VLOOKUP($B$11,ABONE,7,FALSE)),0)</f>
        <v>0.82968556910569113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0.18151534895397489</v>
      </c>
      <c r="I26" s="12">
        <f>IFERROR((SUMIFS(TICARETHANEAG2,KAYNAK,A26,SEBEP,B26,SÜRE,"Uzun",BİLDİRİM,"Bildirimli",İL,$B$10,İLÇE,$B$11)/VLOOKUP($B$11,ABONE,9,FALSE)),0)</f>
        <v>2.5863738512949042E-3</v>
      </c>
      <c r="J26" s="12">
        <f>IFERROR((SUMIFS(TICARETHANEOG2,KAYNAK,A26,SEBEP,B26,SÜRE,"Uzun",BİLDİRİM,"Bildirimli",İL,$B$10,İLÇE,$B$11)/VLOOKUP($B$11,ABONE,10,FALSE)),0)</f>
        <v>2.8013077625570775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0.1249989930097863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0.28459873000000002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0.15811040555555556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3.1029902564474594E-2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</v>
      </c>
      <c r="D30" s="12">
        <f t="shared" ref="D30:O30" si="14">SUM(D25:D29)</f>
        <v>0.10464464361702128</v>
      </c>
      <c r="E30" s="12">
        <f t="shared" si="14"/>
        <v>4.6075209611691416E-4</v>
      </c>
      <c r="F30" s="12">
        <f t="shared" si="14"/>
        <v>1.3496514225500527E-2</v>
      </c>
      <c r="G30" s="12">
        <f t="shared" si="14"/>
        <v>0.82968556910569113</v>
      </c>
      <c r="H30" s="12">
        <f t="shared" si="14"/>
        <v>0.18151534895397489</v>
      </c>
      <c r="I30" s="12">
        <f t="shared" si="14"/>
        <v>2.5863738512949042E-3</v>
      </c>
      <c r="J30" s="12">
        <f t="shared" si="14"/>
        <v>2.8013077625570775</v>
      </c>
      <c r="K30" s="12">
        <f t="shared" si="14"/>
        <v>0.1249989930097863</v>
      </c>
      <c r="L30" s="12">
        <f t="shared" si="14"/>
        <v>0</v>
      </c>
      <c r="M30" s="12">
        <f t="shared" si="14"/>
        <v>0.28459873000000002</v>
      </c>
      <c r="N30" s="12">
        <f t="shared" si="14"/>
        <v>0.15811040555555556</v>
      </c>
      <c r="O30" s="12">
        <f t="shared" si="14"/>
        <v>3.1029902564474594E-2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21255</v>
      </c>
      <c r="D34" s="20">
        <f>VLOOKUP($B$11,ABONE,4,FALSE)</f>
        <v>94</v>
      </c>
      <c r="E34" s="20">
        <f>VLOOKUP($B$11,ABONE,5,FALSE)</f>
        <v>21349</v>
      </c>
      <c r="F34" s="20">
        <f>VLOOKUP($B$11,ABONE,6,FALSE)</f>
        <v>949</v>
      </c>
      <c r="G34" s="20">
        <f>VLOOKUP($B$11,ABONE,7,FALSE)</f>
        <v>246</v>
      </c>
      <c r="H34" s="20">
        <f>VLOOKUP($B$11,ABONE,8,FALSE)</f>
        <v>1195</v>
      </c>
      <c r="I34" s="20">
        <f>VLOOKUP($B$11,ABONE,9,FALSE)</f>
        <v>4788</v>
      </c>
      <c r="J34" s="20">
        <f>VLOOKUP($B$11,ABONE,10,FALSE)</f>
        <v>219</v>
      </c>
      <c r="K34" s="20">
        <f>VLOOKUP($B$11,ABONE,11,FALSE)</f>
        <v>5007</v>
      </c>
      <c r="L34" s="20">
        <f>VLOOKUP($B$11,ABONE,12,FALSE)</f>
        <v>8</v>
      </c>
      <c r="M34" s="20">
        <f>VLOOKUP($B$11,ABONE,13,FALSE)</f>
        <v>10</v>
      </c>
      <c r="N34" s="20">
        <f>VLOOKUP($B$11,ABONE,14,FALSE)</f>
        <v>18</v>
      </c>
      <c r="O34" s="20">
        <f>VLOOKUP($B$11,ABONE,15,FALSE)</f>
        <v>27569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3950.3490620156763</v>
      </c>
      <c r="D35" s="20">
        <f>VLOOKUP($B$11,TUKETIM,4,FALSE)</f>
        <v>115.69790376919883</v>
      </c>
      <c r="E35" s="20">
        <f>VLOOKUP($B$11,TUKETIM,5,FALSE)</f>
        <v>4066.0469657848753</v>
      </c>
      <c r="F35" s="20">
        <f>VLOOKUP($B$11,TUKETIM,6,FALSE)</f>
        <v>466.50352884578001</v>
      </c>
      <c r="G35" s="20">
        <f>VLOOKUP($B$11,TUKETIM,7,FALSE)</f>
        <v>309.38792327867719</v>
      </c>
      <c r="H35" s="20">
        <f>VLOOKUP($B$11,TUKETIM,8,FALSE)</f>
        <v>775.89145212445715</v>
      </c>
      <c r="I35" s="20">
        <f>VLOOKUP($B$11,TUKETIM,9,FALSE)</f>
        <v>2654.6190129596007</v>
      </c>
      <c r="J35" s="20">
        <f>VLOOKUP($B$11,TUKETIM,10,FALSE)</f>
        <v>3978.2430212014806</v>
      </c>
      <c r="K35" s="20">
        <f>VLOOKUP($B$11,TUKETIM,11,FALSE)</f>
        <v>6632.8620341610813</v>
      </c>
      <c r="L35" s="20">
        <f>VLOOKUP($B$11,TUKETIM,12,FALSE)</f>
        <v>92.399699999999996</v>
      </c>
      <c r="M35" s="20">
        <f>VLOOKUP($B$11,TUKETIM,13,FALSE)</f>
        <v>153.1353</v>
      </c>
      <c r="N35" s="20">
        <f>VLOOKUP($B$11,TUKETIM,14,FALSE)</f>
        <v>245.535</v>
      </c>
      <c r="O35" s="20">
        <f>VLOOKUP($B$11,TUKETIM,15,FALSE)</f>
        <v>11720.335452070412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108235.45</v>
      </c>
      <c r="D36" s="20">
        <f>VLOOKUP($B$11,ANLASMA,4,FALSE)</f>
        <v>2287.44</v>
      </c>
      <c r="E36" s="20">
        <f>VLOOKUP($B$11,ANLASMA,5,FALSE)</f>
        <v>110522.89</v>
      </c>
      <c r="F36" s="20">
        <f>VLOOKUP($B$11,ANLASMA,6,FALSE)</f>
        <v>9592.304000000031</v>
      </c>
      <c r="G36" s="20">
        <f>VLOOKUP($B$11,ANLASMA,7,FALSE)</f>
        <v>6763.46</v>
      </c>
      <c r="H36" s="20">
        <f>VLOOKUP($B$11,ANLASMA,8,FALSE)</f>
        <v>16355.764000000032</v>
      </c>
      <c r="I36" s="20">
        <f>VLOOKUP($B$11,ANLASMA,9,FALSE)</f>
        <v>31003.530999999799</v>
      </c>
      <c r="J36" s="20">
        <f>VLOOKUP($B$11,ANLASMA,10,FALSE)</f>
        <v>30144.62</v>
      </c>
      <c r="K36" s="20">
        <f>VLOOKUP($B$11,ANLASMA,11,FALSE)</f>
        <v>61148.150999999794</v>
      </c>
      <c r="L36" s="20">
        <f>VLOOKUP($B$11,ANLASMA,12,FALSE)</f>
        <v>234.27700000000002</v>
      </c>
      <c r="M36" s="20">
        <f>VLOOKUP($B$11,ANLASMA,13,FALSE)</f>
        <v>1602</v>
      </c>
      <c r="N36" s="20">
        <f>VLOOKUP($B$11,ANLASMA,14,FALSE)</f>
        <v>1836.277</v>
      </c>
      <c r="O36" s="20">
        <f>VLOOKUP($B$11,ANLASMA,15,FALSE)</f>
        <v>189863.08199999982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A5A09A5-EEEE-4C98-B066-9B1EAC583F8C}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EAF24-ACBE-4162-9E33-C17B59BA8F18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109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8.8671463439894641E-2</v>
      </c>
      <c r="D16" s="12">
        <f t="shared" si="1"/>
        <v>1.1030014684931506</v>
      </c>
      <c r="E16" s="12">
        <f t="shared" si="2"/>
        <v>9.0146926035668026E-2</v>
      </c>
      <c r="F16" s="12">
        <f t="shared" si="3"/>
        <v>7.6251280366616145E-2</v>
      </c>
      <c r="G16" s="12">
        <f t="shared" si="4"/>
        <v>0.83130264822222222</v>
      </c>
      <c r="H16" s="12">
        <f t="shared" si="5"/>
        <v>9.3030199652296294E-2</v>
      </c>
      <c r="I16" s="12">
        <f t="shared" si="6"/>
        <v>0.16426754709531866</v>
      </c>
      <c r="J16" s="12">
        <f t="shared" si="7"/>
        <v>4.9819890979695431</v>
      </c>
      <c r="K16" s="12">
        <f t="shared" si="8"/>
        <v>0.29447623765948683</v>
      </c>
      <c r="L16" s="12">
        <f t="shared" si="9"/>
        <v>5.5985290909090907E-2</v>
      </c>
      <c r="M16" s="12">
        <f t="shared" si="10"/>
        <v>5.3276988181818181</v>
      </c>
      <c r="N16" s="12">
        <f t="shared" si="11"/>
        <v>2.6918420545454542</v>
      </c>
      <c r="O16" s="16">
        <f t="shared" si="12"/>
        <v>0.11622901931916296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2.8776380906768836E-3</v>
      </c>
      <c r="D17" s="12">
        <f t="shared" si="1"/>
        <v>0</v>
      </c>
      <c r="E17" s="12">
        <f t="shared" si="2"/>
        <v>2.873452226760984E-3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1.7072044557247604E-2</v>
      </c>
      <c r="J17" s="12">
        <f t="shared" si="7"/>
        <v>0</v>
      </c>
      <c r="K17" s="12">
        <f t="shared" si="8"/>
        <v>1.6610637947592263E-2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4.4568999176761142E-3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3.7988908953085078E-2</v>
      </c>
      <c r="D19" s="12">
        <f t="shared" si="1"/>
        <v>0</v>
      </c>
      <c r="E19" s="12">
        <f t="shared" si="2"/>
        <v>3.7933649605599272E-2</v>
      </c>
      <c r="F19" s="12">
        <f t="shared" si="3"/>
        <v>0.1076625153249495</v>
      </c>
      <c r="G19" s="12">
        <f t="shared" si="4"/>
        <v>0</v>
      </c>
      <c r="H19" s="12">
        <f t="shared" si="5"/>
        <v>0.10527001498439506</v>
      </c>
      <c r="I19" s="12">
        <f t="shared" si="6"/>
        <v>8.4585971106881E-2</v>
      </c>
      <c r="J19" s="12">
        <f t="shared" si="7"/>
        <v>0</v>
      </c>
      <c r="K19" s="12">
        <f t="shared" si="8"/>
        <v>8.2299863779667998E-2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4.5643650020839699E-2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4.9912248563218384E-4</v>
      </c>
      <c r="D20" s="12">
        <f t="shared" si="1"/>
        <v>0</v>
      </c>
      <c r="E20" s="12">
        <f t="shared" si="2"/>
        <v>4.9839645312344319E-4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6.8925719120135366E-4</v>
      </c>
      <c r="J20" s="12">
        <f t="shared" si="7"/>
        <v>0</v>
      </c>
      <c r="K20" s="12">
        <f t="shared" si="8"/>
        <v>6.7062861846618196E-4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5.0234770921187477E-4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0.13003713296928879</v>
      </c>
      <c r="D22" s="12">
        <f t="shared" ref="D22:O22" si="13">SUM(D15:D21)</f>
        <v>1.1030014684931506</v>
      </c>
      <c r="E22" s="12">
        <f t="shared" si="13"/>
        <v>0.13145242432115173</v>
      </c>
      <c r="F22" s="12">
        <f t="shared" si="13"/>
        <v>0.18391379569156563</v>
      </c>
      <c r="G22" s="12">
        <f t="shared" si="13"/>
        <v>0.83130264822222222</v>
      </c>
      <c r="H22" s="12">
        <f t="shared" si="13"/>
        <v>0.19830021463669134</v>
      </c>
      <c r="I22" s="12">
        <f t="shared" si="13"/>
        <v>0.26661481995064856</v>
      </c>
      <c r="J22" s="12">
        <f t="shared" si="13"/>
        <v>4.9819890979695431</v>
      </c>
      <c r="K22" s="12">
        <f t="shared" si="13"/>
        <v>0.39405736800521324</v>
      </c>
      <c r="L22" s="12">
        <f t="shared" si="13"/>
        <v>5.5985290909090907E-2</v>
      </c>
      <c r="M22" s="12">
        <f t="shared" si="13"/>
        <v>5.3276988181818181</v>
      </c>
      <c r="N22" s="12">
        <f t="shared" si="13"/>
        <v>2.6918420545454542</v>
      </c>
      <c r="O22" s="12">
        <f t="shared" si="13"/>
        <v>0.16683191696689065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0.26507141303480203</v>
      </c>
      <c r="D26" s="12">
        <f>IFERROR((SUMIFS(MESKENOG2,KAYNAK,A26,SEBEP,B26,SÜRE,"Uzun",BİLDİRİM,"Bildirimli",İL,$B$10,İLÇE,$B$11)/VLOOKUP($B$11,ABONE,4,FALSE)),0)</f>
        <v>3.4493717808219179E-2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0.26473601058882135</v>
      </c>
      <c r="F26" s="12">
        <f>IFERROR((SUMIFS(TARIMSALAG2,KAYNAK,A26,SEBEP,B26,SÜRE,"Uzun",BİLDİRİM,"Bildirimli",İL,$B$10,İLÇE,$B$11)/VLOOKUP($B$11,ABONE,6,FALSE)),0)</f>
        <v>0.37528727353535357</v>
      </c>
      <c r="G26" s="12">
        <f>IFERROR((SUMIFS(TARIMSALOG2,KAYNAK,A26,SEBEP,B26,SÜRE,"Uzun",BİLDİRİM,"Bildirimli",İL,$B$10,İLÇE,$B$11)/VLOOKUP($B$11,ABONE,7,FALSE)),0)</f>
        <v>6.2160948888888887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0.50508299832098769</v>
      </c>
      <c r="I26" s="12">
        <f>IFERROR((SUMIFS(TICARETHANEAG2,KAYNAK,A26,SEBEP,B26,SÜRE,"Uzun",BİLDİRİM,"Bildirimli",İL,$B$10,İLÇE,$B$11)/VLOOKUP($B$11,ABONE,9,FALSE)),0)</f>
        <v>0.79187391849971811</v>
      </c>
      <c r="J26" s="12">
        <f>IFERROR((SUMIFS(TICARETHANEOG2,KAYNAK,A26,SEBEP,B26,SÜRE,"Uzun",BİLDİRİM,"Bildirimli",İL,$B$10,İLÇE,$B$11)/VLOOKUP($B$11,ABONE,10,FALSE)),0)</f>
        <v>45.14839662842639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1.9906988566058443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32.82915509090909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16.414577545454545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0.49024536608591929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1.1847401480683268E-2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1.1830168038258442E-2</v>
      </c>
      <c r="F28" s="12">
        <f>IFERROR((SUMIFS(TARIMSALAG2,KAYNAK,A28,SEBEP,B28,SÜRE,"Uzun",BİLDİRİM,"Bildirimli",İL,$B$10,İLÇE,$B$11)/VLOOKUP($B$11,ABONE,6,FALSE)),0)</f>
        <v>4.4109338383838386E-3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4.3129130864197531E-3</v>
      </c>
      <c r="I28" s="12">
        <f>IFERROR((SUMIFS(TICARETHANEAG2,KAYNAK,A28,SEBEP,B28,SÜRE,"Uzun",BİLDİRİM,"Bildirimli",İL,$B$10,İLÇE,$B$11)/VLOOKUP($B$11,ABONE,9,FALSE)),0)</f>
        <v>3.1838472927241961E-3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3.0977973658938124E-3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1.0500671645301657E-2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0.27691881451548528</v>
      </c>
      <c r="D30" s="12">
        <f t="shared" ref="D30:O30" si="14">SUM(D25:D29)</f>
        <v>3.4493717808219179E-2</v>
      </c>
      <c r="E30" s="12">
        <f t="shared" si="14"/>
        <v>0.27656617862707977</v>
      </c>
      <c r="F30" s="12">
        <f t="shared" si="14"/>
        <v>0.37969820737373738</v>
      </c>
      <c r="G30" s="12">
        <f t="shared" si="14"/>
        <v>6.2160948888888887</v>
      </c>
      <c r="H30" s="12">
        <f t="shared" si="14"/>
        <v>0.50939591140740748</v>
      </c>
      <c r="I30" s="12">
        <f t="shared" si="14"/>
        <v>0.79505776579244236</v>
      </c>
      <c r="J30" s="12">
        <f t="shared" si="14"/>
        <v>45.14839662842639</v>
      </c>
      <c r="K30" s="12">
        <f t="shared" si="14"/>
        <v>1.9937966539717382</v>
      </c>
      <c r="L30" s="12">
        <f t="shared" si="14"/>
        <v>0</v>
      </c>
      <c r="M30" s="12">
        <f t="shared" si="14"/>
        <v>32.82915509090909</v>
      </c>
      <c r="N30" s="12">
        <f t="shared" si="14"/>
        <v>16.414577545454545</v>
      </c>
      <c r="O30" s="12">
        <f t="shared" si="14"/>
        <v>0.50074603773122095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50112</v>
      </c>
      <c r="D34" s="20">
        <f>VLOOKUP($B$11,ABONE,4,FALSE)</f>
        <v>73</v>
      </c>
      <c r="E34" s="20">
        <f>VLOOKUP($B$11,ABONE,5,FALSE)</f>
        <v>50185</v>
      </c>
      <c r="F34" s="20">
        <f>VLOOKUP($B$11,ABONE,6,FALSE)</f>
        <v>1980</v>
      </c>
      <c r="G34" s="20">
        <f>VLOOKUP($B$11,ABONE,7,FALSE)</f>
        <v>45</v>
      </c>
      <c r="H34" s="20">
        <f>VLOOKUP($B$11,ABONE,8,FALSE)</f>
        <v>2025</v>
      </c>
      <c r="I34" s="20">
        <f>VLOOKUP($B$11,ABONE,9,FALSE)</f>
        <v>7092</v>
      </c>
      <c r="J34" s="20">
        <f>VLOOKUP($B$11,ABONE,10,FALSE)</f>
        <v>197</v>
      </c>
      <c r="K34" s="20">
        <f>VLOOKUP($B$11,ABONE,11,FALSE)</f>
        <v>7289</v>
      </c>
      <c r="L34" s="20">
        <f>VLOOKUP($B$11,ABONE,12,FALSE)</f>
        <v>11</v>
      </c>
      <c r="M34" s="20">
        <f>VLOOKUP($B$11,ABONE,13,FALSE)</f>
        <v>11</v>
      </c>
      <c r="N34" s="20">
        <f>VLOOKUP($B$11,ABONE,14,FALSE)</f>
        <v>22</v>
      </c>
      <c r="O34" s="20">
        <f>VLOOKUP($B$11,ABONE,15,FALSE)</f>
        <v>59521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9304.0412500934654</v>
      </c>
      <c r="D35" s="20">
        <f>VLOOKUP($B$11,TUKETIM,4,FALSE)</f>
        <v>743.64525000000003</v>
      </c>
      <c r="E35" s="20">
        <f>VLOOKUP($B$11,TUKETIM,5,FALSE)</f>
        <v>10047.686500093465</v>
      </c>
      <c r="F35" s="20">
        <f>VLOOKUP($B$11,TUKETIM,6,FALSE)</f>
        <v>533.00918296040106</v>
      </c>
      <c r="G35" s="20">
        <f>VLOOKUP($B$11,TUKETIM,7,FALSE)</f>
        <v>120.78368602739727</v>
      </c>
      <c r="H35" s="20">
        <f>VLOOKUP($B$11,TUKETIM,8,FALSE)</f>
        <v>653.79286898779833</v>
      </c>
      <c r="I35" s="20">
        <f>VLOOKUP($B$11,TUKETIM,9,FALSE)</f>
        <v>3849.2702629845026</v>
      </c>
      <c r="J35" s="20">
        <f>VLOOKUP($B$11,TUKETIM,10,FALSE)</f>
        <v>3347.464776333959</v>
      </c>
      <c r="K35" s="20">
        <f>VLOOKUP($B$11,TUKETIM,11,FALSE)</f>
        <v>7196.7350393184615</v>
      </c>
      <c r="L35" s="20">
        <f>VLOOKUP($B$11,TUKETIM,12,FALSE)</f>
        <v>34.700499999999998</v>
      </c>
      <c r="M35" s="20">
        <f>VLOOKUP($B$11,TUKETIM,13,FALSE)</f>
        <v>596.97320000000002</v>
      </c>
      <c r="N35" s="20">
        <f>VLOOKUP($B$11,TUKETIM,14,FALSE)</f>
        <v>631.67370000000005</v>
      </c>
      <c r="O35" s="20">
        <f>VLOOKUP($B$11,TUKETIM,15,FALSE)</f>
        <v>18529.888108399726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288974.42800000706</v>
      </c>
      <c r="D36" s="20">
        <f>VLOOKUP($B$11,ANLASMA,4,FALSE)</f>
        <v>11200.14</v>
      </c>
      <c r="E36" s="20">
        <f>VLOOKUP($B$11,ANLASMA,5,FALSE)</f>
        <v>300174.56800000707</v>
      </c>
      <c r="F36" s="20">
        <f>VLOOKUP($B$11,ANLASMA,6,FALSE)</f>
        <v>10243.330000000071</v>
      </c>
      <c r="G36" s="20">
        <f>VLOOKUP($B$11,ANLASMA,7,FALSE)</f>
        <v>2103.9</v>
      </c>
      <c r="H36" s="20">
        <f>VLOOKUP($B$11,ANLASMA,8,FALSE)</f>
        <v>12347.230000000071</v>
      </c>
      <c r="I36" s="20">
        <f>VLOOKUP($B$11,ANLASMA,9,FALSE)</f>
        <v>39784.345999999401</v>
      </c>
      <c r="J36" s="20">
        <f>VLOOKUP($B$11,ANLASMA,10,FALSE)</f>
        <v>59959.320999999996</v>
      </c>
      <c r="K36" s="20">
        <f>VLOOKUP($B$11,ANLASMA,11,FALSE)</f>
        <v>99743.666999999405</v>
      </c>
      <c r="L36" s="20">
        <f>VLOOKUP($B$11,ANLASMA,12,FALSE)</f>
        <v>245.393</v>
      </c>
      <c r="M36" s="20">
        <f>VLOOKUP($B$11,ANLASMA,13,FALSE)</f>
        <v>10299</v>
      </c>
      <c r="N36" s="20">
        <f>VLOOKUP($B$11,ANLASMA,14,FALSE)</f>
        <v>10544.393</v>
      </c>
      <c r="O36" s="20">
        <f>VLOOKUP($B$11,ANLASMA,15,FALSE)</f>
        <v>422809.85800000653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4BAE8AC-1C8E-46E3-A83A-B792449E93CD}">
      <formula1>10</formula1>
      <formula2>10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BCD5C-2DCA-467B-8698-FC14050ED909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108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7.0443820327772591E-2</v>
      </c>
      <c r="D16" s="12">
        <f t="shared" si="1"/>
        <v>1.2744853536585365</v>
      </c>
      <c r="E16" s="12">
        <f t="shared" si="2"/>
        <v>7.1102284305398084E-2</v>
      </c>
      <c r="F16" s="12">
        <f t="shared" si="3"/>
        <v>0.35453985560706675</v>
      </c>
      <c r="G16" s="12">
        <f t="shared" si="4"/>
        <v>1.9025448617399803</v>
      </c>
      <c r="H16" s="12">
        <f t="shared" si="5"/>
        <v>0.53041825645935137</v>
      </c>
      <c r="I16" s="12">
        <f t="shared" si="6"/>
        <v>0.16879299900984432</v>
      </c>
      <c r="J16" s="12">
        <f t="shared" si="7"/>
        <v>5.7153141772901686</v>
      </c>
      <c r="K16" s="12">
        <f t="shared" si="8"/>
        <v>0.29808470516127233</v>
      </c>
      <c r="L16" s="12">
        <f t="shared" si="9"/>
        <v>11.010229543333333</v>
      </c>
      <c r="M16" s="12">
        <f t="shared" si="10"/>
        <v>163.13043963157895</v>
      </c>
      <c r="N16" s="12">
        <f t="shared" si="11"/>
        <v>96.018582239705879</v>
      </c>
      <c r="O16" s="16">
        <f t="shared" si="12"/>
        <v>0.21551815152013107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1.0041194569430138E-2</v>
      </c>
      <c r="D19" s="12">
        <f t="shared" si="1"/>
        <v>0</v>
      </c>
      <c r="E19" s="12">
        <f t="shared" si="2"/>
        <v>1.003570325975911E-2</v>
      </c>
      <c r="F19" s="12">
        <f t="shared" si="3"/>
        <v>5.3991120350457326E-2</v>
      </c>
      <c r="G19" s="12">
        <f t="shared" si="4"/>
        <v>0</v>
      </c>
      <c r="H19" s="12">
        <f t="shared" si="5"/>
        <v>4.7856856010328734E-2</v>
      </c>
      <c r="I19" s="12">
        <f t="shared" si="6"/>
        <v>3.5546290663864812E-2</v>
      </c>
      <c r="J19" s="12">
        <f t="shared" si="7"/>
        <v>0</v>
      </c>
      <c r="K19" s="12">
        <f t="shared" si="8"/>
        <v>3.4717691904469002E-2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1.7701552320011832E-2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8.0485014897202722E-2</v>
      </c>
      <c r="D22" s="12">
        <f t="shared" ref="D22:O22" si="13">SUM(D15:D21)</f>
        <v>1.2744853536585365</v>
      </c>
      <c r="E22" s="12">
        <f t="shared" si="13"/>
        <v>8.1137987565157194E-2</v>
      </c>
      <c r="F22" s="12">
        <f t="shared" si="13"/>
        <v>0.40853097595752408</v>
      </c>
      <c r="G22" s="12">
        <f t="shared" si="13"/>
        <v>1.9025448617399803</v>
      </c>
      <c r="H22" s="12">
        <f t="shared" si="13"/>
        <v>0.57827511246968011</v>
      </c>
      <c r="I22" s="12">
        <f t="shared" si="13"/>
        <v>0.20433928967370912</v>
      </c>
      <c r="J22" s="12">
        <f t="shared" si="13"/>
        <v>5.7153141772901686</v>
      </c>
      <c r="K22" s="12">
        <f t="shared" si="13"/>
        <v>0.33280239706574133</v>
      </c>
      <c r="L22" s="12">
        <f t="shared" si="13"/>
        <v>11.010229543333333</v>
      </c>
      <c r="M22" s="12">
        <f t="shared" si="13"/>
        <v>163.13043963157895</v>
      </c>
      <c r="N22" s="12">
        <f t="shared" si="13"/>
        <v>96.018582239705879</v>
      </c>
      <c r="O22" s="12">
        <f t="shared" si="13"/>
        <v>0.2332197038401429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0.24799277059922598</v>
      </c>
      <c r="D26" s="12">
        <f>IFERROR((SUMIFS(MESKENOG2,KAYNAK,A26,SEBEP,B26,SÜRE,"Uzun",BİLDİRİM,"Bildirimli",İL,$B$10,İLÇE,$B$11)/VLOOKUP($B$11,ABONE,4,FALSE)),0)</f>
        <v>6.5673848804878041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0.25144870791506052</v>
      </c>
      <c r="F26" s="12">
        <f>IFERROR((SUMIFS(TARIMSALAG2,KAYNAK,A26,SEBEP,B26,SÜRE,"Uzun",BİLDİRİM,"Bildirimli",İL,$B$10,İLÇE,$B$11)/VLOOKUP($B$11,ABONE,6,FALSE)),0)</f>
        <v>1.0006141227791006</v>
      </c>
      <c r="G26" s="12">
        <f>IFERROR((SUMIFS(TARIMSALOG2,KAYNAK,A26,SEBEP,B26,SÜRE,"Uzun",BİLDİRİM,"Bildirimli",İL,$B$10,İLÇE,$B$11)/VLOOKUP($B$11,ABONE,7,FALSE)),0)</f>
        <v>2.7472383654936454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1.1990588806974678</v>
      </c>
      <c r="I26" s="12">
        <f>IFERROR((SUMIFS(TICARETHANEAG2,KAYNAK,A26,SEBEP,B26,SÜRE,"Uzun",BİLDİRİM,"Bildirimli",İL,$B$10,İLÇE,$B$11)/VLOOKUP($B$11,ABONE,9,FALSE)),0)</f>
        <v>0.56710085317651093</v>
      </c>
      <c r="J26" s="12">
        <f>IFERROR((SUMIFS(TICARETHANEOG2,KAYNAK,A26,SEBEP,B26,SÜRE,"Uzun",BİLDİRİM,"Bildirimli",İL,$B$10,İLÇE,$B$11)/VLOOKUP($B$11,ABONE,10,FALSE)),0)</f>
        <v>8.6685990098321355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0.75595013101906194</v>
      </c>
      <c r="L26" s="12">
        <f>IFERROR((SUMIFS(SANAYIAG2,KAYNAK,A26,SEBEP,B26,SÜRE,"Uzun",BİLDİRİM,"Bildirimli",İL,$B$10,İLÇE,$B$11)/VLOOKUP($B$11,ABONE,12,FALSE)),0)</f>
        <v>16.886775333333333</v>
      </c>
      <c r="M26" s="12">
        <f>IFERROR((SUMIFS(SANAYIOG2,KAYNAK,A26,SEBEP,B26,SÜRE,"Uzun",BİLDİRİM,"Bildirimli",İL,$B$10,İLÇE,$B$11)/VLOOKUP($B$11,ABONE,13,FALSE)),0)</f>
        <v>132.7221324868421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81.618298448529401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0.47797476191186283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7.3895078267716529E-3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7.3854666665777429E-3</v>
      </c>
      <c r="F28" s="12">
        <f>IFERROR((SUMIFS(TARIMSALAG2,KAYNAK,A28,SEBEP,B28,SÜRE,"Uzun",BİLDİRİM,"Bildirimli",İL,$B$10,İLÇE,$B$11)/VLOOKUP($B$11,ABONE,6,FALSE)),0)</f>
        <v>1.2373829520110263E-2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1.0967962394491338E-2</v>
      </c>
      <c r="I28" s="12">
        <f>IFERROR((SUMIFS(TICARETHANEAG2,KAYNAK,A28,SEBEP,B28,SÜRE,"Uzun",BİLDİRİM,"Bildirimli",İL,$B$10,İLÇE,$B$11)/VLOOKUP($B$11,ABONE,9,FALSE)),0)</f>
        <v>7.2399874255952377E-3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7.0712203197495658E-3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7.6418437307224424E-3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0.25538227842599764</v>
      </c>
      <c r="D30" s="12">
        <f t="shared" ref="D30:O30" si="14">SUM(D25:D29)</f>
        <v>6.5673848804878041</v>
      </c>
      <c r="E30" s="12">
        <f t="shared" si="14"/>
        <v>0.25883417458163827</v>
      </c>
      <c r="F30" s="12">
        <f t="shared" si="14"/>
        <v>1.0129879522992109</v>
      </c>
      <c r="G30" s="12">
        <f t="shared" si="14"/>
        <v>2.7472383654936454</v>
      </c>
      <c r="H30" s="12">
        <f t="shared" si="14"/>
        <v>1.2100268430919592</v>
      </c>
      <c r="I30" s="12">
        <f t="shared" si="14"/>
        <v>0.57434084060210622</v>
      </c>
      <c r="J30" s="12">
        <f t="shared" si="14"/>
        <v>8.6685990098321355</v>
      </c>
      <c r="K30" s="12">
        <f t="shared" si="14"/>
        <v>0.76302135133881155</v>
      </c>
      <c r="L30" s="12">
        <f t="shared" si="14"/>
        <v>16.886775333333333</v>
      </c>
      <c r="M30" s="12">
        <f t="shared" si="14"/>
        <v>132.7221324868421</v>
      </c>
      <c r="N30" s="12">
        <f t="shared" si="14"/>
        <v>81.618298448529401</v>
      </c>
      <c r="O30" s="12">
        <f t="shared" si="14"/>
        <v>0.4856166056425853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74930</v>
      </c>
      <c r="D34" s="20">
        <f>VLOOKUP($B$11,ABONE,4,FALSE)</f>
        <v>41</v>
      </c>
      <c r="E34" s="20">
        <f>VLOOKUP($B$11,ABONE,5,FALSE)</f>
        <v>74971</v>
      </c>
      <c r="F34" s="20">
        <f>VLOOKUP($B$11,ABONE,6,FALSE)</f>
        <v>7981</v>
      </c>
      <c r="G34" s="20">
        <f>VLOOKUP($B$11,ABONE,7,FALSE)</f>
        <v>1023</v>
      </c>
      <c r="H34" s="20">
        <f>VLOOKUP($B$11,ABONE,8,FALSE)</f>
        <v>9004</v>
      </c>
      <c r="I34" s="20">
        <f>VLOOKUP($B$11,ABONE,9,FALSE)</f>
        <v>17472</v>
      </c>
      <c r="J34" s="20">
        <f>VLOOKUP($B$11,ABONE,10,FALSE)</f>
        <v>417</v>
      </c>
      <c r="K34" s="20">
        <f>VLOOKUP($B$11,ABONE,11,FALSE)</f>
        <v>17889</v>
      </c>
      <c r="L34" s="20">
        <f>VLOOKUP($B$11,ABONE,12,FALSE)</f>
        <v>30</v>
      </c>
      <c r="M34" s="20">
        <f>VLOOKUP($B$11,ABONE,13,FALSE)</f>
        <v>38</v>
      </c>
      <c r="N34" s="20">
        <f>VLOOKUP($B$11,ABONE,14,FALSE)</f>
        <v>68</v>
      </c>
      <c r="O34" s="20">
        <f>VLOOKUP($B$11,ABONE,15,FALSE)</f>
        <v>101932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12307.119032989234</v>
      </c>
      <c r="D35" s="20">
        <f>VLOOKUP($B$11,TUKETIM,4,FALSE)</f>
        <v>53.673435616438354</v>
      </c>
      <c r="E35" s="20">
        <f>VLOOKUP($B$11,TUKETIM,5,FALSE)</f>
        <v>12360.792468605672</v>
      </c>
      <c r="F35" s="20">
        <f>VLOOKUP($B$11,TUKETIM,6,FALSE)</f>
        <v>7689.2368789853917</v>
      </c>
      <c r="G35" s="20">
        <f>VLOOKUP($B$11,TUKETIM,7,FALSE)</f>
        <v>4618.002236349038</v>
      </c>
      <c r="H35" s="20">
        <f>VLOOKUP($B$11,TUKETIM,8,FALSE)</f>
        <v>12307.239115334429</v>
      </c>
      <c r="I35" s="20">
        <f>VLOOKUP($B$11,TUKETIM,9,FALSE)</f>
        <v>8844.2674604312288</v>
      </c>
      <c r="J35" s="20">
        <f>VLOOKUP($B$11,TUKETIM,10,FALSE)</f>
        <v>4629.4736287315136</v>
      </c>
      <c r="K35" s="20">
        <f>VLOOKUP($B$11,TUKETIM,11,FALSE)</f>
        <v>13473.741089162742</v>
      </c>
      <c r="L35" s="20">
        <f>VLOOKUP($B$11,TUKETIM,12,FALSE)</f>
        <v>273.39530000000002</v>
      </c>
      <c r="M35" s="20">
        <f>VLOOKUP($B$11,TUKETIM,13,FALSE)</f>
        <v>4032.1732999999999</v>
      </c>
      <c r="N35" s="20">
        <f>VLOOKUP($B$11,TUKETIM,14,FALSE)</f>
        <v>4305.5685999999996</v>
      </c>
      <c r="O35" s="20">
        <f>VLOOKUP($B$11,TUKETIM,15,FALSE)</f>
        <v>42447.341273102844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359155.86600002594</v>
      </c>
      <c r="D36" s="20">
        <f>VLOOKUP($B$11,ANLASMA,4,FALSE)</f>
        <v>782.7</v>
      </c>
      <c r="E36" s="20">
        <f>VLOOKUP($B$11,ANLASMA,5,FALSE)</f>
        <v>359938.56600002595</v>
      </c>
      <c r="F36" s="20">
        <f>VLOOKUP($B$11,ANLASMA,6,FALSE)</f>
        <v>49067.221000000296</v>
      </c>
      <c r="G36" s="20">
        <f>VLOOKUP($B$11,ANLASMA,7,FALSE)</f>
        <v>33117.250999999997</v>
      </c>
      <c r="H36" s="20">
        <f>VLOOKUP($B$11,ANLASMA,8,FALSE)</f>
        <v>82184.4720000003</v>
      </c>
      <c r="I36" s="20">
        <f>VLOOKUP($B$11,ANLASMA,9,FALSE)</f>
        <v>95848.177999997395</v>
      </c>
      <c r="J36" s="20">
        <f>VLOOKUP($B$11,ANLASMA,10,FALSE)</f>
        <v>60748.701000000001</v>
      </c>
      <c r="K36" s="20">
        <f>VLOOKUP($B$11,ANLASMA,11,FALSE)</f>
        <v>156596.8789999974</v>
      </c>
      <c r="L36" s="20">
        <f>VLOOKUP($B$11,ANLASMA,12,FALSE)</f>
        <v>1431.52</v>
      </c>
      <c r="M36" s="20">
        <f>VLOOKUP($B$11,ANLASMA,13,FALSE)</f>
        <v>63462</v>
      </c>
      <c r="N36" s="20">
        <f>VLOOKUP($B$11,ANLASMA,14,FALSE)</f>
        <v>64893.52</v>
      </c>
      <c r="O36" s="20">
        <f>VLOOKUP($B$11,ANLASMA,15,FALSE)</f>
        <v>663613.43700002367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BB276D4-7D3E-4829-8FD6-81CBF2774864}">
      <formula1>10</formula1>
      <formula2>10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7706C-120D-4716-9AD8-906DB6E58929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88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9.3620556153793763E-2</v>
      </c>
      <c r="D16" s="12">
        <f t="shared" si="1"/>
        <v>9.233740141379311E-2</v>
      </c>
      <c r="E16" s="12">
        <f t="shared" si="2"/>
        <v>9.3619922982320899E-2</v>
      </c>
      <c r="F16" s="12">
        <f t="shared" si="3"/>
        <v>0.2752756398264391</v>
      </c>
      <c r="G16" s="12">
        <f t="shared" si="4"/>
        <v>2.5449977945975237</v>
      </c>
      <c r="H16" s="12">
        <f t="shared" si="5"/>
        <v>0.63263379531806008</v>
      </c>
      <c r="I16" s="12">
        <f t="shared" si="6"/>
        <v>0.22394822524357469</v>
      </c>
      <c r="J16" s="12">
        <f t="shared" si="7"/>
        <v>11.447475379032923</v>
      </c>
      <c r="K16" s="12">
        <f t="shared" si="8"/>
        <v>0.66412206294060683</v>
      </c>
      <c r="L16" s="12">
        <f t="shared" si="9"/>
        <v>3.6748715394615385</v>
      </c>
      <c r="M16" s="12">
        <f t="shared" si="10"/>
        <v>56.765237363333334</v>
      </c>
      <c r="N16" s="12">
        <f t="shared" si="11"/>
        <v>48.348472049792683</v>
      </c>
      <c r="O16" s="16">
        <f t="shared" si="12"/>
        <v>0.26931549561235357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8.3790677720842338E-3</v>
      </c>
      <c r="D17" s="12">
        <f t="shared" si="1"/>
        <v>0</v>
      </c>
      <c r="E17" s="12">
        <f t="shared" si="2"/>
        <v>8.3749331291475236E-3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3.0207676801612634E-3</v>
      </c>
      <c r="J17" s="12">
        <f t="shared" si="7"/>
        <v>0</v>
      </c>
      <c r="K17" s="12">
        <f t="shared" si="8"/>
        <v>2.902296642995481E-3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7.0097028415199011E-3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2.2206137946068336E-2</v>
      </c>
      <c r="D19" s="12">
        <f t="shared" si="1"/>
        <v>0</v>
      </c>
      <c r="E19" s="12">
        <f t="shared" si="2"/>
        <v>2.2195180348647269E-2</v>
      </c>
      <c r="F19" s="12">
        <f t="shared" si="3"/>
        <v>5.4945105730040522E-2</v>
      </c>
      <c r="G19" s="12">
        <f t="shared" si="4"/>
        <v>0</v>
      </c>
      <c r="H19" s="12">
        <f t="shared" si="5"/>
        <v>4.6294231174445546E-2</v>
      </c>
      <c r="I19" s="12">
        <f t="shared" si="6"/>
        <v>0.11260965136247168</v>
      </c>
      <c r="J19" s="12">
        <f t="shared" si="7"/>
        <v>0</v>
      </c>
      <c r="K19" s="12">
        <f t="shared" si="8"/>
        <v>0.10819323023899191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3.7627065294176781E-2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0.12420576187194633</v>
      </c>
      <c r="D22" s="12">
        <f t="shared" ref="D22:O22" si="13">SUM(D15:D21)</f>
        <v>9.233740141379311E-2</v>
      </c>
      <c r="E22" s="12">
        <f t="shared" si="13"/>
        <v>0.1241900364601157</v>
      </c>
      <c r="F22" s="12">
        <f t="shared" si="13"/>
        <v>0.33022074555647962</v>
      </c>
      <c r="G22" s="12">
        <f t="shared" si="13"/>
        <v>2.5449977945975237</v>
      </c>
      <c r="H22" s="12">
        <f t="shared" si="13"/>
        <v>0.67892802649250561</v>
      </c>
      <c r="I22" s="12">
        <f t="shared" si="13"/>
        <v>0.33957864428620765</v>
      </c>
      <c r="J22" s="12">
        <f t="shared" si="13"/>
        <v>11.447475379032923</v>
      </c>
      <c r="K22" s="12">
        <f t="shared" si="13"/>
        <v>0.77521758982259414</v>
      </c>
      <c r="L22" s="12">
        <f t="shared" si="13"/>
        <v>3.6748715394615385</v>
      </c>
      <c r="M22" s="12">
        <f t="shared" si="13"/>
        <v>56.765237363333334</v>
      </c>
      <c r="N22" s="12">
        <f t="shared" si="13"/>
        <v>48.348472049792683</v>
      </c>
      <c r="O22" s="12">
        <f t="shared" si="13"/>
        <v>0.3139522637480503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8.9430648354641568E-2</v>
      </c>
      <c r="D25" s="12">
        <f>IFERROR((SUMIFS(MESKENOG2,KAYNAK,A25,SEBEP,B25,SÜRE,"Uzun",BİLDİRİM,"Bildirimli",İL,$B$10,İLÇE,$B$11)/VLOOKUP($B$11,ABONE,4,FALSE)),0)</f>
        <v>1.5328444896551725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9.014289952696955E-2</v>
      </c>
      <c r="F25" s="12">
        <f>IFERROR((SUMIFS(TARIMSALAG2,KAYNAK,A25,SEBEP,B25,SÜRE,"Uzun",BİLDİRİM,"Bildirimli",İL,$B$10,İLÇE,$B$11)/VLOOKUP($B$11,ABONE,6,FALSE)),0)</f>
        <v>0.48496086780445474</v>
      </c>
      <c r="G25" s="12">
        <f>IFERROR((SUMIFS(TARIMSALOG2,KAYNAK,A25,SEBEP,B25,SÜRE,"Uzun",BİLDİRİM,"Bildirimli",İL,$B$10,İLÇE,$B$11)/VLOOKUP($B$11,ABONE,7,FALSE)),0)</f>
        <v>1.8734666873065018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0.70357523763100172</v>
      </c>
      <c r="I25" s="12">
        <f>IFERROR((SUMIFS(TICARETHANEAG2,KAYNAK,A25,SEBEP,B25,SÜRE,"Uzun",BİLDİRİM,"Bildirimli",İL,$B$10,İLÇE,$B$11)/VLOOKUP($B$11,ABONE,9,FALSE)),0)</f>
        <v>0.18992224928607426</v>
      </c>
      <c r="J25" s="12">
        <f>IFERROR((SUMIFS(TICARETHANEOG2,KAYNAK,A25,SEBEP,B25,SÜRE,"Uzun",BİLDİRİM,"Bildirimli",İL,$B$10,İLÇE,$B$11)/VLOOKUP($B$11,ABONE,10,FALSE)),0)</f>
        <v>5.4784110082304522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0.39733070125887671</v>
      </c>
      <c r="L25" s="12">
        <f>IFERROR((SUMIFS(SANAYIAG2,KAYNAK,A25,SEBEP,B25,SÜRE,"Uzun",BİLDİRİM,"Bildirimli",İL,$B$10,İLÇE,$B$11)/VLOOKUP($B$11,ABONE,12,FALSE)),0)</f>
        <v>2.6940686153846154</v>
      </c>
      <c r="M25" s="12">
        <f>IFERROR((SUMIFS(SANAYIOG2,KAYNAK,A25,SEBEP,B25,SÜRE,"Uzun",BİLDİRİM,"Bildirimli",İL,$B$10,İLÇE,$B$11)/VLOOKUP($B$11,ABONE,13,FALSE)),0)</f>
        <v>17.564784782608697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15.207232219512196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0.19052095633800953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0.11994306829131274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0.11988388249957464</v>
      </c>
      <c r="F26" s="12">
        <f>IFERROR((SUMIFS(TARIMSALAG2,KAYNAK,A26,SEBEP,B26,SÜRE,"Uzun",BİLDİRİM,"Bildirimli",İL,$B$10,İLÇE,$B$11)/VLOOKUP($B$11,ABONE,6,FALSE)),0)</f>
        <v>0.18366609017671393</v>
      </c>
      <c r="G26" s="12">
        <f>IFERROR((SUMIFS(TARIMSALOG2,KAYNAK,A26,SEBEP,B26,SÜRE,"Uzun",BİLDİRİM,"Bildirimli",İL,$B$10,İLÇE,$B$11)/VLOOKUP($B$11,ABONE,7,FALSE)),0)</f>
        <v>6.1064275390092879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1.1161798352281014</v>
      </c>
      <c r="I26" s="12">
        <f>IFERROR((SUMIFS(TICARETHANEAG2,KAYNAK,A26,SEBEP,B26,SÜRE,"Uzun",BİLDİRİM,"Bildirimli",İL,$B$10,İLÇE,$B$11)/VLOOKUP($B$11,ABONE,9,FALSE)),0)</f>
        <v>0.19072682496220392</v>
      </c>
      <c r="J26" s="12">
        <f>IFERROR((SUMIFS(TICARETHANEOG2,KAYNAK,A26,SEBEP,B26,SÜRE,"Uzun",BİLDİRİM,"Bildirimli",İL,$B$10,İLÇE,$B$11)/VLOOKUP($B$11,ABONE,10,FALSE)),0)</f>
        <v>30.60359980185185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1.3834847548176243</v>
      </c>
      <c r="L26" s="12">
        <f>IFERROR((SUMIFS(SANAYIAG2,KAYNAK,A26,SEBEP,B26,SÜRE,"Uzun",BİLDİRİM,"Bildirimli",İL,$B$10,İLÇE,$B$11)/VLOOKUP($B$11,ABONE,12,FALSE)),0)</f>
        <v>3.5458819999999998</v>
      </c>
      <c r="M26" s="12">
        <f>IFERROR((SUMIFS(SANAYIOG2,KAYNAK,A26,SEBEP,B26,SÜRE,"Uzun",BİLDİRİM,"Bildirimli",İL,$B$10,İLÇE,$B$11)/VLOOKUP($B$11,ABONE,13,FALSE)),0)</f>
        <v>139.12853980579709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117.63372820243903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0.50984605137219663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1.0005142450758413E-2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1.0000205422834777E-2</v>
      </c>
      <c r="F28" s="12">
        <f>IFERROR((SUMIFS(TARIMSALAG2,KAYNAK,A28,SEBEP,B28,SÜRE,"Uzun",BİLDİRİM,"Bildirimli",İL,$B$10,İLÇE,$B$11)/VLOOKUP($B$11,ABONE,6,FALSE)),0)</f>
        <v>2.6519383858837143E-3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2.234401901048014E-3</v>
      </c>
      <c r="I28" s="12">
        <f>IFERROR((SUMIFS(TICARETHANEAG2,KAYNAK,A28,SEBEP,B28,SÜRE,"Uzun",BİLDİRİM,"Bildirimli",İL,$B$10,İLÇE,$B$11)/VLOOKUP($B$11,ABONE,9,FALSE)),0)</f>
        <v>1.4469203552830507E-2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1.3901738016462235E-2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1.0208105979003807E-2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0.21937885909671273</v>
      </c>
      <c r="D30" s="12">
        <f t="shared" ref="D30:O30" si="14">SUM(D25:D29)</f>
        <v>1.5328444896551725</v>
      </c>
      <c r="E30" s="12">
        <f t="shared" si="14"/>
        <v>0.22002698744937896</v>
      </c>
      <c r="F30" s="12">
        <f t="shared" si="14"/>
        <v>0.6712788963670524</v>
      </c>
      <c r="G30" s="12">
        <f t="shared" si="14"/>
        <v>7.9798942263157899</v>
      </c>
      <c r="H30" s="12">
        <f t="shared" si="14"/>
        <v>1.8219894747601511</v>
      </c>
      <c r="I30" s="12">
        <f t="shared" si="14"/>
        <v>0.3951182778011087</v>
      </c>
      <c r="J30" s="12">
        <f t="shared" si="14"/>
        <v>36.082010810082302</v>
      </c>
      <c r="K30" s="12">
        <f t="shared" si="14"/>
        <v>1.7947171940929634</v>
      </c>
      <c r="L30" s="12">
        <f t="shared" si="14"/>
        <v>6.2399506153846147</v>
      </c>
      <c r="M30" s="12">
        <f t="shared" si="14"/>
        <v>156.6933245884058</v>
      </c>
      <c r="N30" s="12">
        <f t="shared" si="14"/>
        <v>132.84096042195122</v>
      </c>
      <c r="O30" s="12">
        <f t="shared" si="14"/>
        <v>0.71057511368921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58741</v>
      </c>
      <c r="D34" s="20">
        <f>VLOOKUP($B$11,ABONE,4,FALSE)</f>
        <v>29</v>
      </c>
      <c r="E34" s="20">
        <f>VLOOKUP($B$11,ABONE,5,FALSE)</f>
        <v>58770</v>
      </c>
      <c r="F34" s="20">
        <f>VLOOKUP($B$11,ABONE,6,FALSE)</f>
        <v>3457</v>
      </c>
      <c r="G34" s="20">
        <f>VLOOKUP($B$11,ABONE,7,FALSE)</f>
        <v>646</v>
      </c>
      <c r="H34" s="20">
        <f>VLOOKUP($B$11,ABONE,8,FALSE)</f>
        <v>4103</v>
      </c>
      <c r="I34" s="20">
        <f>VLOOKUP($B$11,ABONE,9,FALSE)</f>
        <v>11906</v>
      </c>
      <c r="J34" s="20">
        <f>VLOOKUP($B$11,ABONE,10,FALSE)</f>
        <v>486</v>
      </c>
      <c r="K34" s="20">
        <f>VLOOKUP($B$11,ABONE,11,FALSE)</f>
        <v>12392</v>
      </c>
      <c r="L34" s="20">
        <f>VLOOKUP($B$11,ABONE,12,FALSE)</f>
        <v>13</v>
      </c>
      <c r="M34" s="20">
        <f>VLOOKUP($B$11,ABONE,13,FALSE)</f>
        <v>69</v>
      </c>
      <c r="N34" s="20">
        <f>VLOOKUP($B$11,ABONE,14,FALSE)</f>
        <v>82</v>
      </c>
      <c r="O34" s="20">
        <f>VLOOKUP($B$11,ABONE,15,FALSE)</f>
        <v>75347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9550.5640862082346</v>
      </c>
      <c r="D35" s="20">
        <f>VLOOKUP($B$11,TUKETIM,4,FALSE)</f>
        <v>12.009385316455695</v>
      </c>
      <c r="E35" s="20">
        <f>VLOOKUP($B$11,TUKETIM,5,FALSE)</f>
        <v>9562.5734715246908</v>
      </c>
      <c r="F35" s="20">
        <f>VLOOKUP($B$11,TUKETIM,6,FALSE)</f>
        <v>2146.5939491297318</v>
      </c>
      <c r="G35" s="20">
        <f>VLOOKUP($B$11,TUKETIM,7,FALSE)</f>
        <v>2011.8845377715263</v>
      </c>
      <c r="H35" s="20">
        <f>VLOOKUP($B$11,TUKETIM,8,FALSE)</f>
        <v>4158.4784869012583</v>
      </c>
      <c r="I35" s="20">
        <f>VLOOKUP($B$11,TUKETIM,9,FALSE)</f>
        <v>5278.6471266962981</v>
      </c>
      <c r="J35" s="20">
        <f>VLOOKUP($B$11,TUKETIM,10,FALSE)</f>
        <v>4102.6646185191885</v>
      </c>
      <c r="K35" s="20">
        <f>VLOOKUP($B$11,TUKETIM,11,FALSE)</f>
        <v>9381.3117452154875</v>
      </c>
      <c r="L35" s="20">
        <f>VLOOKUP($B$11,TUKETIM,12,FALSE)</f>
        <v>102.79300000000001</v>
      </c>
      <c r="M35" s="20">
        <f>VLOOKUP($B$11,TUKETIM,13,FALSE)</f>
        <v>10792.274518793052</v>
      </c>
      <c r="N35" s="20">
        <f>VLOOKUP($B$11,TUKETIM,14,FALSE)</f>
        <v>10895.067518793052</v>
      </c>
      <c r="O35" s="20">
        <f>VLOOKUP($B$11,TUKETIM,15,FALSE)</f>
        <v>33997.43122243449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254054.51300000498</v>
      </c>
      <c r="D36" s="20">
        <f>VLOOKUP($B$11,ANLASMA,4,FALSE)</f>
        <v>627.91</v>
      </c>
      <c r="E36" s="20">
        <f>VLOOKUP($B$11,ANLASMA,5,FALSE)</f>
        <v>254682.42300000499</v>
      </c>
      <c r="F36" s="20">
        <f>VLOOKUP($B$11,ANLASMA,6,FALSE)</f>
        <v>30934.684999999699</v>
      </c>
      <c r="G36" s="20">
        <f>VLOOKUP($B$11,ANLASMA,7,FALSE)</f>
        <v>25220.35</v>
      </c>
      <c r="H36" s="20">
        <f>VLOOKUP($B$11,ANLASMA,8,FALSE)</f>
        <v>56155.034999999698</v>
      </c>
      <c r="I36" s="20">
        <f>VLOOKUP($B$11,ANLASMA,9,FALSE)</f>
        <v>64981.527000001006</v>
      </c>
      <c r="J36" s="20">
        <f>VLOOKUP($B$11,ANLASMA,10,FALSE)</f>
        <v>121911.02600000001</v>
      </c>
      <c r="K36" s="20">
        <f>VLOOKUP($B$11,ANLASMA,11,FALSE)</f>
        <v>186892.553000001</v>
      </c>
      <c r="L36" s="20">
        <f>VLOOKUP($B$11,ANLASMA,12,FALSE)</f>
        <v>720.91300000000001</v>
      </c>
      <c r="M36" s="20">
        <f>VLOOKUP($B$11,ANLASMA,13,FALSE)</f>
        <v>69387.739999999991</v>
      </c>
      <c r="N36" s="20">
        <f>VLOOKUP($B$11,ANLASMA,14,FALSE)</f>
        <v>70108.652999999991</v>
      </c>
      <c r="O36" s="20">
        <f>VLOOKUP($B$11,ANLASMA,15,FALSE)</f>
        <v>567838.66400000569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6179777-43D9-41AF-A25E-D06928E7DBCC}">
      <formula1>10</formula1>
      <formula2>10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F7DD5-D205-4FC4-B25B-620D2DAD2C1F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84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0.28777199298384093</v>
      </c>
      <c r="D16" s="12">
        <f t="shared" si="1"/>
        <v>2.2962159931034485</v>
      </c>
      <c r="E16" s="12">
        <f t="shared" si="2"/>
        <v>0.29032284484638804</v>
      </c>
      <c r="F16" s="12">
        <f t="shared" si="3"/>
        <v>0.48964547432111111</v>
      </c>
      <c r="G16" s="12">
        <f t="shared" si="4"/>
        <v>12.190271106300001</v>
      </c>
      <c r="H16" s="12">
        <f t="shared" si="5"/>
        <v>4.0898379764684618</v>
      </c>
      <c r="I16" s="12">
        <f t="shared" si="6"/>
        <v>0.48270952267008388</v>
      </c>
      <c r="J16" s="12">
        <f t="shared" si="7"/>
        <v>27.62011187624751</v>
      </c>
      <c r="K16" s="12">
        <f t="shared" si="8"/>
        <v>1.9792245011117229</v>
      </c>
      <c r="L16" s="12">
        <f t="shared" si="9"/>
        <v>5.0668815833333332</v>
      </c>
      <c r="M16" s="12">
        <f t="shared" si="10"/>
        <v>491.06659075333334</v>
      </c>
      <c r="N16" s="12">
        <f t="shared" si="11"/>
        <v>410.06663922500002</v>
      </c>
      <c r="O16" s="16">
        <f t="shared" si="12"/>
        <v>1.12592111035109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6.0905799888640394E-2</v>
      </c>
      <c r="D19" s="12">
        <f t="shared" si="1"/>
        <v>0</v>
      </c>
      <c r="E19" s="12">
        <f t="shared" si="2"/>
        <v>6.0828445641732537E-2</v>
      </c>
      <c r="F19" s="12">
        <f t="shared" si="3"/>
        <v>8.105767075322666E-2</v>
      </c>
      <c r="G19" s="12">
        <f t="shared" si="4"/>
        <v>0</v>
      </c>
      <c r="H19" s="12">
        <f t="shared" si="5"/>
        <v>5.6116848983003079E-2</v>
      </c>
      <c r="I19" s="12">
        <f t="shared" si="6"/>
        <v>0.15522948684830731</v>
      </c>
      <c r="J19" s="12">
        <f t="shared" si="7"/>
        <v>0</v>
      </c>
      <c r="K19" s="12">
        <f t="shared" si="8"/>
        <v>0.1466692256583236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7.4862291576390239E-2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1.2690888859654892E-4</v>
      </c>
      <c r="D20" s="12">
        <f t="shared" si="1"/>
        <v>0</v>
      </c>
      <c r="E20" s="12">
        <f t="shared" si="2"/>
        <v>1.2674770622112249E-4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8.5420759552656106E-4</v>
      </c>
      <c r="J20" s="12">
        <f t="shared" si="7"/>
        <v>0</v>
      </c>
      <c r="K20" s="12">
        <f t="shared" si="8"/>
        <v>8.0710159603742434E-4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2.3791375183593536E-4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0.34880470176107792</v>
      </c>
      <c r="D22" s="12">
        <f t="shared" ref="D22:O22" si="13">SUM(D15:D21)</f>
        <v>2.2962159931034485</v>
      </c>
      <c r="E22" s="12">
        <f t="shared" si="13"/>
        <v>0.35127803819434167</v>
      </c>
      <c r="F22" s="12">
        <f t="shared" si="13"/>
        <v>0.57070314507433773</v>
      </c>
      <c r="G22" s="12">
        <f t="shared" si="13"/>
        <v>12.190271106300001</v>
      </c>
      <c r="H22" s="12">
        <f t="shared" si="13"/>
        <v>4.1459548254514651</v>
      </c>
      <c r="I22" s="12">
        <f t="shared" si="13"/>
        <v>0.63879321711391779</v>
      </c>
      <c r="J22" s="12">
        <f t="shared" si="13"/>
        <v>27.62011187624751</v>
      </c>
      <c r="K22" s="12">
        <f t="shared" si="13"/>
        <v>2.1267008283660838</v>
      </c>
      <c r="L22" s="12">
        <f t="shared" si="13"/>
        <v>5.0668815833333332</v>
      </c>
      <c r="M22" s="12">
        <f t="shared" si="13"/>
        <v>491.06659075333334</v>
      </c>
      <c r="N22" s="12">
        <f t="shared" si="13"/>
        <v>410.06663922500002</v>
      </c>
      <c r="O22" s="12">
        <f t="shared" si="13"/>
        <v>1.2010213156793161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1.6877108465434453E-2</v>
      </c>
      <c r="D25" s="12">
        <f>IFERROR((SUMIFS(MESKENOG2,KAYNAK,A25,SEBEP,B25,SÜRE,"Uzun",BİLDİRİM,"Bildirimli",İL,$B$10,İLÇE,$B$11)/VLOOKUP($B$11,ABONE,4,FALSE)),0)</f>
        <v>0.10081130344827587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1.6983710241531082E-2</v>
      </c>
      <c r="F25" s="12">
        <f>IFERROR((SUMIFS(TARIMSALAG2,KAYNAK,A25,SEBEP,B25,SÜRE,"Uzun",BİLDİRİM,"Bildirimli",İL,$B$10,İLÇE,$B$11)/VLOOKUP($B$11,ABONE,6,FALSE)),0)</f>
        <v>6.5293022222222233E-2</v>
      </c>
      <c r="G25" s="12">
        <f>IFERROR((SUMIFS(TARIMSALOG2,KAYNAK,A25,SEBEP,B25,SÜRE,"Uzun",BİLDİRİM,"Bildirimli",İL,$B$10,İLÇE,$B$11)/VLOOKUP($B$11,ABONE,7,FALSE)),0)</f>
        <v>1.1988606500000001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0.41408306153846158</v>
      </c>
      <c r="I25" s="12">
        <f>IFERROR((SUMIFS(TICARETHANEAG2,KAYNAK,A25,SEBEP,B25,SÜRE,"Uzun",BİLDİRİM,"Bildirimli",İL,$B$10,İLÇE,$B$11)/VLOOKUP($B$11,ABONE,9,FALSE)),0)</f>
        <v>1.5405151444547996E-2</v>
      </c>
      <c r="J25" s="12">
        <f>IFERROR((SUMIFS(TICARETHANEOG2,KAYNAK,A25,SEBEP,B25,SÜRE,"Uzun",BİLDİRİM,"Bildirimli",İL,$B$10,İLÇE,$B$11)/VLOOKUP($B$11,ABONE,10,FALSE)),0)</f>
        <v>8.9119095808383246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0.50601040396257579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9.0511823333333324E-2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7.5426519444444437E-2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9.9960240802190417E-2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7.5744335547808543E-3</v>
      </c>
      <c r="D26" s="12">
        <f>IFERROR((SUMIFS(MESKENOG2,KAYNAK,A26,SEBEP,B26,SÜRE,"Uzun",BİLDİRİM,"Bildirimli",İL,$B$10,İLÇE,$B$11)/VLOOKUP($B$11,ABONE,4,FALSE)),0)</f>
        <v>9.5962293103448282E-2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7.6866917686732204E-3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0.56050029999999995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0.17246163076923077</v>
      </c>
      <c r="I26" s="12">
        <f>IFERROR((SUMIFS(TICARETHANEAG2,KAYNAK,A26,SEBEP,B26,SÜRE,"Uzun",BİLDİRİM,"Bildirimli",İL,$B$10,İLÇE,$B$11)/VLOOKUP($B$11,ABONE,9,FALSE)),0)</f>
        <v>6.4251957129543335E-3</v>
      </c>
      <c r="J26" s="12">
        <f>IFERROR((SUMIFS(TICARETHANEOG2,KAYNAK,A26,SEBEP,B26,SÜRE,"Uzun",BİLDİRİM,"Bildirimli",İL,$B$10,İLÇE,$B$11)/VLOOKUP($B$11,ABONE,10,FALSE)),0)</f>
        <v>2.7830355389221557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0.15954371876719869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130.61961171666667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108.84967643055556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0.17577307967506209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5.7685209059615426E-4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5.7611945168283441E-4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5.0497460391425914E-4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4.7712735277930657E-4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5.5566463580481969E-4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2.5028394110811463E-2</v>
      </c>
      <c r="D30" s="12">
        <f t="shared" ref="D30:O30" si="14">SUM(D25:D29)</f>
        <v>0.19677359655172416</v>
      </c>
      <c r="E30" s="12">
        <f t="shared" si="14"/>
        <v>2.5246521461887137E-2</v>
      </c>
      <c r="F30" s="12">
        <f t="shared" si="14"/>
        <v>6.5293022222222233E-2</v>
      </c>
      <c r="G30" s="12">
        <f t="shared" si="14"/>
        <v>1.75936095</v>
      </c>
      <c r="H30" s="12">
        <f t="shared" si="14"/>
        <v>0.58654469230769235</v>
      </c>
      <c r="I30" s="12">
        <f t="shared" si="14"/>
        <v>2.2335321761416591E-2</v>
      </c>
      <c r="J30" s="12">
        <f t="shared" si="14"/>
        <v>11.694945119760479</v>
      </c>
      <c r="K30" s="12">
        <f t="shared" si="14"/>
        <v>0.66603125008255382</v>
      </c>
      <c r="L30" s="12">
        <f t="shared" si="14"/>
        <v>0</v>
      </c>
      <c r="M30" s="12">
        <f t="shared" si="14"/>
        <v>130.71012354000001</v>
      </c>
      <c r="N30" s="12">
        <f t="shared" si="14"/>
        <v>108.92510295000001</v>
      </c>
      <c r="O30" s="12">
        <f t="shared" si="14"/>
        <v>0.27628898511305733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45609</v>
      </c>
      <c r="D34" s="20">
        <f>VLOOKUP($B$11,ABONE,4,FALSE)</f>
        <v>58</v>
      </c>
      <c r="E34" s="20">
        <f>VLOOKUP($B$11,ABONE,5,FALSE)</f>
        <v>45667</v>
      </c>
      <c r="F34" s="20">
        <f>VLOOKUP($B$11,ABONE,6,FALSE)</f>
        <v>225</v>
      </c>
      <c r="G34" s="20">
        <f>VLOOKUP($B$11,ABONE,7,FALSE)</f>
        <v>100</v>
      </c>
      <c r="H34" s="20">
        <f>VLOOKUP($B$11,ABONE,8,FALSE)</f>
        <v>325</v>
      </c>
      <c r="I34" s="20">
        <f>VLOOKUP($B$11,ABONE,9,FALSE)</f>
        <v>8584</v>
      </c>
      <c r="J34" s="20">
        <f>VLOOKUP($B$11,ABONE,10,FALSE)</f>
        <v>501</v>
      </c>
      <c r="K34" s="20">
        <f>VLOOKUP($B$11,ABONE,11,FALSE)</f>
        <v>9085</v>
      </c>
      <c r="L34" s="20">
        <f>VLOOKUP($B$11,ABONE,12,FALSE)</f>
        <v>12</v>
      </c>
      <c r="M34" s="20">
        <f>VLOOKUP($B$11,ABONE,13,FALSE)</f>
        <v>60</v>
      </c>
      <c r="N34" s="20">
        <f>VLOOKUP($B$11,ABONE,14,FALSE)</f>
        <v>72</v>
      </c>
      <c r="O34" s="20">
        <f>VLOOKUP($B$11,ABONE,15,FALSE)</f>
        <v>55149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8464.3699669750004</v>
      </c>
      <c r="D35" s="20">
        <f>VLOOKUP($B$11,TUKETIM,4,FALSE)</f>
        <v>62.021292405063292</v>
      </c>
      <c r="E35" s="20">
        <f>VLOOKUP($B$11,TUKETIM,5,FALSE)</f>
        <v>8526.3912593800633</v>
      </c>
      <c r="F35" s="20">
        <f>VLOOKUP($B$11,TUKETIM,6,FALSE)</f>
        <v>53.34921780821918</v>
      </c>
      <c r="G35" s="20">
        <f>VLOOKUP($B$11,TUKETIM,7,FALSE)</f>
        <v>414.36284179107457</v>
      </c>
      <c r="H35" s="20">
        <f>VLOOKUP($B$11,TUKETIM,8,FALSE)</f>
        <v>467.71205959929375</v>
      </c>
      <c r="I35" s="20">
        <f>VLOOKUP($B$11,TUKETIM,9,FALSE)</f>
        <v>5113.2063446340899</v>
      </c>
      <c r="J35" s="20">
        <f>VLOOKUP($B$11,TUKETIM,10,FALSE)</f>
        <v>12458.207577748108</v>
      </c>
      <c r="K35" s="20">
        <f>VLOOKUP($B$11,TUKETIM,11,FALSE)</f>
        <v>17571.413922382199</v>
      </c>
      <c r="L35" s="20">
        <f>VLOOKUP($B$11,TUKETIM,12,FALSE)</f>
        <v>82.312399999999997</v>
      </c>
      <c r="M35" s="20">
        <f>VLOOKUP($B$11,TUKETIM,13,FALSE)</f>
        <v>35961.007195696206</v>
      </c>
      <c r="N35" s="20">
        <f>VLOOKUP($B$11,TUKETIM,14,FALSE)</f>
        <v>36043.319595696208</v>
      </c>
      <c r="O35" s="20">
        <f>VLOOKUP($B$11,TUKETIM,15,FALSE)</f>
        <v>62608.836837057766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261681.30500000599</v>
      </c>
      <c r="D36" s="20">
        <f>VLOOKUP($B$11,ANLASMA,4,FALSE)</f>
        <v>1667.03</v>
      </c>
      <c r="E36" s="20">
        <f>VLOOKUP($B$11,ANLASMA,5,FALSE)</f>
        <v>263348.33500000602</v>
      </c>
      <c r="F36" s="20">
        <f>VLOOKUP($B$11,ANLASMA,6,FALSE)</f>
        <v>1164.4010000000001</v>
      </c>
      <c r="G36" s="20">
        <f>VLOOKUP($B$11,ANLASMA,7,FALSE)</f>
        <v>4297.1000000000004</v>
      </c>
      <c r="H36" s="20">
        <f>VLOOKUP($B$11,ANLASMA,8,FALSE)</f>
        <v>5461.5010000000002</v>
      </c>
      <c r="I36" s="20">
        <f>VLOOKUP($B$11,ANLASMA,9,FALSE)</f>
        <v>53084.347000000103</v>
      </c>
      <c r="J36" s="20">
        <f>VLOOKUP($B$11,ANLASMA,10,FALSE)</f>
        <v>463972.18700000003</v>
      </c>
      <c r="K36" s="20">
        <f>VLOOKUP($B$11,ANLASMA,11,FALSE)</f>
        <v>517056.53400000016</v>
      </c>
      <c r="L36" s="20">
        <f>VLOOKUP($B$11,ANLASMA,12,FALSE)</f>
        <v>407.38900000000001</v>
      </c>
      <c r="M36" s="20">
        <f>VLOOKUP($B$11,ANLASMA,13,FALSE)</f>
        <v>220303.91700000002</v>
      </c>
      <c r="N36" s="20">
        <f>VLOOKUP($B$11,ANLASMA,14,FALSE)</f>
        <v>220711.30600000001</v>
      </c>
      <c r="O36" s="20">
        <f>VLOOKUP($B$11,ANLASMA,15,FALSE)</f>
        <v>1006577.6760000063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16634F5-BB79-46C3-9BC2-9F60382DBDBF}">
      <formula1>10</formula1>
      <formula2>10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C8FA1-2C35-4A54-8DDF-D47836ABA6D3}">
  <sheetPr>
    <tabColor theme="9"/>
  </sheetPr>
  <dimension ref="A1:AC67"/>
  <sheetViews>
    <sheetView topLeftCell="A9" workbookViewId="0">
      <selection activeCell="F15" sqref="F15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92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6.4178902284862546E-2</v>
      </c>
      <c r="D15" s="12">
        <f t="shared" ref="D15:D21" si="1">IFERROR((SUMIFS(MESKENOG2,KAYNAK,A15,SEBEP,B15,SÜRE,"Uzun",BİLDİRİM,"Bildirimsiz",İL,$B$10,İLÇE,$B$11)/VLOOKUP($B$11,ABONE,4,FALSE)),0)</f>
        <v>0.21512735999999999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6.4817000263029348E-2</v>
      </c>
      <c r="F15" s="12">
        <f t="shared" ref="F15:F21" si="3">IFERROR((SUMIFS(TARIMSALAG2,KAYNAK,A15,SEBEP,B15,SÜRE,"Uzun",BİLDİRİM,"Bildirimsiz",İL,$B$10,İLÇE,$B$11)/VLOOKUP($B$11,ABONE,6,FALSE)),0)</f>
        <v>3.42512759009009E-2</v>
      </c>
      <c r="G15" s="12">
        <f t="shared" ref="G15:G21" si="4">IFERROR((SUMIFS(TARIMSALOG2,KAYNAK,A15,SEBEP,B15,SÜRE,"Uzun",BİLDİRİM,"Bildirimsiz",İL,$B$10,İLÇE,$B$11)/VLOOKUP($B$11,ABONE,7,FALSE)),0)</f>
        <v>0.19122335483870967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4.913242099898063E-2</v>
      </c>
      <c r="I15" s="12">
        <f t="shared" ref="I15:I21" si="6">IFERROR((SUMIFS(TICARETHANEAG2,KAYNAK,A15,SEBEP,B15,SÜRE,"Uzun",BİLDİRİM,"Bildirimsiz",İL,$B$10,İLÇE,$B$11)/VLOOKUP($B$11,ABONE,9,FALSE)),0)</f>
        <v>8.2655040101308572E-2</v>
      </c>
      <c r="J15" s="12">
        <f t="shared" ref="J15:J21" si="7">IFERROR((SUMIFS(TICARETHANEOG2,KAYNAK,A15,SEBEP,B15,SÜRE,"Uzun",BİLDİRİM,"Bildirimsiz",İL,$B$10,İLÇE,$B$11)/VLOOKUP($B$11,ABONE,10,FALSE)),0)</f>
        <v>1.5196896410256409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0.12846161912545975</v>
      </c>
      <c r="L15" s="12">
        <f t="shared" ref="L15:L21" si="9">IFERROR((SUMIFS(SANAYIAG2,KAYNAK,A15,SEBEP,B15,SÜRE,"Uzun",BİLDİRİM,"Bildirimsiz",İL,$B$10,İLÇE,$B$11)/VLOOKUP($B$11,ABONE,12,FALSE)),0)</f>
        <v>1.4202784285714285E-2</v>
      </c>
      <c r="M15" s="12">
        <f t="shared" ref="M15:M21" si="10">IFERROR((SUMIFS(SANAYIOG2,KAYNAK,A15,SEBEP,B15,SÜRE,"Uzun",BİLDİRİM,"Bildirimsiz",İL,$B$10,İLÇE,$B$11)/VLOOKUP($B$11,ABONE,13,FALSE)),0)</f>
        <v>1.037433625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0.66045384157894738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7.6472293435097288E-2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0.41661152231674869</v>
      </c>
      <c r="D16" s="12">
        <f t="shared" si="1"/>
        <v>5.8404266292711124</v>
      </c>
      <c r="E16" s="12">
        <f t="shared" si="2"/>
        <v>0.43953938462210196</v>
      </c>
      <c r="F16" s="12">
        <f t="shared" si="3"/>
        <v>1.6548134861159909</v>
      </c>
      <c r="G16" s="12">
        <f t="shared" si="4"/>
        <v>53.374989440322558</v>
      </c>
      <c r="H16" s="12">
        <f t="shared" si="5"/>
        <v>6.5579494328450538</v>
      </c>
      <c r="I16" s="12">
        <f t="shared" si="6"/>
        <v>0.60525194067260468</v>
      </c>
      <c r="J16" s="12">
        <f t="shared" si="7"/>
        <v>18.600786964118459</v>
      </c>
      <c r="K16" s="12">
        <f t="shared" si="8"/>
        <v>1.1788734085225339</v>
      </c>
      <c r="L16" s="12">
        <f t="shared" si="9"/>
        <v>11.049377225371428</v>
      </c>
      <c r="M16" s="12">
        <f t="shared" si="10"/>
        <v>691.93487971666673</v>
      </c>
      <c r="N16" s="12">
        <f t="shared" si="11"/>
        <v>441.08232616724212</v>
      </c>
      <c r="O16" s="16">
        <f t="shared" si="12"/>
        <v>0.79192837950027539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6.5227840984132378E-3</v>
      </c>
      <c r="D17" s="12">
        <f t="shared" si="1"/>
        <v>0.16584280000000001</v>
      </c>
      <c r="E17" s="12">
        <f t="shared" si="2"/>
        <v>7.1962708075000948E-3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1.6863571971295906E-2</v>
      </c>
      <c r="J17" s="12">
        <f t="shared" si="7"/>
        <v>9.9684641025641021E-2</v>
      </c>
      <c r="K17" s="12">
        <f t="shared" si="8"/>
        <v>1.9503557008581935E-2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9.3536770436797537E-3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0.15379001913937174</v>
      </c>
      <c r="D19" s="12">
        <f t="shared" si="1"/>
        <v>0</v>
      </c>
      <c r="E19" s="12">
        <f t="shared" si="2"/>
        <v>0.15313990914977346</v>
      </c>
      <c r="F19" s="12">
        <f t="shared" si="3"/>
        <v>0.16338574034797299</v>
      </c>
      <c r="G19" s="12">
        <f t="shared" si="4"/>
        <v>0</v>
      </c>
      <c r="H19" s="12">
        <f t="shared" si="5"/>
        <v>0.1478965723027523</v>
      </c>
      <c r="I19" s="12">
        <f t="shared" si="6"/>
        <v>0.28087744095052769</v>
      </c>
      <c r="J19" s="12">
        <f t="shared" si="7"/>
        <v>0</v>
      </c>
      <c r="K19" s="12">
        <f t="shared" si="8"/>
        <v>0.27192425729946879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0.17488609304545286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6.6382751425444805E-3</v>
      </c>
      <c r="D20" s="12">
        <f t="shared" si="1"/>
        <v>0</v>
      </c>
      <c r="E20" s="12">
        <f t="shared" si="2"/>
        <v>6.6102134451208059E-3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7.3945666272688896E-3</v>
      </c>
      <c r="J20" s="12">
        <f t="shared" si="7"/>
        <v>0</v>
      </c>
      <c r="K20" s="12">
        <f t="shared" si="8"/>
        <v>7.1588591499795661E-3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6.6117552027504852E-3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0.64774150298194066</v>
      </c>
      <c r="D22" s="12">
        <f t="shared" ref="D22:O22" si="13">SUM(D15:D21)</f>
        <v>6.2213967892711128</v>
      </c>
      <c r="E22" s="12">
        <f t="shared" si="13"/>
        <v>0.67130277828752571</v>
      </c>
      <c r="F22" s="12">
        <f t="shared" si="13"/>
        <v>1.8524505023648647</v>
      </c>
      <c r="G22" s="12">
        <f t="shared" si="13"/>
        <v>53.56621279516127</v>
      </c>
      <c r="H22" s="12">
        <f t="shared" si="13"/>
        <v>6.7549784261467867</v>
      </c>
      <c r="I22" s="12">
        <f t="shared" si="13"/>
        <v>0.99304256032300575</v>
      </c>
      <c r="J22" s="12">
        <f t="shared" si="13"/>
        <v>20.220161246169738</v>
      </c>
      <c r="K22" s="12">
        <f t="shared" si="13"/>
        <v>1.6059217011060238</v>
      </c>
      <c r="L22" s="12">
        <f t="shared" si="13"/>
        <v>11.063580009657143</v>
      </c>
      <c r="M22" s="12">
        <f t="shared" si="13"/>
        <v>692.97231334166668</v>
      </c>
      <c r="N22" s="12">
        <f t="shared" si="13"/>
        <v>441.74278000882106</v>
      </c>
      <c r="O22" s="12">
        <f t="shared" si="13"/>
        <v>1.0592521982272558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0.30990810852625422</v>
      </c>
      <c r="D25" s="12">
        <f>IFERROR((SUMIFS(MESKENOG2,KAYNAK,A25,SEBEP,B25,SÜRE,"Uzun",BİLDİRİM,"Bildirimli",İL,$B$10,İLÇE,$B$11)/VLOOKUP($B$11,ABONE,4,FALSE)),0)</f>
        <v>1.1477197555555556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0.3134497539736219</v>
      </c>
      <c r="F25" s="12">
        <f>IFERROR((SUMIFS(TARIMSALAG2,KAYNAK,A25,SEBEP,B25,SÜRE,"Uzun",BİLDİRİM,"Bildirimli",İL,$B$10,İLÇE,$B$11)/VLOOKUP($B$11,ABONE,6,FALSE)),0)</f>
        <v>0.24363847297297297</v>
      </c>
      <c r="G25" s="12">
        <f>IFERROR((SUMIFS(TARIMSALOG2,KAYNAK,A25,SEBEP,B25,SÜRE,"Uzun",BİLDİRİM,"Bildirimli",İL,$B$10,İLÇE,$B$11)/VLOOKUP($B$11,ABONE,7,FALSE)),0)</f>
        <v>7.3237990430107534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0.91484635575942919</v>
      </c>
      <c r="I25" s="12">
        <f>IFERROR((SUMIFS(TICARETHANEAG2,KAYNAK,A25,SEBEP,B25,SÜRE,"Uzun",BİLDİRİM,"Bildirimli",İL,$B$10,İLÇE,$B$11)/VLOOKUP($B$11,ABONE,9,FALSE)),0)</f>
        <v>0.40394289489235963</v>
      </c>
      <c r="J25" s="12">
        <f>IFERROR((SUMIFS(TICARETHANEOG2,KAYNAK,A25,SEBEP,B25,SÜRE,"Uzun",BİLDİRİM,"Bildirimli",İL,$B$10,İLÇE,$B$11)/VLOOKUP($B$11,ABONE,10,FALSE)),0)</f>
        <v>5.1222432051282052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0.55434233265222721</v>
      </c>
      <c r="L25" s="12">
        <f>IFERROR((SUMIFS(SANAYIAG2,KAYNAK,A25,SEBEP,B25,SÜRE,"Uzun",BİLDİRİM,"Bildirimli",İL,$B$10,İLÇE,$B$11)/VLOOKUP($B$11,ABONE,12,FALSE)),0)</f>
        <v>15.732391721428572</v>
      </c>
      <c r="M25" s="12">
        <f>IFERROR((SUMIFS(SANAYIOG2,KAYNAK,A25,SEBEP,B25,SÜRE,"Uzun",BİLDİRİM,"Bildirimli",İL,$B$10,İLÇE,$B$11)/VLOOKUP($B$11,ABONE,13,FALSE)),0)</f>
        <v>2.7756137499999998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7.5491635289473678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0.36874187007493126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0.97211858236637028</v>
      </c>
      <c r="D26" s="12">
        <f>IFERROR((SUMIFS(MESKENOG2,KAYNAK,A26,SEBEP,B26,SÜRE,"Uzun",BİLDİRİM,"Bildirimli",İL,$B$10,İLÇE,$B$11)/VLOOKUP($B$11,ABONE,4,FALSE)),0)</f>
        <v>10.042498138666668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1.0104614110622627</v>
      </c>
      <c r="F26" s="12">
        <f>IFERROR((SUMIFS(TARIMSALAG2,KAYNAK,A26,SEBEP,B26,SÜRE,"Uzun",BİLDİRİM,"Bildirimli",İL,$B$10,İLÇE,$B$11)/VLOOKUP($B$11,ABONE,6,FALSE)),0)</f>
        <v>3.0354413242680169</v>
      </c>
      <c r="G26" s="12">
        <f>IFERROR((SUMIFS(TARIMSALOG2,KAYNAK,A26,SEBEP,B26,SÜRE,"Uzun",BİLDİRİM,"Bildirimli",İL,$B$10,İLÇE,$B$11)/VLOOKUP($B$11,ABONE,7,FALSE)),0)</f>
        <v>73.477328722580651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9.7134184170744149</v>
      </c>
      <c r="I26" s="12">
        <f>IFERROR((SUMIFS(TICARETHANEAG2,KAYNAK,A26,SEBEP,B26,SÜRE,"Uzun",BİLDİRİM,"Bildirimli",İL,$B$10,İLÇE,$B$11)/VLOOKUP($B$11,ABONE,9,FALSE)),0)</f>
        <v>1.504788996449979</v>
      </c>
      <c r="J26" s="12">
        <f>IFERROR((SUMIFS(TICARETHANEOG2,KAYNAK,A26,SEBEP,B26,SÜRE,"Uzun",BİLDİRİM,"Bildirimli",İL,$B$10,İLÇE,$B$11)/VLOOKUP($B$11,ABONE,10,FALSE)),0)</f>
        <v>50.716862397435889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3.0734615445811193</v>
      </c>
      <c r="L26" s="12">
        <f>IFERROR((SUMIFS(SANAYIAG2,KAYNAK,A26,SEBEP,B26,SÜRE,"Uzun",BİLDİRİM,"Bildirimli",İL,$B$10,İLÇE,$B$11)/VLOOKUP($B$11,ABONE,12,FALSE)),0)</f>
        <v>2.2349034660428573</v>
      </c>
      <c r="M26" s="12">
        <f>IFERROR((SUMIFS(SANAYIOG2,KAYNAK,A26,SEBEP,B26,SÜRE,"Uzun",BİLDİRİM,"Bildirimli",İL,$B$10,İLÇE,$B$11)/VLOOKUP($B$11,ABONE,13,FALSE)),0)</f>
        <v>0.70760725000000002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1.2702953295947368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1.5187797376139736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1.1677037735137072E-2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1.1627675891481606E-2</v>
      </c>
      <c r="F28" s="12">
        <f>IFERROR((SUMIFS(TARIMSALAG2,KAYNAK,A28,SEBEP,B28,SÜRE,"Uzun",BİLDİRİM,"Bildirimli",İL,$B$10,İLÇE,$B$11)/VLOOKUP($B$11,ABONE,6,FALSE)),0)</f>
        <v>1.4036436711711713E-5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1.2705765341488277E-5</v>
      </c>
      <c r="I28" s="12">
        <f>IFERROR((SUMIFS(TICARETHANEAG2,KAYNAK,A28,SEBEP,B28,SÜRE,"Uzun",BİLDİRİM,"Bildirimli",İL,$B$10,İLÇE,$B$11)/VLOOKUP($B$11,ABONE,9,FALSE)),0)</f>
        <v>8.3869300953989031E-3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8.1195902721700047E-3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1.0807094812533667E-2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1.2937037286277617</v>
      </c>
      <c r="D30" s="12">
        <f t="shared" ref="D30:O30" si="14">SUM(D25:D29)</f>
        <v>11.190217894222224</v>
      </c>
      <c r="E30" s="12">
        <f t="shared" si="14"/>
        <v>1.3355388409273661</v>
      </c>
      <c r="F30" s="12">
        <f t="shared" si="14"/>
        <v>3.2790938336777016</v>
      </c>
      <c r="G30" s="12">
        <f t="shared" si="14"/>
        <v>80.801127765591403</v>
      </c>
      <c r="H30" s="12">
        <f t="shared" si="14"/>
        <v>10.628277478599186</v>
      </c>
      <c r="I30" s="12">
        <f t="shared" si="14"/>
        <v>1.9171188214377375</v>
      </c>
      <c r="J30" s="12">
        <f t="shared" si="14"/>
        <v>55.839105602564096</v>
      </c>
      <c r="K30" s="12">
        <f t="shared" si="14"/>
        <v>3.6359234675055165</v>
      </c>
      <c r="L30" s="12">
        <f t="shared" si="14"/>
        <v>17.967295187471429</v>
      </c>
      <c r="M30" s="12">
        <f t="shared" si="14"/>
        <v>3.4832209999999999</v>
      </c>
      <c r="N30" s="12">
        <f t="shared" si="14"/>
        <v>8.8194588585421041</v>
      </c>
      <c r="O30" s="12">
        <f t="shared" si="14"/>
        <v>1.8983287025014384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53001</v>
      </c>
      <c r="D34" s="20">
        <f>VLOOKUP($B$11,ABONE,4,FALSE)</f>
        <v>225</v>
      </c>
      <c r="E34" s="20">
        <f>VLOOKUP($B$11,ABONE,5,FALSE)</f>
        <v>53226</v>
      </c>
      <c r="F34" s="20">
        <f>VLOOKUP($B$11,ABONE,6,FALSE)</f>
        <v>888</v>
      </c>
      <c r="G34" s="20">
        <f>VLOOKUP($B$11,ABONE,7,FALSE)</f>
        <v>93</v>
      </c>
      <c r="H34" s="20">
        <f>VLOOKUP($B$11,ABONE,8,FALSE)</f>
        <v>981</v>
      </c>
      <c r="I34" s="20">
        <f>VLOOKUP($B$11,ABONE,9,FALSE)</f>
        <v>11845</v>
      </c>
      <c r="J34" s="20">
        <f>VLOOKUP($B$11,ABONE,10,FALSE)</f>
        <v>390</v>
      </c>
      <c r="K34" s="20">
        <f>VLOOKUP($B$11,ABONE,11,FALSE)</f>
        <v>12235</v>
      </c>
      <c r="L34" s="20">
        <f>VLOOKUP($B$11,ABONE,12,FALSE)</f>
        <v>7</v>
      </c>
      <c r="M34" s="20">
        <f>VLOOKUP($B$11,ABONE,13,FALSE)</f>
        <v>12</v>
      </c>
      <c r="N34" s="20">
        <f>VLOOKUP($B$11,ABONE,14,FALSE)</f>
        <v>19</v>
      </c>
      <c r="O34" s="20">
        <f>VLOOKUP($B$11,ABONE,15,FALSE)</f>
        <v>66461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16479.347343166268</v>
      </c>
      <c r="D35" s="20">
        <f>VLOOKUP($B$11,TUKETIM,4,FALSE)</f>
        <v>359.91502301369866</v>
      </c>
      <c r="E35" s="20">
        <f>VLOOKUP($B$11,TUKETIM,5,FALSE)</f>
        <v>16839.262366179966</v>
      </c>
      <c r="F35" s="20">
        <f>VLOOKUP($B$11,TUKETIM,6,FALSE)</f>
        <v>304.69807070656094</v>
      </c>
      <c r="G35" s="20">
        <f>VLOOKUP($B$11,TUKETIM,7,FALSE)</f>
        <v>928.30278193861625</v>
      </c>
      <c r="H35" s="20">
        <f>VLOOKUP($B$11,TUKETIM,8,FALSE)</f>
        <v>1233.0008526451772</v>
      </c>
      <c r="I35" s="20">
        <f>VLOOKUP($B$11,TUKETIM,9,FALSE)</f>
        <v>9892.5701253674997</v>
      </c>
      <c r="J35" s="20">
        <f>VLOOKUP($B$11,TUKETIM,10,FALSE)</f>
        <v>7774.2766668779377</v>
      </c>
      <c r="K35" s="20">
        <f>VLOOKUP($B$11,TUKETIM,11,FALSE)</f>
        <v>17666.846792245437</v>
      </c>
      <c r="L35" s="20">
        <f>VLOOKUP($B$11,TUKETIM,12,FALSE)</f>
        <v>62.305199999999999</v>
      </c>
      <c r="M35" s="20">
        <f>VLOOKUP($B$11,TUKETIM,13,FALSE)</f>
        <v>962.4896</v>
      </c>
      <c r="N35" s="20">
        <f>VLOOKUP($B$11,TUKETIM,14,FALSE)</f>
        <v>1024.7947999999999</v>
      </c>
      <c r="O35" s="20">
        <f>VLOOKUP($B$11,TUKETIM,15,FALSE)</f>
        <v>36763.904811070584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343035.27700001001</v>
      </c>
      <c r="D36" s="20">
        <f>VLOOKUP($B$11,ANLASMA,4,FALSE)</f>
        <v>13611.61</v>
      </c>
      <c r="E36" s="20">
        <f>VLOOKUP($B$11,ANLASMA,5,FALSE)</f>
        <v>356646.88700001</v>
      </c>
      <c r="F36" s="20">
        <f>VLOOKUP($B$11,ANLASMA,6,FALSE)</f>
        <v>3954.9940000000001</v>
      </c>
      <c r="G36" s="20">
        <f>VLOOKUP($B$11,ANLASMA,7,FALSE)</f>
        <v>4122.8100000000004</v>
      </c>
      <c r="H36" s="20">
        <f>VLOOKUP($B$11,ANLASMA,8,FALSE)</f>
        <v>8077.8040000000001</v>
      </c>
      <c r="I36" s="20">
        <f>VLOOKUP($B$11,ANLASMA,9,FALSE)</f>
        <v>87812.787999999302</v>
      </c>
      <c r="J36" s="20">
        <f>VLOOKUP($B$11,ANLASMA,10,FALSE)</f>
        <v>82300.48000000001</v>
      </c>
      <c r="K36" s="20">
        <f>VLOOKUP($B$11,ANLASMA,11,FALSE)</f>
        <v>170113.26799999931</v>
      </c>
      <c r="L36" s="20">
        <f>VLOOKUP($B$11,ANLASMA,12,FALSE)</f>
        <v>322.62599999999998</v>
      </c>
      <c r="M36" s="20">
        <f>VLOOKUP($B$11,ANLASMA,13,FALSE)</f>
        <v>5514</v>
      </c>
      <c r="N36" s="20">
        <f>VLOOKUP($B$11,ANLASMA,14,FALSE)</f>
        <v>5836.6260000000002</v>
      </c>
      <c r="O36" s="20">
        <f>VLOOKUP($B$11,ANLASMA,15,FALSE)</f>
        <v>540674.58500000928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5FB76C6-B21F-41B8-859F-5B8EB54B8134}">
      <formula1>10</formula1>
      <formula2>10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FE320-00DE-44B2-B5F7-4B20DEBE1FC9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113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0.45434587748409533</v>
      </c>
      <c r="D16" s="12">
        <f t="shared" si="1"/>
        <v>16.638954520837437</v>
      </c>
      <c r="E16" s="12">
        <f t="shared" si="2"/>
        <v>0.52585631529100652</v>
      </c>
      <c r="F16" s="12">
        <f t="shared" si="3"/>
        <v>0.49682781165990758</v>
      </c>
      <c r="G16" s="12">
        <f t="shared" si="4"/>
        <v>1.2712169240198021</v>
      </c>
      <c r="H16" s="12">
        <f t="shared" si="5"/>
        <v>0.52368677469162095</v>
      </c>
      <c r="I16" s="12">
        <f t="shared" si="6"/>
        <v>0.52125616676509201</v>
      </c>
      <c r="J16" s="12">
        <f t="shared" si="7"/>
        <v>19.73420979415042</v>
      </c>
      <c r="K16" s="12">
        <f t="shared" si="8"/>
        <v>1.2470743665158373</v>
      </c>
      <c r="L16" s="12">
        <f t="shared" si="9"/>
        <v>3.1795874399999993</v>
      </c>
      <c r="M16" s="12">
        <f t="shared" si="10"/>
        <v>99.171213917647066</v>
      </c>
      <c r="N16" s="12">
        <f t="shared" si="11"/>
        <v>61.460217801428577</v>
      </c>
      <c r="O16" s="16">
        <f t="shared" si="12"/>
        <v>0.67235432957802244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0.10423551872952051</v>
      </c>
      <c r="D19" s="12">
        <f t="shared" si="1"/>
        <v>0</v>
      </c>
      <c r="E19" s="12">
        <f t="shared" si="2"/>
        <v>0.10377496217584445</v>
      </c>
      <c r="F19" s="12">
        <f t="shared" si="3"/>
        <v>0.16242009584738526</v>
      </c>
      <c r="G19" s="12">
        <f t="shared" si="4"/>
        <v>0</v>
      </c>
      <c r="H19" s="12">
        <f t="shared" si="5"/>
        <v>0.15678670653399723</v>
      </c>
      <c r="I19" s="12">
        <f t="shared" si="6"/>
        <v>0.25227604010392596</v>
      </c>
      <c r="J19" s="12">
        <f t="shared" si="7"/>
        <v>0</v>
      </c>
      <c r="K19" s="12">
        <f t="shared" si="8"/>
        <v>0.24274567091553181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0.12898782027410718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0.5585813962136158</v>
      </c>
      <c r="D22" s="12">
        <f t="shared" ref="D22:O22" si="13">SUM(D15:D21)</f>
        <v>16.638954520837437</v>
      </c>
      <c r="E22" s="12">
        <f t="shared" si="13"/>
        <v>0.62963127746685099</v>
      </c>
      <c r="F22" s="12">
        <f t="shared" si="13"/>
        <v>0.65924790750729279</v>
      </c>
      <c r="G22" s="12">
        <f t="shared" si="13"/>
        <v>1.2712169240198021</v>
      </c>
      <c r="H22" s="12">
        <f t="shared" si="13"/>
        <v>0.68047348122561813</v>
      </c>
      <c r="I22" s="12">
        <f t="shared" si="13"/>
        <v>0.77353220686901802</v>
      </c>
      <c r="J22" s="12">
        <f t="shared" si="13"/>
        <v>19.73420979415042</v>
      </c>
      <c r="K22" s="12">
        <f t="shared" si="13"/>
        <v>1.489820037431369</v>
      </c>
      <c r="L22" s="12">
        <f t="shared" si="13"/>
        <v>3.1795874399999993</v>
      </c>
      <c r="M22" s="12">
        <f t="shared" si="13"/>
        <v>99.171213917647066</v>
      </c>
      <c r="N22" s="12">
        <f t="shared" si="13"/>
        <v>61.460217801428577</v>
      </c>
      <c r="O22" s="12">
        <f t="shared" si="13"/>
        <v>0.80134214985212959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1.4245544714807286</v>
      </c>
      <c r="D26" s="12">
        <f>IFERROR((SUMIFS(MESKENOG2,KAYNAK,A26,SEBEP,B26,SÜRE,"Uzun",BİLDİRİM,"Bildirimli",İL,$B$10,İLÇE,$B$11)/VLOOKUP($B$11,ABONE,4,FALSE)),0)</f>
        <v>22.952525331034487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1.5196741407409022</v>
      </c>
      <c r="F26" s="12">
        <f>IFERROR((SUMIFS(TARIMSALAG2,KAYNAK,A26,SEBEP,B26,SÜRE,"Uzun",BİLDİRİM,"Bildirimli",İL,$B$10,İLÇE,$B$11)/VLOOKUP($B$11,ABONE,6,FALSE)),0)</f>
        <v>2.1981449877445747</v>
      </c>
      <c r="G26" s="12">
        <f>IFERROR((SUMIFS(TARIMSALOG2,KAYNAK,A26,SEBEP,B26,SÜRE,"Uzun",BİLDİRİM,"Bildirimli",İL,$B$10,İLÇE,$B$11)/VLOOKUP($B$11,ABONE,7,FALSE)),0)</f>
        <v>9.8787122925742583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2.4645382905563182</v>
      </c>
      <c r="I26" s="12">
        <f>IFERROR((SUMIFS(TICARETHANEAG2,KAYNAK,A26,SEBEP,B26,SÜRE,"Uzun",BİLDİRİM,"Bildirimli",İL,$B$10,İLÇE,$B$11)/VLOOKUP($B$11,ABONE,9,FALSE)),0)</f>
        <v>2.606148722517498</v>
      </c>
      <c r="J26" s="12">
        <f>IFERROR((SUMIFS(TICARETHANEOG2,KAYNAK,A26,SEBEP,B26,SÜRE,"Uzun",BİLDİRİM,"Bildirimli",İL,$B$10,İLÇE,$B$11)/VLOOKUP($B$11,ABONE,10,FALSE)),0)</f>
        <v>42.685737323119774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4.1202571417131439</v>
      </c>
      <c r="L26" s="12">
        <f>IFERROR((SUMIFS(SANAYIAG2,KAYNAK,A26,SEBEP,B26,SÜRE,"Uzun",BİLDİRİM,"Bildirimli",İL,$B$10,İLÇE,$B$11)/VLOOKUP($B$11,ABONE,12,FALSE)),0)</f>
        <v>24.676806454545453</v>
      </c>
      <c r="M26" s="12">
        <f>IFERROR((SUMIFS(SANAYIOG2,KAYNAK,A26,SEBEP,B26,SÜRE,"Uzun",BİLDİRİM,"Bildirimli",İL,$B$10,İLÇE,$B$11)/VLOOKUP($B$11,ABONE,13,FALSE)),0)</f>
        <v>153.61994137647059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102.96370980000002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2.0387146405261451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6.9936934216567187E-2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6.9627923297927913E-2</v>
      </c>
      <c r="F28" s="12">
        <f>IFERROR((SUMIFS(TARIMSALAG2,KAYNAK,A28,SEBEP,B28,SÜRE,"Uzun",BİLDİRİM,"Bildirimli",İL,$B$10,İLÇE,$B$11)/VLOOKUP($B$11,ABONE,6,FALSE)),0)</f>
        <v>2.7605976913909643E-2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2.6648489390453299E-2</v>
      </c>
      <c r="I28" s="12">
        <f>IFERROR((SUMIFS(TICARETHANEAG2,KAYNAK,A28,SEBEP,B28,SÜRE,"Uzun",BİLDİRİM,"Bildirimli",İL,$B$10,İLÇE,$B$11)/VLOOKUP($B$11,ABONE,9,FALSE)),0)</f>
        <v>0.11757184178477691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0.11313026636641062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7.4531361953602687E-2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1.4944914056972958</v>
      </c>
      <c r="D30" s="12">
        <f t="shared" ref="D30:O30" si="14">SUM(D25:D29)</f>
        <v>22.952525331034487</v>
      </c>
      <c r="E30" s="12">
        <f t="shared" si="14"/>
        <v>1.5893020640388302</v>
      </c>
      <c r="F30" s="12">
        <f t="shared" si="14"/>
        <v>2.2257509646584843</v>
      </c>
      <c r="G30" s="12">
        <f t="shared" si="14"/>
        <v>9.8787122925742583</v>
      </c>
      <c r="H30" s="12">
        <f t="shared" si="14"/>
        <v>2.4911867799467715</v>
      </c>
      <c r="I30" s="12">
        <f t="shared" si="14"/>
        <v>2.7237205643022748</v>
      </c>
      <c r="J30" s="12">
        <f t="shared" si="14"/>
        <v>42.685737323119774</v>
      </c>
      <c r="K30" s="12">
        <f t="shared" si="14"/>
        <v>4.2333874080795546</v>
      </c>
      <c r="L30" s="12">
        <f t="shared" si="14"/>
        <v>24.676806454545453</v>
      </c>
      <c r="M30" s="12">
        <f t="shared" si="14"/>
        <v>153.61994137647059</v>
      </c>
      <c r="N30" s="12">
        <f t="shared" si="14"/>
        <v>102.96370980000002</v>
      </c>
      <c r="O30" s="12">
        <f t="shared" si="14"/>
        <v>2.1132460024797477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45741</v>
      </c>
      <c r="D34" s="20">
        <f>VLOOKUP($B$11,ABONE,4,FALSE)</f>
        <v>203</v>
      </c>
      <c r="E34" s="20">
        <f>VLOOKUP($B$11,ABONE,5,FALSE)</f>
        <v>45944</v>
      </c>
      <c r="F34" s="20">
        <f>VLOOKUP($B$11,ABONE,6,FALSE)</f>
        <v>2811</v>
      </c>
      <c r="G34" s="20">
        <f>VLOOKUP($B$11,ABONE,7,FALSE)</f>
        <v>101</v>
      </c>
      <c r="H34" s="20">
        <f>VLOOKUP($B$11,ABONE,8,FALSE)</f>
        <v>2912</v>
      </c>
      <c r="I34" s="20">
        <f>VLOOKUP($B$11,ABONE,9,FALSE)</f>
        <v>9144</v>
      </c>
      <c r="J34" s="20">
        <f>VLOOKUP($B$11,ABONE,10,FALSE)</f>
        <v>359</v>
      </c>
      <c r="K34" s="20">
        <f>VLOOKUP($B$11,ABONE,11,FALSE)</f>
        <v>9503</v>
      </c>
      <c r="L34" s="20">
        <f>VLOOKUP($B$11,ABONE,12,FALSE)</f>
        <v>11</v>
      </c>
      <c r="M34" s="20">
        <f>VLOOKUP($B$11,ABONE,13,FALSE)</f>
        <v>17</v>
      </c>
      <c r="N34" s="20">
        <f>VLOOKUP($B$11,ABONE,14,FALSE)</f>
        <v>28</v>
      </c>
      <c r="O34" s="20">
        <f>VLOOKUP($B$11,ABONE,15,FALSE)</f>
        <v>58387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14735.118123741966</v>
      </c>
      <c r="D35" s="20">
        <f>VLOOKUP($B$11,TUKETIM,4,FALSE)</f>
        <v>2461.8381312328765</v>
      </c>
      <c r="E35" s="20">
        <f>VLOOKUP($B$11,TUKETIM,5,FALSE)</f>
        <v>17196.956254974844</v>
      </c>
      <c r="F35" s="20">
        <f>VLOOKUP($B$11,TUKETIM,6,FALSE)</f>
        <v>927.60953006648913</v>
      </c>
      <c r="G35" s="20">
        <f>VLOOKUP($B$11,TUKETIM,7,FALSE)</f>
        <v>773.80340570707074</v>
      </c>
      <c r="H35" s="20">
        <f>VLOOKUP($B$11,TUKETIM,8,FALSE)</f>
        <v>1701.4129357735599</v>
      </c>
      <c r="I35" s="20">
        <f>VLOOKUP($B$11,TUKETIM,9,FALSE)</f>
        <v>5660.7123729699879</v>
      </c>
      <c r="J35" s="20">
        <f>VLOOKUP($B$11,TUKETIM,10,FALSE)</f>
        <v>7058.9869020276401</v>
      </c>
      <c r="K35" s="20">
        <f>VLOOKUP($B$11,TUKETIM,11,FALSE)</f>
        <v>12719.699274997627</v>
      </c>
      <c r="L35" s="20">
        <f>VLOOKUP($B$11,TUKETIM,12,FALSE)</f>
        <v>59.878700000000002</v>
      </c>
      <c r="M35" s="20">
        <f>VLOOKUP($B$11,TUKETIM,13,FALSE)</f>
        <v>1293.5864999999999</v>
      </c>
      <c r="N35" s="20">
        <f>VLOOKUP($B$11,TUKETIM,14,FALSE)</f>
        <v>1353.4651999999999</v>
      </c>
      <c r="O35" s="20">
        <f>VLOOKUP($B$11,TUKETIM,15,FALSE)</f>
        <v>32971.533665746028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273208.90500000899</v>
      </c>
      <c r="D36" s="20">
        <f>VLOOKUP($B$11,ANLASMA,4,FALSE)</f>
        <v>16631.490000000002</v>
      </c>
      <c r="E36" s="20">
        <f>VLOOKUP($B$11,ANLASMA,5,FALSE)</f>
        <v>289840.39500000898</v>
      </c>
      <c r="F36" s="20">
        <f>VLOOKUP($B$11,ANLASMA,6,FALSE)</f>
        <v>10661.880000000101</v>
      </c>
      <c r="G36" s="20">
        <f>VLOOKUP($B$11,ANLASMA,7,FALSE)</f>
        <v>4972.28</v>
      </c>
      <c r="H36" s="20">
        <f>VLOOKUP($B$11,ANLASMA,8,FALSE)</f>
        <v>15634.160000000102</v>
      </c>
      <c r="I36" s="20">
        <f>VLOOKUP($B$11,ANLASMA,9,FALSE)</f>
        <v>52443.307000000998</v>
      </c>
      <c r="J36" s="20">
        <f>VLOOKUP($B$11,ANLASMA,10,FALSE)</f>
        <v>74063.856</v>
      </c>
      <c r="K36" s="20">
        <f>VLOOKUP($B$11,ANLASMA,11,FALSE)</f>
        <v>126507.16300000099</v>
      </c>
      <c r="L36" s="20">
        <f>VLOOKUP($B$11,ANLASMA,12,FALSE)</f>
        <v>135.05000000000001</v>
      </c>
      <c r="M36" s="20">
        <f>VLOOKUP($B$11,ANLASMA,13,FALSE)</f>
        <v>16650</v>
      </c>
      <c r="N36" s="20">
        <f>VLOOKUP($B$11,ANLASMA,14,FALSE)</f>
        <v>16785.05</v>
      </c>
      <c r="O36" s="20">
        <f>VLOOKUP($B$11,ANLASMA,15,FALSE)</f>
        <v>448766.76800001005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1AFCAF7-3ACD-421B-8044-A263AB95A018}">
      <formula1>10</formula1>
      <formula2>10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>
    <tabColor theme="9"/>
  </sheetPr>
  <dimension ref="A1:AC66"/>
  <sheetViews>
    <sheetView tabSelected="1" zoomScale="55" zoomScaleNormal="55" workbookViewId="0">
      <selection activeCell="O40" sqref="O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20</v>
      </c>
      <c r="C10" s="42"/>
      <c r="D10" s="5"/>
      <c r="F10" s="8"/>
      <c r="G10" s="8"/>
      <c r="H10" s="8"/>
      <c r="I10" s="8"/>
    </row>
    <row r="11" spans="1:29" x14ac:dyDescent="0.3">
      <c r="A11" s="3"/>
      <c r="B11" s="9"/>
      <c r="C11" s="22"/>
      <c r="D11" s="23"/>
      <c r="E11" s="22"/>
      <c r="F11" s="23"/>
      <c r="G11" s="22"/>
      <c r="H11" s="23"/>
      <c r="I11" s="22"/>
      <c r="J11" s="23"/>
      <c r="K11" s="22"/>
      <c r="L11" s="23"/>
      <c r="M11" s="22"/>
      <c r="N11" s="23"/>
      <c r="O11" s="22"/>
    </row>
    <row r="12" spans="1:29" x14ac:dyDescent="0.3">
      <c r="A12" s="44" t="s">
        <v>67</v>
      </c>
      <c r="B12" s="44"/>
      <c r="C12" s="45" t="s">
        <v>54</v>
      </c>
      <c r="D12" s="45"/>
      <c r="E12" s="45"/>
      <c r="F12" s="45" t="s">
        <v>55</v>
      </c>
      <c r="G12" s="45"/>
      <c r="H12" s="45"/>
      <c r="I12" s="45" t="s">
        <v>56</v>
      </c>
      <c r="J12" s="45"/>
      <c r="K12" s="45"/>
      <c r="L12" s="45" t="s">
        <v>57</v>
      </c>
      <c r="M12" s="45"/>
      <c r="N12" s="45"/>
      <c r="O12" s="46" t="s">
        <v>58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14" t="s">
        <v>17</v>
      </c>
      <c r="B13" s="14" t="s">
        <v>18</v>
      </c>
      <c r="C13" s="15" t="s">
        <v>19</v>
      </c>
      <c r="D13" s="15" t="s">
        <v>2</v>
      </c>
      <c r="E13" s="15" t="s">
        <v>59</v>
      </c>
      <c r="F13" s="15" t="s">
        <v>19</v>
      </c>
      <c r="G13" s="15" t="s">
        <v>2</v>
      </c>
      <c r="H13" s="15" t="s">
        <v>59</v>
      </c>
      <c r="I13" s="15" t="s">
        <v>19</v>
      </c>
      <c r="J13" s="15" t="s">
        <v>2</v>
      </c>
      <c r="K13" s="15" t="s">
        <v>59</v>
      </c>
      <c r="L13" s="15" t="s">
        <v>19</v>
      </c>
      <c r="M13" s="15" t="s">
        <v>2</v>
      </c>
      <c r="N13" s="15" t="s">
        <v>59</v>
      </c>
      <c r="O13" s="46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80</v>
      </c>
      <c r="B14" s="14" t="s">
        <v>22</v>
      </c>
      <c r="C14" s="12">
        <f t="shared" ref="C14" si="0">IFERROR((SUMIFS(MESKENAG2,KAYNAK,A14,SEBEP,B14,SÜRE,"Uzun",BİLDİRİM,"Bildirimsiz")/VLOOKUP($B$10,ABONE,3,FALSE)),0)</f>
        <v>2.4217565288527487E-3</v>
      </c>
      <c r="D14" s="12">
        <f t="shared" ref="D14" si="1">IFERROR((SUMIFS(MESKENOG2,KAYNAK,A14,SEBEP,B14,SÜRE,"Uzun",BİLDİRİM,"Bildirimsiz")/VLOOKUP($B$10,ABONE,4,FALSE)),0)</f>
        <v>4.8526376146788987E-2</v>
      </c>
      <c r="E14" s="12">
        <f t="shared" ref="E14:E20" si="2">IFERROR(((SUMIFS(MESKENAG2,KAYNAK,A14,SEBEP,B14,SÜRE,"Uzun",BİLDİRİM,"Bildirimsiz")+SUMIFS(MESKENOG2,KAYNAK,A14,SEBEP,B14,SÜRE,"Uzun",BİLDİRİM,"Bildirimsiz"))/VLOOKUP($B$10,ABONE,5,FALSE)),0)</f>
        <v>2.4755723915721372E-3</v>
      </c>
      <c r="F14" s="12">
        <f t="shared" ref="F14" si="3">IFERROR((SUMIFS(TARIMSALAG2,KAYNAK,A14,SEBEP,B14,SÜRE,"Uzun",BİLDİRİM,"Bildirimsiz")/VLOOKUP($B$10,ABONE,6,FALSE)),0)</f>
        <v>6.0262160407263806E-4</v>
      </c>
      <c r="G14" s="12">
        <f t="shared" ref="G14" si="4">IFERROR((SUMIFS(TARIMSALOG2,KAYNAK,A14,SEBEP,B14,SÜRE,"Uzun",BİLDİRİM,"Bildirimsiz")/VLOOKUP($B$10,ABONE,7,FALSE)),0)</f>
        <v>1.3903529133925887E-2</v>
      </c>
      <c r="H14" s="12">
        <f t="shared" ref="H14:H20" si="5">IFERROR(((SUMIFS(TARIMSALAG2,KAYNAK,A14,SEBEP,B14,SÜRE,"Uzun",BİLDİRİM,"Bildirimsiz")+SUMIFS(TARIMSALOG2,KAYNAK,A14,SEBEP,B14,SÜRE,"Uzun",BİLDİRİM,"Bildirimsiz"))/VLOOKUP($B$10,ABONE,8,FALSE)),0)</f>
        <v>3.4668894172800238E-3</v>
      </c>
      <c r="I14" s="12">
        <f t="shared" ref="I14" si="6">IFERROR((SUMIFS(TICARETHANEAG2,KAYNAK,A14,SEBEP,B14,SÜRE,"Uzun",BİLDİRİM,"Bildirimsiz")/VLOOKUP($B$10,ABONE,9,FALSE)),0)</f>
        <v>3.8918737359144757E-3</v>
      </c>
      <c r="J14" s="12">
        <f t="shared" ref="J14" si="7">IFERROR((SUMIFS(TICARETHANEOG2,KAYNAK,A14,SEBEP,B14,SÜRE,"Uzun",BİLDİRİM,"Bildirimsiz")/VLOOKUP($B$10,ABONE,10,FALSE)),0)</f>
        <v>0.12949851856458733</v>
      </c>
      <c r="K14" s="12">
        <f t="shared" ref="K14:K20" si="8">IFERROR(((SUMIFS(TICARETHANEAG2,KAYNAK,A14,SEBEP,B14,SÜRE,"Uzun",BİLDİRİM,"Bildirimsiz")+SUMIFS(TICARETHANEOG2,KAYNAK,A14,SEBEP,B14,SÜRE,"Uzun",BİLDİRİM,"Bildirimsiz"))/VLOOKUP($B$10,ABONE,11,FALSE)),0)</f>
        <v>7.1583335570676032E-3</v>
      </c>
      <c r="L14" s="12">
        <f t="shared" ref="L14" si="9">IFERROR((SUMIFS(SANAYIAG2,KAYNAK,A14,SEBEP,B14,SÜRE,"Uzun",BİLDİRİM,"Bildirimsiz")/VLOOKUP($B$10,ABONE,12,FALSE)),0)</f>
        <v>8.0198556234225143E-3</v>
      </c>
      <c r="M14" s="12">
        <f t="shared" ref="M14" si="10">IFERROR((SUMIFS(SANAYIOG2,KAYNAK,A14,SEBEP,B14,SÜRE,"Uzun",BİLDİRİM,"Bildirimsiz")/VLOOKUP($B$10,ABONE,13,FALSE)),0)</f>
        <v>1.4215968610744165</v>
      </c>
      <c r="N14" s="12">
        <f t="shared" ref="N14:N20" si="11">IFERROR(((SUMIFS(SANAYIAG2,KAYNAK,A14,SEBEP,B14,SÜRE,"Uzun",BİLDİRİM,"Bildirimsiz")+SUMIFS(SANAYIOG2,KAYNAK,A14,SEBEP,B14,SÜRE,"Uzun",BİLDİRİM,"Bildirimsiz"))/VLOOKUP($B$10,ABONE,14,FALSE)),0)</f>
        <v>0.76301359489416742</v>
      </c>
      <c r="O14" s="16">
        <f t="shared" ref="O14:O20" si="12">IFERROR(((SUMIFS(MESKENAG2,KAYNAK,A14,SEBEP,B14,SÜRE,"Uzun",BİLDİRİM,"Bildirimsiz")+SUMIFS(MESKENOG2,KAYNAK,A14,SEBEP,B14,SÜRE,"Uzun",BİLDİRİM,"Bildirimsiz")+SUMIFS(TARIMSALAG2,KAYNAK,A14,SEBEP,B14,SÜRE,"Uzun",BİLDİRİM,"Bildirimsiz")+SUMIFS(TARIMSALOG2,KAYNAK,A14,SEBEP,B14,SÜRE,"Uzun",BİLDİRİM,"Bildirimsiz")+SUMIFS(TICARETHANEAG2,KAYNAK,A14,SEBEP,B14,SÜRE,"Uzun",BİLDİRİM,"Bildirimsiz")+SUMIFS(TICARETHANEOG2,KAYNAK,A14,SEBEP,B14,SÜRE,"Uzun",BİLDİRİM,"Bildirimsiz")+SUMIFS(SANAYIAG2,KAYNAK,A14,SEBEP,B14,SÜRE,"Uzun",BİLDİRİM,"Bildirimsiz")+SUMIFS(SANAYIOG2,KAYNAK,A14,SEBEP,B14,SÜRE,"Uzun",BİLDİRİM,"Bildirimsiz"))/VLOOKUP($B$10,ABONE,15,FALSE)),0)</f>
        <v>4.1114263789028141E-3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79</v>
      </c>
      <c r="B15" s="14" t="s">
        <v>22</v>
      </c>
      <c r="C15" s="12">
        <f t="shared" ref="C15:C20" si="13">IFERROR((SUMIFS(MESKENAG2,KAYNAK,A15,SEBEP,B15,SÜRE,"Uzun",BİLDİRİM,"Bildirimsiz")/VLOOKUP($B$10,ABONE,3,FALSE)),0)</f>
        <v>0.12688258752818268</v>
      </c>
      <c r="D15" s="12">
        <f t="shared" ref="D15:D20" si="14">IFERROR((SUMIFS(MESKENOG2,KAYNAK,A15,SEBEP,B15,SÜRE,"Uzun",BİLDİRİM,"Bildirimsiz")/VLOOKUP($B$10,ABONE,4,FALSE)),0)</f>
        <v>4.7181571799680251</v>
      </c>
      <c r="E15" s="12">
        <f t="shared" si="2"/>
        <v>0.13224177724108593</v>
      </c>
      <c r="F15" s="12">
        <f t="shared" ref="F15:F20" si="15">IFERROR((SUMIFS(TARIMSALAG2,KAYNAK,A15,SEBEP,B15,SÜRE,"Uzun",BİLDİRİM,"Bildirimsiz")/VLOOKUP($B$10,ABONE,6,FALSE)),0)</f>
        <v>0.43578771542519107</v>
      </c>
      <c r="G15" s="12">
        <f t="shared" ref="G15:G20" si="16">IFERROR((SUMIFS(TARIMSALOG2,KAYNAK,A15,SEBEP,B15,SÜRE,"Uzun",BİLDİRİM,"Bildirimsiz")/VLOOKUP($B$10,ABONE,7,FALSE)),0)</f>
        <v>1.7731515229785424</v>
      </c>
      <c r="H15" s="12">
        <f t="shared" si="5"/>
        <v>0.72378070386797311</v>
      </c>
      <c r="I15" s="12">
        <f t="shared" ref="I15:I20" si="17">IFERROR((SUMIFS(TICARETHANEAG2,KAYNAK,A15,SEBEP,B15,SÜRE,"Uzun",BİLDİRİM,"Bildirimsiz")/VLOOKUP($B$10,ABONE,9,FALSE)),0)</f>
        <v>0.29135942423503691</v>
      </c>
      <c r="J15" s="12">
        <f t="shared" ref="J15:J20" si="18">IFERROR((SUMIFS(TICARETHANEOG2,KAYNAK,A15,SEBEP,B15,SÜRE,"Uzun",BİLDİRİM,"Bildirimsiz")/VLOOKUP($B$10,ABONE,10,FALSE)),0)</f>
        <v>11.358316824862454</v>
      </c>
      <c r="K15" s="12">
        <f t="shared" si="8"/>
        <v>0.57916085178587151</v>
      </c>
      <c r="L15" s="12">
        <f t="shared" ref="L15:L20" si="19">IFERROR((SUMIFS(SANAYIAG2,KAYNAK,A15,SEBEP,B15,SÜRE,"Uzun",BİLDİRİM,"Bildirimsiz")/VLOOKUP($B$10,ABONE,12,FALSE)),0)</f>
        <v>14.570329431037148</v>
      </c>
      <c r="M15" s="12">
        <f t="shared" ref="M15:M20" si="20">IFERROR((SUMIFS(SANAYIOG2,KAYNAK,A15,SEBEP,B15,SÜRE,"Uzun",BİLDİRİM,"Bildirimsiz")/VLOOKUP($B$10,ABONE,13,FALSE)),0)</f>
        <v>116.1581207024263</v>
      </c>
      <c r="N15" s="12">
        <f t="shared" si="11"/>
        <v>68.828531213098486</v>
      </c>
      <c r="O15" s="16">
        <f t="shared" si="12"/>
        <v>0.29812601029621211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3</v>
      </c>
      <c r="C16" s="12">
        <f t="shared" si="13"/>
        <v>1.0884885582495205E-2</v>
      </c>
      <c r="D16" s="12">
        <f t="shared" si="14"/>
        <v>0.12914751854323048</v>
      </c>
      <c r="E16" s="12">
        <f t="shared" si="2"/>
        <v>1.1022928270472885E-2</v>
      </c>
      <c r="F16" s="12">
        <f t="shared" si="15"/>
        <v>5.9401968461801347E-3</v>
      </c>
      <c r="G16" s="12">
        <f t="shared" si="16"/>
        <v>3.4244198862123744E-2</v>
      </c>
      <c r="H16" s="12">
        <f t="shared" si="5"/>
        <v>1.2035287859877205E-2</v>
      </c>
      <c r="I16" s="12">
        <f t="shared" si="17"/>
        <v>2.3884542556300584E-2</v>
      </c>
      <c r="J16" s="12">
        <f t="shared" si="18"/>
        <v>0.69006703262454117</v>
      </c>
      <c r="K16" s="12">
        <f t="shared" si="8"/>
        <v>4.1208931248728348E-2</v>
      </c>
      <c r="L16" s="12">
        <f t="shared" si="19"/>
        <v>0.76086267160368504</v>
      </c>
      <c r="M16" s="12">
        <f t="shared" si="20"/>
        <v>2.3644633704535445</v>
      </c>
      <c r="N16" s="12">
        <f t="shared" si="11"/>
        <v>1.6173483694136641</v>
      </c>
      <c r="O16" s="16">
        <f t="shared" si="12"/>
        <v>1.7738953343139421E-2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4</v>
      </c>
      <c r="C17" s="12">
        <f t="shared" si="13"/>
        <v>2.4057766900552991E-4</v>
      </c>
      <c r="D17" s="12">
        <f t="shared" si="14"/>
        <v>3.6222752293577983E-3</v>
      </c>
      <c r="E17" s="12">
        <f t="shared" si="2"/>
        <v>2.4452497348769527E-4</v>
      </c>
      <c r="F17" s="12">
        <f t="shared" si="15"/>
        <v>2.0268136555933961E-3</v>
      </c>
      <c r="G17" s="12">
        <f t="shared" si="16"/>
        <v>1.4339256730645368E-3</v>
      </c>
      <c r="H17" s="12">
        <f t="shared" si="5"/>
        <v>1.8991389114916598E-3</v>
      </c>
      <c r="I17" s="12">
        <f t="shared" si="17"/>
        <v>1.0146804126107995E-3</v>
      </c>
      <c r="J17" s="12">
        <f t="shared" si="18"/>
        <v>3.5270872566701909E-2</v>
      </c>
      <c r="K17" s="12">
        <f t="shared" si="8"/>
        <v>1.9055287865138374E-3</v>
      </c>
      <c r="L17" s="12">
        <f t="shared" si="19"/>
        <v>5.0377112569409393E-3</v>
      </c>
      <c r="M17" s="12">
        <f t="shared" si="20"/>
        <v>0.13136866138265083</v>
      </c>
      <c r="N17" s="12">
        <f t="shared" si="11"/>
        <v>7.2511273753527755E-2</v>
      </c>
      <c r="O17" s="16">
        <f t="shared" si="12"/>
        <v>6.4145490455714041E-4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78</v>
      </c>
      <c r="B18" s="14" t="s">
        <v>22</v>
      </c>
      <c r="C18" s="12">
        <f t="shared" si="13"/>
        <v>3.9171209572089263E-2</v>
      </c>
      <c r="D18" s="12">
        <f t="shared" si="14"/>
        <v>0</v>
      </c>
      <c r="E18" s="12">
        <f t="shared" si="2"/>
        <v>3.9125486769160771E-2</v>
      </c>
      <c r="F18" s="12">
        <f t="shared" si="15"/>
        <v>3.8960442195979633E-2</v>
      </c>
      <c r="G18" s="12">
        <f t="shared" si="16"/>
        <v>0</v>
      </c>
      <c r="H18" s="12">
        <f t="shared" si="5"/>
        <v>3.0570552985803117E-2</v>
      </c>
      <c r="I18" s="12">
        <f t="shared" si="17"/>
        <v>9.5047105698737228E-2</v>
      </c>
      <c r="J18" s="12">
        <f t="shared" si="18"/>
        <v>0</v>
      </c>
      <c r="K18" s="12">
        <f t="shared" si="8"/>
        <v>9.257536105254198E-2</v>
      </c>
      <c r="L18" s="12">
        <f t="shared" si="19"/>
        <v>4.0307367473861699</v>
      </c>
      <c r="M18" s="12">
        <f t="shared" si="20"/>
        <v>0</v>
      </c>
      <c r="N18" s="12">
        <f t="shared" si="11"/>
        <v>1.877913804461901</v>
      </c>
      <c r="O18" s="16">
        <f t="shared" si="12"/>
        <v>4.9602419625978403E-2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3</v>
      </c>
      <c r="C19" s="12">
        <f t="shared" si="13"/>
        <v>1.6585000122725825E-3</v>
      </c>
      <c r="D19" s="12">
        <f t="shared" si="14"/>
        <v>0</v>
      </c>
      <c r="E19" s="12">
        <f t="shared" si="2"/>
        <v>1.6565641193030667E-3</v>
      </c>
      <c r="F19" s="12">
        <f t="shared" si="15"/>
        <v>2.3049953240080606E-5</v>
      </c>
      <c r="G19" s="12">
        <f t="shared" si="16"/>
        <v>0</v>
      </c>
      <c r="H19" s="12">
        <f t="shared" si="5"/>
        <v>1.8086288992861636E-5</v>
      </c>
      <c r="I19" s="12">
        <f t="shared" si="17"/>
        <v>3.4460609663840413E-3</v>
      </c>
      <c r="J19" s="12">
        <f t="shared" si="18"/>
        <v>0</v>
      </c>
      <c r="K19" s="12">
        <f t="shared" si="8"/>
        <v>3.356444531654085E-3</v>
      </c>
      <c r="L19" s="12">
        <f t="shared" si="19"/>
        <v>0.13075473528520951</v>
      </c>
      <c r="M19" s="12">
        <f t="shared" si="20"/>
        <v>0</v>
      </c>
      <c r="N19" s="12">
        <f t="shared" si="11"/>
        <v>6.0918422060206964E-2</v>
      </c>
      <c r="O19" s="16">
        <f t="shared" si="12"/>
        <v>1.9518748478055258E-3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4</v>
      </c>
      <c r="C20" s="12">
        <f t="shared" si="13"/>
        <v>0</v>
      </c>
      <c r="D20" s="12">
        <f t="shared" si="14"/>
        <v>0</v>
      </c>
      <c r="E20" s="12">
        <f t="shared" si="2"/>
        <v>0</v>
      </c>
      <c r="F20" s="12">
        <f t="shared" si="15"/>
        <v>0</v>
      </c>
      <c r="G20" s="12">
        <f t="shared" si="16"/>
        <v>0</v>
      </c>
      <c r="H20" s="12">
        <f t="shared" si="5"/>
        <v>0</v>
      </c>
      <c r="I20" s="12">
        <f t="shared" si="17"/>
        <v>0</v>
      </c>
      <c r="J20" s="12">
        <f t="shared" si="18"/>
        <v>0</v>
      </c>
      <c r="K20" s="12">
        <f t="shared" si="8"/>
        <v>0</v>
      </c>
      <c r="L20" s="12">
        <f t="shared" si="19"/>
        <v>0</v>
      </c>
      <c r="M20" s="12">
        <f t="shared" si="2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44" t="s">
        <v>58</v>
      </c>
      <c r="B21" s="44"/>
      <c r="C21" s="12">
        <f t="shared" ref="C21:O21" si="21">SUM(C14:C20)</f>
        <v>0.18125951689289799</v>
      </c>
      <c r="D21" s="12">
        <f t="shared" si="21"/>
        <v>4.899453349887402</v>
      </c>
      <c r="E21" s="12">
        <f t="shared" si="21"/>
        <v>0.18676685376508251</v>
      </c>
      <c r="F21" s="12">
        <f t="shared" si="21"/>
        <v>0.48334083968025698</v>
      </c>
      <c r="G21" s="12">
        <f t="shared" si="21"/>
        <v>1.8227331766476564</v>
      </c>
      <c r="H21" s="12">
        <f t="shared" si="21"/>
        <v>0.77177065933141797</v>
      </c>
      <c r="I21" s="12">
        <f t="shared" si="21"/>
        <v>0.4186436876049841</v>
      </c>
      <c r="J21" s="12">
        <f t="shared" si="21"/>
        <v>12.213153248618283</v>
      </c>
      <c r="K21" s="12">
        <f t="shared" si="21"/>
        <v>0.72536545096237737</v>
      </c>
      <c r="L21" s="12">
        <f t="shared" si="21"/>
        <v>19.505741152192574</v>
      </c>
      <c r="M21" s="12">
        <f t="shared" si="21"/>
        <v>120.07554959533692</v>
      </c>
      <c r="N21" s="12">
        <f t="shared" si="21"/>
        <v>73.220236677681953</v>
      </c>
      <c r="O21" s="12">
        <f t="shared" si="21"/>
        <v>0.37217213939659538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29.25" customHeight="1" x14ac:dyDescent="0.3">
      <c r="A22" s="44" t="s">
        <v>68</v>
      </c>
      <c r="B22" s="44"/>
      <c r="C22" s="45" t="s">
        <v>54</v>
      </c>
      <c r="D22" s="45"/>
      <c r="E22" s="45"/>
      <c r="F22" s="45" t="s">
        <v>55</v>
      </c>
      <c r="G22" s="45"/>
      <c r="H22" s="45"/>
      <c r="I22" s="45" t="s">
        <v>56</v>
      </c>
      <c r="J22" s="45"/>
      <c r="K22" s="45"/>
      <c r="L22" s="45" t="s">
        <v>57</v>
      </c>
      <c r="M22" s="45"/>
      <c r="N22" s="45"/>
      <c r="O22" s="46" t="s">
        <v>58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17</v>
      </c>
      <c r="B23" s="14" t="s">
        <v>18</v>
      </c>
      <c r="C23" s="15" t="s">
        <v>1</v>
      </c>
      <c r="D23" s="15" t="s">
        <v>2</v>
      </c>
      <c r="E23" s="15" t="s">
        <v>59</v>
      </c>
      <c r="F23" s="15" t="s">
        <v>1</v>
      </c>
      <c r="G23" s="15" t="s">
        <v>2</v>
      </c>
      <c r="H23" s="15" t="s">
        <v>59</v>
      </c>
      <c r="I23" s="15" t="s">
        <v>1</v>
      </c>
      <c r="J23" s="15" t="s">
        <v>2</v>
      </c>
      <c r="K23" s="15" t="s">
        <v>59</v>
      </c>
      <c r="L23" s="15" t="s">
        <v>1</v>
      </c>
      <c r="M23" s="15" t="s">
        <v>2</v>
      </c>
      <c r="N23" s="15" t="s">
        <v>59</v>
      </c>
      <c r="O23" s="46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80</v>
      </c>
      <c r="B24" s="14" t="s">
        <v>22</v>
      </c>
      <c r="C24" s="12">
        <f>IFERROR((SUMIFS(MESKENAG2,KAYNAK,A24,SEBEP,B24,SÜRE,"Uzun",BİLDİRİM,"Bildirimli")/VLOOKUP($B$10,ABONE,3,FALSE)),0)</f>
        <v>9.5283471507876423E-3</v>
      </c>
      <c r="D24" s="12">
        <f>IFERROR((SUMIFS(MESKENOG2,KAYNAK,A24,SEBEP,B24,SÜRE,"Uzun",BİLDİRİM,"Bildirimli")/VLOOKUP($B$10,ABONE,4,FALSE)),0)</f>
        <v>8.6397613678065047E-2</v>
      </c>
      <c r="E24" s="12">
        <f>IFERROR(((SUMIFS(MESKENAG2,KAYNAK,A24,SEBEP,B24,SÜRE,"Uzun",BİLDİRİM,"Bildirimli")+SUMIFS(MESKENOG2,KAYNAK,A24,SEBEP,B24,SÜRE,"Uzun",BİLDİRİM,"Bildirimli"))/VLOOKUP($B$10,ABONE,5,FALSE)),0)</f>
        <v>9.6180732114091849E-3</v>
      </c>
      <c r="F24" s="12">
        <f>IFERROR((SUMIFS(TARIMSALAG2,KAYNAK,A24,SEBEP,B24,SÜRE,"Uzun",BİLDİRİM,"Bildirimli")/VLOOKUP($B$10,ABONE,6,FALSE)),0)</f>
        <v>4.9265751587928223E-2</v>
      </c>
      <c r="G24" s="12">
        <f>IFERROR((SUMIFS(TARIMSALOG2,KAYNAK,A24,SEBEP,B24,SÜRE,"Uzun",BİLDİRİM,"Bildirimli")/VLOOKUP($B$10,ABONE,7,FALSE)),0)</f>
        <v>0.11671833724075745</v>
      </c>
      <c r="H24" s="12">
        <f>IFERROR(((SUMIFS(TARIMSALAG2,KAYNAK,A24,SEBEP,B24,SÜRE,"Uzun",BİLDİRİM,"Bildirimli")+SUMIFS(TARIMSALOG2,KAYNAK,A24,SEBEP,B24,SÜRE,"Uzun",BİLDİRİM,"Bildirimli"))/VLOOKUP($B$10,ABONE,8,FALSE)),0)</f>
        <v>6.3791246902393031E-2</v>
      </c>
      <c r="I24" s="12">
        <f>IFERROR((SUMIFS(TICARETHANEAG2,KAYNAK,A24,SEBEP,B24,SÜRE,"Uzun",BİLDİRİM,"Bildirimli")/VLOOKUP($B$10,ABONE,9,FALSE)),0)</f>
        <v>1.5389865604253638E-2</v>
      </c>
      <c r="J24" s="12">
        <f>IFERROR((SUMIFS(TICARETHANEOG2,KAYNAK,A24,SEBEP,B24,SÜRE,"Uzun",BİLDİRİM,"Bildirimli")/VLOOKUP($B$10,ABONE,10,FALSE)),0)</f>
        <v>0.67425337366129745</v>
      </c>
      <c r="K24" s="12">
        <f>IFERROR(((SUMIFS(TICARETHANEAG2,KAYNAK,A24,SEBEP,B24,SÜRE,"Uzun",BİLDİRİM,"Bildirimli")+SUMIFS(TICARETHANEOG2,KAYNAK,A24,SEBEP,B24,SÜRE,"Uzun",BİLDİRİM,"Bildirimli"))/VLOOKUP($B$10,ABONE,11,FALSE)),0)</f>
        <v>3.2523920730301005E-2</v>
      </c>
      <c r="L24" s="12">
        <f>IFERROR((SUMIFS(SANAYIAG2,KAYNAK,A24,SEBEP,B24,SÜRE,"Uzun",BİLDİRİM,"Bildirimli")/VLOOKUP($B$10,ABONE,12,FALSE)),0)</f>
        <v>0.29302734172135286</v>
      </c>
      <c r="M24" s="12">
        <f>IFERROR((SUMIFS(SANAYIOG2,KAYNAK,A24,SEBEP,B24,SÜRE,"Uzun",BİLDİRİM,"Bildirimli")/VLOOKUP($B$10,ABONE,13,FALSE)),0)</f>
        <v>1.6152947830911493</v>
      </c>
      <c r="N24" s="12">
        <f>IFERROR(((SUMIFS(SANAYIAG2,KAYNAK,A24,SEBEP,B24,SÜRE,"Uzun",BİLDİRİM,"Bildirimli")+SUMIFS(SANAYIOG2,KAYNAK,A24,SEBEP,B24,SÜRE,"Uzun",BİLDİRİM,"Bildirimli"))/VLOOKUP($B$10,ABONE,14,FALSE)),0)</f>
        <v>0.99925249678974604</v>
      </c>
      <c r="O24" s="16">
        <f>IFERROR(((SUMIFS(MESKENAG2,KAYNAK,A24,SEBEP,B24,SÜRE,"Uzun",BİLDİRİM,"Bildirimli")+SUMIFS(MESKENOG2,KAYNAK,A24,SEBEP,B24,SÜRE,"Uzun",BİLDİRİM,"Bildirimli")+SUMIFS(TARIMSALAG2,KAYNAK,A24,SEBEP,B24,SÜRE,"Uzun",BİLDİRİM,"Bildirimli")+SUMIFS(TARIMSALOG2,KAYNAK,A24,SEBEP,B24,SÜRE,"Uzun",BİLDİRİM,"Bildirimli")+SUMIFS(TICARETHANEAG2,KAYNAK,A24,SEBEP,B24,SÜRE,"Uzun",BİLDİRİM,"Bildirimli")+SUMIFS(TICARETHANEOG2,KAYNAK,A24,SEBEP,B24,SÜRE,"Uzun",BİLDİRİM,"Bildirimli")+SUMIFS(SANAYIAG2,KAYNAK,A24,SEBEP,B24,SÜRE,"Uzun",BİLDİRİM,"Bildirimli")+SUMIFS(SANAYIOG2,KAYNAK,A24,SEBEP,B24,SÜRE,"Uzun",BİLDİRİM,"Bildirimli"))/VLOOKUP($B$10,ABONE,15,FALSE)),0)</f>
        <v>1.597363072078108E-2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79</v>
      </c>
      <c r="B25" s="14" t="s">
        <v>22</v>
      </c>
      <c r="C25" s="12">
        <f>IFERROR((SUMIFS(MESKENAG2,KAYNAK,A25,SEBEP,B25,SÜRE,"Uzun",BİLDİRİM,"Bildirimli")/VLOOKUP($B$10,ABONE,3,FALSE)),0)</f>
        <v>0.19913558217340052</v>
      </c>
      <c r="D25" s="12">
        <f>IFERROR((SUMIFS(MESKENOG2,KAYNAK,A25,SEBEP,B25,SÜRE,"Uzun",BİLDİRİM,"Bildirimli")/VLOOKUP($B$10,ABONE,4,FALSE)),0)</f>
        <v>5.7827108222301922</v>
      </c>
      <c r="E25" s="12">
        <f>IFERROR(((SUMIFS(MESKENAG2,KAYNAK,A25,SEBEP,B25,SÜRE,"Uzun",BİLDİRİM,"Bildirimli")+SUMIFS(MESKENOG2,KAYNAK,A25,SEBEP,B25,SÜRE,"Uzun",BİLDİRİM,"Bildirimli"))/VLOOKUP($B$10,ABONE,5,FALSE)),0)</f>
        <v>0.20565304010044472</v>
      </c>
      <c r="F25" s="12">
        <f>IFERROR((SUMIFS(TARIMSALAG2,KAYNAK,A25,SEBEP,B25,SÜRE,"Uzun",BİLDİRİM,"Bildirimli")/VLOOKUP($B$10,ABONE,6,FALSE)),0)</f>
        <v>0.6618949184429892</v>
      </c>
      <c r="G25" s="12">
        <f>IFERROR((SUMIFS(TARIMSALOG2,KAYNAK,A25,SEBEP,B25,SÜRE,"Uzun",BİLDİRİM,"Bildirimli")/VLOOKUP($B$10,ABONE,7,FALSE)),0)</f>
        <v>2.3162437903795792</v>
      </c>
      <c r="H25" s="12">
        <f>IFERROR(((SUMIFS(TARIMSALAG2,KAYNAK,A25,SEBEP,B25,SÜRE,"Uzun",BİLDİRİM,"Bildirimli")+SUMIFS(TARIMSALOG2,KAYNAK,A25,SEBEP,B25,SÜRE,"Uzun",BİLDİRİM,"Bildirimli"))/VLOOKUP($B$10,ABONE,8,FALSE)),0)</f>
        <v>1.0181486714345493</v>
      </c>
      <c r="I25" s="12">
        <f>IFERROR((SUMIFS(TICARETHANEAG2,KAYNAK,A25,SEBEP,B25,SÜRE,"Uzun",BİLDİRİM,"Bildirimli")/VLOOKUP($B$10,ABONE,9,FALSE)),0)</f>
        <v>0.41182704686991212</v>
      </c>
      <c r="J25" s="12">
        <f>IFERROR((SUMIFS(TICARETHANEOG2,KAYNAK,A25,SEBEP,B25,SÜRE,"Uzun",BİLDİRİM,"Bildirimli")/VLOOKUP($B$10,ABONE,10,FALSE)),0)</f>
        <v>12.420951820019907</v>
      </c>
      <c r="K25" s="12">
        <f>IFERROR(((SUMIFS(TICARETHANEAG2,KAYNAK,A25,SEBEP,B25,SÜRE,"Uzun",BİLDİRİM,"Bildirimli")+SUMIFS(TICARETHANEOG2,KAYNAK,A25,SEBEP,B25,SÜRE,"Uzun",BİLDİRİM,"Bildirimli"))/VLOOKUP($B$10,ABONE,11,FALSE)),0)</f>
        <v>0.72412997966630277</v>
      </c>
      <c r="L25" s="12">
        <f>IFERROR((SUMIFS(SANAYIAG2,KAYNAK,A25,SEBEP,B25,SÜRE,"Uzun",BİLDİRİM,"Bildirimli")/VLOOKUP($B$10,ABONE,12,FALSE)),0)</f>
        <v>13.327795578330283</v>
      </c>
      <c r="M25" s="12">
        <f>IFERROR((SUMIFS(SANAYIOG2,KAYNAK,A25,SEBEP,B25,SÜRE,"Uzun",BİLDİRİM,"Bildirimli")/VLOOKUP($B$10,ABONE,13,FALSE)),0)</f>
        <v>93.536522152844526</v>
      </c>
      <c r="N25" s="12">
        <f>IFERROR(((SUMIFS(SANAYIAG2,KAYNAK,A25,SEBEP,B25,SÜRE,"Uzun",BİLDİRİM,"Bildirimli")+SUMIFS(SANAYIOG2,KAYNAK,A25,SEBEP,B25,SÜRE,"Uzun",BİLDİRİM,"Bildirimli"))/VLOOKUP($B$10,ABONE,14,FALSE)),0)</f>
        <v>56.167404715376811</v>
      </c>
      <c r="O25" s="16">
        <f>IFERROR(((SUMIFS(MESKENAG2,KAYNAK,A25,SEBEP,B25,SÜRE,"Uzun",BİLDİRİM,"Bildirimli")+SUMIFS(MESKENOG2,KAYNAK,A25,SEBEP,B25,SÜRE,"Uzun",BİLDİRİM,"Bildirimli")+SUMIFS(TARIMSALAG2,KAYNAK,A25,SEBEP,B25,SÜRE,"Uzun",BİLDİRİM,"Bildirimli")+SUMIFS(TARIMSALOG2,KAYNAK,A25,SEBEP,B25,SÜRE,"Uzun",BİLDİRİM,"Bildirimli")+SUMIFS(TICARETHANEAG2,KAYNAK,A25,SEBEP,B25,SÜRE,"Uzun",BİLDİRİM,"Bildirimli")+SUMIFS(TICARETHANEOG2,KAYNAK,A25,SEBEP,B25,SÜRE,"Uzun",BİLDİRİM,"Bildirimli")+SUMIFS(SANAYIAG2,KAYNAK,A25,SEBEP,B25,SÜRE,"Uzun",BİLDİRİM,"Bildirimli")+SUMIFS(SANAYIOG2,KAYNAK,A25,SEBEP,B25,SÜRE,"Uzun",BİLDİRİM,"Bildirimli"))/VLOOKUP($B$10,ABONE,15,FALSE)),0)</f>
        <v>0.37520764744858853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4</v>
      </c>
      <c r="C26" s="12">
        <f>IFERROR((SUMIFS(MESKENAG2,KAYNAK,A26,SEBEP,B26,SÜRE,"Uzun",BİLDİRİM,"Bildirimli")/VLOOKUP($B$10,ABONE,3,FALSE)),0)</f>
        <v>0</v>
      </c>
      <c r="D26" s="12">
        <f>IFERROR((SUMIFS(MESKENOG2,KAYNAK,A26,SEBEP,B26,SÜRE,"Uzun",BİLDİRİM,"Bildirimli")/VLOOKUP($B$10,ABONE,4,FALSE)),0)</f>
        <v>0</v>
      </c>
      <c r="E26" s="12">
        <f>IFERROR(((SUMIFS(MESKENAG2,KAYNAK,A26,SEBEP,B26,SÜRE,"Uzun",BİLDİRİM,"Bildirimli")+SUMIFS(MESKENOG2,KAYNAK,A26,SEBEP,B26,SÜRE,"Uzun",BİLDİRİM,"Bildirimli"))/VLOOKUP($B$10,ABONE,5,FALSE)),0)</f>
        <v>0</v>
      </c>
      <c r="F26" s="12">
        <f>IFERROR((SUMIFS(TARIMSALAG2,KAYNAK,A26,SEBEP,B26,SÜRE,"Uzun",BİLDİRİM,"Bildirimli")/VLOOKUP($B$10,ABONE,6,FALSE)),0)</f>
        <v>0</v>
      </c>
      <c r="G26" s="12">
        <f>IFERROR((SUMIFS(TARIMSALOG2,KAYNAK,A26,SEBEP,B26,SÜRE,"Uzun",BİLDİRİM,"Bildirimli")/VLOOKUP($B$10,ABONE,7,FALSE)),0)</f>
        <v>0</v>
      </c>
      <c r="H26" s="12">
        <f>IFERROR(((SUMIFS(TARIMSALAG2,KAYNAK,A26,SEBEP,B26,SÜRE,"Uzun",BİLDİRİM,"Bildirimli")+SUMIFS(TARIMSALOG2,KAYNAK,A26,SEBEP,B26,SÜRE,"Uzun",BİLDİRİM,"Bildirimli"))/VLOOKUP($B$10,ABONE,8,FALSE)),0)</f>
        <v>0</v>
      </c>
      <c r="I26" s="12">
        <f>IFERROR((SUMIFS(TICARETHANEAG2,KAYNAK,A26,SEBEP,B26,SÜRE,"Uzun",BİLDİRİM,"Bildirimli")/VLOOKUP($B$10,ABONE,9,FALSE)),0)</f>
        <v>0</v>
      </c>
      <c r="J26" s="12">
        <f>IFERROR((SUMIFS(TICARETHANEOG2,KAYNAK,A26,SEBEP,B26,SÜRE,"Uzun",BİLDİRİM,"Bildirimli")/VLOOKUP($B$10,ABONE,10,FALSE)),0)</f>
        <v>0</v>
      </c>
      <c r="K26" s="12">
        <f>IFERROR(((SUMIFS(TICARETHANEAG2,KAYNAK,A26,SEBEP,B26,SÜRE,"Uzun",BİLDİRİM,"Bildirimli")+SUMIFS(TICARETHANEOG2,KAYNAK,A26,SEBEP,B26,SÜRE,"Uzun",BİLDİRİM,"Bildirimli"))/VLOOKUP($B$10,ABONE,11,FALSE)),0)</f>
        <v>0</v>
      </c>
      <c r="L26" s="12">
        <f>IFERROR((SUMIFS(SANAYIAG2,KAYNAK,A26,SEBEP,B26,SÜRE,"Uzun",BİLDİRİM,"Bildirimli")/VLOOKUP($B$10,ABONE,12,FALSE)),0)</f>
        <v>0</v>
      </c>
      <c r="M26" s="12">
        <f>IFERROR((SUMIFS(SANAYIOG2,KAYNAK,A26,SEBEP,B26,SÜRE,"Uzun",BİLDİRİM,"Bildirimli")/VLOOKUP($B$10,ABONE,13,FALSE)),0)</f>
        <v>0</v>
      </c>
      <c r="N26" s="12">
        <f>IFERROR(((SUMIFS(SANAYIAG2,KAYNAK,A26,SEBEP,B26,SÜRE,"Uzun",BİLDİRİM,"Bildirimli")+SUMIFS(SANAYIOG2,KAYNAK,A26,SEBEP,B26,SÜRE,"Uzun",BİLDİRİM,"Bildirimli"))/VLOOKUP($B$10,ABONE,14,FALSE)),0)</f>
        <v>0</v>
      </c>
      <c r="O26" s="16">
        <f>IFERROR(((SUMIFS(MESKENAG2,KAYNAK,A26,SEBEP,B26,SÜRE,"Uzun",BİLDİRİM,"Bildirimli")+SUMIFS(MESKENOG2,KAYNAK,A26,SEBEP,B26,SÜRE,"Uzun",BİLDİRİM,"Bildirimli")+SUMIFS(TARIMSALAG2,KAYNAK,A26,SEBEP,B26,SÜRE,"Uzun",BİLDİRİM,"Bildirimli")+SUMIFS(TARIMSALOG2,KAYNAK,A26,SEBEP,B26,SÜRE,"Uzun",BİLDİRİM,"Bildirimli")+SUMIFS(TICARETHANEAG2,KAYNAK,A26,SEBEP,B26,SÜRE,"Uzun",BİLDİRİM,"Bildirimli")+SUMIFS(TICARETHANEOG2,KAYNAK,A26,SEBEP,B26,SÜRE,"Uzun",BİLDİRİM,"Bildirimli")+SUMIFS(SANAYIAG2,KAYNAK,A26,SEBEP,B26,SÜRE,"Uzun",BİLDİRİM,"Bildirimli")+SUMIFS(SANAYIOG2,KAYNAK,A26,SEBEP,B26,SÜRE,"Uzun",BİLDİRİM,"Bildirimli"))/VLOOKUP($B$10,ABONE,15,FALSE)),0)</f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78</v>
      </c>
      <c r="B27" s="14" t="s">
        <v>22</v>
      </c>
      <c r="C27" s="12">
        <f>IFERROR((SUMIFS(MESKENAG2,KAYNAK,A27,SEBEP,B27,SÜRE,"Uzun",BİLDİRİM,"Bildirimli")/VLOOKUP($B$10,ABONE,3,FALSE)),0)</f>
        <v>2.1059909699944541E-2</v>
      </c>
      <c r="D27" s="12">
        <f>IFERROR((SUMIFS(MESKENOG2,KAYNAK,A27,SEBEP,B27,SÜRE,"Uzun",BİLDİRİM,"Bildirimli")/VLOOKUP($B$10,ABONE,4,FALSE)),0)</f>
        <v>0</v>
      </c>
      <c r="E27" s="12">
        <f>IFERROR(((SUMIFS(MESKENAG2,KAYNAK,A27,SEBEP,B27,SÜRE,"Uzun",BİLDİRİM,"Bildirimli")+SUMIFS(MESKENOG2,KAYNAK,A27,SEBEP,B27,SÜRE,"Uzun",BİLDİRİM,"Bildirimli"))/VLOOKUP($B$10,ABONE,5,FALSE)),0)</f>
        <v>2.1035327408220048E-2</v>
      </c>
      <c r="F27" s="12">
        <f>IFERROR((SUMIFS(TARIMSALAG2,KAYNAK,A27,SEBEP,B27,SÜRE,"Uzun",BİLDİRİM,"Bildirimli")/VLOOKUP($B$10,ABONE,6,FALSE)),0)</f>
        <v>1.2741289664950096E-2</v>
      </c>
      <c r="G27" s="12">
        <f>IFERROR((SUMIFS(TARIMSALOG2,KAYNAK,A27,SEBEP,B27,SÜRE,"Uzun",BİLDİRİM,"Bildirimli")/VLOOKUP($B$10,ABONE,7,FALSE)),0)</f>
        <v>1.6239170853192496E-4</v>
      </c>
      <c r="H27" s="12">
        <f>IFERROR(((SUMIFS(TARIMSALAG2,KAYNAK,A27,SEBEP,B27,SÜRE,"Uzun",BİLDİRİM,"Bildirimli")+SUMIFS(TARIMSALOG2,KAYNAK,A27,SEBEP,B27,SÜRE,"Uzun",BİLDİRİM,"Bildirimli"))/VLOOKUP($B$10,ABONE,8,FALSE)),0)</f>
        <v>1.0032502128361136E-2</v>
      </c>
      <c r="I27" s="12">
        <f>IFERROR((SUMIFS(TICARETHANEAG2,KAYNAK,A27,SEBEP,B27,SÜRE,"Uzun",BİLDİRİM,"Bildirimli")/VLOOKUP($B$10,ABONE,9,FALSE)),0)</f>
        <v>3.2479212180488971E-2</v>
      </c>
      <c r="J27" s="12">
        <f>IFERROR((SUMIFS(TICARETHANEOG2,KAYNAK,A27,SEBEP,B27,SÜRE,"Uzun",BİLDİRİM,"Bildirimli")/VLOOKUP($B$10,ABONE,10,FALSE)),0)</f>
        <v>7.873961950370047E-3</v>
      </c>
      <c r="K27" s="12">
        <f>IFERROR(((SUMIFS(TICARETHANEAG2,KAYNAK,A27,SEBEP,B27,SÜRE,"Uzun",BİLDİRİM,"Bildirimli")+SUMIFS(TICARETHANEOG2,KAYNAK,A27,SEBEP,B27,SÜRE,"Uzun",BİLDİRİM,"Bildirimli"))/VLOOKUP($B$10,ABONE,11,FALSE)),0)</f>
        <v>3.1839341086282696E-2</v>
      </c>
      <c r="L27" s="12">
        <f>IFERROR((SUMIFS(SANAYIAG2,KAYNAK,A27,SEBEP,B27,SÜRE,"Uzun",BİLDİRİM,"Bildirimli")/VLOOKUP($B$10,ABONE,12,FALSE)),0)</f>
        <v>0.83633974785461906</v>
      </c>
      <c r="M27" s="12">
        <f>IFERROR((SUMIFS(SANAYIOG2,KAYNAK,A27,SEBEP,B27,SÜRE,"Uzun",BİLDİRİM,"Bildirimli")/VLOOKUP($B$10,ABONE,13,FALSE)),0)</f>
        <v>4.510140907089388E-4</v>
      </c>
      <c r="N27" s="12">
        <f>IFERROR(((SUMIFS(SANAYIAG2,KAYNAK,A27,SEBEP,B27,SÜRE,"Uzun",BİLDİRİM,"Bildirimli")+SUMIFS(SANAYIOG2,KAYNAK,A27,SEBEP,B27,SÜRE,"Uzun",BİLDİRİM,"Bildirimli"))/VLOOKUP($B$10,ABONE,14,FALSE)),0)</f>
        <v>0.38989023835841963</v>
      </c>
      <c r="O27" s="16">
        <f>IFERROR(((SUMIFS(MESKENAG2,KAYNAK,A27,SEBEP,B27,SÜRE,"Uzun",BİLDİRİM,"Bildirimli")+SUMIFS(MESKENOG2,KAYNAK,A27,SEBEP,B27,SÜRE,"Uzun",BİLDİRİM,"Bildirimli")+SUMIFS(TARIMSALAG2,KAYNAK,A27,SEBEP,B27,SÜRE,"Uzun",BİLDİRİM,"Bildirimli")+SUMIFS(TARIMSALOG2,KAYNAK,A27,SEBEP,B27,SÜRE,"Uzun",BİLDİRİM,"Bildirimli")+SUMIFS(TICARETHANEAG2,KAYNAK,A27,SEBEP,B27,SÜRE,"Uzun",BİLDİRİM,"Bildirimli")+SUMIFS(TICARETHANEOG2,KAYNAK,A27,SEBEP,B27,SÜRE,"Uzun",BİLDİRİM,"Bildirimli")+SUMIFS(SANAYIAG2,KAYNAK,A27,SEBEP,B27,SÜRE,"Uzun",BİLDİRİM,"Bildirimli")+SUMIFS(SANAYIOG2,KAYNAK,A27,SEBEP,B27,SÜRE,"Uzun",BİLDİRİM,"Bildirimli"))/VLOOKUP($B$10,ABONE,15,FALSE)),0)</f>
        <v>2.2886839288389544E-2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4</v>
      </c>
      <c r="C28" s="12">
        <f>IFERROR((SUMIFS(MESKENAG2,KAYNAK,A28,SEBEP,B28,SÜRE,"Uzun",BİLDİRİM,"Bildirimli")/VLOOKUP($B$10,ABONE,3,FALSE)),0)</f>
        <v>0</v>
      </c>
      <c r="D28" s="12">
        <f>IFERROR((SUMIFS(MESKENOG2,KAYNAK,A28,SEBEP,B28,SÜRE,"Uzun",BİLDİRİM,"Bildirimli")/VLOOKUP($B$10,ABONE,4,FALSE)),0)</f>
        <v>0</v>
      </c>
      <c r="E28" s="12">
        <f>IFERROR(((SUMIFS(MESKENAG2,KAYNAK,A28,SEBEP,B28,SÜRE,"Uzun",BİLDİRİM,"Bildirimli")+SUMIFS(MESKENOG2,KAYNAK,A28,SEBEP,B28,SÜRE,"Uzun",BİLDİRİM,"Bildirimli"))/VLOOKUP($B$10,ABONE,5,FALSE)),0)</f>
        <v>0</v>
      </c>
      <c r="F28" s="12">
        <f>IFERROR((SUMIFS(TARIMSALAG2,KAYNAK,A28,SEBEP,B28,SÜRE,"Uzun",BİLDİRİM,"Bildirimli")/VLOOKUP($B$10,ABONE,6,FALSE)),0)</f>
        <v>0</v>
      </c>
      <c r="G28" s="12">
        <f>IFERROR((SUMIFS(TARIMSALOG2,KAYNAK,A28,SEBEP,B28,SÜRE,"Uzun",BİLDİRİM,"Bildirimli")/VLOOKUP($B$10,ABONE,7,FALSE)),0)</f>
        <v>0</v>
      </c>
      <c r="H28" s="12">
        <f>IFERROR(((SUMIFS(TARIMSALAG2,KAYNAK,A28,SEBEP,B28,SÜRE,"Uzun",BİLDİRİM,"Bildirimli")+SUMIFS(TARIMSALOG2,KAYNAK,A28,SEBEP,B28,SÜRE,"Uzun",BİLDİRİM,"Bildirimli"))/VLOOKUP($B$10,ABONE,8,FALSE)),0)</f>
        <v>0</v>
      </c>
      <c r="I28" s="12">
        <f>IFERROR((SUMIFS(TICARETHANEAG2,KAYNAK,A28,SEBEP,B28,SÜRE,"Uzun",BİLDİRİM,"Bildirimli")/VLOOKUP($B$10,ABONE,9,FALSE)),0)</f>
        <v>0</v>
      </c>
      <c r="J28" s="12">
        <f>IFERROR((SUMIFS(TICARETHANEOG2,KAYNAK,A28,SEBEP,B28,SÜRE,"Uzun",BİLDİRİM,"Bildirimli")/VLOOKUP($B$10,ABONE,10,FALSE)),0)</f>
        <v>0</v>
      </c>
      <c r="K28" s="12">
        <f>IFERROR(((SUMIFS(TICARETHANEAG2,KAYNAK,A28,SEBEP,B28,SÜRE,"Uzun",BİLDİRİM,"Bildirimli")+SUMIFS(TICARETHANEOG2,KAYNAK,A28,SEBEP,B28,SÜRE,"Uzun",BİLDİRİM,"Bildirimli"))/VLOOKUP($B$10,ABONE,11,FALSE)),0)</f>
        <v>0</v>
      </c>
      <c r="L28" s="12">
        <f>IFERROR((SUMIFS(SANAYIAG2,KAYNAK,A28,SEBEP,B28,SÜRE,"Uzun",BİLDİRİM,"Bildirimli")/VLOOKUP($B$10,ABONE,12,FALSE)),0)</f>
        <v>0</v>
      </c>
      <c r="M28" s="12">
        <f>IFERROR((SUMIFS(SANAYIOG2,KAYNAK,A28,SEBEP,B28,SÜRE,"Uzun",BİLDİRİM,"Bildirimli")/VLOOKUP($B$10,ABONE,13,FALSE)),0)</f>
        <v>0</v>
      </c>
      <c r="N28" s="12">
        <f>IFERROR(((SUMIFS(SANAYIAG2,KAYNAK,A28,SEBEP,B28,SÜRE,"Uzun",BİLDİRİM,"Bildirimli")+SUMIFS(SANAYIOG2,KAYNAK,A28,SEBEP,B28,SÜRE,"Uzun",BİLDİRİM,"Bildirimli"))/VLOOKUP($B$10,ABONE,14,FALSE)),0)</f>
        <v>0</v>
      </c>
      <c r="O28" s="16">
        <f>IFERROR((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44" t="s">
        <v>58</v>
      </c>
      <c r="B29" s="44"/>
      <c r="C29" s="12">
        <f>SUM(C24:C28)</f>
        <v>0.22972383902413271</v>
      </c>
      <c r="D29" s="12">
        <f t="shared" ref="D29:O29" si="22">SUM(D24:D28)</f>
        <v>5.8691084359082568</v>
      </c>
      <c r="E29" s="12">
        <f t="shared" si="22"/>
        <v>0.23630644072007395</v>
      </c>
      <c r="F29" s="12">
        <f t="shared" si="22"/>
        <v>0.72390195969586757</v>
      </c>
      <c r="G29" s="12">
        <f t="shared" si="22"/>
        <v>2.4331245193288686</v>
      </c>
      <c r="H29" s="12">
        <f t="shared" si="22"/>
        <v>1.0919724204653036</v>
      </c>
      <c r="I29" s="12">
        <f t="shared" si="22"/>
        <v>0.45969612465465476</v>
      </c>
      <c r="J29" s="12">
        <f t="shared" si="22"/>
        <v>13.103079155631574</v>
      </c>
      <c r="K29" s="12">
        <f t="shared" si="22"/>
        <v>0.78849324148288646</v>
      </c>
      <c r="L29" s="12">
        <f t="shared" si="22"/>
        <v>14.457162667906255</v>
      </c>
      <c r="M29" s="12">
        <f t="shared" si="22"/>
        <v>95.152267950026385</v>
      </c>
      <c r="N29" s="12">
        <f t="shared" si="22"/>
        <v>57.556547450524974</v>
      </c>
      <c r="O29" s="12">
        <f t="shared" si="22"/>
        <v>0.41406811745775912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C30" s="10"/>
      <c r="D30" s="10"/>
      <c r="E30" s="10"/>
      <c r="F30" s="10"/>
      <c r="G30" s="10"/>
      <c r="H30" s="10"/>
      <c r="I30" s="10"/>
      <c r="J30" s="10"/>
      <c r="K30" s="10"/>
      <c r="L30" s="1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B31" s="46" t="s">
        <v>69</v>
      </c>
      <c r="C31" s="47" t="s">
        <v>54</v>
      </c>
      <c r="D31" s="47"/>
      <c r="E31" s="47"/>
      <c r="F31" s="47" t="s">
        <v>55</v>
      </c>
      <c r="G31" s="47"/>
      <c r="H31" s="47"/>
      <c r="I31" s="47" t="s">
        <v>56</v>
      </c>
      <c r="J31" s="47"/>
      <c r="K31" s="47"/>
      <c r="L31" s="47" t="s">
        <v>77</v>
      </c>
      <c r="M31" s="47"/>
      <c r="N31" s="47"/>
      <c r="O31" s="46" t="s">
        <v>58</v>
      </c>
      <c r="T31"/>
      <c r="U31"/>
      <c r="V31"/>
      <c r="W31"/>
      <c r="X31"/>
      <c r="Y31"/>
      <c r="Z31"/>
      <c r="AA31"/>
      <c r="AB31"/>
      <c r="AC31"/>
    </row>
    <row r="32" spans="1:29" ht="28.5" customHeight="1" x14ac:dyDescent="0.3">
      <c r="B32" s="46"/>
      <c r="C32" s="21" t="s">
        <v>1</v>
      </c>
      <c r="D32" s="21" t="s">
        <v>2</v>
      </c>
      <c r="E32" s="21" t="s">
        <v>59</v>
      </c>
      <c r="F32" s="21" t="s">
        <v>1</v>
      </c>
      <c r="G32" s="21" t="s">
        <v>2</v>
      </c>
      <c r="H32" s="21" t="s">
        <v>59</v>
      </c>
      <c r="I32" s="21" t="s">
        <v>1</v>
      </c>
      <c r="J32" s="21" t="s">
        <v>2</v>
      </c>
      <c r="K32" s="21" t="s">
        <v>59</v>
      </c>
      <c r="L32" s="21" t="s">
        <v>1</v>
      </c>
      <c r="M32" s="21" t="s">
        <v>2</v>
      </c>
      <c r="N32" s="21" t="s">
        <v>59</v>
      </c>
      <c r="O32" s="46"/>
      <c r="T32"/>
      <c r="U32"/>
      <c r="V32"/>
      <c r="W32"/>
      <c r="X32"/>
      <c r="Y32"/>
      <c r="Z32"/>
      <c r="AA32"/>
      <c r="AB32"/>
      <c r="AC32"/>
    </row>
    <row r="33" spans="2:29" ht="16.2" x14ac:dyDescent="0.3">
      <c r="B33" s="14" t="s">
        <v>60</v>
      </c>
      <c r="C33" s="20">
        <f>VLOOKUP($B$10,ABONE,3,FALSE)</f>
        <v>3077991</v>
      </c>
      <c r="D33" s="20">
        <f>VLOOKUP($B$10,ABONE,4,FALSE)</f>
        <v>3597</v>
      </c>
      <c r="E33" s="20">
        <f>VLOOKUP($B$10,ABONE,5,FALSE)</f>
        <v>3081588</v>
      </c>
      <c r="F33" s="20">
        <f>VLOOKUP($B$10,ABONE,6,FALSE)</f>
        <v>84859</v>
      </c>
      <c r="G33" s="20">
        <f>VLOOKUP($B$10,ABONE,7,FALSE)</f>
        <v>23289</v>
      </c>
      <c r="H33" s="20">
        <f>VLOOKUP($B$10,ABONE,8,FALSE)</f>
        <v>108148</v>
      </c>
      <c r="I33" s="20">
        <f>VLOOKUP($B$10,ABONE,9,FALSE)</f>
        <v>602214</v>
      </c>
      <c r="J33" s="20">
        <f>VLOOKUP($B$10,ABONE,10,FALSE)</f>
        <v>16079</v>
      </c>
      <c r="K33" s="20">
        <f>VLOOKUP($B$10,ABONE,11,FALSE)</f>
        <v>618293</v>
      </c>
      <c r="L33" s="20">
        <f>VLOOKUP($B$10,ABONE,12,FALSE)</f>
        <v>1981</v>
      </c>
      <c r="M33" s="20">
        <f>VLOOKUP($B$10,ABONE,13,FALSE)</f>
        <v>2271</v>
      </c>
      <c r="N33" s="20">
        <f>VLOOKUP($B$10,ABONE,14,FALSE)</f>
        <v>4252</v>
      </c>
      <c r="O33" s="20">
        <f>VLOOKUP($B$10,ABONE,15,FALSE)</f>
        <v>3812281</v>
      </c>
      <c r="T33"/>
      <c r="U33"/>
      <c r="V33"/>
      <c r="W33"/>
      <c r="X33"/>
      <c r="Y33"/>
      <c r="Z33"/>
      <c r="AA33"/>
      <c r="AB33"/>
      <c r="AC33"/>
    </row>
    <row r="34" spans="2:29" ht="30" x14ac:dyDescent="0.3">
      <c r="B34" s="14" t="s">
        <v>61</v>
      </c>
      <c r="C34" s="20">
        <f>VLOOKUP($B$10,TUKETIM,3,FALSE)</f>
        <v>628837.01409497648</v>
      </c>
      <c r="D34" s="20">
        <f>VLOOKUP($B$10,TUKETIM,4,FALSE)</f>
        <v>16103.948339122973</v>
      </c>
      <c r="E34" s="20">
        <f>VLOOKUP($B$10,TUKETIM,5,FALSE)</f>
        <v>644940.96243409941</v>
      </c>
      <c r="F34" s="20">
        <f>VLOOKUP($B$10,TUKETIM,6,FALSE)</f>
        <v>54815.521403282168</v>
      </c>
      <c r="G34" s="20">
        <f>VLOOKUP($B$10,TUKETIM,7,FALSE)</f>
        <v>56783.888262640015</v>
      </c>
      <c r="H34" s="20">
        <f>VLOOKUP($B$10,TUKETIM,8,FALSE)</f>
        <v>111599.40966592218</v>
      </c>
      <c r="I34" s="20">
        <f>VLOOKUP($B$10,TUKETIM,9,FALSE)</f>
        <v>338642.58123570459</v>
      </c>
      <c r="J34" s="20">
        <f>VLOOKUP($B$10,TUKETIM,10,FALSE)</f>
        <v>299520.40615469369</v>
      </c>
      <c r="K34" s="20">
        <f>VLOOKUP($B$10,TUKETIM,11,FALSE)</f>
        <v>638162.98739039828</v>
      </c>
      <c r="L34" s="20">
        <f>VLOOKUP($B$10,TUKETIM,12,FALSE)</f>
        <v>26223.257026689116</v>
      </c>
      <c r="M34" s="20">
        <f>VLOOKUP($B$10,TUKETIM,13,FALSE)</f>
        <v>411418.09229566529</v>
      </c>
      <c r="N34" s="20">
        <f>VLOOKUP($B$10,TUKETIM,14,FALSE)</f>
        <v>437641.34932235442</v>
      </c>
      <c r="O34" s="20">
        <f>VLOOKUP($B$10,TUKETIM,15,FALSE)</f>
        <v>1832344.7088127742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62</v>
      </c>
      <c r="C35" s="20">
        <f>VLOOKUP($B$10,ANLASMA,3,FALSE)</f>
        <v>15551205.020000614</v>
      </c>
      <c r="D35" s="20">
        <f>VLOOKUP($B$10,ANLASMA,4,FALSE)</f>
        <v>144123.59100000001</v>
      </c>
      <c r="E35" s="20">
        <f>VLOOKUP($B$10,ANLASMA,5,FALSE)</f>
        <v>15695328.611000614</v>
      </c>
      <c r="F35" s="20">
        <f>VLOOKUP($B$10,ANLASMA,6,FALSE)</f>
        <v>544355.37899999844</v>
      </c>
      <c r="G35" s="20">
        <f>VLOOKUP($B$10,ANLASMA,7,FALSE)</f>
        <v>631304.84299999964</v>
      </c>
      <c r="H35" s="20">
        <f>VLOOKUP($B$10,ANLASMA,8,FALSE)</f>
        <v>1175660.2219999982</v>
      </c>
      <c r="I35" s="20">
        <f>VLOOKUP($B$10,ANLASMA,9,FALSE)</f>
        <v>3774496.082000114</v>
      </c>
      <c r="J35" s="20">
        <f>VLOOKUP($B$10,ANLASMA,10,FALSE)</f>
        <v>4557876.8999999994</v>
      </c>
      <c r="K35" s="20">
        <f>VLOOKUP($B$10,ANLASMA,11,FALSE)</f>
        <v>8332372.9820001135</v>
      </c>
      <c r="L35" s="20">
        <f>VLOOKUP($B$10,ANLASMA,12,FALSE)</f>
        <v>98553.172999999995</v>
      </c>
      <c r="M35" s="20">
        <f>VLOOKUP($B$10,ANLASMA,13,FALSE)</f>
        <v>1997602.9110000003</v>
      </c>
      <c r="N35" s="20">
        <f>VLOOKUP($B$10,ANLASMA,14,FALSE)</f>
        <v>2096156.0840000003</v>
      </c>
      <c r="O35" s="20">
        <f>VLOOKUP($B$10,ANLASMA,15,FALSE)</f>
        <v>27299517.899000727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x14ac:dyDescent="0.3">
      <c r="C36" s="10"/>
      <c r="D36" s="10"/>
      <c r="E36" s="10"/>
      <c r="F36" s="10"/>
      <c r="G36" s="10"/>
      <c r="H36" s="10"/>
      <c r="I36" s="10"/>
      <c r="J36" s="10"/>
      <c r="K36" s="10"/>
      <c r="L36" s="1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B37" s="17" t="s">
        <v>23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ht="27" customHeight="1" x14ac:dyDescent="0.3">
      <c r="B38" s="48" t="s">
        <v>70</v>
      </c>
      <c r="C38" s="48"/>
      <c r="D38" s="48"/>
      <c r="E38" s="48"/>
      <c r="F38" s="48"/>
      <c r="G38" s="48"/>
      <c r="H38" s="48"/>
      <c r="I38" s="48"/>
      <c r="J38" s="48"/>
      <c r="K38" s="48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x14ac:dyDescent="0.3">
      <c r="B39" s="48" t="s">
        <v>71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72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18" t="s">
        <v>73</v>
      </c>
      <c r="C41" s="19"/>
      <c r="D41" s="19"/>
      <c r="E41" s="19"/>
      <c r="F41" s="19"/>
      <c r="G41" s="19"/>
      <c r="H41" s="19"/>
      <c r="I41" s="19"/>
      <c r="J41" s="19"/>
      <c r="K41" s="19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E42" s="10"/>
      <c r="F42" s="10"/>
      <c r="G42" s="10"/>
      <c r="H42" s="10"/>
      <c r="I42" s="10"/>
      <c r="J42" s="10"/>
      <c r="K42" s="10"/>
      <c r="L42" s="10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</sheetData>
  <mergeCells count="33">
    <mergeCell ref="L31:N31"/>
    <mergeCell ref="O31:O32"/>
    <mergeCell ref="B38:K38"/>
    <mergeCell ref="B39:K39"/>
    <mergeCell ref="B40:K40"/>
    <mergeCell ref="A29:B29"/>
    <mergeCell ref="B31:B32"/>
    <mergeCell ref="C31:E31"/>
    <mergeCell ref="F31:H31"/>
    <mergeCell ref="I31:K31"/>
    <mergeCell ref="O12:O13"/>
    <mergeCell ref="A21:B21"/>
    <mergeCell ref="A22:B22"/>
    <mergeCell ref="C22:E22"/>
    <mergeCell ref="F22:H22"/>
    <mergeCell ref="I22:K22"/>
    <mergeCell ref="L22:N22"/>
    <mergeCell ref="O22:O23"/>
    <mergeCell ref="A12:B12"/>
    <mergeCell ref="C12:E12"/>
    <mergeCell ref="F12:H12"/>
    <mergeCell ref="I12:K12"/>
    <mergeCell ref="L12:N12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disablePrompts="1" count="1">
    <dataValidation type="textLength" allowBlank="1" showInputMessage="1" showErrorMessage="1" sqref="B6" xr:uid="{00000000-0002-0000-0100-000000000000}">
      <formula1>10</formula1>
      <formula2>10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42F0D-7D76-4215-88CE-E40435C2A9B9}">
  <sheetPr>
    <tabColor theme="9"/>
  </sheetPr>
  <dimension ref="A1:AC67"/>
  <sheetViews>
    <sheetView workbookViewId="0">
      <selection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86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5.2716724297912243E-2</v>
      </c>
      <c r="D16" s="12">
        <f t="shared" si="1"/>
        <v>3.8295432285714283E-2</v>
      </c>
      <c r="E16" s="12">
        <f t="shared" si="2"/>
        <v>5.2691855101005117E-2</v>
      </c>
      <c r="F16" s="12">
        <f t="shared" si="3"/>
        <v>0.12048200788594342</v>
      </c>
      <c r="G16" s="12">
        <f t="shared" si="4"/>
        <v>0.55592171267100976</v>
      </c>
      <c r="H16" s="12">
        <f t="shared" si="5"/>
        <v>0.14835523335904918</v>
      </c>
      <c r="I16" s="12">
        <f t="shared" si="6"/>
        <v>8.2696495835952219E-2</v>
      </c>
      <c r="J16" s="12">
        <f t="shared" si="7"/>
        <v>1.0656897497630333</v>
      </c>
      <c r="K16" s="12">
        <f t="shared" si="8"/>
        <v>0.11424198276806082</v>
      </c>
      <c r="L16" s="12">
        <f t="shared" si="9"/>
        <v>0</v>
      </c>
      <c r="M16" s="12">
        <f t="shared" si="10"/>
        <v>3.6787360833333334</v>
      </c>
      <c r="N16" s="12">
        <f t="shared" si="11"/>
        <v>3.3957563846153844</v>
      </c>
      <c r="O16" s="16">
        <f t="shared" si="12"/>
        <v>8.132043750063131E-2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1.8060824967079617E-2</v>
      </c>
      <c r="D19" s="12">
        <f t="shared" si="1"/>
        <v>0</v>
      </c>
      <c r="E19" s="12">
        <f t="shared" si="2"/>
        <v>1.802967947664565E-2</v>
      </c>
      <c r="F19" s="12">
        <f t="shared" si="3"/>
        <v>5.0366865777901532E-2</v>
      </c>
      <c r="G19" s="12">
        <f t="shared" si="4"/>
        <v>0</v>
      </c>
      <c r="H19" s="12">
        <f t="shared" si="5"/>
        <v>4.7142798264595491E-2</v>
      </c>
      <c r="I19" s="12">
        <f t="shared" si="6"/>
        <v>1.25879378752357E-2</v>
      </c>
      <c r="J19" s="12">
        <f t="shared" si="7"/>
        <v>0</v>
      </c>
      <c r="K19" s="12">
        <f t="shared" si="8"/>
        <v>1.218397515406844E-2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2.1216441659501265E-2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7.0777549264991857E-2</v>
      </c>
      <c r="D22" s="12">
        <f t="shared" ref="D22:O22" si="13">SUM(D15:D21)</f>
        <v>3.8295432285714283E-2</v>
      </c>
      <c r="E22" s="12">
        <f t="shared" si="13"/>
        <v>7.0721534577650763E-2</v>
      </c>
      <c r="F22" s="12">
        <f t="shared" si="13"/>
        <v>0.17084887366384494</v>
      </c>
      <c r="G22" s="12">
        <f t="shared" si="13"/>
        <v>0.55592171267100976</v>
      </c>
      <c r="H22" s="12">
        <f t="shared" si="13"/>
        <v>0.19549803162364468</v>
      </c>
      <c r="I22" s="12">
        <f t="shared" si="13"/>
        <v>9.5284433711187916E-2</v>
      </c>
      <c r="J22" s="12">
        <f t="shared" si="13"/>
        <v>1.0656897497630333</v>
      </c>
      <c r="K22" s="12">
        <f t="shared" si="13"/>
        <v>0.12642595792212927</v>
      </c>
      <c r="L22" s="12">
        <f t="shared" si="13"/>
        <v>0</v>
      </c>
      <c r="M22" s="12">
        <f t="shared" si="13"/>
        <v>3.6787360833333334</v>
      </c>
      <c r="N22" s="12">
        <f t="shared" si="13"/>
        <v>3.3957563846153844</v>
      </c>
      <c r="O22" s="12">
        <f t="shared" si="13"/>
        <v>0.10253687916013257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0.11810962894230295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0.11790595151754041</v>
      </c>
      <c r="F26" s="12">
        <f>IFERROR((SUMIFS(TARIMSALAG2,KAYNAK,A26,SEBEP,B26,SÜRE,"Uzun",BİLDİRİM,"Bildirimli",İL,$B$10,İLÇE,$B$11)/VLOOKUP($B$11,ABONE,6,FALSE)),0)</f>
        <v>1.0051951102695478</v>
      </c>
      <c r="G26" s="12">
        <f>IFERROR((SUMIFS(TARIMSALOG2,KAYNAK,A26,SEBEP,B26,SÜRE,"Uzun",BİLDİRİM,"Bildirimli",İL,$B$10,İLÇE,$B$11)/VLOOKUP($B$11,ABONE,7,FALSE)),0)</f>
        <v>1.7099204136807817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1.0503057583402835</v>
      </c>
      <c r="I26" s="12">
        <f>IFERROR((SUMIFS(TICARETHANEAG2,KAYNAK,A26,SEBEP,B26,SÜRE,"Uzun",BİLDİRİM,"Bildirimli",İL,$B$10,İLÇE,$B$11)/VLOOKUP($B$11,ABONE,9,FALSE)),0)</f>
        <v>0.38027603472658705</v>
      </c>
      <c r="J26" s="12">
        <f>IFERROR((SUMIFS(TICARETHANEOG2,KAYNAK,A26,SEBEP,B26,SÜRE,"Uzun",BİLDİRİM,"Bildirimli",İL,$B$10,İLÇE,$B$11)/VLOOKUP($B$11,ABONE,10,FALSE)),0)</f>
        <v>5.2347678909952613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0.53606276958174914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149.75091083333334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138.23160999999999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0.4025223879103535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1.9070643897142293E-2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1.9037756996452503E-2</v>
      </c>
      <c r="F28" s="12">
        <f>IFERROR((SUMIFS(TARIMSALAG2,KAYNAK,A28,SEBEP,B28,SÜRE,"Uzun",BİLDİRİM,"Bildirimli",İL,$B$10,İLÇE,$B$11)/VLOOKUP($B$11,ABONE,6,FALSE)),0)</f>
        <v>4.8433078636667404E-2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4.5332796080066719E-2</v>
      </c>
      <c r="I28" s="12">
        <f>IFERROR((SUMIFS(TICARETHANEAG2,KAYNAK,A28,SEBEP,B28,SÜRE,"Uzun",BİLDİRİM,"Bildirimli",İL,$B$10,İLÇE,$B$11)/VLOOKUP($B$11,ABONE,9,FALSE)),0)</f>
        <v>0.10952056992457575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0.10600591741444867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4.1060458112373736E-2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0.13718027283944526</v>
      </c>
      <c r="D30" s="12">
        <f t="shared" ref="D30:O30" si="14">SUM(D25:D29)</f>
        <v>0</v>
      </c>
      <c r="E30" s="12">
        <f t="shared" si="14"/>
        <v>0.1369437085139929</v>
      </c>
      <c r="F30" s="12">
        <f t="shared" si="14"/>
        <v>1.0536281889062151</v>
      </c>
      <c r="G30" s="12">
        <f t="shared" si="14"/>
        <v>1.7099204136807817</v>
      </c>
      <c r="H30" s="12">
        <f t="shared" si="14"/>
        <v>1.0956385544203502</v>
      </c>
      <c r="I30" s="12">
        <f t="shared" si="14"/>
        <v>0.48979660465116281</v>
      </c>
      <c r="J30" s="12">
        <f t="shared" si="14"/>
        <v>5.2347678909952613</v>
      </c>
      <c r="K30" s="12">
        <f t="shared" si="14"/>
        <v>0.64206868699619779</v>
      </c>
      <c r="L30" s="12">
        <f t="shared" si="14"/>
        <v>0</v>
      </c>
      <c r="M30" s="12">
        <f t="shared" si="14"/>
        <v>149.75091083333334</v>
      </c>
      <c r="N30" s="12">
        <f t="shared" si="14"/>
        <v>138.23160999999999</v>
      </c>
      <c r="O30" s="12">
        <f t="shared" si="14"/>
        <v>0.44358284602272724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20261</v>
      </c>
      <c r="D34" s="20">
        <f>VLOOKUP($B$11,ABONE,4,FALSE)</f>
        <v>35</v>
      </c>
      <c r="E34" s="20">
        <f>VLOOKUP($B$11,ABONE,5,FALSE)</f>
        <v>20296</v>
      </c>
      <c r="F34" s="20">
        <f>VLOOKUP($B$11,ABONE,6,FALSE)</f>
        <v>4489</v>
      </c>
      <c r="G34" s="20">
        <f>VLOOKUP($B$11,ABONE,7,FALSE)</f>
        <v>307</v>
      </c>
      <c r="H34" s="20">
        <f>VLOOKUP($B$11,ABONE,8,FALSE)</f>
        <v>4796</v>
      </c>
      <c r="I34" s="20">
        <f>VLOOKUP($B$11,ABONE,9,FALSE)</f>
        <v>6364</v>
      </c>
      <c r="J34" s="20">
        <f>VLOOKUP($B$11,ABONE,10,FALSE)</f>
        <v>211</v>
      </c>
      <c r="K34" s="20">
        <f>VLOOKUP($B$11,ABONE,11,FALSE)</f>
        <v>6575</v>
      </c>
      <c r="L34" s="20">
        <f>VLOOKUP($B$11,ABONE,12,FALSE)</f>
        <v>1</v>
      </c>
      <c r="M34" s="20">
        <f>VLOOKUP($B$11,ABONE,13,FALSE)</f>
        <v>12</v>
      </c>
      <c r="N34" s="20">
        <f>VLOOKUP($B$11,ABONE,14,FALSE)</f>
        <v>13</v>
      </c>
      <c r="O34" s="20">
        <f>VLOOKUP($B$11,ABONE,15,FALSE)</f>
        <v>31680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3656.0975609850052</v>
      </c>
      <c r="D35" s="20">
        <f>VLOOKUP($B$11,TUKETIM,4,FALSE)</f>
        <v>8.4098000000000006</v>
      </c>
      <c r="E35" s="20">
        <f>VLOOKUP($B$11,TUKETIM,5,FALSE)</f>
        <v>3664.5073609850051</v>
      </c>
      <c r="F35" s="20">
        <f>VLOOKUP($B$11,TUKETIM,6,FALSE)</f>
        <v>3623.4979455543303</v>
      </c>
      <c r="G35" s="20">
        <f>VLOOKUP($B$11,TUKETIM,7,FALSE)</f>
        <v>799.79548373983744</v>
      </c>
      <c r="H35" s="20">
        <f>VLOOKUP($B$11,TUKETIM,8,FALSE)</f>
        <v>4423.2934292941682</v>
      </c>
      <c r="I35" s="20">
        <f>VLOOKUP($B$11,TUKETIM,9,FALSE)</f>
        <v>3602.1696682719371</v>
      </c>
      <c r="J35" s="20">
        <f>VLOOKUP($B$11,TUKETIM,10,FALSE)</f>
        <v>1489.4835271552945</v>
      </c>
      <c r="K35" s="20">
        <f>VLOOKUP($B$11,TUKETIM,11,FALSE)</f>
        <v>5091.6531954272314</v>
      </c>
      <c r="L35" s="20">
        <f>VLOOKUP($B$11,TUKETIM,12,FALSE)</f>
        <v>0</v>
      </c>
      <c r="M35" s="20">
        <f>VLOOKUP($B$11,TUKETIM,13,FALSE)</f>
        <v>1241.0123000000001</v>
      </c>
      <c r="N35" s="20">
        <f>VLOOKUP($B$11,TUKETIM,14,FALSE)</f>
        <v>1241.0123000000001</v>
      </c>
      <c r="O35" s="20">
        <f>VLOOKUP($B$11,TUKETIM,15,FALSE)</f>
        <v>14420.466285706405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80006.1679999997</v>
      </c>
      <c r="D36" s="20">
        <f>VLOOKUP($B$11,ANLASMA,4,FALSE)</f>
        <v>182.6</v>
      </c>
      <c r="E36" s="20">
        <f>VLOOKUP($B$11,ANLASMA,5,FALSE)</f>
        <v>80188.767999999705</v>
      </c>
      <c r="F36" s="20">
        <f>VLOOKUP($B$11,ANLASMA,6,FALSE)</f>
        <v>23055.989999999802</v>
      </c>
      <c r="G36" s="20">
        <f>VLOOKUP($B$11,ANLASMA,7,FALSE)</f>
        <v>8730.7900000000009</v>
      </c>
      <c r="H36" s="20">
        <f>VLOOKUP($B$11,ANLASMA,8,FALSE)</f>
        <v>31786.779999999802</v>
      </c>
      <c r="I36" s="20">
        <f>VLOOKUP($B$11,ANLASMA,9,FALSE)</f>
        <v>33818.502999999298</v>
      </c>
      <c r="J36" s="20">
        <f>VLOOKUP($B$11,ANLASMA,10,FALSE)</f>
        <v>16819.77</v>
      </c>
      <c r="K36" s="20">
        <f>VLOOKUP($B$11,ANLASMA,11,FALSE)</f>
        <v>50638.272999999303</v>
      </c>
      <c r="L36" s="20">
        <f>VLOOKUP($B$11,ANLASMA,12,FALSE)</f>
        <v>5</v>
      </c>
      <c r="M36" s="20">
        <f>VLOOKUP($B$11,ANLASMA,13,FALSE)</f>
        <v>5562</v>
      </c>
      <c r="N36" s="20">
        <f>VLOOKUP($B$11,ANLASMA,14,FALSE)</f>
        <v>5567</v>
      </c>
      <c r="O36" s="20">
        <f>VLOOKUP($B$11,ANLASMA,15,FALSE)</f>
        <v>168180.82099999883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4D35B45-6137-4836-A0C4-C711AF7D5C5B}">
      <formula1>10</formula1>
      <formula2>10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B448F-A745-48DA-A6B4-CB1A4DCBD7BC}">
  <sheetPr>
    <tabColor theme="9"/>
  </sheetPr>
  <dimension ref="A1:AC67"/>
  <sheetViews>
    <sheetView topLeftCell="A15" workbookViewId="0">
      <selection activeCell="A15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99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0.12266572973842066</v>
      </c>
      <c r="D16" s="12">
        <f t="shared" si="1"/>
        <v>0.7710604166666668</v>
      </c>
      <c r="E16" s="12">
        <f t="shared" si="2"/>
        <v>0.12458464859732415</v>
      </c>
      <c r="F16" s="12">
        <f t="shared" si="3"/>
        <v>0.30096074045454546</v>
      </c>
      <c r="G16" s="12">
        <f t="shared" si="4"/>
        <v>0.89089957826086974</v>
      </c>
      <c r="H16" s="12">
        <f t="shared" si="5"/>
        <v>0.33026655745140387</v>
      </c>
      <c r="I16" s="12">
        <f t="shared" si="6"/>
        <v>0.14806068038654258</v>
      </c>
      <c r="J16" s="12">
        <f t="shared" si="7"/>
        <v>50.068177004444443</v>
      </c>
      <c r="K16" s="12">
        <f t="shared" si="8"/>
        <v>2.302147891630137</v>
      </c>
      <c r="L16" s="12">
        <f t="shared" si="9"/>
        <v>11.649805423583333</v>
      </c>
      <c r="M16" s="12">
        <f t="shared" si="10"/>
        <v>0</v>
      </c>
      <c r="N16" s="12">
        <f t="shared" si="11"/>
        <v>9.9855475059285705</v>
      </c>
      <c r="O16" s="16">
        <f t="shared" si="12"/>
        <v>0.46741818672572594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4.3041081544456121E-2</v>
      </c>
      <c r="D19" s="12">
        <f t="shared" si="1"/>
        <v>0</v>
      </c>
      <c r="E19" s="12">
        <f t="shared" si="2"/>
        <v>4.2913701809938962E-2</v>
      </c>
      <c r="F19" s="12">
        <f t="shared" si="3"/>
        <v>3.2715124865205454E-2</v>
      </c>
      <c r="G19" s="12">
        <f t="shared" si="4"/>
        <v>0</v>
      </c>
      <c r="H19" s="12">
        <f t="shared" si="5"/>
        <v>3.1089967474493309E-2</v>
      </c>
      <c r="I19" s="12">
        <f t="shared" si="6"/>
        <v>0.14432656991123835</v>
      </c>
      <c r="J19" s="12">
        <f t="shared" si="7"/>
        <v>0</v>
      </c>
      <c r="K19" s="12">
        <f t="shared" si="8"/>
        <v>0.13809877956575342</v>
      </c>
      <c r="L19" s="12">
        <f t="shared" si="9"/>
        <v>0.16518125416666665</v>
      </c>
      <c r="M19" s="12">
        <f t="shared" si="10"/>
        <v>0</v>
      </c>
      <c r="N19" s="12">
        <f t="shared" si="11"/>
        <v>0.14158393214285714</v>
      </c>
      <c r="O19" s="16">
        <f t="shared" si="12"/>
        <v>5.693452730657618E-2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0.16570681128287679</v>
      </c>
      <c r="D22" s="12">
        <f t="shared" ref="D22:O22" si="13">SUM(D15:D21)</f>
        <v>0.7710604166666668</v>
      </c>
      <c r="E22" s="12">
        <f t="shared" si="13"/>
        <v>0.16749835040726313</v>
      </c>
      <c r="F22" s="12">
        <f t="shared" si="13"/>
        <v>0.33367586531975091</v>
      </c>
      <c r="G22" s="12">
        <f t="shared" si="13"/>
        <v>0.89089957826086974</v>
      </c>
      <c r="H22" s="12">
        <f t="shared" si="13"/>
        <v>0.3613565249258972</v>
      </c>
      <c r="I22" s="12">
        <f t="shared" si="13"/>
        <v>0.2923872502977809</v>
      </c>
      <c r="J22" s="12">
        <f t="shared" si="13"/>
        <v>50.068177004444443</v>
      </c>
      <c r="K22" s="12">
        <f t="shared" si="13"/>
        <v>2.4402466711958906</v>
      </c>
      <c r="L22" s="12">
        <f t="shared" si="13"/>
        <v>11.814986677749999</v>
      </c>
      <c r="M22" s="12">
        <f t="shared" si="13"/>
        <v>0</v>
      </c>
      <c r="N22" s="12">
        <f t="shared" si="13"/>
        <v>10.127131438071428</v>
      </c>
      <c r="O22" s="12">
        <f t="shared" si="13"/>
        <v>0.5243527140323021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0.25525108156576587</v>
      </c>
      <c r="D26" s="12">
        <f>IFERROR((SUMIFS(MESKENOG2,KAYNAK,A26,SEBEP,B26,SÜRE,"Uzun",BİLDİRİM,"Bildirimli",İL,$B$10,İLÇE,$B$11)/VLOOKUP($B$11,ABONE,4,FALSE)),0)</f>
        <v>0.87616727291666663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0.25708867803810348</v>
      </c>
      <c r="F26" s="12">
        <f>IFERROR((SUMIFS(TARIMSALAG2,KAYNAK,A26,SEBEP,B26,SÜRE,"Uzun",BİLDİRİM,"Bildirimli",İL,$B$10,İLÇE,$B$11)/VLOOKUP($B$11,ABONE,6,FALSE)),0)</f>
        <v>0.16476899772727271</v>
      </c>
      <c r="G26" s="12">
        <f>IFERROR((SUMIFS(TARIMSALOG2,KAYNAK,A26,SEBEP,B26,SÜRE,"Uzun",BİLDİRİM,"Bildirimli",İL,$B$10,İLÇE,$B$11)/VLOOKUP($B$11,ABONE,7,FALSE)),0)</f>
        <v>0.21084879565217393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0.16705805896328293</v>
      </c>
      <c r="I26" s="12">
        <f>IFERROR((SUMIFS(TICARETHANEAG2,KAYNAK,A26,SEBEP,B26,SÜRE,"Uzun",BİLDİRİM,"Bildirimli",İL,$B$10,İLÇE,$B$11)/VLOOKUP($B$11,ABONE,9,FALSE)),0)</f>
        <v>0.45966228561202582</v>
      </c>
      <c r="J26" s="12">
        <f>IFERROR((SUMIFS(TICARETHANEOG2,KAYNAK,A26,SEBEP,B26,SÜRE,"Uzun",BİLDİRİM,"Bildirimli",İL,$B$10,İLÇE,$B$11)/VLOOKUP($B$11,ABONE,10,FALSE)),0)</f>
        <v>22.803367714285713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1.4238084787671232</v>
      </c>
      <c r="L26" s="12">
        <f>IFERROR((SUMIFS(SANAYIAG2,KAYNAK,A26,SEBEP,B26,SÜRE,"Uzun",BİLDİRİM,"Bildirimli",İL,$B$10,İLÇE,$B$11)/VLOOKUP($B$11,ABONE,12,FALSE)),0)</f>
        <v>34.562871545833332</v>
      </c>
      <c r="M26" s="12">
        <f>IFERROR((SUMIFS(SANAYIOG2,KAYNAK,A26,SEBEP,B26,SÜRE,"Uzun",BİLDİRİM,"Bildirimli",İL,$B$10,İLÇE,$B$11)/VLOOKUP($B$11,ABONE,13,FALSE)),0)</f>
        <v>70.138657499999994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39.645126682142859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0.48469961566479886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4.9455120709912814E-2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4.9308758678093596E-2</v>
      </c>
      <c r="F28" s="12">
        <f>IFERROR((SUMIFS(TARIMSALAG2,KAYNAK,A28,SEBEP,B28,SÜRE,"Uzun",BİLDİRİM,"Bildirimli",İL,$B$10,İLÇE,$B$11)/VLOOKUP($B$11,ABONE,6,FALSE)),0)</f>
        <v>9.3853104090909092E-2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8.9190854859611229E-2</v>
      </c>
      <c r="I28" s="12">
        <f>IFERROR((SUMIFS(TICARETHANEAG2,KAYNAK,A28,SEBEP,B28,SÜRE,"Uzun",BİLDİRİM,"Bildirimli",İL,$B$10,İLÇE,$B$11)/VLOOKUP($B$11,ABONE,9,FALSE)),0)</f>
        <v>6.2293427702219045E-2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5.9605423630136989E-2</v>
      </c>
      <c r="L28" s="12">
        <f>IFERROR((SUMIFS(SANAYIAG2,KAYNAK,A28,SEBEP,B28,SÜRE,"Uzun",BİLDİRİM,"Bildirimli",İL,$B$10,İLÇE,$B$11)/VLOOKUP($B$11,ABONE,12,FALSE)),0)</f>
        <v>4.0063262708333331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3.4339939464285716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5.6608955185939891E-2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0.30470620227567868</v>
      </c>
      <c r="D30" s="12">
        <f t="shared" ref="D30:O30" si="14">SUM(D25:D29)</f>
        <v>0.87616727291666663</v>
      </c>
      <c r="E30" s="12">
        <f t="shared" si="14"/>
        <v>0.30639743671619707</v>
      </c>
      <c r="F30" s="12">
        <f t="shared" si="14"/>
        <v>0.25862210181818179</v>
      </c>
      <c r="G30" s="12">
        <f t="shared" si="14"/>
        <v>0.21084879565217393</v>
      </c>
      <c r="H30" s="12">
        <f t="shared" si="14"/>
        <v>0.25624891382289416</v>
      </c>
      <c r="I30" s="12">
        <f t="shared" si="14"/>
        <v>0.52195571331424484</v>
      </c>
      <c r="J30" s="12">
        <f t="shared" si="14"/>
        <v>22.803367714285713</v>
      </c>
      <c r="K30" s="12">
        <f t="shared" si="14"/>
        <v>1.4834139023972601</v>
      </c>
      <c r="L30" s="12">
        <f t="shared" si="14"/>
        <v>38.569197816666666</v>
      </c>
      <c r="M30" s="12">
        <f t="shared" si="14"/>
        <v>70.138657499999994</v>
      </c>
      <c r="N30" s="12">
        <f t="shared" si="14"/>
        <v>43.079120628571431</v>
      </c>
      <c r="O30" s="12">
        <f t="shared" si="14"/>
        <v>0.5413085708507388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16171</v>
      </c>
      <c r="D34" s="20">
        <f>VLOOKUP($B$11,ABONE,4,FALSE)</f>
        <v>48</v>
      </c>
      <c r="E34" s="20">
        <f>VLOOKUP($B$11,ABONE,5,FALSE)</f>
        <v>16219</v>
      </c>
      <c r="F34" s="20">
        <f>VLOOKUP($B$11,ABONE,6,FALSE)</f>
        <v>440</v>
      </c>
      <c r="G34" s="20">
        <f>VLOOKUP($B$11,ABONE,7,FALSE)</f>
        <v>23</v>
      </c>
      <c r="H34" s="20">
        <f>VLOOKUP($B$11,ABONE,8,FALSE)</f>
        <v>463</v>
      </c>
      <c r="I34" s="20">
        <f>VLOOKUP($B$11,ABONE,9,FALSE)</f>
        <v>2794</v>
      </c>
      <c r="J34" s="20">
        <f>VLOOKUP($B$11,ABONE,10,FALSE)</f>
        <v>126</v>
      </c>
      <c r="K34" s="20">
        <f>VLOOKUP($B$11,ABONE,11,FALSE)</f>
        <v>2920</v>
      </c>
      <c r="L34" s="20">
        <f>VLOOKUP($B$11,ABONE,12,FALSE)</f>
        <v>24</v>
      </c>
      <c r="M34" s="20">
        <f>VLOOKUP($B$11,ABONE,13,FALSE)</f>
        <v>4</v>
      </c>
      <c r="N34" s="20">
        <f>VLOOKUP($B$11,ABONE,14,FALSE)</f>
        <v>28</v>
      </c>
      <c r="O34" s="20">
        <f>VLOOKUP($B$11,ABONE,15,FALSE)</f>
        <v>19630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2614.6486230229043</v>
      </c>
      <c r="D35" s="20">
        <f>VLOOKUP($B$11,TUKETIM,4,FALSE)</f>
        <v>210.5274</v>
      </c>
      <c r="E35" s="20">
        <f>VLOOKUP($B$11,TUKETIM,5,FALSE)</f>
        <v>2825.1760230229042</v>
      </c>
      <c r="F35" s="20">
        <f>VLOOKUP($B$11,TUKETIM,6,FALSE)</f>
        <v>79.505756624425572</v>
      </c>
      <c r="G35" s="20">
        <f>VLOOKUP($B$11,TUKETIM,7,FALSE)</f>
        <v>51.498699999999999</v>
      </c>
      <c r="H35" s="20">
        <f>VLOOKUP($B$11,TUKETIM,8,FALSE)</f>
        <v>131.00445662442559</v>
      </c>
      <c r="I35" s="20">
        <f>VLOOKUP($B$11,TUKETIM,9,FALSE)</f>
        <v>1268.8718713819685</v>
      </c>
      <c r="J35" s="20">
        <f>VLOOKUP($B$11,TUKETIM,10,FALSE)</f>
        <v>1291.0569025431619</v>
      </c>
      <c r="K35" s="20">
        <f>VLOOKUP($B$11,TUKETIM,11,FALSE)</f>
        <v>2559.9287739251304</v>
      </c>
      <c r="L35" s="20">
        <f>VLOOKUP($B$11,TUKETIM,12,FALSE)</f>
        <v>40.657922465753423</v>
      </c>
      <c r="M35" s="20">
        <f>VLOOKUP($B$11,TUKETIM,13,FALSE)</f>
        <v>150.2133</v>
      </c>
      <c r="N35" s="20">
        <f>VLOOKUP($B$11,TUKETIM,14,FALSE)</f>
        <v>190.87122246575342</v>
      </c>
      <c r="O35" s="20">
        <f>VLOOKUP($B$11,TUKETIM,15,FALSE)</f>
        <v>5706.980476038214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77344.732000000513</v>
      </c>
      <c r="D36" s="20">
        <f>VLOOKUP($B$11,ANLASMA,4,FALSE)</f>
        <v>5649.13</v>
      </c>
      <c r="E36" s="20">
        <f>VLOOKUP($B$11,ANLASMA,5,FALSE)</f>
        <v>82993.862000000518</v>
      </c>
      <c r="F36" s="20">
        <f>VLOOKUP($B$11,ANLASMA,6,FALSE)</f>
        <v>2304.0730000000003</v>
      </c>
      <c r="G36" s="20">
        <f>VLOOKUP($B$11,ANLASMA,7,FALSE)</f>
        <v>1133.0999999999999</v>
      </c>
      <c r="H36" s="20">
        <f>VLOOKUP($B$11,ANLASMA,8,FALSE)</f>
        <v>3437.1730000000002</v>
      </c>
      <c r="I36" s="20">
        <f>VLOOKUP($B$11,ANLASMA,9,FALSE)</f>
        <v>16008.881000000001</v>
      </c>
      <c r="J36" s="20">
        <f>VLOOKUP($B$11,ANLASMA,10,FALSE)</f>
        <v>72011.100000000006</v>
      </c>
      <c r="K36" s="20">
        <f>VLOOKUP($B$11,ANLASMA,11,FALSE)</f>
        <v>88019.981</v>
      </c>
      <c r="L36" s="20">
        <f>VLOOKUP($B$11,ANLASMA,12,FALSE)</f>
        <v>168.1</v>
      </c>
      <c r="M36" s="20">
        <f>VLOOKUP($B$11,ANLASMA,13,FALSE)</f>
        <v>24862.32</v>
      </c>
      <c r="N36" s="20">
        <f>VLOOKUP($B$11,ANLASMA,14,FALSE)</f>
        <v>25030.42</v>
      </c>
      <c r="O36" s="20">
        <f>VLOOKUP($B$11,ANLASMA,15,FALSE)</f>
        <v>199481.43600000051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08B582D-C6AF-4DA4-89E7-D32C3B95A6CD}">
      <formula1>10</formula1>
      <formula2>10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E3D17-C565-4DF5-B53D-E313D31DCAD7}">
  <sheetPr>
    <tabColor theme="9"/>
  </sheetPr>
  <dimension ref="A1:AC67"/>
  <sheetViews>
    <sheetView topLeftCell="A6" workbookViewId="0">
      <selection activeCell="A6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105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0.12249887558778087</v>
      </c>
      <c r="D16" s="12">
        <f t="shared" si="1"/>
        <v>0.39438998042735046</v>
      </c>
      <c r="E16" s="12">
        <f t="shared" si="2"/>
        <v>0.12297614947702994</v>
      </c>
      <c r="F16" s="12">
        <f t="shared" si="3"/>
        <v>0.82477566555419768</v>
      </c>
      <c r="G16" s="12">
        <f t="shared" si="4"/>
        <v>1.8483057234719709</v>
      </c>
      <c r="H16" s="12">
        <f t="shared" si="5"/>
        <v>0.95588804035811903</v>
      </c>
      <c r="I16" s="12">
        <f t="shared" si="6"/>
        <v>0.22713913090317811</v>
      </c>
      <c r="J16" s="12">
        <f t="shared" si="7"/>
        <v>4.3382830946127937</v>
      </c>
      <c r="K16" s="12">
        <f t="shared" si="8"/>
        <v>0.40003770881619932</v>
      </c>
      <c r="L16" s="12">
        <f t="shared" si="9"/>
        <v>0.43189575337362635</v>
      </c>
      <c r="M16" s="12">
        <f t="shared" si="10"/>
        <v>17.785638005633807</v>
      </c>
      <c r="N16" s="12">
        <f t="shared" si="11"/>
        <v>5.3019182826640323</v>
      </c>
      <c r="O16" s="16">
        <f t="shared" si="12"/>
        <v>0.22631046457951168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2.9844560770496738E-2</v>
      </c>
      <c r="D19" s="12">
        <f t="shared" si="1"/>
        <v>0</v>
      </c>
      <c r="E19" s="12">
        <f t="shared" si="2"/>
        <v>2.9792172040823989E-2</v>
      </c>
      <c r="F19" s="12">
        <f t="shared" si="3"/>
        <v>3.5065351198724767E-2</v>
      </c>
      <c r="G19" s="12">
        <f t="shared" si="4"/>
        <v>0</v>
      </c>
      <c r="H19" s="12">
        <f t="shared" si="5"/>
        <v>3.0573542254343302E-2</v>
      </c>
      <c r="I19" s="12">
        <f t="shared" si="6"/>
        <v>5.2898961167036206E-2</v>
      </c>
      <c r="J19" s="12">
        <f t="shared" si="7"/>
        <v>0</v>
      </c>
      <c r="K19" s="12">
        <f t="shared" si="8"/>
        <v>5.0674238501132812E-2</v>
      </c>
      <c r="L19" s="12">
        <f t="shared" si="9"/>
        <v>3.6724933950549445</v>
      </c>
      <c r="M19" s="12">
        <f t="shared" si="10"/>
        <v>0</v>
      </c>
      <c r="N19" s="12">
        <f t="shared" si="11"/>
        <v>2.6418727189723317</v>
      </c>
      <c r="O19" s="16">
        <f t="shared" si="12"/>
        <v>4.1030752176633933E-2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2.9529208100999471E-3</v>
      </c>
      <c r="D20" s="12">
        <f t="shared" si="1"/>
        <v>0</v>
      </c>
      <c r="E20" s="12">
        <f t="shared" si="2"/>
        <v>2.9477372937046146E-3</v>
      </c>
      <c r="F20" s="12">
        <f t="shared" si="3"/>
        <v>1.8867523910733261E-4</v>
      </c>
      <c r="G20" s="12">
        <f t="shared" si="4"/>
        <v>0</v>
      </c>
      <c r="H20" s="12">
        <f t="shared" si="5"/>
        <v>1.6450627750752838E-4</v>
      </c>
      <c r="I20" s="12">
        <f t="shared" si="6"/>
        <v>1.929561123429416E-3</v>
      </c>
      <c r="J20" s="12">
        <f t="shared" si="7"/>
        <v>0</v>
      </c>
      <c r="K20" s="12">
        <f t="shared" si="8"/>
        <v>1.8484113565562163E-3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2.6162880709113489E-3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0.15529635716837756</v>
      </c>
      <c r="D22" s="12">
        <f t="shared" ref="D22:O22" si="13">SUM(D15:D21)</f>
        <v>0.39438998042735046</v>
      </c>
      <c r="E22" s="12">
        <f t="shared" si="13"/>
        <v>0.15571605881155853</v>
      </c>
      <c r="F22" s="12">
        <f t="shared" si="13"/>
        <v>0.86002969199202983</v>
      </c>
      <c r="G22" s="12">
        <f t="shared" si="13"/>
        <v>1.8483057234719709</v>
      </c>
      <c r="H22" s="12">
        <f t="shared" si="13"/>
        <v>0.98662608888996983</v>
      </c>
      <c r="I22" s="12">
        <f t="shared" si="13"/>
        <v>0.2819676531936437</v>
      </c>
      <c r="J22" s="12">
        <f t="shared" si="13"/>
        <v>4.3382830946127937</v>
      </c>
      <c r="K22" s="12">
        <f t="shared" si="13"/>
        <v>0.45256035867388833</v>
      </c>
      <c r="L22" s="12">
        <f t="shared" si="13"/>
        <v>4.1043891484285711</v>
      </c>
      <c r="M22" s="12">
        <f t="shared" si="13"/>
        <v>17.785638005633807</v>
      </c>
      <c r="N22" s="12">
        <f t="shared" si="13"/>
        <v>7.943791001636364</v>
      </c>
      <c r="O22" s="12">
        <f t="shared" si="13"/>
        <v>0.26995750482705699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0.25365508631757716</v>
      </c>
      <c r="D26" s="12">
        <f>IFERROR((SUMIFS(MESKENOG2,KAYNAK,A26,SEBEP,B26,SÜRE,"Uzun",BİLDİRİM,"Bildirimli",İL,$B$10,İLÇE,$B$11)/VLOOKUP($B$11,ABONE,4,FALSE)),0)</f>
        <v>2.9452333145299145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0.25837984555512211</v>
      </c>
      <c r="F26" s="12">
        <f>IFERROR((SUMIFS(TARIMSALAG2,KAYNAK,A26,SEBEP,B26,SÜRE,"Uzun",BİLDİRİM,"Bildirimli",İL,$B$10,İLÇE,$B$11)/VLOOKUP($B$11,ABONE,6,FALSE)),0)</f>
        <v>0.45508183560042503</v>
      </c>
      <c r="G26" s="12">
        <f>IFERROR((SUMIFS(TARIMSALOG2,KAYNAK,A26,SEBEP,B26,SÜRE,"Uzun",BİLDİRİM,"Bildirimli",İL,$B$10,İLÇE,$B$11)/VLOOKUP($B$11,ABONE,7,FALSE)),0)</f>
        <v>0.76710991338155499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0.49505207581653915</v>
      </c>
      <c r="I26" s="12">
        <f>IFERROR((SUMIFS(TICARETHANEAG2,KAYNAK,A26,SEBEP,B26,SÜRE,"Uzun",BİLDİRİM,"Bildirimli",İL,$B$10,İLÇE,$B$11)/VLOOKUP($B$11,ABONE,9,FALSE)),0)</f>
        <v>0.87751541867331861</v>
      </c>
      <c r="J26" s="12">
        <f>IFERROR((SUMIFS(TICARETHANEOG2,KAYNAK,A26,SEBEP,B26,SÜRE,"Uzun",BİLDİRİM,"Bildirimli",İL,$B$10,İLÇE,$B$11)/VLOOKUP($B$11,ABONE,10,FALSE)),0)</f>
        <v>15.248518463468011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1.4819033971927216</v>
      </c>
      <c r="L26" s="12">
        <f>IFERROR((SUMIFS(SANAYIAG2,KAYNAK,A26,SEBEP,B26,SÜRE,"Uzun",BİLDİRİM,"Bildirimli",İL,$B$10,İLÇE,$B$11)/VLOOKUP($B$11,ABONE,12,FALSE)),0)</f>
        <v>30.491348554945056</v>
      </c>
      <c r="M26" s="12">
        <f>IFERROR((SUMIFS(SANAYIOG2,KAYNAK,A26,SEBEP,B26,SÜRE,"Uzun",BİLDİRİM,"Bildirimli",İL,$B$10,İLÇE,$B$11)/VLOOKUP($B$11,ABONE,13,FALSE)),0)</f>
        <v>33.481191492957748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31.330395387351782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0.56494348759391178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3.9723877808672129E-3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3.9654147062353718E-3</v>
      </c>
      <c r="F28" s="12">
        <f>IFERROR((SUMIFS(TARIMSALAG2,KAYNAK,A28,SEBEP,B28,SÜRE,"Uzun",BİLDİRİM,"Bildirimli",İL,$B$10,İLÇE,$B$11)/VLOOKUP($B$11,ABONE,6,FALSE)),0)</f>
        <v>4.1174210945802339E-3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3.5899867963863795E-3</v>
      </c>
      <c r="I28" s="12">
        <f>IFERROR((SUMIFS(TICARETHANEAG2,KAYNAK,A28,SEBEP,B28,SÜRE,"Uzun",BİLDİRİM,"Bildirimli",İL,$B$10,İLÇE,$B$11)/VLOOKUP($B$11,ABONE,9,FALSE)),0)</f>
        <v>2.0129423909830007E-2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1.9282859352874542E-2</v>
      </c>
      <c r="L28" s="12">
        <f>IFERROR((SUMIFS(SANAYIAG2,KAYNAK,A28,SEBEP,B28,SÜRE,"Uzun",BİLDİRİM,"Bildirimli",İL,$B$10,İLÇE,$B$11)/VLOOKUP($B$11,ABONE,12,FALSE)),0)</f>
        <v>0.59409516483516489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0.42737280632411068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7.7364752829658101E-3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0.25762747409844439</v>
      </c>
      <c r="D30" s="12">
        <f t="shared" ref="D30:O30" si="14">SUM(D25:D29)</f>
        <v>2.9452333145299145</v>
      </c>
      <c r="E30" s="12">
        <f t="shared" si="14"/>
        <v>0.26234526026135746</v>
      </c>
      <c r="F30" s="12">
        <f t="shared" si="14"/>
        <v>0.45919925669500528</v>
      </c>
      <c r="G30" s="12">
        <f t="shared" si="14"/>
        <v>0.76710991338155499</v>
      </c>
      <c r="H30" s="12">
        <f t="shared" si="14"/>
        <v>0.49864206261292554</v>
      </c>
      <c r="I30" s="12">
        <f t="shared" si="14"/>
        <v>0.89764484258314858</v>
      </c>
      <c r="J30" s="12">
        <f t="shared" si="14"/>
        <v>15.248518463468011</v>
      </c>
      <c r="K30" s="12">
        <f t="shared" si="14"/>
        <v>1.501186256545596</v>
      </c>
      <c r="L30" s="12">
        <f t="shared" si="14"/>
        <v>31.085443719780219</v>
      </c>
      <c r="M30" s="12">
        <f t="shared" si="14"/>
        <v>33.481191492957748</v>
      </c>
      <c r="N30" s="12">
        <f t="shared" si="14"/>
        <v>31.757768193675894</v>
      </c>
      <c r="O30" s="12">
        <f t="shared" si="14"/>
        <v>0.57267996287687761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66535</v>
      </c>
      <c r="D34" s="20">
        <f>VLOOKUP($B$11,ABONE,4,FALSE)</f>
        <v>117</v>
      </c>
      <c r="E34" s="20">
        <f>VLOOKUP($B$11,ABONE,5,FALSE)</f>
        <v>66652</v>
      </c>
      <c r="F34" s="20">
        <f>VLOOKUP($B$11,ABONE,6,FALSE)</f>
        <v>3764</v>
      </c>
      <c r="G34" s="20">
        <f>VLOOKUP($B$11,ABONE,7,FALSE)</f>
        <v>553</v>
      </c>
      <c r="H34" s="20">
        <f>VLOOKUP($B$11,ABONE,8,FALSE)</f>
        <v>4317</v>
      </c>
      <c r="I34" s="20">
        <f>VLOOKUP($B$11,ABONE,9,FALSE)</f>
        <v>13530</v>
      </c>
      <c r="J34" s="20">
        <f>VLOOKUP($B$11,ABONE,10,FALSE)</f>
        <v>594</v>
      </c>
      <c r="K34" s="20">
        <f>VLOOKUP($B$11,ABONE,11,FALSE)</f>
        <v>14124</v>
      </c>
      <c r="L34" s="20">
        <f>VLOOKUP($B$11,ABONE,12,FALSE)</f>
        <v>182</v>
      </c>
      <c r="M34" s="20">
        <f>VLOOKUP($B$11,ABONE,13,FALSE)</f>
        <v>71</v>
      </c>
      <c r="N34" s="20">
        <f>VLOOKUP($B$11,ABONE,14,FALSE)</f>
        <v>253</v>
      </c>
      <c r="O34" s="20">
        <f>VLOOKUP($B$11,ABONE,15,FALSE)</f>
        <v>85346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13316.688022364899</v>
      </c>
      <c r="D35" s="20">
        <f>VLOOKUP($B$11,TUKETIM,4,FALSE)</f>
        <v>205.7722449396077</v>
      </c>
      <c r="E35" s="20">
        <f>VLOOKUP($B$11,TUKETIM,5,FALSE)</f>
        <v>13522.460267304506</v>
      </c>
      <c r="F35" s="20">
        <f>VLOOKUP($B$11,TUKETIM,6,FALSE)</f>
        <v>2249.7565834592233</v>
      </c>
      <c r="G35" s="20">
        <f>VLOOKUP($B$11,TUKETIM,7,FALSE)</f>
        <v>1246.2031937897029</v>
      </c>
      <c r="H35" s="20">
        <f>VLOOKUP($B$11,TUKETIM,8,FALSE)</f>
        <v>3495.959777248926</v>
      </c>
      <c r="I35" s="20">
        <f>VLOOKUP($B$11,TUKETIM,9,FALSE)</f>
        <v>7860.3115440112497</v>
      </c>
      <c r="J35" s="20">
        <f>VLOOKUP($B$11,TUKETIM,10,FALSE)</f>
        <v>9931.6685807249287</v>
      </c>
      <c r="K35" s="20">
        <f>VLOOKUP($B$11,TUKETIM,11,FALSE)</f>
        <v>17791.980124736179</v>
      </c>
      <c r="L35" s="20">
        <f>VLOOKUP($B$11,TUKETIM,12,FALSE)</f>
        <v>1967.4989344397013</v>
      </c>
      <c r="M35" s="20">
        <f>VLOOKUP($B$11,TUKETIM,13,FALSE)</f>
        <v>9718.1149811860578</v>
      </c>
      <c r="N35" s="20">
        <f>VLOOKUP($B$11,TUKETIM,14,FALSE)</f>
        <v>11685.61391562576</v>
      </c>
      <c r="O35" s="20">
        <f>VLOOKUP($B$11,TUKETIM,15,FALSE)</f>
        <v>46496.014084915369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358154.0880000061</v>
      </c>
      <c r="D36" s="20">
        <f>VLOOKUP($B$11,ANLASMA,4,FALSE)</f>
        <v>6988.58</v>
      </c>
      <c r="E36" s="20">
        <f>VLOOKUP($B$11,ANLASMA,5,FALSE)</f>
        <v>365142.66800000612</v>
      </c>
      <c r="F36" s="20">
        <f>VLOOKUP($B$11,ANLASMA,6,FALSE)</f>
        <v>21049.389999999901</v>
      </c>
      <c r="G36" s="20">
        <f>VLOOKUP($B$11,ANLASMA,7,FALSE)</f>
        <v>17750.47</v>
      </c>
      <c r="H36" s="20">
        <f>VLOOKUP($B$11,ANLASMA,8,FALSE)</f>
        <v>38799.859999999899</v>
      </c>
      <c r="I36" s="20">
        <f>VLOOKUP($B$11,ANLASMA,9,FALSE)</f>
        <v>99929.282999997697</v>
      </c>
      <c r="J36" s="20">
        <f>VLOOKUP($B$11,ANLASMA,10,FALSE)</f>
        <v>93445.04</v>
      </c>
      <c r="K36" s="20">
        <f>VLOOKUP($B$11,ANLASMA,11,FALSE)</f>
        <v>193374.3229999977</v>
      </c>
      <c r="L36" s="20">
        <f>VLOOKUP($B$11,ANLASMA,12,FALSE)</f>
        <v>7707.5140000000092</v>
      </c>
      <c r="M36" s="20">
        <f>VLOOKUP($B$11,ANLASMA,13,FALSE)</f>
        <v>41095.730000000003</v>
      </c>
      <c r="N36" s="20">
        <f>VLOOKUP($B$11,ANLASMA,14,FALSE)</f>
        <v>48803.244000000013</v>
      </c>
      <c r="O36" s="20">
        <f>VLOOKUP($B$11,ANLASMA,15,FALSE)</f>
        <v>646120.0950000037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25C83A5-12AF-46C9-A11E-F3C97F538671}">
      <formula1>10</formula1>
      <formula2>10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8A6BA-3680-48E1-B936-E234452343D6}">
  <sheetPr>
    <tabColor theme="9"/>
  </sheetPr>
  <dimension ref="A1:AC67"/>
  <sheetViews>
    <sheetView workbookViewId="0">
      <selection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95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0.25322126405346701</v>
      </c>
      <c r="D16" s="12">
        <f t="shared" si="1"/>
        <v>1.3179378015873018</v>
      </c>
      <c r="E16" s="12">
        <f t="shared" si="2"/>
        <v>0.25768548433662775</v>
      </c>
      <c r="F16" s="12">
        <f t="shared" si="3"/>
        <v>0.49651301781249996</v>
      </c>
      <c r="G16" s="12">
        <f t="shared" si="4"/>
        <v>4.928153704424779</v>
      </c>
      <c r="H16" s="12">
        <f t="shared" si="5"/>
        <v>1.5734493567096774</v>
      </c>
      <c r="I16" s="12">
        <f t="shared" si="6"/>
        <v>0.486850713958907</v>
      </c>
      <c r="J16" s="12">
        <f t="shared" si="7"/>
        <v>41.505362408502016</v>
      </c>
      <c r="K16" s="12">
        <f t="shared" si="8"/>
        <v>2.5262171367753616</v>
      </c>
      <c r="L16" s="12">
        <f t="shared" si="9"/>
        <v>1.59217169</v>
      </c>
      <c r="M16" s="12">
        <f t="shared" si="10"/>
        <v>96.709173857142858</v>
      </c>
      <c r="N16" s="12">
        <f t="shared" si="11"/>
        <v>79.923820533529408</v>
      </c>
      <c r="O16" s="16">
        <f t="shared" si="12"/>
        <v>0.63052624222528941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6.5985000897039264E-2</v>
      </c>
      <c r="D19" s="12">
        <f t="shared" si="1"/>
        <v>0</v>
      </c>
      <c r="E19" s="12">
        <f t="shared" si="2"/>
        <v>6.5708334226611431E-2</v>
      </c>
      <c r="F19" s="12">
        <f t="shared" si="3"/>
        <v>6.2386919534659087E-2</v>
      </c>
      <c r="G19" s="12">
        <f t="shared" si="4"/>
        <v>0</v>
      </c>
      <c r="H19" s="12">
        <f t="shared" si="5"/>
        <v>4.7226227260645154E-2</v>
      </c>
      <c r="I19" s="12">
        <f t="shared" si="6"/>
        <v>0.14472041001431896</v>
      </c>
      <c r="J19" s="12">
        <f t="shared" si="7"/>
        <v>0</v>
      </c>
      <c r="K19" s="12">
        <f t="shared" si="8"/>
        <v>0.13752517223784216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7.5484814602340772E-2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0.3192062649505063</v>
      </c>
      <c r="D22" s="12">
        <f t="shared" ref="D22:O22" si="13">SUM(D15:D21)</f>
        <v>1.3179378015873018</v>
      </c>
      <c r="E22" s="12">
        <f t="shared" si="13"/>
        <v>0.32339381856323918</v>
      </c>
      <c r="F22" s="12">
        <f t="shared" si="13"/>
        <v>0.55889993734715904</v>
      </c>
      <c r="G22" s="12">
        <f t="shared" si="13"/>
        <v>4.928153704424779</v>
      </c>
      <c r="H22" s="12">
        <f t="shared" si="13"/>
        <v>1.6206755839703226</v>
      </c>
      <c r="I22" s="12">
        <f t="shared" si="13"/>
        <v>0.63157112397322601</v>
      </c>
      <c r="J22" s="12">
        <f t="shared" si="13"/>
        <v>41.505362408502016</v>
      </c>
      <c r="K22" s="12">
        <f t="shared" si="13"/>
        <v>2.663742309013204</v>
      </c>
      <c r="L22" s="12">
        <f t="shared" si="13"/>
        <v>1.59217169</v>
      </c>
      <c r="M22" s="12">
        <f t="shared" si="13"/>
        <v>96.709173857142858</v>
      </c>
      <c r="N22" s="12">
        <f t="shared" si="13"/>
        <v>79.923820533529408</v>
      </c>
      <c r="O22" s="12">
        <f t="shared" si="13"/>
        <v>0.70601105682763021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2.2058388872180448E-2</v>
      </c>
      <c r="D26" s="12">
        <f>IFERROR((SUMIFS(MESKENOG2,KAYNAK,A26,SEBEP,B26,SÜRE,"Uzun",BİLDİRİM,"Bildirimli",İL,$B$10,İLÇE,$B$11)/VLOOKUP($B$11,ABONE,4,FALSE)),0)</f>
        <v>0.19186319841269842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2.2770358723503376E-2</v>
      </c>
      <c r="F26" s="12">
        <f>IFERROR((SUMIFS(TARIMSALAG2,KAYNAK,A26,SEBEP,B26,SÜRE,"Uzun",BİLDİRİM,"Bildirimli",İL,$B$10,İLÇE,$B$11)/VLOOKUP($B$11,ABONE,6,FALSE)),0)</f>
        <v>2.3379022727272725E-5</v>
      </c>
      <c r="G26" s="12">
        <f>IFERROR((SUMIFS(TARIMSALOG2,KAYNAK,A26,SEBEP,B26,SÜRE,"Uzun",BİLDİRİM,"Bildirimli",İL,$B$10,İLÇE,$B$11)/VLOOKUP($B$11,ABONE,7,FALSE)),0)</f>
        <v>3.7977823008849561E-2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9.2467170236559138E-3</v>
      </c>
      <c r="I26" s="12">
        <f>IFERROR((SUMIFS(TICARETHANEAG2,KAYNAK,A26,SEBEP,B26,SÜRE,"Uzun",BİLDİRİM,"Bildirimli",İL,$B$10,İLÇE,$B$11)/VLOOKUP($B$11,ABONE,9,FALSE)),0)</f>
        <v>1.967199836898962E-2</v>
      </c>
      <c r="J26" s="12">
        <f>IFERROR((SUMIFS(TICARETHANEOG2,KAYNAK,A26,SEBEP,B26,SÜRE,"Uzun",BİLDİRİM,"Bildirimli",İL,$B$10,İLÇE,$B$11)/VLOOKUP($B$11,ABONE,10,FALSE)),0)</f>
        <v>7.4052365587044533E-2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2.2375692149758455E-2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2.252708971623334E-2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2.2058388872180448E-2</v>
      </c>
      <c r="D30" s="12">
        <f t="shared" ref="D30:O30" si="14">SUM(D25:D29)</f>
        <v>0.19186319841269842</v>
      </c>
      <c r="E30" s="12">
        <f t="shared" si="14"/>
        <v>2.2770358723503376E-2</v>
      </c>
      <c r="F30" s="12">
        <f t="shared" si="14"/>
        <v>2.3379022727272725E-5</v>
      </c>
      <c r="G30" s="12">
        <f t="shared" si="14"/>
        <v>3.7977823008849561E-2</v>
      </c>
      <c r="H30" s="12">
        <f t="shared" si="14"/>
        <v>9.2467170236559138E-3</v>
      </c>
      <c r="I30" s="12">
        <f t="shared" si="14"/>
        <v>1.967199836898962E-2</v>
      </c>
      <c r="J30" s="12">
        <f t="shared" si="14"/>
        <v>7.4052365587044533E-2</v>
      </c>
      <c r="K30" s="12">
        <f t="shared" si="14"/>
        <v>2.2375692149758455E-2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2.252708971623334E-2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29925</v>
      </c>
      <c r="D34" s="20">
        <f>VLOOKUP($B$11,ABONE,4,FALSE)</f>
        <v>126</v>
      </c>
      <c r="E34" s="20">
        <f>VLOOKUP($B$11,ABONE,5,FALSE)</f>
        <v>30051</v>
      </c>
      <c r="F34" s="20">
        <f>VLOOKUP($B$11,ABONE,6,FALSE)</f>
        <v>352</v>
      </c>
      <c r="G34" s="20">
        <f>VLOOKUP($B$11,ABONE,7,FALSE)</f>
        <v>113</v>
      </c>
      <c r="H34" s="20">
        <f>VLOOKUP($B$11,ABONE,8,FALSE)</f>
        <v>465</v>
      </c>
      <c r="I34" s="20">
        <f>VLOOKUP($B$11,ABONE,9,FALSE)</f>
        <v>4721</v>
      </c>
      <c r="J34" s="20">
        <f>VLOOKUP($B$11,ABONE,10,FALSE)</f>
        <v>247</v>
      </c>
      <c r="K34" s="20">
        <f>VLOOKUP($B$11,ABONE,11,FALSE)</f>
        <v>4968</v>
      </c>
      <c r="L34" s="20">
        <f>VLOOKUP($B$11,ABONE,12,FALSE)</f>
        <v>3</v>
      </c>
      <c r="M34" s="20">
        <f>VLOOKUP($B$11,ABONE,13,FALSE)</f>
        <v>14</v>
      </c>
      <c r="N34" s="20">
        <f>VLOOKUP($B$11,ABONE,14,FALSE)</f>
        <v>17</v>
      </c>
      <c r="O34" s="20">
        <f>VLOOKUP($B$11,ABONE,15,FALSE)</f>
        <v>35501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6016.0916986486964</v>
      </c>
      <c r="D35" s="20">
        <f>VLOOKUP($B$11,TUKETIM,4,FALSE)</f>
        <v>172.53250872377319</v>
      </c>
      <c r="E35" s="20">
        <f>VLOOKUP($B$11,TUKETIM,5,FALSE)</f>
        <v>6188.6242073724698</v>
      </c>
      <c r="F35" s="20">
        <f>VLOOKUP($B$11,TUKETIM,6,FALSE)</f>
        <v>97.950704657534246</v>
      </c>
      <c r="G35" s="20">
        <f>VLOOKUP($B$11,TUKETIM,7,FALSE)</f>
        <v>811.8476931193178</v>
      </c>
      <c r="H35" s="20">
        <f>VLOOKUP($B$11,TUKETIM,8,FALSE)</f>
        <v>909.79839777685208</v>
      </c>
      <c r="I35" s="20">
        <f>VLOOKUP($B$11,TUKETIM,9,FALSE)</f>
        <v>2700.9438001129638</v>
      </c>
      <c r="J35" s="20">
        <f>VLOOKUP($B$11,TUKETIM,10,FALSE)</f>
        <v>5711.354297731762</v>
      </c>
      <c r="K35" s="20">
        <f>VLOOKUP($B$11,TUKETIM,11,FALSE)</f>
        <v>8412.2980978447267</v>
      </c>
      <c r="L35" s="20">
        <f>VLOOKUP($B$11,TUKETIM,12,FALSE)</f>
        <v>2.3803999999999998</v>
      </c>
      <c r="M35" s="20">
        <f>VLOOKUP($B$11,TUKETIM,13,FALSE)</f>
        <v>840.74929999999995</v>
      </c>
      <c r="N35" s="20">
        <f>VLOOKUP($B$11,TUKETIM,14,FALSE)</f>
        <v>843.12969999999996</v>
      </c>
      <c r="O35" s="20">
        <f>VLOOKUP($B$11,TUKETIM,15,FALSE)</f>
        <v>16353.850402994047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166016.02499999799</v>
      </c>
      <c r="D36" s="20">
        <f>VLOOKUP($B$11,ANLASMA,4,FALSE)</f>
        <v>4299.3</v>
      </c>
      <c r="E36" s="20">
        <f>VLOOKUP($B$11,ANLASMA,5,FALSE)</f>
        <v>170315.32499999797</v>
      </c>
      <c r="F36" s="20">
        <f>VLOOKUP($B$11,ANLASMA,6,FALSE)</f>
        <v>1886.27</v>
      </c>
      <c r="G36" s="20">
        <f>VLOOKUP($B$11,ANLASMA,7,FALSE)</f>
        <v>5594.4</v>
      </c>
      <c r="H36" s="20">
        <f>VLOOKUP($B$11,ANLASMA,8,FALSE)</f>
        <v>7480.67</v>
      </c>
      <c r="I36" s="20">
        <f>VLOOKUP($B$11,ANLASMA,9,FALSE)</f>
        <v>25186.4729999999</v>
      </c>
      <c r="J36" s="20">
        <f>VLOOKUP($B$11,ANLASMA,10,FALSE)</f>
        <v>71640.14</v>
      </c>
      <c r="K36" s="20">
        <f>VLOOKUP($B$11,ANLASMA,11,FALSE)</f>
        <v>96826.612999999896</v>
      </c>
      <c r="L36" s="20">
        <f>VLOOKUP($B$11,ANLASMA,12,FALSE)</f>
        <v>41.6</v>
      </c>
      <c r="M36" s="20">
        <f>VLOOKUP($B$11,ANLASMA,13,FALSE)</f>
        <v>4963.8</v>
      </c>
      <c r="N36" s="20">
        <f>VLOOKUP($B$11,ANLASMA,14,FALSE)</f>
        <v>5005.4000000000005</v>
      </c>
      <c r="O36" s="20">
        <f>VLOOKUP($B$11,ANLASMA,15,FALSE)</f>
        <v>279628.00799999788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6CACC03-3654-4FF7-968A-37A672B0CFB0}">
      <formula1>10</formula1>
      <formula2>10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5DC82-208C-4CF8-A4D2-CC10384F4CC9}">
  <sheetPr>
    <tabColor theme="9"/>
  </sheetPr>
  <dimension ref="A1:AC67"/>
  <sheetViews>
    <sheetView topLeftCell="A15" workbookViewId="0">
      <selection activeCell="A15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102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8.9408007319516147E-2</v>
      </c>
      <c r="D16" s="12">
        <f t="shared" si="1"/>
        <v>1.20272758875</v>
      </c>
      <c r="E16" s="12">
        <f t="shared" si="2"/>
        <v>9.0093812867482873E-2</v>
      </c>
      <c r="F16" s="12">
        <f t="shared" si="3"/>
        <v>0.58805724813897275</v>
      </c>
      <c r="G16" s="12">
        <f t="shared" si="4"/>
        <v>0.50282958844262293</v>
      </c>
      <c r="H16" s="12">
        <f t="shared" si="5"/>
        <v>0.58220594004501958</v>
      </c>
      <c r="I16" s="12">
        <f t="shared" si="6"/>
        <v>0.27659141404987714</v>
      </c>
      <c r="J16" s="12">
        <f t="shared" si="7"/>
        <v>3.4000060917676769</v>
      </c>
      <c r="K16" s="12">
        <f t="shared" si="8"/>
        <v>0.38155341442124918</v>
      </c>
      <c r="L16" s="12">
        <f t="shared" si="9"/>
        <v>3.7660054330000001</v>
      </c>
      <c r="M16" s="12">
        <f t="shared" si="10"/>
        <v>65.825542368421054</v>
      </c>
      <c r="N16" s="12">
        <f t="shared" si="11"/>
        <v>55.032579423130429</v>
      </c>
      <c r="O16" s="16">
        <f t="shared" si="12"/>
        <v>0.25908949353110022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2.2540460994595887E-2</v>
      </c>
      <c r="D19" s="12">
        <f t="shared" si="1"/>
        <v>0</v>
      </c>
      <c r="E19" s="12">
        <f t="shared" si="2"/>
        <v>2.2526576056738277E-2</v>
      </c>
      <c r="F19" s="12">
        <f t="shared" si="3"/>
        <v>4.1176145417033232E-2</v>
      </c>
      <c r="G19" s="12">
        <f t="shared" si="4"/>
        <v>0</v>
      </c>
      <c r="H19" s="12">
        <f t="shared" si="5"/>
        <v>3.834919564726505E-2</v>
      </c>
      <c r="I19" s="12">
        <f t="shared" si="6"/>
        <v>5.1396876358693354E-2</v>
      </c>
      <c r="J19" s="12">
        <f t="shared" si="7"/>
        <v>0</v>
      </c>
      <c r="K19" s="12">
        <f t="shared" si="8"/>
        <v>4.9669690085947037E-2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2.8592233175844469E-2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0.11194846831411204</v>
      </c>
      <c r="D22" s="12">
        <f t="shared" ref="D22:O22" si="13">SUM(D15:D21)</f>
        <v>1.20272758875</v>
      </c>
      <c r="E22" s="12">
        <f t="shared" si="13"/>
        <v>0.11262038892422115</v>
      </c>
      <c r="F22" s="12">
        <f t="shared" si="13"/>
        <v>0.62923339355600594</v>
      </c>
      <c r="G22" s="12">
        <f t="shared" si="13"/>
        <v>0.50282958844262293</v>
      </c>
      <c r="H22" s="12">
        <f t="shared" si="13"/>
        <v>0.6205551356922846</v>
      </c>
      <c r="I22" s="12">
        <f t="shared" si="13"/>
        <v>0.32798829040857047</v>
      </c>
      <c r="J22" s="12">
        <f t="shared" si="13"/>
        <v>3.4000060917676769</v>
      </c>
      <c r="K22" s="12">
        <f t="shared" si="13"/>
        <v>0.4312231045071962</v>
      </c>
      <c r="L22" s="12">
        <f t="shared" si="13"/>
        <v>3.7660054330000001</v>
      </c>
      <c r="M22" s="12">
        <f t="shared" si="13"/>
        <v>65.825542368421054</v>
      </c>
      <c r="N22" s="12">
        <f t="shared" si="13"/>
        <v>55.032579423130429</v>
      </c>
      <c r="O22" s="12">
        <f t="shared" si="13"/>
        <v>0.2876817267069447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9.6951436782494807E-3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9.6891714637714638E-3</v>
      </c>
      <c r="F26" s="12">
        <f>IFERROR((SUMIFS(TARIMSALAG2,KAYNAK,A26,SEBEP,B26,SÜRE,"Uzun",BİLDİRİM,"Bildirimli",İL,$B$10,İLÇE,$B$11)/VLOOKUP($B$11,ABONE,6,FALSE)),0)</f>
        <v>5.6049377601208455E-2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5.220130553179516E-2</v>
      </c>
      <c r="I26" s="12">
        <f>IFERROR((SUMIFS(TICARETHANEAG2,KAYNAK,A26,SEBEP,B26,SÜRE,"Uzun",BİLDİRİM,"Bildirimli",İL,$B$10,İLÇE,$B$11)/VLOOKUP($B$11,ABONE,9,FALSE)),0)</f>
        <v>2.6631660044713734E-2</v>
      </c>
      <c r="J26" s="12">
        <f>IFERROR((SUMIFS(TICARETHANEOG2,KAYNAK,A26,SEBEP,B26,SÜRE,"Uzun",BİLDİRİM,"Bildirimli",İL,$B$10,İLÇE,$B$11)/VLOOKUP($B$11,ABONE,10,FALSE)),0)</f>
        <v>0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2.5736706092090968E-2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1.6602680081052274E-2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3.1824120502349951E-4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3.1804516824516821E-4</v>
      </c>
      <c r="F28" s="12">
        <f>IFERROR((SUMIFS(TARIMSALAG2,KAYNAK,A28,SEBEP,B28,SÜRE,"Uzun",BİLDİRİM,"Bildirimli",İL,$B$10,İLÇE,$B$11)/VLOOKUP($B$11,ABONE,6,FALSE)),0)</f>
        <v>1.6016948640483385E-2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1.4917304445694992E-2</v>
      </c>
      <c r="I28" s="12">
        <f>IFERROR((SUMIFS(TICARETHANEAG2,KAYNAK,A28,SEBEP,B28,SÜRE,"Uzun",BİLDİRİM,"Bildirimli",İL,$B$10,İLÇE,$B$11)/VLOOKUP($B$11,ABONE,9,FALSE)),0)</f>
        <v>5.5382557077625575E-3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5.3521432450780717E-3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2.6169241865448599E-3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1.0013384883272981E-2</v>
      </c>
      <c r="D30" s="12">
        <f t="shared" ref="D30:O30" si="14">SUM(D25:D29)</f>
        <v>0</v>
      </c>
      <c r="E30" s="12">
        <f t="shared" si="14"/>
        <v>1.0007216632016633E-2</v>
      </c>
      <c r="F30" s="12">
        <f t="shared" si="14"/>
        <v>7.2066326241691847E-2</v>
      </c>
      <c r="G30" s="12">
        <f t="shared" si="14"/>
        <v>0</v>
      </c>
      <c r="H30" s="12">
        <f t="shared" si="14"/>
        <v>6.7118609977490154E-2</v>
      </c>
      <c r="I30" s="12">
        <f t="shared" si="14"/>
        <v>3.216991575247629E-2</v>
      </c>
      <c r="J30" s="12">
        <f t="shared" si="14"/>
        <v>0</v>
      </c>
      <c r="K30" s="12">
        <f t="shared" si="14"/>
        <v>3.1088849337169041E-2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1.9219604267597133E-2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12979</v>
      </c>
      <c r="D34" s="20">
        <f>VLOOKUP($B$11,ABONE,4,FALSE)</f>
        <v>8</v>
      </c>
      <c r="E34" s="20">
        <f>VLOOKUP($B$11,ABONE,5,FALSE)</f>
        <v>12987</v>
      </c>
      <c r="F34" s="20">
        <f>VLOOKUP($B$11,ABONE,6,FALSE)</f>
        <v>1655</v>
      </c>
      <c r="G34" s="20">
        <f>VLOOKUP($B$11,ABONE,7,FALSE)</f>
        <v>122</v>
      </c>
      <c r="H34" s="20">
        <f>VLOOKUP($B$11,ABONE,8,FALSE)</f>
        <v>1777</v>
      </c>
      <c r="I34" s="20">
        <f>VLOOKUP($B$11,ABONE,9,FALSE)</f>
        <v>2847</v>
      </c>
      <c r="J34" s="20">
        <f>VLOOKUP($B$11,ABONE,10,FALSE)</f>
        <v>99</v>
      </c>
      <c r="K34" s="20">
        <f>VLOOKUP($B$11,ABONE,11,FALSE)</f>
        <v>2946</v>
      </c>
      <c r="L34" s="20">
        <f>VLOOKUP($B$11,ABONE,12,FALSE)</f>
        <v>4</v>
      </c>
      <c r="M34" s="20">
        <f>VLOOKUP($B$11,ABONE,13,FALSE)</f>
        <v>19</v>
      </c>
      <c r="N34" s="20">
        <f>VLOOKUP($B$11,ABONE,14,FALSE)</f>
        <v>23</v>
      </c>
      <c r="O34" s="20">
        <f>VLOOKUP($B$11,ABONE,15,FALSE)</f>
        <v>17733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2014.6237950142076</v>
      </c>
      <c r="D35" s="20">
        <f>VLOOKUP($B$11,TUKETIM,4,FALSE)</f>
        <v>1.4328000000000001</v>
      </c>
      <c r="E35" s="20">
        <f>VLOOKUP($B$11,TUKETIM,5,FALSE)</f>
        <v>2016.0565950142077</v>
      </c>
      <c r="F35" s="20">
        <f>VLOOKUP($B$11,TUKETIM,6,FALSE)</f>
        <v>1272.2792420439798</v>
      </c>
      <c r="G35" s="20">
        <f>VLOOKUP($B$11,TUKETIM,7,FALSE)</f>
        <v>219.89500000000001</v>
      </c>
      <c r="H35" s="20">
        <f>VLOOKUP($B$11,TUKETIM,8,FALSE)</f>
        <v>1492.1742420439798</v>
      </c>
      <c r="I35" s="20">
        <f>VLOOKUP($B$11,TUKETIM,9,FALSE)</f>
        <v>1290.7972766844573</v>
      </c>
      <c r="J35" s="20">
        <f>VLOOKUP($B$11,TUKETIM,10,FALSE)</f>
        <v>1032.9094872036824</v>
      </c>
      <c r="K35" s="20">
        <f>VLOOKUP($B$11,TUKETIM,11,FALSE)</f>
        <v>2323.7067638881399</v>
      </c>
      <c r="L35" s="20">
        <f>VLOOKUP($B$11,TUKETIM,12,FALSE)</f>
        <v>58.218600000000002</v>
      </c>
      <c r="M35" s="20">
        <f>VLOOKUP($B$11,TUKETIM,13,FALSE)</f>
        <v>12752.6756</v>
      </c>
      <c r="N35" s="20">
        <f>VLOOKUP($B$11,TUKETIM,14,FALSE)</f>
        <v>12810.894200000001</v>
      </c>
      <c r="O35" s="20">
        <f>VLOOKUP($B$11,TUKETIM,15,FALSE)</f>
        <v>18642.831800946329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55032.010000000104</v>
      </c>
      <c r="D36" s="20">
        <f>VLOOKUP($B$11,ANLASMA,4,FALSE)</f>
        <v>100</v>
      </c>
      <c r="E36" s="20">
        <f>VLOOKUP($B$11,ANLASMA,5,FALSE)</f>
        <v>55132.010000000104</v>
      </c>
      <c r="F36" s="20">
        <f>VLOOKUP($B$11,ANLASMA,6,FALSE)</f>
        <v>12786.2410000001</v>
      </c>
      <c r="G36" s="20">
        <f>VLOOKUP($B$11,ANLASMA,7,FALSE)</f>
        <v>6448.02</v>
      </c>
      <c r="H36" s="20">
        <f>VLOOKUP($B$11,ANLASMA,8,FALSE)</f>
        <v>19234.2610000001</v>
      </c>
      <c r="I36" s="20">
        <f>VLOOKUP($B$11,ANLASMA,9,FALSE)</f>
        <v>15792.029000000099</v>
      </c>
      <c r="J36" s="20">
        <f>VLOOKUP($B$11,ANLASMA,10,FALSE)</f>
        <v>50378.400000000001</v>
      </c>
      <c r="K36" s="20">
        <f>VLOOKUP($B$11,ANLASMA,11,FALSE)</f>
        <v>66170.429000000106</v>
      </c>
      <c r="L36" s="20">
        <f>VLOOKUP($B$11,ANLASMA,12,FALSE)</f>
        <v>787.67899999999997</v>
      </c>
      <c r="M36" s="20">
        <f>VLOOKUP($B$11,ANLASMA,13,FALSE)</f>
        <v>52601</v>
      </c>
      <c r="N36" s="20">
        <f>VLOOKUP($B$11,ANLASMA,14,FALSE)</f>
        <v>53388.678999999996</v>
      </c>
      <c r="O36" s="20">
        <f>VLOOKUP($B$11,ANLASMA,15,FALSE)</f>
        <v>193925.37900000028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17A6107-4D1A-4B80-ACE9-19C89B76E366}">
      <formula1>10</formula1>
      <formula2>10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FC181-16FF-44ED-8511-BF3DD2DE249A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112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0.18312847082280589</v>
      </c>
      <c r="D16" s="12">
        <f t="shared" si="1"/>
        <v>2.2187283954054053</v>
      </c>
      <c r="E16" s="12">
        <f t="shared" si="2"/>
        <v>0.18470281049754919</v>
      </c>
      <c r="F16" s="12">
        <f t="shared" si="3"/>
        <v>1.1660839244200878</v>
      </c>
      <c r="G16" s="12">
        <f t="shared" si="4"/>
        <v>2.6451026110538645</v>
      </c>
      <c r="H16" s="12">
        <f t="shared" si="5"/>
        <v>1.5416658329497475</v>
      </c>
      <c r="I16" s="12">
        <f t="shared" si="6"/>
        <v>0.50909625750351384</v>
      </c>
      <c r="J16" s="12">
        <f t="shared" si="7"/>
        <v>7.6068989642888054</v>
      </c>
      <c r="K16" s="12">
        <f t="shared" si="8"/>
        <v>0.88124601962804583</v>
      </c>
      <c r="L16" s="12">
        <f t="shared" si="9"/>
        <v>16.080175598684207</v>
      </c>
      <c r="M16" s="12">
        <f t="shared" si="10"/>
        <v>71.891117499351225</v>
      </c>
      <c r="N16" s="12">
        <f t="shared" si="11"/>
        <v>63.780923265219876</v>
      </c>
      <c r="O16" s="16">
        <f t="shared" si="12"/>
        <v>0.61816053334897914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3.0239515147991253E-2</v>
      </c>
      <c r="D19" s="12">
        <f t="shared" si="1"/>
        <v>0</v>
      </c>
      <c r="E19" s="12">
        <f t="shared" si="2"/>
        <v>3.0216127807547996E-2</v>
      </c>
      <c r="F19" s="12">
        <f t="shared" si="3"/>
        <v>5.7436040922279802E-2</v>
      </c>
      <c r="G19" s="12">
        <f t="shared" si="4"/>
        <v>0</v>
      </c>
      <c r="H19" s="12">
        <f t="shared" si="5"/>
        <v>4.285073644781446E-2</v>
      </c>
      <c r="I19" s="12">
        <f t="shared" si="6"/>
        <v>0.10073418061540784</v>
      </c>
      <c r="J19" s="12">
        <f t="shared" si="7"/>
        <v>0</v>
      </c>
      <c r="K19" s="12">
        <f t="shared" si="8"/>
        <v>9.5452517697671893E-2</v>
      </c>
      <c r="L19" s="12">
        <f t="shared" si="9"/>
        <v>1.4022993552631577</v>
      </c>
      <c r="M19" s="12">
        <f t="shared" si="10"/>
        <v>0</v>
      </c>
      <c r="N19" s="12">
        <f t="shared" si="11"/>
        <v>0.20377581453154875</v>
      </c>
      <c r="O19" s="16">
        <f t="shared" si="12"/>
        <v>4.2364428252689809E-2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8.469540556653801E-4</v>
      </c>
      <c r="D20" s="12">
        <f t="shared" si="1"/>
        <v>0</v>
      </c>
      <c r="E20" s="12">
        <f t="shared" si="2"/>
        <v>8.4629901861393581E-4</v>
      </c>
      <c r="F20" s="12">
        <f t="shared" si="3"/>
        <v>2.3421256675966521E-4</v>
      </c>
      <c r="G20" s="12">
        <f t="shared" si="4"/>
        <v>0</v>
      </c>
      <c r="H20" s="12">
        <f t="shared" si="5"/>
        <v>1.7473664287838241E-4</v>
      </c>
      <c r="I20" s="12">
        <f t="shared" si="6"/>
        <v>1.5760756858050078E-3</v>
      </c>
      <c r="J20" s="12">
        <f t="shared" si="7"/>
        <v>0</v>
      </c>
      <c r="K20" s="12">
        <f t="shared" si="8"/>
        <v>1.4934393804873238E-3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9.332395902070243E-4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0.21421494002646252</v>
      </c>
      <c r="D22" s="12">
        <f t="shared" ref="D22:O22" si="13">SUM(D15:D21)</f>
        <v>2.2187283954054053</v>
      </c>
      <c r="E22" s="12">
        <f t="shared" si="13"/>
        <v>0.21576523732371111</v>
      </c>
      <c r="F22" s="12">
        <f t="shared" si="13"/>
        <v>1.2237541779091272</v>
      </c>
      <c r="G22" s="12">
        <f t="shared" si="13"/>
        <v>2.6451026110538645</v>
      </c>
      <c r="H22" s="12">
        <f t="shared" si="13"/>
        <v>1.5846913060404404</v>
      </c>
      <c r="I22" s="12">
        <f t="shared" si="13"/>
        <v>0.61140651380472666</v>
      </c>
      <c r="J22" s="12">
        <f t="shared" si="13"/>
        <v>7.6068989642888054</v>
      </c>
      <c r="K22" s="12">
        <f t="shared" si="13"/>
        <v>0.97819197670620506</v>
      </c>
      <c r="L22" s="12">
        <f t="shared" si="13"/>
        <v>17.482474953947364</v>
      </c>
      <c r="M22" s="12">
        <f t="shared" si="13"/>
        <v>71.891117499351225</v>
      </c>
      <c r="N22" s="12">
        <f t="shared" si="13"/>
        <v>63.984699079751422</v>
      </c>
      <c r="O22" s="12">
        <f t="shared" si="13"/>
        <v>0.66145820119187593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0.220721743357704</v>
      </c>
      <c r="D26" s="12">
        <f>IFERROR((SUMIFS(MESKENOG2,KAYNAK,A26,SEBEP,B26,SÜRE,"Uzun",BİLDİRİM,"Bildirimli",İL,$B$10,İLÇE,$B$11)/VLOOKUP($B$11,ABONE,4,FALSE)),0)</f>
        <v>2.9057289612162163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0.22279833676832397</v>
      </c>
      <c r="F26" s="12">
        <f>IFERROR((SUMIFS(TARIMSALAG2,KAYNAK,A26,SEBEP,B26,SÜRE,"Uzun",BİLDİRİM,"Bildirimli",İL,$B$10,İLÇE,$B$11)/VLOOKUP($B$11,ABONE,6,FALSE)),0)</f>
        <v>1.9288939492581776</v>
      </c>
      <c r="G26" s="12">
        <f>IFERROR((SUMIFS(TARIMSALOG2,KAYNAK,A26,SEBEP,B26,SÜRE,"Uzun",BİLDİRİM,"Bildirimli",İL,$B$10,İLÇE,$B$11)/VLOOKUP($B$11,ABONE,7,FALSE)),0)</f>
        <v>1.9945221029274005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1.9455595583076919</v>
      </c>
      <c r="I26" s="12">
        <f>IFERROR((SUMIFS(TICARETHANEAG2,KAYNAK,A26,SEBEP,B26,SÜRE,"Uzun",BİLDİRİM,"Bildirimli",İL,$B$10,İLÇE,$B$11)/VLOOKUP($B$11,ABONE,9,FALSE)),0)</f>
        <v>0.59584881835927339</v>
      </c>
      <c r="J26" s="12">
        <f>IFERROR((SUMIFS(TICARETHANEOG2,KAYNAK,A26,SEBEP,B26,SÜRE,"Uzun",BİLDİRİM,"Bildirimli",İL,$B$10,İLÇE,$B$11)/VLOOKUP($B$11,ABONE,10,FALSE)),0)</f>
        <v>13.106972560018814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1.2518281286771233</v>
      </c>
      <c r="L26" s="12">
        <f>IFERROR((SUMIFS(SANAYIAG2,KAYNAK,A26,SEBEP,B26,SÜRE,"Uzun",BİLDİRİM,"Bildirimli",İL,$B$10,İLÇE,$B$11)/VLOOKUP($B$11,ABONE,12,FALSE)),0)</f>
        <v>39.817881776315794</v>
      </c>
      <c r="M26" s="12">
        <f>IFERROR((SUMIFS(SANAYIOG2,KAYNAK,A26,SEBEP,B26,SÜRE,"Uzun",BİLDİRİM,"Bildirimli",İL,$B$10,İLÇE,$B$11)/VLOOKUP($B$11,ABONE,13,FALSE)),0)</f>
        <v>197.65650644295297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174.72010974187376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1.2067544941273749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0.220721743357704</v>
      </c>
      <c r="D30" s="12">
        <f t="shared" ref="D30:O30" si="14">SUM(D25:D29)</f>
        <v>2.9057289612162163</v>
      </c>
      <c r="E30" s="12">
        <f t="shared" si="14"/>
        <v>0.22279833676832397</v>
      </c>
      <c r="F30" s="12">
        <f t="shared" si="14"/>
        <v>1.9288939492581776</v>
      </c>
      <c r="G30" s="12">
        <f t="shared" si="14"/>
        <v>1.9945221029274005</v>
      </c>
      <c r="H30" s="12">
        <f t="shared" si="14"/>
        <v>1.9455595583076919</v>
      </c>
      <c r="I30" s="12">
        <f t="shared" si="14"/>
        <v>0.59584881835927339</v>
      </c>
      <c r="J30" s="12">
        <f t="shared" si="14"/>
        <v>13.106972560018814</v>
      </c>
      <c r="K30" s="12">
        <f t="shared" si="14"/>
        <v>1.2518281286771233</v>
      </c>
      <c r="L30" s="12">
        <f t="shared" si="14"/>
        <v>39.817881776315794</v>
      </c>
      <c r="M30" s="12">
        <f t="shared" si="14"/>
        <v>197.65650644295297</v>
      </c>
      <c r="N30" s="12">
        <f t="shared" si="14"/>
        <v>174.72010974187376</v>
      </c>
      <c r="O30" s="12">
        <f t="shared" si="14"/>
        <v>1.2067544941273749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95607</v>
      </c>
      <c r="D34" s="20">
        <f>VLOOKUP($B$11,ABONE,4,FALSE)</f>
        <v>74</v>
      </c>
      <c r="E34" s="20">
        <f>VLOOKUP($B$11,ABONE,5,FALSE)</f>
        <v>95681</v>
      </c>
      <c r="F34" s="20">
        <f>VLOOKUP($B$11,ABONE,6,FALSE)</f>
        <v>2509</v>
      </c>
      <c r="G34" s="20">
        <f>VLOOKUP($B$11,ABONE,7,FALSE)</f>
        <v>854</v>
      </c>
      <c r="H34" s="20">
        <f>VLOOKUP($B$11,ABONE,8,FALSE)</f>
        <v>3363</v>
      </c>
      <c r="I34" s="20">
        <f>VLOOKUP($B$11,ABONE,9,FALSE)</f>
        <v>19211</v>
      </c>
      <c r="J34" s="20">
        <f>VLOOKUP($B$11,ABONE,10,FALSE)</f>
        <v>1063</v>
      </c>
      <c r="K34" s="20">
        <f>VLOOKUP($B$11,ABONE,11,FALSE)</f>
        <v>20274</v>
      </c>
      <c r="L34" s="20">
        <f>VLOOKUP($B$11,ABONE,12,FALSE)</f>
        <v>76</v>
      </c>
      <c r="M34" s="20">
        <f>VLOOKUP($B$11,ABONE,13,FALSE)</f>
        <v>447</v>
      </c>
      <c r="N34" s="20">
        <f>VLOOKUP($B$11,ABONE,14,FALSE)</f>
        <v>523</v>
      </c>
      <c r="O34" s="20">
        <f>VLOOKUP($B$11,ABONE,15,FALSE)</f>
        <v>119841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19535.700789126837</v>
      </c>
      <c r="D35" s="20">
        <f>VLOOKUP($B$11,TUKETIM,4,FALSE)</f>
        <v>43.923263044831877</v>
      </c>
      <c r="E35" s="20">
        <f>VLOOKUP($B$11,TUKETIM,5,FALSE)</f>
        <v>19579.624052171668</v>
      </c>
      <c r="F35" s="20">
        <f>VLOOKUP($B$11,TUKETIM,6,FALSE)</f>
        <v>2439.830535995347</v>
      </c>
      <c r="G35" s="20">
        <f>VLOOKUP($B$11,TUKETIM,7,FALSE)</f>
        <v>3944.3278818975455</v>
      </c>
      <c r="H35" s="20">
        <f>VLOOKUP($B$11,TUKETIM,8,FALSE)</f>
        <v>6384.1584178928924</v>
      </c>
      <c r="I35" s="20">
        <f>VLOOKUP($B$11,TUKETIM,9,FALSE)</f>
        <v>10191.291000681857</v>
      </c>
      <c r="J35" s="20">
        <f>VLOOKUP($B$11,TUKETIM,10,FALSE)</f>
        <v>12882.756786460724</v>
      </c>
      <c r="K35" s="20">
        <f>VLOOKUP($B$11,TUKETIM,11,FALSE)</f>
        <v>23074.047787142583</v>
      </c>
      <c r="L35" s="20">
        <f>VLOOKUP($B$11,TUKETIM,12,FALSE)</f>
        <v>1727.9269233187135</v>
      </c>
      <c r="M35" s="20">
        <f>VLOOKUP($B$11,TUKETIM,13,FALSE)</f>
        <v>69116.626493015021</v>
      </c>
      <c r="N35" s="20">
        <f>VLOOKUP($B$11,TUKETIM,14,FALSE)</f>
        <v>70844.553416333729</v>
      </c>
      <c r="O35" s="20">
        <f>VLOOKUP($B$11,TUKETIM,15,FALSE)</f>
        <v>119882.38367354087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561201.53600001894</v>
      </c>
      <c r="D36" s="20">
        <f>VLOOKUP($B$11,ANLASMA,4,FALSE)</f>
        <v>2085.19</v>
      </c>
      <c r="E36" s="20">
        <f>VLOOKUP($B$11,ANLASMA,5,FALSE)</f>
        <v>563286.72600001888</v>
      </c>
      <c r="F36" s="20">
        <f>VLOOKUP($B$11,ANLASMA,6,FALSE)</f>
        <v>18248.225000000002</v>
      </c>
      <c r="G36" s="20">
        <f>VLOOKUP($B$11,ANLASMA,7,FALSE)</f>
        <v>33949.948000000004</v>
      </c>
      <c r="H36" s="20">
        <f>VLOOKUP($B$11,ANLASMA,8,FALSE)</f>
        <v>52198.17300000001</v>
      </c>
      <c r="I36" s="20">
        <f>VLOOKUP($B$11,ANLASMA,9,FALSE)</f>
        <v>119317.234999993</v>
      </c>
      <c r="J36" s="20">
        <f>VLOOKUP($B$11,ANLASMA,10,FALSE)</f>
        <v>196106.82</v>
      </c>
      <c r="K36" s="20">
        <f>VLOOKUP($B$11,ANLASMA,11,FALSE)</f>
        <v>315424.05499999301</v>
      </c>
      <c r="L36" s="20">
        <f>VLOOKUP($B$11,ANLASMA,12,FALSE)</f>
        <v>8531.0360000000001</v>
      </c>
      <c r="M36" s="20">
        <f>VLOOKUP($B$11,ANLASMA,13,FALSE)</f>
        <v>277674.52</v>
      </c>
      <c r="N36" s="20">
        <f>VLOOKUP($B$11,ANLASMA,14,FALSE)</f>
        <v>286205.55600000004</v>
      </c>
      <c r="O36" s="20">
        <f>VLOOKUP($B$11,ANLASMA,15,FALSE)</f>
        <v>1217114.5100000119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E86E7E9-9539-43F9-8690-8FFC4AC5D195}">
      <formula1>10</formula1>
      <formula2>10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46096-E0DE-4F3D-94FA-9F8563037E58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101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0.11883054789518115</v>
      </c>
      <c r="D16" s="12">
        <f t="shared" si="1"/>
        <v>0.92734343960687959</v>
      </c>
      <c r="E16" s="12">
        <f t="shared" si="2"/>
        <v>0.1244603981420017</v>
      </c>
      <c r="F16" s="12">
        <f t="shared" si="3"/>
        <v>0.18683813086388926</v>
      </c>
      <c r="G16" s="12">
        <f t="shared" si="4"/>
        <v>1.0790259646477369</v>
      </c>
      <c r="H16" s="12">
        <f t="shared" si="5"/>
        <v>0.38185281059127418</v>
      </c>
      <c r="I16" s="12">
        <f t="shared" si="6"/>
        <v>0.47662734589975847</v>
      </c>
      <c r="J16" s="12">
        <f t="shared" si="7"/>
        <v>8.4029181723389836</v>
      </c>
      <c r="K16" s="12">
        <f t="shared" si="8"/>
        <v>1.501189520029796</v>
      </c>
      <c r="L16" s="12">
        <f t="shared" si="9"/>
        <v>8.7338127777777785</v>
      </c>
      <c r="M16" s="12">
        <f t="shared" si="10"/>
        <v>97.686454784771556</v>
      </c>
      <c r="N16" s="12">
        <f t="shared" si="11"/>
        <v>90.239256849302322</v>
      </c>
      <c r="O16" s="16">
        <f t="shared" si="12"/>
        <v>0.60845195127696472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2.3675252829798599E-2</v>
      </c>
      <c r="D17" s="12">
        <f t="shared" si="1"/>
        <v>0</v>
      </c>
      <c r="E17" s="12">
        <f t="shared" si="2"/>
        <v>2.3510396920444827E-2</v>
      </c>
      <c r="F17" s="12">
        <f t="shared" si="3"/>
        <v>3.6363983618763964E-3</v>
      </c>
      <c r="G17" s="12">
        <f t="shared" si="4"/>
        <v>0</v>
      </c>
      <c r="H17" s="12">
        <f t="shared" si="5"/>
        <v>2.8415533359193172E-3</v>
      </c>
      <c r="I17" s="12">
        <f t="shared" si="6"/>
        <v>3.3491229871175525E-2</v>
      </c>
      <c r="J17" s="12">
        <f t="shared" si="7"/>
        <v>0</v>
      </c>
      <c r="K17" s="12">
        <f t="shared" si="8"/>
        <v>2.9162111997195692E-2</v>
      </c>
      <c r="L17" s="12">
        <f t="shared" si="9"/>
        <v>0</v>
      </c>
      <c r="M17" s="12">
        <f t="shared" si="10"/>
        <v>0.92736335025380712</v>
      </c>
      <c r="N17" s="12">
        <f t="shared" si="11"/>
        <v>0.84972362790697675</v>
      </c>
      <c r="O17" s="16">
        <f t="shared" si="12"/>
        <v>2.5312276544555506E-2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3.2478590157641755E-2</v>
      </c>
      <c r="D19" s="12">
        <f t="shared" si="1"/>
        <v>0</v>
      </c>
      <c r="E19" s="12">
        <f t="shared" si="2"/>
        <v>3.2252434705218144E-2</v>
      </c>
      <c r="F19" s="12">
        <f t="shared" si="3"/>
        <v>9.1326308518242753E-3</v>
      </c>
      <c r="G19" s="12">
        <f t="shared" si="4"/>
        <v>0</v>
      </c>
      <c r="H19" s="12">
        <f t="shared" si="5"/>
        <v>7.1364177079131117E-3</v>
      </c>
      <c r="I19" s="12">
        <f t="shared" si="6"/>
        <v>6.0981687339774542E-2</v>
      </c>
      <c r="J19" s="12">
        <f t="shared" si="7"/>
        <v>0</v>
      </c>
      <c r="K19" s="12">
        <f t="shared" si="8"/>
        <v>5.3099118868460249E-2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3.3600917477004472E-2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0.17498439088262152</v>
      </c>
      <c r="D22" s="12">
        <f t="shared" ref="D22:O22" si="13">SUM(D15:D21)</f>
        <v>0.92734343960687959</v>
      </c>
      <c r="E22" s="12">
        <f t="shared" si="13"/>
        <v>0.18022322976766469</v>
      </c>
      <c r="F22" s="12">
        <f t="shared" si="13"/>
        <v>0.19960716007758994</v>
      </c>
      <c r="G22" s="12">
        <f t="shared" si="13"/>
        <v>1.0790259646477369</v>
      </c>
      <c r="H22" s="12">
        <f t="shared" si="13"/>
        <v>0.39183078163510665</v>
      </c>
      <c r="I22" s="12">
        <f t="shared" si="13"/>
        <v>0.57110026311070849</v>
      </c>
      <c r="J22" s="12">
        <f t="shared" si="13"/>
        <v>8.4029181723389836</v>
      </c>
      <c r="K22" s="12">
        <f t="shared" si="13"/>
        <v>1.5834507508954518</v>
      </c>
      <c r="L22" s="12">
        <f t="shared" si="13"/>
        <v>8.7338127777777785</v>
      </c>
      <c r="M22" s="12">
        <f t="shared" si="13"/>
        <v>98.613818135025369</v>
      </c>
      <c r="N22" s="12">
        <f t="shared" si="13"/>
        <v>91.088980477209304</v>
      </c>
      <c r="O22" s="12">
        <f t="shared" si="13"/>
        <v>0.66736514529852464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0.39080460506865594</v>
      </c>
      <c r="D26" s="12">
        <f>IFERROR((SUMIFS(MESKENOG2,KAYNAK,A26,SEBEP,B26,SÜRE,"Uzun",BİLDİRİM,"Bildirimli",İL,$B$10,İLÇE,$B$11)/VLOOKUP($B$11,ABONE,4,FALSE)),0)</f>
        <v>5.269487313759214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0.42477592863473046</v>
      </c>
      <c r="F26" s="12">
        <f>IFERROR((SUMIFS(TARIMSALAG2,KAYNAK,A26,SEBEP,B26,SÜRE,"Uzun",BİLDİRİM,"Bildirimli",İL,$B$10,İLÇE,$B$11)/VLOOKUP($B$11,ABONE,6,FALSE)),0)</f>
        <v>0.30269261384494911</v>
      </c>
      <c r="G26" s="12">
        <f>IFERROR((SUMIFS(TARIMSALOG2,KAYNAK,A26,SEBEP,B26,SÜRE,"Uzun",BİLDİRİM,"Bildirimli",İL,$B$10,İLÇE,$B$11)/VLOOKUP($B$11,ABONE,7,FALSE)),0)</f>
        <v>1.5437327479148182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0.5739595322112685</v>
      </c>
      <c r="I26" s="12">
        <f>IFERROR((SUMIFS(TICARETHANEAG2,KAYNAK,A26,SEBEP,B26,SÜRE,"Uzun",BİLDİRİM,"Bildirimli",İL,$B$10,İLÇE,$B$11)/VLOOKUP($B$11,ABONE,9,FALSE)),0)</f>
        <v>0.7409603980877616</v>
      </c>
      <c r="J26" s="12">
        <f>IFERROR((SUMIFS(TICARETHANEOG2,KAYNAK,A26,SEBEP,B26,SÜRE,"Uzun",BİLDİRİM,"Bildirimli",İL,$B$10,İLÇE,$B$11)/VLOOKUP($B$11,ABONE,10,FALSE)),0)</f>
        <v>10.28707668677966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1.9749032186837259</v>
      </c>
      <c r="L26" s="12">
        <f>IFERROR((SUMIFS(SANAYIAG2,KAYNAK,A26,SEBEP,B26,SÜRE,"Uzun",BİLDİRİM,"Bildirimli",İL,$B$10,İLÇE,$B$11)/VLOOKUP($B$11,ABONE,12,FALSE)),0)</f>
        <v>0.86400515000000011</v>
      </c>
      <c r="M26" s="12">
        <f>IFERROR((SUMIFS(SANAYIOG2,KAYNAK,A26,SEBEP,B26,SÜRE,"Uzun",BİLDİRİM,"Bildirimli",İL,$B$10,İLÇE,$B$11)/VLOOKUP($B$11,ABONE,13,FALSE)),0)</f>
        <v>194.34056645685277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178.14252876604652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1.1780060704205828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0.39080460506865594</v>
      </c>
      <c r="D30" s="12">
        <f t="shared" ref="D30:O30" si="14">SUM(D25:D29)</f>
        <v>5.269487313759214</v>
      </c>
      <c r="E30" s="12">
        <f t="shared" si="14"/>
        <v>0.42477592863473046</v>
      </c>
      <c r="F30" s="12">
        <f t="shared" si="14"/>
        <v>0.30269261384494911</v>
      </c>
      <c r="G30" s="12">
        <f t="shared" si="14"/>
        <v>1.5437327479148182</v>
      </c>
      <c r="H30" s="12">
        <f t="shared" si="14"/>
        <v>0.5739595322112685</v>
      </c>
      <c r="I30" s="12">
        <f t="shared" si="14"/>
        <v>0.7409603980877616</v>
      </c>
      <c r="J30" s="12">
        <f t="shared" si="14"/>
        <v>10.28707668677966</v>
      </c>
      <c r="K30" s="12">
        <f t="shared" si="14"/>
        <v>1.9749032186837259</v>
      </c>
      <c r="L30" s="12">
        <f t="shared" si="14"/>
        <v>0.86400515000000011</v>
      </c>
      <c r="M30" s="12">
        <f t="shared" si="14"/>
        <v>194.34056645685277</v>
      </c>
      <c r="N30" s="12">
        <f t="shared" si="14"/>
        <v>178.14252876604652</v>
      </c>
      <c r="O30" s="12">
        <f t="shared" si="14"/>
        <v>1.1780060704205828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58043</v>
      </c>
      <c r="D34" s="20">
        <f>VLOOKUP($B$11,ABONE,4,FALSE)</f>
        <v>407</v>
      </c>
      <c r="E34" s="20">
        <f>VLOOKUP($B$11,ABONE,5,FALSE)</f>
        <v>58450</v>
      </c>
      <c r="F34" s="20">
        <f>VLOOKUP($B$11,ABONE,6,FALSE)</f>
        <v>4029</v>
      </c>
      <c r="G34" s="20">
        <f>VLOOKUP($B$11,ABONE,7,FALSE)</f>
        <v>1127</v>
      </c>
      <c r="H34" s="20">
        <f>VLOOKUP($B$11,ABONE,8,FALSE)</f>
        <v>5156</v>
      </c>
      <c r="I34" s="20">
        <f>VLOOKUP($B$11,ABONE,9,FALSE)</f>
        <v>9936</v>
      </c>
      <c r="J34" s="20">
        <f>VLOOKUP($B$11,ABONE,10,FALSE)</f>
        <v>1475</v>
      </c>
      <c r="K34" s="20">
        <f>VLOOKUP($B$11,ABONE,11,FALSE)</f>
        <v>11411</v>
      </c>
      <c r="L34" s="20">
        <f>VLOOKUP($B$11,ABONE,12,FALSE)</f>
        <v>18</v>
      </c>
      <c r="M34" s="20">
        <f>VLOOKUP($B$11,ABONE,13,FALSE)</f>
        <v>197</v>
      </c>
      <c r="N34" s="20">
        <f>VLOOKUP($B$11,ABONE,14,FALSE)</f>
        <v>215</v>
      </c>
      <c r="O34" s="20">
        <f>VLOOKUP($B$11,ABONE,15,FALSE)</f>
        <v>75232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10668.45472247117</v>
      </c>
      <c r="D35" s="20">
        <f>VLOOKUP($B$11,TUKETIM,4,FALSE)</f>
        <v>256.94165459599134</v>
      </c>
      <c r="E35" s="20">
        <f>VLOOKUP($B$11,TUKETIM,5,FALSE)</f>
        <v>10925.396377067162</v>
      </c>
      <c r="F35" s="20">
        <f>VLOOKUP($B$11,TUKETIM,6,FALSE)</f>
        <v>1479.1253928766068</v>
      </c>
      <c r="G35" s="20">
        <f>VLOOKUP($B$11,TUKETIM,7,FALSE)</f>
        <v>1590.7646399330831</v>
      </c>
      <c r="H35" s="20">
        <f>VLOOKUP($B$11,TUKETIM,8,FALSE)</f>
        <v>3069.8900328096897</v>
      </c>
      <c r="I35" s="20">
        <f>VLOOKUP($B$11,TUKETIM,9,FALSE)</f>
        <v>4909.0345164853379</v>
      </c>
      <c r="J35" s="20">
        <f>VLOOKUP($B$11,TUKETIM,10,FALSE)</f>
        <v>10332.60994884432</v>
      </c>
      <c r="K35" s="20">
        <f>VLOOKUP($B$11,TUKETIM,11,FALSE)</f>
        <v>15241.644465329657</v>
      </c>
      <c r="L35" s="20">
        <f>VLOOKUP($B$11,TUKETIM,12,FALSE)</f>
        <v>350.38979999999998</v>
      </c>
      <c r="M35" s="20">
        <f>VLOOKUP($B$11,TUKETIM,13,FALSE)</f>
        <v>35350.136838751067</v>
      </c>
      <c r="N35" s="20">
        <f>VLOOKUP($B$11,TUKETIM,14,FALSE)</f>
        <v>35700.526638751064</v>
      </c>
      <c r="O35" s="20">
        <f>VLOOKUP($B$11,TUKETIM,15,FALSE)</f>
        <v>64937.457513957575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291947.56600001303</v>
      </c>
      <c r="D36" s="20">
        <f>VLOOKUP($B$11,ANLASMA,4,FALSE)</f>
        <v>5204.1580000000004</v>
      </c>
      <c r="E36" s="20">
        <f>VLOOKUP($B$11,ANLASMA,5,FALSE)</f>
        <v>297151.72400001303</v>
      </c>
      <c r="F36" s="20">
        <f>VLOOKUP($B$11,ANLASMA,6,FALSE)</f>
        <v>32650.363999999503</v>
      </c>
      <c r="G36" s="20">
        <f>VLOOKUP($B$11,ANLASMA,7,FALSE)</f>
        <v>29993.886999999901</v>
      </c>
      <c r="H36" s="20">
        <f>VLOOKUP($B$11,ANLASMA,8,FALSE)</f>
        <v>62644.250999999407</v>
      </c>
      <c r="I36" s="20">
        <f>VLOOKUP($B$11,ANLASMA,9,FALSE)</f>
        <v>56708.022000000696</v>
      </c>
      <c r="J36" s="20">
        <f>VLOOKUP($B$11,ANLASMA,10,FALSE)</f>
        <v>308541.06</v>
      </c>
      <c r="K36" s="20">
        <f>VLOOKUP($B$11,ANLASMA,11,FALSE)</f>
        <v>365249.08200000069</v>
      </c>
      <c r="L36" s="20">
        <f>VLOOKUP($B$11,ANLASMA,12,FALSE)</f>
        <v>1011.938</v>
      </c>
      <c r="M36" s="20">
        <f>VLOOKUP($B$11,ANLASMA,13,FALSE)</f>
        <v>81708.540000000008</v>
      </c>
      <c r="N36" s="20">
        <f>VLOOKUP($B$11,ANLASMA,14,FALSE)</f>
        <v>82720.478000000003</v>
      </c>
      <c r="O36" s="20">
        <f>VLOOKUP($B$11,ANLASMA,15,FALSE)</f>
        <v>807765.53500001319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C61E8F9-BFFF-4148-BA03-D90D2DAAB97C}">
      <formula1>10</formula1>
      <formula2>10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51E41-E498-4E93-9FFC-0DCC668454B4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106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0.19690689651183951</v>
      </c>
      <c r="D16" s="12">
        <f t="shared" si="1"/>
        <v>1.5491906765930235</v>
      </c>
      <c r="E16" s="12">
        <f t="shared" si="2"/>
        <v>0.1993910396927728</v>
      </c>
      <c r="F16" s="12">
        <f t="shared" si="3"/>
        <v>0.25591854127737185</v>
      </c>
      <c r="G16" s="12">
        <f t="shared" si="4"/>
        <v>4.9354599214880963</v>
      </c>
      <c r="H16" s="12">
        <f t="shared" si="5"/>
        <v>0.62570356097417412</v>
      </c>
      <c r="I16" s="12">
        <f t="shared" si="6"/>
        <v>0.91600110696521075</v>
      </c>
      <c r="J16" s="12">
        <f t="shared" si="7"/>
        <v>20.805247579594596</v>
      </c>
      <c r="K16" s="12">
        <f t="shared" si="8"/>
        <v>1.9488461869473683</v>
      </c>
      <c r="L16" s="12">
        <f t="shared" si="9"/>
        <v>42.862017591304337</v>
      </c>
      <c r="M16" s="12">
        <f t="shared" si="10"/>
        <v>160.42912359426234</v>
      </c>
      <c r="N16" s="12">
        <f t="shared" si="11"/>
        <v>109.88625559299066</v>
      </c>
      <c r="O16" s="16">
        <f t="shared" si="12"/>
        <v>0.64675647171596262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0.10246967727958786</v>
      </c>
      <c r="D19" s="12">
        <f t="shared" si="1"/>
        <v>0</v>
      </c>
      <c r="E19" s="12">
        <f t="shared" si="2"/>
        <v>0.10228144064330191</v>
      </c>
      <c r="F19" s="12">
        <f t="shared" si="3"/>
        <v>6.7115327995454555E-2</v>
      </c>
      <c r="G19" s="12">
        <f t="shared" si="4"/>
        <v>0</v>
      </c>
      <c r="H19" s="12">
        <f t="shared" si="5"/>
        <v>6.1811764917732839E-2</v>
      </c>
      <c r="I19" s="12">
        <f t="shared" si="6"/>
        <v>0.29372381610645437</v>
      </c>
      <c r="J19" s="12">
        <f t="shared" si="7"/>
        <v>0</v>
      </c>
      <c r="K19" s="12">
        <f t="shared" si="8"/>
        <v>0.27847078986654028</v>
      </c>
      <c r="L19" s="12">
        <f t="shared" si="9"/>
        <v>6.0528272391304361</v>
      </c>
      <c r="M19" s="12">
        <f t="shared" si="10"/>
        <v>0</v>
      </c>
      <c r="N19" s="12">
        <f t="shared" si="11"/>
        <v>2.6021500280373835</v>
      </c>
      <c r="O19" s="16">
        <f t="shared" si="12"/>
        <v>0.1291332345259642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1.5077724349714849E-4</v>
      </c>
      <c r="D20" s="12">
        <f t="shared" si="1"/>
        <v>0</v>
      </c>
      <c r="E20" s="12">
        <f t="shared" si="2"/>
        <v>1.5050026593756342E-4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2.3345003700962251E-4</v>
      </c>
      <c r="J20" s="12">
        <f t="shared" si="7"/>
        <v>0</v>
      </c>
      <c r="K20" s="12">
        <f t="shared" si="8"/>
        <v>2.2132701754385965E-4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1.5646202084902152E-4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0.2995273510349245</v>
      </c>
      <c r="D22" s="12">
        <f t="shared" ref="D22:O22" si="13">SUM(D15:D21)</f>
        <v>1.5491906765930235</v>
      </c>
      <c r="E22" s="12">
        <f t="shared" si="13"/>
        <v>0.30182298060201229</v>
      </c>
      <c r="F22" s="12">
        <f t="shared" si="13"/>
        <v>0.3230338692728264</v>
      </c>
      <c r="G22" s="12">
        <f t="shared" si="13"/>
        <v>4.9354599214880963</v>
      </c>
      <c r="H22" s="12">
        <f t="shared" si="13"/>
        <v>0.687515325891907</v>
      </c>
      <c r="I22" s="12">
        <f t="shared" si="13"/>
        <v>1.2099583731086747</v>
      </c>
      <c r="J22" s="12">
        <f t="shared" si="13"/>
        <v>20.805247579594596</v>
      </c>
      <c r="K22" s="12">
        <f t="shared" si="13"/>
        <v>2.2275383038314525</v>
      </c>
      <c r="L22" s="12">
        <f t="shared" si="13"/>
        <v>48.914844830434774</v>
      </c>
      <c r="M22" s="12">
        <f t="shared" si="13"/>
        <v>160.42912359426234</v>
      </c>
      <c r="N22" s="12">
        <f t="shared" si="13"/>
        <v>112.48840562102805</v>
      </c>
      <c r="O22" s="12">
        <f t="shared" si="13"/>
        <v>0.77604616826277584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0.61283321433997784</v>
      </c>
      <c r="D26" s="12">
        <f>IFERROR((SUMIFS(MESKENOG2,KAYNAK,A26,SEBEP,B26,SÜRE,"Uzun",BİLDİRİM,"Bildirimli",İL,$B$10,İLÇE,$B$11)/VLOOKUP($B$11,ABONE,4,FALSE)),0)</f>
        <v>0.70728852383720919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0.61300672859523009</v>
      </c>
      <c r="F26" s="12">
        <f>IFERROR((SUMIFS(TARIMSALAG2,KAYNAK,A26,SEBEP,B26,SÜRE,"Uzun",BİLDİRİM,"Bildirimli",İL,$B$10,İLÇE,$B$11)/VLOOKUP($B$11,ABONE,6,FALSE)),0)</f>
        <v>0.14627614675319717</v>
      </c>
      <c r="G26" s="12">
        <f>IFERROR((SUMIFS(TARIMSALOG2,KAYNAK,A26,SEBEP,B26,SÜRE,"Uzun",BİLDİRİM,"Bildirimli",İL,$B$10,İLÇE,$B$11)/VLOOKUP($B$11,ABONE,7,FALSE)),0)</f>
        <v>3.2817033952380954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0.39404274023648173</v>
      </c>
      <c r="I26" s="12">
        <f>IFERROR((SUMIFS(TICARETHANEAG2,KAYNAK,A26,SEBEP,B26,SÜRE,"Uzun",BİLDİRİM,"Bildirimli",İL,$B$10,İLÇE,$B$11)/VLOOKUP($B$11,ABONE,9,FALSE)),0)</f>
        <v>1.0555230366395263</v>
      </c>
      <c r="J26" s="12">
        <f>IFERROR((SUMIFS(TICARETHANEOG2,KAYNAK,A26,SEBEP,B26,SÜRE,"Uzun",BİLDİRİM,"Bildirimli",İL,$B$10,İLÇE,$B$11)/VLOOKUP($B$11,ABONE,10,FALSE)),0)</f>
        <v>3.2536556499999998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1.1696716776140352</v>
      </c>
      <c r="L26" s="12">
        <f>IFERROR((SUMIFS(SANAYIAG2,KAYNAK,A26,SEBEP,B26,SÜRE,"Uzun",BİLDİRİM,"Bildirimli",İL,$B$10,İLÇE,$B$11)/VLOOKUP($B$11,ABONE,12,FALSE)),0)</f>
        <v>9.6693804815217383</v>
      </c>
      <c r="M26" s="12">
        <f>IFERROR((SUMIFS(SANAYIOG2,KAYNAK,A26,SEBEP,B26,SÜRE,"Uzun",BİLDİRİM,"Bildirimli",İL,$B$10,İLÇE,$B$11)/VLOOKUP($B$11,ABONE,13,FALSE)),0)</f>
        <v>52.873508934426219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34.299771468691581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0.74615672486316365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0.10129355421842737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0.10110747811835827</v>
      </c>
      <c r="F28" s="12">
        <f>IFERROR((SUMIFS(TARIMSALAG2,KAYNAK,A28,SEBEP,B28,SÜRE,"Uzun",BİLDİRİM,"Bildirimli",İL,$B$10,İLÇE,$B$11)/VLOOKUP($B$11,ABONE,6,FALSE)),0)</f>
        <v>1.5858703073391218E-2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1.4605522397789276E-2</v>
      </c>
      <c r="I28" s="12">
        <f>IFERROR((SUMIFS(TICARETHANEAG2,KAYNAK,A28,SEBEP,B28,SÜRE,"Uzun",BİLDİRİM,"Bildirimli",İL,$B$10,İLÇE,$B$11)/VLOOKUP($B$11,ABONE,9,FALSE)),0)</f>
        <v>7.8386327004441148E-2</v>
      </c>
      <c r="J28" s="12">
        <f>IFERROR((SUMIFS(TICARETHANEOG2,KAYNAK,A28,SEBEP,B28,SÜRE,"Uzun",BİLDİRİM,"Bildirimli",İL,$B$10,İLÇE,$B$11)/VLOOKUP($B$11,ABONE,10,FALSE)),0)</f>
        <v>1.9148712162162164E-2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7.5310128058245621E-2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9.5907449117207264E-2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0.71412676855840518</v>
      </c>
      <c r="D30" s="12">
        <f t="shared" ref="D30:O30" si="14">SUM(D25:D29)</f>
        <v>0.70728852383720919</v>
      </c>
      <c r="E30" s="12">
        <f t="shared" si="14"/>
        <v>0.71411420671358838</v>
      </c>
      <c r="F30" s="12">
        <f t="shared" si="14"/>
        <v>0.16213484982658838</v>
      </c>
      <c r="G30" s="12">
        <f t="shared" si="14"/>
        <v>3.2817033952380954</v>
      </c>
      <c r="H30" s="12">
        <f t="shared" si="14"/>
        <v>0.40864826263427101</v>
      </c>
      <c r="I30" s="12">
        <f t="shared" si="14"/>
        <v>1.1339093636439674</v>
      </c>
      <c r="J30" s="12">
        <f t="shared" si="14"/>
        <v>3.2728043621621619</v>
      </c>
      <c r="K30" s="12">
        <f t="shared" si="14"/>
        <v>1.2449818056722808</v>
      </c>
      <c r="L30" s="12">
        <f t="shared" si="14"/>
        <v>9.6693804815217383</v>
      </c>
      <c r="M30" s="12">
        <f t="shared" si="14"/>
        <v>52.873508934426219</v>
      </c>
      <c r="N30" s="12">
        <f t="shared" si="14"/>
        <v>34.299771468691581</v>
      </c>
      <c r="O30" s="12">
        <f t="shared" si="14"/>
        <v>0.84206417398037092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93459</v>
      </c>
      <c r="D34" s="20">
        <f>VLOOKUP($B$11,ABONE,4,FALSE)</f>
        <v>172</v>
      </c>
      <c r="E34" s="20">
        <f>VLOOKUP($B$11,ABONE,5,FALSE)</f>
        <v>93631</v>
      </c>
      <c r="F34" s="20">
        <f>VLOOKUP($B$11,ABONE,6,FALSE)</f>
        <v>1958</v>
      </c>
      <c r="G34" s="20">
        <f>VLOOKUP($B$11,ABONE,7,FALSE)</f>
        <v>168</v>
      </c>
      <c r="H34" s="20">
        <f>VLOOKUP($B$11,ABONE,8,FALSE)</f>
        <v>2126</v>
      </c>
      <c r="I34" s="20">
        <f>VLOOKUP($B$11,ABONE,9,FALSE)</f>
        <v>13510</v>
      </c>
      <c r="J34" s="20">
        <f>VLOOKUP($B$11,ABONE,10,FALSE)</f>
        <v>740</v>
      </c>
      <c r="K34" s="20">
        <f>VLOOKUP($B$11,ABONE,11,FALSE)</f>
        <v>14250</v>
      </c>
      <c r="L34" s="20">
        <f>VLOOKUP($B$11,ABONE,12,FALSE)</f>
        <v>92</v>
      </c>
      <c r="M34" s="20">
        <f>VLOOKUP($B$11,ABONE,13,FALSE)</f>
        <v>122</v>
      </c>
      <c r="N34" s="20">
        <f>VLOOKUP($B$11,ABONE,14,FALSE)</f>
        <v>214</v>
      </c>
      <c r="O34" s="20">
        <f>VLOOKUP($B$11,ABONE,15,FALSE)</f>
        <v>110221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19143.600719358506</v>
      </c>
      <c r="D35" s="20">
        <f>VLOOKUP($B$11,TUKETIM,4,FALSE)</f>
        <v>143.54917083464696</v>
      </c>
      <c r="E35" s="20">
        <f>VLOOKUP($B$11,TUKETIM,5,FALSE)</f>
        <v>19287.149890193152</v>
      </c>
      <c r="F35" s="20">
        <f>VLOOKUP($B$11,TUKETIM,6,FALSE)</f>
        <v>502.12171639274112</v>
      </c>
      <c r="G35" s="20">
        <f>VLOOKUP($B$11,TUKETIM,7,FALSE)</f>
        <v>698.85140000000001</v>
      </c>
      <c r="H35" s="20">
        <f>VLOOKUP($B$11,TUKETIM,8,FALSE)</f>
        <v>1200.9731163927411</v>
      </c>
      <c r="I35" s="20">
        <f>VLOOKUP($B$11,TUKETIM,9,FALSE)</f>
        <v>8216.4008166487056</v>
      </c>
      <c r="J35" s="20">
        <f>VLOOKUP($B$11,TUKETIM,10,FALSE)</f>
        <v>10567.199387821576</v>
      </c>
      <c r="K35" s="20">
        <f>VLOOKUP($B$11,TUKETIM,11,FALSE)</f>
        <v>18783.600204470284</v>
      </c>
      <c r="L35" s="20">
        <f>VLOOKUP($B$11,TUKETIM,12,FALSE)</f>
        <v>1327.3233282194631</v>
      </c>
      <c r="M35" s="20">
        <f>VLOOKUP($B$11,TUKETIM,13,FALSE)</f>
        <v>18015.513084343434</v>
      </c>
      <c r="N35" s="20">
        <f>VLOOKUP($B$11,TUKETIM,14,FALSE)</f>
        <v>19342.836412562898</v>
      </c>
      <c r="O35" s="20">
        <f>VLOOKUP($B$11,TUKETIM,15,FALSE)</f>
        <v>58614.559623619076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541601.36899999797</v>
      </c>
      <c r="D36" s="20">
        <f>VLOOKUP($B$11,ANLASMA,4,FALSE)</f>
        <v>3468.9</v>
      </c>
      <c r="E36" s="20">
        <f>VLOOKUP($B$11,ANLASMA,5,FALSE)</f>
        <v>545070.26899999799</v>
      </c>
      <c r="F36" s="20">
        <f>VLOOKUP($B$11,ANLASMA,6,FALSE)</f>
        <v>8607.5040000000699</v>
      </c>
      <c r="G36" s="20">
        <f>VLOOKUP($B$11,ANLASMA,7,FALSE)</f>
        <v>7123.8</v>
      </c>
      <c r="H36" s="20">
        <f>VLOOKUP($B$11,ANLASMA,8,FALSE)</f>
        <v>15731.304000000069</v>
      </c>
      <c r="I36" s="20">
        <f>VLOOKUP($B$11,ANLASMA,9,FALSE)</f>
        <v>84415.643999995795</v>
      </c>
      <c r="J36" s="20">
        <f>VLOOKUP($B$11,ANLASMA,10,FALSE)</f>
        <v>140513.60000000001</v>
      </c>
      <c r="K36" s="20">
        <f>VLOOKUP($B$11,ANLASMA,11,FALSE)</f>
        <v>224929.24399999582</v>
      </c>
      <c r="L36" s="20">
        <f>VLOOKUP($B$11,ANLASMA,12,FALSE)</f>
        <v>7567.0019999999995</v>
      </c>
      <c r="M36" s="20">
        <f>VLOOKUP($B$11,ANLASMA,13,FALSE)</f>
        <v>103388.41</v>
      </c>
      <c r="N36" s="20">
        <f>VLOOKUP($B$11,ANLASMA,14,FALSE)</f>
        <v>110955.412</v>
      </c>
      <c r="O36" s="20">
        <f>VLOOKUP($B$11,ANLASMA,15,FALSE)</f>
        <v>896686.22899999388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4E19297-BB6F-47A8-9C87-7D1C02DE86E4}">
      <formula1>10</formula1>
      <formula2>10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9BA4-B6E8-4EF6-8D1C-3589DEF670F5}">
  <sheetPr>
    <tabColor theme="9"/>
  </sheetPr>
  <dimension ref="A1:AC67"/>
  <sheetViews>
    <sheetView topLeftCell="A12" workbookViewId="0">
      <selection activeCell="A12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111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0.13140040401583145</v>
      </c>
      <c r="D16" s="12">
        <f t="shared" si="1"/>
        <v>0.2827290262745098</v>
      </c>
      <c r="E16" s="12">
        <f t="shared" si="2"/>
        <v>0.13156736474563549</v>
      </c>
      <c r="F16" s="12">
        <f t="shared" si="3"/>
        <v>0.93870527098981593</v>
      </c>
      <c r="G16" s="12">
        <f t="shared" si="4"/>
        <v>2.4161838927582537</v>
      </c>
      <c r="H16" s="12">
        <f t="shared" si="5"/>
        <v>1.2454380646755472</v>
      </c>
      <c r="I16" s="12">
        <f t="shared" si="6"/>
        <v>0.28750094718678104</v>
      </c>
      <c r="J16" s="12">
        <f t="shared" si="7"/>
        <v>3.4140120721774192</v>
      </c>
      <c r="K16" s="12">
        <f t="shared" si="8"/>
        <v>0.40457988200624123</v>
      </c>
      <c r="L16" s="12">
        <f t="shared" si="9"/>
        <v>19.491557857142855</v>
      </c>
      <c r="M16" s="12">
        <f t="shared" si="10"/>
        <v>0.36479811034482756</v>
      </c>
      <c r="N16" s="12">
        <f t="shared" si="11"/>
        <v>6.5921152372093008</v>
      </c>
      <c r="O16" s="16">
        <f t="shared" si="12"/>
        <v>0.26376904577924254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1.0891811773205699E-2</v>
      </c>
      <c r="D19" s="12">
        <f t="shared" si="1"/>
        <v>0</v>
      </c>
      <c r="E19" s="12">
        <f t="shared" si="2"/>
        <v>1.0879794847290427E-2</v>
      </c>
      <c r="F19" s="12">
        <f t="shared" si="3"/>
        <v>2.6520767101004466E-2</v>
      </c>
      <c r="G19" s="12">
        <f t="shared" si="4"/>
        <v>0</v>
      </c>
      <c r="H19" s="12">
        <f t="shared" si="5"/>
        <v>2.1014908089763435E-2</v>
      </c>
      <c r="I19" s="12">
        <f t="shared" si="6"/>
        <v>3.4847809470822E-2</v>
      </c>
      <c r="J19" s="12">
        <f t="shared" si="7"/>
        <v>0</v>
      </c>
      <c r="K19" s="12">
        <f t="shared" si="8"/>
        <v>3.3542858280652302E-2</v>
      </c>
      <c r="L19" s="12">
        <f t="shared" si="9"/>
        <v>0.32324062142857141</v>
      </c>
      <c r="M19" s="12">
        <f t="shared" si="10"/>
        <v>0</v>
      </c>
      <c r="N19" s="12">
        <f t="shared" si="11"/>
        <v>0.10524113255813952</v>
      </c>
      <c r="O19" s="16">
        <f t="shared" si="12"/>
        <v>1.5408959554812678E-2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0.14229221578903714</v>
      </c>
      <c r="D22" s="12">
        <f t="shared" ref="D22:O22" si="13">SUM(D15:D21)</f>
        <v>0.2827290262745098</v>
      </c>
      <c r="E22" s="12">
        <f t="shared" si="13"/>
        <v>0.14244715959292592</v>
      </c>
      <c r="F22" s="12">
        <f t="shared" si="13"/>
        <v>0.96522603809082042</v>
      </c>
      <c r="G22" s="12">
        <f t="shared" si="13"/>
        <v>2.4161838927582537</v>
      </c>
      <c r="H22" s="12">
        <f t="shared" si="13"/>
        <v>1.2664529727653107</v>
      </c>
      <c r="I22" s="12">
        <f t="shared" si="13"/>
        <v>0.32234875665760304</v>
      </c>
      <c r="J22" s="12">
        <f t="shared" si="13"/>
        <v>3.4140120721774192</v>
      </c>
      <c r="K22" s="12">
        <f t="shared" si="13"/>
        <v>0.43812274028689352</v>
      </c>
      <c r="L22" s="12">
        <f t="shared" si="13"/>
        <v>19.814798478571426</v>
      </c>
      <c r="M22" s="12">
        <f t="shared" si="13"/>
        <v>0.36479811034482756</v>
      </c>
      <c r="N22" s="12">
        <f t="shared" si="13"/>
        <v>6.6973563697674408</v>
      </c>
      <c r="O22" s="12">
        <f t="shared" si="13"/>
        <v>0.27917800533405523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0.19312805193398883</v>
      </c>
      <c r="D26" s="12">
        <f>IFERROR((SUMIFS(MESKENOG2,KAYNAK,A26,SEBEP,B26,SÜRE,"Uzun",BİLDİRİM,"Bildirimli",İL,$B$10,İLÇE,$B$11)/VLOOKUP($B$11,ABONE,4,FALSE)),0)</f>
        <v>0.17605407921568628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0.19310921423558683</v>
      </c>
      <c r="F26" s="12">
        <f>IFERROR((SUMIFS(TARIMSALAG2,KAYNAK,A26,SEBEP,B26,SÜRE,"Uzun",BİLDİRİM,"Bildirimli",İL,$B$10,İLÇE,$B$11)/VLOOKUP($B$11,ABONE,6,FALSE)),0)</f>
        <v>0.58597358433035718</v>
      </c>
      <c r="G26" s="12">
        <f>IFERROR((SUMIFS(TARIMSALOG2,KAYNAK,A26,SEBEP,B26,SÜRE,"Uzun",BİLDİRİM,"Bildirimli",İL,$B$10,İLÇE,$B$11)/VLOOKUP($B$11,ABONE,7,FALSE)),0)</f>
        <v>1.6451216847710328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0.80585863105018785</v>
      </c>
      <c r="I26" s="12">
        <f>IFERROR((SUMIFS(TICARETHANEAG2,KAYNAK,A26,SEBEP,B26,SÜRE,"Uzun",BİLDİRİM,"Bildirimli",İL,$B$10,İLÇE,$B$11)/VLOOKUP($B$11,ABONE,9,FALSE)),0)</f>
        <v>0.4962687944990587</v>
      </c>
      <c r="J26" s="12">
        <f>IFERROR((SUMIFS(TICARETHANEOG2,KAYNAK,A26,SEBEP,B26,SÜRE,"Uzun",BİLDİRİM,"Bildirimli",İL,$B$10,İLÇE,$B$11)/VLOOKUP($B$11,ABONE,10,FALSE)),0)</f>
        <v>2.8253264096774195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0.58348536716327759</v>
      </c>
      <c r="L26" s="12">
        <f>IFERROR((SUMIFS(SANAYIAG2,KAYNAK,A26,SEBEP,B26,SÜRE,"Uzun",BİLDİRİM,"Bildirimli",İL,$B$10,İLÇE,$B$11)/VLOOKUP($B$11,ABONE,12,FALSE)),0)</f>
        <v>8.8311235714285719</v>
      </c>
      <c r="M26" s="12">
        <f>IFERROR((SUMIFS(SANAYIOG2,KAYNAK,A26,SEBEP,B26,SÜRE,"Uzun",BİLDİRİM,"Bildirimli",İL,$B$10,İLÇE,$B$11)/VLOOKUP($B$11,ABONE,13,FALSE)),0)</f>
        <v>23.045546034482758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18.417594534883719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0.31551539265014417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5.890641486550873E-4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5.884142347214711E-4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7.015111901275883E-4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6.7524159452385737E-4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5.5837460683408802E-4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0.19371711608264391</v>
      </c>
      <c r="D30" s="12">
        <f t="shared" ref="D30:O30" si="14">SUM(D25:D29)</f>
        <v>0.17605407921568628</v>
      </c>
      <c r="E30" s="12">
        <f t="shared" si="14"/>
        <v>0.1936976284703083</v>
      </c>
      <c r="F30" s="12">
        <f t="shared" si="14"/>
        <v>0.58597358433035718</v>
      </c>
      <c r="G30" s="12">
        <f t="shared" si="14"/>
        <v>1.6451216847710328</v>
      </c>
      <c r="H30" s="12">
        <f t="shared" si="14"/>
        <v>0.80585863105018785</v>
      </c>
      <c r="I30" s="12">
        <f t="shared" si="14"/>
        <v>0.49697030568918626</v>
      </c>
      <c r="J30" s="12">
        <f t="shared" si="14"/>
        <v>2.8253264096774195</v>
      </c>
      <c r="K30" s="12">
        <f t="shared" si="14"/>
        <v>0.5841606087578014</v>
      </c>
      <c r="L30" s="12">
        <f t="shared" si="14"/>
        <v>8.8311235714285719</v>
      </c>
      <c r="M30" s="12">
        <f t="shared" si="14"/>
        <v>23.045546034482758</v>
      </c>
      <c r="N30" s="12">
        <f t="shared" si="14"/>
        <v>18.417594534883719</v>
      </c>
      <c r="O30" s="12">
        <f t="shared" si="14"/>
        <v>0.31607376725697828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46174</v>
      </c>
      <c r="D34" s="20">
        <f>VLOOKUP($B$11,ABONE,4,FALSE)</f>
        <v>51</v>
      </c>
      <c r="E34" s="20">
        <f>VLOOKUP($B$11,ABONE,5,FALSE)</f>
        <v>46225</v>
      </c>
      <c r="F34" s="20">
        <f>VLOOKUP($B$11,ABONE,6,FALSE)</f>
        <v>3584</v>
      </c>
      <c r="G34" s="20">
        <f>VLOOKUP($B$11,ABONE,7,FALSE)</f>
        <v>939</v>
      </c>
      <c r="H34" s="20">
        <f>VLOOKUP($B$11,ABONE,8,FALSE)</f>
        <v>4523</v>
      </c>
      <c r="I34" s="20">
        <f>VLOOKUP($B$11,ABONE,9,FALSE)</f>
        <v>9562</v>
      </c>
      <c r="J34" s="20">
        <f>VLOOKUP($B$11,ABONE,10,FALSE)</f>
        <v>372</v>
      </c>
      <c r="K34" s="20">
        <f>VLOOKUP($B$11,ABONE,11,FALSE)</f>
        <v>9934</v>
      </c>
      <c r="L34" s="20">
        <f>VLOOKUP($B$11,ABONE,12,FALSE)</f>
        <v>14</v>
      </c>
      <c r="M34" s="20">
        <f>VLOOKUP($B$11,ABONE,13,FALSE)</f>
        <v>29</v>
      </c>
      <c r="N34" s="20">
        <f>VLOOKUP($B$11,ABONE,14,FALSE)</f>
        <v>43</v>
      </c>
      <c r="O34" s="20">
        <f>VLOOKUP($B$11,ABONE,15,FALSE)</f>
        <v>60725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7994.3686664283396</v>
      </c>
      <c r="D35" s="20">
        <f>VLOOKUP($B$11,TUKETIM,4,FALSE)</f>
        <v>13.278850951285001</v>
      </c>
      <c r="E35" s="20">
        <f>VLOOKUP($B$11,TUKETIM,5,FALSE)</f>
        <v>8007.6475173796243</v>
      </c>
      <c r="F35" s="20">
        <f>VLOOKUP($B$11,TUKETIM,6,FALSE)</f>
        <v>4719.3581408370856</v>
      </c>
      <c r="G35" s="20">
        <f>VLOOKUP($B$11,TUKETIM,7,FALSE)</f>
        <v>3926.3325442110126</v>
      </c>
      <c r="H35" s="20">
        <f>VLOOKUP($B$11,TUKETIM,8,FALSE)</f>
        <v>8645.6906850480991</v>
      </c>
      <c r="I35" s="20">
        <f>VLOOKUP($B$11,TUKETIM,9,FALSE)</f>
        <v>5336.3314666903434</v>
      </c>
      <c r="J35" s="20">
        <f>VLOOKUP($B$11,TUKETIM,10,FALSE)</f>
        <v>2966.03275455841</v>
      </c>
      <c r="K35" s="20">
        <f>VLOOKUP($B$11,TUKETIM,11,FALSE)</f>
        <v>8302.3642212487539</v>
      </c>
      <c r="L35" s="20">
        <f>VLOOKUP($B$11,TUKETIM,12,FALSE)</f>
        <v>51.476100000000002</v>
      </c>
      <c r="M35" s="20">
        <f>VLOOKUP($B$11,TUKETIM,13,FALSE)</f>
        <v>4854.1763392405064</v>
      </c>
      <c r="N35" s="20">
        <f>VLOOKUP($B$11,TUKETIM,14,FALSE)</f>
        <v>4905.6524392405063</v>
      </c>
      <c r="O35" s="20">
        <f>VLOOKUP($B$11,TUKETIM,15,FALSE)</f>
        <v>29861.354862916982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240667.90900001299</v>
      </c>
      <c r="D36" s="20">
        <f>VLOOKUP($B$11,ANLASMA,4,FALSE)</f>
        <v>337.7</v>
      </c>
      <c r="E36" s="20">
        <f>VLOOKUP($B$11,ANLASMA,5,FALSE)</f>
        <v>241005.60900001301</v>
      </c>
      <c r="F36" s="20">
        <f>VLOOKUP($B$11,ANLASMA,6,FALSE)</f>
        <v>28422.255999999597</v>
      </c>
      <c r="G36" s="20">
        <f>VLOOKUP($B$11,ANLASMA,7,FALSE)</f>
        <v>30460.890000000003</v>
      </c>
      <c r="H36" s="20">
        <f>VLOOKUP($B$11,ANLASMA,8,FALSE)</f>
        <v>58883.1459999996</v>
      </c>
      <c r="I36" s="20">
        <f>VLOOKUP($B$11,ANLASMA,9,FALSE)</f>
        <v>59650.609000000797</v>
      </c>
      <c r="J36" s="20">
        <f>VLOOKUP($B$11,ANLASMA,10,FALSE)</f>
        <v>70387.956000000006</v>
      </c>
      <c r="K36" s="20">
        <f>VLOOKUP($B$11,ANLASMA,11,FALSE)</f>
        <v>130038.5650000008</v>
      </c>
      <c r="L36" s="20">
        <f>VLOOKUP($B$11,ANLASMA,12,FALSE)</f>
        <v>721.08299999999997</v>
      </c>
      <c r="M36" s="20">
        <f>VLOOKUP($B$11,ANLASMA,13,FALSE)</f>
        <v>19051.317999999999</v>
      </c>
      <c r="N36" s="20">
        <f>VLOOKUP($B$11,ANLASMA,14,FALSE)</f>
        <v>19772.400999999998</v>
      </c>
      <c r="O36" s="20">
        <f>VLOOKUP($B$11,ANLASMA,15,FALSE)</f>
        <v>449699.72100001341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472E9CC-85B6-4B74-BBA4-215E3789D204}">
      <formula1>10</formula1>
      <formula2>10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2EE53-478B-4A6D-B19B-0C1B697E07FF}">
  <sheetPr>
    <tabColor theme="9"/>
  </sheetPr>
  <dimension ref="A1:AC67"/>
  <sheetViews>
    <sheetView topLeftCell="A4" workbookViewId="0">
      <selection activeCell="A4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94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6.1038309282433353E-2</v>
      </c>
      <c r="D16" s="12">
        <f t="shared" si="1"/>
        <v>0.91731417292516992</v>
      </c>
      <c r="E16" s="12">
        <f t="shared" si="2"/>
        <v>6.3308532962755876E-2</v>
      </c>
      <c r="F16" s="12">
        <f t="shared" si="3"/>
        <v>0.16323169704087737</v>
      </c>
      <c r="G16" s="12">
        <f t="shared" si="4"/>
        <v>5.3007961743119258</v>
      </c>
      <c r="H16" s="12">
        <f t="shared" si="5"/>
        <v>1.4263772489714286</v>
      </c>
      <c r="I16" s="12">
        <f t="shared" si="6"/>
        <v>0.1289763468067327</v>
      </c>
      <c r="J16" s="12">
        <f t="shared" si="7"/>
        <v>3.6357091658273384</v>
      </c>
      <c r="K16" s="12">
        <f t="shared" si="8"/>
        <v>0.2416131721894858</v>
      </c>
      <c r="L16" s="12">
        <f t="shared" si="9"/>
        <v>0.10468532032258064</v>
      </c>
      <c r="M16" s="12">
        <f t="shared" si="10"/>
        <v>0</v>
      </c>
      <c r="N16" s="12">
        <f t="shared" si="11"/>
        <v>7.9152315365853654E-2</v>
      </c>
      <c r="O16" s="16">
        <f t="shared" si="12"/>
        <v>0.11457944130198101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2.9071796033885013E-2</v>
      </c>
      <c r="D19" s="12">
        <f t="shared" si="1"/>
        <v>0</v>
      </c>
      <c r="E19" s="12">
        <f t="shared" si="2"/>
        <v>2.8994718677640429E-2</v>
      </c>
      <c r="F19" s="12">
        <f t="shared" si="3"/>
        <v>1.1378813298404787E-2</v>
      </c>
      <c r="G19" s="12">
        <f t="shared" si="4"/>
        <v>0</v>
      </c>
      <c r="H19" s="12">
        <f t="shared" si="5"/>
        <v>8.5811652167669186E-3</v>
      </c>
      <c r="I19" s="12">
        <f t="shared" si="6"/>
        <v>4.6891366004727236E-2</v>
      </c>
      <c r="J19" s="12">
        <f t="shared" si="7"/>
        <v>0</v>
      </c>
      <c r="K19" s="12">
        <f t="shared" si="8"/>
        <v>4.5385207743685742E-2</v>
      </c>
      <c r="L19" s="12">
        <f t="shared" si="9"/>
        <v>0.10013780974193549</v>
      </c>
      <c r="M19" s="12">
        <f t="shared" si="10"/>
        <v>0</v>
      </c>
      <c r="N19" s="12">
        <f t="shared" si="11"/>
        <v>7.571395370731708E-2</v>
      </c>
      <c r="O19" s="16">
        <f t="shared" si="12"/>
        <v>3.0776043926985595E-2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9.011010531631837E-2</v>
      </c>
      <c r="D22" s="12">
        <f t="shared" ref="D22:O22" si="13">SUM(D15:D21)</f>
        <v>0.91731417292516992</v>
      </c>
      <c r="E22" s="12">
        <f t="shared" si="13"/>
        <v>9.2303251640396308E-2</v>
      </c>
      <c r="F22" s="12">
        <f t="shared" si="13"/>
        <v>0.17461051033928215</v>
      </c>
      <c r="G22" s="12">
        <f t="shared" si="13"/>
        <v>5.3007961743119258</v>
      </c>
      <c r="H22" s="12">
        <f t="shared" si="13"/>
        <v>1.4349584141881955</v>
      </c>
      <c r="I22" s="12">
        <f t="shared" si="13"/>
        <v>0.17586771281145994</v>
      </c>
      <c r="J22" s="12">
        <f t="shared" si="13"/>
        <v>3.6357091658273384</v>
      </c>
      <c r="K22" s="12">
        <f t="shared" si="13"/>
        <v>0.28699837993317157</v>
      </c>
      <c r="L22" s="12">
        <f t="shared" si="13"/>
        <v>0.20482313006451613</v>
      </c>
      <c r="M22" s="12">
        <f t="shared" si="13"/>
        <v>0</v>
      </c>
      <c r="N22" s="12">
        <f t="shared" si="13"/>
        <v>0.15486626907317075</v>
      </c>
      <c r="O22" s="12">
        <f t="shared" si="13"/>
        <v>0.1453554852289666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0.11654535872906796</v>
      </c>
      <c r="D26" s="12">
        <f>IFERROR((SUMIFS(MESKENOG2,KAYNAK,A26,SEBEP,B26,SÜRE,"Uzun",BİLDİRİM,"Bildirimli",İL,$B$10,İLÇE,$B$11)/VLOOKUP($B$11,ABONE,4,FALSE)),0)</f>
        <v>5.5018714591836728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0.13082334478311841</v>
      </c>
      <c r="F26" s="12">
        <f>IFERROR((SUMIFS(TARIMSALAG2,KAYNAK,A26,SEBEP,B26,SÜRE,"Uzun",BİLDİRİM,"Bildirimli",İL,$B$10,İLÇE,$B$11)/VLOOKUP($B$11,ABONE,6,FALSE)),0)</f>
        <v>0.78738184336989026</v>
      </c>
      <c r="G26" s="12">
        <f>IFERROR((SUMIFS(TARIMSALOG2,KAYNAK,A26,SEBEP,B26,SÜRE,"Uzun",BİLDİRİM,"Bildirimli",İL,$B$10,İLÇE,$B$11)/VLOOKUP($B$11,ABONE,7,FALSE)),0)</f>
        <v>6.1850105351681952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2.1144679954135337</v>
      </c>
      <c r="I26" s="12">
        <f>IFERROR((SUMIFS(TICARETHANEAG2,KAYNAK,A26,SEBEP,B26,SÜRE,"Uzun",BİLDİRİM,"Bildirimli",İL,$B$10,İLÇE,$B$11)/VLOOKUP($B$11,ABONE,9,FALSE)),0)</f>
        <v>0.41172436767339138</v>
      </c>
      <c r="J26" s="12">
        <f>IFERROR((SUMIFS(TICARETHANEOG2,KAYNAK,A26,SEBEP,B26,SÜRE,"Uzun",BİLDİRİM,"Bildirimli",İL,$B$10,İLÇE,$B$11)/VLOOKUP($B$11,ABONE,10,FALSE)),0)</f>
        <v>15.314375287769783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0.89039992582322347</v>
      </c>
      <c r="L26" s="12">
        <f>IFERROR((SUMIFS(SANAYIAG2,KAYNAK,A26,SEBEP,B26,SÜRE,"Uzun",BİLDİRİM,"Bildirimli",İL,$B$10,İLÇE,$B$11)/VLOOKUP($B$11,ABONE,12,FALSE)),0)</f>
        <v>0.78225126129032263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0.59145827073170731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0.2718211717019749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1.9966878218018735E-3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1.9913940512219317E-3</v>
      </c>
      <c r="F28" s="12">
        <f>IFERROR((SUMIFS(TARIMSALAG2,KAYNAK,A28,SEBEP,B28,SÜRE,"Uzun",BİLDİRİM,"Bildirimli",İL,$B$10,İLÇE,$B$11)/VLOOKUP($B$11,ABONE,6,FALSE)),0)</f>
        <v>1.6860895712861416E-2</v>
      </c>
      <c r="G28" s="12">
        <f>IFERROR((SUMIFS(TARIMSALOG2,KAYNAK,A28,SEBEP,B28,SÜRE,"Uzun",BİLDİRİM,"Bildirimli",İL,$B$10,İLÇE,$B$11)/VLOOKUP($B$11,ABONE,7,FALSE)),0)</f>
        <v>1.1565567278287463E-2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1.5558961578947369E-2</v>
      </c>
      <c r="I28" s="12">
        <f>IFERROR((SUMIFS(TICARETHANEAG2,KAYNAK,A28,SEBEP,B28,SÜRE,"Uzun",BİLDİRİM,"Bildirimli",İL,$B$10,İLÇE,$B$11)/VLOOKUP($B$11,ABONE,9,FALSE)),0)</f>
        <v>1.4615742580876209E-2</v>
      </c>
      <c r="J28" s="12">
        <f>IFERROR((SUMIFS(TICARETHANEOG2,KAYNAK,A28,SEBEP,B28,SÜRE,"Uzun",BİLDİRİM,"Bildirimli",İL,$B$10,İLÇE,$B$11)/VLOOKUP($B$11,ABONE,10,FALSE)),0)</f>
        <v>8.1519208633093532E-2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1.6764692732524553E-2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4.2187331439874146E-3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0.11854204655086983</v>
      </c>
      <c r="D30" s="12">
        <f t="shared" ref="D30:O30" si="14">SUM(D25:D29)</f>
        <v>5.5018714591836728</v>
      </c>
      <c r="E30" s="12">
        <f t="shared" si="14"/>
        <v>0.13281473883434033</v>
      </c>
      <c r="F30" s="12">
        <f t="shared" si="14"/>
        <v>0.80424273908275168</v>
      </c>
      <c r="G30" s="12">
        <f t="shared" si="14"/>
        <v>6.1965761024464827</v>
      </c>
      <c r="H30" s="12">
        <f t="shared" si="14"/>
        <v>2.1300269569924812</v>
      </c>
      <c r="I30" s="12">
        <f t="shared" si="14"/>
        <v>0.4263401102542676</v>
      </c>
      <c r="J30" s="12">
        <f t="shared" si="14"/>
        <v>15.395894496402876</v>
      </c>
      <c r="K30" s="12">
        <f t="shared" si="14"/>
        <v>0.90716461855574804</v>
      </c>
      <c r="L30" s="12">
        <f t="shared" si="14"/>
        <v>0.78225126129032263</v>
      </c>
      <c r="M30" s="12">
        <f t="shared" si="14"/>
        <v>0</v>
      </c>
      <c r="N30" s="12">
        <f t="shared" si="14"/>
        <v>0.59145827073170731</v>
      </c>
      <c r="O30" s="12">
        <f t="shared" si="14"/>
        <v>0.2760399048459623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55298</v>
      </c>
      <c r="D34" s="20">
        <f>VLOOKUP($B$11,ABONE,4,FALSE)</f>
        <v>147</v>
      </c>
      <c r="E34" s="20">
        <f>VLOOKUP($B$11,ABONE,5,FALSE)</f>
        <v>55445</v>
      </c>
      <c r="F34" s="20">
        <f>VLOOKUP($B$11,ABONE,6,FALSE)</f>
        <v>1003</v>
      </c>
      <c r="G34" s="20">
        <f>VLOOKUP($B$11,ABONE,7,FALSE)</f>
        <v>327</v>
      </c>
      <c r="H34" s="20">
        <f>VLOOKUP($B$11,ABONE,8,FALSE)</f>
        <v>1330</v>
      </c>
      <c r="I34" s="20">
        <f>VLOOKUP($B$11,ABONE,9,FALSE)</f>
        <v>8377</v>
      </c>
      <c r="J34" s="20">
        <f>VLOOKUP($B$11,ABONE,10,FALSE)</f>
        <v>278</v>
      </c>
      <c r="K34" s="20">
        <f>VLOOKUP($B$11,ABONE,11,FALSE)</f>
        <v>8655</v>
      </c>
      <c r="L34" s="20">
        <f>VLOOKUP($B$11,ABONE,12,FALSE)</f>
        <v>31</v>
      </c>
      <c r="M34" s="20">
        <f>VLOOKUP($B$11,ABONE,13,FALSE)</f>
        <v>10</v>
      </c>
      <c r="N34" s="20">
        <f>VLOOKUP($B$11,ABONE,14,FALSE)</f>
        <v>41</v>
      </c>
      <c r="O34" s="20">
        <f>VLOOKUP($B$11,ABONE,15,FALSE)</f>
        <v>65471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8833.0020663099604</v>
      </c>
      <c r="D35" s="20">
        <f>VLOOKUP($B$11,TUKETIM,4,FALSE)</f>
        <v>278.89325946450811</v>
      </c>
      <c r="E35" s="20">
        <f>VLOOKUP($B$11,TUKETIM,5,FALSE)</f>
        <v>9111.8953257744688</v>
      </c>
      <c r="F35" s="20">
        <f>VLOOKUP($B$11,TUKETIM,6,FALSE)</f>
        <v>539.75393127883922</v>
      </c>
      <c r="G35" s="20">
        <f>VLOOKUP($B$11,TUKETIM,7,FALSE)</f>
        <v>1902.4002726166118</v>
      </c>
      <c r="H35" s="20">
        <f>VLOOKUP($B$11,TUKETIM,8,FALSE)</f>
        <v>2442.1542038954512</v>
      </c>
      <c r="I35" s="20">
        <f>VLOOKUP($B$11,TUKETIM,9,FALSE)</f>
        <v>3430.6861028637277</v>
      </c>
      <c r="J35" s="20">
        <f>VLOOKUP($B$11,TUKETIM,10,FALSE)</f>
        <v>1628.5094932208915</v>
      </c>
      <c r="K35" s="20">
        <f>VLOOKUP($B$11,TUKETIM,11,FALSE)</f>
        <v>5059.195596084619</v>
      </c>
      <c r="L35" s="20">
        <f>VLOOKUP($B$11,TUKETIM,12,FALSE)</f>
        <v>106.2835</v>
      </c>
      <c r="M35" s="20">
        <f>VLOOKUP($B$11,TUKETIM,13,FALSE)</f>
        <v>4560.2884999999997</v>
      </c>
      <c r="N35" s="20">
        <f>VLOOKUP($B$11,TUKETIM,14,FALSE)</f>
        <v>4666.5720000000001</v>
      </c>
      <c r="O35" s="20">
        <f>VLOOKUP($B$11,TUKETIM,15,FALSE)</f>
        <v>21279.81712575454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289384.25499998394</v>
      </c>
      <c r="D36" s="20">
        <f>VLOOKUP($B$11,ANLASMA,4,FALSE)</f>
        <v>17115.3</v>
      </c>
      <c r="E36" s="20">
        <f>VLOOKUP($B$11,ANLASMA,5,FALSE)</f>
        <v>306499.55499998393</v>
      </c>
      <c r="F36" s="20">
        <f>VLOOKUP($B$11,ANLASMA,6,FALSE)</f>
        <v>8464.0500000000284</v>
      </c>
      <c r="G36" s="20">
        <f>VLOOKUP($B$11,ANLASMA,7,FALSE)</f>
        <v>14179.788</v>
      </c>
      <c r="H36" s="20">
        <f>VLOOKUP($B$11,ANLASMA,8,FALSE)</f>
        <v>22643.838000000029</v>
      </c>
      <c r="I36" s="20">
        <f>VLOOKUP($B$11,ANLASMA,9,FALSE)</f>
        <v>46237.268999999797</v>
      </c>
      <c r="J36" s="20">
        <f>VLOOKUP($B$11,ANLASMA,10,FALSE)</f>
        <v>46431.509999999995</v>
      </c>
      <c r="K36" s="20">
        <f>VLOOKUP($B$11,ANLASMA,11,FALSE)</f>
        <v>92668.778999999791</v>
      </c>
      <c r="L36" s="20">
        <f>VLOOKUP($B$11,ANLASMA,12,FALSE)</f>
        <v>547.93200000000002</v>
      </c>
      <c r="M36" s="20">
        <f>VLOOKUP($B$11,ANLASMA,13,FALSE)</f>
        <v>11219.4</v>
      </c>
      <c r="N36" s="20">
        <f>VLOOKUP($B$11,ANLASMA,14,FALSE)</f>
        <v>11767.332</v>
      </c>
      <c r="O36" s="20">
        <f>VLOOKUP($B$11,ANLASMA,15,FALSE)</f>
        <v>433579.50399998378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46E51E3-E085-437F-B0F2-29584C2DA899}">
      <formula1>10</formula1>
      <formula2>10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AC66"/>
  <sheetViews>
    <sheetView zoomScale="80" zoomScaleNormal="80" workbookViewId="0">
      <selection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"/>
      <c r="B11" s="9"/>
      <c r="C11" s="22"/>
      <c r="D11" s="23"/>
      <c r="E11" s="22"/>
      <c r="F11" s="23"/>
      <c r="G11" s="22"/>
      <c r="H11" s="23"/>
      <c r="I11" s="22"/>
      <c r="J11" s="23"/>
      <c r="K11" s="22"/>
      <c r="L11" s="23"/>
      <c r="M11" s="22"/>
      <c r="N11" s="23"/>
      <c r="O11" s="22"/>
    </row>
    <row r="12" spans="1:29" x14ac:dyDescent="0.3">
      <c r="A12" s="44" t="s">
        <v>67</v>
      </c>
      <c r="B12" s="44"/>
      <c r="C12" s="45" t="s">
        <v>54</v>
      </c>
      <c r="D12" s="45"/>
      <c r="E12" s="45"/>
      <c r="F12" s="45" t="s">
        <v>55</v>
      </c>
      <c r="G12" s="45"/>
      <c r="H12" s="45"/>
      <c r="I12" s="45" t="s">
        <v>56</v>
      </c>
      <c r="J12" s="45"/>
      <c r="K12" s="45"/>
      <c r="L12" s="45" t="s">
        <v>57</v>
      </c>
      <c r="M12" s="45"/>
      <c r="N12" s="45"/>
      <c r="O12" s="46" t="s">
        <v>58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14" t="s">
        <v>17</v>
      </c>
      <c r="B13" s="14" t="s">
        <v>18</v>
      </c>
      <c r="C13" s="15" t="s">
        <v>19</v>
      </c>
      <c r="D13" s="15" t="s">
        <v>2</v>
      </c>
      <c r="E13" s="15" t="s">
        <v>59</v>
      </c>
      <c r="F13" s="15" t="s">
        <v>19</v>
      </c>
      <c r="G13" s="15" t="s">
        <v>2</v>
      </c>
      <c r="H13" s="15" t="s">
        <v>59</v>
      </c>
      <c r="I13" s="15" t="s">
        <v>19</v>
      </c>
      <c r="J13" s="15" t="s">
        <v>2</v>
      </c>
      <c r="K13" s="15" t="s">
        <v>59</v>
      </c>
      <c r="L13" s="15" t="s">
        <v>19</v>
      </c>
      <c r="M13" s="15" t="s">
        <v>2</v>
      </c>
      <c r="N13" s="15" t="s">
        <v>59</v>
      </c>
      <c r="O13" s="46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80</v>
      </c>
      <c r="B14" s="14" t="s">
        <v>22</v>
      </c>
      <c r="C14" s="12">
        <f t="shared" ref="C14" si="0">IFERROR((SUMIFS(MESKENAG2,KAYNAK,A14,SEBEP,B14,SÜRE,"Uzun",BİLDİRİM,"Bildirimsiz",İL,$B$10)/VLOOKUP($B$10,ABONE,3,FALSE)),0)</f>
        <v>1.4585063450492494E-3</v>
      </c>
      <c r="D14" s="12">
        <f t="shared" ref="D14" si="1">IFERROR((SUMIFS(MESKENOG2,KAYNAK,A14,SEBEP,B14,SÜRE,"Uzun",BİLDİRİM,"Bildirimsiz",İL,$B$10)/VLOOKUP($B$10,ABONE,4,FALSE)),0)</f>
        <v>2.2650283575105287E-2</v>
      </c>
      <c r="E14" s="12">
        <f t="shared" ref="E14:E20" si="2">IFERROR(((SUMIFS(MESKENAG2,KAYNAK,A14,SEBEP,B14,SÜRE,"Uzun",BİLDİRİM,"Bildirimsiz",İL,$B$10)+SUMIFS(MESKENOG2,KAYNAK,A14,SEBEP,B14,SÜRE,"Uzun",BİLDİRİM,"Bildirimsiz",İL,$B$10))/VLOOKUP($B$10,ABONE,5,FALSE)),0)</f>
        <v>1.4779065409670962E-3</v>
      </c>
      <c r="F14" s="12">
        <f t="shared" ref="F14" si="3">IFERROR((SUMIFS(TARIMSALAG2,KAYNAK,A14,SEBEP,B14,SÜRE,"Uzun",BİLDİRİM,"Bildirimsiz",İL,$B$10)/VLOOKUP($B$10,ABONE,6,FALSE)),0)</f>
        <v>6.1251677541485419E-4</v>
      </c>
      <c r="G14" s="12">
        <f t="shared" ref="G14" si="4">IFERROR((SUMIFS(TARIMSALOG2,KAYNAK,A14,SEBEP,B14,SÜRE,"Uzun",BİLDİRİM,"Bildirimsiz",İL,$B$10)/VLOOKUP($B$10,ABONE,7,FALSE)),0)</f>
        <v>2.5647205076434957E-3</v>
      </c>
      <c r="H14" s="12">
        <f t="shared" ref="H14:H20" si="5">IFERROR(((SUMIFS(TARIMSALAG2,KAYNAK,A14,SEBEP,B14,SÜRE,"Uzun",BİLDİRİM,"Bildirimsiz",İL,$B$10)+SUMIFS(TARIMSALOG2,KAYNAK,A14,SEBEP,B14,SÜRE,"Uzun",BİLDİRİM,"Bildirimsiz",İL,$B$10))/VLOOKUP($B$10,ABONE,8,FALSE)),0)</f>
        <v>8.5172124050185536E-4</v>
      </c>
      <c r="I14" s="12">
        <f t="shared" ref="I14" si="6">IFERROR((SUMIFS(TICARETHANEAG2,KAYNAK,A14,SEBEP,B14,SÜRE,"Uzun",BİLDİRİM,"Bildirimsiz",İL,$B$10)/VLOOKUP($B$10,ABONE,9,FALSE)),0)</f>
        <v>2.1169129427943151E-3</v>
      </c>
      <c r="J14" s="12">
        <f t="shared" ref="J14" si="7">IFERROR((SUMIFS(TICARETHANEOG2,KAYNAK,A14,SEBEP,B14,SÜRE,"Uzun",BİLDİRİM,"Bildirimsiz",İL,$B$10)/VLOOKUP($B$10,ABONE,10,FALSE)),0)</f>
        <v>5.5870942684766209E-2</v>
      </c>
      <c r="K14" s="12">
        <f t="shared" ref="K14:K20" si="8">IFERROR(((SUMIFS(TICARETHANEAG2,KAYNAK,A14,SEBEP,B14,SÜRE,"Uzun",BİLDİRİM,"Bildirimsiz",İL,$B$10)+SUMIFS(TICARETHANEOG2,KAYNAK,A14,SEBEP,B14,SÜRE,"Uzun",BİLDİRİM,"Bildirimsiz",İL,$B$10))/VLOOKUP($B$10,ABONE,11,FALSE)),0)</f>
        <v>3.3222106882943667E-3</v>
      </c>
      <c r="L14" s="12">
        <f t="shared" ref="L14" si="9">IFERROR((SUMIFS(SANAYIAG2,KAYNAK,A14,SEBEP,B14,SÜRE,"Uzun",BİLDİRİM,"Bildirimsiz",İL,$B$10)/VLOOKUP($B$10,ABONE,12,FALSE)),0)</f>
        <v>6.229291353383459E-5</v>
      </c>
      <c r="M14" s="12">
        <f t="shared" ref="M14" si="10">IFERROR((SUMIFS(SANAYIOG2,KAYNAK,A14,SEBEP,B14,SÜRE,"Uzun",BİLDİRİM,"Bildirimsiz",İL,$B$10)/VLOOKUP($B$10,ABONE,13,FALSE)),0)</f>
        <v>8.0734134241245131E-3</v>
      </c>
      <c r="N14" s="12">
        <f t="shared" ref="N14:N20" si="11">IFERROR(((SUMIFS(SANAYIAG2,KAYNAK,A14,SEBEP,B14,SÜRE,"Uzun",BİLDİRİM,"Bildirimsiz",İL,$B$10)+SUMIFS(SANAYIOG2,KAYNAK,A14,SEBEP,B14,SÜRE,"Uzun",BİLDİRİM,"Bildirimsiz",İL,$B$10))/VLOOKUP($B$10,ABONE,14,FALSE)),0)</f>
        <v>3.9989238336520074E-3</v>
      </c>
      <c r="O14" s="16">
        <f t="shared" ref="O14:O20" si="12">IFERROR(((SUMIFS(MESKENAG2,KAYNAK,A14,SEBEP,B14,SÜRE,"Uzun",BİLDİRİM,"Bildirimsiz",İL,$B$10)+SUMIFS(MESKENOG2,KAYNAK,A14,SEBEP,B14,SÜRE,"Uzun",BİLDİRİM,"Bildirimsiz",İL,$B$10)+SUMIFS(TARIMSALAG2,KAYNAK,A14,SEBEP,B14,SÜRE,"Uzun",BİLDİRİM,"Bildirimsiz",İL,$B$10)+SUMIFS(TARIMSALOG2,KAYNAK,A14,SEBEP,B14,SÜRE,"Uzun",BİLDİRİM,"Bildirimsiz",İL,$B$10)+SUMIFS(TICARETHANEAG2,KAYNAK,A14,SEBEP,B14,SÜRE,"Uzun",BİLDİRİM,"Bildirimsiz",İL,$B$10)+SUMIFS(TICARETHANEOG2,KAYNAK,A14,SEBEP,B14,SÜRE,"Uzun",BİLDİRİM,"Bildirimsiz",İL,$B$10)+SUMIFS(SANAYIAG2,KAYNAK,A14,SEBEP,B14,SÜRE,"Uzun",BİLDİRİM,"Bildirimsiz",İL,$B$10)+SUMIFS(SANAYIOG2,KAYNAK,A14,SEBEP,B14,SÜRE,"Uzun",BİLDİRİM,"Bildirimsiz",İL,$B$10))/VLOOKUP($B$10,ABONE,15,FALSE)),0)</f>
        <v>1.7726252728261351E-3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79</v>
      </c>
      <c r="B15" s="14" t="s">
        <v>22</v>
      </c>
      <c r="C15" s="12">
        <f t="shared" ref="C15:C20" si="13">IFERROR((SUMIFS(MESKENAG2,KAYNAK,A15,SEBEP,B15,SÜRE,"Uzun",BİLDİRİM,"Bildirimsiz",İL,$B$10)/VLOOKUP($B$10,ABONE,3,FALSE)),0)</f>
        <v>0.12163174428817347</v>
      </c>
      <c r="D15" s="12">
        <f t="shared" ref="D15:D20" si="14">IFERROR((SUMIFS(MESKENOG2,KAYNAK,A15,SEBEP,B15,SÜRE,"Uzun",BİLDİRİM,"Bildirimsiz",İL,$B$10)/VLOOKUP($B$10,ABONE,4,FALSE)),0)</f>
        <v>4.1112834990126368</v>
      </c>
      <c r="E15" s="12">
        <f t="shared" si="2"/>
        <v>0.12528410552458077</v>
      </c>
      <c r="F15" s="12">
        <f t="shared" ref="F15:F20" si="15">IFERROR((SUMIFS(TARIMSALAG2,KAYNAK,A15,SEBEP,B15,SÜRE,"Uzun",BİLDİRİM,"Bildirimsiz",İL,$B$10)/VLOOKUP($B$10,ABONE,6,FALSE)),0)</f>
        <v>0.4406936153970642</v>
      </c>
      <c r="G15" s="12">
        <f t="shared" ref="G15:G20" si="16">IFERROR((SUMIFS(TARIMSALOG2,KAYNAK,A15,SEBEP,B15,SÜRE,"Uzun",BİLDİRİM,"Bildirimsiz",İL,$B$10)/VLOOKUP($B$10,ABONE,7,FALSE)),0)</f>
        <v>3.0266579570949306</v>
      </c>
      <c r="H15" s="12">
        <f t="shared" si="5"/>
        <v>0.75755307369946756</v>
      </c>
      <c r="I15" s="12">
        <f t="shared" ref="I15:I20" si="17">IFERROR((SUMIFS(TICARETHANEAG2,KAYNAK,A15,SEBEP,B15,SÜRE,"Uzun",BİLDİRİM,"Bildirimsiz",İL,$B$10)/VLOOKUP($B$10,ABONE,9,FALSE)),0)</f>
        <v>0.27814552805683379</v>
      </c>
      <c r="J15" s="12">
        <f t="shared" ref="J15:J20" si="18">IFERROR((SUMIFS(TICARETHANEOG2,KAYNAK,A15,SEBEP,B15,SÜRE,"Uzun",BİLDİRİM,"Bildirimsiz",İL,$B$10)/VLOOKUP($B$10,ABONE,10,FALSE)),0)</f>
        <v>12.94041882732515</v>
      </c>
      <c r="K15" s="12">
        <f t="shared" si="8"/>
        <v>0.56206488319676984</v>
      </c>
      <c r="L15" s="12">
        <f t="shared" ref="L15:L20" si="19">IFERROR((SUMIFS(SANAYIAG2,KAYNAK,A15,SEBEP,B15,SÜRE,"Uzun",BİLDİRİM,"Bildirimsiz",İL,$B$10)/VLOOKUP($B$10,ABONE,12,FALSE)),0)</f>
        <v>8.8704929243625372</v>
      </c>
      <c r="M15" s="12">
        <f t="shared" ref="M15:M20" si="20">IFERROR((SUMIFS(SANAYIOG2,KAYNAK,A15,SEBEP,B15,SÜRE,"Uzun",BİLDİRİM,"Bildirimsiz",İL,$B$10)/VLOOKUP($B$10,ABONE,13,FALSE)),0)</f>
        <v>115.19188721451371</v>
      </c>
      <c r="N15" s="12">
        <f t="shared" si="11"/>
        <v>61.116378837496093</v>
      </c>
      <c r="O15" s="16">
        <f t="shared" si="12"/>
        <v>0.27658633962419349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3</v>
      </c>
      <c r="C16" s="12">
        <f t="shared" si="13"/>
        <v>1.3206399892291092E-2</v>
      </c>
      <c r="D16" s="12">
        <f t="shared" si="14"/>
        <v>2.1108397285914834E-2</v>
      </c>
      <c r="E16" s="12">
        <f t="shared" si="2"/>
        <v>1.3213633844210954E-2</v>
      </c>
      <c r="F16" s="12">
        <f t="shared" si="15"/>
        <v>6.5734575056387965E-4</v>
      </c>
      <c r="G16" s="12">
        <f t="shared" si="16"/>
        <v>2.5360027357946353E-2</v>
      </c>
      <c r="H16" s="12">
        <f t="shared" si="5"/>
        <v>3.6841772449195975E-3</v>
      </c>
      <c r="I16" s="12">
        <f t="shared" si="17"/>
        <v>2.4370250196220883E-2</v>
      </c>
      <c r="J16" s="12">
        <f t="shared" si="18"/>
        <v>0.84132765182598035</v>
      </c>
      <c r="K16" s="12">
        <f t="shared" si="8"/>
        <v>4.2688447344984219E-2</v>
      </c>
      <c r="L16" s="12">
        <f t="shared" si="19"/>
        <v>0.57328190708020044</v>
      </c>
      <c r="M16" s="12">
        <f t="shared" si="20"/>
        <v>2.5595251065499354</v>
      </c>
      <c r="N16" s="12">
        <f t="shared" si="11"/>
        <v>1.5493134601657108</v>
      </c>
      <c r="O16" s="16">
        <f t="shared" si="12"/>
        <v>1.9570225787643159E-2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4</v>
      </c>
      <c r="C17" s="12">
        <f t="shared" si="13"/>
        <v>3.1750797097347927E-4</v>
      </c>
      <c r="D17" s="12">
        <f t="shared" si="14"/>
        <v>6.0970163781001408E-3</v>
      </c>
      <c r="E17" s="12">
        <f t="shared" si="2"/>
        <v>3.2279887197672667E-4</v>
      </c>
      <c r="F17" s="12">
        <f t="shared" si="15"/>
        <v>3.463697841147092E-3</v>
      </c>
      <c r="G17" s="12">
        <f t="shared" si="16"/>
        <v>4.8160794635131237E-3</v>
      </c>
      <c r="H17" s="12">
        <f t="shared" si="5"/>
        <v>3.6294058137480122E-3</v>
      </c>
      <c r="I17" s="12">
        <f t="shared" si="17"/>
        <v>1.3212308833291169E-3</v>
      </c>
      <c r="J17" s="12">
        <f t="shared" si="18"/>
        <v>5.3461572398190042E-2</v>
      </c>
      <c r="K17" s="12">
        <f t="shared" si="8"/>
        <v>2.4903457641878941E-3</v>
      </c>
      <c r="L17" s="12">
        <f t="shared" si="19"/>
        <v>6.2529486215538851E-3</v>
      </c>
      <c r="M17" s="12">
        <f t="shared" si="20"/>
        <v>0.19347485732814526</v>
      </c>
      <c r="N17" s="12">
        <f t="shared" si="11"/>
        <v>9.8253007010834933E-2</v>
      </c>
      <c r="O17" s="16">
        <f t="shared" si="12"/>
        <v>8.5289778192743093E-4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78</v>
      </c>
      <c r="B18" s="14" t="s">
        <v>22</v>
      </c>
      <c r="C18" s="12">
        <f t="shared" si="13"/>
        <v>4.4135345473830564E-2</v>
      </c>
      <c r="D18" s="12">
        <f t="shared" si="14"/>
        <v>0</v>
      </c>
      <c r="E18" s="12">
        <f t="shared" si="2"/>
        <v>4.4094941389746491E-2</v>
      </c>
      <c r="F18" s="12">
        <f t="shared" si="15"/>
        <v>5.3627645723765598E-2</v>
      </c>
      <c r="G18" s="12">
        <f t="shared" si="16"/>
        <v>0</v>
      </c>
      <c r="H18" s="12">
        <f t="shared" si="5"/>
        <v>4.7056624422323813E-2</v>
      </c>
      <c r="I18" s="12">
        <f t="shared" si="17"/>
        <v>0.10815554034985844</v>
      </c>
      <c r="J18" s="12">
        <f t="shared" si="18"/>
        <v>0</v>
      </c>
      <c r="K18" s="12">
        <f t="shared" si="8"/>
        <v>0.10573042674306893</v>
      </c>
      <c r="L18" s="12">
        <f t="shared" si="19"/>
        <v>3.3399290039298242</v>
      </c>
      <c r="M18" s="12">
        <f t="shared" si="20"/>
        <v>0</v>
      </c>
      <c r="N18" s="12">
        <f t="shared" si="11"/>
        <v>1.6987019408132567</v>
      </c>
      <c r="O18" s="16">
        <f t="shared" si="12"/>
        <v>5.6134434500804735E-2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3</v>
      </c>
      <c r="C19" s="12">
        <f t="shared" si="13"/>
        <v>1.9069882363996064E-3</v>
      </c>
      <c r="D19" s="12">
        <f t="shared" si="14"/>
        <v>0</v>
      </c>
      <c r="E19" s="12">
        <f t="shared" si="2"/>
        <v>1.9052424675102132E-3</v>
      </c>
      <c r="F19" s="12">
        <f t="shared" si="15"/>
        <v>2.6136074794586759E-5</v>
      </c>
      <c r="G19" s="12">
        <f t="shared" si="16"/>
        <v>0</v>
      </c>
      <c r="H19" s="12">
        <f t="shared" si="5"/>
        <v>2.2933608941509103E-5</v>
      </c>
      <c r="I19" s="12">
        <f t="shared" si="17"/>
        <v>2.5713734283409977E-3</v>
      </c>
      <c r="J19" s="12">
        <f t="shared" si="18"/>
        <v>0</v>
      </c>
      <c r="K19" s="12">
        <f t="shared" si="8"/>
        <v>2.5137169026647806E-3</v>
      </c>
      <c r="L19" s="12">
        <f t="shared" si="19"/>
        <v>0.15901272807017544</v>
      </c>
      <c r="M19" s="12">
        <f t="shared" si="20"/>
        <v>0</v>
      </c>
      <c r="N19" s="12">
        <f t="shared" si="11"/>
        <v>8.087454238368387E-2</v>
      </c>
      <c r="O19" s="16">
        <f t="shared" si="12"/>
        <v>2.0549205947110287E-3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4</v>
      </c>
      <c r="C20" s="12">
        <f t="shared" si="13"/>
        <v>0</v>
      </c>
      <c r="D20" s="12">
        <f t="shared" si="14"/>
        <v>0</v>
      </c>
      <c r="E20" s="12">
        <f t="shared" si="2"/>
        <v>0</v>
      </c>
      <c r="F20" s="12">
        <f t="shared" si="15"/>
        <v>0</v>
      </c>
      <c r="G20" s="12">
        <f t="shared" si="16"/>
        <v>0</v>
      </c>
      <c r="H20" s="12">
        <f t="shared" si="5"/>
        <v>0</v>
      </c>
      <c r="I20" s="12">
        <f t="shared" si="17"/>
        <v>0</v>
      </c>
      <c r="J20" s="12">
        <f t="shared" si="18"/>
        <v>0</v>
      </c>
      <c r="K20" s="12">
        <f t="shared" si="8"/>
        <v>0</v>
      </c>
      <c r="L20" s="12">
        <f t="shared" si="19"/>
        <v>0</v>
      </c>
      <c r="M20" s="12">
        <f t="shared" si="2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44" t="s">
        <v>58</v>
      </c>
      <c r="B21" s="44"/>
      <c r="C21" s="12">
        <f t="shared" ref="C21:O21" si="21">SUM(C14:C20)</f>
        <v>0.18265649220671745</v>
      </c>
      <c r="D21" s="12">
        <f t="shared" si="21"/>
        <v>4.1611391962517574</v>
      </c>
      <c r="E21" s="12">
        <f t="shared" si="21"/>
        <v>0.18629862863899227</v>
      </c>
      <c r="F21" s="12">
        <f t="shared" si="21"/>
        <v>0.49908095756275017</v>
      </c>
      <c r="G21" s="12">
        <f t="shared" si="21"/>
        <v>3.0593987844240331</v>
      </c>
      <c r="H21" s="12">
        <f t="shared" si="21"/>
        <v>0.81279793602990236</v>
      </c>
      <c r="I21" s="12">
        <f t="shared" si="21"/>
        <v>0.41668083585737759</v>
      </c>
      <c r="J21" s="12">
        <f t="shared" si="21"/>
        <v>13.891078994234086</v>
      </c>
      <c r="K21" s="12">
        <f t="shared" si="21"/>
        <v>0.71881003063997007</v>
      </c>
      <c r="L21" s="12">
        <f t="shared" si="21"/>
        <v>12.949031804977826</v>
      </c>
      <c r="M21" s="12">
        <f t="shared" si="21"/>
        <v>117.95296059181592</v>
      </c>
      <c r="N21" s="12">
        <f t="shared" si="21"/>
        <v>64.547520711703228</v>
      </c>
      <c r="O21" s="12">
        <f t="shared" si="21"/>
        <v>0.35697144356210597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29.25" customHeight="1" x14ac:dyDescent="0.3">
      <c r="A22" s="44" t="s">
        <v>68</v>
      </c>
      <c r="B22" s="44"/>
      <c r="C22" s="45" t="s">
        <v>54</v>
      </c>
      <c r="D22" s="45"/>
      <c r="E22" s="45"/>
      <c r="F22" s="45" t="s">
        <v>55</v>
      </c>
      <c r="G22" s="45"/>
      <c r="H22" s="45"/>
      <c r="I22" s="45" t="s">
        <v>56</v>
      </c>
      <c r="J22" s="45"/>
      <c r="K22" s="45"/>
      <c r="L22" s="45" t="s">
        <v>57</v>
      </c>
      <c r="M22" s="45"/>
      <c r="N22" s="45"/>
      <c r="O22" s="46" t="s">
        <v>58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17</v>
      </c>
      <c r="B23" s="14" t="s">
        <v>18</v>
      </c>
      <c r="C23" s="15" t="s">
        <v>1</v>
      </c>
      <c r="D23" s="15" t="s">
        <v>2</v>
      </c>
      <c r="E23" s="15" t="s">
        <v>59</v>
      </c>
      <c r="F23" s="15" t="s">
        <v>1</v>
      </c>
      <c r="G23" s="15" t="s">
        <v>2</v>
      </c>
      <c r="H23" s="15" t="s">
        <v>59</v>
      </c>
      <c r="I23" s="15" t="s">
        <v>1</v>
      </c>
      <c r="J23" s="15" t="s">
        <v>2</v>
      </c>
      <c r="K23" s="15" t="s">
        <v>59</v>
      </c>
      <c r="L23" s="15" t="s">
        <v>1</v>
      </c>
      <c r="M23" s="15" t="s">
        <v>2</v>
      </c>
      <c r="N23" s="15" t="s">
        <v>59</v>
      </c>
      <c r="O23" s="46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80</v>
      </c>
      <c r="B24" s="14" t="s">
        <v>22</v>
      </c>
      <c r="C24" s="12">
        <f>IFERROR((SUMIFS(MESKENAG2,KAYNAK,A24,SEBEP,B24,SÜRE,"Uzun",BİLDİRİM,"Bildirimli",İL,$B$10)/VLOOKUP($B$10,ABONE,3,FALSE)),0)</f>
        <v>1.1150165068612975E-2</v>
      </c>
      <c r="D24" s="12">
        <f>IFERROR((SUMIFS(MESKENOG2,KAYNAK,A24,SEBEP,B24,SÜRE,"Uzun",BİLDİRİM,"Bildirimli",İL,$B$10)/VLOOKUP($B$10,ABONE,4,FALSE)),0)</f>
        <v>0.14437832980814225</v>
      </c>
      <c r="E24" s="12">
        <f>IFERROR(((SUMIFS(MESKENAG2,KAYNAK,A24,SEBEP,B24,SÜRE,"Uzun",BİLDİRİM,"Bildirimli",İL,$B$10)+SUMIFS(MESKENOG2,KAYNAK,A24,SEBEP,B24,SÜRE,"Uzun",BİLDİRİM,"Bildirimli",İL,$B$10))/VLOOKUP($B$10,ABONE,5,FALSE)),0)</f>
        <v>1.1272129945350932E-2</v>
      </c>
      <c r="F24" s="12">
        <f>IFERROR((SUMIFS(TARIMSALAG2,KAYNAK,A24,SEBEP,B24,SÜRE,"Uzun",BİLDİRİM,"Bildirimli",İL,$B$10)/VLOOKUP($B$10,ABONE,6,FALSE)),0)</f>
        <v>3.8415329748670853E-2</v>
      </c>
      <c r="G24" s="12">
        <f>IFERROR((SUMIFS(TARIMSALOG2,KAYNAK,A24,SEBEP,B24,SÜRE,"Uzun",BİLDİRİM,"Bildirimli",İL,$B$10)/VLOOKUP($B$10,ABONE,7,FALSE)),0)</f>
        <v>0.2900575217767522</v>
      </c>
      <c r="H24" s="12">
        <f>IFERROR(((SUMIFS(TARIMSALAG2,KAYNAK,A24,SEBEP,B24,SÜRE,"Uzun",BİLDİRİM,"Bildirimli",İL,$B$10)+SUMIFS(TARIMSALOG2,KAYNAK,A24,SEBEP,B24,SÜRE,"Uzun",BİLDİRİM,"Bildirimli",İL,$B$10))/VLOOKUP($B$10,ABONE,8,FALSE)),0)</f>
        <v>6.9249168934440705E-2</v>
      </c>
      <c r="I24" s="12">
        <f>IFERROR((SUMIFS(TICARETHANEAG2,KAYNAK,A24,SEBEP,B24,SÜRE,"Uzun",BİLDİRİM,"Bildirimli",İL,$B$10)/VLOOKUP($B$10,ABONE,9,FALSE)),0)</f>
        <v>1.8390326613173504E-2</v>
      </c>
      <c r="J24" s="12">
        <f>IFERROR((SUMIFS(TICARETHANEOG2,KAYNAK,A24,SEBEP,B24,SÜRE,"Uzun",BİLDİRİM,"Bildirimli",İL,$B$10)/VLOOKUP($B$10,ABONE,10,FALSE)),0)</f>
        <v>0.91012196409313739</v>
      </c>
      <c r="K24" s="12">
        <f>IFERROR(((SUMIFS(TICARETHANEAG2,KAYNAK,A24,SEBEP,B24,SÜRE,"Uzun",BİLDİRİM,"Bildirimli",İL,$B$10)+SUMIFS(TICARETHANEOG2,KAYNAK,A24,SEBEP,B24,SÜRE,"Uzun",BİLDİRİM,"Bildirimli",İL,$B$10))/VLOOKUP($B$10,ABONE,11,FALSE)),0)</f>
        <v>3.838514630213255E-2</v>
      </c>
      <c r="L24" s="12">
        <f>IFERROR((SUMIFS(SANAYIAG2,KAYNAK,A24,SEBEP,B24,SÜRE,"Uzun",BİLDİRİM,"Bildirimli",İL,$B$10)/VLOOKUP($B$10,ABONE,12,FALSE)),0)</f>
        <v>0.36371376187343357</v>
      </c>
      <c r="M24" s="12">
        <f>IFERROR((SUMIFS(SANAYIOG2,KAYNAK,A24,SEBEP,B24,SÜRE,"Uzun",BİLDİRİM,"Bildirimli",İL,$B$10)/VLOOKUP($B$10,ABONE,13,FALSE)),0)</f>
        <v>1.9602368692607002</v>
      </c>
      <c r="N24" s="12">
        <f>IFERROR(((SUMIFS(SANAYIAG2,KAYNAK,A24,SEBEP,B24,SÜRE,"Uzun",BİLDİRİM,"Bildirimli",İL,$B$10)+SUMIFS(SANAYIOG2,KAYNAK,A24,SEBEP,B24,SÜRE,"Uzun",BİLDİRİM,"Bildirimli",İL,$B$10))/VLOOKUP($B$10,ABONE,14,FALSE)),0)</f>
        <v>1.1482385010675586</v>
      </c>
      <c r="O24" s="16">
        <f>IFERROR(((SUMIFS(MESKENAG2,KAYNAK,A24,SEBEP,B24,SÜRE,"Uzun",BİLDİRİM,"Bildirimli",İL,$B$10)+SUMIFS(MESKENOG2,KAYNAK,A24,SEBEP,B24,SÜRE,"Uzun",BİLDİRİM,"Bildirimli",İL,$B$10)+SUMIFS(TARIMSALAG2,KAYNAK,A24,SEBEP,B24,SÜRE,"Uzun",BİLDİRİM,"Bildirimli",İL,$B$10)+SUMIFS(TARIMSALOG2,KAYNAK,A24,SEBEP,B24,SÜRE,"Uzun",BİLDİRİM,"Bildirimli",İL,$B$10)+SUMIFS(TICARETHANEAG2,KAYNAK,A24,SEBEP,B24,SÜRE,"Uzun",BİLDİRİM,"Bildirimli",İL,$B$10)+SUMIFS(TICARETHANEOG2,KAYNAK,A24,SEBEP,B24,SÜRE,"Uzun",BİLDİRİM,"Bildirimli",İL,$B$10)+SUMIFS(SANAYIAG2,KAYNAK,A24,SEBEP,B24,SÜRE,"Uzun",BİLDİRİM,"Bildirimli",İL,$B$10)+SUMIFS(SANAYIOG2,KAYNAK,A24,SEBEP,B24,SÜRE,"Uzun",BİLDİRİM,"Bildirimli",İL,$B$10))/VLOOKUP($B$10,ABONE,15,FALSE)),0)</f>
        <v>1.8134569339792423E-2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79</v>
      </c>
      <c r="B25" s="14" t="s">
        <v>22</v>
      </c>
      <c r="C25" s="12">
        <f>IFERROR((SUMIFS(MESKENAG2,KAYNAK,A25,SEBEP,B25,SÜRE,"Uzun",BİLDİRİM,"Bildirimli",İL,$B$10)/VLOOKUP($B$10,ABONE,3,FALSE)),0)</f>
        <v>0.18796164459255849</v>
      </c>
      <c r="D25" s="12">
        <f>IFERROR((SUMIFS(MESKENOG2,KAYNAK,A25,SEBEP,B25,SÜRE,"Uzun",BİLDİRİM,"Bildirimli",İL,$B$10)/VLOOKUP($B$10,ABONE,4,FALSE)),0)</f>
        <v>5.233910054922787</v>
      </c>
      <c r="E25" s="12">
        <f>IFERROR(((SUMIFS(MESKENAG2,KAYNAK,A25,SEBEP,B25,SÜRE,"Uzun",BİLDİRİM,"Bildirimli",İL,$B$10)+SUMIFS(MESKENOG2,KAYNAK,A25,SEBEP,B25,SÜRE,"Uzun",BİLDİRİM,"Bildirimli",İL,$B$10))/VLOOKUP($B$10,ABONE,5,FALSE)),0)</f>
        <v>0.1925810017464698</v>
      </c>
      <c r="F25" s="12">
        <f>IFERROR((SUMIFS(TARIMSALAG2,KAYNAK,A25,SEBEP,B25,SÜRE,"Uzun",BİLDİRİM,"Bildirimli",İL,$B$10)/VLOOKUP($B$10,ABONE,6,FALSE)),0)</f>
        <v>0.73527245412920328</v>
      </c>
      <c r="G25" s="12">
        <f>IFERROR((SUMIFS(TARIMSALOG2,KAYNAK,A25,SEBEP,B25,SÜRE,"Uzun",BİLDİRİM,"Bildirimli",İL,$B$10)/VLOOKUP($B$10,ABONE,7,FALSE)),0)</f>
        <v>3.5343975413686182</v>
      </c>
      <c r="H25" s="12">
        <f>IFERROR(((SUMIFS(TARIMSALAG2,KAYNAK,A25,SEBEP,B25,SÜRE,"Uzun",BİLDİRİM,"Bildirimli",İL,$B$10)+SUMIFS(TARIMSALOG2,KAYNAK,A25,SEBEP,B25,SÜRE,"Uzun",BİLDİRİM,"Bildirimli",İL,$B$10))/VLOOKUP($B$10,ABONE,8,FALSE)),0)</f>
        <v>1.0782506014152629</v>
      </c>
      <c r="I25" s="12">
        <f>IFERROR((SUMIFS(TICARETHANEAG2,KAYNAK,A25,SEBEP,B25,SÜRE,"Uzun",BİLDİRİM,"Bildirimli",İL,$B$10)/VLOOKUP($B$10,ABONE,9,FALSE)),0)</f>
        <v>0.42418015691711003</v>
      </c>
      <c r="J25" s="12">
        <f>IFERROR((SUMIFS(TICARETHANEOG2,KAYNAK,A25,SEBEP,B25,SÜRE,"Uzun",BİLDİRİM,"Bildirimli",İL,$B$10)/VLOOKUP($B$10,ABONE,10,FALSE)),0)</f>
        <v>14.869908298256984</v>
      </c>
      <c r="K25" s="12">
        <f>IFERROR(((SUMIFS(TICARETHANEAG2,KAYNAK,A25,SEBEP,B25,SÜRE,"Uzun",BİLDİRİM,"Bildirimli",İL,$B$10)+SUMIFS(TICARETHANEOG2,KAYNAK,A25,SEBEP,B25,SÜRE,"Uzun",BİLDİRİM,"Bildirimli",İL,$B$10))/VLOOKUP($B$10,ABONE,11,FALSE)),0)</f>
        <v>0.74808896234883626</v>
      </c>
      <c r="L25" s="12">
        <f>IFERROR((SUMIFS(SANAYIAG2,KAYNAK,A25,SEBEP,B25,SÜRE,"Uzun",BİLDİRİM,"Bildirimli",İL,$B$10)/VLOOKUP($B$10,ABONE,12,FALSE)),0)</f>
        <v>10.72165208904906</v>
      </c>
      <c r="M25" s="12">
        <f>IFERROR((SUMIFS(SANAYIOG2,KAYNAK,A25,SEBEP,B25,SÜRE,"Uzun",BİLDİRİM,"Bildirimli",İL,$B$10)/VLOOKUP($B$10,ABONE,13,FALSE)),0)</f>
        <v>112.83847063190655</v>
      </c>
      <c r="N25" s="12">
        <f>IFERROR(((SUMIFS(SANAYIAG2,KAYNAK,A25,SEBEP,B25,SÜRE,"Uzun",BİLDİRİM,"Bildirimli",İL,$B$10)+SUMIFS(SANAYIOG2,KAYNAK,A25,SEBEP,B25,SÜRE,"Uzun",BİLDİRİM,"Bildirimli",İL,$B$10))/VLOOKUP($B$10,ABONE,14,FALSE)),0)</f>
        <v>60.901427166514395</v>
      </c>
      <c r="O25" s="16">
        <f>IFERROR(((SUMIFS(MESKENAG2,KAYNAK,A25,SEBEP,B25,SÜRE,"Uzun",BİLDİRİM,"Bildirimli",İL,$B$10)+SUMIFS(MESKENOG2,KAYNAK,A25,SEBEP,B25,SÜRE,"Uzun",BİLDİRİM,"Bildirimli",İL,$B$10)+SUMIFS(TARIMSALAG2,KAYNAK,A25,SEBEP,B25,SÜRE,"Uzun",BİLDİRİM,"Bildirimli",İL,$B$10)+SUMIFS(TARIMSALOG2,KAYNAK,A25,SEBEP,B25,SÜRE,"Uzun",BİLDİRİM,"Bildirimli",İL,$B$10)+SUMIFS(TICARETHANEAG2,KAYNAK,A25,SEBEP,B25,SÜRE,"Uzun",BİLDİRİM,"Bildirimli",İL,$B$10)+SUMIFS(TICARETHANEOG2,KAYNAK,A25,SEBEP,B25,SÜRE,"Uzun",BİLDİRİM,"Bildirimli",İL,$B$10)+SUMIFS(SANAYIAG2,KAYNAK,A25,SEBEP,B25,SÜRE,"Uzun",BİLDİRİM,"Bildirimli",İL,$B$10)+SUMIFS(SANAYIOG2,KAYNAK,A25,SEBEP,B25,SÜRE,"Uzun",BİLDİRİM,"Bildirimli",İL,$B$10))/VLOOKUP($B$10,ABONE,15,FALSE)),0)</f>
        <v>0.36816628242612037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4</v>
      </c>
      <c r="C26" s="12">
        <f>IFERROR((SUMIFS(MESKENAG2,KAYNAK,A26,SEBEP,B26,SÜRE,"Uzun",BİLDİRİM,"Bildirimli",İL,$B$10)/VLOOKUP($B$10,ABONE,3,FALSE)),0)</f>
        <v>0</v>
      </c>
      <c r="D26" s="12">
        <f>IFERROR((SUMIFS(MESKENOG2,KAYNAK,A26,SEBEP,B26,SÜRE,"Uzun",BİLDİRİM,"Bildirimli",İL,$B$10)/VLOOKUP($B$10,ABONE,4,FALSE)),0)</f>
        <v>0</v>
      </c>
      <c r="E26" s="12">
        <f>IFERROR(((SUMIFS(MESKENAG2,KAYNAK,A26,SEBEP,B26,SÜRE,"Uzun",BİLDİRİM,"Bildirimli",İL,$B$10)+SUMIFS(MESKENOG2,KAYNAK,A26,SEBEP,B26,SÜRE,"Uzun",BİLDİRİM,"Bildirimli",İL,$B$10))/VLOOKUP($B$10,ABONE,5,FALSE)),0)</f>
        <v>0</v>
      </c>
      <c r="F26" s="12">
        <f>IFERROR((SUMIFS(TARIMSALAG2,KAYNAK,A26,SEBEP,B26,SÜRE,"Uzun",BİLDİRİM,"Bildirimli",İL,$B$10)/VLOOKUP($B$10,ABONE,6,FALSE)),0)</f>
        <v>0</v>
      </c>
      <c r="G26" s="12">
        <f>IFERROR((SUMIFS(TARIMSALOG2,KAYNAK,A26,SEBEP,B26,SÜRE,"Uzun",BİLDİRİM,"Bildirimli",İL,$B$10)/VLOOKUP($B$10,ABONE,7,FALSE)),0)</f>
        <v>0</v>
      </c>
      <c r="H26" s="12">
        <f>IFERROR(((SUMIFS(TARIMSALAG2,KAYNAK,A26,SEBEP,B26,SÜRE,"Uzun",BİLDİRİM,"Bildirimli",İL,$B$10)+SUMIFS(TARIMSALOG2,KAYNAK,A26,SEBEP,B26,SÜRE,"Uzun",BİLDİRİM,"Bildirimli",İL,$B$10))/VLOOKUP($B$10,ABONE,8,FALSE)),0)</f>
        <v>0</v>
      </c>
      <c r="I26" s="12">
        <f>IFERROR((SUMIFS(TICARETHANEAG2,KAYNAK,A26,SEBEP,B26,SÜRE,"Uzun",BİLDİRİM,"Bildirimli",İL,$B$10)/VLOOKUP($B$10,ABONE,9,FALSE)),0)</f>
        <v>0</v>
      </c>
      <c r="J26" s="12">
        <f>IFERROR((SUMIFS(TICARETHANEOG2,KAYNAK,A26,SEBEP,B26,SÜRE,"Uzun",BİLDİRİM,"Bildirimli",İL,$B$10)/VLOOKUP($B$10,ABONE,10,FALSE)),0)</f>
        <v>0</v>
      </c>
      <c r="K26" s="12">
        <f>IFERROR(((SUMIFS(TICARETHANEAG2,KAYNAK,A26,SEBEP,B26,SÜRE,"Uzun",BİLDİRİM,"Bildirimli",İL,$B$10)+SUMIFS(TICARETHANEOG2,KAYNAK,A26,SEBEP,B26,SÜRE,"Uzun",BİLDİRİM,"Bildirimli",İL,$B$10))/VLOOKUP($B$10,ABONE,11,FALSE)),0)</f>
        <v>0</v>
      </c>
      <c r="L26" s="12">
        <f>IFERROR((SUMIFS(SANAYIAG2,KAYNAK,A26,SEBEP,B26,SÜRE,"Uzun",BİLDİRİM,"Bildirimli",İL,$B$10)/VLOOKUP($B$10,ABONE,12,FALSE)),0)</f>
        <v>0</v>
      </c>
      <c r="M26" s="12">
        <f>IFERROR((SUMIFS(SANAYIOG2,KAYNAK,A26,SEBEP,B26,SÜRE,"Uzun",BİLDİRİM,"Bildirimli",İL,$B$10)/VLOOKUP($B$10,ABONE,13,FALSE)),0)</f>
        <v>0</v>
      </c>
      <c r="N26" s="12">
        <f>IFERROR(((SUMIFS(SANAYIAG2,KAYNAK,A26,SEBEP,B26,SÜRE,"Uzun",BİLDİRİM,"Bildirimli",İL,$B$10)+SUMIFS(SANAYIOG2,KAYNAK,A26,SEBEP,B26,SÜRE,"Uzun",BİLDİRİM,"Bildirimli",İL,$B$10))/VLOOKUP($B$10,ABONE,14,FALSE)),0)</f>
        <v>0</v>
      </c>
      <c r="O26" s="16">
        <f>IFERROR(((SUMIFS(MESKENAG2,KAYNAK,A26,SEBEP,B26,SÜRE,"Uzun",BİLDİRİM,"Bildirimli",İL,$B$10)+SUMIFS(MESKENOG2,KAYNAK,A26,SEBEP,B26,SÜRE,"Uzun",BİLDİRİM,"Bildirimli",İL,$B$10)+SUMIFS(TARIMSALAG2,KAYNAK,A26,SEBEP,B26,SÜRE,"Uzun",BİLDİRİM,"Bildirimli",İL,$B$10)+SUMIFS(TARIMSALOG2,KAYNAK,A26,SEBEP,B26,SÜRE,"Uzun",BİLDİRİM,"Bildirimli",İL,$B$10)+SUMIFS(TICARETHANEAG2,KAYNAK,A26,SEBEP,B26,SÜRE,"Uzun",BİLDİRİM,"Bildirimli",İL,$B$10)+SUMIFS(TICARETHANEOG2,KAYNAK,A26,SEBEP,B26,SÜRE,"Uzun",BİLDİRİM,"Bildirimli",İL,$B$10)+SUMIFS(SANAYIAG2,KAYNAK,A26,SEBEP,B26,SÜRE,"Uzun",BİLDİRİM,"Bildirimli",İL,$B$10)+SUMIFS(SANAYIOG2,KAYNAK,A26,SEBEP,B26,SÜRE,"Uzun",BİLDİRİM,"Bildirimli",İL,$B$10))/VLOOKUP($B$10,ABONE,15,FALSE)),0)</f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78</v>
      </c>
      <c r="B27" s="14" t="s">
        <v>22</v>
      </c>
      <c r="C27" s="12">
        <f>IFERROR((SUMIFS(MESKENAG2,KAYNAK,A27,SEBEP,B27,SÜRE,"Uzun",BİLDİRİM,"Bildirimli",İL,$B$10)/VLOOKUP($B$10,ABONE,3,FALSE)),0)</f>
        <v>2.5008597557396151E-2</v>
      </c>
      <c r="D27" s="12">
        <f>IFERROR((SUMIFS(MESKENOG2,KAYNAK,A27,SEBEP,B27,SÜRE,"Uzun",BİLDİRİM,"Bildirimli",İL,$B$10)/VLOOKUP($B$10,ABONE,4,FALSE)),0)</f>
        <v>0</v>
      </c>
      <c r="E27" s="12">
        <f>IFERROR(((SUMIFS(MESKENAG2,KAYNAK,A27,SEBEP,B27,SÜRE,"Uzun",BİLDİRİM,"Bildirimli",İL,$B$10)+SUMIFS(MESKENOG2,KAYNAK,A27,SEBEP,B27,SÜRE,"Uzun",BİLDİRİM,"Bildirimli",İL,$B$10))/VLOOKUP($B$10,ABONE,5,FALSE)),0)</f>
        <v>2.498570322026826E-2</v>
      </c>
      <c r="F27" s="12">
        <f>IFERROR((SUMIFS(TARIMSALAG2,KAYNAK,A27,SEBEP,B27,SÜRE,"Uzun",BİLDİRİM,"Bildirimli",İL,$B$10)/VLOOKUP($B$10,ABONE,6,FALSE)),0)</f>
        <v>1.6911877160655304E-2</v>
      </c>
      <c r="G27" s="12">
        <f>IFERROR((SUMIFS(TARIMSALOG2,KAYNAK,A27,SEBEP,B27,SÜRE,"Uzun",BİLDİRİM,"Bildirimli",İL,$B$10)/VLOOKUP($B$10,ABONE,7,FALSE)),0)</f>
        <v>5.4541974329391405E-4</v>
      </c>
      <c r="H27" s="12">
        <f>IFERROR(((SUMIFS(TARIMSALAG2,KAYNAK,A27,SEBEP,B27,SÜRE,"Uzun",BİLDİRİM,"Bildirimli",İL,$B$10)+SUMIFS(TARIMSALOG2,KAYNAK,A27,SEBEP,B27,SÜRE,"Uzun",BİLDİRİM,"Bildirimli",İL,$B$10))/VLOOKUP($B$10,ABONE,8,FALSE)),0)</f>
        <v>1.490648723784237E-2</v>
      </c>
      <c r="I27" s="12">
        <f>IFERROR((SUMIFS(TICARETHANEAG2,KAYNAK,A27,SEBEP,B27,SÜRE,"Uzun",BİLDİRİM,"Bildirimli",İL,$B$10)/VLOOKUP($B$10,ABONE,9,FALSE)),0)</f>
        <v>3.8109264873501837E-2</v>
      </c>
      <c r="J27" s="12">
        <f>IFERROR((SUMIFS(TICARETHANEOG2,KAYNAK,A27,SEBEP,B27,SÜRE,"Uzun",BİLDİRİM,"Bildirimli",İL,$B$10)/VLOOKUP($B$10,ABONE,10,FALSE)),0)</f>
        <v>5.1298944193061838E-3</v>
      </c>
      <c r="K27" s="12">
        <f>IFERROR(((SUMIFS(TICARETHANEAG2,KAYNAK,A27,SEBEP,B27,SÜRE,"Uzun",BİLDİRİM,"Bildirimli",İL,$B$10)+SUMIFS(TICARETHANEOG2,KAYNAK,A27,SEBEP,B27,SÜRE,"Uzun",BİLDİRİM,"Bildirimli",İL,$B$10))/VLOOKUP($B$10,ABONE,11,FALSE)),0)</f>
        <v>3.7369786158189533E-2</v>
      </c>
      <c r="L27" s="12">
        <f>IFERROR((SUMIFS(SANAYIAG2,KAYNAK,A27,SEBEP,B27,SÜRE,"Uzun",BİLDİRİM,"Bildirimli",İL,$B$10)/VLOOKUP($B$10,ABONE,12,FALSE)),0)</f>
        <v>1.029915626253133</v>
      </c>
      <c r="M27" s="12">
        <f>IFERROR((SUMIFS(SANAYIOG2,KAYNAK,A27,SEBEP,B27,SÜRE,"Uzun",BİLDİRİM,"Bildirimli",İL,$B$10)/VLOOKUP($B$10,ABONE,13,FALSE)),0)</f>
        <v>0</v>
      </c>
      <c r="N27" s="12">
        <f>IFERROR(((SUMIFS(SANAYIAG2,KAYNAK,A27,SEBEP,B27,SÜRE,"Uzun",BİLDİRİM,"Bildirimli",İL,$B$10)+SUMIFS(SANAYIOG2,KAYNAK,A27,SEBEP,B27,SÜRE,"Uzun",BİLDİRİM,"Bildirimli",İL,$B$10))/VLOOKUP($B$10,ABONE,14,FALSE)),0)</f>
        <v>0.52381941985340985</v>
      </c>
      <c r="O27" s="16">
        <f>IFERROR(((SUMIFS(MESKENAG2,KAYNAK,A27,SEBEP,B27,SÜRE,"Uzun",BİLDİRİM,"Bildirimli",İL,$B$10)+SUMIFS(MESKENOG2,KAYNAK,A27,SEBEP,B27,SÜRE,"Uzun",BİLDİRİM,"Bildirimli",İL,$B$10)+SUMIFS(TARIMSALAG2,KAYNAK,A27,SEBEP,B27,SÜRE,"Uzun",BİLDİRİM,"Bildirimli",İL,$B$10)+SUMIFS(TARIMSALOG2,KAYNAK,A27,SEBEP,B27,SÜRE,"Uzun",BİLDİRİM,"Bildirimli",İL,$B$10)+SUMIFS(TICARETHANEAG2,KAYNAK,A27,SEBEP,B27,SÜRE,"Uzun",BİLDİRİM,"Bildirimli",İL,$B$10)+SUMIFS(TICARETHANEOG2,KAYNAK,A27,SEBEP,B27,SÜRE,"Uzun",BİLDİRİM,"Bildirimli",İL,$B$10)+SUMIFS(SANAYIAG2,KAYNAK,A27,SEBEP,B27,SÜRE,"Uzun",BİLDİRİM,"Bildirimli",İL,$B$10)+SUMIFS(SANAYIOG2,KAYNAK,A27,SEBEP,B27,SÜRE,"Uzun",BİLDİRİM,"Bildirimli",İL,$B$10))/VLOOKUP($B$10,ABONE,15,FALSE)),0)</f>
        <v>2.7376151046605644E-2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4</v>
      </c>
      <c r="C28" s="12">
        <f>IFERROR((SUMIFS(MESKENAG2,KAYNAK,A28,SEBEP,B28,SÜRE,"Uzun",BİLDİRİM,"Bildirimli",İL,$B$10)/VLOOKUP($B$10,ABONE,3,FALSE)),0)</f>
        <v>0</v>
      </c>
      <c r="D28" s="12">
        <f>IFERROR((SUMIFS(MESKENOG2,KAYNAK,A28,SEBEP,B28,SÜRE,"Uzun",BİLDİRİM,"Bildirimli",İL,$B$10)/VLOOKUP($B$10,ABONE,4,FALSE)),0)</f>
        <v>0</v>
      </c>
      <c r="E28" s="12">
        <f>IFERROR(((SUMIFS(MESKENAG2,KAYNAK,A28,SEBEP,B28,SÜRE,"Uzun",BİLDİRİM,"Bildirimli",İL,$B$10)+SUMIFS(MESKENOG2,KAYNAK,A28,SEBEP,B28,SÜRE,"Uzun",BİLDİRİM,"Bildirimli",İL,$B$10))/VLOOKUP($B$10,ABONE,5,FALSE)),0)</f>
        <v>0</v>
      </c>
      <c r="F28" s="12">
        <f>IFERROR((SUMIFS(TARIMSALAG2,KAYNAK,A28,SEBEP,B28,SÜRE,"Uzun",BİLDİRİM,"Bildirimli",İL,$B$10)/VLOOKUP($B$10,ABONE,6,FALSE)),0)</f>
        <v>0</v>
      </c>
      <c r="G28" s="12">
        <f>IFERROR((SUMIFS(TARIMSALOG2,KAYNAK,A28,SEBEP,B28,SÜRE,"Uzun",BİLDİRİM,"Bildirimli",İL,$B$10)/VLOOKUP($B$10,ABONE,7,FALSE)),0)</f>
        <v>0</v>
      </c>
      <c r="H28" s="12">
        <f>IFERROR(((SUMIFS(TARIMSALAG2,KAYNAK,A28,SEBEP,B28,SÜRE,"Uzun",BİLDİRİM,"Bildirimli",İL,$B$10)+SUMIFS(TARIMSALOG2,KAYNAK,A28,SEBEP,B28,SÜRE,"Uzun",BİLDİRİM,"Bildirimli",İL,$B$10))/VLOOKUP($B$10,ABONE,8,FALSE)),0)</f>
        <v>0</v>
      </c>
      <c r="I28" s="12">
        <f>IFERROR((SUMIFS(TICARETHANEAG2,KAYNAK,A28,SEBEP,B28,SÜRE,"Uzun",BİLDİRİM,"Bildirimli",İL,$B$10)/VLOOKUP($B$10,ABONE,9,FALSE)),0)</f>
        <v>0</v>
      </c>
      <c r="J28" s="12">
        <f>IFERROR((SUMIFS(TICARETHANEOG2,KAYNAK,A28,SEBEP,B28,SÜRE,"Uzun",BİLDİRİM,"Bildirimli",İL,$B$10)/VLOOKUP($B$10,ABONE,10,FALSE)),0)</f>
        <v>0</v>
      </c>
      <c r="K28" s="12">
        <f>IFERROR(((SUMIFS(TICARETHANEAG2,KAYNAK,A28,SEBEP,B28,SÜRE,"Uzun",BİLDİRİM,"Bildirimli",İL,$B$10)+SUMIFS(TICARETHANEOG2,KAYNAK,A28,SEBEP,B28,SÜRE,"Uzun",BİLDİRİM,"Bildirimli",İL,$B$10))/VLOOKUP($B$10,ABONE,11,FALSE)),0)</f>
        <v>0</v>
      </c>
      <c r="L28" s="12">
        <f>IFERROR((SUMIFS(SANAYIAG2,KAYNAK,A28,SEBEP,B28,SÜRE,"Uzun",BİLDİRİM,"Bildirimli",İL,$B$10)/VLOOKUP($B$10,ABONE,12,FALSE)),0)</f>
        <v>0</v>
      </c>
      <c r="M28" s="12">
        <f>IFERROR((SUMIFS(SANAYIOG2,KAYNAK,A28,SEBEP,B28,SÜRE,"Uzun",BİLDİRİM,"Bildirimli",İL,$B$10)/VLOOKUP($B$10,ABONE,13,FALSE)),0)</f>
        <v>0</v>
      </c>
      <c r="N28" s="12">
        <f>IFERROR(((SUMIFS(SANAYIAG2,KAYNAK,A28,SEBEP,B28,SÜRE,"Uzun",BİLDİRİM,"Bildirimli",İL,$B$10)+SUMIFS(SANAYIOG2,KAYNAK,A28,SEBEP,B28,SÜRE,"Uzun",BİLDİRİM,"Bildirimli",İL,$B$10))/VLOOKUP($B$10,ABONE,14,FALSE)),0)</f>
        <v>0</v>
      </c>
      <c r="O28" s="16">
        <f>IFERROR((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44" t="s">
        <v>58</v>
      </c>
      <c r="B29" s="44"/>
      <c r="C29" s="12">
        <f>SUM(C24:C28)</f>
        <v>0.2241204072185676</v>
      </c>
      <c r="D29" s="12">
        <f t="shared" ref="D29:O29" si="22">SUM(D24:D28)</f>
        <v>5.3782883847309293</v>
      </c>
      <c r="E29" s="12">
        <f t="shared" si="22"/>
        <v>0.22883883491208901</v>
      </c>
      <c r="F29" s="12">
        <f t="shared" si="22"/>
        <v>0.79059966103852952</v>
      </c>
      <c r="G29" s="12">
        <f t="shared" si="22"/>
        <v>3.8250004828886639</v>
      </c>
      <c r="H29" s="12">
        <f t="shared" si="22"/>
        <v>1.162406257587546</v>
      </c>
      <c r="I29" s="12">
        <f t="shared" si="22"/>
        <v>0.48067974840378541</v>
      </c>
      <c r="J29" s="12">
        <f t="shared" si="22"/>
        <v>15.785160156769429</v>
      </c>
      <c r="K29" s="12">
        <f t="shared" si="22"/>
        <v>0.82384389480915832</v>
      </c>
      <c r="L29" s="12">
        <f t="shared" si="22"/>
        <v>12.115281477175628</v>
      </c>
      <c r="M29" s="12">
        <f t="shared" si="22"/>
        <v>114.79870750116724</v>
      </c>
      <c r="N29" s="12">
        <f t="shared" si="22"/>
        <v>62.573485087435365</v>
      </c>
      <c r="O29" s="12">
        <f t="shared" si="22"/>
        <v>0.4136770028125184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C30" s="10"/>
      <c r="D30" s="10"/>
      <c r="E30" s="10"/>
      <c r="F30" s="10"/>
      <c r="G30" s="10"/>
      <c r="H30" s="10"/>
      <c r="I30" s="10"/>
      <c r="J30" s="10"/>
      <c r="K30" s="10"/>
      <c r="L30" s="1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B31" s="46" t="s">
        <v>69</v>
      </c>
      <c r="C31" s="47" t="s">
        <v>54</v>
      </c>
      <c r="D31" s="47"/>
      <c r="E31" s="47"/>
      <c r="F31" s="47" t="s">
        <v>55</v>
      </c>
      <c r="G31" s="47"/>
      <c r="H31" s="47"/>
      <c r="I31" s="47" t="s">
        <v>56</v>
      </c>
      <c r="J31" s="47"/>
      <c r="K31" s="47"/>
      <c r="L31" s="47" t="s">
        <v>77</v>
      </c>
      <c r="M31" s="47"/>
      <c r="N31" s="47"/>
      <c r="O31" s="46" t="s">
        <v>58</v>
      </c>
      <c r="T31"/>
      <c r="U31"/>
      <c r="V31"/>
      <c r="W31"/>
      <c r="X31"/>
      <c r="Y31"/>
      <c r="Z31"/>
      <c r="AA31"/>
      <c r="AB31"/>
      <c r="AC31"/>
    </row>
    <row r="32" spans="1:29" ht="28.5" customHeight="1" x14ac:dyDescent="0.3">
      <c r="B32" s="46"/>
      <c r="C32" s="21" t="s">
        <v>1</v>
      </c>
      <c r="D32" s="21" t="s">
        <v>2</v>
      </c>
      <c r="E32" s="21" t="s">
        <v>59</v>
      </c>
      <c r="F32" s="21" t="s">
        <v>1</v>
      </c>
      <c r="G32" s="21" t="s">
        <v>2</v>
      </c>
      <c r="H32" s="21" t="s">
        <v>59</v>
      </c>
      <c r="I32" s="21" t="s">
        <v>1</v>
      </c>
      <c r="J32" s="21" t="s">
        <v>2</v>
      </c>
      <c r="K32" s="21" t="s">
        <v>59</v>
      </c>
      <c r="L32" s="21" t="s">
        <v>1</v>
      </c>
      <c r="M32" s="21" t="s">
        <v>2</v>
      </c>
      <c r="N32" s="21" t="s">
        <v>59</v>
      </c>
      <c r="O32" s="46"/>
      <c r="T32"/>
      <c r="U32"/>
      <c r="V32"/>
      <c r="W32"/>
      <c r="X32"/>
      <c r="Y32"/>
      <c r="Z32"/>
      <c r="AA32"/>
      <c r="AB32"/>
      <c r="AC32"/>
    </row>
    <row r="33" spans="2:29" ht="16.2" x14ac:dyDescent="0.3">
      <c r="B33" s="14" t="s">
        <v>60</v>
      </c>
      <c r="C33" s="20">
        <f>VLOOKUP($B$10,ABONE,3,FALSE)</f>
        <v>2332212</v>
      </c>
      <c r="D33" s="20">
        <f>VLOOKUP($B$10,ABONE,4,FALSE)</f>
        <v>2137</v>
      </c>
      <c r="E33" s="20">
        <f>VLOOKUP($B$10,ABONE,5,FALSE)</f>
        <v>2334349</v>
      </c>
      <c r="F33" s="20">
        <f>VLOOKUP($B$10,ABONE,6,FALSE)</f>
        <v>49656</v>
      </c>
      <c r="G33" s="20">
        <f>VLOOKUP($B$10,ABONE,7,FALSE)</f>
        <v>6934</v>
      </c>
      <c r="H33" s="20">
        <f>VLOOKUP($B$10,ABONE,8,FALSE)</f>
        <v>56590</v>
      </c>
      <c r="I33" s="20">
        <f>VLOOKUP($B$10,ABONE,9,FALSE)</f>
        <v>462489</v>
      </c>
      <c r="J33" s="20">
        <f>VLOOKUP($B$10,ABONE,10,FALSE)</f>
        <v>10608</v>
      </c>
      <c r="K33" s="20">
        <f>VLOOKUP($B$10,ABONE,11,FALSE)</f>
        <v>473097</v>
      </c>
      <c r="L33" s="20">
        <f>VLOOKUP($B$10,ABONE,12,FALSE)</f>
        <v>1596</v>
      </c>
      <c r="M33" s="20">
        <f>VLOOKUP($B$10,ABONE,13,FALSE)</f>
        <v>1542</v>
      </c>
      <c r="N33" s="20">
        <f>VLOOKUP($B$10,ABONE,14,FALSE)</f>
        <v>3138</v>
      </c>
      <c r="O33" s="20">
        <f>VLOOKUP($B$10,ABONE,15,FALSE)</f>
        <v>2867174</v>
      </c>
      <c r="T33"/>
      <c r="U33"/>
      <c r="V33"/>
      <c r="W33"/>
      <c r="X33"/>
      <c r="Y33"/>
      <c r="Z33"/>
      <c r="AA33"/>
      <c r="AB33"/>
      <c r="AC33"/>
    </row>
    <row r="34" spans="2:29" ht="30" x14ac:dyDescent="0.3">
      <c r="B34" s="14" t="s">
        <v>61</v>
      </c>
      <c r="C34" s="20">
        <f>VLOOKUP($B$10,TUKETIM,3,FALSE)</f>
        <v>506709.05007193878</v>
      </c>
      <c r="D34" s="20">
        <f>VLOOKUP($B$10,TUKETIM,4,FALSE)</f>
        <v>6280.0341515436385</v>
      </c>
      <c r="E34" s="20">
        <f>VLOOKUP($B$10,TUKETIM,5,FALSE)</f>
        <v>512989.08422348241</v>
      </c>
      <c r="F34" s="20">
        <f>VLOOKUP($B$10,TUKETIM,6,FALSE)</f>
        <v>32975.483576707884</v>
      </c>
      <c r="G34" s="20">
        <f>VLOOKUP($B$10,TUKETIM,7,FALSE)</f>
        <v>24892.519995150305</v>
      </c>
      <c r="H34" s="20">
        <f>VLOOKUP($B$10,TUKETIM,8,FALSE)</f>
        <v>57868.003571858193</v>
      </c>
      <c r="I34" s="20">
        <f>VLOOKUP($B$10,TUKETIM,9,FALSE)</f>
        <v>279648.53157749481</v>
      </c>
      <c r="J34" s="20">
        <f>VLOOKUP($B$10,TUKETIM,10,FALSE)</f>
        <v>239107.21192181559</v>
      </c>
      <c r="K34" s="20">
        <f>VLOOKUP($B$10,TUKETIM,11,FALSE)</f>
        <v>518755.7434993104</v>
      </c>
      <c r="L34" s="20">
        <f>VLOOKUP($B$10,TUKETIM,12,FALSE)</f>
        <v>21077.789076206231</v>
      </c>
      <c r="M34" s="20">
        <f>VLOOKUP($B$10,TUKETIM,13,FALSE)</f>
        <v>297136.98490167881</v>
      </c>
      <c r="N34" s="20">
        <f>VLOOKUP($B$10,TUKETIM,14,FALSE)</f>
        <v>318214.77397788502</v>
      </c>
      <c r="O34" s="20">
        <f>VLOOKUP($B$10,TUKETIM,15,FALSE)</f>
        <v>1407827.6052725359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62</v>
      </c>
      <c r="C35" s="20">
        <f>VLOOKUP($B$10,ANLASMA,3,FALSE)</f>
        <v>11948322.594000474</v>
      </c>
      <c r="D35" s="20">
        <f>VLOOKUP($B$10,ANLASMA,4,FALSE)</f>
        <v>116789.739</v>
      </c>
      <c r="E35" s="20">
        <f>VLOOKUP($B$10,ANLASMA,5,FALSE)</f>
        <v>12065112.333000474</v>
      </c>
      <c r="F35" s="20">
        <f>VLOOKUP($B$10,ANLASMA,6,FALSE)</f>
        <v>308582.28199999925</v>
      </c>
      <c r="G35" s="20">
        <f>VLOOKUP($B$10,ANLASMA,7,FALSE)</f>
        <v>242380.64399999991</v>
      </c>
      <c r="H35" s="20">
        <f>VLOOKUP($B$10,ANLASMA,8,FALSE)</f>
        <v>550962.92599999916</v>
      </c>
      <c r="I35" s="20">
        <f>VLOOKUP($B$10,ANLASMA,9,FALSE)</f>
        <v>2999894.826000113</v>
      </c>
      <c r="J35" s="20">
        <f>VLOOKUP($B$10,ANLASMA,10,FALSE)</f>
        <v>3565181.5409999993</v>
      </c>
      <c r="K35" s="20">
        <f>VLOOKUP($B$10,ANLASMA,11,FALSE)</f>
        <v>6565076.3670001123</v>
      </c>
      <c r="L35" s="20">
        <f>VLOOKUP($B$10,ANLASMA,12,FALSE)</f>
        <v>79997.452999999994</v>
      </c>
      <c r="M35" s="20">
        <f>VLOOKUP($B$10,ANLASMA,13,FALSE)</f>
        <v>1376825.6430000002</v>
      </c>
      <c r="N35" s="20">
        <f>VLOOKUP($B$10,ANLASMA,14,FALSE)</f>
        <v>1456823.0960000001</v>
      </c>
      <c r="O35" s="20">
        <f>VLOOKUP($B$10,ANLASMA,15,FALSE)</f>
        <v>20637974.722000584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x14ac:dyDescent="0.3">
      <c r="C36" s="10"/>
      <c r="D36" s="10"/>
      <c r="E36" s="10"/>
      <c r="F36" s="10"/>
      <c r="G36" s="10"/>
      <c r="H36" s="10"/>
      <c r="I36" s="10"/>
      <c r="J36" s="10"/>
      <c r="K36" s="10"/>
      <c r="L36" s="1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B37" s="17" t="s">
        <v>23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ht="27" customHeight="1" x14ac:dyDescent="0.3">
      <c r="B38" s="48" t="s">
        <v>70</v>
      </c>
      <c r="C38" s="48"/>
      <c r="D38" s="48"/>
      <c r="E38" s="48"/>
      <c r="F38" s="48"/>
      <c r="G38" s="48"/>
      <c r="H38" s="48"/>
      <c r="I38" s="48"/>
      <c r="J38" s="48"/>
      <c r="K38" s="48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x14ac:dyDescent="0.3">
      <c r="B39" s="48" t="s">
        <v>71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72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18" t="s">
        <v>73</v>
      </c>
      <c r="C41" s="19"/>
      <c r="D41" s="19"/>
      <c r="E41" s="19"/>
      <c r="F41" s="19"/>
      <c r="G41" s="19"/>
      <c r="H41" s="19"/>
      <c r="I41" s="19"/>
      <c r="J41" s="19"/>
      <c r="K41" s="19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E42" s="10"/>
      <c r="F42" s="10"/>
      <c r="G42" s="10"/>
      <c r="H42" s="10"/>
      <c r="I42" s="10"/>
      <c r="J42" s="10"/>
      <c r="K42" s="10"/>
      <c r="L42" s="10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</sheetData>
  <mergeCells count="33">
    <mergeCell ref="L31:N31"/>
    <mergeCell ref="O31:O32"/>
    <mergeCell ref="B38:K38"/>
    <mergeCell ref="B39:K39"/>
    <mergeCell ref="B40:K40"/>
    <mergeCell ref="A29:B29"/>
    <mergeCell ref="B31:B32"/>
    <mergeCell ref="C31:E31"/>
    <mergeCell ref="F31:H31"/>
    <mergeCell ref="I31:K31"/>
    <mergeCell ref="O12:O13"/>
    <mergeCell ref="A21:B21"/>
    <mergeCell ref="A22:B22"/>
    <mergeCell ref="C22:E22"/>
    <mergeCell ref="F22:H22"/>
    <mergeCell ref="I22:K22"/>
    <mergeCell ref="L22:N22"/>
    <mergeCell ref="O22:O23"/>
    <mergeCell ref="A12:B12"/>
    <mergeCell ref="C12:E12"/>
    <mergeCell ref="F12:H12"/>
    <mergeCell ref="I12:K12"/>
    <mergeCell ref="L12:N12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disablePrompts="1" count="1">
    <dataValidation type="textLength" allowBlank="1" showInputMessage="1" showErrorMessage="1" sqref="B6" xr:uid="{00000000-0002-0000-0200-000000000000}">
      <formula1>10</formula1>
      <formula2>10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0E9E8-C341-41CF-A9F3-F68DF800558B}">
  <sheetPr>
    <tabColor theme="9"/>
  </sheetPr>
  <dimension ref="A1:AC67"/>
  <sheetViews>
    <sheetView topLeftCell="A15" workbookViewId="0">
      <selection activeCell="A15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103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0.14624143688927685</v>
      </c>
      <c r="D16" s="12">
        <f t="shared" si="1"/>
        <v>0</v>
      </c>
      <c r="E16" s="12">
        <f t="shared" si="2"/>
        <v>0.14623414341578977</v>
      </c>
      <c r="F16" s="12">
        <f t="shared" si="3"/>
        <v>0.15054083732988169</v>
      </c>
      <c r="G16" s="12">
        <f t="shared" si="4"/>
        <v>1.949549725</v>
      </c>
      <c r="H16" s="12">
        <f t="shared" si="5"/>
        <v>0.16287488455190993</v>
      </c>
      <c r="I16" s="12">
        <f t="shared" si="6"/>
        <v>0.34249195694587631</v>
      </c>
      <c r="J16" s="12">
        <f t="shared" si="7"/>
        <v>2.5593362741666668</v>
      </c>
      <c r="K16" s="12">
        <f t="shared" si="8"/>
        <v>0.39819156290619767</v>
      </c>
      <c r="L16" s="12">
        <f t="shared" si="9"/>
        <v>0</v>
      </c>
      <c r="M16" s="12">
        <f t="shared" si="10"/>
        <v>5.3616572285714286</v>
      </c>
      <c r="N16" s="12">
        <f t="shared" si="11"/>
        <v>4.6914500749999997</v>
      </c>
      <c r="O16" s="16">
        <f t="shared" si="12"/>
        <v>0.19145255171963074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1.7932395356907733E-2</v>
      </c>
      <c r="D19" s="12">
        <f t="shared" si="1"/>
        <v>0</v>
      </c>
      <c r="E19" s="12">
        <f t="shared" si="2"/>
        <v>1.7931501017704854E-2</v>
      </c>
      <c r="F19" s="12">
        <f t="shared" si="3"/>
        <v>2.2821256816074949E-2</v>
      </c>
      <c r="G19" s="12">
        <f t="shared" si="4"/>
        <v>0</v>
      </c>
      <c r="H19" s="12">
        <f t="shared" si="5"/>
        <v>2.2664793742899116E-2</v>
      </c>
      <c r="I19" s="12">
        <f t="shared" si="6"/>
        <v>4.376630429939863E-2</v>
      </c>
      <c r="J19" s="12">
        <f t="shared" si="7"/>
        <v>0</v>
      </c>
      <c r="K19" s="12">
        <f t="shared" si="8"/>
        <v>4.2666648412479066E-2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2.2680018581901176E-2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0.16417383224618459</v>
      </c>
      <c r="D22" s="12">
        <f t="shared" ref="D22:O22" si="13">SUM(D15:D21)</f>
        <v>0</v>
      </c>
      <c r="E22" s="12">
        <f t="shared" si="13"/>
        <v>0.16416564443349463</v>
      </c>
      <c r="F22" s="12">
        <f t="shared" si="13"/>
        <v>0.17336209414595663</v>
      </c>
      <c r="G22" s="12">
        <f t="shared" si="13"/>
        <v>1.949549725</v>
      </c>
      <c r="H22" s="12">
        <f t="shared" si="13"/>
        <v>0.18553967829480905</v>
      </c>
      <c r="I22" s="12">
        <f t="shared" si="13"/>
        <v>0.38625826124527496</v>
      </c>
      <c r="J22" s="12">
        <f t="shared" si="13"/>
        <v>2.5593362741666668</v>
      </c>
      <c r="K22" s="12">
        <f t="shared" si="13"/>
        <v>0.44085821131867675</v>
      </c>
      <c r="L22" s="12">
        <f t="shared" si="13"/>
        <v>0</v>
      </c>
      <c r="M22" s="12">
        <f t="shared" si="13"/>
        <v>5.3616572285714286</v>
      </c>
      <c r="N22" s="12">
        <f t="shared" si="13"/>
        <v>4.6914500749999997</v>
      </c>
      <c r="O22" s="12">
        <f t="shared" si="13"/>
        <v>0.21413257030153193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0.18960286438902743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0.18959340835868535</v>
      </c>
      <c r="F26" s="12">
        <f>IFERROR((SUMIFS(TARIMSALAG2,KAYNAK,A26,SEBEP,B26,SÜRE,"Uzun",BİLDİRİM,"Bildirimli",İL,$B$10,İLÇE,$B$11)/VLOOKUP($B$11,ABONE,6,FALSE)),0)</f>
        <v>0.22947314987672585</v>
      </c>
      <c r="G26" s="12">
        <f>IFERROR((SUMIFS(TARIMSALOG2,KAYNAK,A26,SEBEP,B26,SÜRE,"Uzun",BİLDİRİM,"Bildirimli",İL,$B$10,İLÇE,$B$11)/VLOOKUP($B$11,ABONE,7,FALSE)),0)</f>
        <v>20.026660499999998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0.36520313170910873</v>
      </c>
      <c r="I26" s="12">
        <f>IFERROR((SUMIFS(TICARETHANEAG2,KAYNAK,A26,SEBEP,B26,SÜRE,"Uzun",BİLDİRİM,"Bildirimli",İL,$B$10,İLÇE,$B$11)/VLOOKUP($B$11,ABONE,9,FALSE)),0)</f>
        <v>0.56475109103737109</v>
      </c>
      <c r="J26" s="12">
        <f>IFERROR((SUMIFS(TICARETHANEOG2,KAYNAK,A26,SEBEP,B26,SÜRE,"Uzun",BİLDİRİM,"Bildirimli",İL,$B$10,İLÇE,$B$11)/VLOOKUP($B$11,ABONE,10,FALSE)),0)</f>
        <v>6.7143935666666676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0.71926472107830819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31.417529142857145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27.490338000000001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0.30942141957778618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1.7088408583541152E-2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1.7087556336342329E-2</v>
      </c>
      <c r="F28" s="12">
        <f>IFERROR((SUMIFS(TARIMSALAG2,KAYNAK,A28,SEBEP,B28,SÜRE,"Uzun",BİLDİRİM,"Bildirimli",İL,$B$10,İLÇE,$B$11)/VLOOKUP($B$11,ABONE,6,FALSE)),0)</f>
        <v>2.8574603108974358E-2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2.8378694958374143E-2</v>
      </c>
      <c r="I28" s="12">
        <f>IFERROR((SUMIFS(TICARETHANEAG2,KAYNAK,A28,SEBEP,B28,SÜRE,"Uzun",BİLDİRİM,"Bildirimli",İL,$B$10,İLÇE,$B$11)/VLOOKUP($B$11,ABONE,9,FALSE)),0)</f>
        <v>3.6959970332903776E-2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3.6031327862227805E-2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2.180596853902279E-2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0.20669127297256859</v>
      </c>
      <c r="D30" s="12">
        <f t="shared" ref="D30:O30" si="14">SUM(D25:D29)</f>
        <v>0</v>
      </c>
      <c r="E30" s="12">
        <f t="shared" si="14"/>
        <v>0.20668096469502767</v>
      </c>
      <c r="F30" s="12">
        <f t="shared" si="14"/>
        <v>0.25804775298570021</v>
      </c>
      <c r="G30" s="12">
        <f t="shared" si="14"/>
        <v>20.026660499999998</v>
      </c>
      <c r="H30" s="12">
        <f t="shared" si="14"/>
        <v>0.39358182666748287</v>
      </c>
      <c r="I30" s="12">
        <f t="shared" si="14"/>
        <v>0.60171106137027486</v>
      </c>
      <c r="J30" s="12">
        <f t="shared" si="14"/>
        <v>6.7143935666666676</v>
      </c>
      <c r="K30" s="12">
        <f t="shared" si="14"/>
        <v>0.75529604894053604</v>
      </c>
      <c r="L30" s="12">
        <f t="shared" si="14"/>
        <v>0</v>
      </c>
      <c r="M30" s="12">
        <f t="shared" si="14"/>
        <v>31.417529142857145</v>
      </c>
      <c r="N30" s="12">
        <f t="shared" si="14"/>
        <v>27.490338000000001</v>
      </c>
      <c r="O30" s="12">
        <f t="shared" si="14"/>
        <v>0.33122738811680896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20050</v>
      </c>
      <c r="D34" s="20">
        <f>VLOOKUP($B$11,ABONE,4,FALSE)</f>
        <v>1</v>
      </c>
      <c r="E34" s="20">
        <f>VLOOKUP($B$11,ABONE,5,FALSE)</f>
        <v>20051</v>
      </c>
      <c r="F34" s="20">
        <f>VLOOKUP($B$11,ABONE,6,FALSE)</f>
        <v>4056</v>
      </c>
      <c r="G34" s="20">
        <f>VLOOKUP($B$11,ABONE,7,FALSE)</f>
        <v>28</v>
      </c>
      <c r="H34" s="20">
        <f>VLOOKUP($B$11,ABONE,8,FALSE)</f>
        <v>4084</v>
      </c>
      <c r="I34" s="20">
        <f>VLOOKUP($B$11,ABONE,9,FALSE)</f>
        <v>4656</v>
      </c>
      <c r="J34" s="20">
        <f>VLOOKUP($B$11,ABONE,10,FALSE)</f>
        <v>120</v>
      </c>
      <c r="K34" s="20">
        <f>VLOOKUP($B$11,ABONE,11,FALSE)</f>
        <v>4776</v>
      </c>
      <c r="L34" s="20">
        <f>VLOOKUP($B$11,ABONE,12,FALSE)</f>
        <v>1</v>
      </c>
      <c r="M34" s="20">
        <f>VLOOKUP($B$11,ABONE,13,FALSE)</f>
        <v>7</v>
      </c>
      <c r="N34" s="20">
        <f>VLOOKUP($B$11,ABONE,14,FALSE)</f>
        <v>8</v>
      </c>
      <c r="O34" s="20">
        <f>VLOOKUP($B$11,ABONE,15,FALSE)</f>
        <v>28919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2929.5201610764943</v>
      </c>
      <c r="D35" s="20">
        <f>VLOOKUP($B$11,TUKETIM,4,FALSE)</f>
        <v>0</v>
      </c>
      <c r="E35" s="20">
        <f>VLOOKUP($B$11,TUKETIM,5,FALSE)</f>
        <v>2929.5201610764943</v>
      </c>
      <c r="F35" s="20">
        <f>VLOOKUP($B$11,TUKETIM,6,FALSE)</f>
        <v>2476.4114112836182</v>
      </c>
      <c r="G35" s="20">
        <f>VLOOKUP($B$11,TUKETIM,7,FALSE)</f>
        <v>189.9436</v>
      </c>
      <c r="H35" s="20">
        <f>VLOOKUP($B$11,TUKETIM,8,FALSE)</f>
        <v>2666.3550112836183</v>
      </c>
      <c r="I35" s="20">
        <f>VLOOKUP($B$11,TUKETIM,9,FALSE)</f>
        <v>2539.49876833497</v>
      </c>
      <c r="J35" s="20">
        <f>VLOOKUP($B$11,TUKETIM,10,FALSE)</f>
        <v>783.1750427169444</v>
      </c>
      <c r="K35" s="20">
        <f>VLOOKUP($B$11,TUKETIM,11,FALSE)</f>
        <v>3322.6738110519145</v>
      </c>
      <c r="L35" s="20">
        <f>VLOOKUP($B$11,TUKETIM,12,FALSE)</f>
        <v>7.0410000000000004</v>
      </c>
      <c r="M35" s="20">
        <f>VLOOKUP($B$11,TUKETIM,13,FALSE)</f>
        <v>327.56439999999998</v>
      </c>
      <c r="N35" s="20">
        <f>VLOOKUP($B$11,TUKETIM,14,FALSE)</f>
        <v>334.60539999999997</v>
      </c>
      <c r="O35" s="20">
        <f>VLOOKUP($B$11,TUKETIM,15,FALSE)</f>
        <v>9253.1543834120275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79261.729999999807</v>
      </c>
      <c r="D36" s="20">
        <f>VLOOKUP($B$11,ANLASMA,4,FALSE)</f>
        <v>750</v>
      </c>
      <c r="E36" s="20">
        <f>VLOOKUP($B$11,ANLASMA,5,FALSE)</f>
        <v>80011.729999999807</v>
      </c>
      <c r="F36" s="20">
        <f>VLOOKUP($B$11,ANLASMA,6,FALSE)</f>
        <v>18834.260000000002</v>
      </c>
      <c r="G36" s="20">
        <f>VLOOKUP($B$11,ANLASMA,7,FALSE)</f>
        <v>1088.5999999999999</v>
      </c>
      <c r="H36" s="20">
        <f>VLOOKUP($B$11,ANLASMA,8,FALSE)</f>
        <v>19922.86</v>
      </c>
      <c r="I36" s="20">
        <f>VLOOKUP($B$11,ANLASMA,9,FALSE)</f>
        <v>24292.878999999899</v>
      </c>
      <c r="J36" s="20">
        <f>VLOOKUP($B$11,ANLASMA,10,FALSE)</f>
        <v>24776.400000000001</v>
      </c>
      <c r="K36" s="20">
        <f>VLOOKUP($B$11,ANLASMA,11,FALSE)</f>
        <v>49069.2789999999</v>
      </c>
      <c r="L36" s="20">
        <f>VLOOKUP($B$11,ANLASMA,12,FALSE)</f>
        <v>30</v>
      </c>
      <c r="M36" s="20">
        <f>VLOOKUP($B$11,ANLASMA,13,FALSE)</f>
        <v>1128</v>
      </c>
      <c r="N36" s="20">
        <f>VLOOKUP($B$11,ANLASMA,14,FALSE)</f>
        <v>1158</v>
      </c>
      <c r="O36" s="20">
        <f>VLOOKUP($B$11,ANLASMA,15,FALSE)</f>
        <v>150161.86899999972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84A6F1D-DED5-4AE8-8855-C7252451CCF7}">
      <formula1>10</formula1>
      <formula2>10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26B03-4EB6-4EBF-9C9D-B09BF344F1B8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89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8.5500952677624587E-3</v>
      </c>
      <c r="D19" s="12">
        <f t="shared" si="1"/>
        <v>0</v>
      </c>
      <c r="E19" s="12">
        <f t="shared" si="2"/>
        <v>8.5478291412668956E-3</v>
      </c>
      <c r="F19" s="12">
        <f t="shared" si="3"/>
        <v>1.4543425022301519E-2</v>
      </c>
      <c r="G19" s="12">
        <f t="shared" si="4"/>
        <v>0</v>
      </c>
      <c r="H19" s="12">
        <f t="shared" si="5"/>
        <v>1.4465997737355813E-2</v>
      </c>
      <c r="I19" s="12">
        <f t="shared" si="6"/>
        <v>7.4499562167992051E-3</v>
      </c>
      <c r="J19" s="12">
        <f t="shared" si="7"/>
        <v>0</v>
      </c>
      <c r="K19" s="12">
        <f t="shared" si="8"/>
        <v>7.3118594674146352E-3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8.9252222172924618E-3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8.5500952677624587E-3</v>
      </c>
      <c r="D22" s="12">
        <f t="shared" ref="D22:O22" si="13">SUM(D15:D21)</f>
        <v>0</v>
      </c>
      <c r="E22" s="12">
        <f t="shared" si="13"/>
        <v>8.5478291412668956E-3</v>
      </c>
      <c r="F22" s="12">
        <f t="shared" si="13"/>
        <v>1.4543425022301519E-2</v>
      </c>
      <c r="G22" s="12">
        <f t="shared" si="13"/>
        <v>0</v>
      </c>
      <c r="H22" s="12">
        <f t="shared" si="13"/>
        <v>1.4465997737355813E-2</v>
      </c>
      <c r="I22" s="12">
        <f t="shared" si="13"/>
        <v>7.4499562167992051E-3</v>
      </c>
      <c r="J22" s="12">
        <f t="shared" si="13"/>
        <v>0</v>
      </c>
      <c r="K22" s="12">
        <f t="shared" si="13"/>
        <v>7.3118594674146352E-3</v>
      </c>
      <c r="L22" s="12">
        <f t="shared" si="13"/>
        <v>0</v>
      </c>
      <c r="M22" s="12">
        <f t="shared" si="13"/>
        <v>0</v>
      </c>
      <c r="N22" s="12">
        <f t="shared" si="13"/>
        <v>0</v>
      </c>
      <c r="O22" s="12">
        <f t="shared" si="13"/>
        <v>8.9252222172924618E-3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0.1586602863202545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0.15861823482639809</v>
      </c>
      <c r="F26" s="12">
        <f>IFERROR((SUMIFS(TARIMSALAG2,KAYNAK,A26,SEBEP,B26,SÜRE,"Uzun",BİLDİRİM,"Bildirimli",İL,$B$10,İLÇE,$B$11)/VLOOKUP($B$11,ABONE,6,FALSE)),0)</f>
        <v>7.1042685102586975E-2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7.0664463176574988E-2</v>
      </c>
      <c r="I26" s="12">
        <f>IFERROR((SUMIFS(TICARETHANEAG2,KAYNAK,A26,SEBEP,B26,SÜRE,"Uzun",BİLDİRİM,"Bildirimli",İL,$B$10,İLÇE,$B$11)/VLOOKUP($B$11,ABONE,9,FALSE)),0)</f>
        <v>0.26601709741550694</v>
      </c>
      <c r="J26" s="12">
        <f>IFERROR((SUMIFS(TICARETHANEOG2,KAYNAK,A26,SEBEP,B26,SÜRE,"Uzun",BİLDİRİM,"Bildirimli",İL,$B$10,İLÇE,$B$11)/VLOOKUP($B$11,ABONE,10,FALSE)),0)</f>
        <v>0.32864471052631578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0.26717799951219517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20.517097499999998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16.413677999999997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0.1852626226590888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8.324974125132556E-2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8.3227676649880733E-2</v>
      </c>
      <c r="F28" s="12">
        <f>IFERROR((SUMIFS(TARIMSALAG2,KAYNAK,A28,SEBEP,B28,SÜRE,"Uzun",BİLDİRİM,"Bildirimli",İL,$B$10,İLÇE,$B$11)/VLOOKUP($B$11,ABONE,6,FALSE)),0)</f>
        <v>4.3143612962533454E-2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4.2913922032830523E-2</v>
      </c>
      <c r="I28" s="12">
        <f>IFERROR((SUMIFS(TICARETHANEAG2,KAYNAK,A28,SEBEP,B28,SÜRE,"Uzun",BİLDİRİM,"Bildirimli",İL,$B$10,İLÇE,$B$11)/VLOOKUP($B$11,ABONE,9,FALSE)),0)</f>
        <v>0.13168972607703774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0.12924864822780485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8.7707049939252782E-2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0.24191002757158006</v>
      </c>
      <c r="D30" s="12">
        <f t="shared" ref="D30:O30" si="14">SUM(D25:D29)</f>
        <v>0</v>
      </c>
      <c r="E30" s="12">
        <f t="shared" si="14"/>
        <v>0.24184591147627882</v>
      </c>
      <c r="F30" s="12">
        <f t="shared" si="14"/>
        <v>0.11418629806512043</v>
      </c>
      <c r="G30" s="12">
        <f t="shared" si="14"/>
        <v>0</v>
      </c>
      <c r="H30" s="12">
        <f t="shared" si="14"/>
        <v>0.11357838520940551</v>
      </c>
      <c r="I30" s="12">
        <f t="shared" si="14"/>
        <v>0.39770682349254471</v>
      </c>
      <c r="J30" s="12">
        <f t="shared" si="14"/>
        <v>0.32864471052631578</v>
      </c>
      <c r="K30" s="12">
        <f t="shared" si="14"/>
        <v>0.39642664774000003</v>
      </c>
      <c r="L30" s="12">
        <f t="shared" si="14"/>
        <v>0</v>
      </c>
      <c r="M30" s="12">
        <f t="shared" si="14"/>
        <v>20.517097499999998</v>
      </c>
      <c r="N30" s="12">
        <f t="shared" si="14"/>
        <v>16.413677999999997</v>
      </c>
      <c r="O30" s="12">
        <f t="shared" si="14"/>
        <v>0.2729696725983416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7544</v>
      </c>
      <c r="D34" s="20">
        <f>VLOOKUP($B$11,ABONE,4,FALSE)</f>
        <v>2</v>
      </c>
      <c r="E34" s="20">
        <f>VLOOKUP($B$11,ABONE,5,FALSE)</f>
        <v>7546</v>
      </c>
      <c r="F34" s="20">
        <f>VLOOKUP($B$11,ABONE,6,FALSE)</f>
        <v>1121</v>
      </c>
      <c r="G34" s="20">
        <f>VLOOKUP($B$11,ABONE,7,FALSE)</f>
        <v>6</v>
      </c>
      <c r="H34" s="20">
        <f>VLOOKUP($B$11,ABONE,8,FALSE)</f>
        <v>1127</v>
      </c>
      <c r="I34" s="20">
        <f>VLOOKUP($B$11,ABONE,9,FALSE)</f>
        <v>2012</v>
      </c>
      <c r="J34" s="20">
        <f>VLOOKUP($B$11,ABONE,10,FALSE)</f>
        <v>38</v>
      </c>
      <c r="K34" s="20">
        <f>VLOOKUP($B$11,ABONE,11,FALSE)</f>
        <v>2050</v>
      </c>
      <c r="L34" s="20">
        <f>VLOOKUP($B$11,ABONE,12,FALSE)</f>
        <v>2</v>
      </c>
      <c r="M34" s="20">
        <f>VLOOKUP($B$11,ABONE,13,FALSE)</f>
        <v>8</v>
      </c>
      <c r="N34" s="20">
        <f>VLOOKUP($B$11,ABONE,14,FALSE)</f>
        <v>10</v>
      </c>
      <c r="O34" s="20">
        <f>VLOOKUP($B$11,ABONE,15,FALSE)</f>
        <v>10733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916.12326677775445</v>
      </c>
      <c r="D35" s="20">
        <f>VLOOKUP($B$11,TUKETIM,4,FALSE)</f>
        <v>0</v>
      </c>
      <c r="E35" s="20">
        <f>VLOOKUP($B$11,TUKETIM,5,FALSE)</f>
        <v>916.12326677775445</v>
      </c>
      <c r="F35" s="20">
        <f>VLOOKUP($B$11,TUKETIM,6,FALSE)</f>
        <v>450.32244875912409</v>
      </c>
      <c r="G35" s="20">
        <f>VLOOKUP($B$11,TUKETIM,7,FALSE)</f>
        <v>5.8457999999999997</v>
      </c>
      <c r="H35" s="20">
        <f>VLOOKUP($B$11,TUKETIM,8,FALSE)</f>
        <v>456.16824875912408</v>
      </c>
      <c r="I35" s="20">
        <f>VLOOKUP($B$11,TUKETIM,9,FALSE)</f>
        <v>677.08168353352983</v>
      </c>
      <c r="J35" s="20">
        <f>VLOOKUP($B$11,TUKETIM,10,FALSE)</f>
        <v>330.22012657534248</v>
      </c>
      <c r="K35" s="20">
        <f>VLOOKUP($B$11,TUKETIM,11,FALSE)</f>
        <v>1007.3018101088724</v>
      </c>
      <c r="L35" s="20">
        <f>VLOOKUP($B$11,TUKETIM,12,FALSE)</f>
        <v>82.726799999999997</v>
      </c>
      <c r="M35" s="20">
        <f>VLOOKUP($B$11,TUKETIM,13,FALSE)</f>
        <v>325.70069999999998</v>
      </c>
      <c r="N35" s="20">
        <f>VLOOKUP($B$11,TUKETIM,14,FALSE)</f>
        <v>408.42750000000001</v>
      </c>
      <c r="O35" s="20">
        <f>VLOOKUP($B$11,TUKETIM,15,FALSE)</f>
        <v>2788.0208256457508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30825.185999999903</v>
      </c>
      <c r="D36" s="20">
        <f>VLOOKUP($B$11,ANLASMA,4,FALSE)</f>
        <v>155</v>
      </c>
      <c r="E36" s="20">
        <f>VLOOKUP($B$11,ANLASMA,5,FALSE)</f>
        <v>30980.185999999903</v>
      </c>
      <c r="F36" s="20">
        <f>VLOOKUP($B$11,ANLASMA,6,FALSE)</f>
        <v>4649.0910000000003</v>
      </c>
      <c r="G36" s="20">
        <f>VLOOKUP($B$11,ANLASMA,7,FALSE)</f>
        <v>157.80000000000001</v>
      </c>
      <c r="H36" s="20">
        <f>VLOOKUP($B$11,ANLASMA,8,FALSE)</f>
        <v>4806.8910000000005</v>
      </c>
      <c r="I36" s="20">
        <f>VLOOKUP($B$11,ANLASMA,9,FALSE)</f>
        <v>10492.643000000018</v>
      </c>
      <c r="J36" s="20">
        <f>VLOOKUP($B$11,ANLASMA,10,FALSE)</f>
        <v>5026.3999999999996</v>
      </c>
      <c r="K36" s="20">
        <f>VLOOKUP($B$11,ANLASMA,11,FALSE)</f>
        <v>15519.043000000018</v>
      </c>
      <c r="L36" s="20">
        <f>VLOOKUP($B$11,ANLASMA,12,FALSE)</f>
        <v>172.04900000000001</v>
      </c>
      <c r="M36" s="20">
        <f>VLOOKUP($B$11,ANLASMA,13,FALSE)</f>
        <v>2140</v>
      </c>
      <c r="N36" s="20">
        <f>VLOOKUP($B$11,ANLASMA,14,FALSE)</f>
        <v>2312.049</v>
      </c>
      <c r="O36" s="20">
        <f>VLOOKUP($B$11,ANLASMA,15,FALSE)</f>
        <v>53618.168999999922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827762A-0731-4705-99DD-214D6247EFF5}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DDC12-FCE4-4F03-9952-2353BB90BCFE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87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3.6981692237568031E-2</v>
      </c>
      <c r="D16" s="12">
        <f t="shared" si="1"/>
        <v>4.7574574637499989</v>
      </c>
      <c r="E16" s="12">
        <f t="shared" si="2"/>
        <v>3.7261335063720445E-2</v>
      </c>
      <c r="F16" s="12">
        <f t="shared" si="3"/>
        <v>8.7463230000000003E-2</v>
      </c>
      <c r="G16" s="12">
        <f t="shared" si="4"/>
        <v>3.9780999933333328</v>
      </c>
      <c r="H16" s="12">
        <f t="shared" si="5"/>
        <v>0.81695762312499998</v>
      </c>
      <c r="I16" s="12">
        <f t="shared" si="6"/>
        <v>8.449184982793817E-2</v>
      </c>
      <c r="J16" s="12">
        <f t="shared" si="7"/>
        <v>11.654946622058825</v>
      </c>
      <c r="K16" s="12">
        <f t="shared" si="8"/>
        <v>0.13020096064602332</v>
      </c>
      <c r="L16" s="12">
        <f t="shared" si="9"/>
        <v>0.86803395090909097</v>
      </c>
      <c r="M16" s="12">
        <f t="shared" si="10"/>
        <v>10.730682166666666</v>
      </c>
      <c r="N16" s="12">
        <f t="shared" si="11"/>
        <v>2.0515517368</v>
      </c>
      <c r="O16" s="16">
        <f t="shared" si="12"/>
        <v>4.8178176339652129E-2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1.0593726071018624E-2</v>
      </c>
      <c r="D17" s="12">
        <f t="shared" si="1"/>
        <v>0</v>
      </c>
      <c r="E17" s="12">
        <f t="shared" si="2"/>
        <v>1.0593098494553586E-2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2.3423053951589383E-2</v>
      </c>
      <c r="J17" s="12">
        <f t="shared" si="7"/>
        <v>0</v>
      </c>
      <c r="K17" s="12">
        <f t="shared" si="8"/>
        <v>2.3330521117759833E-2</v>
      </c>
      <c r="L17" s="12">
        <f t="shared" si="9"/>
        <v>4.1134529090909089</v>
      </c>
      <c r="M17" s="12">
        <f t="shared" si="10"/>
        <v>0</v>
      </c>
      <c r="N17" s="12">
        <f t="shared" si="11"/>
        <v>3.6198385599999998</v>
      </c>
      <c r="O17" s="16">
        <f t="shared" si="12"/>
        <v>1.2624070231192996E-2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3.68892935989188E-2</v>
      </c>
      <c r="D19" s="12">
        <f t="shared" si="1"/>
        <v>0</v>
      </c>
      <c r="E19" s="12">
        <f t="shared" si="2"/>
        <v>3.688710826277556E-2</v>
      </c>
      <c r="F19" s="12">
        <f t="shared" si="3"/>
        <v>9.1097446153846157E-2</v>
      </c>
      <c r="G19" s="12">
        <f t="shared" si="4"/>
        <v>0</v>
      </c>
      <c r="H19" s="12">
        <f t="shared" si="5"/>
        <v>7.4016675000000004E-2</v>
      </c>
      <c r="I19" s="12">
        <f t="shared" si="6"/>
        <v>4.4426894968445617E-2</v>
      </c>
      <c r="J19" s="12">
        <f t="shared" si="7"/>
        <v>0</v>
      </c>
      <c r="K19" s="12">
        <f t="shared" si="8"/>
        <v>4.4251386407598917E-2</v>
      </c>
      <c r="L19" s="12">
        <f t="shared" si="9"/>
        <v>2.3581125000000003</v>
      </c>
      <c r="M19" s="12">
        <f t="shared" si="10"/>
        <v>0</v>
      </c>
      <c r="N19" s="12">
        <f t="shared" si="11"/>
        <v>2.0751390000000001</v>
      </c>
      <c r="O19" s="16">
        <f t="shared" si="12"/>
        <v>3.8057923775018557E-2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1.0471341504054505E-4</v>
      </c>
      <c r="D20" s="12">
        <f t="shared" si="1"/>
        <v>0</v>
      </c>
      <c r="E20" s="12">
        <f t="shared" si="2"/>
        <v>1.0470721177698955E-4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9.2844744151230824E-5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8.4569425322546007E-2</v>
      </c>
      <c r="D22" s="12">
        <f t="shared" ref="D22:O22" si="13">SUM(D15:D21)</f>
        <v>4.7574574637499989</v>
      </c>
      <c r="E22" s="12">
        <f t="shared" si="13"/>
        <v>8.4846249032826587E-2</v>
      </c>
      <c r="F22" s="12">
        <f t="shared" si="13"/>
        <v>0.17856067615384616</v>
      </c>
      <c r="G22" s="12">
        <f t="shared" si="13"/>
        <v>3.9780999933333328</v>
      </c>
      <c r="H22" s="12">
        <f t="shared" si="13"/>
        <v>0.89097429812499995</v>
      </c>
      <c r="I22" s="12">
        <f t="shared" si="13"/>
        <v>0.15234179874797318</v>
      </c>
      <c r="J22" s="12">
        <f t="shared" si="13"/>
        <v>11.654946622058825</v>
      </c>
      <c r="K22" s="12">
        <f t="shared" si="13"/>
        <v>0.19778286817138208</v>
      </c>
      <c r="L22" s="12">
        <f t="shared" si="13"/>
        <v>7.3395993599999994</v>
      </c>
      <c r="M22" s="12">
        <f t="shared" si="13"/>
        <v>10.730682166666666</v>
      </c>
      <c r="N22" s="12">
        <f t="shared" si="13"/>
        <v>7.7465292968000004</v>
      </c>
      <c r="O22" s="12">
        <f t="shared" si="13"/>
        <v>9.8953015090014917E-2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2.4311332839634169E-2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2.4309892626792947E-2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4.3024570137066197E-2</v>
      </c>
      <c r="J25" s="12">
        <f>IFERROR((SUMIFS(TICARETHANEOG2,KAYNAK,A25,SEBEP,B25,SÜRE,"Uzun",BİLDİRİM,"Bildirimli",İL,$B$10,İLÇE,$B$11)/VLOOKUP($B$11,ABONE,10,FALSE)),0)</f>
        <v>0.45552139852941176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4.4654139900075523E-2</v>
      </c>
      <c r="L25" s="12">
        <f>IFERROR((SUMIFS(SANAYIAG2,KAYNAK,A25,SEBEP,B25,SÜRE,"Uzun",BİLDİRİM,"Bildirimli",İL,$B$10,İLÇE,$B$11)/VLOOKUP($B$11,ABONE,12,FALSE)),0)</f>
        <v>1.8134513590909089</v>
      </c>
      <c r="M25" s="12">
        <f>IFERROR((SUMIFS(SANAYIOG2,KAYNAK,A25,SEBEP,B25,SÜRE,"Uzun",BİLDİRİM,"Bildirimli",İL,$B$10,İLÇE,$B$11)/VLOOKUP($B$11,ABONE,13,FALSE)),0)</f>
        <v>24.184576000000003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4.4979863160000004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2.734106514245192E-2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0.4079032161291517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0.40787905178350597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1.7014477298337709</v>
      </c>
      <c r="J26" s="12">
        <f>IFERROR((SUMIFS(TICARETHANEOG2,KAYNAK,A26,SEBEP,B26,SÜRE,"Uzun",BİLDİRİM,"Bildirimli",İL,$B$10,İLÇE,$B$11)/VLOOKUP($B$11,ABONE,10,FALSE)),0)</f>
        <v>77.681358522058844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2.0016065594318251</v>
      </c>
      <c r="L26" s="12">
        <f>IFERROR((SUMIFS(SANAYIAG2,KAYNAK,A26,SEBEP,B26,SÜRE,"Uzun",BİLDİRİM,"Bildirimli",İL,$B$10,İLÇE,$B$11)/VLOOKUP($B$11,ABONE,12,FALSE)),0)</f>
        <v>34.272847409090907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30.160105719999997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0.59284731242572086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1.3463186040656126E-3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1.3462388476263116E-3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6.6027245261009041E-3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6.5766404461744029E-3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1.9370299132615875E-3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0.43356086757285145</v>
      </c>
      <c r="D30" s="12">
        <f t="shared" ref="D30:O30" si="14">SUM(D25:D29)</f>
        <v>0</v>
      </c>
      <c r="E30" s="12">
        <f t="shared" si="14"/>
        <v>0.43353518325792523</v>
      </c>
      <c r="F30" s="12">
        <f t="shared" si="14"/>
        <v>0</v>
      </c>
      <c r="G30" s="12">
        <f t="shared" si="14"/>
        <v>0</v>
      </c>
      <c r="H30" s="12">
        <f t="shared" si="14"/>
        <v>0</v>
      </c>
      <c r="I30" s="12">
        <f t="shared" si="14"/>
        <v>1.751075024496938</v>
      </c>
      <c r="J30" s="12">
        <f t="shared" si="14"/>
        <v>78.136879920588257</v>
      </c>
      <c r="K30" s="12">
        <f t="shared" si="14"/>
        <v>2.0528373397780748</v>
      </c>
      <c r="L30" s="12">
        <f t="shared" si="14"/>
        <v>36.08629876818182</v>
      </c>
      <c r="M30" s="12">
        <f t="shared" si="14"/>
        <v>24.184576000000003</v>
      </c>
      <c r="N30" s="12">
        <f t="shared" si="14"/>
        <v>34.658092035999999</v>
      </c>
      <c r="O30" s="12">
        <f t="shared" si="14"/>
        <v>0.62212540748143441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135035</v>
      </c>
      <c r="D34" s="20">
        <f>VLOOKUP($B$11,ABONE,4,FALSE)</f>
        <v>8</v>
      </c>
      <c r="E34" s="20">
        <f>VLOOKUP($B$11,ABONE,5,FALSE)</f>
        <v>135043</v>
      </c>
      <c r="F34" s="20">
        <f>VLOOKUP($B$11,ABONE,6,FALSE)</f>
        <v>13</v>
      </c>
      <c r="G34" s="20">
        <f>VLOOKUP($B$11,ABONE,7,FALSE)</f>
        <v>3</v>
      </c>
      <c r="H34" s="20">
        <f>VLOOKUP($B$11,ABONE,8,FALSE)</f>
        <v>16</v>
      </c>
      <c r="I34" s="20">
        <f>VLOOKUP($B$11,ABONE,9,FALSE)</f>
        <v>17145</v>
      </c>
      <c r="J34" s="20">
        <f>VLOOKUP($B$11,ABONE,10,FALSE)</f>
        <v>68</v>
      </c>
      <c r="K34" s="20">
        <f>VLOOKUP($B$11,ABONE,11,FALSE)</f>
        <v>17213</v>
      </c>
      <c r="L34" s="20">
        <f>VLOOKUP($B$11,ABONE,12,FALSE)</f>
        <v>22</v>
      </c>
      <c r="M34" s="20">
        <f>VLOOKUP($B$11,ABONE,13,FALSE)</f>
        <v>3</v>
      </c>
      <c r="N34" s="20">
        <f>VLOOKUP($B$11,ABONE,14,FALSE)</f>
        <v>25</v>
      </c>
      <c r="O34" s="20">
        <f>VLOOKUP($B$11,ABONE,15,FALSE)</f>
        <v>152297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34537.77430904995</v>
      </c>
      <c r="D35" s="20">
        <f>VLOOKUP($B$11,TUKETIM,4,FALSE)</f>
        <v>164.19084936708862</v>
      </c>
      <c r="E35" s="20">
        <f>VLOOKUP($B$11,TUKETIM,5,FALSE)</f>
        <v>34701.965158417035</v>
      </c>
      <c r="F35" s="20">
        <f>VLOOKUP($B$11,TUKETIM,6,FALSE)</f>
        <v>3.7078000000000002</v>
      </c>
      <c r="G35" s="20">
        <f>VLOOKUP($B$11,TUKETIM,7,FALSE)</f>
        <v>1.1979</v>
      </c>
      <c r="H35" s="20">
        <f>VLOOKUP($B$11,TUKETIM,8,FALSE)</f>
        <v>4.9057000000000004</v>
      </c>
      <c r="I35" s="20">
        <f>VLOOKUP($B$11,TUKETIM,9,FALSE)</f>
        <v>13265.167801833746</v>
      </c>
      <c r="J35" s="20">
        <f>VLOOKUP($B$11,TUKETIM,10,FALSE)</f>
        <v>7811.5580393171986</v>
      </c>
      <c r="K35" s="20">
        <f>VLOOKUP($B$11,TUKETIM,11,FALSE)</f>
        <v>21076.725841150947</v>
      </c>
      <c r="L35" s="20">
        <f>VLOOKUP($B$11,TUKETIM,12,FALSE)</f>
        <v>271.59012222222225</v>
      </c>
      <c r="M35" s="20">
        <f>VLOOKUP($B$11,TUKETIM,13,FALSE)</f>
        <v>1223.2077901515152</v>
      </c>
      <c r="N35" s="20">
        <f>VLOOKUP($B$11,TUKETIM,14,FALSE)</f>
        <v>1494.7979123737373</v>
      </c>
      <c r="O35" s="20">
        <f>VLOOKUP($B$11,TUKETIM,15,FALSE)</f>
        <v>57278.394611941723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696877.38400002208</v>
      </c>
      <c r="D36" s="20">
        <f>VLOOKUP($B$11,ANLASMA,4,FALSE)</f>
        <v>1555.588</v>
      </c>
      <c r="E36" s="20">
        <f>VLOOKUP($B$11,ANLASMA,5,FALSE)</f>
        <v>698432.97200002207</v>
      </c>
      <c r="F36" s="20">
        <f>VLOOKUP($B$11,ANLASMA,6,FALSE)</f>
        <v>53.52</v>
      </c>
      <c r="G36" s="20">
        <f>VLOOKUP($B$11,ANLASMA,7,FALSE)</f>
        <v>21.1</v>
      </c>
      <c r="H36" s="20">
        <f>VLOOKUP($B$11,ANLASMA,8,FALSE)</f>
        <v>74.62</v>
      </c>
      <c r="I36" s="20">
        <f>VLOOKUP($B$11,ANLASMA,9,FALSE)</f>
        <v>118303.099999994</v>
      </c>
      <c r="J36" s="20">
        <f>VLOOKUP($B$11,ANLASMA,10,FALSE)</f>
        <v>62732</v>
      </c>
      <c r="K36" s="20">
        <f>VLOOKUP($B$11,ANLASMA,11,FALSE)</f>
        <v>181035.09999999398</v>
      </c>
      <c r="L36" s="20">
        <f>VLOOKUP($B$11,ANLASMA,12,FALSE)</f>
        <v>959.48399999999992</v>
      </c>
      <c r="M36" s="20">
        <f>VLOOKUP($B$11,ANLASMA,13,FALSE)</f>
        <v>2209.4899999999998</v>
      </c>
      <c r="N36" s="20">
        <f>VLOOKUP($B$11,ANLASMA,14,FALSE)</f>
        <v>3168.9739999999997</v>
      </c>
      <c r="O36" s="20">
        <f>VLOOKUP($B$11,ANLASMA,15,FALSE)</f>
        <v>882711.66600001603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43CF2EE-3D3F-4350-8E89-413E52678980}">
      <formula1>10</formula1>
      <formula2>10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DDE92-1C54-45E5-BA4B-B118D0A90114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85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1.1133135519458185E-2</v>
      </c>
      <c r="D19" s="12">
        <f t="shared" si="1"/>
        <v>0</v>
      </c>
      <c r="E19" s="12">
        <f t="shared" si="2"/>
        <v>1.1132546480251844E-2</v>
      </c>
      <c r="F19" s="12">
        <f t="shared" si="3"/>
        <v>2.784799251724138E-2</v>
      </c>
      <c r="G19" s="12">
        <f t="shared" si="4"/>
        <v>0</v>
      </c>
      <c r="H19" s="12">
        <f t="shared" si="5"/>
        <v>2.784799251724138E-2</v>
      </c>
      <c r="I19" s="12">
        <f t="shared" si="6"/>
        <v>3.8085931771653543E-2</v>
      </c>
      <c r="J19" s="12">
        <f t="shared" si="7"/>
        <v>0</v>
      </c>
      <c r="K19" s="12">
        <f t="shared" si="8"/>
        <v>3.7758130517413932E-2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1.430812237389365E-2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1.1133135519458185E-2</v>
      </c>
      <c r="D22" s="12">
        <f t="shared" ref="D22:O22" si="13">SUM(D15:D21)</f>
        <v>0</v>
      </c>
      <c r="E22" s="12">
        <f t="shared" si="13"/>
        <v>1.1132546480251844E-2</v>
      </c>
      <c r="F22" s="12">
        <f t="shared" si="13"/>
        <v>2.784799251724138E-2</v>
      </c>
      <c r="G22" s="12">
        <f t="shared" si="13"/>
        <v>0</v>
      </c>
      <c r="H22" s="12">
        <f t="shared" si="13"/>
        <v>2.784799251724138E-2</v>
      </c>
      <c r="I22" s="12">
        <f t="shared" si="13"/>
        <v>3.8085931771653543E-2</v>
      </c>
      <c r="J22" s="12">
        <f t="shared" si="13"/>
        <v>0</v>
      </c>
      <c r="K22" s="12">
        <f t="shared" si="13"/>
        <v>3.7758130517413932E-2</v>
      </c>
      <c r="L22" s="12">
        <f t="shared" si="13"/>
        <v>0</v>
      </c>
      <c r="M22" s="12">
        <f t="shared" si="13"/>
        <v>0</v>
      </c>
      <c r="N22" s="12">
        <f t="shared" si="13"/>
        <v>0</v>
      </c>
      <c r="O22" s="12">
        <f t="shared" si="13"/>
        <v>1.430812237389365E-2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0</v>
      </c>
      <c r="J26" s="12">
        <f>IFERROR((SUMIFS(TICARETHANEOG2,KAYNAK,A26,SEBEP,B26,SÜRE,"Uzun",BİLDİRİM,"Bildirimli",İL,$B$10,İLÇE,$B$11)/VLOOKUP($B$11,ABONE,10,FALSE)),0)</f>
        <v>0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</v>
      </c>
      <c r="D30" s="12">
        <f t="shared" ref="D30:O30" si="14">SUM(D25:D29)</f>
        <v>0</v>
      </c>
      <c r="E30" s="12">
        <f t="shared" si="14"/>
        <v>0</v>
      </c>
      <c r="F30" s="12">
        <f t="shared" si="14"/>
        <v>0</v>
      </c>
      <c r="G30" s="12">
        <f t="shared" si="14"/>
        <v>0</v>
      </c>
      <c r="H30" s="12">
        <f t="shared" si="14"/>
        <v>0</v>
      </c>
      <c r="I30" s="12">
        <f t="shared" si="14"/>
        <v>0</v>
      </c>
      <c r="J30" s="12">
        <f t="shared" si="14"/>
        <v>0</v>
      </c>
      <c r="K30" s="12">
        <f t="shared" si="14"/>
        <v>0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37799</v>
      </c>
      <c r="D34" s="20">
        <f>VLOOKUP($B$11,ABONE,4,FALSE)</f>
        <v>2</v>
      </c>
      <c r="E34" s="20">
        <f>VLOOKUP($B$11,ABONE,5,FALSE)</f>
        <v>37801</v>
      </c>
      <c r="F34" s="20">
        <f>VLOOKUP($B$11,ABONE,6,FALSE)</f>
        <v>232</v>
      </c>
      <c r="G34" s="20">
        <f>VLOOKUP($B$11,ABONE,7,FALSE)</f>
        <v>0</v>
      </c>
      <c r="H34" s="20">
        <f>VLOOKUP($B$11,ABONE,8,FALSE)</f>
        <v>232</v>
      </c>
      <c r="I34" s="20">
        <f>VLOOKUP($B$11,ABONE,9,FALSE)</f>
        <v>4953</v>
      </c>
      <c r="J34" s="20">
        <f>VLOOKUP($B$11,ABONE,10,FALSE)</f>
        <v>43</v>
      </c>
      <c r="K34" s="20">
        <f>VLOOKUP($B$11,ABONE,11,FALSE)</f>
        <v>4996</v>
      </c>
      <c r="L34" s="20">
        <f>VLOOKUP($B$11,ABONE,12,FALSE)</f>
        <v>12</v>
      </c>
      <c r="M34" s="20">
        <f>VLOOKUP($B$11,ABONE,13,FALSE)</f>
        <v>6</v>
      </c>
      <c r="N34" s="20">
        <f>VLOOKUP($B$11,ABONE,14,FALSE)</f>
        <v>18</v>
      </c>
      <c r="O34" s="20">
        <f>VLOOKUP($B$11,ABONE,15,FALSE)</f>
        <v>43047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9598.6847834852906</v>
      </c>
      <c r="D35" s="20">
        <f>VLOOKUP($B$11,TUKETIM,4,FALSE)</f>
        <v>12.4252</v>
      </c>
      <c r="E35" s="20">
        <f>VLOOKUP($B$11,TUKETIM,5,FALSE)</f>
        <v>9611.1099834852903</v>
      </c>
      <c r="F35" s="20">
        <f>VLOOKUP($B$11,TUKETIM,6,FALSE)</f>
        <v>130.24876717171716</v>
      </c>
      <c r="G35" s="20">
        <f>VLOOKUP($B$11,TUKETIM,7,FALSE)</f>
        <v>0</v>
      </c>
      <c r="H35" s="20">
        <f>VLOOKUP($B$11,TUKETIM,8,FALSE)</f>
        <v>130.24876717171716</v>
      </c>
      <c r="I35" s="20">
        <f>VLOOKUP($B$11,TUKETIM,9,FALSE)</f>
        <v>4341.4482679711164</v>
      </c>
      <c r="J35" s="20">
        <f>VLOOKUP($B$11,TUKETIM,10,FALSE)</f>
        <v>16440.993679959083</v>
      </c>
      <c r="K35" s="20">
        <f>VLOOKUP($B$11,TUKETIM,11,FALSE)</f>
        <v>20782.441947930201</v>
      </c>
      <c r="L35" s="20">
        <f>VLOOKUP($B$11,TUKETIM,12,FALSE)</f>
        <v>247.7809</v>
      </c>
      <c r="M35" s="20">
        <f>VLOOKUP($B$11,TUKETIM,13,FALSE)</f>
        <v>436.09269999999998</v>
      </c>
      <c r="N35" s="20">
        <f>VLOOKUP($B$11,TUKETIM,14,FALSE)</f>
        <v>683.87360000000001</v>
      </c>
      <c r="O35" s="20">
        <f>VLOOKUP($B$11,TUKETIM,15,FALSE)</f>
        <v>31207.674298587208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175442.07700000002</v>
      </c>
      <c r="D36" s="20">
        <f>VLOOKUP($B$11,ANLASMA,4,FALSE)</f>
        <v>60</v>
      </c>
      <c r="E36" s="20">
        <f>VLOOKUP($B$11,ANLASMA,5,FALSE)</f>
        <v>175502.07700000002</v>
      </c>
      <c r="F36" s="20">
        <f>VLOOKUP($B$11,ANLASMA,6,FALSE)</f>
        <v>1273.48</v>
      </c>
      <c r="G36" s="20">
        <f>VLOOKUP($B$11,ANLASMA,7,FALSE)</f>
        <v>0</v>
      </c>
      <c r="H36" s="20">
        <f>VLOOKUP($B$11,ANLASMA,8,FALSE)</f>
        <v>1273.48</v>
      </c>
      <c r="I36" s="20">
        <f>VLOOKUP($B$11,ANLASMA,9,FALSE)</f>
        <v>30700.360000000499</v>
      </c>
      <c r="J36" s="20">
        <f>VLOOKUP($B$11,ANLASMA,10,FALSE)</f>
        <v>85430.8</v>
      </c>
      <c r="K36" s="20">
        <f>VLOOKUP($B$11,ANLASMA,11,FALSE)</f>
        <v>116131.1600000005</v>
      </c>
      <c r="L36" s="20">
        <f>VLOOKUP($B$11,ANLASMA,12,FALSE)</f>
        <v>1166.18</v>
      </c>
      <c r="M36" s="20">
        <f>VLOOKUP($B$11,ANLASMA,13,FALSE)</f>
        <v>2208</v>
      </c>
      <c r="N36" s="20">
        <f>VLOOKUP($B$11,ANLASMA,14,FALSE)</f>
        <v>3374.1800000000003</v>
      </c>
      <c r="O36" s="20">
        <f>VLOOKUP($B$11,ANLASMA,15,FALSE)</f>
        <v>296280.89700000052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3BF8A6D-DE78-4493-90E3-70F7CB08F4C6}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AC66"/>
  <sheetViews>
    <sheetView topLeftCell="A4" zoomScale="80" zoomScaleNormal="80" workbookViewId="0">
      <selection activeCell="C32" sqref="C3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"/>
      <c r="B11" s="9"/>
      <c r="C11" s="22"/>
      <c r="D11" s="23"/>
      <c r="E11" s="22"/>
      <c r="F11" s="23"/>
      <c r="G11" s="22"/>
      <c r="H11" s="23"/>
      <c r="I11" s="22"/>
      <c r="J11" s="23"/>
      <c r="K11" s="22"/>
      <c r="L11" s="23"/>
      <c r="M11" s="22"/>
      <c r="N11" s="23"/>
      <c r="O11" s="22"/>
    </row>
    <row r="12" spans="1:29" x14ac:dyDescent="0.3">
      <c r="A12" s="44" t="s">
        <v>67</v>
      </c>
      <c r="B12" s="44"/>
      <c r="C12" s="45" t="s">
        <v>54</v>
      </c>
      <c r="D12" s="45"/>
      <c r="E12" s="45"/>
      <c r="F12" s="45" t="s">
        <v>55</v>
      </c>
      <c r="G12" s="45"/>
      <c r="H12" s="45"/>
      <c r="I12" s="45" t="s">
        <v>56</v>
      </c>
      <c r="J12" s="45"/>
      <c r="K12" s="45"/>
      <c r="L12" s="45" t="s">
        <v>57</v>
      </c>
      <c r="M12" s="45"/>
      <c r="N12" s="45"/>
      <c r="O12" s="46" t="s">
        <v>58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14" t="s">
        <v>17</v>
      </c>
      <c r="B13" s="14" t="s">
        <v>18</v>
      </c>
      <c r="C13" s="15" t="s">
        <v>19</v>
      </c>
      <c r="D13" s="15" t="s">
        <v>2</v>
      </c>
      <c r="E13" s="15" t="s">
        <v>59</v>
      </c>
      <c r="F13" s="15" t="s">
        <v>19</v>
      </c>
      <c r="G13" s="15" t="s">
        <v>2</v>
      </c>
      <c r="H13" s="15" t="s">
        <v>59</v>
      </c>
      <c r="I13" s="15" t="s">
        <v>19</v>
      </c>
      <c r="J13" s="15" t="s">
        <v>2</v>
      </c>
      <c r="K13" s="15" t="s">
        <v>59</v>
      </c>
      <c r="L13" s="15" t="s">
        <v>19</v>
      </c>
      <c r="M13" s="15" t="s">
        <v>2</v>
      </c>
      <c r="N13" s="15" t="s">
        <v>59</v>
      </c>
      <c r="O13" s="46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80</v>
      </c>
      <c r="B14" s="14" t="s">
        <v>22</v>
      </c>
      <c r="C14" s="12">
        <f t="shared" ref="C14" si="0">IFERROR((SUMIFS(MESKENAG2,KAYNAK,A14,SEBEP,B14,SÜRE,"Uzun",BİLDİRİM,"Bildirimsiz",İL,$B$10)/VLOOKUP($B$10,ABONE,3,FALSE)),0)</f>
        <v>5.4340478881813514E-3</v>
      </c>
      <c r="D14" s="12">
        <f t="shared" ref="D14" si="1">IFERROR((SUMIFS(MESKENOG2,KAYNAK,A14,SEBEP,B14,SÜRE,"Uzun",BİLDİRİM,"Bildirimsiz",İL,$B$10)/VLOOKUP($B$10,ABONE,4,FALSE)),0)</f>
        <v>8.6401177397260276E-2</v>
      </c>
      <c r="E14" s="12">
        <f t="shared" ref="E14:E20" si="2">IFERROR(((SUMIFS(MESKENAG2,KAYNAK,A14,SEBEP,B14,SÜRE,"Uzun",BİLDİRİM,"Bildirimsiz",İL,$B$10)+SUMIFS(MESKENOG2,KAYNAK,A14,SEBEP,B14,SÜRE,"Uzun",BİLDİRİM,"Bildirimsiz",İL,$B$10))/VLOOKUP($B$10,ABONE,5,FALSE)),0)</f>
        <v>5.5922462813102636E-3</v>
      </c>
      <c r="F14" s="12">
        <f t="shared" ref="F14" si="3">IFERROR((SUMIFS(TARIMSALAG2,KAYNAK,A14,SEBEP,B14,SÜRE,"Uzun",BİLDİRİM,"Bildirimsiz",İL,$B$10)/VLOOKUP($B$10,ABONE,6,FALSE)),0)</f>
        <v>5.8866385535323693E-4</v>
      </c>
      <c r="G14" s="12">
        <f t="shared" ref="G14" si="4">IFERROR((SUMIFS(TARIMSALOG2,KAYNAK,A14,SEBEP,B14,SÜRE,"Uzun",BİLDİRİM,"Bildirimsiz",İL,$B$10)/VLOOKUP($B$10,ABONE,7,FALSE)),0)</f>
        <v>1.8710823479058392E-2</v>
      </c>
      <c r="H14" s="12">
        <f t="shared" ref="H14:H20" si="5">IFERROR(((SUMIFS(TARIMSALAG2,KAYNAK,A14,SEBEP,B14,SÜRE,"Uzun",BİLDİRİM,"Bildirimsiz",İL,$B$10)+SUMIFS(TARIMSALOG2,KAYNAK,A14,SEBEP,B14,SÜRE,"Uzun",BİLDİRİM,"Bildirimsiz",İL,$B$10))/VLOOKUP($B$10,ABONE,8,FALSE)),0)</f>
        <v>6.3372949241630779E-3</v>
      </c>
      <c r="I14" s="12">
        <f t="shared" ref="I14" si="6">IFERROR((SUMIFS(TICARETHANEAG2,KAYNAK,A14,SEBEP,B14,SÜRE,"Uzun",BİLDİRİM,"Bildirimsiz",İL,$B$10)/VLOOKUP($B$10,ABONE,9,FALSE)),0)</f>
        <v>9.7669844337090715E-3</v>
      </c>
      <c r="J14" s="12">
        <f t="shared" ref="J14" si="7">IFERROR((SUMIFS(TICARETHANEOG2,KAYNAK,A14,SEBEP,B14,SÜRE,"Uzun",BİLDİRİM,"Bildirimsiz",İL,$B$10)/VLOOKUP($B$10,ABONE,10,FALSE)),0)</f>
        <v>0.27225876804971672</v>
      </c>
      <c r="K14" s="12">
        <f t="shared" ref="K14:K20" si="8">IFERROR(((SUMIFS(TICARETHANEAG2,KAYNAK,A14,SEBEP,B14,SÜRE,"Uzun",BİLDİRİM,"Bildirimsiz",İL,$B$10)+SUMIFS(TICARETHANEOG2,KAYNAK,A14,SEBEP,B14,SÜRE,"Uzun",BİLDİRİM,"Bildirimsiz",İL,$B$10))/VLOOKUP($B$10,ABONE,11,FALSE)),0)</f>
        <v>1.9657701451830628E-2</v>
      </c>
      <c r="L14" s="12">
        <f t="shared" ref="L14" si="9">IFERROR((SUMIFS(SANAYIAG2,KAYNAK,A14,SEBEP,B14,SÜRE,"Uzun",BİLDİRİM,"Bildirimsiz",İL,$B$10)/VLOOKUP($B$10,ABONE,12,FALSE)),0)</f>
        <v>4.1007570129870129E-2</v>
      </c>
      <c r="M14" s="12">
        <f t="shared" ref="M14" si="10">IFERROR((SUMIFS(SANAYIOG2,KAYNAK,A14,SEBEP,B14,SÜRE,"Uzun",BİLDİRİM,"Bildirimsiz",İL,$B$10)/VLOOKUP($B$10,ABONE,13,FALSE)),0)</f>
        <v>4.4115188861454051</v>
      </c>
      <c r="N14" s="12">
        <f t="shared" ref="N14:N20" si="11">IFERROR(((SUMIFS(SANAYIAG2,KAYNAK,A14,SEBEP,B14,SÜRE,"Uzun",BİLDİRİM,"Bildirimsiz",İL,$B$10)+SUMIFS(SANAYIOG2,KAYNAK,A14,SEBEP,B14,SÜRE,"Uzun",BİLDİRİM,"Bildirimsiz",İL,$B$10))/VLOOKUP($B$10,ABONE,14,FALSE)),0)</f>
        <v>2.9010638981149013</v>
      </c>
      <c r="O14" s="16">
        <f t="shared" ref="O14:O20" si="12">IFERROR(((SUMIFS(MESKENAG2,KAYNAK,A14,SEBEP,B14,SÜRE,"Uzun",BİLDİRİM,"Bildirimsiz",İL,$B$10)+SUMIFS(MESKENOG2,KAYNAK,A14,SEBEP,B14,SÜRE,"Uzun",BİLDİRİM,"Bildirimsiz",İL,$B$10)+SUMIFS(TARIMSALAG2,KAYNAK,A14,SEBEP,B14,SÜRE,"Uzun",BİLDİRİM,"Bildirimsiz",İL,$B$10)+SUMIFS(TARIMSALOG2,KAYNAK,A14,SEBEP,B14,SÜRE,"Uzun",BİLDİRİM,"Bildirimsiz",İL,$B$10)+SUMIFS(TICARETHANEAG2,KAYNAK,A14,SEBEP,B14,SÜRE,"Uzun",BİLDİRİM,"Bildirimsiz",İL,$B$10)+SUMIFS(TICARETHANEOG2,KAYNAK,A14,SEBEP,B14,SÜRE,"Uzun",BİLDİRİM,"Bildirimsiz",İL,$B$10)+SUMIFS(SANAYIAG2,KAYNAK,A14,SEBEP,B14,SÜRE,"Uzun",BİLDİRİM,"Bildirimsiz",İL,$B$10)+SUMIFS(SANAYIOG2,KAYNAK,A14,SEBEP,B14,SÜRE,"Uzun",BİLDİRİM,"Bildirimsiz",İL,$B$10))/VLOOKUP($B$10,ABONE,15,FALSE)),0)</f>
        <v>1.1206654456267914E-2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79</v>
      </c>
      <c r="B15" s="14" t="s">
        <v>22</v>
      </c>
      <c r="C15" s="12">
        <f t="shared" ref="C15:C20" si="13">IFERROR((SUMIFS(MESKENAG2,KAYNAK,A15,SEBEP,B15,SÜRE,"Uzun",BİLDİRİM,"Bildirimsiz",İL,$B$10)/VLOOKUP($B$10,ABONE,3,FALSE)),0)</f>
        <v>0.14330310837211682</v>
      </c>
      <c r="D15" s="12">
        <f t="shared" ref="D15:D20" si="14">IFERROR((SUMIFS(MESKENOG2,KAYNAK,A15,SEBEP,B15,SÜRE,"Uzun",BİLDİRİM,"Bildirimsiz",İL,$B$10)/VLOOKUP($B$10,ABONE,4,FALSE)),0)</f>
        <v>5.6064373554486338</v>
      </c>
      <c r="E15" s="12">
        <f t="shared" si="2"/>
        <v>0.15397730498221307</v>
      </c>
      <c r="F15" s="12">
        <f t="shared" ref="F15:F20" si="15">IFERROR((SUMIFS(TARIMSALAG2,KAYNAK,A15,SEBEP,B15,SÜRE,"Uzun",BİLDİRİM,"Bildirimsiz",İL,$B$10)/VLOOKUP($B$10,ABONE,6,FALSE)),0)</f>
        <v>0.42886764131209293</v>
      </c>
      <c r="G15" s="12">
        <f t="shared" ref="G15:G20" si="16">IFERROR((SUMIFS(TARIMSALOG2,KAYNAK,A15,SEBEP,B15,SÜRE,"Uzun",BİLDİRİM,"Bildirimsiz",İL,$B$10)/VLOOKUP($B$10,ABONE,7,FALSE)),0)</f>
        <v>1.2417046495965143</v>
      </c>
      <c r="H15" s="12">
        <f t="shared" si="5"/>
        <v>0.68671219056713984</v>
      </c>
      <c r="I15" s="12">
        <f t="shared" ref="I15:I20" si="17">IFERROR((SUMIFS(TICARETHANEAG2,KAYNAK,A15,SEBEP,B15,SÜRE,"Uzun",BİLDİRİM,"Bildirimsiz",İL,$B$10)/VLOOKUP($B$10,ABONE,9,FALSE)),0)</f>
        <v>0.3350973496568363</v>
      </c>
      <c r="J15" s="12">
        <f t="shared" ref="J15:J20" si="18">IFERROR((SUMIFS(TICARETHANEOG2,KAYNAK,A15,SEBEP,B15,SÜRE,"Uzun",BİLDİRİM,"Bildirimsiz",İL,$B$10)/VLOOKUP($B$10,ABONE,10,FALSE)),0)</f>
        <v>8.2906988314198493</v>
      </c>
      <c r="K15" s="12">
        <f t="shared" si="8"/>
        <v>0.63486522003016232</v>
      </c>
      <c r="L15" s="12">
        <f t="shared" ref="L15:L20" si="19">IFERROR((SUMIFS(SANAYIAG2,KAYNAK,A15,SEBEP,B15,SÜRE,"Uzun",BİLDİRİM,"Bildirimsiz",İL,$B$10)/VLOOKUP($B$10,ABONE,12,FALSE)),0)</f>
        <v>38.198742585979225</v>
      </c>
      <c r="M15" s="12">
        <f t="shared" ref="M15:M20" si="20">IFERROR((SUMIFS(SANAYIOG2,KAYNAK,A15,SEBEP,B15,SÜRE,"Uzun",BİLDİRİM,"Bildirimsiz",İL,$B$10)/VLOOKUP($B$10,ABONE,13,FALSE)),0)</f>
        <v>118.20192322418383</v>
      </c>
      <c r="N15" s="12">
        <f t="shared" si="11"/>
        <v>90.552709089795343</v>
      </c>
      <c r="O15" s="16">
        <f t="shared" si="12"/>
        <v>0.36347097517254234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3</v>
      </c>
      <c r="C16" s="12">
        <f t="shared" si="13"/>
        <v>3.6250089548646451E-3</v>
      </c>
      <c r="D16" s="12">
        <f t="shared" si="14"/>
        <v>0.2872842323287671</v>
      </c>
      <c r="E16" s="12">
        <f t="shared" si="2"/>
        <v>4.1792392160339593E-3</v>
      </c>
      <c r="F16" s="12">
        <f t="shared" si="15"/>
        <v>1.3391983739454025E-2</v>
      </c>
      <c r="G16" s="12">
        <f t="shared" si="16"/>
        <v>3.8010805111586679E-2</v>
      </c>
      <c r="H16" s="12">
        <f t="shared" si="5"/>
        <v>2.1201457022770473E-2</v>
      </c>
      <c r="I16" s="12">
        <f t="shared" si="17"/>
        <v>2.2276852875290749E-2</v>
      </c>
      <c r="J16" s="12">
        <f t="shared" si="18"/>
        <v>0.39678012922683237</v>
      </c>
      <c r="K16" s="12">
        <f t="shared" si="8"/>
        <v>3.638817429543513E-2</v>
      </c>
      <c r="L16" s="12">
        <f t="shared" si="19"/>
        <v>1.5384702045374028</v>
      </c>
      <c r="M16" s="12">
        <f t="shared" si="20"/>
        <v>1.9518636488340191</v>
      </c>
      <c r="N16" s="12">
        <f t="shared" si="11"/>
        <v>1.8089942807422801</v>
      </c>
      <c r="O16" s="16">
        <f t="shared" si="12"/>
        <v>1.2183416520538838E-2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4</v>
      </c>
      <c r="C17" s="12">
        <f t="shared" si="13"/>
        <v>0</v>
      </c>
      <c r="D17" s="12">
        <f t="shared" si="14"/>
        <v>0</v>
      </c>
      <c r="E17" s="12">
        <f t="shared" si="2"/>
        <v>0</v>
      </c>
      <c r="F17" s="12">
        <f t="shared" si="15"/>
        <v>0</v>
      </c>
      <c r="G17" s="12">
        <f t="shared" si="16"/>
        <v>0</v>
      </c>
      <c r="H17" s="12">
        <f t="shared" si="5"/>
        <v>0</v>
      </c>
      <c r="I17" s="12">
        <f t="shared" si="17"/>
        <v>0</v>
      </c>
      <c r="J17" s="12">
        <f t="shared" si="18"/>
        <v>0</v>
      </c>
      <c r="K17" s="12">
        <f t="shared" si="8"/>
        <v>0</v>
      </c>
      <c r="L17" s="12">
        <f t="shared" si="19"/>
        <v>0</v>
      </c>
      <c r="M17" s="12">
        <f t="shared" si="2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78</v>
      </c>
      <c r="B18" s="14" t="s">
        <v>22</v>
      </c>
      <c r="C18" s="12">
        <f t="shared" si="13"/>
        <v>2.3647284495529095E-2</v>
      </c>
      <c r="D18" s="12">
        <f t="shared" si="14"/>
        <v>0</v>
      </c>
      <c r="E18" s="12">
        <f t="shared" si="2"/>
        <v>2.3601081024667063E-2</v>
      </c>
      <c r="F18" s="12">
        <f t="shared" si="15"/>
        <v>1.8271448122300082E-2</v>
      </c>
      <c r="G18" s="12">
        <f t="shared" si="16"/>
        <v>0</v>
      </c>
      <c r="H18" s="12">
        <f t="shared" si="5"/>
        <v>1.2475460418350785E-2</v>
      </c>
      <c r="I18" s="12">
        <f t="shared" si="17"/>
        <v>5.1658257365494793E-2</v>
      </c>
      <c r="J18" s="12">
        <f t="shared" si="18"/>
        <v>0</v>
      </c>
      <c r="K18" s="12">
        <f t="shared" si="8"/>
        <v>4.9711768990838311E-2</v>
      </c>
      <c r="L18" s="12">
        <f t="shared" si="19"/>
        <v>6.8944488475324679</v>
      </c>
      <c r="M18" s="12">
        <f t="shared" si="20"/>
        <v>0</v>
      </c>
      <c r="N18" s="12">
        <f t="shared" si="11"/>
        <v>2.3827314239676842</v>
      </c>
      <c r="O18" s="16">
        <f t="shared" si="12"/>
        <v>2.9786226097927835E-2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3</v>
      </c>
      <c r="C19" s="12">
        <f t="shared" si="13"/>
        <v>8.8142366905598032E-4</v>
      </c>
      <c r="D19" s="12">
        <f t="shared" si="14"/>
        <v>0</v>
      </c>
      <c r="E19" s="12">
        <f t="shared" si="2"/>
        <v>8.7970149106898852E-4</v>
      </c>
      <c r="F19" s="12">
        <f t="shared" si="15"/>
        <v>1.8696788682782719E-5</v>
      </c>
      <c r="G19" s="12">
        <f t="shared" si="16"/>
        <v>0</v>
      </c>
      <c r="H19" s="12">
        <f t="shared" si="5"/>
        <v>1.2765876333449707E-5</v>
      </c>
      <c r="I19" s="12">
        <f t="shared" si="17"/>
        <v>6.3412720222580073E-3</v>
      </c>
      <c r="J19" s="12">
        <f t="shared" si="18"/>
        <v>0</v>
      </c>
      <c r="K19" s="12">
        <f t="shared" si="8"/>
        <v>6.1023322495798787E-3</v>
      </c>
      <c r="L19" s="12">
        <f t="shared" si="19"/>
        <v>1.3612510649350649E-2</v>
      </c>
      <c r="M19" s="12">
        <f t="shared" si="20"/>
        <v>0</v>
      </c>
      <c r="N19" s="12">
        <f t="shared" si="11"/>
        <v>4.7045032315978456E-3</v>
      </c>
      <c r="O19" s="16">
        <f t="shared" si="12"/>
        <v>1.6392646498723427E-3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4</v>
      </c>
      <c r="C20" s="12">
        <f t="shared" si="13"/>
        <v>0</v>
      </c>
      <c r="D20" s="12">
        <f t="shared" si="14"/>
        <v>0</v>
      </c>
      <c r="E20" s="12">
        <f t="shared" si="2"/>
        <v>0</v>
      </c>
      <c r="F20" s="12">
        <f t="shared" si="15"/>
        <v>0</v>
      </c>
      <c r="G20" s="12">
        <f t="shared" si="16"/>
        <v>0</v>
      </c>
      <c r="H20" s="12">
        <f t="shared" si="5"/>
        <v>0</v>
      </c>
      <c r="I20" s="12">
        <f t="shared" si="17"/>
        <v>0</v>
      </c>
      <c r="J20" s="12">
        <f t="shared" si="18"/>
        <v>0</v>
      </c>
      <c r="K20" s="12">
        <f t="shared" si="8"/>
        <v>0</v>
      </c>
      <c r="L20" s="12">
        <f t="shared" si="19"/>
        <v>0</v>
      </c>
      <c r="M20" s="12">
        <f t="shared" si="2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44" t="s">
        <v>58</v>
      </c>
      <c r="B21" s="44"/>
      <c r="C21" s="12">
        <f t="shared" ref="C21:O21" si="21">SUM(C14:C20)</f>
        <v>0.1768908733797479</v>
      </c>
      <c r="D21" s="12">
        <f t="shared" si="21"/>
        <v>5.9801227651746611</v>
      </c>
      <c r="E21" s="12">
        <f t="shared" si="21"/>
        <v>0.18822957299529339</v>
      </c>
      <c r="F21" s="12">
        <f t="shared" si="21"/>
        <v>0.46113843381788305</v>
      </c>
      <c r="G21" s="12">
        <f t="shared" si="21"/>
        <v>1.2984262781871592</v>
      </c>
      <c r="H21" s="12">
        <f t="shared" si="21"/>
        <v>0.72673916880875766</v>
      </c>
      <c r="I21" s="12">
        <f t="shared" si="21"/>
        <v>0.42514071635358885</v>
      </c>
      <c r="J21" s="12">
        <f t="shared" si="21"/>
        <v>8.959737728696398</v>
      </c>
      <c r="K21" s="12">
        <f t="shared" si="21"/>
        <v>0.74672519701784634</v>
      </c>
      <c r="L21" s="12">
        <f t="shared" si="21"/>
        <v>46.686281718828319</v>
      </c>
      <c r="M21" s="12">
        <f t="shared" si="21"/>
        <v>124.56530575916325</v>
      </c>
      <c r="N21" s="12">
        <f t="shared" si="21"/>
        <v>97.650203195851802</v>
      </c>
      <c r="O21" s="12">
        <f t="shared" si="21"/>
        <v>0.41828653689714929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29.25" customHeight="1" x14ac:dyDescent="0.3">
      <c r="A22" s="44" t="s">
        <v>68</v>
      </c>
      <c r="B22" s="44"/>
      <c r="C22" s="45" t="s">
        <v>54</v>
      </c>
      <c r="D22" s="45"/>
      <c r="E22" s="45"/>
      <c r="F22" s="45" t="s">
        <v>55</v>
      </c>
      <c r="G22" s="45"/>
      <c r="H22" s="45"/>
      <c r="I22" s="45" t="s">
        <v>56</v>
      </c>
      <c r="J22" s="45"/>
      <c r="K22" s="45"/>
      <c r="L22" s="45" t="s">
        <v>57</v>
      </c>
      <c r="M22" s="45"/>
      <c r="N22" s="45"/>
      <c r="O22" s="46" t="s">
        <v>58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17</v>
      </c>
      <c r="B23" s="14" t="s">
        <v>18</v>
      </c>
      <c r="C23" s="15" t="s">
        <v>1</v>
      </c>
      <c r="D23" s="15" t="s">
        <v>2</v>
      </c>
      <c r="E23" s="15" t="s">
        <v>59</v>
      </c>
      <c r="F23" s="15" t="s">
        <v>1</v>
      </c>
      <c r="G23" s="15" t="s">
        <v>2</v>
      </c>
      <c r="H23" s="15" t="s">
        <v>59</v>
      </c>
      <c r="I23" s="15" t="s">
        <v>1</v>
      </c>
      <c r="J23" s="15" t="s">
        <v>2</v>
      </c>
      <c r="K23" s="15" t="s">
        <v>59</v>
      </c>
      <c r="L23" s="15" t="s">
        <v>1</v>
      </c>
      <c r="M23" s="15" t="s">
        <v>2</v>
      </c>
      <c r="N23" s="15" t="s">
        <v>59</v>
      </c>
      <c r="O23" s="46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80</v>
      </c>
      <c r="B24" s="14" t="s">
        <v>22</v>
      </c>
      <c r="C24" s="12">
        <f>IFERROR((SUMIFS(MESKENAG2,KAYNAK,A24,SEBEP,B24,SÜRE,"Uzun",BİLDİRİM,"Bildirimli",İL,$B$10)/VLOOKUP($B$10,ABONE,3,FALSE)),0)</f>
        <v>4.4565722553196055E-3</v>
      </c>
      <c r="D24" s="12">
        <f>IFERROR((SUMIFS(MESKENOG2,KAYNAK,A24,SEBEP,B24,SÜRE,"Uzun",BİLDİRİM,"Bildirimli",İL,$B$10)/VLOOKUP($B$10,ABONE,4,FALSE)),0)</f>
        <v>1.5313189041095889E-3</v>
      </c>
      <c r="E24" s="12">
        <f>IFERROR(((SUMIFS(MESKENAG2,KAYNAK,A24,SEBEP,B24,SÜRE,"Uzun",BİLDİRİM,"Bildirimli",İL,$B$10)+SUMIFS(MESKENOG2,KAYNAK,A24,SEBEP,B24,SÜRE,"Uzun",BİLDİRİM,"Bildirimli",İL,$B$10))/VLOOKUP($B$10,ABONE,5,FALSE)),0)</f>
        <v>4.4508567213435062E-3</v>
      </c>
      <c r="F24" s="12">
        <f>IFERROR((SUMIFS(TARIMSALAG2,KAYNAK,A24,SEBEP,B24,SÜRE,"Uzun",BİLDİRİM,"Bildirimli",İL,$B$10)/VLOOKUP($B$10,ABONE,6,FALSE)),0)</f>
        <v>6.4570939976706529E-2</v>
      </c>
      <c r="G24" s="12">
        <f>IFERROR((SUMIFS(TARIMSALOG2,KAYNAK,A24,SEBEP,B24,SÜRE,"Uzun",BİLDİRİM,"Bildirimli",İL,$B$10)/VLOOKUP($B$10,ABONE,7,FALSE)),0)</f>
        <v>4.3228034240293492E-2</v>
      </c>
      <c r="H24" s="12">
        <f>IFERROR(((SUMIFS(TARIMSALAG2,KAYNAK,A24,SEBEP,B24,SÜRE,"Uzun",BİLDİRİM,"Bildirimli",İL,$B$10)+SUMIFS(TARIMSALOG2,KAYNAK,A24,SEBEP,B24,SÜRE,"Uzun",BİLDİRİM,"Bildirimli",İL,$B$10))/VLOOKUP($B$10,ABONE,8,FALSE)),0)</f>
        <v>5.7800638116296203E-2</v>
      </c>
      <c r="I24" s="12">
        <f>IFERROR((SUMIFS(TICARETHANEAG2,KAYNAK,A24,SEBEP,B24,SÜRE,"Uzun",BİLDİRİM,"Bildirimli",İL,$B$10)/VLOOKUP($B$10,ABONE,9,FALSE)),0)</f>
        <v>5.4583557702630164E-3</v>
      </c>
      <c r="J24" s="12">
        <f>IFERROR((SUMIFS(TICARETHANEOG2,KAYNAK,A24,SEBEP,B24,SÜRE,"Uzun",BİLDİRİM,"Bildirimli",İL,$B$10)/VLOOKUP($B$10,ABONE,10,FALSE)),0)</f>
        <v>0.21691577408152074</v>
      </c>
      <c r="K24" s="12">
        <f>IFERROR(((SUMIFS(TICARETHANEAG2,KAYNAK,A24,SEBEP,B24,SÜRE,"Uzun",BİLDİRİM,"Bildirimli",İL,$B$10)+SUMIFS(TICARETHANEOG2,KAYNAK,A24,SEBEP,B24,SÜRE,"Uzun",BİLDİRİM,"Bildirimli",İL,$B$10))/VLOOKUP($B$10,ABONE,11,FALSE)),0)</f>
        <v>1.3426092729827269E-2</v>
      </c>
      <c r="L24" s="12">
        <f>IFERROR((SUMIFS(SANAYIAG2,KAYNAK,A24,SEBEP,B24,SÜRE,"Uzun",BİLDİRİM,"Bildirimli",İL,$B$10)/VLOOKUP($B$10,ABONE,12,FALSE)),0)</f>
        <v>0</v>
      </c>
      <c r="M24" s="12">
        <f>IFERROR((SUMIFS(SANAYIOG2,KAYNAK,A24,SEBEP,B24,SÜRE,"Uzun",BİLDİRİM,"Bildirimli",İL,$B$10)/VLOOKUP($B$10,ABONE,13,FALSE)),0)</f>
        <v>0.88566419753086412</v>
      </c>
      <c r="N24" s="12">
        <f>IFERROR(((SUMIFS(SANAYIAG2,KAYNAK,A24,SEBEP,B24,SÜRE,"Uzun",BİLDİRİM,"Bildirimli",İL,$B$10)+SUMIFS(SANAYIOG2,KAYNAK,A24,SEBEP,B24,SÜRE,"Uzun",BİLDİRİM,"Bildirimli",İL,$B$10))/VLOOKUP($B$10,ABONE,14,FALSE)),0)</f>
        <v>0.57957737881508076</v>
      </c>
      <c r="O24" s="16">
        <f>IFERROR(((SUMIFS(MESKENAG2,KAYNAK,A24,SEBEP,B24,SÜRE,"Uzun",BİLDİRİM,"Bildirimli",İL,$B$10)+SUMIFS(MESKENOG2,KAYNAK,A24,SEBEP,B24,SÜRE,"Uzun",BİLDİRİM,"Bildirimli",İL,$B$10)+SUMIFS(TARIMSALAG2,KAYNAK,A24,SEBEP,B24,SÜRE,"Uzun",BİLDİRİM,"Bildirimli",İL,$B$10)+SUMIFS(TARIMSALOG2,KAYNAK,A24,SEBEP,B24,SÜRE,"Uzun",BİLDİRİM,"Bildirimli",İL,$B$10)+SUMIFS(TICARETHANEAG2,KAYNAK,A24,SEBEP,B24,SÜRE,"Uzun",BİLDİRİM,"Bildirimli",İL,$B$10)+SUMIFS(TICARETHANEOG2,KAYNAK,A24,SEBEP,B24,SÜRE,"Uzun",BİLDİRİM,"Bildirimli",İL,$B$10)+SUMIFS(SANAYIAG2,KAYNAK,A24,SEBEP,B24,SÜRE,"Uzun",BİLDİRİM,"Bildirimli",İL,$B$10)+SUMIFS(SANAYIOG2,KAYNAK,A24,SEBEP,B24,SÜRE,"Uzun",BİLDİRİM,"Bildirimli",İL,$B$10))/VLOOKUP($B$10,ABONE,15,FALSE)),0)</f>
        <v>9.4179846150753282E-3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79</v>
      </c>
      <c r="B25" s="14" t="s">
        <v>22</v>
      </c>
      <c r="C25" s="12">
        <f>IFERROR((SUMIFS(MESKENAG2,KAYNAK,A25,SEBEP,B25,SÜRE,"Uzun",BİLDİRİM,"Bildirimli",İL,$B$10)/VLOOKUP($B$10,ABONE,3,FALSE)),0)</f>
        <v>0.2340788982406137</v>
      </c>
      <c r="D25" s="12">
        <f>IFERROR((SUMIFS(MESKENOG2,KAYNAK,A25,SEBEP,B25,SÜRE,"Uzun",BİLDİRİM,"Bildirimli",İL,$B$10)/VLOOKUP($B$10,ABONE,4,FALSE)),0)</f>
        <v>6.585989753556162</v>
      </c>
      <c r="E25" s="12">
        <f>IFERROR(((SUMIFS(MESKENAG2,KAYNAK,A25,SEBEP,B25,SÜRE,"Uzun",BİLDİRİM,"Bildirimli",İL,$B$10)+SUMIFS(MESKENOG2,KAYNAK,A25,SEBEP,B25,SÜRE,"Uzun",BİLDİRİM,"Bildirimli",İL,$B$10))/VLOOKUP($B$10,ABONE,5,FALSE)),0)</f>
        <v>0.24648963944759125</v>
      </c>
      <c r="F25" s="12">
        <f>IFERROR((SUMIFS(TARIMSALAG2,KAYNAK,A25,SEBEP,B25,SÜRE,"Uzun",BİLDİRİM,"Bildirimli",İL,$B$10)/VLOOKUP($B$10,ABONE,6,FALSE)),0)</f>
        <v>0.55839138431139035</v>
      </c>
      <c r="G25" s="12">
        <f>IFERROR((SUMIFS(TARIMSALOG2,KAYNAK,A25,SEBEP,B25,SÜRE,"Uzun",BİLDİRİM,"Bildirimli",İL,$B$10)/VLOOKUP($B$10,ABONE,7,FALSE)),0)</f>
        <v>1.7997853306206055</v>
      </c>
      <c r="H25" s="12">
        <f>IFERROR(((SUMIFS(TARIMSALAG2,KAYNAK,A25,SEBEP,B25,SÜRE,"Uzun",BİLDİRİM,"Bildirimli",İL,$B$10)+SUMIFS(TARIMSALOG2,KAYNAK,A25,SEBEP,B25,SÜRE,"Uzun",BİLDİRİM,"Bildirimli",İL,$B$10))/VLOOKUP($B$10,ABONE,8,FALSE)),0)</f>
        <v>0.95218086396318469</v>
      </c>
      <c r="I25" s="12">
        <f>IFERROR((SUMIFS(TICARETHANEAG2,KAYNAK,A25,SEBEP,B25,SÜRE,"Uzun",BİLDİRİM,"Bildirimli",İL,$B$10)/VLOOKUP($B$10,ABONE,9,FALSE)),0)</f>
        <v>0.37093831892130941</v>
      </c>
      <c r="J25" s="12">
        <f>IFERROR((SUMIFS(TICARETHANEOG2,KAYNAK,A25,SEBEP,B25,SÜRE,"Uzun",BİLDİRİM,"Bildirimli",İL,$B$10)/VLOOKUP($B$10,ABONE,10,FALSE)),0)</f>
        <v>7.6725456198482869</v>
      </c>
      <c r="K25" s="12">
        <f>IFERROR(((SUMIFS(TICARETHANEAG2,KAYNAK,A25,SEBEP,B25,SÜRE,"Uzun",BİLDİRİM,"Bildirimli",İL,$B$10)+SUMIFS(TICARETHANEOG2,KAYNAK,A25,SEBEP,B25,SÜRE,"Uzun",BİLDİRİM,"Bildirimli",İL,$B$10))/VLOOKUP($B$10,ABONE,11,FALSE)),0)</f>
        <v>0.64606362225867064</v>
      </c>
      <c r="L25" s="12">
        <f>IFERROR((SUMIFS(SANAYIAG2,KAYNAK,A25,SEBEP,B25,SÜRE,"Uzun",BİLDİRİM,"Bildirimli",İL,$B$10)/VLOOKUP($B$10,ABONE,12,FALSE)),0)</f>
        <v>24.131444952077928</v>
      </c>
      <c r="M25" s="12">
        <f>IFERROR((SUMIFS(SANAYIOG2,KAYNAK,A25,SEBEP,B25,SÜRE,"Uzun",BİLDİRİM,"Bildirimli",İL,$B$10)/VLOOKUP($B$10,ABONE,13,FALSE)),0)</f>
        <v>52.708532365857323</v>
      </c>
      <c r="N25" s="12">
        <f>IFERROR(((SUMIFS(SANAYIAG2,KAYNAK,A25,SEBEP,B25,SÜRE,"Uzun",BİLDİRİM,"Bildirimli",İL,$B$10)+SUMIFS(SANAYIOG2,KAYNAK,A25,SEBEP,B25,SÜRE,"Uzun",BİLDİRİM,"Bildirimli",İL,$B$10))/VLOOKUP($B$10,ABONE,14,FALSE)),0)</f>
        <v>42.832249911364443</v>
      </c>
      <c r="O25" s="16">
        <f>IFERROR(((SUMIFS(MESKENAG2,KAYNAK,A25,SEBEP,B25,SÜRE,"Uzun",BİLDİRİM,"Bildirimli",İL,$B$10)+SUMIFS(MESKENOG2,KAYNAK,A25,SEBEP,B25,SÜRE,"Uzun",BİLDİRİM,"Bildirimli",İL,$B$10)+SUMIFS(TARIMSALAG2,KAYNAK,A25,SEBEP,B25,SÜRE,"Uzun",BİLDİRİM,"Bildirimli",İL,$B$10)+SUMIFS(TARIMSALOG2,KAYNAK,A25,SEBEP,B25,SÜRE,"Uzun",BİLDİRİM,"Bildirimli",İL,$B$10)+SUMIFS(TICARETHANEAG2,KAYNAK,A25,SEBEP,B25,SÜRE,"Uzun",BİLDİRİM,"Bildirimli",İL,$B$10)+SUMIFS(TICARETHANEOG2,KAYNAK,A25,SEBEP,B25,SÜRE,"Uzun",BİLDİRİM,"Bildirimli",İL,$B$10)+SUMIFS(SANAYIAG2,KAYNAK,A25,SEBEP,B25,SÜRE,"Uzun",BİLDİRİM,"Bildirimli",İL,$B$10)+SUMIFS(SANAYIOG2,KAYNAK,A25,SEBEP,B25,SÜRE,"Uzun",BİLDİRİM,"Bildirimli",İL,$B$10))/VLOOKUP($B$10,ABONE,15,FALSE)),0)</f>
        <v>0.39656905807926762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4</v>
      </c>
      <c r="C26" s="12">
        <f>IFERROR((SUMIFS(MESKENAG2,KAYNAK,A26,SEBEP,B26,SÜRE,"Uzun",BİLDİRİM,"Bildirimli",İL,$B$10)/VLOOKUP($B$10,ABONE,3,FALSE)),0)</f>
        <v>0</v>
      </c>
      <c r="D26" s="12">
        <f>IFERROR((SUMIFS(MESKENOG2,KAYNAK,A26,SEBEP,B26,SÜRE,"Uzun",BİLDİRİM,"Bildirimli",İL,$B$10)/VLOOKUP($B$10,ABONE,4,FALSE)),0)</f>
        <v>0</v>
      </c>
      <c r="E26" s="12">
        <f>IFERROR(((SUMIFS(MESKENAG2,KAYNAK,A26,SEBEP,B26,SÜRE,"Uzun",BİLDİRİM,"Bildirimli",İL,$B$10)+SUMIFS(MESKENOG2,KAYNAK,A26,SEBEP,B26,SÜRE,"Uzun",BİLDİRİM,"Bildirimli",İL,$B$10))/VLOOKUP($B$10,ABONE,5,FALSE)),0)</f>
        <v>0</v>
      </c>
      <c r="F26" s="12">
        <f>IFERROR((SUMIFS(TARIMSALAG2,KAYNAK,A26,SEBEP,B26,SÜRE,"Uzun",BİLDİRİM,"Bildirimli",İL,$B$10)/VLOOKUP($B$10,ABONE,6,FALSE)),0)</f>
        <v>0</v>
      </c>
      <c r="G26" s="12">
        <f>IFERROR((SUMIFS(TARIMSALOG2,KAYNAK,A26,SEBEP,B26,SÜRE,"Uzun",BİLDİRİM,"Bildirimli",İL,$B$10)/VLOOKUP($B$10,ABONE,7,FALSE)),0)</f>
        <v>0</v>
      </c>
      <c r="H26" s="12">
        <f>IFERROR(((SUMIFS(TARIMSALAG2,KAYNAK,A26,SEBEP,B26,SÜRE,"Uzun",BİLDİRİM,"Bildirimli",İL,$B$10)+SUMIFS(TARIMSALOG2,KAYNAK,A26,SEBEP,B26,SÜRE,"Uzun",BİLDİRİM,"Bildirimli",İL,$B$10))/VLOOKUP($B$10,ABONE,8,FALSE)),0)</f>
        <v>0</v>
      </c>
      <c r="I26" s="12">
        <f>IFERROR((SUMIFS(TICARETHANEAG2,KAYNAK,A26,SEBEP,B26,SÜRE,"Uzun",BİLDİRİM,"Bildirimli",İL,$B$10)/VLOOKUP($B$10,ABONE,9,FALSE)),0)</f>
        <v>0</v>
      </c>
      <c r="J26" s="12">
        <f>IFERROR((SUMIFS(TICARETHANEOG2,KAYNAK,A26,SEBEP,B26,SÜRE,"Uzun",BİLDİRİM,"Bildirimli",İL,$B$10)/VLOOKUP($B$10,ABONE,10,FALSE)),0)</f>
        <v>0</v>
      </c>
      <c r="K26" s="12">
        <f>IFERROR(((SUMIFS(TICARETHANEAG2,KAYNAK,A26,SEBEP,B26,SÜRE,"Uzun",BİLDİRİM,"Bildirimli",İL,$B$10)+SUMIFS(TICARETHANEOG2,KAYNAK,A26,SEBEP,B26,SÜRE,"Uzun",BİLDİRİM,"Bildirimli",İL,$B$10))/VLOOKUP($B$10,ABONE,11,FALSE)),0)</f>
        <v>0</v>
      </c>
      <c r="L26" s="12">
        <f>IFERROR((SUMIFS(SANAYIAG2,KAYNAK,A26,SEBEP,B26,SÜRE,"Uzun",BİLDİRİM,"Bildirimli",İL,$B$10)/VLOOKUP($B$10,ABONE,12,FALSE)),0)</f>
        <v>0</v>
      </c>
      <c r="M26" s="12">
        <f>IFERROR((SUMIFS(SANAYIOG2,KAYNAK,A26,SEBEP,B26,SÜRE,"Uzun",BİLDİRİM,"Bildirimli",İL,$B$10)/VLOOKUP($B$10,ABONE,13,FALSE)),0)</f>
        <v>0</v>
      </c>
      <c r="N26" s="12">
        <f>IFERROR(((SUMIFS(SANAYIAG2,KAYNAK,A26,SEBEP,B26,SÜRE,"Uzun",BİLDİRİM,"Bildirimli",İL,$B$10)+SUMIFS(SANAYIOG2,KAYNAK,A26,SEBEP,B26,SÜRE,"Uzun",BİLDİRİM,"Bildirimli",İL,$B$10))/VLOOKUP($B$10,ABONE,14,FALSE)),0)</f>
        <v>0</v>
      </c>
      <c r="O26" s="16">
        <f>IFERROR(((SUMIFS(MESKENAG2,KAYNAK,A26,SEBEP,B26,SÜRE,"Uzun",BİLDİRİM,"Bildirimli",İL,$B$10)+SUMIFS(MESKENOG2,KAYNAK,A26,SEBEP,B26,SÜRE,"Uzun",BİLDİRİM,"Bildirimli",İL,$B$10)+SUMIFS(TARIMSALAG2,KAYNAK,A26,SEBEP,B26,SÜRE,"Uzun",BİLDİRİM,"Bildirimli",İL,$B$10)+SUMIFS(TARIMSALOG2,KAYNAK,A26,SEBEP,B26,SÜRE,"Uzun",BİLDİRİM,"Bildirimli",İL,$B$10)+SUMIFS(TICARETHANEAG2,KAYNAK,A26,SEBEP,B26,SÜRE,"Uzun",BİLDİRİM,"Bildirimli",İL,$B$10)+SUMIFS(TICARETHANEOG2,KAYNAK,A26,SEBEP,B26,SÜRE,"Uzun",BİLDİRİM,"Bildirimli",İL,$B$10)+SUMIFS(SANAYIAG2,KAYNAK,A26,SEBEP,B26,SÜRE,"Uzun",BİLDİRİM,"Bildirimli",İL,$B$10)+SUMIFS(SANAYIOG2,KAYNAK,A26,SEBEP,B26,SÜRE,"Uzun",BİLDİRİM,"Bildirimli",İL,$B$10))/VLOOKUP($B$10,ABONE,15,FALSE)),0)</f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78</v>
      </c>
      <c r="B27" s="14" t="s">
        <v>22</v>
      </c>
      <c r="C27" s="12">
        <f>IFERROR((SUMIFS(MESKENAG2,KAYNAK,A27,SEBEP,B27,SÜRE,"Uzun",BİLDİRİM,"Bildirimli",İL,$B$10)/VLOOKUP($B$10,ABONE,3,FALSE)),0)</f>
        <v>8.7115099657029751E-3</v>
      </c>
      <c r="D27" s="12">
        <f>IFERROR((SUMIFS(MESKENOG2,KAYNAK,A27,SEBEP,B27,SÜRE,"Uzun",BİLDİRİM,"Bildirimli",İL,$B$10)/VLOOKUP($B$10,ABONE,4,FALSE)),0)</f>
        <v>0</v>
      </c>
      <c r="E27" s="12">
        <f>IFERROR(((SUMIFS(MESKENAG2,KAYNAK,A27,SEBEP,B27,SÜRE,"Uzun",BİLDİRİM,"Bildirimli",İL,$B$10)+SUMIFS(MESKENOG2,KAYNAK,A27,SEBEP,B27,SÜRE,"Uzun",BİLDİRİM,"Bildirimli",İL,$B$10))/VLOOKUP($B$10,ABONE,5,FALSE)),0)</f>
        <v>8.6944888994177211E-3</v>
      </c>
      <c r="F27" s="12">
        <f>IFERROR((SUMIFS(TARIMSALAG2,KAYNAK,A27,SEBEP,B27,SÜRE,"Uzun",BİLDİRİM,"Bildirimli",İL,$B$10)/VLOOKUP($B$10,ABONE,6,FALSE)),0)</f>
        <v>6.8584190946368202E-3</v>
      </c>
      <c r="G27" s="12">
        <f>IFERROR((SUMIFS(TARIMSALOG2,KAYNAK,A27,SEBEP,B27,SÜRE,"Uzun",BİLDİRİM,"Bildirimli",İL,$B$10)/VLOOKUP($B$10,ABONE,7,FALSE)),0)</f>
        <v>0</v>
      </c>
      <c r="H27" s="12">
        <f>IFERROR(((SUMIFS(TARIMSALAG2,KAYNAK,A27,SEBEP,B27,SÜRE,"Uzun",BİLDİRİM,"Bildirimli",İL,$B$10)+SUMIFS(TARIMSALOG2,KAYNAK,A27,SEBEP,B27,SÜRE,"Uzun",BİLDİRİM,"Bildirimli",İL,$B$10))/VLOOKUP($B$10,ABONE,8,FALSE)),0)</f>
        <v>4.6828218198630665E-3</v>
      </c>
      <c r="I27" s="12">
        <f>IFERROR((SUMIFS(TICARETHANEAG2,KAYNAK,A27,SEBEP,B27,SÜRE,"Uzun",BİLDİRİM,"Bildirimli",İL,$B$10)/VLOOKUP($B$10,ABONE,9,FALSE)),0)</f>
        <v>1.3843767986974417E-2</v>
      </c>
      <c r="J27" s="12">
        <f>IFERROR((SUMIFS(TICARETHANEOG2,KAYNAK,A27,SEBEP,B27,SÜRE,"Uzun",BİLDİRİM,"Bildirimli",İL,$B$10)/VLOOKUP($B$10,ABONE,10,FALSE)),0)</f>
        <v>1.3194573971851579E-2</v>
      </c>
      <c r="K27" s="12">
        <f>IFERROR(((SUMIFS(TICARETHANEAG2,KAYNAK,A27,SEBEP,B27,SÜRE,"Uzun",BİLDİRİM,"Bildirimli",İL,$B$10)+SUMIFS(TICARETHANEOG2,KAYNAK,A27,SEBEP,B27,SÜRE,"Uzun",BİLDİRİM,"Bildirimli",İL,$B$10))/VLOOKUP($B$10,ABONE,11,FALSE)),0)</f>
        <v>1.3819306290669166E-2</v>
      </c>
      <c r="L27" s="12">
        <f>IFERROR((SUMIFS(SANAYIAG2,KAYNAK,A27,SEBEP,B27,SÜRE,"Uzun",BİLDİRİM,"Bildirimli",İL,$B$10)/VLOOKUP($B$10,ABONE,12,FALSE)),0)</f>
        <v>3.3879742857142854E-2</v>
      </c>
      <c r="M27" s="12">
        <f>IFERROR((SUMIFS(SANAYIOG2,KAYNAK,A27,SEBEP,B27,SÜRE,"Uzun",BİLDİRİM,"Bildirimli",İL,$B$10)/VLOOKUP($B$10,ABONE,13,FALSE)),0)</f>
        <v>1.4050109739369E-3</v>
      </c>
      <c r="N27" s="12">
        <f>IFERROR(((SUMIFS(SANAYIAG2,KAYNAK,A27,SEBEP,B27,SÜRE,"Uzun",BİLDİRİM,"Bildirimli",İL,$B$10)+SUMIFS(SANAYIOG2,KAYNAK,A27,SEBEP,B27,SÜRE,"Uzun",BİLDİRİM,"Bildirimli",İL,$B$10))/VLOOKUP($B$10,ABONE,14,FALSE)),0)</f>
        <v>1.2628324955116696E-2</v>
      </c>
      <c r="O27" s="16">
        <f>IFERROR(((SUMIFS(MESKENAG2,KAYNAK,A27,SEBEP,B27,SÜRE,"Uzun",BİLDİRİM,"Bildirimli",İL,$B$10)+SUMIFS(MESKENOG2,KAYNAK,A27,SEBEP,B27,SÜRE,"Uzun",BİLDİRİM,"Bildirimli",İL,$B$10)+SUMIFS(TARIMSALAG2,KAYNAK,A27,SEBEP,B27,SÜRE,"Uzun",BİLDİRİM,"Bildirimli",İL,$B$10)+SUMIFS(TARIMSALOG2,KAYNAK,A27,SEBEP,B27,SÜRE,"Uzun",BİLDİRİM,"Bildirimli",İL,$B$10)+SUMIFS(TICARETHANEAG2,KAYNAK,A27,SEBEP,B27,SÜRE,"Uzun",BİLDİRİM,"Bildirimli",İL,$B$10)+SUMIFS(TICARETHANEOG2,KAYNAK,A27,SEBEP,B27,SÜRE,"Uzun",BİLDİRİM,"Bildirimli",İL,$B$10)+SUMIFS(SANAYIAG2,KAYNAK,A27,SEBEP,B27,SÜRE,"Uzun",BİLDİRİM,"Bildirimli",İL,$B$10)+SUMIFS(SANAYIOG2,KAYNAK,A27,SEBEP,B27,SÜRE,"Uzun",BİLDİRİM,"Bildirimli",İL,$B$10))/VLOOKUP($B$10,ABONE,15,FALSE)),0)</f>
        <v>9.2676004603505207E-3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4</v>
      </c>
      <c r="C28" s="12">
        <f>IFERROR((SUMIFS(MESKENAG2,KAYNAK,A28,SEBEP,B28,SÜRE,"Uzun",BİLDİRİM,"Bildirimli",İL,$B$10)/VLOOKUP($B$10,ABONE,3,FALSE)),0)</f>
        <v>0</v>
      </c>
      <c r="D28" s="12">
        <f>IFERROR((SUMIFS(MESKENOG2,KAYNAK,A28,SEBEP,B28,SÜRE,"Uzun",BİLDİRİM,"Bildirimli",İL,$B$10)/VLOOKUP($B$10,ABONE,4,FALSE)),0)</f>
        <v>0</v>
      </c>
      <c r="E28" s="12">
        <f>IFERROR(((SUMIFS(MESKENAG2,KAYNAK,A28,SEBEP,B28,SÜRE,"Uzun",BİLDİRİM,"Bildirimli",İL,$B$10)+SUMIFS(MESKENOG2,KAYNAK,A28,SEBEP,B28,SÜRE,"Uzun",BİLDİRİM,"Bildirimli",İL,$B$10))/VLOOKUP($B$10,ABONE,5,FALSE)),0)</f>
        <v>0</v>
      </c>
      <c r="F28" s="12">
        <f>IFERROR((SUMIFS(TARIMSALAG2,KAYNAK,A28,SEBEP,B28,SÜRE,"Uzun",BİLDİRİM,"Bildirimli",İL,$B$10)/VLOOKUP($B$10,ABONE,6,FALSE)),0)</f>
        <v>0</v>
      </c>
      <c r="G28" s="12">
        <f>IFERROR((SUMIFS(TARIMSALOG2,KAYNAK,A28,SEBEP,B28,SÜRE,"Uzun",BİLDİRİM,"Bildirimli",İL,$B$10)/VLOOKUP($B$10,ABONE,7,FALSE)),0)</f>
        <v>0</v>
      </c>
      <c r="H28" s="12">
        <f>IFERROR(((SUMIFS(TARIMSALAG2,KAYNAK,A28,SEBEP,B28,SÜRE,"Uzun",BİLDİRİM,"Bildirimli",İL,$B$10)+SUMIFS(TARIMSALOG2,KAYNAK,A28,SEBEP,B28,SÜRE,"Uzun",BİLDİRİM,"Bildirimli",İL,$B$10))/VLOOKUP($B$10,ABONE,8,FALSE)),0)</f>
        <v>0</v>
      </c>
      <c r="I28" s="12">
        <f>IFERROR((SUMIFS(TICARETHANEAG2,KAYNAK,A28,SEBEP,B28,SÜRE,"Uzun",BİLDİRİM,"Bildirimli",İL,$B$10)/VLOOKUP($B$10,ABONE,9,FALSE)),0)</f>
        <v>0</v>
      </c>
      <c r="J28" s="12">
        <f>IFERROR((SUMIFS(TICARETHANEOG2,KAYNAK,A28,SEBEP,B28,SÜRE,"Uzun",BİLDİRİM,"Bildirimli",İL,$B$10)/VLOOKUP($B$10,ABONE,10,FALSE)),0)</f>
        <v>0</v>
      </c>
      <c r="K28" s="12">
        <f>IFERROR(((SUMIFS(TICARETHANEAG2,KAYNAK,A28,SEBEP,B28,SÜRE,"Uzun",BİLDİRİM,"Bildirimli",İL,$B$10)+SUMIFS(TICARETHANEOG2,KAYNAK,A28,SEBEP,B28,SÜRE,"Uzun",BİLDİRİM,"Bildirimli",İL,$B$10))/VLOOKUP($B$10,ABONE,11,FALSE)),0)</f>
        <v>0</v>
      </c>
      <c r="L28" s="12">
        <f>IFERROR((SUMIFS(SANAYIAG2,KAYNAK,A28,SEBEP,B28,SÜRE,"Uzun",BİLDİRİM,"Bildirimli",İL,$B$10)/VLOOKUP($B$10,ABONE,12,FALSE)),0)</f>
        <v>0</v>
      </c>
      <c r="M28" s="12">
        <f>IFERROR((SUMIFS(SANAYIOG2,KAYNAK,A28,SEBEP,B28,SÜRE,"Uzun",BİLDİRİM,"Bildirimli",İL,$B$10)/VLOOKUP($B$10,ABONE,13,FALSE)),0)</f>
        <v>0</v>
      </c>
      <c r="N28" s="12">
        <f>IFERROR(((SUMIFS(SANAYIAG2,KAYNAK,A28,SEBEP,B28,SÜRE,"Uzun",BİLDİRİM,"Bildirimli",İL,$B$10)+SUMIFS(SANAYIOG2,KAYNAK,A28,SEBEP,B28,SÜRE,"Uzun",BİLDİRİM,"Bildirimli",İL,$B$10))/VLOOKUP($B$10,ABONE,14,FALSE)),0)</f>
        <v>0</v>
      </c>
      <c r="O28" s="16">
        <f>IFERROR((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44" t="s">
        <v>58</v>
      </c>
      <c r="B29" s="44"/>
      <c r="C29" s="12">
        <f>SUM(C24:C28)</f>
        <v>0.24724698046163629</v>
      </c>
      <c r="D29" s="12">
        <f t="shared" ref="D29:O29" si="22">SUM(D24:D28)</f>
        <v>6.5875210724602713</v>
      </c>
      <c r="E29" s="12">
        <f t="shared" si="22"/>
        <v>0.25963498506835248</v>
      </c>
      <c r="F29" s="12">
        <f t="shared" si="22"/>
        <v>0.62982074338273364</v>
      </c>
      <c r="G29" s="12">
        <f t="shared" si="22"/>
        <v>1.8430133648608991</v>
      </c>
      <c r="H29" s="12">
        <f t="shared" si="22"/>
        <v>1.014664323899344</v>
      </c>
      <c r="I29" s="12">
        <f t="shared" si="22"/>
        <v>0.3902404426785468</v>
      </c>
      <c r="J29" s="12">
        <f t="shared" si="22"/>
        <v>7.9026559679016595</v>
      </c>
      <c r="K29" s="12">
        <f t="shared" si="22"/>
        <v>0.67330902127916714</v>
      </c>
      <c r="L29" s="12">
        <f t="shared" si="22"/>
        <v>24.16532469493507</v>
      </c>
      <c r="M29" s="12">
        <f t="shared" si="22"/>
        <v>53.595601574362128</v>
      </c>
      <c r="N29" s="12">
        <f t="shared" si="22"/>
        <v>43.42445561513464</v>
      </c>
      <c r="O29" s="12">
        <f t="shared" si="22"/>
        <v>0.41525464315469346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C30" s="10"/>
      <c r="D30" s="10"/>
      <c r="E30" s="10"/>
      <c r="F30" s="10"/>
      <c r="G30" s="10"/>
      <c r="H30" s="10"/>
      <c r="I30" s="10"/>
      <c r="J30" s="10"/>
      <c r="K30" s="10"/>
      <c r="L30" s="1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B31" s="46" t="s">
        <v>69</v>
      </c>
      <c r="C31" s="47" t="s">
        <v>54</v>
      </c>
      <c r="D31" s="47"/>
      <c r="E31" s="47"/>
      <c r="F31" s="47" t="s">
        <v>55</v>
      </c>
      <c r="G31" s="47"/>
      <c r="H31" s="47"/>
      <c r="I31" s="47" t="s">
        <v>56</v>
      </c>
      <c r="J31" s="47"/>
      <c r="K31" s="47"/>
      <c r="L31" s="47" t="s">
        <v>77</v>
      </c>
      <c r="M31" s="47"/>
      <c r="N31" s="47"/>
      <c r="O31" s="46" t="s">
        <v>58</v>
      </c>
      <c r="T31"/>
      <c r="U31"/>
      <c r="V31"/>
      <c r="W31"/>
      <c r="X31"/>
      <c r="Y31"/>
      <c r="Z31"/>
      <c r="AA31"/>
      <c r="AB31"/>
      <c r="AC31"/>
    </row>
    <row r="32" spans="1:29" ht="28.5" customHeight="1" x14ac:dyDescent="0.3">
      <c r="B32" s="46"/>
      <c r="C32" s="21" t="s">
        <v>1</v>
      </c>
      <c r="D32" s="21" t="s">
        <v>2</v>
      </c>
      <c r="E32" s="21" t="s">
        <v>59</v>
      </c>
      <c r="F32" s="21" t="s">
        <v>1</v>
      </c>
      <c r="G32" s="21" t="s">
        <v>2</v>
      </c>
      <c r="H32" s="21" t="s">
        <v>59</v>
      </c>
      <c r="I32" s="21" t="s">
        <v>1</v>
      </c>
      <c r="J32" s="21" t="s">
        <v>2</v>
      </c>
      <c r="K32" s="21" t="s">
        <v>59</v>
      </c>
      <c r="L32" s="21" t="s">
        <v>1</v>
      </c>
      <c r="M32" s="21" t="s">
        <v>2</v>
      </c>
      <c r="N32" s="21" t="s">
        <v>59</v>
      </c>
      <c r="O32" s="46"/>
      <c r="T32"/>
      <c r="U32"/>
      <c r="V32"/>
      <c r="W32"/>
      <c r="X32"/>
      <c r="Y32"/>
      <c r="Z32"/>
      <c r="AA32"/>
      <c r="AB32"/>
      <c r="AC32"/>
    </row>
    <row r="33" spans="2:29" ht="16.2" x14ac:dyDescent="0.3">
      <c r="B33" s="14" t="s">
        <v>60</v>
      </c>
      <c r="C33" s="20">
        <f>VLOOKUP($B$10,ABONE,3,FALSE)</f>
        <v>745779</v>
      </c>
      <c r="D33" s="20">
        <f>VLOOKUP($B$10,ABONE,4,FALSE)</f>
        <v>1460</v>
      </c>
      <c r="E33" s="20">
        <f>VLOOKUP($B$10,ABONE,5,FALSE)</f>
        <v>747239</v>
      </c>
      <c r="F33" s="20">
        <f>VLOOKUP($B$10,ABONE,6,FALSE)</f>
        <v>35203</v>
      </c>
      <c r="G33" s="20">
        <f>VLOOKUP($B$10,ABONE,7,FALSE)</f>
        <v>16355</v>
      </c>
      <c r="H33" s="20">
        <f>VLOOKUP($B$10,ABONE,8,FALSE)</f>
        <v>51558</v>
      </c>
      <c r="I33" s="20">
        <f>VLOOKUP($B$10,ABONE,9,FALSE)</f>
        <v>139725</v>
      </c>
      <c r="J33" s="20">
        <f>VLOOKUP($B$10,ABONE,10,FALSE)</f>
        <v>5471</v>
      </c>
      <c r="K33" s="20">
        <f>VLOOKUP($B$10,ABONE,11,FALSE)</f>
        <v>145196</v>
      </c>
      <c r="L33" s="20">
        <f>VLOOKUP($B$10,ABONE,12,FALSE)</f>
        <v>385</v>
      </c>
      <c r="M33" s="20">
        <f>VLOOKUP($B$10,ABONE,13,FALSE)</f>
        <v>729</v>
      </c>
      <c r="N33" s="20">
        <f>VLOOKUP($B$10,ABONE,14,FALSE)</f>
        <v>1114</v>
      </c>
      <c r="O33" s="20">
        <f>VLOOKUP($B$10,ABONE,15,FALSE)</f>
        <v>945107</v>
      </c>
      <c r="T33"/>
      <c r="U33"/>
      <c r="V33"/>
      <c r="W33"/>
      <c r="X33"/>
      <c r="Y33"/>
      <c r="Z33"/>
      <c r="AA33"/>
      <c r="AB33"/>
      <c r="AC33"/>
    </row>
    <row r="34" spans="2:29" ht="30" x14ac:dyDescent="0.3">
      <c r="B34" s="14" t="s">
        <v>61</v>
      </c>
      <c r="C34" s="20">
        <f>VLOOKUP($B$10,TUKETIM,3,FALSE)</f>
        <v>122127.9640230377</v>
      </c>
      <c r="D34" s="20">
        <f>VLOOKUP($B$10,TUKETIM,4,FALSE)</f>
        <v>9823.9141875793357</v>
      </c>
      <c r="E34" s="20">
        <f>VLOOKUP($B$10,TUKETIM,5,FALSE)</f>
        <v>131951.87821061703</v>
      </c>
      <c r="F34" s="20">
        <f>VLOOKUP($B$10,TUKETIM,6,FALSE)</f>
        <v>21840.03782657428</v>
      </c>
      <c r="G34" s="20">
        <f>VLOOKUP($B$10,TUKETIM,7,FALSE)</f>
        <v>31891.36826748971</v>
      </c>
      <c r="H34" s="20">
        <f>VLOOKUP($B$10,TUKETIM,8,FALSE)</f>
        <v>53731.40609406399</v>
      </c>
      <c r="I34" s="20">
        <f>VLOOKUP($B$10,TUKETIM,9,FALSE)</f>
        <v>58994.049658209784</v>
      </c>
      <c r="J34" s="20">
        <f>VLOOKUP($B$10,TUKETIM,10,FALSE)</f>
        <v>60413.194232878086</v>
      </c>
      <c r="K34" s="20">
        <f>VLOOKUP($B$10,TUKETIM,11,FALSE)</f>
        <v>119407.24389108787</v>
      </c>
      <c r="L34" s="20">
        <f>VLOOKUP($B$10,TUKETIM,12,FALSE)</f>
        <v>5145.4679504828864</v>
      </c>
      <c r="M34" s="20">
        <f>VLOOKUP($B$10,TUKETIM,13,FALSE)</f>
        <v>114281.10739398649</v>
      </c>
      <c r="N34" s="20">
        <f>VLOOKUP($B$10,TUKETIM,14,FALSE)</f>
        <v>119426.57534446937</v>
      </c>
      <c r="O34" s="20">
        <f>VLOOKUP($B$10,TUKETIM,15,FALSE)</f>
        <v>424517.10354023823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62</v>
      </c>
      <c r="C35" s="20">
        <f>VLOOKUP($B$10,ANLASMA,3,FALSE)</f>
        <v>3602882.4260001415</v>
      </c>
      <c r="D35" s="20">
        <f>VLOOKUP($B$10,ANLASMA,4,FALSE)</f>
        <v>27333.851999999999</v>
      </c>
      <c r="E35" s="20">
        <f>VLOOKUP($B$10,ANLASMA,5,FALSE)</f>
        <v>3630216.2780001415</v>
      </c>
      <c r="F35" s="20">
        <f>VLOOKUP($B$10,ANLASMA,6,FALSE)</f>
        <v>235773.09699999916</v>
      </c>
      <c r="G35" s="20">
        <f>VLOOKUP($B$10,ANLASMA,7,FALSE)</f>
        <v>388924.19899999979</v>
      </c>
      <c r="H35" s="20">
        <f>VLOOKUP($B$10,ANLASMA,8,FALSE)</f>
        <v>624697.29599999893</v>
      </c>
      <c r="I35" s="20">
        <f>VLOOKUP($B$10,ANLASMA,9,FALSE)</f>
        <v>774601.25600000122</v>
      </c>
      <c r="J35" s="20">
        <f>VLOOKUP($B$10,ANLASMA,10,FALSE)</f>
        <v>992695.35900000005</v>
      </c>
      <c r="K35" s="20">
        <f>VLOOKUP($B$10,ANLASMA,11,FALSE)</f>
        <v>1767296.6150000012</v>
      </c>
      <c r="L35" s="20">
        <f>VLOOKUP($B$10,ANLASMA,12,FALSE)</f>
        <v>18555.72</v>
      </c>
      <c r="M35" s="20">
        <f>VLOOKUP($B$10,ANLASMA,13,FALSE)</f>
        <v>620777.26800000004</v>
      </c>
      <c r="N35" s="20">
        <f>VLOOKUP($B$10,ANLASMA,14,FALSE)</f>
        <v>639332.98800000001</v>
      </c>
      <c r="O35" s="20">
        <f>VLOOKUP($B$10,ANLASMA,15,FALSE)</f>
        <v>6661543.1770001417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x14ac:dyDescent="0.3">
      <c r="C36" s="10"/>
      <c r="D36" s="10"/>
      <c r="E36" s="10"/>
      <c r="F36" s="10"/>
      <c r="G36" s="10"/>
      <c r="H36" s="10"/>
      <c r="I36" s="10"/>
      <c r="J36" s="10"/>
      <c r="K36" s="10"/>
      <c r="L36" s="1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B37" s="17" t="s">
        <v>23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ht="27" customHeight="1" x14ac:dyDescent="0.3">
      <c r="B38" s="48" t="s">
        <v>70</v>
      </c>
      <c r="C38" s="48"/>
      <c r="D38" s="48"/>
      <c r="E38" s="48"/>
      <c r="F38" s="48"/>
      <c r="G38" s="48"/>
      <c r="H38" s="48"/>
      <c r="I38" s="48"/>
      <c r="J38" s="48"/>
      <c r="K38" s="48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x14ac:dyDescent="0.3">
      <c r="B39" s="48" t="s">
        <v>71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72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18" t="s">
        <v>73</v>
      </c>
      <c r="C41" s="19"/>
      <c r="D41" s="19"/>
      <c r="E41" s="19"/>
      <c r="F41" s="19"/>
      <c r="G41" s="19"/>
      <c r="H41" s="19"/>
      <c r="I41" s="19"/>
      <c r="J41" s="19"/>
      <c r="K41" s="19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E42" s="10"/>
      <c r="F42" s="10"/>
      <c r="G42" s="10"/>
      <c r="H42" s="10"/>
      <c r="I42" s="10"/>
      <c r="J42" s="10"/>
      <c r="K42" s="10"/>
      <c r="L42" s="10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</sheetData>
  <mergeCells count="33">
    <mergeCell ref="L31:N31"/>
    <mergeCell ref="O31:O32"/>
    <mergeCell ref="B38:K38"/>
    <mergeCell ref="B39:K39"/>
    <mergeCell ref="B40:K40"/>
    <mergeCell ref="A29:B29"/>
    <mergeCell ref="B31:B32"/>
    <mergeCell ref="C31:E31"/>
    <mergeCell ref="F31:H31"/>
    <mergeCell ref="I31:K31"/>
    <mergeCell ref="O12:O13"/>
    <mergeCell ref="A21:B21"/>
    <mergeCell ref="A22:B22"/>
    <mergeCell ref="C22:E22"/>
    <mergeCell ref="F22:H22"/>
    <mergeCell ref="I22:K22"/>
    <mergeCell ref="L22:N22"/>
    <mergeCell ref="O22:O23"/>
    <mergeCell ref="A12:B12"/>
    <mergeCell ref="C12:E12"/>
    <mergeCell ref="F12:H12"/>
    <mergeCell ref="I12:K12"/>
    <mergeCell ref="L12:N12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0000000-0002-0000-0300-000000000000}">
      <formula1>10</formula1>
      <formula2>10</formula2>
    </dataValidation>
  </dataValidations>
  <pageMargins left="0.7" right="0.7" top="0.75" bottom="0.75" header="0.3" footer="0.3"/>
  <pageSetup orientation="portrait" r:id="rId1"/>
  <headerFooter>
    <oddFooter xml:space="preserve">&amp;R_x000D_&amp;1#&amp;"Calibri"&amp;10&amp;K000000 Tasnif Dışı 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0B194-9BE4-4B63-BF8C-5745A7103674}">
  <sheetPr>
    <tabColor theme="9"/>
  </sheetPr>
  <dimension ref="A1:AC67"/>
  <sheetViews>
    <sheetView topLeftCell="A12" workbookViewId="0">
      <selection activeCell="A12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115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7.3202570137161763E-2</v>
      </c>
      <c r="D16" s="12">
        <f t="shared" si="1"/>
        <v>2.6225292504871787</v>
      </c>
      <c r="E16" s="12">
        <f t="shared" si="2"/>
        <v>7.6138223824562257E-2</v>
      </c>
      <c r="F16" s="12">
        <f t="shared" si="3"/>
        <v>0.10658899897629588</v>
      </c>
      <c r="G16" s="12">
        <f t="shared" si="4"/>
        <v>0.37190791467617113</v>
      </c>
      <c r="H16" s="12">
        <f t="shared" si="5"/>
        <v>0.17086985736405802</v>
      </c>
      <c r="I16" s="12">
        <f t="shared" si="6"/>
        <v>0.33953255433720236</v>
      </c>
      <c r="J16" s="12">
        <f t="shared" si="7"/>
        <v>3.0102306086450001</v>
      </c>
      <c r="K16" s="12">
        <f t="shared" si="8"/>
        <v>0.41421302376837532</v>
      </c>
      <c r="L16" s="12">
        <f t="shared" si="9"/>
        <v>3.224809991666667</v>
      </c>
      <c r="M16" s="12">
        <f t="shared" si="10"/>
        <v>41.302428848863634</v>
      </c>
      <c r="N16" s="12">
        <f t="shared" si="11"/>
        <v>30.247636277419353</v>
      </c>
      <c r="O16" s="16">
        <f t="shared" si="12"/>
        <v>0.1658136019360999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1.8921125967059499E-2</v>
      </c>
      <c r="D19" s="12">
        <f t="shared" si="1"/>
        <v>0</v>
      </c>
      <c r="E19" s="12">
        <f t="shared" si="2"/>
        <v>1.8899337518508315E-2</v>
      </c>
      <c r="F19" s="12">
        <f t="shared" si="3"/>
        <v>5.2072242795259188E-3</v>
      </c>
      <c r="G19" s="12">
        <f t="shared" si="4"/>
        <v>0</v>
      </c>
      <c r="H19" s="12">
        <f t="shared" si="5"/>
        <v>3.9456299238330213E-3</v>
      </c>
      <c r="I19" s="12">
        <f t="shared" si="6"/>
        <v>2.1461750977170738E-2</v>
      </c>
      <c r="J19" s="12">
        <f t="shared" si="7"/>
        <v>0</v>
      </c>
      <c r="K19" s="12">
        <f t="shared" si="8"/>
        <v>2.0861618126059099E-2</v>
      </c>
      <c r="L19" s="12">
        <f t="shared" si="9"/>
        <v>1.3695876944444445</v>
      </c>
      <c r="M19" s="12">
        <f t="shared" si="10"/>
        <v>0</v>
      </c>
      <c r="N19" s="12">
        <f t="shared" si="11"/>
        <v>0.39762223387096773</v>
      </c>
      <c r="O19" s="16">
        <f t="shared" si="12"/>
        <v>1.8430832939850508E-2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1.0705409514612852E-3</v>
      </c>
      <c r="D20" s="12">
        <f t="shared" si="1"/>
        <v>0</v>
      </c>
      <c r="E20" s="12">
        <f t="shared" si="2"/>
        <v>1.0693081798765784E-3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1.8716042096178741E-3</v>
      </c>
      <c r="J20" s="12">
        <f t="shared" si="7"/>
        <v>0</v>
      </c>
      <c r="K20" s="12">
        <f t="shared" si="8"/>
        <v>1.8192687234934986E-3</v>
      </c>
      <c r="L20" s="12">
        <f t="shared" si="9"/>
        <v>0.14557823888888888</v>
      </c>
      <c r="M20" s="12">
        <f t="shared" si="10"/>
        <v>0</v>
      </c>
      <c r="N20" s="12">
        <f t="shared" si="11"/>
        <v>4.2264649999999994E-2</v>
      </c>
      <c r="O20" s="16">
        <f t="shared" si="12"/>
        <v>1.1470538986025787E-3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9.3194237055682541E-2</v>
      </c>
      <c r="D22" s="12">
        <f t="shared" ref="D22:O22" si="13">SUM(D15:D21)</f>
        <v>2.6225292504871787</v>
      </c>
      <c r="E22" s="12">
        <f t="shared" si="13"/>
        <v>9.6106869522947141E-2</v>
      </c>
      <c r="F22" s="12">
        <f t="shared" si="13"/>
        <v>0.11179622325582179</v>
      </c>
      <c r="G22" s="12">
        <f t="shared" si="13"/>
        <v>0.37190791467617113</v>
      </c>
      <c r="H22" s="12">
        <f t="shared" si="13"/>
        <v>0.17481548728789104</v>
      </c>
      <c r="I22" s="12">
        <f t="shared" si="13"/>
        <v>0.36286590952399095</v>
      </c>
      <c r="J22" s="12">
        <f t="shared" si="13"/>
        <v>3.0102306086450001</v>
      </c>
      <c r="K22" s="12">
        <f t="shared" si="13"/>
        <v>0.43689391061792787</v>
      </c>
      <c r="L22" s="12">
        <f t="shared" si="13"/>
        <v>4.7399759250000004</v>
      </c>
      <c r="M22" s="12">
        <f t="shared" si="13"/>
        <v>41.302428848863634</v>
      </c>
      <c r="N22" s="12">
        <f t="shared" si="13"/>
        <v>30.687523161290322</v>
      </c>
      <c r="O22" s="12">
        <f t="shared" si="13"/>
        <v>0.185391488774553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2.7391972994304632E-2</v>
      </c>
      <c r="D26" s="12">
        <f>IFERROR((SUMIFS(MESKENOG2,KAYNAK,A26,SEBEP,B26,SÜRE,"Uzun",BİLDİRİM,"Bildirimli",İL,$B$10,İLÇE,$B$11)/VLOOKUP($B$11,ABONE,4,FALSE)),0)</f>
        <v>3.8498218798290598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3.1793656990836881E-2</v>
      </c>
      <c r="F26" s="12">
        <f>IFERROR((SUMIFS(TARIMSALAG2,KAYNAK,A26,SEBEP,B26,SÜRE,"Uzun",BİLDİRİM,"Bildirimli",İL,$B$10,İLÇE,$B$11)/VLOOKUP($B$11,ABONE,6,FALSE)),0)</f>
        <v>2.8292129760354258E-2</v>
      </c>
      <c r="G26" s="12">
        <f>IFERROR((SUMIFS(TARIMSALOG2,KAYNAK,A26,SEBEP,B26,SÜRE,"Uzun",BİLDİRİM,"Bildirimli",İL,$B$10,İLÇE,$B$11)/VLOOKUP($B$11,ABONE,7,FALSE)),0)</f>
        <v>0.517600808610998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0.14684071424454753</v>
      </c>
      <c r="I26" s="12">
        <f>IFERROR((SUMIFS(TICARETHANEAG2,KAYNAK,A26,SEBEP,B26,SÜRE,"Uzun",BİLDİRİM,"Bildirimli",İL,$B$10,İLÇE,$B$11)/VLOOKUP($B$11,ABONE,9,FALSE)),0)</f>
        <v>2.5010566598743827E-2</v>
      </c>
      <c r="J26" s="12">
        <f>IFERROR((SUMIFS(TICARETHANEOG2,KAYNAK,A26,SEBEP,B26,SÜRE,"Uzun",BİLDİRİM,"Bildirimli",İL,$B$10,İLÇE,$B$11)/VLOOKUP($B$11,ABONE,10,FALSE)),0)</f>
        <v>3.0851017767000002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0.11057959889872769</v>
      </c>
      <c r="L26" s="12">
        <f>IFERROR((SUMIFS(SANAYIAG2,KAYNAK,A26,SEBEP,B26,SÜRE,"Uzun",BİLDİRİM,"Bildirimli",İL,$B$10,İLÇE,$B$11)/VLOOKUP($B$11,ABONE,12,FALSE)),0)</f>
        <v>8.3975088888888882E-2</v>
      </c>
      <c r="M26" s="12">
        <f>IFERROR((SUMIFS(SANAYIOG2,KAYNAK,A26,SEBEP,B26,SÜRE,"Uzun",BİLDİRİM,"Bildirimli",İL,$B$10,İLÇE,$B$11)/VLOOKUP($B$11,ABONE,13,FALSE)),0)</f>
        <v>10.39061821590909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7.3983669854838707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6.0070147456438412E-2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1.070783008641586E-3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1.0695499583181598E-3</v>
      </c>
      <c r="F28" s="12">
        <f>IFERROR((SUMIFS(TARIMSALAG2,KAYNAK,A28,SEBEP,B28,SÜRE,"Uzun",BİLDİRİM,"Bildirimli",İL,$B$10,İLÇE,$B$11)/VLOOKUP($B$11,ABONE,6,FALSE)),0)</f>
        <v>1.1560452461578536E-4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8.7596125530445081E-5</v>
      </c>
      <c r="I28" s="12">
        <f>IFERROR((SUMIFS(TICARETHANEAG2,KAYNAK,A28,SEBEP,B28,SÜRE,"Uzun",BİLDİRİM,"Bildirimli",İL,$B$10,İLÇE,$B$11)/VLOOKUP($B$11,ABONE,9,FALSE)),0)</f>
        <v>3.9508375940931102E-3</v>
      </c>
      <c r="J28" s="12">
        <f>IFERROR((SUMIFS(TICARETHANEOG2,KAYNAK,A28,SEBEP,B28,SÜRE,"Uzun",BİLDİRİM,"Bildirimli",İL,$B$10,İLÇE,$B$11)/VLOOKUP($B$11,ABONE,10,FALSE)),0)</f>
        <v>0.11532448833333334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7.0651681362725455E-3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1.9588980299211655E-3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2.8462756002946218E-2</v>
      </c>
      <c r="D30" s="12">
        <f t="shared" ref="D30:O30" si="14">SUM(D25:D29)</f>
        <v>3.8498218798290598</v>
      </c>
      <c r="E30" s="12">
        <f t="shared" si="14"/>
        <v>3.2863206949155038E-2</v>
      </c>
      <c r="F30" s="12">
        <f t="shared" si="14"/>
        <v>2.8407734284970045E-2</v>
      </c>
      <c r="G30" s="12">
        <f t="shared" si="14"/>
        <v>0.517600808610998</v>
      </c>
      <c r="H30" s="12">
        <f t="shared" si="14"/>
        <v>0.14692831037007797</v>
      </c>
      <c r="I30" s="12">
        <f t="shared" si="14"/>
        <v>2.8961404192836937E-2</v>
      </c>
      <c r="J30" s="12">
        <f t="shared" si="14"/>
        <v>3.2004262650333337</v>
      </c>
      <c r="K30" s="12">
        <f t="shared" si="14"/>
        <v>0.11764476703500024</v>
      </c>
      <c r="L30" s="12">
        <f t="shared" si="14"/>
        <v>8.3975088888888882E-2</v>
      </c>
      <c r="M30" s="12">
        <f t="shared" si="14"/>
        <v>10.39061821590909</v>
      </c>
      <c r="N30" s="12">
        <f t="shared" si="14"/>
        <v>7.3983669854838707</v>
      </c>
      <c r="O30" s="12">
        <f t="shared" si="14"/>
        <v>6.2029045486359576E-2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101486</v>
      </c>
      <c r="D34" s="20">
        <f>VLOOKUP($B$11,ABONE,4,FALSE)</f>
        <v>117</v>
      </c>
      <c r="E34" s="20">
        <f>VLOOKUP($B$11,ABONE,5,FALSE)</f>
        <v>101603</v>
      </c>
      <c r="F34" s="20">
        <f>VLOOKUP($B$11,ABONE,6,FALSE)</f>
        <v>7678</v>
      </c>
      <c r="G34" s="20">
        <f>VLOOKUP($B$11,ABONE,7,FALSE)</f>
        <v>2455</v>
      </c>
      <c r="H34" s="20">
        <f>VLOOKUP($B$11,ABONE,8,FALSE)</f>
        <v>10133</v>
      </c>
      <c r="I34" s="20">
        <f>VLOOKUP($B$11,ABONE,9,FALSE)</f>
        <v>20857</v>
      </c>
      <c r="J34" s="20">
        <f>VLOOKUP($B$11,ABONE,10,FALSE)</f>
        <v>600</v>
      </c>
      <c r="K34" s="20">
        <f>VLOOKUP($B$11,ABONE,11,FALSE)</f>
        <v>21457</v>
      </c>
      <c r="L34" s="20">
        <f>VLOOKUP($B$11,ABONE,12,FALSE)</f>
        <v>36</v>
      </c>
      <c r="M34" s="20">
        <f>VLOOKUP($B$11,ABONE,13,FALSE)</f>
        <v>88</v>
      </c>
      <c r="N34" s="20">
        <f>VLOOKUP($B$11,ABONE,14,FALSE)</f>
        <v>124</v>
      </c>
      <c r="O34" s="20">
        <f>VLOOKUP($B$11,ABONE,15,FALSE)</f>
        <v>133317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14166.609886921211</v>
      </c>
      <c r="D35" s="20">
        <f>VLOOKUP($B$11,TUKETIM,4,FALSE)</f>
        <v>424.09616493150685</v>
      </c>
      <c r="E35" s="20">
        <f>VLOOKUP($B$11,TUKETIM,5,FALSE)</f>
        <v>14590.706051852718</v>
      </c>
      <c r="F35" s="20">
        <f>VLOOKUP($B$11,TUKETIM,6,FALSE)</f>
        <v>3367.2559426023131</v>
      </c>
      <c r="G35" s="20">
        <f>VLOOKUP($B$11,TUKETIM,7,FALSE)</f>
        <v>4696.7438921077774</v>
      </c>
      <c r="H35" s="20">
        <f>VLOOKUP($B$11,TUKETIM,8,FALSE)</f>
        <v>8063.99983471009</v>
      </c>
      <c r="I35" s="20">
        <f>VLOOKUP($B$11,TUKETIM,9,FALSE)</f>
        <v>6952.9216010632617</v>
      </c>
      <c r="J35" s="20">
        <f>VLOOKUP($B$11,TUKETIM,10,FALSE)</f>
        <v>6207.5866876392656</v>
      </c>
      <c r="K35" s="20">
        <f>VLOOKUP($B$11,TUKETIM,11,FALSE)</f>
        <v>13160.508288702527</v>
      </c>
      <c r="L35" s="20">
        <f>VLOOKUP($B$11,TUKETIM,12,FALSE)</f>
        <v>469.97548239642913</v>
      </c>
      <c r="M35" s="20">
        <f>VLOOKUP($B$11,TUKETIM,13,FALSE)</f>
        <v>12111.121598864534</v>
      </c>
      <c r="N35" s="20">
        <f>VLOOKUP($B$11,TUKETIM,14,FALSE)</f>
        <v>12581.097081260963</v>
      </c>
      <c r="O35" s="20">
        <f>VLOOKUP($B$11,TUKETIM,15,FALSE)</f>
        <v>48396.3112565263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481454.77400003694</v>
      </c>
      <c r="D36" s="20">
        <f>VLOOKUP($B$11,ANLASMA,4,FALSE)</f>
        <v>2301.1260000000002</v>
      </c>
      <c r="E36" s="20">
        <f>VLOOKUP($B$11,ANLASMA,5,FALSE)</f>
        <v>483755.90000003693</v>
      </c>
      <c r="F36" s="20">
        <f>VLOOKUP($B$11,ANLASMA,6,FALSE)</f>
        <v>38205.929999999404</v>
      </c>
      <c r="G36" s="20">
        <f>VLOOKUP($B$11,ANLASMA,7,FALSE)</f>
        <v>73627.546999999991</v>
      </c>
      <c r="H36" s="20">
        <f>VLOOKUP($B$11,ANLASMA,8,FALSE)</f>
        <v>111833.4769999994</v>
      </c>
      <c r="I36" s="20">
        <f>VLOOKUP($B$11,ANLASMA,9,FALSE)</f>
        <v>104825.355999999</v>
      </c>
      <c r="J36" s="20">
        <f>VLOOKUP($B$11,ANLASMA,10,FALSE)</f>
        <v>102875.64200000001</v>
      </c>
      <c r="K36" s="20">
        <f>VLOOKUP($B$11,ANLASMA,11,FALSE)</f>
        <v>207700.997999999</v>
      </c>
      <c r="L36" s="20">
        <f>VLOOKUP($B$11,ANLASMA,12,FALSE)</f>
        <v>1298.1559999999999</v>
      </c>
      <c r="M36" s="20">
        <f>VLOOKUP($B$11,ANLASMA,13,FALSE)</f>
        <v>34902.800000000003</v>
      </c>
      <c r="N36" s="20">
        <f>VLOOKUP($B$11,ANLASMA,14,FALSE)</f>
        <v>36200.956000000006</v>
      </c>
      <c r="O36" s="20">
        <f>VLOOKUP($B$11,ANLASMA,15,FALSE)</f>
        <v>839491.3310000354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E7DBB00-92A4-4C1E-B1D8-874F9B36A7D8}">
      <formula1>10</formula1>
      <formula2>10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35AEC-0131-40AF-9586-3AFE50DE47B3}">
  <sheetPr>
    <tabColor theme="9"/>
  </sheetPr>
  <dimension ref="A1:AC67"/>
  <sheetViews>
    <sheetView topLeftCell="A12" workbookViewId="0">
      <selection activeCell="A12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116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0.33787297605610039</v>
      </c>
      <c r="D16" s="12">
        <f t="shared" si="1"/>
        <v>4.1799421034146347</v>
      </c>
      <c r="E16" s="12">
        <f t="shared" si="2"/>
        <v>0.34419292928465406</v>
      </c>
      <c r="F16" s="12">
        <f t="shared" si="3"/>
        <v>0.4272999180428354</v>
      </c>
      <c r="G16" s="12">
        <f t="shared" si="4"/>
        <v>0.43820543958366692</v>
      </c>
      <c r="H16" s="12">
        <f t="shared" si="5"/>
        <v>0.42938742707034472</v>
      </c>
      <c r="I16" s="12">
        <f t="shared" si="6"/>
        <v>0.5800821069381964</v>
      </c>
      <c r="J16" s="12">
        <f t="shared" si="7"/>
        <v>1.6060599061695757</v>
      </c>
      <c r="K16" s="12">
        <f t="shared" si="8"/>
        <v>0.62157651919152801</v>
      </c>
      <c r="L16" s="12">
        <f t="shared" si="9"/>
        <v>6.1692893333333343</v>
      </c>
      <c r="M16" s="12">
        <f t="shared" si="10"/>
        <v>31.02610456976744</v>
      </c>
      <c r="N16" s="12">
        <f t="shared" si="11"/>
        <v>22.8699620703125</v>
      </c>
      <c r="O16" s="16">
        <f t="shared" si="12"/>
        <v>0.41574553526174768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9.4973349541874301E-3</v>
      </c>
      <c r="D17" s="12">
        <f t="shared" si="1"/>
        <v>0</v>
      </c>
      <c r="E17" s="12">
        <f t="shared" si="2"/>
        <v>9.4817124573721157E-3</v>
      </c>
      <c r="F17" s="12">
        <f t="shared" si="3"/>
        <v>8.3532937831690673E-3</v>
      </c>
      <c r="G17" s="12">
        <f t="shared" si="4"/>
        <v>0</v>
      </c>
      <c r="H17" s="12">
        <f t="shared" si="5"/>
        <v>6.7543261302681996E-3</v>
      </c>
      <c r="I17" s="12">
        <f t="shared" si="6"/>
        <v>6.8690545511877227E-2</v>
      </c>
      <c r="J17" s="12">
        <f t="shared" si="7"/>
        <v>3.2015940149625936E-2</v>
      </c>
      <c r="K17" s="12">
        <f t="shared" si="8"/>
        <v>6.720728613212304E-2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1.7830056756186513E-2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1.6673755619353803E-2</v>
      </c>
      <c r="D19" s="12">
        <f t="shared" si="1"/>
        <v>0</v>
      </c>
      <c r="E19" s="12">
        <f t="shared" si="2"/>
        <v>1.6646328378415245E-2</v>
      </c>
      <c r="F19" s="12">
        <f t="shared" si="3"/>
        <v>1.5484983988059134E-2</v>
      </c>
      <c r="G19" s="12">
        <f t="shared" si="4"/>
        <v>0</v>
      </c>
      <c r="H19" s="12">
        <f t="shared" si="5"/>
        <v>1.2520885137318005E-2</v>
      </c>
      <c r="I19" s="12">
        <f t="shared" si="6"/>
        <v>6.7441394925478237E-2</v>
      </c>
      <c r="J19" s="12">
        <f t="shared" si="7"/>
        <v>0</v>
      </c>
      <c r="K19" s="12">
        <f t="shared" si="8"/>
        <v>6.4713810521533036E-2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2.3407114514663773E-2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9.0553187932004512E-3</v>
      </c>
      <c r="D20" s="12">
        <f t="shared" si="1"/>
        <v>0</v>
      </c>
      <c r="E20" s="12">
        <f t="shared" si="2"/>
        <v>9.0404233841524587E-3</v>
      </c>
      <c r="F20" s="12">
        <f t="shared" si="3"/>
        <v>2.3714342304776345E-5</v>
      </c>
      <c r="G20" s="12">
        <f t="shared" si="4"/>
        <v>0</v>
      </c>
      <c r="H20" s="12">
        <f t="shared" si="5"/>
        <v>1.9174999233716474E-5</v>
      </c>
      <c r="I20" s="12">
        <f t="shared" si="6"/>
        <v>8.4775357368089138E-2</v>
      </c>
      <c r="J20" s="12">
        <f t="shared" si="7"/>
        <v>0</v>
      </c>
      <c r="K20" s="12">
        <f t="shared" si="8"/>
        <v>8.1346722138174496E-2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1.8949015471109505E-2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0.37309938542284204</v>
      </c>
      <c r="D22" s="12">
        <f t="shared" ref="D22:O22" si="13">SUM(D15:D21)</f>
        <v>4.1799421034146347</v>
      </c>
      <c r="E22" s="12">
        <f t="shared" si="13"/>
        <v>0.37936139350459386</v>
      </c>
      <c r="F22" s="12">
        <f t="shared" si="13"/>
        <v>0.45116191015636842</v>
      </c>
      <c r="G22" s="12">
        <f t="shared" si="13"/>
        <v>0.43820543958366692</v>
      </c>
      <c r="H22" s="12">
        <f t="shared" si="13"/>
        <v>0.44868181333716467</v>
      </c>
      <c r="I22" s="12">
        <f t="shared" si="13"/>
        <v>0.800989404743641</v>
      </c>
      <c r="J22" s="12">
        <f t="shared" si="13"/>
        <v>1.6380758463192016</v>
      </c>
      <c r="K22" s="12">
        <f t="shared" si="13"/>
        <v>0.83484433798335855</v>
      </c>
      <c r="L22" s="12">
        <f t="shared" si="13"/>
        <v>6.1692893333333343</v>
      </c>
      <c r="M22" s="12">
        <f t="shared" si="13"/>
        <v>31.02610456976744</v>
      </c>
      <c r="N22" s="12">
        <f t="shared" si="13"/>
        <v>22.8699620703125</v>
      </c>
      <c r="O22" s="12">
        <f t="shared" si="13"/>
        <v>0.47593172200370742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6.6782229545089208E-2</v>
      </c>
      <c r="D25" s="12">
        <f>IFERROR((SUMIFS(MESKENOG2,KAYNAK,A25,SEBEP,B25,SÜRE,"Uzun",BİLDİRİM,"Bildirimli",İL,$B$10,İLÇE,$B$11)/VLOOKUP($B$11,ABONE,4,FALSE)),0)</f>
        <v>2.7264946341463411E-2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6.6717226190571716E-2</v>
      </c>
      <c r="F25" s="12">
        <f>IFERROR((SUMIFS(TARIMSALAG2,KAYNAK,A25,SEBEP,B25,SÜRE,"Uzun",BİLDİRİM,"Bildirimli",İL,$B$10,İLÇE,$B$11)/VLOOKUP($B$11,ABONE,6,FALSE)),0)</f>
        <v>0.43083601213040179</v>
      </c>
      <c r="G25" s="12">
        <f>IFERROR((SUMIFS(TARIMSALOG2,KAYNAK,A25,SEBEP,B25,SÜRE,"Uzun",BİLDİRİM,"Bildirimli",İL,$B$10,İLÇE,$B$11)/VLOOKUP($B$11,ABONE,7,FALSE)),0)</f>
        <v>0.56604843875100086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0.45671805363984669</v>
      </c>
      <c r="I25" s="12">
        <f>IFERROR((SUMIFS(TICARETHANEAG2,KAYNAK,A25,SEBEP,B25,SÜRE,"Uzun",BİLDİRİM,"Bildirimli",İL,$B$10,İLÇE,$B$11)/VLOOKUP($B$11,ABONE,9,FALSE)),0)</f>
        <v>8.0162787471095232E-2</v>
      </c>
      <c r="J25" s="12">
        <f>IFERROR((SUMIFS(TICARETHANEOG2,KAYNAK,A25,SEBEP,B25,SÜRE,"Uzun",BİLDİRİM,"Bildirimli",İL,$B$10,İLÇE,$B$11)/VLOOKUP($B$11,ABONE,10,FALSE)),0)</f>
        <v>2.9594668329177058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0.19661270398386285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15.015097674418604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10.088268749999999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0.13414418400699277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0.41366754054814336</v>
      </c>
      <c r="D26" s="12">
        <f>IFERROR((SUMIFS(MESKENOG2,KAYNAK,A26,SEBEP,B26,SÜRE,"Uzun",BİLDİRİM,"Bildirimli",İL,$B$10,İLÇE,$B$11)/VLOOKUP($B$11,ABONE,4,FALSE)),0)</f>
        <v>10.266355432560976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0.42987456977873617</v>
      </c>
      <c r="F26" s="12">
        <f>IFERROR((SUMIFS(TARIMSALAG2,KAYNAK,A26,SEBEP,B26,SÜRE,"Uzun",BİLDİRİM,"Bildirimli",İL,$B$10,İLÇE,$B$11)/VLOOKUP($B$11,ABONE,6,FALSE)),0)</f>
        <v>1.2396043829037149</v>
      </c>
      <c r="G26" s="12">
        <f>IFERROR((SUMIFS(TARIMSALOG2,KAYNAK,A26,SEBEP,B26,SÜRE,"Uzun",BİLDİRİM,"Bildirimli",İL,$B$10,İLÇE,$B$11)/VLOOKUP($B$11,ABONE,7,FALSE)),0)</f>
        <v>2.1234270752922333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1.408783623178544</v>
      </c>
      <c r="I26" s="12">
        <f>IFERROR((SUMIFS(TICARETHANEAG2,KAYNAK,A26,SEBEP,B26,SÜRE,"Uzun",BİLDİRİM,"Bildirimli",İL,$B$10,İLÇE,$B$11)/VLOOKUP($B$11,ABONE,9,FALSE)),0)</f>
        <v>0.55087515745217586</v>
      </c>
      <c r="J26" s="12">
        <f>IFERROR((SUMIFS(TICARETHANEOG2,KAYNAK,A26,SEBEP,B26,SÜRE,"Uzun",BİLDİRİM,"Bildirimli",İL,$B$10,İLÇE,$B$11)/VLOOKUP($B$11,ABONE,10,FALSE)),0)</f>
        <v>7.456110159600998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0.83014890791729712</v>
      </c>
      <c r="L26" s="12">
        <f>IFERROR((SUMIFS(SANAYIAG2,KAYNAK,A26,SEBEP,B26,SÜRE,"Uzun",BİLDİRİM,"Bildirimli",İL,$B$10,İLÇE,$B$11)/VLOOKUP($B$11,ABONE,12,FALSE)),0)</f>
        <v>16.332198004761906</v>
      </c>
      <c r="M26" s="12">
        <f>IFERROR((SUMIFS(SANAYIOG2,KAYNAK,A26,SEBEP,B26,SÜRE,"Uzun",BİLDİRİM,"Bildirimli",İL,$B$10,İLÇE,$B$11)/VLOOKUP($B$11,ABONE,13,FALSE)),0)</f>
        <v>20.015755937209306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18.807088490625002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0.603673335897007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3.2113657972994694E-3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3.2060833099297891E-3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4.1026739541727981E-2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3.9367463439233488E-2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8.2911603369804389E-3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0.48366113589053206</v>
      </c>
      <c r="D30" s="12">
        <f t="shared" ref="D30:O30" si="14">SUM(D25:D29)</f>
        <v>10.293620378902439</v>
      </c>
      <c r="E30" s="12">
        <f t="shared" si="14"/>
        <v>0.49979787927923769</v>
      </c>
      <c r="F30" s="12">
        <f t="shared" si="14"/>
        <v>1.6704403950341167</v>
      </c>
      <c r="G30" s="12">
        <f t="shared" si="14"/>
        <v>2.689475514043234</v>
      </c>
      <c r="H30" s="12">
        <f t="shared" si="14"/>
        <v>1.8655016768183907</v>
      </c>
      <c r="I30" s="12">
        <f t="shared" si="14"/>
        <v>0.67206468446499901</v>
      </c>
      <c r="J30" s="12">
        <f t="shared" si="14"/>
        <v>10.415576992518703</v>
      </c>
      <c r="K30" s="12">
        <f t="shared" si="14"/>
        <v>1.0661290753403936</v>
      </c>
      <c r="L30" s="12">
        <f t="shared" si="14"/>
        <v>16.332198004761906</v>
      </c>
      <c r="M30" s="12">
        <f t="shared" si="14"/>
        <v>35.030853611627911</v>
      </c>
      <c r="N30" s="12">
        <f t="shared" si="14"/>
        <v>28.895357240625003</v>
      </c>
      <c r="O30" s="12">
        <f t="shared" si="14"/>
        <v>0.7461086802409802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49768</v>
      </c>
      <c r="D34" s="20">
        <f>VLOOKUP($B$11,ABONE,4,FALSE)</f>
        <v>82</v>
      </c>
      <c r="E34" s="20">
        <f>VLOOKUP($B$11,ABONE,5,FALSE)</f>
        <v>49850</v>
      </c>
      <c r="F34" s="20">
        <f>VLOOKUP($B$11,ABONE,6,FALSE)</f>
        <v>5276</v>
      </c>
      <c r="G34" s="20">
        <f>VLOOKUP($B$11,ABONE,7,FALSE)</f>
        <v>1249</v>
      </c>
      <c r="H34" s="20">
        <f>VLOOKUP($B$11,ABONE,8,FALSE)</f>
        <v>6525</v>
      </c>
      <c r="I34" s="20">
        <f>VLOOKUP($B$11,ABONE,9,FALSE)</f>
        <v>9514</v>
      </c>
      <c r="J34" s="20">
        <f>VLOOKUP($B$11,ABONE,10,FALSE)</f>
        <v>401</v>
      </c>
      <c r="K34" s="20">
        <f>VLOOKUP($B$11,ABONE,11,FALSE)</f>
        <v>9915</v>
      </c>
      <c r="L34" s="20">
        <f>VLOOKUP($B$11,ABONE,12,FALSE)</f>
        <v>21</v>
      </c>
      <c r="M34" s="20">
        <f>VLOOKUP($B$11,ABONE,13,FALSE)</f>
        <v>43</v>
      </c>
      <c r="N34" s="20">
        <f>VLOOKUP($B$11,ABONE,14,FALSE)</f>
        <v>64</v>
      </c>
      <c r="O34" s="20">
        <f>VLOOKUP($B$11,ABONE,15,FALSE)</f>
        <v>66354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9754.555399768582</v>
      </c>
      <c r="D35" s="20">
        <f>VLOOKUP($B$11,TUKETIM,4,FALSE)</f>
        <v>374.02969999999999</v>
      </c>
      <c r="E35" s="20">
        <f>VLOOKUP($B$11,TUKETIM,5,FALSE)</f>
        <v>10128.585099768581</v>
      </c>
      <c r="F35" s="20">
        <f>VLOOKUP($B$11,TUKETIM,6,FALSE)</f>
        <v>3649.0207686069734</v>
      </c>
      <c r="G35" s="20">
        <f>VLOOKUP($B$11,TUKETIM,7,FALSE)</f>
        <v>1713.7040204847503</v>
      </c>
      <c r="H35" s="20">
        <f>VLOOKUP($B$11,TUKETIM,8,FALSE)</f>
        <v>5362.7247890917242</v>
      </c>
      <c r="I35" s="20">
        <f>VLOOKUP($B$11,TUKETIM,9,FALSE)</f>
        <v>4497.0073310921471</v>
      </c>
      <c r="J35" s="20">
        <f>VLOOKUP($B$11,TUKETIM,10,FALSE)</f>
        <v>4830.6034426764545</v>
      </c>
      <c r="K35" s="20">
        <f>VLOOKUP($B$11,TUKETIM,11,FALSE)</f>
        <v>9327.6107737686016</v>
      </c>
      <c r="L35" s="20">
        <f>VLOOKUP($B$11,TUKETIM,12,FALSE)</f>
        <v>152.76430219780221</v>
      </c>
      <c r="M35" s="20">
        <f>VLOOKUP($B$11,TUKETIM,13,FALSE)</f>
        <v>5932.7206617315624</v>
      </c>
      <c r="N35" s="20">
        <f>VLOOKUP($B$11,TUKETIM,14,FALSE)</f>
        <v>6085.4849639293643</v>
      </c>
      <c r="O35" s="20">
        <f>VLOOKUP($B$11,TUKETIM,15,FALSE)</f>
        <v>30904.405626558273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235539.24900000799</v>
      </c>
      <c r="D36" s="20">
        <f>VLOOKUP($B$11,ANLASMA,4,FALSE)</f>
        <v>1333.32</v>
      </c>
      <c r="E36" s="20">
        <f>VLOOKUP($B$11,ANLASMA,5,FALSE)</f>
        <v>236872.56900000799</v>
      </c>
      <c r="F36" s="20">
        <f>VLOOKUP($B$11,ANLASMA,6,FALSE)</f>
        <v>44584.779999999504</v>
      </c>
      <c r="G36" s="20">
        <f>VLOOKUP($B$11,ANLASMA,7,FALSE)</f>
        <v>27870.827000000099</v>
      </c>
      <c r="H36" s="20">
        <f>VLOOKUP($B$11,ANLASMA,8,FALSE)</f>
        <v>72455.606999999611</v>
      </c>
      <c r="I36" s="20">
        <f>VLOOKUP($B$11,ANLASMA,9,FALSE)</f>
        <v>51467.2389999999</v>
      </c>
      <c r="J36" s="20">
        <f>VLOOKUP($B$11,ANLASMA,10,FALSE)</f>
        <v>76645.200000000012</v>
      </c>
      <c r="K36" s="20">
        <f>VLOOKUP($B$11,ANLASMA,11,FALSE)</f>
        <v>128112.43899999991</v>
      </c>
      <c r="L36" s="20">
        <f>VLOOKUP($B$11,ANLASMA,12,FALSE)</f>
        <v>436.21899999999999</v>
      </c>
      <c r="M36" s="20">
        <f>VLOOKUP($B$11,ANLASMA,13,FALSE)</f>
        <v>61532.2</v>
      </c>
      <c r="N36" s="20">
        <f>VLOOKUP($B$11,ANLASMA,14,FALSE)</f>
        <v>61968.418999999994</v>
      </c>
      <c r="O36" s="20">
        <f>VLOOKUP($B$11,ANLASMA,15,FALSE)</f>
        <v>499409.03400000749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47D120C-2EBA-4665-A5ED-E75CED9B354D}">
      <formula1>10</formula1>
      <formula2>10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9E6A6-EF72-460C-89FF-AE768816BCF6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117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2.6105060657882394E-2</v>
      </c>
      <c r="D16" s="12">
        <f t="shared" si="1"/>
        <v>2.7717848996969696</v>
      </c>
      <c r="E16" s="12">
        <f t="shared" si="2"/>
        <v>3.0347180358631019E-2</v>
      </c>
      <c r="F16" s="12">
        <f t="shared" si="3"/>
        <v>2.2820846904492511E-2</v>
      </c>
      <c r="G16" s="12">
        <f t="shared" si="4"/>
        <v>0.20834469515789475</v>
      </c>
      <c r="H16" s="12">
        <f t="shared" si="5"/>
        <v>2.8506255157419357E-2</v>
      </c>
      <c r="I16" s="12">
        <f t="shared" si="6"/>
        <v>2.4787947041770883E-2</v>
      </c>
      <c r="J16" s="12">
        <f t="shared" si="7"/>
        <v>0.88735242230769229</v>
      </c>
      <c r="K16" s="12">
        <f t="shared" si="8"/>
        <v>5.1952041466327523E-2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6">
        <f t="shared" si="12"/>
        <v>3.3696357154089952E-2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1.8328150145362468E-3</v>
      </c>
      <c r="D17" s="12">
        <f t="shared" si="1"/>
        <v>0</v>
      </c>
      <c r="E17" s="12">
        <f t="shared" si="2"/>
        <v>1.8299832857343508E-3</v>
      </c>
      <c r="F17" s="12">
        <f t="shared" si="3"/>
        <v>4.1044871880199671E-4</v>
      </c>
      <c r="G17" s="12">
        <f t="shared" si="4"/>
        <v>0</v>
      </c>
      <c r="H17" s="12">
        <f t="shared" si="5"/>
        <v>3.9787045161290325E-4</v>
      </c>
      <c r="I17" s="12">
        <f t="shared" si="6"/>
        <v>3.7585017508754378E-3</v>
      </c>
      <c r="J17" s="12">
        <f t="shared" si="7"/>
        <v>0</v>
      </c>
      <c r="K17" s="12">
        <f t="shared" si="8"/>
        <v>3.640138081395349E-3</v>
      </c>
      <c r="L17" s="12">
        <f t="shared" si="9"/>
        <v>1.5911543124999999E-4</v>
      </c>
      <c r="M17" s="12">
        <f t="shared" si="10"/>
        <v>0</v>
      </c>
      <c r="N17" s="12">
        <f t="shared" si="11"/>
        <v>1.4143593888888889E-4</v>
      </c>
      <c r="O17" s="16">
        <f t="shared" si="12"/>
        <v>2.0808546804555023E-3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3.9361896431585859E-3</v>
      </c>
      <c r="D19" s="12">
        <f t="shared" si="1"/>
        <v>0</v>
      </c>
      <c r="E19" s="12">
        <f t="shared" si="2"/>
        <v>3.9301081665808323E-3</v>
      </c>
      <c r="F19" s="12">
        <f t="shared" si="3"/>
        <v>1.3362029584026623E-2</v>
      </c>
      <c r="G19" s="12">
        <f t="shared" si="4"/>
        <v>0</v>
      </c>
      <c r="H19" s="12">
        <f t="shared" si="5"/>
        <v>1.2952548032258064E-2</v>
      </c>
      <c r="I19" s="12">
        <f t="shared" si="6"/>
        <v>7.1650621335667833E-3</v>
      </c>
      <c r="J19" s="12">
        <f t="shared" si="7"/>
        <v>0</v>
      </c>
      <c r="K19" s="12">
        <f t="shared" si="8"/>
        <v>6.9394182194767442E-3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4.6170211873684209E-3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3.1874065315577224E-2</v>
      </c>
      <c r="D22" s="12">
        <f t="shared" ref="D22:O22" si="13">SUM(D15:D21)</f>
        <v>2.7717848996969696</v>
      </c>
      <c r="E22" s="12">
        <f t="shared" si="13"/>
        <v>3.6107271810946202E-2</v>
      </c>
      <c r="F22" s="12">
        <f t="shared" si="13"/>
        <v>3.6593325207321128E-2</v>
      </c>
      <c r="G22" s="12">
        <f t="shared" si="13"/>
        <v>0.20834469515789475</v>
      </c>
      <c r="H22" s="12">
        <f t="shared" si="13"/>
        <v>4.1856673641290323E-2</v>
      </c>
      <c r="I22" s="12">
        <f t="shared" si="13"/>
        <v>3.5711510926213108E-2</v>
      </c>
      <c r="J22" s="12">
        <f t="shared" si="13"/>
        <v>0.88735242230769229</v>
      </c>
      <c r="K22" s="12">
        <f t="shared" si="13"/>
        <v>6.2531597767199618E-2</v>
      </c>
      <c r="L22" s="12">
        <f t="shared" si="13"/>
        <v>1.5911543124999999E-4</v>
      </c>
      <c r="M22" s="12">
        <f t="shared" si="13"/>
        <v>0</v>
      </c>
      <c r="N22" s="12">
        <f t="shared" si="13"/>
        <v>1.4143593888888889E-4</v>
      </c>
      <c r="O22" s="12">
        <f t="shared" si="13"/>
        <v>4.0394233021913875E-2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0.21007926218231268</v>
      </c>
      <c r="D26" s="12">
        <f>IFERROR((SUMIFS(MESKENOG2,KAYNAK,A26,SEBEP,B26,SÜRE,"Uzun",BİLDİRİM,"Bildirimli",İL,$B$10,İLÇE,$B$11)/VLOOKUP($B$11,ABONE,4,FALSE)),0)</f>
        <v>7.2878112121212126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0.22101447236762023</v>
      </c>
      <c r="F26" s="12">
        <f>IFERROR((SUMIFS(TARIMSALAG2,KAYNAK,A26,SEBEP,B26,SÜRE,"Uzun",BİLDİRİM,"Bildirimli",İL,$B$10,İLÇE,$B$11)/VLOOKUP($B$11,ABONE,6,FALSE)),0)</f>
        <v>0.28801467227953409</v>
      </c>
      <c r="G26" s="12">
        <f>IFERROR((SUMIFS(TARIMSALOG2,KAYNAK,A26,SEBEP,B26,SÜRE,"Uzun",BİLDİRİM,"Bildirimli",İL,$B$10,İLÇE,$B$11)/VLOOKUP($B$11,ABONE,7,FALSE)),0)</f>
        <v>0.46365931421052631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0.29339733066129031</v>
      </c>
      <c r="I26" s="12">
        <f>IFERROR((SUMIFS(TICARETHANEAG2,KAYNAK,A26,SEBEP,B26,SÜRE,"Uzun",BİLDİRİM,"Bildirimli",İL,$B$10,İLÇE,$B$11)/VLOOKUP($B$11,ABONE,9,FALSE)),0)</f>
        <v>0.7601868210355176</v>
      </c>
      <c r="J26" s="12">
        <f>IFERROR((SUMIFS(TICARETHANEOG2,KAYNAK,A26,SEBEP,B26,SÜRE,"Uzun",BİLDİRİM,"Bildirimli",İL,$B$10,İLÇE,$B$11)/VLOOKUP($B$11,ABONE,10,FALSE)),0)</f>
        <v>1.6653016523076922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0.78869092182655021</v>
      </c>
      <c r="L26" s="12">
        <f>IFERROR((SUMIFS(SANAYIAG2,KAYNAK,A26,SEBEP,B26,SÜRE,"Uzun",BİLDİRİM,"Bildirimli",İL,$B$10,İLÇE,$B$11)/VLOOKUP($B$11,ABONE,12,FALSE)),0)</f>
        <v>75.833271993749989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67.407352883333317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0.35872164354105257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3.3521300994091719E-3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3.346951004260499E-3</v>
      </c>
      <c r="F28" s="12">
        <f>IFERROR((SUMIFS(TARIMSALAG2,KAYNAK,A28,SEBEP,B28,SÜRE,"Uzun",BİLDİRİM,"Bildirimli",İL,$B$10,İLÇE,$B$11)/VLOOKUP($B$11,ABONE,6,FALSE)),0)</f>
        <v>0.13681413976705489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0.13262144838709677</v>
      </c>
      <c r="I28" s="12">
        <f>IFERROR((SUMIFS(TICARETHANEAG2,KAYNAK,A28,SEBEP,B28,SÜRE,"Uzun",BİLDİRİM,"Bildirimli",İL,$B$10,İLÇE,$B$11)/VLOOKUP($B$11,ABONE,9,FALSE)),0)</f>
        <v>9.6907645522761373E-3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9.385580591085272E-3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7.3667560260287082E-3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0.21343139228172187</v>
      </c>
      <c r="D30" s="12">
        <f t="shared" ref="D30:O30" si="14">SUM(D25:D29)</f>
        <v>7.2878112121212126</v>
      </c>
      <c r="E30" s="12">
        <f t="shared" si="14"/>
        <v>0.22436142337188072</v>
      </c>
      <c r="F30" s="12">
        <f t="shared" si="14"/>
        <v>0.42482881204658896</v>
      </c>
      <c r="G30" s="12">
        <f t="shared" si="14"/>
        <v>0.46365931421052631</v>
      </c>
      <c r="H30" s="12">
        <f t="shared" si="14"/>
        <v>0.42601877904838709</v>
      </c>
      <c r="I30" s="12">
        <f t="shared" si="14"/>
        <v>0.76987758558779373</v>
      </c>
      <c r="J30" s="12">
        <f t="shared" si="14"/>
        <v>1.6653016523076922</v>
      </c>
      <c r="K30" s="12">
        <f t="shared" si="14"/>
        <v>0.7980765024176355</v>
      </c>
      <c r="L30" s="12">
        <f t="shared" si="14"/>
        <v>75.833271993749989</v>
      </c>
      <c r="M30" s="12">
        <f t="shared" si="14"/>
        <v>0</v>
      </c>
      <c r="N30" s="12">
        <f t="shared" si="14"/>
        <v>67.407352883333317</v>
      </c>
      <c r="O30" s="12">
        <f t="shared" si="14"/>
        <v>0.36608839956708128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21326</v>
      </c>
      <c r="D34" s="20">
        <f>VLOOKUP($B$11,ABONE,4,FALSE)</f>
        <v>33</v>
      </c>
      <c r="E34" s="20">
        <f>VLOOKUP($B$11,ABONE,5,FALSE)</f>
        <v>21359</v>
      </c>
      <c r="F34" s="20">
        <f>VLOOKUP($B$11,ABONE,6,FALSE)</f>
        <v>601</v>
      </c>
      <c r="G34" s="20">
        <f>VLOOKUP($B$11,ABONE,7,FALSE)</f>
        <v>19</v>
      </c>
      <c r="H34" s="20">
        <f>VLOOKUP($B$11,ABONE,8,FALSE)</f>
        <v>620</v>
      </c>
      <c r="I34" s="20">
        <f>VLOOKUP($B$11,ABONE,9,FALSE)</f>
        <v>3998</v>
      </c>
      <c r="J34" s="20">
        <f>VLOOKUP($B$11,ABONE,10,FALSE)</f>
        <v>130</v>
      </c>
      <c r="K34" s="20">
        <f>VLOOKUP($B$11,ABONE,11,FALSE)</f>
        <v>4128</v>
      </c>
      <c r="L34" s="20">
        <f>VLOOKUP($B$11,ABONE,12,FALSE)</f>
        <v>16</v>
      </c>
      <c r="M34" s="20">
        <f>VLOOKUP($B$11,ABONE,13,FALSE)</f>
        <v>2</v>
      </c>
      <c r="N34" s="20">
        <f>VLOOKUP($B$11,ABONE,14,FALSE)</f>
        <v>18</v>
      </c>
      <c r="O34" s="20">
        <f>VLOOKUP($B$11,ABONE,15,FALSE)</f>
        <v>26125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2358.6505474712944</v>
      </c>
      <c r="D35" s="20">
        <f>VLOOKUP($B$11,TUKETIM,4,FALSE)</f>
        <v>114.3308</v>
      </c>
      <c r="E35" s="20">
        <f>VLOOKUP($B$11,TUKETIM,5,FALSE)</f>
        <v>2472.9813474712946</v>
      </c>
      <c r="F35" s="20">
        <f>VLOOKUP($B$11,TUKETIM,6,FALSE)</f>
        <v>132.62126810309303</v>
      </c>
      <c r="G35" s="20">
        <f>VLOOKUP($B$11,TUKETIM,7,FALSE)</f>
        <v>44.896999999999998</v>
      </c>
      <c r="H35" s="20">
        <f>VLOOKUP($B$11,TUKETIM,8,FALSE)</f>
        <v>177.51826810309302</v>
      </c>
      <c r="I35" s="20">
        <f>VLOOKUP($B$11,TUKETIM,9,FALSE)</f>
        <v>1190.0892478393723</v>
      </c>
      <c r="J35" s="20">
        <f>VLOOKUP($B$11,TUKETIM,10,FALSE)</f>
        <v>507.47087572635621</v>
      </c>
      <c r="K35" s="20">
        <f>VLOOKUP($B$11,TUKETIM,11,FALSE)</f>
        <v>1697.5601235657286</v>
      </c>
      <c r="L35" s="20">
        <f>VLOOKUP($B$11,TUKETIM,12,FALSE)</f>
        <v>653.06815567765568</v>
      </c>
      <c r="M35" s="20">
        <f>VLOOKUP($B$11,TUKETIM,13,FALSE)</f>
        <v>11.297697802197803</v>
      </c>
      <c r="N35" s="20">
        <f>VLOOKUP($B$11,TUKETIM,14,FALSE)</f>
        <v>664.36585347985351</v>
      </c>
      <c r="O35" s="20">
        <f>VLOOKUP($B$11,TUKETIM,15,FALSE)</f>
        <v>5012.4255926199694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88736.0659999989</v>
      </c>
      <c r="D36" s="20">
        <f>VLOOKUP($B$11,ANLASMA,4,FALSE)</f>
        <v>700.2</v>
      </c>
      <c r="E36" s="20">
        <f>VLOOKUP($B$11,ANLASMA,5,FALSE)</f>
        <v>89436.265999998897</v>
      </c>
      <c r="F36" s="20">
        <f>VLOOKUP($B$11,ANLASMA,6,FALSE)</f>
        <v>2572.4839999999999</v>
      </c>
      <c r="G36" s="20">
        <f>VLOOKUP($B$11,ANLASMA,7,FALSE)</f>
        <v>567.6</v>
      </c>
      <c r="H36" s="20">
        <f>VLOOKUP($B$11,ANLASMA,8,FALSE)</f>
        <v>3140.0839999999998</v>
      </c>
      <c r="I36" s="20">
        <f>VLOOKUP($B$11,ANLASMA,9,FALSE)</f>
        <v>21527.437999999798</v>
      </c>
      <c r="J36" s="20">
        <f>VLOOKUP($B$11,ANLASMA,10,FALSE)</f>
        <v>7690.82</v>
      </c>
      <c r="K36" s="20">
        <f>VLOOKUP($B$11,ANLASMA,11,FALSE)</f>
        <v>29218.257999999798</v>
      </c>
      <c r="L36" s="20">
        <f>VLOOKUP($B$11,ANLASMA,12,FALSE)</f>
        <v>2166.5699999999997</v>
      </c>
      <c r="M36" s="20">
        <f>VLOOKUP($B$11,ANLASMA,13,FALSE)</f>
        <v>0</v>
      </c>
      <c r="N36" s="20">
        <f>VLOOKUP($B$11,ANLASMA,14,FALSE)</f>
        <v>2166.5699999999997</v>
      </c>
      <c r="O36" s="20">
        <f>VLOOKUP($B$11,ANLASMA,15,FALSE)</f>
        <v>123961.1779999987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114DE24-1FC1-4E6B-9E5F-5E5869854502}">
      <formula1>10</formula1>
      <formula2>10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57E93-6A4B-4D4C-824B-57AC3FD2BD58}">
  <sheetPr>
    <tabColor theme="9"/>
  </sheetPr>
  <dimension ref="A1:AC67"/>
  <sheetViews>
    <sheetView topLeftCell="A12" workbookViewId="0">
      <selection activeCell="A12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119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3.1671486702749406E-2</v>
      </c>
      <c r="D16" s="12">
        <f t="shared" si="1"/>
        <v>2.8237180591428572</v>
      </c>
      <c r="E16" s="12">
        <f t="shared" si="2"/>
        <v>3.6628955758928577E-2</v>
      </c>
      <c r="F16" s="12">
        <f t="shared" si="3"/>
        <v>9.514694793141909E-2</v>
      </c>
      <c r="G16" s="12">
        <f t="shared" si="4"/>
        <v>0.89037746693877529</v>
      </c>
      <c r="H16" s="12">
        <f t="shared" si="5"/>
        <v>0.13290498614010171</v>
      </c>
      <c r="I16" s="12">
        <f t="shared" si="6"/>
        <v>4.1086153830217756E-2</v>
      </c>
      <c r="J16" s="12">
        <f t="shared" si="7"/>
        <v>0.23089621130000001</v>
      </c>
      <c r="K16" s="12">
        <f t="shared" si="8"/>
        <v>4.7238829923241493E-2</v>
      </c>
      <c r="L16" s="12">
        <f t="shared" si="9"/>
        <v>0</v>
      </c>
      <c r="M16" s="12">
        <f t="shared" si="10"/>
        <v>3.5946455799999995</v>
      </c>
      <c r="N16" s="12">
        <f t="shared" si="11"/>
        <v>2.9955379833333331</v>
      </c>
      <c r="O16" s="16">
        <f t="shared" si="12"/>
        <v>4.3658662293099497E-2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4.4198612593383136E-3</v>
      </c>
      <c r="D17" s="12">
        <f t="shared" si="1"/>
        <v>0.38430180000000003</v>
      </c>
      <c r="E17" s="12">
        <f t="shared" si="2"/>
        <v>5.094367542613637E-3</v>
      </c>
      <c r="F17" s="12">
        <f t="shared" si="3"/>
        <v>2.9861362156663276E-3</v>
      </c>
      <c r="G17" s="12">
        <f t="shared" si="4"/>
        <v>0</v>
      </c>
      <c r="H17" s="12">
        <f t="shared" si="5"/>
        <v>2.8443526162790695E-3</v>
      </c>
      <c r="I17" s="12">
        <f t="shared" si="6"/>
        <v>1.0579449581239532E-2</v>
      </c>
      <c r="J17" s="12">
        <f t="shared" si="7"/>
        <v>0.14061241999999999</v>
      </c>
      <c r="K17" s="12">
        <f t="shared" si="8"/>
        <v>1.4794456726094005E-2</v>
      </c>
      <c r="L17" s="12">
        <f t="shared" si="9"/>
        <v>0.68331105000000003</v>
      </c>
      <c r="M17" s="12">
        <f t="shared" si="10"/>
        <v>0</v>
      </c>
      <c r="N17" s="12">
        <f t="shared" si="11"/>
        <v>0.11388517500000001</v>
      </c>
      <c r="O17" s="16">
        <f t="shared" si="12"/>
        <v>6.3069110356109223E-3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5.7843435031762966E-3</v>
      </c>
      <c r="D19" s="12">
        <f t="shared" si="1"/>
        <v>0</v>
      </c>
      <c r="E19" s="12">
        <f t="shared" si="2"/>
        <v>5.7740730068993502E-3</v>
      </c>
      <c r="F19" s="12">
        <f t="shared" si="3"/>
        <v>1.182037259003052E-2</v>
      </c>
      <c r="G19" s="12">
        <f t="shared" si="4"/>
        <v>0</v>
      </c>
      <c r="H19" s="12">
        <f t="shared" si="5"/>
        <v>1.1259133968992249E-2</v>
      </c>
      <c r="I19" s="12">
        <f t="shared" si="6"/>
        <v>2.4007984365393639E-2</v>
      </c>
      <c r="J19" s="12">
        <f t="shared" si="7"/>
        <v>0</v>
      </c>
      <c r="K19" s="12">
        <f t="shared" si="8"/>
        <v>2.3229767692285255E-2</v>
      </c>
      <c r="L19" s="12">
        <f t="shared" si="9"/>
        <v>0.3188628</v>
      </c>
      <c r="M19" s="12">
        <f t="shared" si="10"/>
        <v>0</v>
      </c>
      <c r="N19" s="12">
        <f t="shared" si="11"/>
        <v>5.3143799999999998E-2</v>
      </c>
      <c r="O19" s="16">
        <f t="shared" si="12"/>
        <v>8.2940947233211687E-3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6.9711785333130051E-4</v>
      </c>
      <c r="D20" s="12">
        <f t="shared" si="1"/>
        <v>0</v>
      </c>
      <c r="E20" s="12">
        <f t="shared" si="2"/>
        <v>6.9588007305194802E-4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1.3900480067001675E-4</v>
      </c>
      <c r="J20" s="12">
        <f t="shared" si="7"/>
        <v>0</v>
      </c>
      <c r="K20" s="12">
        <f t="shared" si="8"/>
        <v>1.3449897244732577E-4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5.9276529214378592E-4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4.2572809318595313E-2</v>
      </c>
      <c r="D22" s="12">
        <f t="shared" ref="D22:O22" si="13">SUM(D15:D21)</f>
        <v>3.2080198591428575</v>
      </c>
      <c r="E22" s="12">
        <f t="shared" si="13"/>
        <v>4.8193276381493511E-2</v>
      </c>
      <c r="F22" s="12">
        <f t="shared" si="13"/>
        <v>0.10995345673711594</v>
      </c>
      <c r="G22" s="12">
        <f t="shared" si="13"/>
        <v>0.89037746693877529</v>
      </c>
      <c r="H22" s="12">
        <f t="shared" si="13"/>
        <v>0.14700847272537304</v>
      </c>
      <c r="I22" s="12">
        <f t="shared" si="13"/>
        <v>7.5812592577520946E-2</v>
      </c>
      <c r="J22" s="12">
        <f t="shared" si="13"/>
        <v>0.3715086313</v>
      </c>
      <c r="K22" s="12">
        <f t="shared" si="13"/>
        <v>8.5397553314068078E-2</v>
      </c>
      <c r="L22" s="12">
        <f t="shared" si="13"/>
        <v>1.0021738500000001</v>
      </c>
      <c r="M22" s="12">
        <f t="shared" si="13"/>
        <v>3.5946455799999995</v>
      </c>
      <c r="N22" s="12">
        <f t="shared" si="13"/>
        <v>3.1625669583333331</v>
      </c>
      <c r="O22" s="12">
        <f t="shared" si="13"/>
        <v>5.8852433344175371E-2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0.17587388098795548</v>
      </c>
      <c r="D26" s="12">
        <f>IFERROR((SUMIFS(MESKENOG2,KAYNAK,A26,SEBEP,B26,SÜRE,"Uzun",BİLDİRİM,"Bildirimli",İL,$B$10,İLÇE,$B$11)/VLOOKUP($B$11,ABONE,4,FALSE)),0)</f>
        <v>24.084971142857142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0.21832611334212662</v>
      </c>
      <c r="F26" s="12">
        <f>IFERROR((SUMIFS(TARIMSALAG2,KAYNAK,A26,SEBEP,B26,SÜRE,"Uzun",BİLDİRİM,"Bildirimli",İL,$B$10,İLÇE,$B$11)/VLOOKUP($B$11,ABONE,6,FALSE)),0)</f>
        <v>0.26829377001005095</v>
      </c>
      <c r="G26" s="12">
        <f>IFERROR((SUMIFS(TARIMSALOG2,KAYNAK,A26,SEBEP,B26,SÜRE,"Uzun",BİLDİRİM,"Bildirimli",İL,$B$10,İLÇE,$B$11)/VLOOKUP($B$11,ABONE,7,FALSE)),0)</f>
        <v>1.9494870061224487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0.34811786746112405</v>
      </c>
      <c r="I26" s="12">
        <f>IFERROR((SUMIFS(TICARETHANEAG2,KAYNAK,A26,SEBEP,B26,SÜRE,"Uzun",BİLDİRİM,"Bildirimli",İL,$B$10,İLÇE,$B$11)/VLOOKUP($B$11,ABONE,9,FALSE)),0)</f>
        <v>0.31309070698827474</v>
      </c>
      <c r="J26" s="12">
        <f>IFERROR((SUMIFS(TICARETHANEOG2,KAYNAK,A26,SEBEP,B26,SÜRE,"Uzun",BİLDİRİM,"Bildirimli",İL,$B$10,İLÇE,$B$11)/VLOOKUP($B$11,ABONE,10,FALSE)),0)</f>
        <v>2.8526918599999997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0.39541165198055106</v>
      </c>
      <c r="L26" s="12">
        <f>IFERROR((SUMIFS(SANAYIAG2,KAYNAK,A26,SEBEP,B26,SÜRE,"Uzun",BİLDİRİM,"Bildirimli",İL,$B$10,İLÇE,$B$11)/VLOOKUP($B$11,ABONE,12,FALSE)),0)</f>
        <v>4.1301197500000004</v>
      </c>
      <c r="M26" s="12">
        <f>IFERROR((SUMIFS(SANAYIOG2,KAYNAK,A26,SEBEP,B26,SÜRE,"Uzun",BİLDİRİM,"Bildirimli",İL,$B$10,İLÇE,$B$11)/VLOOKUP($B$11,ABONE,13,FALSE)),0)</f>
        <v>48.719808499999999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41.288193708333331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0.26753094485465712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1.2952492758042385E-4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1.2929494724025974E-4</v>
      </c>
      <c r="F28" s="12">
        <f>IFERROR((SUMIFS(TARIMSALAG2,KAYNAK,A28,SEBEP,B28,SÜRE,"Uzun",BİLDİRİM,"Bildirimli",İL,$B$10,İLÇE,$B$11)/VLOOKUP($B$11,ABONE,6,FALSE)),0)</f>
        <v>1.532906103763988E-3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1.4601227713178296E-3</v>
      </c>
      <c r="I28" s="12">
        <f>IFERROR((SUMIFS(TICARETHANEAG2,KAYNAK,A28,SEBEP,B28,SÜRE,"Uzun",BİLDİRİM,"Bildirimli",İL,$B$10,İLÇE,$B$11)/VLOOKUP($B$11,ABONE,9,FALSE)),0)</f>
        <v>1.8665929648241204E-4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1.8060875202593191E-4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1.9347706472043962E-4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0.1760034059155359</v>
      </c>
      <c r="D30" s="12">
        <f t="shared" ref="D30:O30" si="14">SUM(D25:D29)</f>
        <v>24.084971142857142</v>
      </c>
      <c r="E30" s="12">
        <f t="shared" si="14"/>
        <v>0.21845540828936688</v>
      </c>
      <c r="F30" s="12">
        <f t="shared" si="14"/>
        <v>0.26982667611381494</v>
      </c>
      <c r="G30" s="12">
        <f t="shared" si="14"/>
        <v>1.9494870061224487</v>
      </c>
      <c r="H30" s="12">
        <f t="shared" si="14"/>
        <v>0.3495779902324419</v>
      </c>
      <c r="I30" s="12">
        <f t="shared" si="14"/>
        <v>0.31327736628475716</v>
      </c>
      <c r="J30" s="12">
        <f t="shared" si="14"/>
        <v>2.8526918599999997</v>
      </c>
      <c r="K30" s="12">
        <f t="shared" si="14"/>
        <v>0.39559226073257697</v>
      </c>
      <c r="L30" s="12">
        <f t="shared" si="14"/>
        <v>4.1301197500000004</v>
      </c>
      <c r="M30" s="12">
        <f t="shared" si="14"/>
        <v>48.719808499999999</v>
      </c>
      <c r="N30" s="12">
        <f t="shared" si="14"/>
        <v>41.288193708333331</v>
      </c>
      <c r="O30" s="12">
        <f t="shared" si="14"/>
        <v>0.26772442191937756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19677</v>
      </c>
      <c r="D34" s="20">
        <f>VLOOKUP($B$11,ABONE,4,FALSE)</f>
        <v>35</v>
      </c>
      <c r="E34" s="20">
        <f>VLOOKUP($B$11,ABONE,5,FALSE)</f>
        <v>19712</v>
      </c>
      <c r="F34" s="20">
        <f>VLOOKUP($B$11,ABONE,6,FALSE)</f>
        <v>983</v>
      </c>
      <c r="G34" s="20">
        <f>VLOOKUP($B$11,ABONE,7,FALSE)</f>
        <v>49</v>
      </c>
      <c r="H34" s="20">
        <f>VLOOKUP($B$11,ABONE,8,FALSE)</f>
        <v>1032</v>
      </c>
      <c r="I34" s="20">
        <f>VLOOKUP($B$11,ABONE,9,FALSE)</f>
        <v>2985</v>
      </c>
      <c r="J34" s="20">
        <f>VLOOKUP($B$11,ABONE,10,FALSE)</f>
        <v>100</v>
      </c>
      <c r="K34" s="20">
        <f>VLOOKUP($B$11,ABONE,11,FALSE)</f>
        <v>3085</v>
      </c>
      <c r="L34" s="20">
        <f>VLOOKUP($B$11,ABONE,12,FALSE)</f>
        <v>2</v>
      </c>
      <c r="M34" s="20">
        <f>VLOOKUP($B$11,ABONE,13,FALSE)</f>
        <v>10</v>
      </c>
      <c r="N34" s="20">
        <f>VLOOKUP($B$11,ABONE,14,FALSE)</f>
        <v>12</v>
      </c>
      <c r="O34" s="20">
        <f>VLOOKUP($B$11,ABONE,15,FALSE)</f>
        <v>23841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1889.9584761683643</v>
      </c>
      <c r="D35" s="20">
        <f>VLOOKUP($B$11,TUKETIM,4,FALSE)</f>
        <v>294.48689999999999</v>
      </c>
      <c r="E35" s="20">
        <f>VLOOKUP($B$11,TUKETIM,5,FALSE)</f>
        <v>2184.4453761683644</v>
      </c>
      <c r="F35" s="20">
        <f>VLOOKUP($B$11,TUKETIM,6,FALSE)</f>
        <v>319.42847753588711</v>
      </c>
      <c r="G35" s="20">
        <f>VLOOKUP($B$11,TUKETIM,7,FALSE)</f>
        <v>140.80869395599834</v>
      </c>
      <c r="H35" s="20">
        <f>VLOOKUP($B$11,TUKETIM,8,FALSE)</f>
        <v>460.23717149188542</v>
      </c>
      <c r="I35" s="20">
        <f>VLOOKUP($B$11,TUKETIM,9,FALSE)</f>
        <v>875.64528108209834</v>
      </c>
      <c r="J35" s="20">
        <f>VLOOKUP($B$11,TUKETIM,10,FALSE)</f>
        <v>650.88150414092149</v>
      </c>
      <c r="K35" s="20">
        <f>VLOOKUP($B$11,TUKETIM,11,FALSE)</f>
        <v>1526.5267852230199</v>
      </c>
      <c r="L35" s="20">
        <f>VLOOKUP($B$11,TUKETIM,12,FALSE)</f>
        <v>12.826522222222222</v>
      </c>
      <c r="M35" s="20">
        <f>VLOOKUP($B$11,TUKETIM,13,FALSE)</f>
        <v>199.77748493150685</v>
      </c>
      <c r="N35" s="20">
        <f>VLOOKUP($B$11,TUKETIM,14,FALSE)</f>
        <v>212.60400715372907</v>
      </c>
      <c r="O35" s="20">
        <f>VLOOKUP($B$11,TUKETIM,15,FALSE)</f>
        <v>4383.8133400369989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75745.20199999951</v>
      </c>
      <c r="D36" s="20">
        <f>VLOOKUP($B$11,ANLASMA,4,FALSE)</f>
        <v>770.65</v>
      </c>
      <c r="E36" s="20">
        <f>VLOOKUP($B$11,ANLASMA,5,FALSE)</f>
        <v>76515.851999999504</v>
      </c>
      <c r="F36" s="20">
        <f>VLOOKUP($B$11,ANLASMA,6,FALSE)</f>
        <v>4170.8600000000297</v>
      </c>
      <c r="G36" s="20">
        <f>VLOOKUP($B$11,ANLASMA,7,FALSE)</f>
        <v>1949.18</v>
      </c>
      <c r="H36" s="20">
        <f>VLOOKUP($B$11,ANLASMA,8,FALSE)</f>
        <v>6120.04000000003</v>
      </c>
      <c r="I36" s="20">
        <f>VLOOKUP($B$11,ANLASMA,9,FALSE)</f>
        <v>14571.341</v>
      </c>
      <c r="J36" s="20">
        <f>VLOOKUP($B$11,ANLASMA,10,FALSE)</f>
        <v>10020.93</v>
      </c>
      <c r="K36" s="20">
        <f>VLOOKUP($B$11,ANLASMA,11,FALSE)</f>
        <v>24592.271000000001</v>
      </c>
      <c r="L36" s="20">
        <f>VLOOKUP($B$11,ANLASMA,12,FALSE)</f>
        <v>62.506</v>
      </c>
      <c r="M36" s="20">
        <f>VLOOKUP($B$11,ANLASMA,13,FALSE)</f>
        <v>2970</v>
      </c>
      <c r="N36" s="20">
        <f>VLOOKUP($B$11,ANLASMA,14,FALSE)</f>
        <v>3032.5059999999999</v>
      </c>
      <c r="O36" s="20">
        <f>VLOOKUP($B$11,ANLASMA,15,FALSE)</f>
        <v>110260.66899999953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EFFE081-250E-4DFE-BFD3-FD9DA419F31D}">
      <formula1>10</formula1>
      <formula2>10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63C4C-A686-4B76-B8F8-6AF3F6762695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120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0.20827435893777441</v>
      </c>
      <c r="D16" s="12">
        <f t="shared" si="1"/>
        <v>1.4823998992805756</v>
      </c>
      <c r="E16" s="12">
        <f t="shared" si="2"/>
        <v>0.21666987683811331</v>
      </c>
      <c r="F16" s="12">
        <f t="shared" si="3"/>
        <v>0.25543980994423793</v>
      </c>
      <c r="G16" s="12">
        <f t="shared" si="4"/>
        <v>0.45221150893760542</v>
      </c>
      <c r="H16" s="12">
        <f t="shared" si="5"/>
        <v>0.35861011719717067</v>
      </c>
      <c r="I16" s="12">
        <f t="shared" si="6"/>
        <v>0.24678488213949104</v>
      </c>
      <c r="J16" s="12">
        <f t="shared" si="7"/>
        <v>2.8709314620418844</v>
      </c>
      <c r="K16" s="12">
        <f t="shared" si="8"/>
        <v>0.35979773372040585</v>
      </c>
      <c r="L16" s="12">
        <f t="shared" si="9"/>
        <v>0</v>
      </c>
      <c r="M16" s="12">
        <f t="shared" si="10"/>
        <v>4.9885523416666659</v>
      </c>
      <c r="N16" s="12">
        <f t="shared" si="11"/>
        <v>3.9908418733333328</v>
      </c>
      <c r="O16" s="16">
        <f t="shared" si="12"/>
        <v>0.25307989765706479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4.2664660903798434E-3</v>
      </c>
      <c r="D19" s="12">
        <f t="shared" si="1"/>
        <v>0</v>
      </c>
      <c r="E19" s="12">
        <f t="shared" si="2"/>
        <v>4.2383533249585204E-3</v>
      </c>
      <c r="F19" s="12">
        <f t="shared" si="3"/>
        <v>6.4641111062267659E-3</v>
      </c>
      <c r="G19" s="12">
        <f t="shared" si="4"/>
        <v>0</v>
      </c>
      <c r="H19" s="12">
        <f t="shared" si="5"/>
        <v>3.0748822061450048E-3</v>
      </c>
      <c r="I19" s="12">
        <f t="shared" si="6"/>
        <v>7.7912106047007528E-3</v>
      </c>
      <c r="J19" s="12">
        <f t="shared" si="7"/>
        <v>0</v>
      </c>
      <c r="K19" s="12">
        <f t="shared" si="8"/>
        <v>7.4556703058286343E-3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4.6545598139551185E-3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0.21254082502815425</v>
      </c>
      <c r="D22" s="12">
        <f t="shared" ref="D22:O22" si="13">SUM(D15:D21)</f>
        <v>1.4823998992805756</v>
      </c>
      <c r="E22" s="12">
        <f t="shared" si="13"/>
        <v>0.22090823016307184</v>
      </c>
      <c r="F22" s="12">
        <f t="shared" si="13"/>
        <v>0.26190392105046467</v>
      </c>
      <c r="G22" s="12">
        <f t="shared" si="13"/>
        <v>0.45221150893760542</v>
      </c>
      <c r="H22" s="12">
        <f t="shared" si="13"/>
        <v>0.36168499940331567</v>
      </c>
      <c r="I22" s="12">
        <f t="shared" si="13"/>
        <v>0.2545760927441918</v>
      </c>
      <c r="J22" s="12">
        <f t="shared" si="13"/>
        <v>2.8709314620418844</v>
      </c>
      <c r="K22" s="12">
        <f t="shared" si="13"/>
        <v>0.36725340402623446</v>
      </c>
      <c r="L22" s="12">
        <f t="shared" si="13"/>
        <v>0</v>
      </c>
      <c r="M22" s="12">
        <f t="shared" si="13"/>
        <v>4.9885523416666659</v>
      </c>
      <c r="N22" s="12">
        <f t="shared" si="13"/>
        <v>3.9908418733333328</v>
      </c>
      <c r="O22" s="12">
        <f t="shared" si="13"/>
        <v>0.25773445747101992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0.33896318381370494</v>
      </c>
      <c r="D26" s="12">
        <f>IFERROR((SUMIFS(MESKENOG2,KAYNAK,A26,SEBEP,B26,SÜRE,"Uzun",BİLDİRİM,"Bildirimli",İL,$B$10,İLÇE,$B$11)/VLOOKUP($B$11,ABONE,4,FALSE)),0)</f>
        <v>4.4478191510791367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0.36603741844038873</v>
      </c>
      <c r="F26" s="12">
        <f>IFERROR((SUMIFS(TARIMSALAG2,KAYNAK,A26,SEBEP,B26,SÜRE,"Uzun",BİLDİRİM,"Bildirimli",İL,$B$10,İLÇE,$B$11)/VLOOKUP($B$11,ABONE,6,FALSE)),0)</f>
        <v>0.77326971589219329</v>
      </c>
      <c r="G26" s="12">
        <f>IFERROR((SUMIFS(TARIMSALOG2,KAYNAK,A26,SEBEP,B26,SÜRE,"Uzun",BİLDİRİM,"Bildirimli",İL,$B$10,İLÇE,$B$11)/VLOOKUP($B$11,ABONE,7,FALSE)),0)</f>
        <v>1.6093621608768971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1.2116453302829355</v>
      </c>
      <c r="I26" s="12">
        <f>IFERROR((SUMIFS(TICARETHANEAG2,KAYNAK,A26,SEBEP,B26,SÜRE,"Uzun",BİLDİRİM,"Bildirimli",İL,$B$10,İLÇE,$B$11)/VLOOKUP($B$11,ABONE,9,FALSE)),0)</f>
        <v>0.44521588642789828</v>
      </c>
      <c r="J26" s="12">
        <f>IFERROR((SUMIFS(TICARETHANEOG2,KAYNAK,A26,SEBEP,B26,SÜRE,"Uzun",BİLDİRİM,"Bildirimli",İL,$B$10,İLÇE,$B$11)/VLOOKUP($B$11,ABONE,10,FALSE)),0)</f>
        <v>15.471867539267016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1.0923614254791434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16.946000000000002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13.556800000000001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0.55778314816772767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0.33896318381370494</v>
      </c>
      <c r="D30" s="12">
        <f t="shared" ref="D30:O30" si="14">SUM(D25:D29)</f>
        <v>4.4478191510791367</v>
      </c>
      <c r="E30" s="12">
        <f t="shared" si="14"/>
        <v>0.36603741844038873</v>
      </c>
      <c r="F30" s="12">
        <f t="shared" si="14"/>
        <v>0.77326971589219329</v>
      </c>
      <c r="G30" s="12">
        <f t="shared" si="14"/>
        <v>1.6093621608768971</v>
      </c>
      <c r="H30" s="12">
        <f t="shared" si="14"/>
        <v>1.2116453302829355</v>
      </c>
      <c r="I30" s="12">
        <f t="shared" si="14"/>
        <v>0.44521588642789828</v>
      </c>
      <c r="J30" s="12">
        <f t="shared" si="14"/>
        <v>15.471867539267016</v>
      </c>
      <c r="K30" s="12">
        <f t="shared" si="14"/>
        <v>1.0923614254791434</v>
      </c>
      <c r="L30" s="12">
        <f t="shared" si="14"/>
        <v>0</v>
      </c>
      <c r="M30" s="12">
        <f t="shared" si="14"/>
        <v>16.946000000000002</v>
      </c>
      <c r="N30" s="12">
        <f t="shared" si="14"/>
        <v>13.556800000000001</v>
      </c>
      <c r="O30" s="12">
        <f t="shared" si="14"/>
        <v>0.55778314816772767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20956</v>
      </c>
      <c r="D34" s="20">
        <f>VLOOKUP($B$11,ABONE,4,FALSE)</f>
        <v>139</v>
      </c>
      <c r="E34" s="20">
        <f>VLOOKUP($B$11,ABONE,5,FALSE)</f>
        <v>21095</v>
      </c>
      <c r="F34" s="20">
        <f>VLOOKUP($B$11,ABONE,6,FALSE)</f>
        <v>1076</v>
      </c>
      <c r="G34" s="20">
        <f>VLOOKUP($B$11,ABONE,7,FALSE)</f>
        <v>1186</v>
      </c>
      <c r="H34" s="20">
        <f>VLOOKUP($B$11,ABONE,8,FALSE)</f>
        <v>2262</v>
      </c>
      <c r="I34" s="20">
        <f>VLOOKUP($B$11,ABONE,9,FALSE)</f>
        <v>4244</v>
      </c>
      <c r="J34" s="20">
        <f>VLOOKUP($B$11,ABONE,10,FALSE)</f>
        <v>191</v>
      </c>
      <c r="K34" s="20">
        <f>VLOOKUP($B$11,ABONE,11,FALSE)</f>
        <v>4435</v>
      </c>
      <c r="L34" s="20">
        <f>VLOOKUP($B$11,ABONE,12,FALSE)</f>
        <v>3</v>
      </c>
      <c r="M34" s="20">
        <f>VLOOKUP($B$11,ABONE,13,FALSE)</f>
        <v>12</v>
      </c>
      <c r="N34" s="20">
        <f>VLOOKUP($B$11,ABONE,14,FALSE)</f>
        <v>15</v>
      </c>
      <c r="O34" s="20">
        <f>VLOOKUP($B$11,ABONE,15,FALSE)</f>
        <v>27807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3039.8305384308137</v>
      </c>
      <c r="D35" s="20">
        <f>VLOOKUP($B$11,TUKETIM,4,FALSE)</f>
        <v>268.54828311592661</v>
      </c>
      <c r="E35" s="20">
        <f>VLOOKUP($B$11,TUKETIM,5,FALSE)</f>
        <v>3308.3788215467403</v>
      </c>
      <c r="F35" s="20">
        <f>VLOOKUP($B$11,TUKETIM,6,FALSE)</f>
        <v>349.69885007145598</v>
      </c>
      <c r="G35" s="20">
        <f>VLOOKUP($B$11,TUKETIM,7,FALSE)</f>
        <v>1367.3917544590847</v>
      </c>
      <c r="H35" s="20">
        <f>VLOOKUP($B$11,TUKETIM,8,FALSE)</f>
        <v>1717.0906045305408</v>
      </c>
      <c r="I35" s="20">
        <f>VLOOKUP($B$11,TUKETIM,9,FALSE)</f>
        <v>1229.007001565571</v>
      </c>
      <c r="J35" s="20">
        <f>VLOOKUP($B$11,TUKETIM,10,FALSE)</f>
        <v>1198.2552785949595</v>
      </c>
      <c r="K35" s="20">
        <f>VLOOKUP($B$11,TUKETIM,11,FALSE)</f>
        <v>2427.2622801605303</v>
      </c>
      <c r="L35" s="20">
        <f>VLOOKUP($B$11,TUKETIM,12,FALSE)</f>
        <v>50.567340614180338</v>
      </c>
      <c r="M35" s="20">
        <f>VLOOKUP($B$11,TUKETIM,13,FALSE)</f>
        <v>386.22819487489801</v>
      </c>
      <c r="N35" s="20">
        <f>VLOOKUP($B$11,TUKETIM,14,FALSE)</f>
        <v>436.79553548907836</v>
      </c>
      <c r="O35" s="20">
        <f>VLOOKUP($B$11,TUKETIM,15,FALSE)</f>
        <v>7889.5272417268898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89440.195999998512</v>
      </c>
      <c r="D36" s="20">
        <f>VLOOKUP($B$11,ANLASMA,4,FALSE)</f>
        <v>1367.4829999999999</v>
      </c>
      <c r="E36" s="20">
        <f>VLOOKUP($B$11,ANLASMA,5,FALSE)</f>
        <v>90807.678999998505</v>
      </c>
      <c r="F36" s="20">
        <f>VLOOKUP($B$11,ANLASMA,6,FALSE)</f>
        <v>4750.2780000000203</v>
      </c>
      <c r="G36" s="20">
        <f>VLOOKUP($B$11,ANLASMA,7,FALSE)</f>
        <v>12361.965999999999</v>
      </c>
      <c r="H36" s="20">
        <f>VLOOKUP($B$11,ANLASMA,8,FALSE)</f>
        <v>17112.244000000021</v>
      </c>
      <c r="I36" s="20">
        <f>VLOOKUP($B$11,ANLASMA,9,FALSE)</f>
        <v>22443.281999999897</v>
      </c>
      <c r="J36" s="20">
        <f>VLOOKUP($B$11,ANLASMA,10,FALSE)</f>
        <v>18077.459000000003</v>
      </c>
      <c r="K36" s="20">
        <f>VLOOKUP($B$11,ANLASMA,11,FALSE)</f>
        <v>40520.7409999999</v>
      </c>
      <c r="L36" s="20">
        <f>VLOOKUP($B$11,ANLASMA,12,FALSE)</f>
        <v>20.010000000000002</v>
      </c>
      <c r="M36" s="20">
        <f>VLOOKUP($B$11,ANLASMA,13,FALSE)</f>
        <v>22974</v>
      </c>
      <c r="N36" s="20">
        <f>VLOOKUP($B$11,ANLASMA,14,FALSE)</f>
        <v>22994.01</v>
      </c>
      <c r="O36" s="20">
        <f>VLOOKUP($B$11,ANLASMA,15,FALSE)</f>
        <v>171434.67399999843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CAE1612-3963-4052-AB8A-9435B1FA14D5}">
      <formula1>10</formula1>
      <formula2>10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4BEAC-AEFC-4365-BEA4-A652F5ED1216}">
  <sheetPr>
    <tabColor theme="9"/>
  </sheetPr>
  <dimension ref="A1:AC67"/>
  <sheetViews>
    <sheetView topLeftCell="A12" workbookViewId="0">
      <selection activeCell="A12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104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4.4672440767789375E-2</v>
      </c>
      <c r="D16" s="12">
        <f t="shared" si="1"/>
        <v>0</v>
      </c>
      <c r="E16" s="12">
        <f t="shared" si="2"/>
        <v>4.4665545404886105E-2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6.8459598555252049E-2</v>
      </c>
      <c r="J16" s="12">
        <f t="shared" si="7"/>
        <v>1.7107612060850439</v>
      </c>
      <c r="K16" s="12">
        <f t="shared" si="8"/>
        <v>8.224957782608161E-2</v>
      </c>
      <c r="L16" s="12">
        <f t="shared" si="9"/>
        <v>0.16152855597014926</v>
      </c>
      <c r="M16" s="12">
        <f t="shared" si="10"/>
        <v>0</v>
      </c>
      <c r="N16" s="12">
        <f t="shared" si="11"/>
        <v>0.12584201453488372</v>
      </c>
      <c r="O16" s="16">
        <f t="shared" si="12"/>
        <v>5.6052326955979233E-2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6.6146322093574156E-2</v>
      </c>
      <c r="D17" s="12">
        <f t="shared" si="1"/>
        <v>0</v>
      </c>
      <c r="E17" s="12">
        <f t="shared" si="2"/>
        <v>6.6136112154566731E-2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6.3980115718897446E-2</v>
      </c>
      <c r="J17" s="12">
        <f t="shared" si="7"/>
        <v>5.4672936950146633</v>
      </c>
      <c r="K17" s="12">
        <f t="shared" si="8"/>
        <v>0.10935033389968235</v>
      </c>
      <c r="L17" s="12">
        <f t="shared" si="9"/>
        <v>0.27803764701492539</v>
      </c>
      <c r="M17" s="12">
        <f t="shared" si="10"/>
        <v>0</v>
      </c>
      <c r="N17" s="12">
        <f t="shared" si="11"/>
        <v>0.216610725</v>
      </c>
      <c r="O17" s="16">
        <f t="shared" si="12"/>
        <v>7.9264721059335561E-2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8.5463804266855112E-2</v>
      </c>
      <c r="D19" s="12">
        <f t="shared" si="1"/>
        <v>0</v>
      </c>
      <c r="E19" s="12">
        <f t="shared" si="2"/>
        <v>8.5450612600239506E-2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8.7400491647828801E-2</v>
      </c>
      <c r="J19" s="12">
        <f t="shared" si="7"/>
        <v>0</v>
      </c>
      <c r="K19" s="12">
        <f t="shared" si="8"/>
        <v>8.6666612461108225E-2</v>
      </c>
      <c r="L19" s="12">
        <f t="shared" si="9"/>
        <v>0.48969312216417915</v>
      </c>
      <c r="M19" s="12">
        <f t="shared" si="10"/>
        <v>0</v>
      </c>
      <c r="N19" s="12">
        <f t="shared" si="11"/>
        <v>0.38150510680232563</v>
      </c>
      <c r="O19" s="16">
        <f t="shared" si="12"/>
        <v>8.6003949655079556E-2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2.4432645985382031E-3</v>
      </c>
      <c r="D20" s="12">
        <f t="shared" si="1"/>
        <v>0</v>
      </c>
      <c r="E20" s="12">
        <f t="shared" si="2"/>
        <v>2.4428874712582498E-3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9.0649374223988075E-4</v>
      </c>
      <c r="J20" s="12">
        <f t="shared" si="7"/>
        <v>0</v>
      </c>
      <c r="K20" s="12">
        <f t="shared" si="8"/>
        <v>8.9888215015636156E-4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1.9755449829546717E-3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0.19872583172675681</v>
      </c>
      <c r="D22" s="12">
        <f t="shared" ref="D22:O22" si="13">SUM(D15:D21)</f>
        <v>0</v>
      </c>
      <c r="E22" s="12">
        <f t="shared" si="13"/>
        <v>0.19869515763095061</v>
      </c>
      <c r="F22" s="12">
        <f t="shared" si="13"/>
        <v>0</v>
      </c>
      <c r="G22" s="12">
        <f t="shared" si="13"/>
        <v>0</v>
      </c>
      <c r="H22" s="12">
        <f t="shared" si="13"/>
        <v>0</v>
      </c>
      <c r="I22" s="12">
        <f t="shared" si="13"/>
        <v>0.22074669966421817</v>
      </c>
      <c r="J22" s="12">
        <f t="shared" si="13"/>
        <v>7.1780549010997072</v>
      </c>
      <c r="K22" s="12">
        <f t="shared" si="13"/>
        <v>0.27916540633702858</v>
      </c>
      <c r="L22" s="12">
        <f t="shared" si="13"/>
        <v>0.9292593251492538</v>
      </c>
      <c r="M22" s="12">
        <f t="shared" si="13"/>
        <v>0</v>
      </c>
      <c r="N22" s="12">
        <f t="shared" si="13"/>
        <v>0.72395784633720939</v>
      </c>
      <c r="O22" s="12">
        <f t="shared" si="13"/>
        <v>0.22329654265334903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2.2527374139323191E-2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2.2523896952554828E-2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6.4097906641420399E-2</v>
      </c>
      <c r="J26" s="12">
        <f>IFERROR((SUMIFS(TICARETHANEOG2,KAYNAK,A26,SEBEP,B26,SÜRE,"Uzun",BİLDİRİM,"Bildirimli",İL,$B$10,İLÇE,$B$11)/VLOOKUP($B$11,ABONE,10,FALSE)),0)</f>
        <v>5.4111693442815252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0.10899587419295265</v>
      </c>
      <c r="L26" s="12">
        <f>IFERROR((SUMIFS(SANAYIAG2,KAYNAK,A26,SEBEP,B26,SÜRE,"Uzun",BİLDİRİM,"Bildirimli",İL,$B$10,İLÇE,$B$11)/VLOOKUP($B$11,ABONE,12,FALSE)),0)</f>
        <v>0.56014826567164167</v>
      </c>
      <c r="M26" s="12">
        <f>IFERROR((SUMIFS(SANAYIOG2,KAYNAK,A26,SEBEP,B26,SÜRE,"Uzun",BİLDİRİM,"Bildirimli",İL,$B$10,İLÇE,$B$11)/VLOOKUP($B$11,ABONE,13,FALSE)),0)</f>
        <v>0.65277362105263159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0.58061200697674409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4.8961749832317054E-2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2.94325370884371E-2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2.9427994063231839E-2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1.0537480572932705E-2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1.0449000090418853E-2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2.3683796948715464E-2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5.1959911227760294E-2</v>
      </c>
      <c r="D30" s="12">
        <f t="shared" ref="D30:O30" si="14">SUM(D25:D29)</f>
        <v>0</v>
      </c>
      <c r="E30" s="12">
        <f t="shared" si="14"/>
        <v>5.1951891015786664E-2</v>
      </c>
      <c r="F30" s="12">
        <f t="shared" si="14"/>
        <v>0</v>
      </c>
      <c r="G30" s="12">
        <f t="shared" si="14"/>
        <v>0</v>
      </c>
      <c r="H30" s="12">
        <f t="shared" si="14"/>
        <v>0</v>
      </c>
      <c r="I30" s="12">
        <f t="shared" si="14"/>
        <v>7.4635387214353102E-2</v>
      </c>
      <c r="J30" s="12">
        <f t="shared" si="14"/>
        <v>5.4111693442815252</v>
      </c>
      <c r="K30" s="12">
        <f t="shared" si="14"/>
        <v>0.1194448742833715</v>
      </c>
      <c r="L30" s="12">
        <f t="shared" si="14"/>
        <v>0.56014826567164167</v>
      </c>
      <c r="M30" s="12">
        <f t="shared" si="14"/>
        <v>0.65277362105263159</v>
      </c>
      <c r="N30" s="12">
        <f t="shared" si="14"/>
        <v>0.58061200697674409</v>
      </c>
      <c r="O30" s="12">
        <f t="shared" si="14"/>
        <v>7.2645546781032522E-2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187851</v>
      </c>
      <c r="D34" s="20">
        <f>VLOOKUP($B$11,ABONE,4,FALSE)</f>
        <v>29</v>
      </c>
      <c r="E34" s="20">
        <f>VLOOKUP($B$11,ABONE,5,FALSE)</f>
        <v>187880</v>
      </c>
      <c r="F34" s="20">
        <f>VLOOKUP($B$11,ABONE,6,FALSE)</f>
        <v>5</v>
      </c>
      <c r="G34" s="20">
        <f>VLOOKUP($B$11,ABONE,7,FALSE)</f>
        <v>3</v>
      </c>
      <c r="H34" s="20">
        <f>VLOOKUP($B$11,ABONE,8,FALSE)</f>
        <v>8</v>
      </c>
      <c r="I34" s="20">
        <f>VLOOKUP($B$11,ABONE,9,FALSE)</f>
        <v>80540</v>
      </c>
      <c r="J34" s="20">
        <f>VLOOKUP($B$11,ABONE,10,FALSE)</f>
        <v>682</v>
      </c>
      <c r="K34" s="20">
        <f>VLOOKUP($B$11,ABONE,11,FALSE)</f>
        <v>81222</v>
      </c>
      <c r="L34" s="20">
        <f>VLOOKUP($B$11,ABONE,12,FALSE)</f>
        <v>134</v>
      </c>
      <c r="M34" s="20">
        <f>VLOOKUP($B$11,ABONE,13,FALSE)</f>
        <v>38</v>
      </c>
      <c r="N34" s="20">
        <f>VLOOKUP($B$11,ABONE,14,FALSE)</f>
        <v>172</v>
      </c>
      <c r="O34" s="20">
        <f>VLOOKUP($B$11,ABONE,15,FALSE)</f>
        <v>269282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41575.611057986105</v>
      </c>
      <c r="D35" s="20">
        <f>VLOOKUP($B$11,TUKETIM,4,FALSE)</f>
        <v>114.83240000000001</v>
      </c>
      <c r="E35" s="20">
        <f>VLOOKUP($B$11,TUKETIM,5,FALSE)</f>
        <v>41690.443457986104</v>
      </c>
      <c r="F35" s="20">
        <f>VLOOKUP($B$11,TUKETIM,6,FALSE)</f>
        <v>0.30859999999999999</v>
      </c>
      <c r="G35" s="20">
        <f>VLOOKUP($B$11,TUKETIM,7,FALSE)</f>
        <v>0.1583</v>
      </c>
      <c r="H35" s="20">
        <f>VLOOKUP($B$11,TUKETIM,8,FALSE)</f>
        <v>0.46689999999999998</v>
      </c>
      <c r="I35" s="20">
        <f>VLOOKUP($B$11,TUKETIM,9,FALSE)</f>
        <v>42297.095966340734</v>
      </c>
      <c r="J35" s="20">
        <f>VLOOKUP($B$11,TUKETIM,10,FALSE)</f>
        <v>28610.040649577124</v>
      </c>
      <c r="K35" s="20">
        <f>VLOOKUP($B$11,TUKETIM,11,FALSE)</f>
        <v>70907.136615917858</v>
      </c>
      <c r="L35" s="20">
        <f>VLOOKUP($B$11,TUKETIM,12,FALSE)</f>
        <v>1240.2566783561645</v>
      </c>
      <c r="M35" s="20">
        <f>VLOOKUP($B$11,TUKETIM,13,FALSE)</f>
        <v>1460.253698856372</v>
      </c>
      <c r="N35" s="20">
        <f>VLOOKUP($B$11,TUKETIM,14,FALSE)</f>
        <v>2700.5103772125367</v>
      </c>
      <c r="O35" s="20">
        <f>VLOOKUP($B$11,TUKETIM,15,FALSE)</f>
        <v>115298.5573511165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771260.02100005466</v>
      </c>
      <c r="D36" s="20">
        <f>VLOOKUP($B$11,ANLASMA,4,FALSE)</f>
        <v>11329.43</v>
      </c>
      <c r="E36" s="20">
        <f>VLOOKUP($B$11,ANLASMA,5,FALSE)</f>
        <v>782589.45100005472</v>
      </c>
      <c r="F36" s="20">
        <f>VLOOKUP($B$11,ANLASMA,6,FALSE)</f>
        <v>15</v>
      </c>
      <c r="G36" s="20">
        <f>VLOOKUP($B$11,ANLASMA,7,FALSE)</f>
        <v>1009</v>
      </c>
      <c r="H36" s="20">
        <f>VLOOKUP($B$11,ANLASMA,8,FALSE)</f>
        <v>1024</v>
      </c>
      <c r="I36" s="20">
        <f>VLOOKUP($B$11,ANLASMA,9,FALSE)</f>
        <v>548644.29000004206</v>
      </c>
      <c r="J36" s="20">
        <f>VLOOKUP($B$11,ANLASMA,10,FALSE)</f>
        <v>683455.46299999999</v>
      </c>
      <c r="K36" s="20">
        <f>VLOOKUP($B$11,ANLASMA,11,FALSE)</f>
        <v>1232099.7530000419</v>
      </c>
      <c r="L36" s="20">
        <f>VLOOKUP($B$11,ANLASMA,12,FALSE)</f>
        <v>4165.4920000000002</v>
      </c>
      <c r="M36" s="20">
        <f>VLOOKUP($B$11,ANLASMA,13,FALSE)</f>
        <v>22103.59</v>
      </c>
      <c r="N36" s="20">
        <f>VLOOKUP($B$11,ANLASMA,14,FALSE)</f>
        <v>26269.082000000002</v>
      </c>
      <c r="O36" s="20">
        <f>VLOOKUP($B$11,ANLASMA,15,FALSE)</f>
        <v>2041982.2860000967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disablePrompts="1" count="1">
    <dataValidation type="textLength" allowBlank="1" showInputMessage="1" showErrorMessage="1" sqref="B6" xr:uid="{7CFDABFE-A17E-42B7-93FA-D7B7AE56D80D}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E3CF1-224C-417E-A30F-96F9796C13E7}">
  <sheetPr>
    <tabColor theme="9"/>
  </sheetPr>
  <dimension ref="A1:AC67"/>
  <sheetViews>
    <sheetView topLeftCell="A9" workbookViewId="0">
      <selection activeCell="A9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122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4.3757197286191249E-2</v>
      </c>
      <c r="D16" s="12">
        <f t="shared" si="1"/>
        <v>0.95930066121621616</v>
      </c>
      <c r="E16" s="12">
        <f t="shared" si="2"/>
        <v>4.8086653448430106E-2</v>
      </c>
      <c r="F16" s="12">
        <f t="shared" si="3"/>
        <v>9.5562769630057817E-2</v>
      </c>
      <c r="G16" s="12">
        <f t="shared" si="4"/>
        <v>0.84334715467625898</v>
      </c>
      <c r="H16" s="12">
        <f t="shared" si="5"/>
        <v>0.30987623256082475</v>
      </c>
      <c r="I16" s="12">
        <f t="shared" si="6"/>
        <v>5.5691682145946955E-2</v>
      </c>
      <c r="J16" s="12">
        <f t="shared" si="7"/>
        <v>1.9287640300613498</v>
      </c>
      <c r="K16" s="12">
        <f t="shared" si="8"/>
        <v>0.11140533045072994</v>
      </c>
      <c r="L16" s="12">
        <f t="shared" si="9"/>
        <v>1.3600736</v>
      </c>
      <c r="M16" s="12">
        <f t="shared" si="10"/>
        <v>8.0904335833333327</v>
      </c>
      <c r="N16" s="12">
        <f t="shared" si="11"/>
        <v>4.6565764489795916</v>
      </c>
      <c r="O16" s="16">
        <f t="shared" si="12"/>
        <v>7.9399855259579086E-2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6.1937556516565365E-3</v>
      </c>
      <c r="D19" s="12">
        <f t="shared" si="1"/>
        <v>0</v>
      </c>
      <c r="E19" s="12">
        <f t="shared" si="2"/>
        <v>6.1644663883610963E-3</v>
      </c>
      <c r="F19" s="12">
        <f t="shared" si="3"/>
        <v>6.7545364161849717E-4</v>
      </c>
      <c r="G19" s="12">
        <f t="shared" si="4"/>
        <v>0</v>
      </c>
      <c r="H19" s="12">
        <f t="shared" si="5"/>
        <v>4.8187002061855674E-4</v>
      </c>
      <c r="I19" s="12">
        <f t="shared" si="6"/>
        <v>1.1378855375211586E-2</v>
      </c>
      <c r="J19" s="12">
        <f t="shared" si="7"/>
        <v>0</v>
      </c>
      <c r="K19" s="12">
        <f t="shared" si="8"/>
        <v>1.104039672080292E-2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6.7603839657221654E-3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4.9950952937847785E-2</v>
      </c>
      <c r="D22" s="12">
        <f t="shared" ref="D22:O22" si="13">SUM(D15:D21)</f>
        <v>0.95930066121621616</v>
      </c>
      <c r="E22" s="12">
        <f t="shared" si="13"/>
        <v>5.4251119836791199E-2</v>
      </c>
      <c r="F22" s="12">
        <f t="shared" si="13"/>
        <v>9.6238223271676318E-2</v>
      </c>
      <c r="G22" s="12">
        <f t="shared" si="13"/>
        <v>0.84334715467625898</v>
      </c>
      <c r="H22" s="12">
        <f t="shared" si="13"/>
        <v>0.31035810258144331</v>
      </c>
      <c r="I22" s="12">
        <f t="shared" si="13"/>
        <v>6.7070537521158546E-2</v>
      </c>
      <c r="J22" s="12">
        <f t="shared" si="13"/>
        <v>1.9287640300613498</v>
      </c>
      <c r="K22" s="12">
        <f t="shared" si="13"/>
        <v>0.12244572717153286</v>
      </c>
      <c r="L22" s="12">
        <f t="shared" si="13"/>
        <v>1.3600736</v>
      </c>
      <c r="M22" s="12">
        <f t="shared" si="13"/>
        <v>8.0904335833333327</v>
      </c>
      <c r="N22" s="12">
        <f t="shared" si="13"/>
        <v>4.6565764489795916</v>
      </c>
      <c r="O22" s="12">
        <f t="shared" si="13"/>
        <v>8.6160239225301249E-2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0.69922283488143144</v>
      </c>
      <c r="D26" s="12">
        <f>IFERROR((SUMIFS(MESKENOG2,KAYNAK,A26,SEBEP,B26,SÜRE,"Uzun",BİLDİRİM,"Bildirimli",İL,$B$10,İLÇE,$B$11)/VLOOKUP($B$11,ABONE,4,FALSE)),0)</f>
        <v>17.95846085954955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0.78083896493460581</v>
      </c>
      <c r="F26" s="12">
        <f>IFERROR((SUMIFS(TARIMSALAG2,KAYNAK,A26,SEBEP,B26,SÜRE,"Uzun",BİLDİRİM,"Bildirimli",İL,$B$10,İLÇE,$B$11)/VLOOKUP($B$11,ABONE,6,FALSE)),0)</f>
        <v>1.1090874573641614</v>
      </c>
      <c r="G26" s="12">
        <f>IFERROR((SUMIFS(TARIMSALOG2,KAYNAK,A26,SEBEP,B26,SÜRE,"Uzun",BİLDİRİM,"Bildirimli",İL,$B$10,İLÇE,$B$11)/VLOOKUP($B$11,ABONE,7,FALSE)),0)</f>
        <v>3.1528440919424461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1.6948238949030925</v>
      </c>
      <c r="I26" s="12">
        <f>IFERROR((SUMIFS(TICARETHANEAG2,KAYNAK,A26,SEBEP,B26,SÜRE,"Uzun",BİLDİRİM,"Bildirimli",İL,$B$10,İLÇE,$B$11)/VLOOKUP($B$11,ABONE,9,FALSE)),0)</f>
        <v>0.99111814229264628</v>
      </c>
      <c r="J26" s="12">
        <f>IFERROR((SUMIFS(TICARETHANEOG2,KAYNAK,A26,SEBEP,B26,SÜRE,"Uzun",BİLDİRİM,"Bildirimli",İL,$B$10,İLÇE,$B$11)/VLOOKUP($B$11,ABONE,10,FALSE)),0)</f>
        <v>11.957110793006136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1.3172963908448905</v>
      </c>
      <c r="L26" s="12">
        <f>IFERROR((SUMIFS(SANAYIAG2,KAYNAK,A26,SEBEP,B26,SÜRE,"Uzun",BİLDİRİM,"Bildirimli",İL,$B$10,İLÇE,$B$11)/VLOOKUP($B$11,ABONE,12,FALSE)),0)</f>
        <v>24.205641100000001</v>
      </c>
      <c r="M26" s="12">
        <f>IFERROR((SUMIFS(SANAYIOG2,KAYNAK,A26,SEBEP,B26,SÜRE,"Uzun",BİLDİRİM,"Bildirimli",İL,$B$10,İLÇE,$B$11)/VLOOKUP($B$11,ABONE,13,FALSE)),0)</f>
        <v>60.492129154166662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41.978614840816327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0.98730466362491387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3.6789744028764659E-3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3.6615771311719848E-3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6.4858736129396269E-4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6.2929543795620438E-4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2.9351787438027382E-3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0.7029018092843079</v>
      </c>
      <c r="D30" s="12">
        <f t="shared" ref="D30:O30" si="14">SUM(D25:D29)</f>
        <v>17.95846085954955</v>
      </c>
      <c r="E30" s="12">
        <f t="shared" si="14"/>
        <v>0.7845005420657778</v>
      </c>
      <c r="F30" s="12">
        <f t="shared" si="14"/>
        <v>1.1090874573641614</v>
      </c>
      <c r="G30" s="12">
        <f t="shared" si="14"/>
        <v>3.1528440919424461</v>
      </c>
      <c r="H30" s="12">
        <f t="shared" si="14"/>
        <v>1.6948238949030925</v>
      </c>
      <c r="I30" s="12">
        <f t="shared" si="14"/>
        <v>0.99176672965394019</v>
      </c>
      <c r="J30" s="12">
        <f t="shared" si="14"/>
        <v>11.957110793006136</v>
      </c>
      <c r="K30" s="12">
        <f t="shared" si="14"/>
        <v>1.3179256862828468</v>
      </c>
      <c r="L30" s="12">
        <f t="shared" si="14"/>
        <v>24.205641100000001</v>
      </c>
      <c r="M30" s="12">
        <f t="shared" si="14"/>
        <v>60.492129154166662</v>
      </c>
      <c r="N30" s="12">
        <f t="shared" si="14"/>
        <v>41.978614840816327</v>
      </c>
      <c r="O30" s="12">
        <f t="shared" si="14"/>
        <v>0.99023984236871665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23362</v>
      </c>
      <c r="D34" s="20">
        <f>VLOOKUP($B$11,ABONE,4,FALSE)</f>
        <v>111</v>
      </c>
      <c r="E34" s="20">
        <f>VLOOKUP($B$11,ABONE,5,FALSE)</f>
        <v>23473</v>
      </c>
      <c r="F34" s="20">
        <f>VLOOKUP($B$11,ABONE,6,FALSE)</f>
        <v>1038</v>
      </c>
      <c r="G34" s="20">
        <f>VLOOKUP($B$11,ABONE,7,FALSE)</f>
        <v>417</v>
      </c>
      <c r="H34" s="20">
        <f>VLOOKUP($B$11,ABONE,8,FALSE)</f>
        <v>1455</v>
      </c>
      <c r="I34" s="20">
        <f>VLOOKUP($B$11,ABONE,9,FALSE)</f>
        <v>5317</v>
      </c>
      <c r="J34" s="20">
        <f>VLOOKUP($B$11,ABONE,10,FALSE)</f>
        <v>163</v>
      </c>
      <c r="K34" s="20">
        <f>VLOOKUP($B$11,ABONE,11,FALSE)</f>
        <v>5480</v>
      </c>
      <c r="L34" s="20">
        <f>VLOOKUP($B$11,ABONE,12,FALSE)</f>
        <v>25</v>
      </c>
      <c r="M34" s="20">
        <f>VLOOKUP($B$11,ABONE,13,FALSE)</f>
        <v>24</v>
      </c>
      <c r="N34" s="20">
        <f>VLOOKUP($B$11,ABONE,14,FALSE)</f>
        <v>49</v>
      </c>
      <c r="O34" s="20">
        <f>VLOOKUP($B$11,ABONE,15,FALSE)</f>
        <v>30457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3101.8937622043054</v>
      </c>
      <c r="D35" s="20">
        <f>VLOOKUP($B$11,TUKETIM,4,FALSE)</f>
        <v>494.49245753424657</v>
      </c>
      <c r="E35" s="20">
        <f>VLOOKUP($B$11,TUKETIM,5,FALSE)</f>
        <v>3596.386219738552</v>
      </c>
      <c r="F35" s="20">
        <f>VLOOKUP($B$11,TUKETIM,6,FALSE)</f>
        <v>390.98104465753426</v>
      </c>
      <c r="G35" s="20">
        <f>VLOOKUP($B$11,TUKETIM,7,FALSE)</f>
        <v>892.97694275811875</v>
      </c>
      <c r="H35" s="20">
        <f>VLOOKUP($B$11,TUKETIM,8,FALSE)</f>
        <v>1283.957987415653</v>
      </c>
      <c r="I35" s="20">
        <f>VLOOKUP($B$11,TUKETIM,9,FALSE)</f>
        <v>2079.5436113101177</v>
      </c>
      <c r="J35" s="20">
        <f>VLOOKUP($B$11,TUKETIM,10,FALSE)</f>
        <v>1512.0161134683422</v>
      </c>
      <c r="K35" s="20">
        <f>VLOOKUP($B$11,TUKETIM,11,FALSE)</f>
        <v>3591.5597247784599</v>
      </c>
      <c r="L35" s="20">
        <f>VLOOKUP($B$11,TUKETIM,12,FALSE)</f>
        <v>342.10826336996337</v>
      </c>
      <c r="M35" s="20">
        <f>VLOOKUP($B$11,TUKETIM,13,FALSE)</f>
        <v>2151.745782496118</v>
      </c>
      <c r="N35" s="20">
        <f>VLOOKUP($B$11,TUKETIM,14,FALSE)</f>
        <v>2493.8540458660814</v>
      </c>
      <c r="O35" s="20">
        <f>VLOOKUP($B$11,TUKETIM,15,FALSE)</f>
        <v>10965.757977798747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99838.363000000201</v>
      </c>
      <c r="D36" s="20">
        <f>VLOOKUP($B$11,ANLASMA,4,FALSE)</f>
        <v>2107.7599999999998</v>
      </c>
      <c r="E36" s="20">
        <f>VLOOKUP($B$11,ANLASMA,5,FALSE)</f>
        <v>101946.1230000002</v>
      </c>
      <c r="F36" s="20">
        <f>VLOOKUP($B$11,ANLASMA,6,FALSE)</f>
        <v>4622.3740000000098</v>
      </c>
      <c r="G36" s="20">
        <f>VLOOKUP($B$11,ANLASMA,7,FALSE)</f>
        <v>11728.041999999999</v>
      </c>
      <c r="H36" s="20">
        <f>VLOOKUP($B$11,ANLASMA,8,FALSE)</f>
        <v>16350.416000000008</v>
      </c>
      <c r="I36" s="20">
        <f>VLOOKUP($B$11,ANLASMA,9,FALSE)</f>
        <v>32384.746999999803</v>
      </c>
      <c r="J36" s="20">
        <f>VLOOKUP($B$11,ANLASMA,10,FALSE)</f>
        <v>55665</v>
      </c>
      <c r="K36" s="20">
        <f>VLOOKUP($B$11,ANLASMA,11,FALSE)</f>
        <v>88049.746999999799</v>
      </c>
      <c r="L36" s="20">
        <f>VLOOKUP($B$11,ANLASMA,12,FALSE)</f>
        <v>1525.2840000000001</v>
      </c>
      <c r="M36" s="20">
        <f>VLOOKUP($B$11,ANLASMA,13,FALSE)</f>
        <v>30080.2</v>
      </c>
      <c r="N36" s="20">
        <f>VLOOKUP($B$11,ANLASMA,14,FALSE)</f>
        <v>31605.484</v>
      </c>
      <c r="O36" s="20">
        <f>VLOOKUP($B$11,ANLASMA,15,FALSE)</f>
        <v>237951.77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B458A821-F359-46A7-9BA0-1C1CADFCA2A1}">
      <formula1>10</formula1>
      <formula2>10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9FC7-1EF3-456F-A7C5-66EBD00DA58B}">
  <sheetPr>
    <tabColor theme="9"/>
  </sheetPr>
  <dimension ref="A1:AC67"/>
  <sheetViews>
    <sheetView topLeftCell="A12" workbookViewId="0">
      <selection activeCell="A12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123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6.6480872241614739E-2</v>
      </c>
      <c r="D16" s="12">
        <f t="shared" si="1"/>
        <v>2.6663694412669687</v>
      </c>
      <c r="E16" s="12">
        <f t="shared" si="2"/>
        <v>7.322131279103937E-2</v>
      </c>
      <c r="F16" s="12">
        <f t="shared" si="3"/>
        <v>0.45768554257165628</v>
      </c>
      <c r="G16" s="12">
        <f t="shared" si="4"/>
        <v>1.3198433793039561</v>
      </c>
      <c r="H16" s="12">
        <f t="shared" si="5"/>
        <v>0.77010238161255673</v>
      </c>
      <c r="I16" s="12">
        <f t="shared" si="6"/>
        <v>8.676356987904299E-2</v>
      </c>
      <c r="J16" s="12">
        <f t="shared" si="7"/>
        <v>12.059851257700423</v>
      </c>
      <c r="K16" s="12">
        <f t="shared" si="8"/>
        <v>0.54316853160116396</v>
      </c>
      <c r="L16" s="12">
        <f t="shared" si="9"/>
        <v>3.32351064227027</v>
      </c>
      <c r="M16" s="12">
        <f t="shared" si="10"/>
        <v>242.53570763934425</v>
      </c>
      <c r="N16" s="12">
        <f t="shared" si="11"/>
        <v>152.22089856902042</v>
      </c>
      <c r="O16" s="16">
        <f t="shared" si="12"/>
        <v>0.32450381814821633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2.7199826736609346E-2</v>
      </c>
      <c r="D19" s="12">
        <f t="shared" si="1"/>
        <v>0</v>
      </c>
      <c r="E19" s="12">
        <f t="shared" si="2"/>
        <v>2.7129308785472119E-2</v>
      </c>
      <c r="F19" s="12">
        <f t="shared" si="3"/>
        <v>2.1361000521314746E-2</v>
      </c>
      <c r="G19" s="12">
        <f t="shared" si="4"/>
        <v>0</v>
      </c>
      <c r="H19" s="12">
        <f t="shared" si="5"/>
        <v>1.3620496431119582E-2</v>
      </c>
      <c r="I19" s="12">
        <f t="shared" si="6"/>
        <v>5.6820271817485078E-2</v>
      </c>
      <c r="J19" s="12">
        <f t="shared" si="7"/>
        <v>0</v>
      </c>
      <c r="K19" s="12">
        <f t="shared" si="8"/>
        <v>5.4654326435636919E-2</v>
      </c>
      <c r="L19" s="12">
        <f t="shared" si="9"/>
        <v>0.75417237837837836</v>
      </c>
      <c r="M19" s="12">
        <f t="shared" si="10"/>
        <v>0</v>
      </c>
      <c r="N19" s="12">
        <f t="shared" si="11"/>
        <v>0.28473855102040818</v>
      </c>
      <c r="O19" s="16">
        <f t="shared" si="12"/>
        <v>3.1368380144190168E-2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3.9038435934228788E-4</v>
      </c>
      <c r="D20" s="12">
        <f t="shared" si="1"/>
        <v>0</v>
      </c>
      <c r="E20" s="12">
        <f t="shared" si="2"/>
        <v>3.893722534401652E-4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4.7708060866172454E-4</v>
      </c>
      <c r="J20" s="12">
        <f t="shared" si="7"/>
        <v>0</v>
      </c>
      <c r="K20" s="12">
        <f t="shared" si="8"/>
        <v>4.5889466009007082E-4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3.8126974539742846E-4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9.4071083337566377E-2</v>
      </c>
      <c r="D22" s="12">
        <f t="shared" ref="D22:O22" si="13">SUM(D15:D21)</f>
        <v>2.6663694412669687</v>
      </c>
      <c r="E22" s="12">
        <f t="shared" si="13"/>
        <v>0.10073999382995166</v>
      </c>
      <c r="F22" s="12">
        <f t="shared" si="13"/>
        <v>0.47904654309297101</v>
      </c>
      <c r="G22" s="12">
        <f t="shared" si="13"/>
        <v>1.3198433793039561</v>
      </c>
      <c r="H22" s="12">
        <f t="shared" si="13"/>
        <v>0.78372287804367635</v>
      </c>
      <c r="I22" s="12">
        <f t="shared" si="13"/>
        <v>0.1440609223051898</v>
      </c>
      <c r="J22" s="12">
        <f t="shared" si="13"/>
        <v>12.059851257700423</v>
      </c>
      <c r="K22" s="12">
        <f t="shared" si="13"/>
        <v>0.59828175269689099</v>
      </c>
      <c r="L22" s="12">
        <f t="shared" si="13"/>
        <v>4.0776830206486485</v>
      </c>
      <c r="M22" s="12">
        <f t="shared" si="13"/>
        <v>242.53570763934425</v>
      </c>
      <c r="N22" s="12">
        <f t="shared" si="13"/>
        <v>152.50563712004083</v>
      </c>
      <c r="O22" s="12">
        <f t="shared" si="13"/>
        <v>0.35625346803780394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0.14142876520640094</v>
      </c>
      <c r="D26" s="12">
        <f>IFERROR((SUMIFS(MESKENOG2,KAYNAK,A26,SEBEP,B26,SÜRE,"Uzun",BİLDİRİM,"Bildirimli",İL,$B$10,İLÇE,$B$11)/VLOOKUP($B$11,ABONE,4,FALSE)),0)</f>
        <v>3.2888634795022624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0.14958876745713573</v>
      </c>
      <c r="F26" s="12">
        <f>IFERROR((SUMIFS(TARIMSALAG2,KAYNAK,A26,SEBEP,B26,SÜRE,"Uzun",BİLDİRİM,"Bildirimli",İL,$B$10,İLÇE,$B$11)/VLOOKUP($B$11,ABONE,6,FALSE)),0)</f>
        <v>0.29934136209447926</v>
      </c>
      <c r="G26" s="12">
        <f>IFERROR((SUMIFS(TARIMSALOG2,KAYNAK,A26,SEBEP,B26,SÜRE,"Uzun",BİLDİRİM,"Bildirimli",İL,$B$10,İLÇE,$B$11)/VLOOKUP($B$11,ABONE,7,FALSE)),0)</f>
        <v>2.7746804337305959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1.1963205176120486</v>
      </c>
      <c r="I26" s="12">
        <f>IFERROR((SUMIFS(TICARETHANEAG2,KAYNAK,A26,SEBEP,B26,SÜRE,"Uzun",BİLDİRİM,"Bildirimli",İL,$B$10,İLÇE,$B$11)/VLOOKUP($B$11,ABONE,9,FALSE)),0)</f>
        <v>0.14811951003288557</v>
      </c>
      <c r="J26" s="12">
        <f>IFERROR((SUMIFS(TICARETHANEOG2,KAYNAK,A26,SEBEP,B26,SÜRE,"Uzun",BİLDİRİM,"Bildirimli",İL,$B$10,İLÇE,$B$11)/VLOOKUP($B$11,ABONE,10,FALSE)),0)</f>
        <v>17.639551899578059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0.81487955876581597</v>
      </c>
      <c r="L26" s="12">
        <f>IFERROR((SUMIFS(SANAYIAG2,KAYNAK,A26,SEBEP,B26,SÜRE,"Uzun",BİLDİRİM,"Bildirimli",İL,$B$10,İLÇE,$B$11)/VLOOKUP($B$11,ABONE,12,FALSE)),0)</f>
        <v>4.9550567567567567</v>
      </c>
      <c r="M26" s="12">
        <f>IFERROR((SUMIFS(SANAYIOG2,KAYNAK,A26,SEBEP,B26,SÜRE,"Uzun",BİLDİRİM,"Bildirimli",İL,$B$10,İLÇE,$B$11)/VLOOKUP($B$11,ABONE,13,FALSE)),0)</f>
        <v>207.06339400983606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130.75718504693879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0.43247420497523942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1.4038108096492674E-2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1.400171306242155E-2</v>
      </c>
      <c r="F28" s="12">
        <f>IFERROR((SUMIFS(TARIMSALAG2,KAYNAK,A28,SEBEP,B28,SÜRE,"Uzun",BİLDİRİM,"Bildirimli",İL,$B$10,İLÇE,$B$11)/VLOOKUP($B$11,ABONE,6,FALSE)),0)</f>
        <v>3.6250869400967557E-3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2.31147804527309E-3</v>
      </c>
      <c r="I28" s="12">
        <f>IFERROR((SUMIFS(TICARETHANEAG2,KAYNAK,A28,SEBEP,B28,SÜRE,"Uzun",BİLDİRİM,"Bildirimli",İL,$B$10,İLÇE,$B$11)/VLOOKUP($B$11,ABONE,9,FALSE)),0)</f>
        <v>4.5725299704587261E-3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4.3982286189148618E-3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1.1765071068522611E-2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0.1554668733028936</v>
      </c>
      <c r="D30" s="12">
        <f t="shared" ref="D30:O30" si="14">SUM(D25:D29)</f>
        <v>3.2888634795022624</v>
      </c>
      <c r="E30" s="12">
        <f t="shared" si="14"/>
        <v>0.16359048051955727</v>
      </c>
      <c r="F30" s="12">
        <f t="shared" si="14"/>
        <v>0.30296644903457604</v>
      </c>
      <c r="G30" s="12">
        <f t="shared" si="14"/>
        <v>2.7746804337305959</v>
      </c>
      <c r="H30" s="12">
        <f t="shared" si="14"/>
        <v>1.1986319956573217</v>
      </c>
      <c r="I30" s="12">
        <f t="shared" si="14"/>
        <v>0.1526920400033443</v>
      </c>
      <c r="J30" s="12">
        <f t="shared" si="14"/>
        <v>17.639551899578059</v>
      </c>
      <c r="K30" s="12">
        <f t="shared" si="14"/>
        <v>0.81927778738473078</v>
      </c>
      <c r="L30" s="12">
        <f t="shared" si="14"/>
        <v>4.9550567567567567</v>
      </c>
      <c r="M30" s="12">
        <f t="shared" si="14"/>
        <v>207.06339400983606</v>
      </c>
      <c r="N30" s="12">
        <f t="shared" si="14"/>
        <v>130.75718504693879</v>
      </c>
      <c r="O30" s="12">
        <f t="shared" si="14"/>
        <v>0.44423927604376201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85022</v>
      </c>
      <c r="D34" s="20">
        <f>VLOOKUP($B$11,ABONE,4,FALSE)</f>
        <v>221</v>
      </c>
      <c r="E34" s="20">
        <f>VLOOKUP($B$11,ABONE,5,FALSE)</f>
        <v>85243</v>
      </c>
      <c r="F34" s="20">
        <f>VLOOKUP($B$11,ABONE,6,FALSE)</f>
        <v>3514</v>
      </c>
      <c r="G34" s="20">
        <f>VLOOKUP($B$11,ABONE,7,FALSE)</f>
        <v>1997</v>
      </c>
      <c r="H34" s="20">
        <f>VLOOKUP($B$11,ABONE,8,FALSE)</f>
        <v>5511</v>
      </c>
      <c r="I34" s="20">
        <f>VLOOKUP($B$11,ABONE,9,FALSE)</f>
        <v>17941</v>
      </c>
      <c r="J34" s="20">
        <f>VLOOKUP($B$11,ABONE,10,FALSE)</f>
        <v>711</v>
      </c>
      <c r="K34" s="20">
        <f>VLOOKUP($B$11,ABONE,11,FALSE)</f>
        <v>18652</v>
      </c>
      <c r="L34" s="20">
        <f>VLOOKUP($B$11,ABONE,12,FALSE)</f>
        <v>37</v>
      </c>
      <c r="M34" s="20">
        <f>VLOOKUP($B$11,ABONE,13,FALSE)</f>
        <v>61</v>
      </c>
      <c r="N34" s="20">
        <f>VLOOKUP($B$11,ABONE,14,FALSE)</f>
        <v>98</v>
      </c>
      <c r="O34" s="20">
        <f>VLOOKUP($B$11,ABONE,15,FALSE)</f>
        <v>109504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15223.759819313465</v>
      </c>
      <c r="D35" s="20">
        <f>VLOOKUP($B$11,TUKETIM,4,FALSE)</f>
        <v>811.25006684931509</v>
      </c>
      <c r="E35" s="20">
        <f>VLOOKUP($B$11,TUKETIM,5,FALSE)</f>
        <v>16035.009886162781</v>
      </c>
      <c r="F35" s="20">
        <f>VLOOKUP($B$11,TUKETIM,6,FALSE)</f>
        <v>3009.3961781004364</v>
      </c>
      <c r="G35" s="20">
        <f>VLOOKUP($B$11,TUKETIM,7,FALSE)</f>
        <v>4665.7845156173535</v>
      </c>
      <c r="H35" s="20">
        <f>VLOOKUP($B$11,TUKETIM,8,FALSE)</f>
        <v>7675.1806937177898</v>
      </c>
      <c r="I35" s="20">
        <f>VLOOKUP($B$11,TUKETIM,9,FALSE)</f>
        <v>7229.8641310373141</v>
      </c>
      <c r="J35" s="20">
        <f>VLOOKUP($B$11,TUKETIM,10,FALSE)</f>
        <v>6392.7615900113396</v>
      </c>
      <c r="K35" s="20">
        <f>VLOOKUP($B$11,TUKETIM,11,FALSE)</f>
        <v>13622.625721048655</v>
      </c>
      <c r="L35" s="20">
        <f>VLOOKUP($B$11,TUKETIM,12,FALSE)</f>
        <v>355.23090769230771</v>
      </c>
      <c r="M35" s="20">
        <f>VLOOKUP($B$11,TUKETIM,13,FALSE)</f>
        <v>6586.4366716332979</v>
      </c>
      <c r="N35" s="20">
        <f>VLOOKUP($B$11,TUKETIM,14,FALSE)</f>
        <v>6941.6675793256054</v>
      </c>
      <c r="O35" s="20">
        <f>VLOOKUP($B$11,TUKETIM,15,FALSE)</f>
        <v>44274.483880254833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426843.152000028</v>
      </c>
      <c r="D36" s="20">
        <f>VLOOKUP($B$11,ANLASMA,4,FALSE)</f>
        <v>3299.3509999999997</v>
      </c>
      <c r="E36" s="20">
        <f>VLOOKUP($B$11,ANLASMA,5,FALSE)</f>
        <v>430142.50300002802</v>
      </c>
      <c r="F36" s="20">
        <f>VLOOKUP($B$11,ANLASMA,6,FALSE)</f>
        <v>32155.004999999801</v>
      </c>
      <c r="G36" s="20">
        <f>VLOOKUP($B$11,ANLASMA,7,FALSE)</f>
        <v>57244.950999999899</v>
      </c>
      <c r="H36" s="20">
        <f>VLOOKUP($B$11,ANLASMA,8,FALSE)</f>
        <v>89399.9559999997</v>
      </c>
      <c r="I36" s="20">
        <f>VLOOKUP($B$11,ANLASMA,9,FALSE)</f>
        <v>96478.584999999206</v>
      </c>
      <c r="J36" s="20">
        <f>VLOOKUP($B$11,ANLASMA,10,FALSE)</f>
        <v>111304.49600000001</v>
      </c>
      <c r="K36" s="20">
        <f>VLOOKUP($B$11,ANLASMA,11,FALSE)</f>
        <v>207783.08099999922</v>
      </c>
      <c r="L36" s="20">
        <f>VLOOKUP($B$11,ANLASMA,12,FALSE)</f>
        <v>1403.7080000000001</v>
      </c>
      <c r="M36" s="20">
        <f>VLOOKUP($B$11,ANLASMA,13,FALSE)</f>
        <v>64396.479999999996</v>
      </c>
      <c r="N36" s="20">
        <f>VLOOKUP($B$11,ANLASMA,14,FALSE)</f>
        <v>65800.187999999995</v>
      </c>
      <c r="O36" s="20">
        <f>VLOOKUP($B$11,ANLASMA,15,FALSE)</f>
        <v>793125.72800002689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CE4D92A-0DA3-412F-9F8C-5A18A127AE4A}">
      <formula1>10</formula1>
      <formula2>10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3DDE1-2BD5-44EC-98BD-E9409A7573EC}">
  <sheetPr>
    <tabColor theme="9"/>
  </sheetPr>
  <dimension ref="A1:AC67"/>
  <sheetViews>
    <sheetView workbookViewId="0">
      <selection activeCell="F21" sqref="F2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124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0.7578318851899013</v>
      </c>
      <c r="D16" s="12">
        <f t="shared" si="1"/>
        <v>17.844077036249995</v>
      </c>
      <c r="E16" s="12">
        <f t="shared" si="2"/>
        <v>0.78804962835525572</v>
      </c>
      <c r="F16" s="12">
        <f t="shared" si="3"/>
        <v>1.4378253238518257</v>
      </c>
      <c r="G16" s="12">
        <f t="shared" si="4"/>
        <v>1.9617229419848332</v>
      </c>
      <c r="H16" s="12">
        <f t="shared" si="5"/>
        <v>1.5728617440586397</v>
      </c>
      <c r="I16" s="12">
        <f t="shared" si="6"/>
        <v>1.8494327658486711</v>
      </c>
      <c r="J16" s="12">
        <f t="shared" si="7"/>
        <v>5.5055746491578939</v>
      </c>
      <c r="K16" s="12">
        <f t="shared" si="8"/>
        <v>1.9641021217134371</v>
      </c>
      <c r="L16" s="12">
        <f t="shared" si="9"/>
        <v>3.4632797000000002</v>
      </c>
      <c r="M16" s="12">
        <f t="shared" si="10"/>
        <v>28.056091299999999</v>
      </c>
      <c r="N16" s="12">
        <f t="shared" si="11"/>
        <v>15.7596855</v>
      </c>
      <c r="O16" s="16">
        <f t="shared" si="12"/>
        <v>1.0537712127897372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1.3788543969039972E-2</v>
      </c>
      <c r="D19" s="12">
        <f t="shared" si="1"/>
        <v>0</v>
      </c>
      <c r="E19" s="12">
        <f t="shared" si="2"/>
        <v>1.3764158349110199E-2</v>
      </c>
      <c r="F19" s="12">
        <f t="shared" si="3"/>
        <v>6.2639579861306187E-3</v>
      </c>
      <c r="G19" s="12">
        <f t="shared" si="4"/>
        <v>0</v>
      </c>
      <c r="H19" s="12">
        <f t="shared" si="5"/>
        <v>4.6494011843888463E-3</v>
      </c>
      <c r="I19" s="12">
        <f t="shared" si="6"/>
        <v>2.3124057669631905E-2</v>
      </c>
      <c r="J19" s="12">
        <f t="shared" si="7"/>
        <v>0</v>
      </c>
      <c r="K19" s="12">
        <f t="shared" si="8"/>
        <v>2.2398806603730607E-2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1.3408685255407785E-2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1.617441590078618E-4</v>
      </c>
      <c r="D20" s="12">
        <f t="shared" si="1"/>
        <v>0</v>
      </c>
      <c r="E20" s="12">
        <f t="shared" si="2"/>
        <v>1.6145810765999779E-4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1.1702543662874539E-4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0.77178217331794907</v>
      </c>
      <c r="D22" s="12">
        <f t="shared" ref="D22:O22" si="13">SUM(D15:D21)</f>
        <v>17.844077036249995</v>
      </c>
      <c r="E22" s="12">
        <f t="shared" si="13"/>
        <v>0.80197524481202587</v>
      </c>
      <c r="F22" s="12">
        <f t="shared" si="13"/>
        <v>1.4440892818379563</v>
      </c>
      <c r="G22" s="12">
        <f t="shared" si="13"/>
        <v>1.9617229419848332</v>
      </c>
      <c r="H22" s="12">
        <f t="shared" si="13"/>
        <v>1.5775111452430286</v>
      </c>
      <c r="I22" s="12">
        <f t="shared" si="13"/>
        <v>1.872556823518303</v>
      </c>
      <c r="J22" s="12">
        <f t="shared" si="13"/>
        <v>5.5055746491578939</v>
      </c>
      <c r="K22" s="12">
        <f t="shared" si="13"/>
        <v>1.9865009283171677</v>
      </c>
      <c r="L22" s="12">
        <f t="shared" si="13"/>
        <v>3.4632797000000002</v>
      </c>
      <c r="M22" s="12">
        <f t="shared" si="13"/>
        <v>28.056091299999999</v>
      </c>
      <c r="N22" s="12">
        <f t="shared" si="13"/>
        <v>15.7596855</v>
      </c>
      <c r="O22" s="12">
        <f t="shared" si="13"/>
        <v>1.0672969234817737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0.34245073690621197</v>
      </c>
      <c r="D26" s="12">
        <f>IFERROR((SUMIFS(MESKENOG2,KAYNAK,A26,SEBEP,B26,SÜRE,"Uzun",BİLDİRİM,"Bildirimli",İL,$B$10,İLÇE,$B$11)/VLOOKUP($B$11,ABONE,4,FALSE)),0)</f>
        <v>19.326434031249999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0.37602470979330166</v>
      </c>
      <c r="F26" s="12">
        <f>IFERROR((SUMIFS(TARIMSALAG2,KAYNAK,A26,SEBEP,B26,SÜRE,"Uzun",BİLDİRİM,"Bildirimli",İL,$B$10,İLÇE,$B$11)/VLOOKUP($B$11,ABONE,6,FALSE)),0)</f>
        <v>0.60931328441011245</v>
      </c>
      <c r="G26" s="12">
        <f>IFERROR((SUMIFS(TARIMSALOG2,KAYNAK,A26,SEBEP,B26,SÜRE,"Uzun",BİLDİRİM,"Bildirimli",İL,$B$10,İLÇE,$B$11)/VLOOKUP($B$11,ABONE,7,FALSE)),0)</f>
        <v>0.79318116380182002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0.65670586525931729</v>
      </c>
      <c r="I26" s="12">
        <f>IFERROR((SUMIFS(TICARETHANEAG2,KAYNAK,A26,SEBEP,B26,SÜRE,"Uzun",BİLDİRİM,"Bildirimli",İL,$B$10,İLÇE,$B$11)/VLOOKUP($B$11,ABONE,9,FALSE)),0)</f>
        <v>0.42948576312201775</v>
      </c>
      <c r="J26" s="12">
        <f>IFERROR((SUMIFS(TICARETHANEOG2,KAYNAK,A26,SEBEP,B26,SÜRE,"Uzun",BİLDİRİM,"Bildirimli",İL,$B$10,İLÇE,$B$11)/VLOOKUP($B$11,ABONE,10,FALSE)),0)</f>
        <v>2.2574020063157896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0.48681558917134371</v>
      </c>
      <c r="L26" s="12">
        <f>IFERROR((SUMIFS(SANAYIAG2,KAYNAK,A26,SEBEP,B26,SÜRE,"Uzun",BİLDİRİM,"Bildirimli",İL,$B$10,İLÇE,$B$11)/VLOOKUP($B$11,ABONE,12,FALSE)),0)</f>
        <v>0.27074388500000002</v>
      </c>
      <c r="M26" s="12">
        <f>IFERROR((SUMIFS(SANAYIOG2,KAYNAK,A26,SEBEP,B26,SÜRE,"Uzun",BİLDİRİM,"Bildirimli",İL,$B$10,İLÇE,$B$11)/VLOOKUP($B$11,ABONE,13,FALSE)),0)</f>
        <v>3.9993980550000003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2.1350709700000001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0.43289041049030602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3.0664517536817624E-2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3.0610286047861167E-2</v>
      </c>
      <c r="F28" s="12">
        <f>IFERROR((SUMIFS(TARIMSALAG2,KAYNAK,A28,SEBEP,B28,SÜRE,"Uzun",BİLDİRİM,"Bildirimli",İL,$B$10,İLÇE,$B$11)/VLOOKUP($B$11,ABONE,6,FALSE)),0)</f>
        <v>1.4838040625000002E-2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1.1013484414907482E-2</v>
      </c>
      <c r="I28" s="12">
        <f>IFERROR((SUMIFS(TICARETHANEAG2,KAYNAK,A28,SEBEP,B28,SÜRE,"Uzun",BİLDİRİM,"Bildirimli",İL,$B$10,İLÇE,$B$11)/VLOOKUP($B$11,ABONE,9,FALSE)),0)</f>
        <v>2.2056685241990458E-2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2.1364910696599539E-2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2.647154181821823E-2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0.37311525444302962</v>
      </c>
      <c r="D30" s="12">
        <f t="shared" ref="D30:O30" si="14">SUM(D25:D29)</f>
        <v>19.326434031249999</v>
      </c>
      <c r="E30" s="12">
        <f t="shared" si="14"/>
        <v>0.40663499584116281</v>
      </c>
      <c r="F30" s="12">
        <f t="shared" si="14"/>
        <v>0.6241513250351125</v>
      </c>
      <c r="G30" s="12">
        <f t="shared" si="14"/>
        <v>0.79318116380182002</v>
      </c>
      <c r="H30" s="12">
        <f t="shared" si="14"/>
        <v>0.66771934967422475</v>
      </c>
      <c r="I30" s="12">
        <f t="shared" si="14"/>
        <v>0.4515424483640082</v>
      </c>
      <c r="J30" s="12">
        <f t="shared" si="14"/>
        <v>2.2574020063157896</v>
      </c>
      <c r="K30" s="12">
        <f t="shared" si="14"/>
        <v>0.50818049986794323</v>
      </c>
      <c r="L30" s="12">
        <f t="shared" si="14"/>
        <v>0.27074388500000002</v>
      </c>
      <c r="M30" s="12">
        <f t="shared" si="14"/>
        <v>3.9993980550000003</v>
      </c>
      <c r="N30" s="12">
        <f t="shared" si="14"/>
        <v>2.1350709700000001</v>
      </c>
      <c r="O30" s="12">
        <f t="shared" si="14"/>
        <v>0.45936195230852428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18062</v>
      </c>
      <c r="D34" s="20">
        <f>VLOOKUP($B$11,ABONE,4,FALSE)</f>
        <v>32</v>
      </c>
      <c r="E34" s="20">
        <f>VLOOKUP($B$11,ABONE,5,FALSE)</f>
        <v>18094</v>
      </c>
      <c r="F34" s="20">
        <f>VLOOKUP($B$11,ABONE,6,FALSE)</f>
        <v>2848</v>
      </c>
      <c r="G34" s="20">
        <f>VLOOKUP($B$11,ABONE,7,FALSE)</f>
        <v>989</v>
      </c>
      <c r="H34" s="20">
        <f>VLOOKUP($B$11,ABONE,8,FALSE)</f>
        <v>3837</v>
      </c>
      <c r="I34" s="20">
        <f>VLOOKUP($B$11,ABONE,9,FALSE)</f>
        <v>2934</v>
      </c>
      <c r="J34" s="20">
        <f>VLOOKUP($B$11,ABONE,10,FALSE)</f>
        <v>95</v>
      </c>
      <c r="K34" s="20">
        <f>VLOOKUP($B$11,ABONE,11,FALSE)</f>
        <v>3029</v>
      </c>
      <c r="L34" s="20">
        <f>VLOOKUP($B$11,ABONE,12,FALSE)</f>
        <v>2</v>
      </c>
      <c r="M34" s="20">
        <f>VLOOKUP($B$11,ABONE,13,FALSE)</f>
        <v>2</v>
      </c>
      <c r="N34" s="20">
        <f>VLOOKUP($B$11,ABONE,14,FALSE)</f>
        <v>4</v>
      </c>
      <c r="O34" s="20">
        <f>VLOOKUP($B$11,ABONE,15,FALSE)</f>
        <v>24964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3083.8574015944018</v>
      </c>
      <c r="D35" s="20">
        <f>VLOOKUP($B$11,TUKETIM,4,FALSE)</f>
        <v>440.55349999999999</v>
      </c>
      <c r="E35" s="20">
        <f>VLOOKUP($B$11,TUKETIM,5,FALSE)</f>
        <v>3524.4109015944018</v>
      </c>
      <c r="F35" s="20">
        <f>VLOOKUP($B$11,TUKETIM,6,FALSE)</f>
        <v>2974.1209840513234</v>
      </c>
      <c r="G35" s="20">
        <f>VLOOKUP($B$11,TUKETIM,7,FALSE)</f>
        <v>1668.4794769950872</v>
      </c>
      <c r="H35" s="20">
        <f>VLOOKUP($B$11,TUKETIM,8,FALSE)</f>
        <v>4642.6004610464106</v>
      </c>
      <c r="I35" s="20">
        <f>VLOOKUP($B$11,TUKETIM,9,FALSE)</f>
        <v>1538.7270105706521</v>
      </c>
      <c r="J35" s="20">
        <f>VLOOKUP($B$11,TUKETIM,10,FALSE)</f>
        <v>1002.9819521542804</v>
      </c>
      <c r="K35" s="20">
        <f>VLOOKUP($B$11,TUKETIM,11,FALSE)</f>
        <v>2541.7089627249325</v>
      </c>
      <c r="L35" s="20">
        <f>VLOOKUP($B$11,TUKETIM,12,FALSE)</f>
        <v>27.716029670329672</v>
      </c>
      <c r="M35" s="20">
        <f>VLOOKUP($B$11,TUKETIM,13,FALSE)</f>
        <v>36.357543956043955</v>
      </c>
      <c r="N35" s="20">
        <f>VLOOKUP($B$11,TUKETIM,14,FALSE)</f>
        <v>64.07357362637363</v>
      </c>
      <c r="O35" s="20">
        <f>VLOOKUP($B$11,TUKETIM,15,FALSE)</f>
        <v>10772.79389899212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74986.218000000095</v>
      </c>
      <c r="D36" s="20">
        <f>VLOOKUP($B$11,ANLASMA,4,FALSE)</f>
        <v>811.88</v>
      </c>
      <c r="E36" s="20">
        <f>VLOOKUP($B$11,ANLASMA,5,FALSE)</f>
        <v>75798.0980000001</v>
      </c>
      <c r="F36" s="20">
        <f>VLOOKUP($B$11,ANLASMA,6,FALSE)</f>
        <v>25399.9549999999</v>
      </c>
      <c r="G36" s="20">
        <f>VLOOKUP($B$11,ANLASMA,7,FALSE)</f>
        <v>20346.699999999997</v>
      </c>
      <c r="H36" s="20">
        <f>VLOOKUP($B$11,ANLASMA,8,FALSE)</f>
        <v>45746.654999999897</v>
      </c>
      <c r="I36" s="20">
        <f>VLOOKUP($B$11,ANLASMA,9,FALSE)</f>
        <v>18034.509999999998</v>
      </c>
      <c r="J36" s="20">
        <f>VLOOKUP($B$11,ANLASMA,10,FALSE)</f>
        <v>8391.66</v>
      </c>
      <c r="K36" s="20">
        <f>VLOOKUP($B$11,ANLASMA,11,FALSE)</f>
        <v>26426.17</v>
      </c>
      <c r="L36" s="20">
        <f>VLOOKUP($B$11,ANLASMA,12,FALSE)</f>
        <v>88.427999999999997</v>
      </c>
      <c r="M36" s="20">
        <f>VLOOKUP($B$11,ANLASMA,13,FALSE)</f>
        <v>150</v>
      </c>
      <c r="N36" s="20">
        <f>VLOOKUP($B$11,ANLASMA,14,FALSE)</f>
        <v>238.428</v>
      </c>
      <c r="O36" s="20">
        <f>VLOOKUP($B$11,ANLASMA,15,FALSE)</f>
        <v>148209.351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7FE2133-7A5B-42A5-B6F0-6358CD92C427}">
      <formula1>10</formula1>
      <formula2>10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3CE0B-1179-4B55-B333-FD33569FB9F9}">
  <sheetPr>
    <tabColor theme="9"/>
  </sheetPr>
  <dimension ref="A1:AC67"/>
  <sheetViews>
    <sheetView topLeftCell="A12" workbookViewId="0">
      <selection activeCell="C17" sqref="C17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125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0.14587766929043186</v>
      </c>
      <c r="D16" s="12">
        <f t="shared" si="1"/>
        <v>2.5965056882727269</v>
      </c>
      <c r="E16" s="12">
        <f t="shared" si="2"/>
        <v>0.1502430191104871</v>
      </c>
      <c r="F16" s="12">
        <f t="shared" si="3"/>
        <v>0.29575733528971365</v>
      </c>
      <c r="G16" s="12">
        <f t="shared" si="4"/>
        <v>1.1167640034423405</v>
      </c>
      <c r="H16" s="12">
        <f t="shared" si="5"/>
        <v>0.73217533546965519</v>
      </c>
      <c r="I16" s="12">
        <f t="shared" si="6"/>
        <v>0.16732104535012063</v>
      </c>
      <c r="J16" s="12">
        <f t="shared" si="7"/>
        <v>8.0356174425524465</v>
      </c>
      <c r="K16" s="12">
        <f t="shared" si="8"/>
        <v>0.51347283270589128</v>
      </c>
      <c r="L16" s="12">
        <f t="shared" si="9"/>
        <v>19.688254911111112</v>
      </c>
      <c r="M16" s="12">
        <f t="shared" si="10"/>
        <v>45.082269348695647</v>
      </c>
      <c r="N16" s="12">
        <f t="shared" si="11"/>
        <v>40.926885167999998</v>
      </c>
      <c r="O16" s="16">
        <f t="shared" si="12"/>
        <v>0.31020539787088008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9.4872625807079589E-3</v>
      </c>
      <c r="D17" s="12">
        <f t="shared" si="1"/>
        <v>0</v>
      </c>
      <c r="E17" s="12">
        <f t="shared" si="2"/>
        <v>9.4703627412877321E-3</v>
      </c>
      <c r="F17" s="12">
        <f t="shared" si="3"/>
        <v>5.0950690104166665E-3</v>
      </c>
      <c r="G17" s="12">
        <f t="shared" si="4"/>
        <v>2.3047129087779691E-3</v>
      </c>
      <c r="H17" s="12">
        <f t="shared" si="5"/>
        <v>3.6118147605977433E-3</v>
      </c>
      <c r="I17" s="12">
        <f t="shared" si="6"/>
        <v>5.2512276749798879E-2</v>
      </c>
      <c r="J17" s="12">
        <f t="shared" si="7"/>
        <v>0.62363423076923075</v>
      </c>
      <c r="K17" s="12">
        <f t="shared" si="8"/>
        <v>7.7637777265036151E-2</v>
      </c>
      <c r="L17" s="12">
        <f t="shared" si="9"/>
        <v>0.27339564444444447</v>
      </c>
      <c r="M17" s="12">
        <f t="shared" si="10"/>
        <v>2.1195810869565217</v>
      </c>
      <c r="N17" s="12">
        <f t="shared" si="11"/>
        <v>1.8174780145454545</v>
      </c>
      <c r="O17" s="16">
        <f t="shared" si="12"/>
        <v>2.2326509822897991E-2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3.5174182195580932E-2</v>
      </c>
      <c r="D19" s="12">
        <f t="shared" si="1"/>
        <v>0</v>
      </c>
      <c r="E19" s="12">
        <f t="shared" si="2"/>
        <v>3.5111525762728329E-2</v>
      </c>
      <c r="F19" s="12">
        <f t="shared" si="3"/>
        <v>4.1489736798177086E-2</v>
      </c>
      <c r="G19" s="12">
        <f t="shared" si="4"/>
        <v>0</v>
      </c>
      <c r="H19" s="12">
        <f t="shared" si="5"/>
        <v>1.9435265544983229E-2</v>
      </c>
      <c r="I19" s="12">
        <f t="shared" si="6"/>
        <v>3.0317903343362828E-2</v>
      </c>
      <c r="J19" s="12">
        <f t="shared" si="7"/>
        <v>0</v>
      </c>
      <c r="K19" s="12">
        <f t="shared" si="8"/>
        <v>2.8984120793570215E-2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3.2823007895924926E-2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0.19053911406672075</v>
      </c>
      <c r="D22" s="12">
        <f t="shared" ref="D22:O22" si="13">SUM(D15:D21)</f>
        <v>2.5965056882727269</v>
      </c>
      <c r="E22" s="12">
        <f t="shared" si="13"/>
        <v>0.19482490761450316</v>
      </c>
      <c r="F22" s="12">
        <f t="shared" si="13"/>
        <v>0.34234214109830741</v>
      </c>
      <c r="G22" s="12">
        <f t="shared" si="13"/>
        <v>1.1190687163511184</v>
      </c>
      <c r="H22" s="12">
        <f t="shared" si="13"/>
        <v>0.75522241577523619</v>
      </c>
      <c r="I22" s="12">
        <f t="shared" si="13"/>
        <v>0.25015122544328233</v>
      </c>
      <c r="J22" s="12">
        <f t="shared" si="13"/>
        <v>8.6592516733216769</v>
      </c>
      <c r="K22" s="12">
        <f t="shared" si="13"/>
        <v>0.62009473076449773</v>
      </c>
      <c r="L22" s="12">
        <f t="shared" si="13"/>
        <v>19.961650555555558</v>
      </c>
      <c r="M22" s="12">
        <f t="shared" si="13"/>
        <v>47.201850435652169</v>
      </c>
      <c r="N22" s="12">
        <f t="shared" si="13"/>
        <v>42.744363182545456</v>
      </c>
      <c r="O22" s="12">
        <f t="shared" si="13"/>
        <v>0.36535491558970296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3.3606232025177638E-2</v>
      </c>
      <c r="D26" s="12">
        <f>IFERROR((SUMIFS(MESKENOG2,KAYNAK,A26,SEBEP,B26,SÜRE,"Uzun",BİLDİRİM,"Bildirimli",İL,$B$10,İLÇE,$B$11)/VLOOKUP($B$11,ABONE,4,FALSE)),0)</f>
        <v>0.45268645399999996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3.4352747513214148E-2</v>
      </c>
      <c r="F26" s="12">
        <f>IFERROR((SUMIFS(TARIMSALAG2,KAYNAK,A26,SEBEP,B26,SÜRE,"Uzun",BİLDİRİM,"Bildirimli",İL,$B$10,İLÇE,$B$11)/VLOOKUP($B$11,ABONE,6,FALSE)),0)</f>
        <v>8.8760726888020836E-2</v>
      </c>
      <c r="G26" s="12">
        <f>IFERROR((SUMIFS(TARIMSALOG2,KAYNAK,A26,SEBEP,B26,SÜRE,"Uzun",BİLDİRİM,"Bildirimli",İL,$B$10,İLÇE,$B$11)/VLOOKUP($B$11,ABONE,7,FALSE)),0)</f>
        <v>0.13793299982788296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0.11489896163464472</v>
      </c>
      <c r="I26" s="12">
        <f>IFERROR((SUMIFS(TICARETHANEAG2,KAYNAK,A26,SEBEP,B26,SÜRE,"Uzun",BİLDİRİM,"Bildirimli",İL,$B$10,İLÇE,$B$11)/VLOOKUP($B$11,ABONE,9,FALSE)),0)</f>
        <v>2.9765741959774741E-2</v>
      </c>
      <c r="J26" s="12">
        <f>IFERROR((SUMIFS(TICARETHANEOG2,KAYNAK,A26,SEBEP,B26,SÜRE,"Uzun",BİLDİRİM,"Bildirimli",İL,$B$10,İLÇE,$B$11)/VLOOKUP($B$11,ABONE,10,FALSE)),0)</f>
        <v>0.59273234790209783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5.4532462356560528E-2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1.2058388695652174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1.0085197818181817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4.5378724501928223E-2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3.3606232025177638E-2</v>
      </c>
      <c r="D30" s="12">
        <f t="shared" ref="D30:O30" si="14">SUM(D25:D29)</f>
        <v>0.45268645399999996</v>
      </c>
      <c r="E30" s="12">
        <f t="shared" si="14"/>
        <v>3.4352747513214148E-2</v>
      </c>
      <c r="F30" s="12">
        <f t="shared" si="14"/>
        <v>8.8760726888020836E-2</v>
      </c>
      <c r="G30" s="12">
        <f t="shared" si="14"/>
        <v>0.13793299982788296</v>
      </c>
      <c r="H30" s="12">
        <f t="shared" si="14"/>
        <v>0.11489896163464472</v>
      </c>
      <c r="I30" s="12">
        <f t="shared" si="14"/>
        <v>2.9765741959774741E-2</v>
      </c>
      <c r="J30" s="12">
        <f t="shared" si="14"/>
        <v>0.59273234790209783</v>
      </c>
      <c r="K30" s="12">
        <f t="shared" si="14"/>
        <v>5.4532462356560528E-2</v>
      </c>
      <c r="L30" s="12">
        <f t="shared" si="14"/>
        <v>0</v>
      </c>
      <c r="M30" s="12">
        <f t="shared" si="14"/>
        <v>1.2058388695652174</v>
      </c>
      <c r="N30" s="12">
        <f t="shared" si="14"/>
        <v>1.0085197818181817</v>
      </c>
      <c r="O30" s="12">
        <f t="shared" si="14"/>
        <v>4.5378724501928223E-2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30821</v>
      </c>
      <c r="D34" s="20">
        <f>VLOOKUP($B$11,ABONE,4,FALSE)</f>
        <v>55</v>
      </c>
      <c r="E34" s="20">
        <f>VLOOKUP($B$11,ABONE,5,FALSE)</f>
        <v>30876</v>
      </c>
      <c r="F34" s="20">
        <f>VLOOKUP($B$11,ABONE,6,FALSE)</f>
        <v>1536</v>
      </c>
      <c r="G34" s="20">
        <f>VLOOKUP($B$11,ABONE,7,FALSE)</f>
        <v>1743</v>
      </c>
      <c r="H34" s="20">
        <f>VLOOKUP($B$11,ABONE,8,FALSE)</f>
        <v>3279</v>
      </c>
      <c r="I34" s="20">
        <f>VLOOKUP($B$11,ABONE,9,FALSE)</f>
        <v>6215</v>
      </c>
      <c r="J34" s="20">
        <f>VLOOKUP($B$11,ABONE,10,FALSE)</f>
        <v>286</v>
      </c>
      <c r="K34" s="20">
        <f>VLOOKUP($B$11,ABONE,11,FALSE)</f>
        <v>6501</v>
      </c>
      <c r="L34" s="20">
        <f>VLOOKUP($B$11,ABONE,12,FALSE)</f>
        <v>9</v>
      </c>
      <c r="M34" s="20">
        <f>VLOOKUP($B$11,ABONE,13,FALSE)</f>
        <v>46</v>
      </c>
      <c r="N34" s="20">
        <f>VLOOKUP($B$11,ABONE,14,FALSE)</f>
        <v>55</v>
      </c>
      <c r="O34" s="20">
        <f>VLOOKUP($B$11,ABONE,15,FALSE)</f>
        <v>40711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5251.3037371944265</v>
      </c>
      <c r="D35" s="20">
        <f>VLOOKUP($B$11,TUKETIM,4,FALSE)</f>
        <v>240.53030000000001</v>
      </c>
      <c r="E35" s="20">
        <f>VLOOKUP($B$11,TUKETIM,5,FALSE)</f>
        <v>5491.8340371944269</v>
      </c>
      <c r="F35" s="20">
        <f>VLOOKUP($B$11,TUKETIM,6,FALSE)</f>
        <v>1714.3498434189673</v>
      </c>
      <c r="G35" s="20">
        <f>VLOOKUP($B$11,TUKETIM,7,FALSE)</f>
        <v>7815.5815542874252</v>
      </c>
      <c r="H35" s="20">
        <f>VLOOKUP($B$11,TUKETIM,8,FALSE)</f>
        <v>9529.9313977063921</v>
      </c>
      <c r="I35" s="20">
        <f>VLOOKUP($B$11,TUKETIM,9,FALSE)</f>
        <v>2305.8442007897629</v>
      </c>
      <c r="J35" s="20">
        <f>VLOOKUP($B$11,TUKETIM,10,FALSE)</f>
        <v>2994.8308355235572</v>
      </c>
      <c r="K35" s="20">
        <f>VLOOKUP($B$11,TUKETIM,11,FALSE)</f>
        <v>5300.6750363133197</v>
      </c>
      <c r="L35" s="20">
        <f>VLOOKUP($B$11,TUKETIM,12,FALSE)</f>
        <v>91.662692653921425</v>
      </c>
      <c r="M35" s="20">
        <f>VLOOKUP($B$11,TUKETIM,13,FALSE)</f>
        <v>8012.5496469530162</v>
      </c>
      <c r="N35" s="20">
        <f>VLOOKUP($B$11,TUKETIM,14,FALSE)</f>
        <v>8104.2123396069373</v>
      </c>
      <c r="O35" s="20">
        <f>VLOOKUP($B$11,TUKETIM,15,FALSE)</f>
        <v>28426.652810821077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138936.77599999899</v>
      </c>
      <c r="D36" s="20">
        <f>VLOOKUP($B$11,ANLASMA,4,FALSE)</f>
        <v>994.43</v>
      </c>
      <c r="E36" s="20">
        <f>VLOOKUP($B$11,ANLASMA,5,FALSE)</f>
        <v>139931.20599999899</v>
      </c>
      <c r="F36" s="20">
        <f>VLOOKUP($B$11,ANLASMA,6,FALSE)</f>
        <v>15652.631000000099</v>
      </c>
      <c r="G36" s="20">
        <f>VLOOKUP($B$11,ANLASMA,7,FALSE)</f>
        <v>40803.097999999998</v>
      </c>
      <c r="H36" s="20">
        <f>VLOOKUP($B$11,ANLASMA,8,FALSE)</f>
        <v>56455.729000000094</v>
      </c>
      <c r="I36" s="20">
        <f>VLOOKUP($B$11,ANLASMA,9,FALSE)</f>
        <v>30811.569999999199</v>
      </c>
      <c r="J36" s="20">
        <f>VLOOKUP($B$11,ANLASMA,10,FALSE)</f>
        <v>47103.130000000005</v>
      </c>
      <c r="K36" s="20">
        <f>VLOOKUP($B$11,ANLASMA,11,FALSE)</f>
        <v>77914.699999999197</v>
      </c>
      <c r="L36" s="20">
        <f>VLOOKUP($B$11,ANLASMA,12,FALSE)</f>
        <v>244.06899999999999</v>
      </c>
      <c r="M36" s="20">
        <f>VLOOKUP($B$11,ANLASMA,13,FALSE)</f>
        <v>25563.599999999999</v>
      </c>
      <c r="N36" s="20">
        <f>VLOOKUP($B$11,ANLASMA,14,FALSE)</f>
        <v>25807.668999999998</v>
      </c>
      <c r="O36" s="20">
        <f>VLOOKUP($B$11,ANLASMA,15,FALSE)</f>
        <v>300109.30399999826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23BE723F-2C29-4824-8EC6-12E235535C8B}">
      <formula1>10</formula1>
      <formula2>10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1BF7B-FD6A-4480-B0ED-9061A7D7EE11}">
  <sheetPr>
    <tabColor theme="9"/>
  </sheetPr>
  <dimension ref="A1:AC67"/>
  <sheetViews>
    <sheetView topLeftCell="A15" workbookViewId="0">
      <selection activeCell="A12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126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0.2677870230170607</v>
      </c>
      <c r="D16" s="12">
        <f t="shared" si="1"/>
        <v>4.6568588224489789</v>
      </c>
      <c r="E16" s="12">
        <f t="shared" si="2"/>
        <v>0.28913973530579823</v>
      </c>
      <c r="F16" s="12">
        <f t="shared" si="3"/>
        <v>0.15817887862666669</v>
      </c>
      <c r="G16" s="12">
        <f t="shared" si="4"/>
        <v>1.5544245188461536</v>
      </c>
      <c r="H16" s="12">
        <f t="shared" si="5"/>
        <v>0.20496030471649487</v>
      </c>
      <c r="I16" s="12">
        <f t="shared" si="6"/>
        <v>0.69254124820815588</v>
      </c>
      <c r="J16" s="12">
        <f t="shared" si="7"/>
        <v>10.60463191494253</v>
      </c>
      <c r="K16" s="12">
        <f t="shared" si="8"/>
        <v>1.1910105476335262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6">
        <f t="shared" si="12"/>
        <v>0.40779663524046411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1.6652483907013866E-2</v>
      </c>
      <c r="D19" s="12">
        <f t="shared" si="1"/>
        <v>0</v>
      </c>
      <c r="E19" s="12">
        <f t="shared" si="2"/>
        <v>1.657147003574265E-2</v>
      </c>
      <c r="F19" s="12">
        <f t="shared" si="3"/>
        <v>1.0752260448E-2</v>
      </c>
      <c r="G19" s="12">
        <f t="shared" si="4"/>
        <v>0</v>
      </c>
      <c r="H19" s="12">
        <f t="shared" si="5"/>
        <v>1.0392004298969072E-2</v>
      </c>
      <c r="I19" s="12">
        <f t="shared" si="6"/>
        <v>2.638685842970177E-2</v>
      </c>
      <c r="J19" s="12">
        <f t="shared" si="7"/>
        <v>0</v>
      </c>
      <c r="K19" s="12">
        <f t="shared" si="8"/>
        <v>2.5059889248554918E-2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1.7349463599491417E-2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4.2434380185573184E-3</v>
      </c>
      <c r="D20" s="12">
        <f t="shared" si="1"/>
        <v>0</v>
      </c>
      <c r="E20" s="12">
        <f t="shared" si="2"/>
        <v>4.2227938105639396E-3</v>
      </c>
      <c r="F20" s="12">
        <f t="shared" si="3"/>
        <v>2.5319442666666668E-5</v>
      </c>
      <c r="G20" s="12">
        <f t="shared" si="4"/>
        <v>0</v>
      </c>
      <c r="H20" s="12">
        <f t="shared" si="5"/>
        <v>2.447111082474227E-5</v>
      </c>
      <c r="I20" s="12">
        <f t="shared" si="6"/>
        <v>5.6623326232501528E-3</v>
      </c>
      <c r="J20" s="12">
        <f t="shared" si="7"/>
        <v>0</v>
      </c>
      <c r="K20" s="12">
        <f t="shared" si="8"/>
        <v>5.3775794797687867E-3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4.1206437811506678E-3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0.28868294494263186</v>
      </c>
      <c r="D22" s="12">
        <f t="shared" ref="D22:O22" si="13">SUM(D15:D21)</f>
        <v>4.6568588224489789</v>
      </c>
      <c r="E22" s="12">
        <f t="shared" si="13"/>
        <v>0.30993399915210484</v>
      </c>
      <c r="F22" s="12">
        <f t="shared" si="13"/>
        <v>0.16895645851733337</v>
      </c>
      <c r="G22" s="12">
        <f t="shared" si="13"/>
        <v>1.5544245188461536</v>
      </c>
      <c r="H22" s="12">
        <f t="shared" si="13"/>
        <v>0.21537678012628869</v>
      </c>
      <c r="I22" s="12">
        <f t="shared" si="13"/>
        <v>0.72459043926110778</v>
      </c>
      <c r="J22" s="12">
        <f t="shared" si="13"/>
        <v>10.60463191494253</v>
      </c>
      <c r="K22" s="12">
        <f t="shared" si="13"/>
        <v>1.22144801636185</v>
      </c>
      <c r="L22" s="12">
        <f t="shared" si="13"/>
        <v>0</v>
      </c>
      <c r="M22" s="12">
        <f t="shared" si="13"/>
        <v>0</v>
      </c>
      <c r="N22" s="12">
        <f t="shared" si="13"/>
        <v>0</v>
      </c>
      <c r="O22" s="12">
        <f t="shared" si="13"/>
        <v>0.4292667426211062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0.39467945225980244</v>
      </c>
      <c r="D26" s="12">
        <f>IFERROR((SUMIFS(MESKENOG2,KAYNAK,A26,SEBEP,B26,SÜRE,"Uzun",BİLDİRİM,"Bildirimli",İL,$B$10,İLÇE,$B$11)/VLOOKUP($B$11,ABONE,4,FALSE)),0)</f>
        <v>16.992830734693875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0.47542899682287521</v>
      </c>
      <c r="F26" s="12">
        <f>IFERROR((SUMIFS(TARIMSALAG2,KAYNAK,A26,SEBEP,B26,SÜRE,"Uzun",BİLDİRİM,"Bildirimli",İL,$B$10,İLÇE,$B$11)/VLOOKUP($B$11,ABONE,6,FALSE)),0)</f>
        <v>0.48342793999999994</v>
      </c>
      <c r="G26" s="12">
        <f>IFERROR((SUMIFS(TARIMSALOG2,KAYNAK,A26,SEBEP,B26,SÜRE,"Uzun",BİLDİRİM,"Bildirimli",İL,$B$10,İLÇE,$B$11)/VLOOKUP($B$11,ABONE,7,FALSE)),0)</f>
        <v>4.9352908846153847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0.63258829639175251</v>
      </c>
      <c r="I26" s="12">
        <f>IFERROR((SUMIFS(TICARETHANEAG2,KAYNAK,A26,SEBEP,B26,SÜRE,"Uzun",BİLDİRİM,"Bildirimli",İL,$B$10,İLÇE,$B$11)/VLOOKUP($B$11,ABONE,9,FALSE)),0)</f>
        <v>0.53246594157029825</v>
      </c>
      <c r="J26" s="12">
        <f>IFERROR((SUMIFS(TICARETHANEOG2,KAYNAK,A26,SEBEP,B26,SÜRE,"Uzun",BİLDİRİM,"Bildirimli",İL,$B$10,İLÇE,$B$11)/VLOOKUP($B$11,ABONE,10,FALSE)),0)</f>
        <v>4.4109081494252873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0.72750898901734107</v>
      </c>
      <c r="L26" s="12">
        <f>IFERROR((SUMIFS(SANAYIAG2,KAYNAK,A26,SEBEP,B26,SÜRE,"Uzun",BİLDİRİM,"Bildirimli",İL,$B$10,İLÇE,$B$11)/VLOOKUP($B$11,ABONE,12,FALSE)),0)</f>
        <v>158.33218333333335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79.166091666666674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0.55729469763191342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0.39467945225980244</v>
      </c>
      <c r="D30" s="12">
        <f t="shared" ref="D30:O30" si="14">SUM(D25:D29)</f>
        <v>16.992830734693875</v>
      </c>
      <c r="E30" s="12">
        <f t="shared" si="14"/>
        <v>0.47542899682287521</v>
      </c>
      <c r="F30" s="12">
        <f t="shared" si="14"/>
        <v>0.48342793999999994</v>
      </c>
      <c r="G30" s="12">
        <f t="shared" si="14"/>
        <v>4.9352908846153847</v>
      </c>
      <c r="H30" s="12">
        <f t="shared" si="14"/>
        <v>0.63258829639175251</v>
      </c>
      <c r="I30" s="12">
        <f t="shared" si="14"/>
        <v>0.53246594157029825</v>
      </c>
      <c r="J30" s="12">
        <f t="shared" si="14"/>
        <v>4.4109081494252873</v>
      </c>
      <c r="K30" s="12">
        <f t="shared" si="14"/>
        <v>0.72750898901734107</v>
      </c>
      <c r="L30" s="12">
        <f t="shared" si="14"/>
        <v>158.33218333333335</v>
      </c>
      <c r="M30" s="12">
        <f t="shared" si="14"/>
        <v>0</v>
      </c>
      <c r="N30" s="12">
        <f t="shared" si="14"/>
        <v>79.166091666666674</v>
      </c>
      <c r="O30" s="12">
        <f t="shared" si="14"/>
        <v>0.55729469763191342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10023</v>
      </c>
      <c r="D34" s="20">
        <f>VLOOKUP($B$11,ABONE,4,FALSE)</f>
        <v>49</v>
      </c>
      <c r="E34" s="20">
        <f>VLOOKUP($B$11,ABONE,5,FALSE)</f>
        <v>10072</v>
      </c>
      <c r="F34" s="20">
        <f>VLOOKUP($B$11,ABONE,6,FALSE)</f>
        <v>750</v>
      </c>
      <c r="G34" s="20">
        <f>VLOOKUP($B$11,ABONE,7,FALSE)</f>
        <v>26</v>
      </c>
      <c r="H34" s="20">
        <f>VLOOKUP($B$11,ABONE,8,FALSE)</f>
        <v>776</v>
      </c>
      <c r="I34" s="20">
        <f>VLOOKUP($B$11,ABONE,9,FALSE)</f>
        <v>1643</v>
      </c>
      <c r="J34" s="20">
        <f>VLOOKUP($B$11,ABONE,10,FALSE)</f>
        <v>87</v>
      </c>
      <c r="K34" s="20">
        <f>VLOOKUP($B$11,ABONE,11,FALSE)</f>
        <v>1730</v>
      </c>
      <c r="L34" s="20">
        <f>VLOOKUP($B$11,ABONE,12,FALSE)</f>
        <v>3</v>
      </c>
      <c r="M34" s="20">
        <f>VLOOKUP($B$11,ABONE,13,FALSE)</f>
        <v>3</v>
      </c>
      <c r="N34" s="20">
        <f>VLOOKUP($B$11,ABONE,14,FALSE)</f>
        <v>6</v>
      </c>
      <c r="O34" s="20">
        <f>VLOOKUP($B$11,ABONE,15,FALSE)</f>
        <v>12584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1201.6975721172571</v>
      </c>
      <c r="D35" s="20">
        <f>VLOOKUP($B$11,TUKETIM,4,FALSE)</f>
        <v>196.85730000000001</v>
      </c>
      <c r="E35" s="20">
        <f>VLOOKUP($B$11,TUKETIM,5,FALSE)</f>
        <v>1398.5548721172572</v>
      </c>
      <c r="F35" s="20">
        <f>VLOOKUP($B$11,TUKETIM,6,FALSE)</f>
        <v>168.80369561643835</v>
      </c>
      <c r="G35" s="20">
        <f>VLOOKUP($B$11,TUKETIM,7,FALSE)</f>
        <v>50.275399999999998</v>
      </c>
      <c r="H35" s="20">
        <f>VLOOKUP($B$11,TUKETIM,8,FALSE)</f>
        <v>219.07909561643834</v>
      </c>
      <c r="I35" s="20">
        <f>VLOOKUP($B$11,TUKETIM,9,FALSE)</f>
        <v>610.28063027116639</v>
      </c>
      <c r="J35" s="20">
        <f>VLOOKUP($B$11,TUKETIM,10,FALSE)</f>
        <v>451.12082871335133</v>
      </c>
      <c r="K35" s="20">
        <f>VLOOKUP($B$11,TUKETIM,11,FALSE)</f>
        <v>1061.4014589845178</v>
      </c>
      <c r="L35" s="20">
        <f>VLOOKUP($B$11,TUKETIM,12,FALSE)</f>
        <v>73.186776469243597</v>
      </c>
      <c r="M35" s="20">
        <f>VLOOKUP($B$11,TUKETIM,13,FALSE)</f>
        <v>39.589470329670327</v>
      </c>
      <c r="N35" s="20">
        <f>VLOOKUP($B$11,TUKETIM,14,FALSE)</f>
        <v>112.77624679891392</v>
      </c>
      <c r="O35" s="20">
        <f>VLOOKUP($B$11,TUKETIM,15,FALSE)</f>
        <v>2791.811673517127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40842.756999999896</v>
      </c>
      <c r="D36" s="20">
        <f>VLOOKUP($B$11,ANLASMA,4,FALSE)</f>
        <v>867</v>
      </c>
      <c r="E36" s="20">
        <f>VLOOKUP($B$11,ANLASMA,5,FALSE)</f>
        <v>41709.756999999896</v>
      </c>
      <c r="F36" s="20">
        <f>VLOOKUP($B$11,ANLASMA,6,FALSE)</f>
        <v>3391.5</v>
      </c>
      <c r="G36" s="20">
        <f>VLOOKUP($B$11,ANLASMA,7,FALSE)</f>
        <v>1021.2</v>
      </c>
      <c r="H36" s="20">
        <f>VLOOKUP($B$11,ANLASMA,8,FALSE)</f>
        <v>4412.7</v>
      </c>
      <c r="I36" s="20">
        <f>VLOOKUP($B$11,ANLASMA,9,FALSE)</f>
        <v>8305.2490000000307</v>
      </c>
      <c r="J36" s="20">
        <f>VLOOKUP($B$11,ANLASMA,10,FALSE)</f>
        <v>10105.719999999999</v>
      </c>
      <c r="K36" s="20">
        <f>VLOOKUP($B$11,ANLASMA,11,FALSE)</f>
        <v>18410.96900000003</v>
      </c>
      <c r="L36" s="20">
        <f>VLOOKUP($B$11,ANLASMA,12,FALSE)</f>
        <v>225.72</v>
      </c>
      <c r="M36" s="20">
        <f>VLOOKUP($B$11,ANLASMA,13,FALSE)</f>
        <v>0</v>
      </c>
      <c r="N36" s="20">
        <f>VLOOKUP($B$11,ANLASMA,14,FALSE)</f>
        <v>225.72</v>
      </c>
      <c r="O36" s="20">
        <f>VLOOKUP($B$11,ANLASMA,15,FALSE)</f>
        <v>64759.145999999928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81D5A8A-3AF4-43B9-9DAE-C51B7F155D59}">
      <formula1>10</formula1>
      <formula2>10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10D13-7F37-49EC-8F18-6FA614499747}">
  <sheetPr>
    <tabColor theme="9"/>
  </sheetPr>
  <dimension ref="A1:AC67"/>
  <sheetViews>
    <sheetView topLeftCell="A21" workbookViewId="0">
      <selection activeCell="D25" sqref="D25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127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2.2676681833237452E-2</v>
      </c>
      <c r="D15" s="12">
        <f t="shared" ref="D15:D21" si="1">IFERROR((SUMIFS(MESKENOG2,KAYNAK,A15,SEBEP,B15,SÜRE,"Uzun",BİLDİRİM,"Bildirimsiz",İL,$B$10,İLÇE,$B$11)/VLOOKUP($B$11,ABONE,4,FALSE)),0)</f>
        <v>0.29004637349397588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2.3062986961668353E-2</v>
      </c>
      <c r="F15" s="12">
        <f t="shared" ref="F15:F21" si="3">IFERROR((SUMIFS(TARIMSALAG2,KAYNAK,A15,SEBEP,B15,SÜRE,"Uzun",BİLDİRİM,"Bildirimsiz",İL,$B$10,İLÇE,$B$11)/VLOOKUP($B$11,ABONE,6,FALSE)),0)</f>
        <v>2.2703648711943792E-2</v>
      </c>
      <c r="G15" s="12">
        <f t="shared" ref="G15:G21" si="4">IFERROR((SUMIFS(TARIMSALOG2,KAYNAK,A15,SEBEP,B15,SÜRE,"Uzun",BİLDİRİM,"Bildirimsiz",İL,$B$10,İLÇE,$B$11)/VLOOKUP($B$11,ABONE,7,FALSE)),0)</f>
        <v>0.19308971171171171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9.7359647368421051E-2</v>
      </c>
      <c r="I15" s="12">
        <f t="shared" ref="I15:I21" si="6">IFERROR((SUMIFS(TICARETHANEAG2,KAYNAK,A15,SEBEP,B15,SÜRE,"Uzun",BİLDİRİM,"Bildirimsiz",İL,$B$10,İLÇE,$B$11)/VLOOKUP($B$11,ABONE,9,FALSE)),0)</f>
        <v>3.178131797135781E-2</v>
      </c>
      <c r="J15" s="12">
        <f t="shared" ref="J15:J21" si="7">IFERROR((SUMIFS(TICARETHANEOG2,KAYNAK,A15,SEBEP,B15,SÜRE,"Uzun",BİLDİRİM,"Bildirimsiz",İL,$B$10,İLÇE,$B$11)/VLOOKUP($B$11,ABONE,10,FALSE)),0)</f>
        <v>1.8446696358543417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9.8890518457071752E-2</v>
      </c>
      <c r="L15" s="12">
        <f t="shared" ref="L15:L21" si="9">IFERROR((SUMIFS(SANAYIAG2,KAYNAK,A15,SEBEP,B15,SÜRE,"Uzun",BİLDİRİM,"Bildirimsiz",İL,$B$10,İLÇE,$B$11)/VLOOKUP($B$11,ABONE,12,FALSE)),0)</f>
        <v>0.25960093750000002</v>
      </c>
      <c r="M15" s="12">
        <f t="shared" ref="M15:M21" si="10">IFERROR((SUMIFS(SANAYIOG2,KAYNAK,A15,SEBEP,B15,SÜRE,"Uzun",BİLDİRİM,"Bildirimsiz",İL,$B$10,İLÇE,$B$11)/VLOOKUP($B$11,ABONE,13,FALSE)),0)</f>
        <v>0.16616263414634147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0.18141786734693877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3.4778999933725095E-2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0.30683758234053315</v>
      </c>
      <c r="D16" s="12">
        <f t="shared" si="1"/>
        <v>5.482603244192771</v>
      </c>
      <c r="E16" s="12">
        <f t="shared" si="2"/>
        <v>0.31431571049451662</v>
      </c>
      <c r="F16" s="12">
        <f t="shared" si="3"/>
        <v>1.0681802199906323</v>
      </c>
      <c r="G16" s="12">
        <f t="shared" si="4"/>
        <v>3.6200324313513521</v>
      </c>
      <c r="H16" s="12">
        <f t="shared" si="5"/>
        <v>2.1862944126000001</v>
      </c>
      <c r="I16" s="12">
        <f t="shared" si="6"/>
        <v>0.62200424825842593</v>
      </c>
      <c r="J16" s="12">
        <f t="shared" si="7"/>
        <v>10.90224215742297</v>
      </c>
      <c r="K16" s="12">
        <f t="shared" si="8"/>
        <v>1.0025563981518044</v>
      </c>
      <c r="L16" s="12">
        <f t="shared" si="9"/>
        <v>0.92399256624999992</v>
      </c>
      <c r="M16" s="12">
        <f t="shared" si="10"/>
        <v>201.40612057073176</v>
      </c>
      <c r="N16" s="12">
        <f t="shared" si="11"/>
        <v>168.67434457000004</v>
      </c>
      <c r="O16" s="16">
        <f t="shared" si="12"/>
        <v>0.55452158126555628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3.1912136658542957E-2</v>
      </c>
      <c r="D19" s="12">
        <f t="shared" si="1"/>
        <v>0</v>
      </c>
      <c r="E19" s="12">
        <f t="shared" si="2"/>
        <v>3.1866028881802032E-2</v>
      </c>
      <c r="F19" s="12">
        <f t="shared" si="3"/>
        <v>2.6792799859484778E-2</v>
      </c>
      <c r="G19" s="12">
        <f t="shared" si="4"/>
        <v>0</v>
      </c>
      <c r="H19" s="12">
        <f t="shared" si="5"/>
        <v>1.5053323078947368E-2</v>
      </c>
      <c r="I19" s="12">
        <f t="shared" si="6"/>
        <v>3.8462908948379462E-2</v>
      </c>
      <c r="J19" s="12">
        <f t="shared" si="7"/>
        <v>0</v>
      </c>
      <c r="K19" s="12">
        <f t="shared" si="8"/>
        <v>3.7039095334259649E-2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3.2389600083765589E-2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3.2449989800045325E-5</v>
      </c>
      <c r="D20" s="12">
        <f t="shared" si="1"/>
        <v>0</v>
      </c>
      <c r="E20" s="12">
        <f t="shared" si="2"/>
        <v>3.240310491418027E-5</v>
      </c>
      <c r="F20" s="12">
        <f t="shared" si="3"/>
        <v>1.2039264637002342E-3</v>
      </c>
      <c r="G20" s="12">
        <f t="shared" si="4"/>
        <v>0</v>
      </c>
      <c r="H20" s="12">
        <f t="shared" si="5"/>
        <v>6.7641657894736845E-4</v>
      </c>
      <c r="I20" s="12">
        <f t="shared" si="6"/>
        <v>2.7892137396360504E-5</v>
      </c>
      <c r="J20" s="12">
        <f t="shared" si="7"/>
        <v>0</v>
      </c>
      <c r="K20" s="12">
        <f t="shared" si="8"/>
        <v>2.6859630858564913E-5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3.8800860762308721E-5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0.36145885082211365</v>
      </c>
      <c r="D22" s="12">
        <f t="shared" ref="D22:O22" si="13">SUM(D15:D21)</f>
        <v>5.7726496176867466</v>
      </c>
      <c r="E22" s="12">
        <f t="shared" si="13"/>
        <v>0.3692771294429012</v>
      </c>
      <c r="F22" s="12">
        <f t="shared" si="13"/>
        <v>1.1188805950257612</v>
      </c>
      <c r="G22" s="12">
        <f t="shared" si="13"/>
        <v>3.813122143063064</v>
      </c>
      <c r="H22" s="12">
        <f t="shared" si="13"/>
        <v>2.299383799626316</v>
      </c>
      <c r="I22" s="12">
        <f t="shared" si="13"/>
        <v>0.69227636731555964</v>
      </c>
      <c r="J22" s="12">
        <f t="shared" si="13"/>
        <v>12.746911793277311</v>
      </c>
      <c r="K22" s="12">
        <f t="shared" si="13"/>
        <v>1.1385128715739943</v>
      </c>
      <c r="L22" s="12">
        <f t="shared" si="13"/>
        <v>1.1835935037500001</v>
      </c>
      <c r="M22" s="12">
        <f t="shared" si="13"/>
        <v>201.57228320487809</v>
      </c>
      <c r="N22" s="12">
        <f t="shared" si="13"/>
        <v>168.85576243734698</v>
      </c>
      <c r="O22" s="12">
        <f t="shared" si="13"/>
        <v>0.62172898214380934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0.17438389739030385</v>
      </c>
      <c r="D26" s="12">
        <f>IFERROR((SUMIFS(MESKENOG2,KAYNAK,A26,SEBEP,B26,SÜRE,"Uzun",BİLDİRİM,"Bildirimli",İL,$B$10,İLÇE,$B$11)/VLOOKUP($B$11,ABONE,4,FALSE)),0)</f>
        <v>2.071149460626506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0.17712441094648887</v>
      </c>
      <c r="F26" s="12">
        <f>IFERROR((SUMIFS(TARIMSALAG2,KAYNAK,A26,SEBEP,B26,SÜRE,"Uzun",BİLDİRİM,"Bildirimli",İL,$B$10,İLÇE,$B$11)/VLOOKUP($B$11,ABONE,6,FALSE)),0)</f>
        <v>0.48415417138173311</v>
      </c>
      <c r="G26" s="12">
        <f>IFERROR((SUMIFS(TARIMSALOG2,KAYNAK,A26,SEBEP,B26,SÜRE,"Uzun",BİLDİRİM,"Bildirimli",İL,$B$10,İLÇE,$B$11)/VLOOKUP($B$11,ABONE,7,FALSE)),0)</f>
        <v>1.2869218728228227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0.83589317740789471</v>
      </c>
      <c r="I26" s="12">
        <f>IFERROR((SUMIFS(TICARETHANEAG2,KAYNAK,A26,SEBEP,B26,SÜRE,"Uzun",BİLDİRİM,"Bildirimli",İL,$B$10,İLÇE,$B$11)/VLOOKUP($B$11,ABONE,9,FALSE)),0)</f>
        <v>0.25156680846128998</v>
      </c>
      <c r="J26" s="12">
        <f>IFERROR((SUMIFS(TICARETHANEOG2,KAYNAK,A26,SEBEP,B26,SÜRE,"Uzun",BİLDİRİM,"Bildirimli",İL,$B$10,İLÇE,$B$11)/VLOOKUP($B$11,ABONE,10,FALSE)),0)</f>
        <v>2.2143524274509803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0.32422488249481546</v>
      </c>
      <c r="L26" s="12">
        <f>IFERROR((SUMIFS(SANAYIAG2,KAYNAK,A26,SEBEP,B26,SÜRE,"Uzun",BİLDİRİM,"Bildirimli",İL,$B$10,İLÇE,$B$11)/VLOOKUP($B$11,ABONE,12,FALSE)),0)</f>
        <v>0.67047012875000001</v>
      </c>
      <c r="M26" s="12">
        <f>IFERROR((SUMIFS(SANAYIOG2,KAYNAK,A26,SEBEP,B26,SÜRE,"Uzun",BİLDİRİM,"Bildirimli",İL,$B$10,İLÇE,$B$11)/VLOOKUP($B$11,ABONE,13,FALSE)),0)</f>
        <v>32.857350751219514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27.602349833265304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0.22518310482734649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1.2229686339051304E-2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1.2212016458360895E-2</v>
      </c>
      <c r="F28" s="12">
        <f>IFERROR((SUMIFS(TARIMSALAG2,KAYNAK,A28,SEBEP,B28,SÜRE,"Uzun",BİLDİRİM,"Bildirimli",İL,$B$10,İLÇE,$B$11)/VLOOKUP($B$11,ABONE,6,FALSE)),0)</f>
        <v>3.0523352763466047E-3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1.7149304776315792E-3</v>
      </c>
      <c r="I28" s="12">
        <f>IFERROR((SUMIFS(TICARETHANEAG2,KAYNAK,A28,SEBEP,B28,SÜRE,"Uzun",BİLDİRİM,"Bildirimli",İL,$B$10,İLÇE,$B$11)/VLOOKUP($B$11,ABONE,9,FALSE)),0)</f>
        <v>4.165503176483256E-3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4.0113052675238492E-3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1.0920924794621423E-2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0.18661358372935516</v>
      </c>
      <c r="D30" s="12">
        <f t="shared" ref="D30:O30" si="14">SUM(D25:D29)</f>
        <v>2.071149460626506</v>
      </c>
      <c r="E30" s="12">
        <f t="shared" si="14"/>
        <v>0.18933642740484977</v>
      </c>
      <c r="F30" s="12">
        <f t="shared" si="14"/>
        <v>0.48720650665807974</v>
      </c>
      <c r="G30" s="12">
        <f t="shared" si="14"/>
        <v>1.2869218728228227</v>
      </c>
      <c r="H30" s="12">
        <f t="shared" si="14"/>
        <v>0.83760810788552631</v>
      </c>
      <c r="I30" s="12">
        <f t="shared" si="14"/>
        <v>0.25573231163777321</v>
      </c>
      <c r="J30" s="12">
        <f t="shared" si="14"/>
        <v>2.2143524274509803</v>
      </c>
      <c r="K30" s="12">
        <f t="shared" si="14"/>
        <v>0.32823618776233932</v>
      </c>
      <c r="L30" s="12">
        <f t="shared" si="14"/>
        <v>0.67047012875000001</v>
      </c>
      <c r="M30" s="12">
        <f t="shared" si="14"/>
        <v>32.857350751219514</v>
      </c>
      <c r="N30" s="12">
        <f t="shared" si="14"/>
        <v>27.602349833265304</v>
      </c>
      <c r="O30" s="12">
        <f t="shared" si="14"/>
        <v>0.23610402962196791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57363</v>
      </c>
      <c r="D34" s="20">
        <f>VLOOKUP($B$11,ABONE,4,FALSE)</f>
        <v>83</v>
      </c>
      <c r="E34" s="20">
        <f>VLOOKUP($B$11,ABONE,5,FALSE)</f>
        <v>57446</v>
      </c>
      <c r="F34" s="20">
        <f>VLOOKUP($B$11,ABONE,6,FALSE)</f>
        <v>427</v>
      </c>
      <c r="G34" s="20">
        <f>VLOOKUP($B$11,ABONE,7,FALSE)</f>
        <v>333</v>
      </c>
      <c r="H34" s="20">
        <f>VLOOKUP($B$11,ABONE,8,FALSE)</f>
        <v>760</v>
      </c>
      <c r="I34" s="20">
        <f>VLOOKUP($B$11,ABONE,9,FALSE)</f>
        <v>9287</v>
      </c>
      <c r="J34" s="20">
        <f>VLOOKUP($B$11,ABONE,10,FALSE)</f>
        <v>357</v>
      </c>
      <c r="K34" s="20">
        <f>VLOOKUP($B$11,ABONE,11,FALSE)</f>
        <v>9644</v>
      </c>
      <c r="L34" s="20">
        <f>VLOOKUP($B$11,ABONE,12,FALSE)</f>
        <v>8</v>
      </c>
      <c r="M34" s="20">
        <f>VLOOKUP($B$11,ABONE,13,FALSE)</f>
        <v>41</v>
      </c>
      <c r="N34" s="20">
        <f>VLOOKUP($B$11,ABONE,14,FALSE)</f>
        <v>49</v>
      </c>
      <c r="O34" s="20">
        <f>VLOOKUP($B$11,ABONE,15,FALSE)</f>
        <v>67899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9738.5311795685702</v>
      </c>
      <c r="D35" s="20">
        <f>VLOOKUP($B$11,TUKETIM,4,FALSE)</f>
        <v>1047.7843944802455</v>
      </c>
      <c r="E35" s="20">
        <f>VLOOKUP($B$11,TUKETIM,5,FALSE)</f>
        <v>10786.315574048816</v>
      </c>
      <c r="F35" s="20">
        <f>VLOOKUP($B$11,TUKETIM,6,FALSE)</f>
        <v>125.72818428324339</v>
      </c>
      <c r="G35" s="20">
        <f>VLOOKUP($B$11,TUKETIM,7,FALSE)</f>
        <v>538.75288218459218</v>
      </c>
      <c r="H35" s="20">
        <f>VLOOKUP($B$11,TUKETIM,8,FALSE)</f>
        <v>664.4810664678356</v>
      </c>
      <c r="I35" s="20">
        <f>VLOOKUP($B$11,TUKETIM,9,FALSE)</f>
        <v>3962.26443295839</v>
      </c>
      <c r="J35" s="20">
        <f>VLOOKUP($B$11,TUKETIM,10,FALSE)</f>
        <v>4203.6378125950314</v>
      </c>
      <c r="K35" s="20">
        <f>VLOOKUP($B$11,TUKETIM,11,FALSE)</f>
        <v>8165.9022455534214</v>
      </c>
      <c r="L35" s="20">
        <f>VLOOKUP($B$11,TUKETIM,12,FALSE)</f>
        <v>109.05955901741054</v>
      </c>
      <c r="M35" s="20">
        <f>VLOOKUP($B$11,TUKETIM,13,FALSE)</f>
        <v>30957.647716023232</v>
      </c>
      <c r="N35" s="20">
        <f>VLOOKUP($B$11,TUKETIM,14,FALSE)</f>
        <v>31066.707275040641</v>
      </c>
      <c r="O35" s="20">
        <f>VLOOKUP($B$11,TUKETIM,15,FALSE)</f>
        <v>50683.406161110717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267833.08600000601</v>
      </c>
      <c r="D36" s="20">
        <f>VLOOKUP($B$11,ANLASMA,4,FALSE)</f>
        <v>2007.45</v>
      </c>
      <c r="E36" s="20">
        <f>VLOOKUP($B$11,ANLASMA,5,FALSE)</f>
        <v>269840.53600000602</v>
      </c>
      <c r="F36" s="20">
        <f>VLOOKUP($B$11,ANLASMA,6,FALSE)</f>
        <v>1928.5609999999999</v>
      </c>
      <c r="G36" s="20">
        <f>VLOOKUP($B$11,ANLASMA,7,FALSE)</f>
        <v>5123.4620000000004</v>
      </c>
      <c r="H36" s="20">
        <f>VLOOKUP($B$11,ANLASMA,8,FALSE)</f>
        <v>7052.0230000000001</v>
      </c>
      <c r="I36" s="20">
        <f>VLOOKUP($B$11,ANLASMA,9,FALSE)</f>
        <v>48711.6560000014</v>
      </c>
      <c r="J36" s="20">
        <f>VLOOKUP($B$11,ANLASMA,10,FALSE)</f>
        <v>134633.28</v>
      </c>
      <c r="K36" s="20">
        <f>VLOOKUP($B$11,ANLASMA,11,FALSE)</f>
        <v>183344.93600000138</v>
      </c>
      <c r="L36" s="20">
        <f>VLOOKUP($B$11,ANLASMA,12,FALSE)</f>
        <v>378.15</v>
      </c>
      <c r="M36" s="20">
        <f>VLOOKUP($B$11,ANLASMA,13,FALSE)</f>
        <v>103942</v>
      </c>
      <c r="N36" s="20">
        <f>VLOOKUP($B$11,ANLASMA,14,FALSE)</f>
        <v>104320.15</v>
      </c>
      <c r="O36" s="20">
        <f>VLOOKUP($B$11,ANLASMA,15,FALSE)</f>
        <v>564557.64500000747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1701E6-CBBA-44C3-90A4-A2AA7C41CD61}">
      <formula1>10</formula1>
      <formula2>10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FA007-0158-4B81-BA73-D916263A7CA9}">
  <sheetPr>
    <tabColor theme="9"/>
  </sheetPr>
  <dimension ref="A1:AC67"/>
  <sheetViews>
    <sheetView topLeftCell="A12" workbookViewId="0">
      <selection activeCell="D19" sqref="D1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129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1.262986263096624E-2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1.261297680637098E-2</v>
      </c>
      <c r="F15" s="12">
        <f t="shared" ref="F15:F21" si="3">IFERROR((SUMIFS(TARIMSALAG2,KAYNAK,A15,SEBEP,B15,SÜRE,"Uzun",BİLDİRİM,"Bildirimsiz",İL,$B$10,İLÇE,$B$11)/VLOOKUP($B$11,ABONE,6,FALSE)),0)</f>
        <v>7.3084864038069344E-4</v>
      </c>
      <c r="G15" s="12">
        <f t="shared" ref="G15:G21" si="4">IFERROR((SUMIFS(TARIMSALOG2,KAYNAK,A15,SEBEP,B15,SÜRE,"Uzun",BİLDİRİM,"Bildirimsiz",İL,$B$10,İLÇE,$B$11)/VLOOKUP($B$11,ABONE,7,FALSE)),0)</f>
        <v>1.4465531094527362E-2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5.5847759780219778E-3</v>
      </c>
      <c r="I15" s="12">
        <f t="shared" ref="I15:I21" si="6">IFERROR((SUMIFS(TICARETHANEAG2,KAYNAK,A15,SEBEP,B15,SÜRE,"Uzun",BİLDİRİM,"Bildirimsiz",İL,$B$10,İLÇE,$B$11)/VLOOKUP($B$11,ABONE,9,FALSE)),0)</f>
        <v>3.2972954221644056E-2</v>
      </c>
      <c r="J15" s="12">
        <f t="shared" ref="J15:J21" si="7">IFERROR((SUMIFS(TICARETHANEOG2,KAYNAK,A15,SEBEP,B15,SÜRE,"Uzun",BİLDİRİM,"Bildirimsiz",İL,$B$10,İLÇE,$B$11)/VLOOKUP($B$11,ABONE,10,FALSE)),0)</f>
        <v>0.80220639860139853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5.9296707149267124E-2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26.546806818181821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14.879738853503186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4.1304014359112788E-2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9.068893248884749E-2</v>
      </c>
      <c r="D16" s="12">
        <f t="shared" si="1"/>
        <v>15.305038080869563</v>
      </c>
      <c r="E16" s="12">
        <f t="shared" si="2"/>
        <v>0.1110301538114515</v>
      </c>
      <c r="F16" s="12">
        <f t="shared" si="3"/>
        <v>0.43031335619294031</v>
      </c>
      <c r="G16" s="12">
        <f t="shared" si="4"/>
        <v>1.3776708929975123</v>
      </c>
      <c r="H16" s="12">
        <f t="shared" si="5"/>
        <v>0.76511575601310555</v>
      </c>
      <c r="I16" s="12">
        <f t="shared" si="6"/>
        <v>0.45346792590286816</v>
      </c>
      <c r="J16" s="12">
        <f t="shared" si="7"/>
        <v>7.477712310087413</v>
      </c>
      <c r="K16" s="12">
        <f t="shared" si="8"/>
        <v>0.69384290572659291</v>
      </c>
      <c r="L16" s="12">
        <f t="shared" si="9"/>
        <v>18.659158949275366</v>
      </c>
      <c r="M16" s="12">
        <f t="shared" si="10"/>
        <v>135.45572316931819</v>
      </c>
      <c r="N16" s="12">
        <f t="shared" si="11"/>
        <v>84.124749085350317</v>
      </c>
      <c r="O16" s="16">
        <f t="shared" si="12"/>
        <v>0.35217574155618298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9.3965040745052383E-4</v>
      </c>
      <c r="D17" s="12">
        <f t="shared" si="1"/>
        <v>1.665788E-2</v>
      </c>
      <c r="E17" s="12">
        <f t="shared" si="2"/>
        <v>9.606653048886822E-4</v>
      </c>
      <c r="F17" s="12">
        <f t="shared" si="3"/>
        <v>0.12144306594153638</v>
      </c>
      <c r="G17" s="12">
        <f t="shared" si="4"/>
        <v>0.1129973880597015</v>
      </c>
      <c r="H17" s="12">
        <f t="shared" si="5"/>
        <v>0.11845830769230771</v>
      </c>
      <c r="I17" s="12">
        <f t="shared" si="6"/>
        <v>1.1109362633958991E-2</v>
      </c>
      <c r="J17" s="12">
        <f t="shared" si="7"/>
        <v>2.2464067167832167</v>
      </c>
      <c r="K17" s="12">
        <f t="shared" si="8"/>
        <v>8.7602936464253656E-2</v>
      </c>
      <c r="L17" s="12">
        <f t="shared" si="9"/>
        <v>0</v>
      </c>
      <c r="M17" s="12">
        <f t="shared" si="10"/>
        <v>13.218354545454547</v>
      </c>
      <c r="N17" s="12">
        <f t="shared" si="11"/>
        <v>7.4090140127388544</v>
      </c>
      <c r="O17" s="16">
        <f t="shared" si="12"/>
        <v>3.024205077580349E-2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2.272996668585564E-2</v>
      </c>
      <c r="D19" s="12">
        <f t="shared" si="1"/>
        <v>0</v>
      </c>
      <c r="E19" s="12">
        <f t="shared" si="2"/>
        <v>2.2699577263442419E-2</v>
      </c>
      <c r="F19" s="12">
        <f t="shared" si="3"/>
        <v>3.2845591397008843E-2</v>
      </c>
      <c r="G19" s="12">
        <f t="shared" si="4"/>
        <v>0</v>
      </c>
      <c r="H19" s="12">
        <f t="shared" si="5"/>
        <v>2.1237742832967036E-2</v>
      </c>
      <c r="I19" s="12">
        <f t="shared" si="6"/>
        <v>2.3864834513648018E-2</v>
      </c>
      <c r="J19" s="12">
        <f t="shared" si="7"/>
        <v>0</v>
      </c>
      <c r="K19" s="12">
        <f t="shared" si="8"/>
        <v>2.3048161744171101E-2</v>
      </c>
      <c r="L19" s="12">
        <f t="shared" si="9"/>
        <v>0.82482039710144928</v>
      </c>
      <c r="M19" s="12">
        <f t="shared" si="10"/>
        <v>0</v>
      </c>
      <c r="N19" s="12">
        <f t="shared" si="11"/>
        <v>0.3625006840764331</v>
      </c>
      <c r="O19" s="16">
        <f t="shared" si="12"/>
        <v>2.3188459275285234E-2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0.12698841221311991</v>
      </c>
      <c r="D22" s="12">
        <f t="shared" ref="D22:O22" si="13">SUM(D15:D21)</f>
        <v>15.321695960869564</v>
      </c>
      <c r="E22" s="12">
        <f t="shared" si="13"/>
        <v>0.14730337318615358</v>
      </c>
      <c r="F22" s="12">
        <f t="shared" si="13"/>
        <v>0.5853328621718662</v>
      </c>
      <c r="G22" s="12">
        <f t="shared" si="13"/>
        <v>1.5051338121517412</v>
      </c>
      <c r="H22" s="12">
        <f t="shared" si="13"/>
        <v>0.91039658251640232</v>
      </c>
      <c r="I22" s="12">
        <f t="shared" si="13"/>
        <v>0.52141507727211922</v>
      </c>
      <c r="J22" s="12">
        <f t="shared" si="13"/>
        <v>10.526325425472027</v>
      </c>
      <c r="K22" s="12">
        <f t="shared" si="13"/>
        <v>0.86379071108428485</v>
      </c>
      <c r="L22" s="12">
        <f t="shared" si="13"/>
        <v>19.483979346376813</v>
      </c>
      <c r="M22" s="12">
        <f t="shared" si="13"/>
        <v>175.22088453295456</v>
      </c>
      <c r="N22" s="12">
        <f t="shared" si="13"/>
        <v>106.77600263566879</v>
      </c>
      <c r="O22" s="12">
        <f t="shared" si="13"/>
        <v>0.4469102659663845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0.79481184543492445</v>
      </c>
      <c r="D26" s="12">
        <f>IFERROR((SUMIFS(MESKENOG2,KAYNAK,A26,SEBEP,B26,SÜRE,"Uzun",BİLDİRİM,"Bildirimli",İL,$B$10,İLÇE,$B$11)/VLOOKUP($B$11,ABONE,4,FALSE)),0)</f>
        <v>0.55547892956521738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0.79449186304435271</v>
      </c>
      <c r="F26" s="12">
        <f>IFERROR((SUMIFS(TARIMSALAG2,KAYNAK,A26,SEBEP,B26,SÜRE,"Uzun",BİLDİRİM,"Bildirimli",İL,$B$10,İLÇE,$B$11)/VLOOKUP($B$11,ABONE,6,FALSE)),0)</f>
        <v>0.26906549095173354</v>
      </c>
      <c r="G26" s="12">
        <f>IFERROR((SUMIFS(TARIMSALOG2,KAYNAK,A26,SEBEP,B26,SÜRE,"Uzun",BİLDİRİM,"Bildirimli",İL,$B$10,İLÇE,$B$11)/VLOOKUP($B$11,ABONE,7,FALSE)),0)</f>
        <v>0.58244682748756227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0.37981652153406598</v>
      </c>
      <c r="I26" s="12">
        <f>IFERROR((SUMIFS(TICARETHANEAG2,KAYNAK,A26,SEBEP,B26,SÜRE,"Uzun",BİLDİRİM,"Bildirimli",İL,$B$10,İLÇE,$B$11)/VLOOKUP($B$11,ABONE,9,FALSE)),0)</f>
        <v>1.185109856668525</v>
      </c>
      <c r="J26" s="12">
        <f>IFERROR((SUMIFS(TICARETHANEOG2,KAYNAK,A26,SEBEP,B26,SÜRE,"Uzun",BİLDİRİM,"Bildirimli",İL,$B$10,İLÇE,$B$11)/VLOOKUP($B$11,ABONE,10,FALSE)),0)</f>
        <v>9.5592838076923066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1.4716804519413702</v>
      </c>
      <c r="L26" s="12">
        <f>IFERROR((SUMIFS(SANAYIAG2,KAYNAK,A26,SEBEP,B26,SÜRE,"Uzun",BİLDİRİM,"Bildirimli",İL,$B$10,İLÇE,$B$11)/VLOOKUP($B$11,ABONE,12,FALSE)),0)</f>
        <v>9.9800771304347826</v>
      </c>
      <c r="M26" s="12">
        <f>IFERROR((SUMIFS(SANAYIOG2,KAYNAK,A26,SEBEP,B26,SÜRE,"Uzun",BİLDİRİM,"Bildirimli",İL,$B$10,İLÇE,$B$11)/VLOOKUP($B$11,ABONE,13,FALSE)),0)</f>
        <v>102.06521079545452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61.594674343949031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0.97113550637992507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2.3778109429569265E-4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2.3746318665349066E-4</v>
      </c>
      <c r="F28" s="12">
        <f>IFERROR((SUMIFS(TARIMSALAG2,KAYNAK,A28,SEBEP,B28,SÜRE,"Uzun",BİLDİRİM,"Bildirimli",İL,$B$10,İLÇE,$B$11)/VLOOKUP($B$11,ABONE,6,FALSE)),0)</f>
        <v>9.221263086335826E-3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5.9624079120879116E-3</v>
      </c>
      <c r="I28" s="12">
        <f>IFERROR((SUMIFS(TICARETHANEAG2,KAYNAK,A28,SEBEP,B28,SÜRE,"Uzun",BİLDİRİM,"Bildirimli",İL,$B$10,İLÇE,$B$11)/VLOOKUP($B$11,ABONE,9,FALSE)),0)</f>
        <v>4.8329241404943312E-3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4.6675378043673343E-3</v>
      </c>
      <c r="L28" s="12">
        <f>IFERROR((SUMIFS(SANAYIAG2,KAYNAK,A28,SEBEP,B28,SÜRE,"Uzun",BİLDİRİM,"Bildirimli",İL,$B$10,İLÇE,$B$11)/VLOOKUP($B$11,ABONE,12,FALSE)),0)</f>
        <v>2.6703797101449277E-2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1.1736063694267516E-2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1.1859490529333469E-3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0.79504962652922018</v>
      </c>
      <c r="D30" s="12">
        <f t="shared" ref="D30:O30" si="14">SUM(D25:D29)</f>
        <v>0.55547892956521738</v>
      </c>
      <c r="E30" s="12">
        <f t="shared" si="14"/>
        <v>0.79472932623100623</v>
      </c>
      <c r="F30" s="12">
        <f t="shared" si="14"/>
        <v>0.27828675403806935</v>
      </c>
      <c r="G30" s="12">
        <f t="shared" si="14"/>
        <v>0.58244682748756227</v>
      </c>
      <c r="H30" s="12">
        <f t="shared" si="14"/>
        <v>0.38577892944615388</v>
      </c>
      <c r="I30" s="12">
        <f t="shared" si="14"/>
        <v>1.1899427808090193</v>
      </c>
      <c r="J30" s="12">
        <f t="shared" si="14"/>
        <v>9.5592838076923066</v>
      </c>
      <c r="K30" s="12">
        <f t="shared" si="14"/>
        <v>1.4763479897457374</v>
      </c>
      <c r="L30" s="12">
        <f t="shared" si="14"/>
        <v>10.006780927536232</v>
      </c>
      <c r="M30" s="12">
        <f t="shared" si="14"/>
        <v>102.06521079545452</v>
      </c>
      <c r="N30" s="12">
        <f t="shared" si="14"/>
        <v>61.606410407643295</v>
      </c>
      <c r="O30" s="12">
        <f t="shared" si="14"/>
        <v>0.97232145543285842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85900</v>
      </c>
      <c r="D34" s="20">
        <f>VLOOKUP($B$11,ABONE,4,FALSE)</f>
        <v>115</v>
      </c>
      <c r="E34" s="20">
        <f>VLOOKUP($B$11,ABONE,5,FALSE)</f>
        <v>86015</v>
      </c>
      <c r="F34" s="20">
        <f>VLOOKUP($B$11,ABONE,6,FALSE)</f>
        <v>2942</v>
      </c>
      <c r="G34" s="20">
        <f>VLOOKUP($B$11,ABONE,7,FALSE)</f>
        <v>1608</v>
      </c>
      <c r="H34" s="20">
        <f>VLOOKUP($B$11,ABONE,8,FALSE)</f>
        <v>4550</v>
      </c>
      <c r="I34" s="20">
        <f>VLOOKUP($B$11,ABONE,9,FALSE)</f>
        <v>16143</v>
      </c>
      <c r="J34" s="20">
        <f>VLOOKUP($B$11,ABONE,10,FALSE)</f>
        <v>572</v>
      </c>
      <c r="K34" s="20">
        <f>VLOOKUP($B$11,ABONE,11,FALSE)</f>
        <v>16715</v>
      </c>
      <c r="L34" s="20">
        <f>VLOOKUP($B$11,ABONE,12,FALSE)</f>
        <v>69</v>
      </c>
      <c r="M34" s="20">
        <f>VLOOKUP($B$11,ABONE,13,FALSE)</f>
        <v>88</v>
      </c>
      <c r="N34" s="20">
        <f>VLOOKUP($B$11,ABONE,14,FALSE)</f>
        <v>157</v>
      </c>
      <c r="O34" s="20">
        <f>VLOOKUP($B$11,ABONE,15,FALSE)</f>
        <v>107437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14073.451854294015</v>
      </c>
      <c r="D35" s="20">
        <f>VLOOKUP($B$11,TUKETIM,4,FALSE)</f>
        <v>560.84825349748564</v>
      </c>
      <c r="E35" s="20">
        <f>VLOOKUP($B$11,TUKETIM,5,FALSE)</f>
        <v>14634.300107791501</v>
      </c>
      <c r="F35" s="20">
        <f>VLOOKUP($B$11,TUKETIM,6,FALSE)</f>
        <v>1588.8654581305721</v>
      </c>
      <c r="G35" s="20">
        <f>VLOOKUP($B$11,TUKETIM,7,FALSE)</f>
        <v>1652.3252836105653</v>
      </c>
      <c r="H35" s="20">
        <f>VLOOKUP($B$11,TUKETIM,8,FALSE)</f>
        <v>3241.1907417411376</v>
      </c>
      <c r="I35" s="20">
        <f>VLOOKUP($B$11,TUKETIM,9,FALSE)</f>
        <v>7217.1420070324102</v>
      </c>
      <c r="J35" s="20">
        <f>VLOOKUP($B$11,TUKETIM,10,FALSE)</f>
        <v>4608.6403409033828</v>
      </c>
      <c r="K35" s="20">
        <f>VLOOKUP($B$11,TUKETIM,11,FALSE)</f>
        <v>11825.782347935794</v>
      </c>
      <c r="L35" s="20">
        <f>VLOOKUP($B$11,TUKETIM,12,FALSE)</f>
        <v>581.86287617461846</v>
      </c>
      <c r="M35" s="20">
        <f>VLOOKUP($B$11,TUKETIM,13,FALSE)</f>
        <v>17160.145044625351</v>
      </c>
      <c r="N35" s="20">
        <f>VLOOKUP($B$11,TUKETIM,14,FALSE)</f>
        <v>17742.00792079997</v>
      </c>
      <c r="O35" s="20">
        <f>VLOOKUP($B$11,TUKETIM,15,FALSE)</f>
        <v>47443.281118268402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431980.77500001405</v>
      </c>
      <c r="D36" s="20">
        <f>VLOOKUP($B$11,ANLASMA,4,FALSE)</f>
        <v>1253.82</v>
      </c>
      <c r="E36" s="20">
        <f>VLOOKUP($B$11,ANLASMA,5,FALSE)</f>
        <v>433234.59500001406</v>
      </c>
      <c r="F36" s="20">
        <f>VLOOKUP($B$11,ANLASMA,6,FALSE)</f>
        <v>16233.6080000002</v>
      </c>
      <c r="G36" s="20">
        <f>VLOOKUP($B$11,ANLASMA,7,FALSE)</f>
        <v>51211.188999999998</v>
      </c>
      <c r="H36" s="20">
        <f>VLOOKUP($B$11,ANLASMA,8,FALSE)</f>
        <v>67444.797000000195</v>
      </c>
      <c r="I36" s="20">
        <f>VLOOKUP($B$11,ANLASMA,9,FALSE)</f>
        <v>81999.972999996404</v>
      </c>
      <c r="J36" s="20">
        <f>VLOOKUP($B$11,ANLASMA,10,FALSE)</f>
        <v>72566.885999999999</v>
      </c>
      <c r="K36" s="20">
        <f>VLOOKUP($B$11,ANLASMA,11,FALSE)</f>
        <v>154566.85899999639</v>
      </c>
      <c r="L36" s="20">
        <f>VLOOKUP($B$11,ANLASMA,12,FALSE)</f>
        <v>1978.415</v>
      </c>
      <c r="M36" s="20">
        <f>VLOOKUP($B$11,ANLASMA,13,FALSE)</f>
        <v>52157</v>
      </c>
      <c r="N36" s="20">
        <f>VLOOKUP($B$11,ANLASMA,14,FALSE)</f>
        <v>54135.415000000001</v>
      </c>
      <c r="O36" s="20">
        <f>VLOOKUP($B$11,ANLASMA,15,FALSE)</f>
        <v>709381.66600001068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240B3D0-806B-413D-BCC6-0862DDB27893}">
      <formula1>10</formula1>
      <formula2>10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0C72C-A3AB-4D3A-9080-6EFC8332B7DF}">
  <sheetPr>
    <tabColor theme="9"/>
  </sheetPr>
  <dimension ref="A1:AC67"/>
  <sheetViews>
    <sheetView topLeftCell="A9" workbookViewId="0">
      <selection activeCell="D15" sqref="D15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114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3.0869321133192393E-2</v>
      </c>
      <c r="D16" s="12">
        <f t="shared" si="1"/>
        <v>1.8776925303999996</v>
      </c>
      <c r="E16" s="12">
        <f t="shared" si="2"/>
        <v>3.5737068126515552E-2</v>
      </c>
      <c r="F16" s="12">
        <f t="shared" si="3"/>
        <v>0.52085844842975215</v>
      </c>
      <c r="G16" s="12">
        <f t="shared" si="4"/>
        <v>1.7853828871913577</v>
      </c>
      <c r="H16" s="12">
        <f t="shared" si="5"/>
        <v>1.174818413567438</v>
      </c>
      <c r="I16" s="12">
        <f t="shared" si="6"/>
        <v>1.8698050066546998E-2</v>
      </c>
      <c r="J16" s="12">
        <f t="shared" si="7"/>
        <v>0.76975438416666664</v>
      </c>
      <c r="K16" s="12">
        <f t="shared" si="8"/>
        <v>4.7361717519709225E-2</v>
      </c>
      <c r="L16" s="12">
        <f t="shared" si="9"/>
        <v>0</v>
      </c>
      <c r="M16" s="12">
        <f t="shared" si="10"/>
        <v>32.040374533333335</v>
      </c>
      <c r="N16" s="12">
        <f t="shared" si="11"/>
        <v>26.214851890909095</v>
      </c>
      <c r="O16" s="16">
        <f t="shared" si="12"/>
        <v>0.17016371231203709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4.9724923468287526E-3</v>
      </c>
      <c r="D19" s="12">
        <f t="shared" si="1"/>
        <v>0</v>
      </c>
      <c r="E19" s="12">
        <f t="shared" si="2"/>
        <v>4.959386146652609E-3</v>
      </c>
      <c r="F19" s="12">
        <f t="shared" si="3"/>
        <v>2.6233632892561982E-4</v>
      </c>
      <c r="G19" s="12">
        <f t="shared" si="4"/>
        <v>0</v>
      </c>
      <c r="H19" s="12">
        <f t="shared" si="5"/>
        <v>1.2666678292098962E-4</v>
      </c>
      <c r="I19" s="12">
        <f t="shared" si="6"/>
        <v>5.6520176640198396E-3</v>
      </c>
      <c r="J19" s="12">
        <f t="shared" si="7"/>
        <v>0</v>
      </c>
      <c r="K19" s="12">
        <f t="shared" si="8"/>
        <v>5.4363114015129489E-3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4.5686341679328181E-3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3.5841813480021148E-2</v>
      </c>
      <c r="D22" s="12">
        <f t="shared" ref="D22:O22" si="13">SUM(D15:D21)</f>
        <v>1.8776925303999996</v>
      </c>
      <c r="E22" s="12">
        <f t="shared" si="13"/>
        <v>4.0696454273168162E-2</v>
      </c>
      <c r="F22" s="12">
        <f t="shared" si="13"/>
        <v>0.52112078475867774</v>
      </c>
      <c r="G22" s="12">
        <f t="shared" si="13"/>
        <v>1.7853828871913577</v>
      </c>
      <c r="H22" s="12">
        <f t="shared" si="13"/>
        <v>1.1749450803503589</v>
      </c>
      <c r="I22" s="12">
        <f t="shared" si="13"/>
        <v>2.4350067730566839E-2</v>
      </c>
      <c r="J22" s="12">
        <f t="shared" si="13"/>
        <v>0.76975438416666664</v>
      </c>
      <c r="K22" s="12">
        <f t="shared" si="13"/>
        <v>5.2798028921222172E-2</v>
      </c>
      <c r="L22" s="12">
        <f t="shared" si="13"/>
        <v>0</v>
      </c>
      <c r="M22" s="12">
        <f t="shared" si="13"/>
        <v>32.040374533333335</v>
      </c>
      <c r="N22" s="12">
        <f t="shared" si="13"/>
        <v>26.214851890909095</v>
      </c>
      <c r="O22" s="12">
        <f t="shared" si="13"/>
        <v>0.17473234647996991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0.24503002716701905</v>
      </c>
      <c r="D26" s="12">
        <f>IFERROR((SUMIFS(MESKENOG2,KAYNAK,A26,SEBEP,B26,SÜRE,"Uzun",BİLDİRİM,"Bildirimli",İL,$B$10,İLÇE,$B$11)/VLOOKUP($B$11,ABONE,4,FALSE)),0)</f>
        <v>1.637746704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0.24870086711649975</v>
      </c>
      <c r="F26" s="12">
        <f>IFERROR((SUMIFS(TARIMSALAG2,KAYNAK,A26,SEBEP,B26,SÜRE,"Uzun",BİLDİRİM,"Bildirimli",İL,$B$10,İLÇE,$B$11)/VLOOKUP($B$11,ABONE,6,FALSE)),0)</f>
        <v>0.42755560330578518</v>
      </c>
      <c r="G26" s="12">
        <f>IFERROR((SUMIFS(TARIMSALOG2,KAYNAK,A26,SEBEP,B26,SÜRE,"Uzun",BİLDİRİM,"Bildirimli",İL,$B$10,İLÇE,$B$11)/VLOOKUP($B$11,ABONE,7,FALSE)),0)</f>
        <v>2.9840537037037036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1.7496711412609736</v>
      </c>
      <c r="I26" s="12">
        <f>IFERROR((SUMIFS(TICARETHANEAG2,KAYNAK,A26,SEBEP,B26,SÜRE,"Uzun",BİLDİRİM,"Bildirimli",İL,$B$10,İLÇE,$B$11)/VLOOKUP($B$11,ABONE,9,FALSE)),0)</f>
        <v>0.35074519225318845</v>
      </c>
      <c r="J26" s="12">
        <f>IFERROR((SUMIFS(TICARETHANEOG2,KAYNAK,A26,SEBEP,B26,SÜRE,"Uzun",BİLDİRİM,"Bildirimli",İL,$B$10,İLÇE,$B$11)/VLOOKUP($B$11,ABONE,10,FALSE)),0)</f>
        <v>7.3052009559523814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0.61615831544752386</v>
      </c>
      <c r="L26" s="12">
        <f>IFERROR((SUMIFS(SANAYIAG2,KAYNAK,A26,SEBEP,B26,SÜRE,"Uzun",BİLDİRİM,"Bildirimli",İL,$B$10,İLÇE,$B$11)/VLOOKUP($B$11,ABONE,12,FALSE)),0)</f>
        <v>0.336637825</v>
      </c>
      <c r="M26" s="12">
        <f>IFERROR((SUMIFS(SANAYIOG2,KAYNAK,A26,SEBEP,B26,SÜRE,"Uzun",BİLDİRİM,"Bildirimli",İL,$B$10,İLÇE,$B$11)/VLOOKUP($B$11,ABONE,13,FALSE)),0)</f>
        <v>21.593335777777778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17.728481604545454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0.47123115170270263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5.9028047568710364E-2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5.8872464944649448E-2</v>
      </c>
      <c r="F28" s="12">
        <f>IFERROR((SUMIFS(TARIMSALAG2,KAYNAK,A28,SEBEP,B28,SÜRE,"Uzun",BİLDİRİM,"Bildirimli",İL,$B$10,İLÇE,$B$11)/VLOOKUP($B$11,ABONE,6,FALSE)),0)</f>
        <v>8.1801937190082645E-4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3.9497343974461292E-4</v>
      </c>
      <c r="I28" s="12">
        <f>IFERROR((SUMIFS(TICARETHANEAG2,KAYNAK,A28,SEBEP,B28,SÜRE,"Uzun",BİLDİRİM,"Bildirimli",İL,$B$10,İLÇE,$B$11)/VLOOKUP($B$11,ABONE,9,FALSE)),0)</f>
        <v>2.3144544166273026E-2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2.226124488868696E-2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4.6941871175289578E-2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0.30405807473572943</v>
      </c>
      <c r="D30" s="12">
        <f t="shared" ref="D30:O30" si="14">SUM(D25:D29)</f>
        <v>1.637746704</v>
      </c>
      <c r="E30" s="12">
        <f t="shared" si="14"/>
        <v>0.30757333206114917</v>
      </c>
      <c r="F30" s="12">
        <f t="shared" si="14"/>
        <v>0.42837362267768603</v>
      </c>
      <c r="G30" s="12">
        <f t="shared" si="14"/>
        <v>2.9840537037037036</v>
      </c>
      <c r="H30" s="12">
        <f t="shared" si="14"/>
        <v>1.7500661147007182</v>
      </c>
      <c r="I30" s="12">
        <f t="shared" si="14"/>
        <v>0.37388973641946149</v>
      </c>
      <c r="J30" s="12">
        <f t="shared" si="14"/>
        <v>7.3052009559523814</v>
      </c>
      <c r="K30" s="12">
        <f t="shared" si="14"/>
        <v>0.63841956033621083</v>
      </c>
      <c r="L30" s="12">
        <f t="shared" si="14"/>
        <v>0.336637825</v>
      </c>
      <c r="M30" s="12">
        <f t="shared" si="14"/>
        <v>21.593335777777778</v>
      </c>
      <c r="N30" s="12">
        <f t="shared" si="14"/>
        <v>17.728481604545454</v>
      </c>
      <c r="O30" s="12">
        <f t="shared" si="14"/>
        <v>0.51817302287799216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9460</v>
      </c>
      <c r="D34" s="20">
        <f>VLOOKUP($B$11,ABONE,4,FALSE)</f>
        <v>25</v>
      </c>
      <c r="E34" s="20">
        <f>VLOOKUP($B$11,ABONE,5,FALSE)</f>
        <v>9485</v>
      </c>
      <c r="F34" s="20">
        <f>VLOOKUP($B$11,ABONE,6,FALSE)</f>
        <v>605</v>
      </c>
      <c r="G34" s="20">
        <f>VLOOKUP($B$11,ABONE,7,FALSE)</f>
        <v>648</v>
      </c>
      <c r="H34" s="20">
        <f>VLOOKUP($B$11,ABONE,8,FALSE)</f>
        <v>1253</v>
      </c>
      <c r="I34" s="20">
        <f>VLOOKUP($B$11,ABONE,9,FALSE)</f>
        <v>2117</v>
      </c>
      <c r="J34" s="20">
        <f>VLOOKUP($B$11,ABONE,10,FALSE)</f>
        <v>84</v>
      </c>
      <c r="K34" s="20">
        <f>VLOOKUP($B$11,ABONE,11,FALSE)</f>
        <v>2201</v>
      </c>
      <c r="L34" s="20">
        <f>VLOOKUP($B$11,ABONE,12,FALSE)</f>
        <v>2</v>
      </c>
      <c r="M34" s="20">
        <f>VLOOKUP($B$11,ABONE,13,FALSE)</f>
        <v>9</v>
      </c>
      <c r="N34" s="20">
        <f>VLOOKUP($B$11,ABONE,14,FALSE)</f>
        <v>11</v>
      </c>
      <c r="O34" s="20">
        <f>VLOOKUP($B$11,ABONE,15,FALSE)</f>
        <v>12950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1410.7678247426056</v>
      </c>
      <c r="D35" s="20">
        <f>VLOOKUP($B$11,TUKETIM,4,FALSE)</f>
        <v>28.462299999999999</v>
      </c>
      <c r="E35" s="20">
        <f>VLOOKUP($B$11,TUKETIM,5,FALSE)</f>
        <v>1439.2301247426055</v>
      </c>
      <c r="F35" s="20">
        <f>VLOOKUP($B$11,TUKETIM,6,FALSE)</f>
        <v>422.67756375901223</v>
      </c>
      <c r="G35" s="20">
        <f>VLOOKUP($B$11,TUKETIM,7,FALSE)</f>
        <v>1137.4021825392015</v>
      </c>
      <c r="H35" s="20">
        <f>VLOOKUP($B$11,TUKETIM,8,FALSE)</f>
        <v>1560.0797462982136</v>
      </c>
      <c r="I35" s="20">
        <f>VLOOKUP($B$11,TUKETIM,9,FALSE)</f>
        <v>717.74886842559476</v>
      </c>
      <c r="J35" s="20">
        <f>VLOOKUP($B$11,TUKETIM,10,FALSE)</f>
        <v>705.65946094001833</v>
      </c>
      <c r="K35" s="20">
        <f>VLOOKUP($B$11,TUKETIM,11,FALSE)</f>
        <v>1423.4083293656131</v>
      </c>
      <c r="L35" s="20">
        <f>VLOOKUP($B$11,TUKETIM,12,FALSE)</f>
        <v>11.813800000000001</v>
      </c>
      <c r="M35" s="20">
        <f>VLOOKUP($B$11,TUKETIM,13,FALSE)</f>
        <v>1437.015605479452</v>
      </c>
      <c r="N35" s="20">
        <f>VLOOKUP($B$11,TUKETIM,14,FALSE)</f>
        <v>1448.8294054794519</v>
      </c>
      <c r="O35" s="20">
        <f>VLOOKUP($B$11,TUKETIM,15,FALSE)</f>
        <v>5871.547605885884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44506.476999999904</v>
      </c>
      <c r="D36" s="20">
        <f>VLOOKUP($B$11,ANLASMA,4,FALSE)</f>
        <v>211.52</v>
      </c>
      <c r="E36" s="20">
        <f>VLOOKUP($B$11,ANLASMA,5,FALSE)</f>
        <v>44717.996999999901</v>
      </c>
      <c r="F36" s="20">
        <f>VLOOKUP($B$11,ANLASMA,6,FALSE)</f>
        <v>3985.855</v>
      </c>
      <c r="G36" s="20">
        <f>VLOOKUP($B$11,ANLASMA,7,FALSE)</f>
        <v>13171.245000000001</v>
      </c>
      <c r="H36" s="20">
        <f>VLOOKUP($B$11,ANLASMA,8,FALSE)</f>
        <v>17157.100000000002</v>
      </c>
      <c r="I36" s="20">
        <f>VLOOKUP($B$11,ANLASMA,9,FALSE)</f>
        <v>10771.294</v>
      </c>
      <c r="J36" s="20">
        <f>VLOOKUP($B$11,ANLASMA,10,FALSE)</f>
        <v>19057.986000000001</v>
      </c>
      <c r="K36" s="20">
        <f>VLOOKUP($B$11,ANLASMA,11,FALSE)</f>
        <v>29829.279999999999</v>
      </c>
      <c r="L36" s="20">
        <f>VLOOKUP($B$11,ANLASMA,12,FALSE)</f>
        <v>19.52</v>
      </c>
      <c r="M36" s="20">
        <f>VLOOKUP($B$11,ANLASMA,13,FALSE)</f>
        <v>5968</v>
      </c>
      <c r="N36" s="20">
        <f>VLOOKUP($B$11,ANLASMA,14,FALSE)</f>
        <v>5987.52</v>
      </c>
      <c r="O36" s="20">
        <f>VLOOKUP($B$11,ANLASMA,15,FALSE)</f>
        <v>97691.89699999991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30CD6A5-B94D-460E-B76B-01E3E3D6114C}">
      <formula1>10</formula1>
      <formula2>10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2B81B-CD93-44C0-9A52-A2EBDC9C0773}">
  <sheetPr>
    <tabColor theme="9"/>
  </sheetPr>
  <dimension ref="A1:AC67"/>
  <sheetViews>
    <sheetView topLeftCell="A12" workbookViewId="0">
      <selection activeCell="A12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118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0.11594085339933032</v>
      </c>
      <c r="D16" s="12">
        <f t="shared" si="1"/>
        <v>3.1028896947368421</v>
      </c>
      <c r="E16" s="12">
        <f t="shared" si="2"/>
        <v>0.12418011414053425</v>
      </c>
      <c r="F16" s="12">
        <f t="shared" si="3"/>
        <v>0.21683651559087203</v>
      </c>
      <c r="G16" s="12">
        <f t="shared" si="4"/>
        <v>0.21057130998043055</v>
      </c>
      <c r="H16" s="12">
        <f t="shared" si="5"/>
        <v>0.21499444420598388</v>
      </c>
      <c r="I16" s="12">
        <f t="shared" si="6"/>
        <v>0.2335954552109181</v>
      </c>
      <c r="J16" s="12">
        <f t="shared" si="7"/>
        <v>2.806070564590164</v>
      </c>
      <c r="K16" s="12">
        <f t="shared" si="8"/>
        <v>0.32739161879258816</v>
      </c>
      <c r="L16" s="12">
        <f t="shared" si="9"/>
        <v>0</v>
      </c>
      <c r="M16" s="12">
        <f t="shared" si="10"/>
        <v>45.133517999999995</v>
      </c>
      <c r="N16" s="12">
        <f t="shared" si="11"/>
        <v>37.611264999999996</v>
      </c>
      <c r="O16" s="16">
        <f t="shared" si="12"/>
        <v>0.19431409398059191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8.1883967098558743E-3</v>
      </c>
      <c r="D19" s="12">
        <f t="shared" si="1"/>
        <v>0</v>
      </c>
      <c r="E19" s="12">
        <f t="shared" si="2"/>
        <v>8.1658096689895474E-3</v>
      </c>
      <c r="F19" s="12">
        <f t="shared" si="3"/>
        <v>8.1079367563162191E-4</v>
      </c>
      <c r="G19" s="12">
        <f t="shared" si="4"/>
        <v>0</v>
      </c>
      <c r="H19" s="12">
        <f t="shared" si="5"/>
        <v>5.7240727272727277E-4</v>
      </c>
      <c r="I19" s="12">
        <f t="shared" si="6"/>
        <v>2.9418944317617865E-3</v>
      </c>
      <c r="J19" s="12">
        <f t="shared" si="7"/>
        <v>0</v>
      </c>
      <c r="K19" s="12">
        <f t="shared" si="8"/>
        <v>2.8346287053197848E-3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6.0148738150412424E-3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0.12412925010918618</v>
      </c>
      <c r="D22" s="12">
        <f t="shared" ref="D22:O22" si="13">SUM(D15:D21)</f>
        <v>3.1028896947368421</v>
      </c>
      <c r="E22" s="12">
        <f t="shared" si="13"/>
        <v>0.13234592380952379</v>
      </c>
      <c r="F22" s="12">
        <f t="shared" si="13"/>
        <v>0.21764730926650364</v>
      </c>
      <c r="G22" s="12">
        <f t="shared" si="13"/>
        <v>0.21057130998043055</v>
      </c>
      <c r="H22" s="12">
        <f t="shared" si="13"/>
        <v>0.21556685147871116</v>
      </c>
      <c r="I22" s="12">
        <f t="shared" si="13"/>
        <v>0.23653734964267989</v>
      </c>
      <c r="J22" s="12">
        <f t="shared" si="13"/>
        <v>2.806070564590164</v>
      </c>
      <c r="K22" s="12">
        <f t="shared" si="13"/>
        <v>0.33022624749790797</v>
      </c>
      <c r="L22" s="12">
        <f t="shared" si="13"/>
        <v>0</v>
      </c>
      <c r="M22" s="12">
        <f t="shared" si="13"/>
        <v>45.133517999999995</v>
      </c>
      <c r="N22" s="12">
        <f t="shared" si="13"/>
        <v>37.611264999999996</v>
      </c>
      <c r="O22" s="12">
        <f t="shared" si="13"/>
        <v>0.20032896779563314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2.9317012665599066E-3</v>
      </c>
      <c r="D26" s="12">
        <f>IFERROR((SUMIFS(MESKENOG2,KAYNAK,A26,SEBEP,B26,SÜRE,"Uzun",BİLDİRİM,"Bildirimli",İL,$B$10,İLÇE,$B$11)/VLOOKUP($B$11,ABONE,4,FALSE)),0)</f>
        <v>0.92004563157894736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5.4614870789779328E-3</v>
      </c>
      <c r="F26" s="12">
        <f>IFERROR((SUMIFS(TARIMSALAG2,KAYNAK,A26,SEBEP,B26,SÜRE,"Uzun",BİLDİRİM,"Bildirimli",İL,$B$10,İLÇE,$B$11)/VLOOKUP($B$11,ABONE,6,FALSE)),0)</f>
        <v>4.8917872860635696E-2</v>
      </c>
      <c r="G26" s="12">
        <f>IFERROR((SUMIFS(TARIMSALOG2,KAYNAK,A26,SEBEP,B26,SÜRE,"Uzun",BİLDİRİM,"Bildirimli",İL,$B$10,İLÇE,$B$11)/VLOOKUP($B$11,ABONE,7,FALSE)),0)</f>
        <v>2.5203360078277885E-2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4.194542405063291E-2</v>
      </c>
      <c r="I26" s="12">
        <f>IFERROR((SUMIFS(TICARETHANEAG2,KAYNAK,A26,SEBEP,B26,SÜRE,"Uzun",BİLDİRİM,"Bildirimli",İL,$B$10,İLÇE,$B$11)/VLOOKUP($B$11,ABONE,9,FALSE)),0)</f>
        <v>2.910709677419355E-3</v>
      </c>
      <c r="J26" s="12">
        <f>IFERROR((SUMIFS(TICARETHANEOG2,KAYNAK,A26,SEBEP,B26,SÜRE,"Uzun",BİLDİRİM,"Bildirimli",İL,$B$10,İLÇE,$B$11)/VLOOKUP($B$11,ABONE,10,FALSE)),0)</f>
        <v>0.37590277049180326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1.6510539748953973E-2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211.25439399999999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176.04532833333334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0.11590625647743813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2.9317012665599066E-3</v>
      </c>
      <c r="D30" s="12">
        <f t="shared" ref="D30:O30" si="14">SUM(D25:D29)</f>
        <v>0.92004563157894736</v>
      </c>
      <c r="E30" s="12">
        <f t="shared" si="14"/>
        <v>5.4614870789779328E-3</v>
      </c>
      <c r="F30" s="12">
        <f t="shared" si="14"/>
        <v>4.8917872860635696E-2</v>
      </c>
      <c r="G30" s="12">
        <f t="shared" si="14"/>
        <v>2.5203360078277885E-2</v>
      </c>
      <c r="H30" s="12">
        <f t="shared" si="14"/>
        <v>4.194542405063291E-2</v>
      </c>
      <c r="I30" s="12">
        <f t="shared" si="14"/>
        <v>2.910709677419355E-3</v>
      </c>
      <c r="J30" s="12">
        <f t="shared" si="14"/>
        <v>0.37590277049180326</v>
      </c>
      <c r="K30" s="12">
        <f t="shared" si="14"/>
        <v>1.6510539748953973E-2</v>
      </c>
      <c r="L30" s="12">
        <f t="shared" si="14"/>
        <v>0</v>
      </c>
      <c r="M30" s="12">
        <f t="shared" si="14"/>
        <v>211.25439399999999</v>
      </c>
      <c r="N30" s="12">
        <f t="shared" si="14"/>
        <v>176.04532833333334</v>
      </c>
      <c r="O30" s="12">
        <f t="shared" si="14"/>
        <v>0.11590625647743813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6869</v>
      </c>
      <c r="D34" s="20">
        <f>VLOOKUP($B$11,ABONE,4,FALSE)</f>
        <v>19</v>
      </c>
      <c r="E34" s="20">
        <f>VLOOKUP($B$11,ABONE,5,FALSE)</f>
        <v>6888</v>
      </c>
      <c r="F34" s="20">
        <f>VLOOKUP($B$11,ABONE,6,FALSE)</f>
        <v>1227</v>
      </c>
      <c r="G34" s="20">
        <f>VLOOKUP($B$11,ABONE,7,FALSE)</f>
        <v>511</v>
      </c>
      <c r="H34" s="20">
        <f>VLOOKUP($B$11,ABONE,8,FALSE)</f>
        <v>1738</v>
      </c>
      <c r="I34" s="20">
        <f>VLOOKUP($B$11,ABONE,9,FALSE)</f>
        <v>1612</v>
      </c>
      <c r="J34" s="20">
        <f>VLOOKUP($B$11,ABONE,10,FALSE)</f>
        <v>61</v>
      </c>
      <c r="K34" s="20">
        <f>VLOOKUP($B$11,ABONE,11,FALSE)</f>
        <v>1673</v>
      </c>
      <c r="L34" s="20">
        <f>VLOOKUP($B$11,ABONE,12,FALSE)</f>
        <v>1</v>
      </c>
      <c r="M34" s="20">
        <f>VLOOKUP($B$11,ABONE,13,FALSE)</f>
        <v>5</v>
      </c>
      <c r="N34" s="20">
        <f>VLOOKUP($B$11,ABONE,14,FALSE)</f>
        <v>6</v>
      </c>
      <c r="O34" s="20">
        <f>VLOOKUP($B$11,ABONE,15,FALSE)</f>
        <v>10305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999.77946126100244</v>
      </c>
      <c r="D35" s="20">
        <f>VLOOKUP($B$11,TUKETIM,4,FALSE)</f>
        <v>59.777999999999999</v>
      </c>
      <c r="E35" s="20">
        <f>VLOOKUP($B$11,TUKETIM,5,FALSE)</f>
        <v>1059.5574612610023</v>
      </c>
      <c r="F35" s="20">
        <f>VLOOKUP($B$11,TUKETIM,6,FALSE)</f>
        <v>1017.1813764387338</v>
      </c>
      <c r="G35" s="20">
        <f>VLOOKUP($B$11,TUKETIM,7,FALSE)</f>
        <v>997.1191606717864</v>
      </c>
      <c r="H35" s="20">
        <f>VLOOKUP($B$11,TUKETIM,8,FALSE)</f>
        <v>2014.3005371105201</v>
      </c>
      <c r="I35" s="20">
        <f>VLOOKUP($B$11,TUKETIM,9,FALSE)</f>
        <v>541.76870594731179</v>
      </c>
      <c r="J35" s="20">
        <f>VLOOKUP($B$11,TUKETIM,10,FALSE)</f>
        <v>433.50890536391313</v>
      </c>
      <c r="K35" s="20">
        <f>VLOOKUP($B$11,TUKETIM,11,FALSE)</f>
        <v>975.27761131122497</v>
      </c>
      <c r="L35" s="20">
        <f>VLOOKUP($B$11,TUKETIM,12,FALSE)</f>
        <v>34.134300000000003</v>
      </c>
      <c r="M35" s="20">
        <f>VLOOKUP($B$11,TUKETIM,13,FALSE)</f>
        <v>359.06284663414971</v>
      </c>
      <c r="N35" s="20">
        <f>VLOOKUP($B$11,TUKETIM,14,FALSE)</f>
        <v>393.1971466341497</v>
      </c>
      <c r="O35" s="20">
        <f>VLOOKUP($B$11,TUKETIM,15,FALSE)</f>
        <v>4442.3327563168968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29133.1809999998</v>
      </c>
      <c r="D36" s="20">
        <f>VLOOKUP($B$11,ANLASMA,4,FALSE)</f>
        <v>249.5</v>
      </c>
      <c r="E36" s="20">
        <f>VLOOKUP($B$11,ANLASMA,5,FALSE)</f>
        <v>29382.6809999998</v>
      </c>
      <c r="F36" s="20">
        <f>VLOOKUP($B$11,ANLASMA,6,FALSE)</f>
        <v>8667.5400000000391</v>
      </c>
      <c r="G36" s="20">
        <f>VLOOKUP($B$11,ANLASMA,7,FALSE)</f>
        <v>8167.9740000000102</v>
      </c>
      <c r="H36" s="20">
        <f>VLOOKUP($B$11,ANLASMA,8,FALSE)</f>
        <v>16835.51400000005</v>
      </c>
      <c r="I36" s="20">
        <f>VLOOKUP($B$11,ANLASMA,9,FALSE)</f>
        <v>7959.5030000000297</v>
      </c>
      <c r="J36" s="20">
        <f>VLOOKUP($B$11,ANLASMA,10,FALSE)</f>
        <v>23036.43</v>
      </c>
      <c r="K36" s="20">
        <f>VLOOKUP($B$11,ANLASMA,11,FALSE)</f>
        <v>30995.93300000003</v>
      </c>
      <c r="L36" s="20">
        <f>VLOOKUP($B$11,ANLASMA,12,FALSE)</f>
        <v>167</v>
      </c>
      <c r="M36" s="20">
        <f>VLOOKUP($B$11,ANLASMA,13,FALSE)</f>
        <v>3630</v>
      </c>
      <c r="N36" s="20">
        <f>VLOOKUP($B$11,ANLASMA,14,FALSE)</f>
        <v>3797</v>
      </c>
      <c r="O36" s="20">
        <f>VLOOKUP($B$11,ANLASMA,15,FALSE)</f>
        <v>81011.127999999881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7821029-F2F3-4105-BCC1-795BBFFCD0F3}">
      <formula1>10</formula1>
      <formula2>10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D1D56-9ED8-4AB1-BD64-ABDA765572F8}">
  <sheetPr>
    <tabColor theme="9"/>
  </sheetPr>
  <dimension ref="A1:AC67"/>
  <sheetViews>
    <sheetView topLeftCell="A9" workbookViewId="0">
      <selection activeCell="C21" sqref="C2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121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8.4577937562688069E-2</v>
      </c>
      <c r="D16" s="12">
        <f t="shared" si="1"/>
        <v>3.3116399500000004</v>
      </c>
      <c r="E16" s="12">
        <f t="shared" si="2"/>
        <v>9.6670350799400465E-2</v>
      </c>
      <c r="F16" s="12">
        <f t="shared" si="3"/>
        <v>6.6169406841736694E-2</v>
      </c>
      <c r="G16" s="12">
        <f t="shared" si="4"/>
        <v>1.8447125598907104</v>
      </c>
      <c r="H16" s="12">
        <f t="shared" si="5"/>
        <v>0.26820131063314712</v>
      </c>
      <c r="I16" s="12">
        <f t="shared" si="6"/>
        <v>0.17819269252253431</v>
      </c>
      <c r="J16" s="12">
        <f t="shared" si="7"/>
        <v>0.7022420621212121</v>
      </c>
      <c r="K16" s="12">
        <f t="shared" si="8"/>
        <v>0.19985033710206637</v>
      </c>
      <c r="L16" s="12">
        <f t="shared" si="9"/>
        <v>0.42215360799999996</v>
      </c>
      <c r="M16" s="12">
        <f t="shared" si="10"/>
        <v>104.05652399999998</v>
      </c>
      <c r="N16" s="12">
        <f t="shared" si="11"/>
        <v>69.511733869333327</v>
      </c>
      <c r="O16" s="16">
        <f t="shared" si="12"/>
        <v>0.15456105285637869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2.8287279873370113E-3</v>
      </c>
      <c r="D19" s="12">
        <f t="shared" si="1"/>
        <v>0</v>
      </c>
      <c r="E19" s="12">
        <f t="shared" si="2"/>
        <v>2.8181282072195853E-3</v>
      </c>
      <c r="F19" s="12">
        <f t="shared" si="3"/>
        <v>1.2214556722689076E-3</v>
      </c>
      <c r="G19" s="12">
        <f t="shared" si="4"/>
        <v>0</v>
      </c>
      <c r="H19" s="12">
        <f t="shared" si="5"/>
        <v>1.0827055865921789E-3</v>
      </c>
      <c r="I19" s="12">
        <f t="shared" si="6"/>
        <v>9.7609501788210318E-3</v>
      </c>
      <c r="J19" s="12">
        <f t="shared" si="7"/>
        <v>0</v>
      </c>
      <c r="K19" s="12">
        <f t="shared" si="8"/>
        <v>9.3575546172667504E-3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3.4991698182022823E-3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8.7406665550025076E-2</v>
      </c>
      <c r="D22" s="12">
        <f t="shared" ref="D22:O22" si="13">SUM(D15:D21)</f>
        <v>3.3116399500000004</v>
      </c>
      <c r="E22" s="12">
        <f t="shared" si="13"/>
        <v>9.9488479006620056E-2</v>
      </c>
      <c r="F22" s="12">
        <f t="shared" si="13"/>
        <v>6.7390862514005598E-2</v>
      </c>
      <c r="G22" s="12">
        <f t="shared" si="13"/>
        <v>1.8447125598907104</v>
      </c>
      <c r="H22" s="12">
        <f t="shared" si="13"/>
        <v>0.2692840162197393</v>
      </c>
      <c r="I22" s="12">
        <f t="shared" si="13"/>
        <v>0.18795364270135534</v>
      </c>
      <c r="J22" s="12">
        <f t="shared" si="13"/>
        <v>0.7022420621212121</v>
      </c>
      <c r="K22" s="12">
        <f t="shared" si="13"/>
        <v>0.20920789171933313</v>
      </c>
      <c r="L22" s="12">
        <f t="shared" si="13"/>
        <v>0.42215360799999996</v>
      </c>
      <c r="M22" s="12">
        <f t="shared" si="13"/>
        <v>104.05652399999998</v>
      </c>
      <c r="N22" s="12">
        <f t="shared" si="13"/>
        <v>69.511733869333327</v>
      </c>
      <c r="O22" s="12">
        <f t="shared" si="13"/>
        <v>0.15806022267458097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1.7568287612838514E-2</v>
      </c>
      <c r="D26" s="12">
        <f>IFERROR((SUMIFS(MESKENOG2,KAYNAK,A26,SEBEP,B26,SÜRE,"Uzun",BİLDİRİM,"Bildirimli",İL,$B$10,İLÇE,$B$11)/VLOOKUP($B$11,ABONE,4,FALSE)),0)</f>
        <v>1.2476673333333332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2.2177701973519863E-2</v>
      </c>
      <c r="F26" s="12">
        <f>IFERROR((SUMIFS(TARIMSALAG2,KAYNAK,A26,SEBEP,B26,SÜRE,"Uzun",BİLDİRİM,"Bildirimli",İL,$B$10,İLÇE,$B$11)/VLOOKUP($B$11,ABONE,6,FALSE)),0)</f>
        <v>0.17106266666666667</v>
      </c>
      <c r="G26" s="12">
        <f>IFERROR((SUMIFS(TARIMSALOG2,KAYNAK,A26,SEBEP,B26,SÜRE,"Uzun",BİLDİRİM,"Bildirimli",İL,$B$10,İLÇE,$B$11)/VLOOKUP($B$11,ABONE,7,FALSE)),0)</f>
        <v>1.2194684918032788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0.29015532091868407</v>
      </c>
      <c r="I26" s="12">
        <f>IFERROR((SUMIFS(TICARETHANEAG2,KAYNAK,A26,SEBEP,B26,SÜRE,"Uzun",BİLDİRİM,"Bildirimli",İL,$B$10,İLÇE,$B$11)/VLOOKUP($B$11,ABONE,9,FALSE)),0)</f>
        <v>7.7342464141084255E-2</v>
      </c>
      <c r="J26" s="12">
        <f>IFERROR((SUMIFS(TICARETHANEOG2,KAYNAK,A26,SEBEP,B26,SÜRE,"Uzun",BİLDİRİM,"Bildirimli",İL,$B$10,İLÇE,$B$11)/VLOOKUP($B$11,ABONE,10,FALSE)),0)</f>
        <v>0.57417727272727281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9.7875399248591108E-2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7.1436383756797714E-2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0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0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0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1.7568287612838514E-2</v>
      </c>
      <c r="D30" s="12">
        <f t="shared" ref="D30:O30" si="14">SUM(D25:D29)</f>
        <v>1.2476673333333332</v>
      </c>
      <c r="E30" s="12">
        <f t="shared" si="14"/>
        <v>2.2177701973519863E-2</v>
      </c>
      <c r="F30" s="12">
        <f t="shared" si="14"/>
        <v>0.17106266666666667</v>
      </c>
      <c r="G30" s="12">
        <f t="shared" si="14"/>
        <v>1.2194684918032788</v>
      </c>
      <c r="H30" s="12">
        <f t="shared" si="14"/>
        <v>0.29015532091868407</v>
      </c>
      <c r="I30" s="12">
        <f t="shared" si="14"/>
        <v>7.7342464141084255E-2</v>
      </c>
      <c r="J30" s="12">
        <f t="shared" si="14"/>
        <v>0.57417727272727281</v>
      </c>
      <c r="K30" s="12">
        <f t="shared" si="14"/>
        <v>9.7875399248591108E-2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7.1436383756797714E-2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7976</v>
      </c>
      <c r="D34" s="20">
        <f>VLOOKUP($B$11,ABONE,4,FALSE)</f>
        <v>30</v>
      </c>
      <c r="E34" s="20">
        <f>VLOOKUP($B$11,ABONE,5,FALSE)</f>
        <v>8006</v>
      </c>
      <c r="F34" s="20">
        <f>VLOOKUP($B$11,ABONE,6,FALSE)</f>
        <v>1428</v>
      </c>
      <c r="G34" s="20">
        <f>VLOOKUP($B$11,ABONE,7,FALSE)</f>
        <v>183</v>
      </c>
      <c r="H34" s="20">
        <f>VLOOKUP($B$11,ABONE,8,FALSE)</f>
        <v>1611</v>
      </c>
      <c r="I34" s="20">
        <f>VLOOKUP($B$11,ABONE,9,FALSE)</f>
        <v>1531</v>
      </c>
      <c r="J34" s="20">
        <f>VLOOKUP($B$11,ABONE,10,FALSE)</f>
        <v>66</v>
      </c>
      <c r="K34" s="20">
        <f>VLOOKUP($B$11,ABONE,11,FALSE)</f>
        <v>1597</v>
      </c>
      <c r="L34" s="20">
        <f>VLOOKUP($B$11,ABONE,12,FALSE)</f>
        <v>1</v>
      </c>
      <c r="M34" s="20">
        <f>VLOOKUP($B$11,ABONE,13,FALSE)</f>
        <v>2</v>
      </c>
      <c r="N34" s="20">
        <f>VLOOKUP($B$11,ABONE,14,FALSE)</f>
        <v>3</v>
      </c>
      <c r="O34" s="20">
        <f>VLOOKUP($B$11,ABONE,15,FALSE)</f>
        <v>11217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875.86222114039788</v>
      </c>
      <c r="D35" s="20">
        <f>VLOOKUP($B$11,TUKETIM,4,FALSE)</f>
        <v>83.046000000000006</v>
      </c>
      <c r="E35" s="20">
        <f>VLOOKUP($B$11,TUKETIM,5,FALSE)</f>
        <v>958.90822114039793</v>
      </c>
      <c r="F35" s="20">
        <f>VLOOKUP($B$11,TUKETIM,6,FALSE)</f>
        <v>511.92856795753039</v>
      </c>
      <c r="G35" s="20">
        <f>VLOOKUP($B$11,TUKETIM,7,FALSE)</f>
        <v>1034.6023490279242</v>
      </c>
      <c r="H35" s="20">
        <f>VLOOKUP($B$11,TUKETIM,8,FALSE)</f>
        <v>1546.5309169854545</v>
      </c>
      <c r="I35" s="20">
        <f>VLOOKUP($B$11,TUKETIM,9,FALSE)</f>
        <v>717.49621723259531</v>
      </c>
      <c r="J35" s="20">
        <f>VLOOKUP($B$11,TUKETIM,10,FALSE)</f>
        <v>354.77486882296205</v>
      </c>
      <c r="K35" s="20">
        <f>VLOOKUP($B$11,TUKETIM,11,FALSE)</f>
        <v>1072.2710860555574</v>
      </c>
      <c r="L35" s="20">
        <f>VLOOKUP($B$11,TUKETIM,12,FALSE)</f>
        <v>23.053638583638584</v>
      </c>
      <c r="M35" s="20">
        <f>VLOOKUP($B$11,TUKETIM,13,FALSE)</f>
        <v>19.700192271544246</v>
      </c>
      <c r="N35" s="20">
        <f>VLOOKUP($B$11,TUKETIM,14,FALSE)</f>
        <v>42.753830855182827</v>
      </c>
      <c r="O35" s="20">
        <f>VLOOKUP($B$11,TUKETIM,15,FALSE)</f>
        <v>3620.464055036593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31064.352999999901</v>
      </c>
      <c r="D36" s="20">
        <f>VLOOKUP($B$11,ANLASMA,4,FALSE)</f>
        <v>602.1</v>
      </c>
      <c r="E36" s="20">
        <f>VLOOKUP($B$11,ANLASMA,5,FALSE)</f>
        <v>31666.452999999899</v>
      </c>
      <c r="F36" s="20">
        <f>VLOOKUP($B$11,ANLASMA,6,FALSE)</f>
        <v>6253.2170000000297</v>
      </c>
      <c r="G36" s="20">
        <f>VLOOKUP($B$11,ANLASMA,7,FALSE)</f>
        <v>12809.4</v>
      </c>
      <c r="H36" s="20">
        <f>VLOOKUP($B$11,ANLASMA,8,FALSE)</f>
        <v>19062.617000000027</v>
      </c>
      <c r="I36" s="20">
        <f>VLOOKUP($B$11,ANLASMA,9,FALSE)</f>
        <v>8033.61600000003</v>
      </c>
      <c r="J36" s="20">
        <f>VLOOKUP($B$11,ANLASMA,10,FALSE)</f>
        <v>15687</v>
      </c>
      <c r="K36" s="20">
        <f>VLOOKUP($B$11,ANLASMA,11,FALSE)</f>
        <v>23720.616000000031</v>
      </c>
      <c r="L36" s="20">
        <f>VLOOKUP($B$11,ANLASMA,12,FALSE)</f>
        <v>31.481999999999999</v>
      </c>
      <c r="M36" s="20">
        <f>VLOOKUP($B$11,ANLASMA,13,FALSE)</f>
        <v>390</v>
      </c>
      <c r="N36" s="20">
        <f>VLOOKUP($B$11,ANLASMA,14,FALSE)</f>
        <v>421.48199999999997</v>
      </c>
      <c r="O36" s="20">
        <f>VLOOKUP($B$11,ANLASMA,15,FALSE)</f>
        <v>74871.167999999947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E1C8238-1AB4-443C-8C19-EE2788BECF7F}">
      <formula1>10</formula1>
      <formula2>10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6E027-F043-4AEC-B604-7A71C58ACC8B}">
  <sheetPr>
    <tabColor theme="9"/>
  </sheetPr>
  <dimension ref="A1:AC67"/>
  <sheetViews>
    <sheetView topLeftCell="A6" workbookViewId="0">
      <selection activeCell="A6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90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5.7411390991973205E-2</v>
      </c>
      <c r="D16" s="12">
        <f t="shared" si="1"/>
        <v>2.4977749582352944</v>
      </c>
      <c r="E16" s="12">
        <f t="shared" si="2"/>
        <v>5.8183636380563182E-2</v>
      </c>
      <c r="F16" s="12">
        <f t="shared" si="3"/>
        <v>0.99424523096522843</v>
      </c>
      <c r="G16" s="12">
        <f t="shared" si="4"/>
        <v>3.8315292771860467</v>
      </c>
      <c r="H16" s="12">
        <f t="shared" si="5"/>
        <v>1.2734287870006866</v>
      </c>
      <c r="I16" s="12">
        <f t="shared" si="6"/>
        <v>0.3173150576197899</v>
      </c>
      <c r="J16" s="12">
        <f t="shared" si="7"/>
        <v>10.042932058359956</v>
      </c>
      <c r="K16" s="12">
        <f t="shared" si="8"/>
        <v>0.48388786863109889</v>
      </c>
      <c r="L16" s="12">
        <f t="shared" si="9"/>
        <v>10.742510882244897</v>
      </c>
      <c r="M16" s="12">
        <f t="shared" si="10"/>
        <v>41.102374331192657</v>
      </c>
      <c r="N16" s="12">
        <f t="shared" si="11"/>
        <v>19.485509867542934</v>
      </c>
      <c r="O16" s="16">
        <f t="shared" si="12"/>
        <v>0.20058330645290043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5.0051007682886091E-3</v>
      </c>
      <c r="J17" s="12">
        <f t="shared" si="7"/>
        <v>3.4025202342917997</v>
      </c>
      <c r="K17" s="12">
        <f t="shared" si="8"/>
        <v>6.3195100045599625E-2</v>
      </c>
      <c r="L17" s="12">
        <f t="shared" si="9"/>
        <v>0.78358957328385903</v>
      </c>
      <c r="M17" s="12">
        <f t="shared" si="10"/>
        <v>0</v>
      </c>
      <c r="N17" s="12">
        <f t="shared" si="11"/>
        <v>0.55793233817701449</v>
      </c>
      <c r="O17" s="16">
        <f t="shared" si="12"/>
        <v>1.4348299736069841E-2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3.4470849742572781E-3</v>
      </c>
      <c r="D18" s="12">
        <f t="shared" si="1"/>
        <v>0.19160770588235296</v>
      </c>
      <c r="E18" s="12">
        <f t="shared" si="2"/>
        <v>3.506627811956107E-3</v>
      </c>
      <c r="F18" s="12">
        <f t="shared" si="3"/>
        <v>0.43653142131979694</v>
      </c>
      <c r="G18" s="12">
        <f t="shared" si="4"/>
        <v>0.77662081395348836</v>
      </c>
      <c r="H18" s="12">
        <f t="shared" si="5"/>
        <v>0.46999559496567511</v>
      </c>
      <c r="I18" s="12">
        <f t="shared" si="6"/>
        <v>1.1339768214378503E-2</v>
      </c>
      <c r="J18" s="12">
        <f t="shared" si="7"/>
        <v>0.60396204472843451</v>
      </c>
      <c r="K18" s="12">
        <f t="shared" si="8"/>
        <v>2.1489742088463295E-2</v>
      </c>
      <c r="L18" s="12">
        <f t="shared" si="9"/>
        <v>1.8515224489795919E-2</v>
      </c>
      <c r="M18" s="12">
        <f t="shared" si="10"/>
        <v>1.3685239908256881</v>
      </c>
      <c r="N18" s="12">
        <f t="shared" si="11"/>
        <v>0.40728921532364604</v>
      </c>
      <c r="O18" s="16">
        <f t="shared" si="12"/>
        <v>9.0268040272420223E-3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2.7939127236666521E-2</v>
      </c>
      <c r="D19" s="12">
        <f t="shared" si="1"/>
        <v>0</v>
      </c>
      <c r="E19" s="12">
        <f t="shared" si="2"/>
        <v>2.7930285987575871E-2</v>
      </c>
      <c r="F19" s="12">
        <f t="shared" si="3"/>
        <v>0.24202152599035531</v>
      </c>
      <c r="G19" s="12">
        <f t="shared" si="4"/>
        <v>0</v>
      </c>
      <c r="H19" s="12">
        <f t="shared" si="5"/>
        <v>0.21820705089290618</v>
      </c>
      <c r="I19" s="12">
        <f t="shared" si="6"/>
        <v>0.10680561266701927</v>
      </c>
      <c r="J19" s="12">
        <f t="shared" si="7"/>
        <v>0</v>
      </c>
      <c r="K19" s="12">
        <f t="shared" si="8"/>
        <v>0.10497632912311902</v>
      </c>
      <c r="L19" s="12">
        <f t="shared" si="9"/>
        <v>1.532703518181818</v>
      </c>
      <c r="M19" s="12">
        <f t="shared" si="10"/>
        <v>0</v>
      </c>
      <c r="N19" s="12">
        <f t="shared" si="11"/>
        <v>1.0913173002642007</v>
      </c>
      <c r="O19" s="16">
        <f t="shared" si="12"/>
        <v>4.6801049653721519E-2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3.4215957359252959E-3</v>
      </c>
      <c r="D20" s="12">
        <f t="shared" si="1"/>
        <v>0</v>
      </c>
      <c r="E20" s="12">
        <f t="shared" si="2"/>
        <v>3.4205129826978035E-3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3.0029269012359426E-3</v>
      </c>
      <c r="J20" s="12">
        <f t="shared" si="7"/>
        <v>0</v>
      </c>
      <c r="K20" s="12">
        <f t="shared" si="8"/>
        <v>2.9514951025991793E-3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3.3105187124637791E-3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9.22191989388223E-2</v>
      </c>
      <c r="D22" s="12">
        <f t="shared" ref="D22:O22" si="13">SUM(D15:D21)</f>
        <v>2.6893826641176473</v>
      </c>
      <c r="E22" s="12">
        <f t="shared" si="13"/>
        <v>9.3041063162792953E-2</v>
      </c>
      <c r="F22" s="12">
        <f t="shared" si="13"/>
        <v>1.6727981782753807</v>
      </c>
      <c r="G22" s="12">
        <f t="shared" si="13"/>
        <v>4.6081500911395352</v>
      </c>
      <c r="H22" s="12">
        <f t="shared" si="13"/>
        <v>1.9616314328592679</v>
      </c>
      <c r="I22" s="12">
        <f t="shared" si="13"/>
        <v>0.44346846617071217</v>
      </c>
      <c r="J22" s="12">
        <f t="shared" si="13"/>
        <v>14.04941433738019</v>
      </c>
      <c r="K22" s="12">
        <f t="shared" si="13"/>
        <v>0.67650053499088003</v>
      </c>
      <c r="L22" s="12">
        <f t="shared" si="13"/>
        <v>13.077319198200371</v>
      </c>
      <c r="M22" s="12">
        <f t="shared" si="13"/>
        <v>42.470898322018343</v>
      </c>
      <c r="N22" s="12">
        <f t="shared" si="13"/>
        <v>21.542048721307797</v>
      </c>
      <c r="O22" s="12">
        <f t="shared" si="13"/>
        <v>0.27406997858239762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2.5762663066474879E-2</v>
      </c>
      <c r="D26" s="12">
        <f>IFERROR((SUMIFS(MESKENOG2,KAYNAK,A26,SEBEP,B26,SÜRE,"Uzun",BİLDİRİM,"Bildirimli",İL,$B$10,İLÇE,$B$11)/VLOOKUP($B$11,ABONE,4,FALSE)),0)</f>
        <v>3.0092019073529412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2.6706763047913782E-2</v>
      </c>
      <c r="F26" s="12">
        <f>IFERROR((SUMIFS(TARIMSALAG2,KAYNAK,A26,SEBEP,B26,SÜRE,"Uzun",BİLDİRİM,"Bildirimli",İL,$B$10,İLÇE,$B$11)/VLOOKUP($B$11,ABONE,6,FALSE)),0)</f>
        <v>0.37919667766497456</v>
      </c>
      <c r="G26" s="12">
        <f>IFERROR((SUMIFS(TARIMSALOG2,KAYNAK,A26,SEBEP,B26,SÜRE,"Uzun",BİLDİRİM,"Bildirimli",İL,$B$10,İLÇE,$B$11)/VLOOKUP($B$11,ABONE,7,FALSE)),0)</f>
        <v>0.87569459069767441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0.42805116338672761</v>
      </c>
      <c r="I26" s="12">
        <f>IFERROR((SUMIFS(TICARETHANEAG2,KAYNAK,A26,SEBEP,B26,SÜRE,"Uzun",BİLDİRİM,"Bildirimli",İL,$B$10,İLÇE,$B$11)/VLOOKUP($B$11,ABONE,9,FALSE)),0)</f>
        <v>0.22548160145492335</v>
      </c>
      <c r="J26" s="12">
        <f>IFERROR((SUMIFS(TICARETHANEOG2,KAYNAK,A26,SEBEP,B26,SÜRE,"Uzun",BİLDİRİM,"Bildirimli",İL,$B$10,İLÇE,$B$11)/VLOOKUP($B$11,ABONE,10,FALSE)),0)</f>
        <v>13.534993159531416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0.45343657369448243</v>
      </c>
      <c r="L26" s="12">
        <f>IFERROR((SUMIFS(SANAYIAG2,KAYNAK,A26,SEBEP,B26,SÜRE,"Uzun",BİLDİRİM,"Bildirimli",İL,$B$10,İLÇE,$B$11)/VLOOKUP($B$11,ABONE,12,FALSE)),0)</f>
        <v>6.8005508803339509</v>
      </c>
      <c r="M26" s="12">
        <f>IFERROR((SUMIFS(SANAYIOG2,KAYNAK,A26,SEBEP,B26,SÜRE,"Uzun",BİLDİRİM,"Bildirimli",İL,$B$10,İLÇE,$B$11)/VLOOKUP($B$11,ABONE,13,FALSE)),0)</f>
        <v>32.01177623394495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14.060850916116248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0.15293070315798526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4.7293759140295495E-2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4.72787931787087E-2</v>
      </c>
      <c r="F28" s="12">
        <f>IFERROR((SUMIFS(TARIMSALAG2,KAYNAK,A28,SEBEP,B28,SÜRE,"Uzun",BİLDİRİM,"Bildirimli",İL,$B$10,İLÇE,$B$11)/VLOOKUP($B$11,ABONE,6,FALSE)),0)</f>
        <v>2.3112328934010149E-3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2.0838118077803201E-3</v>
      </c>
      <c r="I28" s="12">
        <f>IFERROR((SUMIFS(TICARETHANEAG2,KAYNAK,A28,SEBEP,B28,SÜRE,"Uzun",BİLDİRİM,"Bildirimli",İL,$B$10,İLÇE,$B$11)/VLOOKUP($B$11,ABONE,9,FALSE)),0)</f>
        <v>0.10796634581895111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0.10611718213953487</v>
      </c>
      <c r="L28" s="12">
        <f>IFERROR((SUMIFS(SANAYIAG2,KAYNAK,A28,SEBEP,B28,SÜRE,"Uzun",BİLDİRİM,"Bildirimli",İL,$B$10,İLÇE,$B$11)/VLOOKUP($B$11,ABONE,12,FALSE)),0)</f>
        <v>2.5618255361781075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1.8240739286657859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6.4078403320573615E-2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7.3056422206770374E-2</v>
      </c>
      <c r="D30" s="12">
        <f t="shared" ref="D30:O30" si="14">SUM(D25:D29)</f>
        <v>3.0092019073529412</v>
      </c>
      <c r="E30" s="12">
        <f t="shared" si="14"/>
        <v>7.3985556226622479E-2</v>
      </c>
      <c r="F30" s="12">
        <f t="shared" si="14"/>
        <v>0.38150791055837557</v>
      </c>
      <c r="G30" s="12">
        <f t="shared" si="14"/>
        <v>0.87569459069767441</v>
      </c>
      <c r="H30" s="12">
        <f t="shared" si="14"/>
        <v>0.43013497519450794</v>
      </c>
      <c r="I30" s="12">
        <f t="shared" si="14"/>
        <v>0.33344794727387445</v>
      </c>
      <c r="J30" s="12">
        <f t="shared" si="14"/>
        <v>13.534993159531416</v>
      </c>
      <c r="K30" s="12">
        <f t="shared" si="14"/>
        <v>0.55955375583401734</v>
      </c>
      <c r="L30" s="12">
        <f t="shared" si="14"/>
        <v>9.362376416512058</v>
      </c>
      <c r="M30" s="12">
        <f t="shared" si="14"/>
        <v>32.01177623394495</v>
      </c>
      <c r="N30" s="12">
        <f t="shared" si="14"/>
        <v>15.884924844782034</v>
      </c>
      <c r="O30" s="12">
        <f t="shared" si="14"/>
        <v>0.21700910647855887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214818</v>
      </c>
      <c r="D34" s="20">
        <f>VLOOKUP($B$11,ABONE,4,FALSE)</f>
        <v>68</v>
      </c>
      <c r="E34" s="20">
        <f>VLOOKUP($B$11,ABONE,5,FALSE)</f>
        <v>214886</v>
      </c>
      <c r="F34" s="20">
        <f>VLOOKUP($B$11,ABONE,6,FALSE)</f>
        <v>394</v>
      </c>
      <c r="G34" s="20">
        <f>VLOOKUP($B$11,ABONE,7,FALSE)</f>
        <v>43</v>
      </c>
      <c r="H34" s="20">
        <f>VLOOKUP($B$11,ABONE,8,FALSE)</f>
        <v>437</v>
      </c>
      <c r="I34" s="20">
        <f>VLOOKUP($B$11,ABONE,9,FALSE)</f>
        <v>53886</v>
      </c>
      <c r="J34" s="20">
        <f>VLOOKUP($B$11,ABONE,10,FALSE)</f>
        <v>939</v>
      </c>
      <c r="K34" s="20">
        <f>VLOOKUP($B$11,ABONE,11,FALSE)</f>
        <v>54825</v>
      </c>
      <c r="L34" s="20">
        <f>VLOOKUP($B$11,ABONE,12,FALSE)</f>
        <v>539</v>
      </c>
      <c r="M34" s="20">
        <f>VLOOKUP($B$11,ABONE,13,FALSE)</f>
        <v>218</v>
      </c>
      <c r="N34" s="20">
        <f>VLOOKUP($B$11,ABONE,14,FALSE)</f>
        <v>757</v>
      </c>
      <c r="O34" s="20">
        <f>VLOOKUP($B$11,ABONE,15,FALSE)</f>
        <v>270905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50656.463740414903</v>
      </c>
      <c r="D35" s="20">
        <f>VLOOKUP($B$11,TUKETIM,4,FALSE)</f>
        <v>128.57749999999999</v>
      </c>
      <c r="E35" s="20">
        <f>VLOOKUP($B$11,TUKETIM,5,FALSE)</f>
        <v>50785.041240414903</v>
      </c>
      <c r="F35" s="20">
        <f>VLOOKUP($B$11,TUKETIM,6,FALSE)</f>
        <v>155.48869999999999</v>
      </c>
      <c r="G35" s="20">
        <f>VLOOKUP($B$11,TUKETIM,7,FALSE)</f>
        <v>202.65180000000001</v>
      </c>
      <c r="H35" s="20">
        <f>VLOOKUP($B$11,TUKETIM,8,FALSE)</f>
        <v>358.14049999999997</v>
      </c>
      <c r="I35" s="20">
        <f>VLOOKUP($B$11,TUKETIM,9,FALSE)</f>
        <v>41266.435989582293</v>
      </c>
      <c r="J35" s="20">
        <f>VLOOKUP($B$11,TUKETIM,10,FALSE)</f>
        <v>27853.479793662504</v>
      </c>
      <c r="K35" s="20">
        <f>VLOOKUP($B$11,TUKETIM,11,FALSE)</f>
        <v>69119.915783244796</v>
      </c>
      <c r="L35" s="20">
        <f>VLOOKUP($B$11,TUKETIM,12,FALSE)</f>
        <v>7902.3429654044921</v>
      </c>
      <c r="M35" s="20">
        <f>VLOOKUP($B$11,TUKETIM,13,FALSE)</f>
        <v>56767.784243972252</v>
      </c>
      <c r="N35" s="20">
        <f>VLOOKUP($B$11,TUKETIM,14,FALSE)</f>
        <v>64670.127209376747</v>
      </c>
      <c r="O35" s="20">
        <f>VLOOKUP($B$11,TUKETIM,15,FALSE)</f>
        <v>184933.22473303645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1017528.6450000748</v>
      </c>
      <c r="D36" s="20">
        <f>VLOOKUP($B$11,ANLASMA,4,FALSE)</f>
        <v>1529.5640000000001</v>
      </c>
      <c r="E36" s="20">
        <f>VLOOKUP($B$11,ANLASMA,5,FALSE)</f>
        <v>1019058.2090000748</v>
      </c>
      <c r="F36" s="20">
        <f>VLOOKUP($B$11,ANLASMA,6,FALSE)</f>
        <v>1722.125</v>
      </c>
      <c r="G36" s="20">
        <f>VLOOKUP($B$11,ANLASMA,7,FALSE)</f>
        <v>1306.3</v>
      </c>
      <c r="H36" s="20">
        <f>VLOOKUP($B$11,ANLASMA,8,FALSE)</f>
        <v>3028.4250000000002</v>
      </c>
      <c r="I36" s="20">
        <f>VLOOKUP($B$11,ANLASMA,9,FALSE)</f>
        <v>423547.027000056</v>
      </c>
      <c r="J36" s="20">
        <f>VLOOKUP($B$11,ANLASMA,10,FALSE)</f>
        <v>347904.68299999996</v>
      </c>
      <c r="K36" s="20">
        <f>VLOOKUP($B$11,ANLASMA,11,FALSE)</f>
        <v>771451.71000005596</v>
      </c>
      <c r="L36" s="20">
        <f>VLOOKUP($B$11,ANLASMA,12,FALSE)</f>
        <v>25424.62</v>
      </c>
      <c r="M36" s="20">
        <f>VLOOKUP($B$11,ANLASMA,13,FALSE)</f>
        <v>184769.5</v>
      </c>
      <c r="N36" s="20">
        <f>VLOOKUP($B$11,ANLASMA,14,FALSE)</f>
        <v>210194.12</v>
      </c>
      <c r="O36" s="20">
        <f>VLOOKUP($B$11,ANLASMA,15,FALSE)</f>
        <v>2003732.4640001308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B95B6D2A-62C6-49A3-9B03-6EF3B9A9E33F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78C3-CD01-4B30-AB1E-4FADB8101DEE}">
  <sheetPr>
    <tabColor theme="9"/>
  </sheetPr>
  <dimension ref="A1:AC67"/>
  <sheetViews>
    <sheetView topLeftCell="A12" workbookViewId="0">
      <selection activeCell="D16" sqref="D1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128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9.489413590598629E-2</v>
      </c>
      <c r="D16" s="12">
        <f t="shared" si="1"/>
        <v>1.1458579051798563</v>
      </c>
      <c r="E16" s="12">
        <f t="shared" si="2"/>
        <v>9.6951627545950061E-2</v>
      </c>
      <c r="F16" s="12">
        <f t="shared" si="3"/>
        <v>1.1120602393032977</v>
      </c>
      <c r="G16" s="12">
        <f t="shared" si="4"/>
        <v>2.7579436713531882</v>
      </c>
      <c r="H16" s="12">
        <f t="shared" si="5"/>
        <v>1.8866412299459066</v>
      </c>
      <c r="I16" s="12">
        <f t="shared" si="6"/>
        <v>0.27698191014949425</v>
      </c>
      <c r="J16" s="12">
        <f t="shared" si="7"/>
        <v>40.374085508453064</v>
      </c>
      <c r="K16" s="12">
        <f t="shared" si="8"/>
        <v>1.3148446184654436</v>
      </c>
      <c r="L16" s="12">
        <f t="shared" si="9"/>
        <v>3.1428589062499999</v>
      </c>
      <c r="M16" s="12">
        <f t="shared" si="10"/>
        <v>81.143166673469395</v>
      </c>
      <c r="N16" s="12">
        <f t="shared" si="11"/>
        <v>61.943090915384616</v>
      </c>
      <c r="O16" s="16">
        <f t="shared" si="12"/>
        <v>0.39369650462634481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1.4096474132821541E-5</v>
      </c>
      <c r="D17" s="12">
        <f t="shared" si="1"/>
        <v>0</v>
      </c>
      <c r="E17" s="12">
        <f t="shared" si="2"/>
        <v>1.4068877198912691E-5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4.9637948232866113E-3</v>
      </c>
      <c r="J17" s="12">
        <f t="shared" si="7"/>
        <v>0.30292629449838188</v>
      </c>
      <c r="K17" s="12">
        <f t="shared" si="8"/>
        <v>1.267617649522533E-2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1.7494584804355067E-3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4.9750782060201518E-2</v>
      </c>
      <c r="D19" s="12">
        <f t="shared" si="1"/>
        <v>0</v>
      </c>
      <c r="E19" s="12">
        <f t="shared" si="2"/>
        <v>4.9653384013605445E-2</v>
      </c>
      <c r="F19" s="12">
        <f t="shared" si="3"/>
        <v>4.5998217187148173E-2</v>
      </c>
      <c r="G19" s="12">
        <f t="shared" si="4"/>
        <v>0</v>
      </c>
      <c r="H19" s="12">
        <f t="shared" si="5"/>
        <v>2.4350666733201382E-2</v>
      </c>
      <c r="I19" s="12">
        <f t="shared" si="6"/>
        <v>0.16565090274440911</v>
      </c>
      <c r="J19" s="12">
        <f t="shared" si="7"/>
        <v>0</v>
      </c>
      <c r="K19" s="12">
        <f t="shared" si="8"/>
        <v>0.16136323906975486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6">
        <f t="shared" si="12"/>
        <v>6.3750599257716839E-2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4.0336890011571787E-5</v>
      </c>
      <c r="D20" s="12">
        <f t="shared" si="1"/>
        <v>0</v>
      </c>
      <c r="E20" s="12">
        <f t="shared" si="2"/>
        <v>4.0257921719412408E-5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1.8839930346547424E-3</v>
      </c>
      <c r="J20" s="12">
        <f t="shared" si="7"/>
        <v>0</v>
      </c>
      <c r="K20" s="12">
        <f t="shared" si="8"/>
        <v>1.8352282626905678E-3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2.8444956070333406E-4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0.14469935133033221</v>
      </c>
      <c r="D22" s="12">
        <f t="shared" ref="D22:O22" si="13">SUM(D15:D21)</f>
        <v>1.1458579051798563</v>
      </c>
      <c r="E22" s="12">
        <f t="shared" si="13"/>
        <v>0.14665933835847383</v>
      </c>
      <c r="F22" s="12">
        <f t="shared" si="13"/>
        <v>1.1580584564904459</v>
      </c>
      <c r="G22" s="12">
        <f t="shared" si="13"/>
        <v>2.7579436713531882</v>
      </c>
      <c r="H22" s="12">
        <f t="shared" si="13"/>
        <v>1.910991896679108</v>
      </c>
      <c r="I22" s="12">
        <f t="shared" si="13"/>
        <v>0.44948060075184476</v>
      </c>
      <c r="J22" s="12">
        <f t="shared" si="13"/>
        <v>40.677011802951448</v>
      </c>
      <c r="K22" s="12">
        <f t="shared" si="13"/>
        <v>1.4907192622931142</v>
      </c>
      <c r="L22" s="12">
        <f t="shared" si="13"/>
        <v>3.1428589062499999</v>
      </c>
      <c r="M22" s="12">
        <f t="shared" si="13"/>
        <v>81.143166673469395</v>
      </c>
      <c r="N22" s="12">
        <f t="shared" si="13"/>
        <v>61.943090915384616</v>
      </c>
      <c r="O22" s="12">
        <f t="shared" si="13"/>
        <v>0.45948101192520047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9.7525615353786246E-2</v>
      </c>
      <c r="D26" s="12">
        <f>IFERROR((SUMIFS(MESKENOG2,KAYNAK,A26,SEBEP,B26,SÜRE,"Uzun",BİLDİRİM,"Bildirimli",İL,$B$10,İLÇE,$B$11)/VLOOKUP($B$11,ABONE,4,FALSE)),0)</f>
        <v>3.7822207316546765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0.10473921264348392</v>
      </c>
      <c r="F26" s="12">
        <f>IFERROR((SUMIFS(TARIMSALAG2,KAYNAK,A26,SEBEP,B26,SÜRE,"Uzun",BİLDİRİM,"Bildirimli",İL,$B$10,İLÇE,$B$11)/VLOOKUP($B$11,ABONE,6,FALSE)),0)</f>
        <v>2.5172159942638186</v>
      </c>
      <c r="G26" s="12">
        <f>IFERROR((SUMIFS(TARIMSALOG2,KAYNAK,A26,SEBEP,B26,SÜRE,"Uzun",BİLDİRİM,"Bildirimli",İL,$B$10,İLÇE,$B$11)/VLOOKUP($B$11,ABONE,7,FALSE)),0)</f>
        <v>5.4601385938349001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3.9022058776124906</v>
      </c>
      <c r="I26" s="12">
        <f>IFERROR((SUMIFS(TICARETHANEAG2,KAYNAK,A26,SEBEP,B26,SÜRE,"Uzun",BİLDİRİM,"Bildirimli",İL,$B$10,İLÇE,$B$11)/VLOOKUP($B$11,ABONE,9,FALSE)),0)</f>
        <v>0.23192962716828422</v>
      </c>
      <c r="J26" s="12">
        <f>IFERROR((SUMIFS(TICARETHANEOG2,KAYNAK,A26,SEBEP,B26,SÜRE,"Uzun",BİLDİRİM,"Bildirimli",İL,$B$10,İLÇE,$B$11)/VLOOKUP($B$11,ABONE,10,FALSE)),0)</f>
        <v>28.625741254077671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0.96686745534008856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29.244181738775509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22.045613926153845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0.41669773780248281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1.9609363269453305E-3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1.9570973648258476E-3</v>
      </c>
      <c r="F28" s="12">
        <f>IFERROR((SUMIFS(TARIMSALAG2,KAYNAK,A28,SEBEP,B28,SÜRE,"Uzun",BİLDİRİM,"Bildirimli",İL,$B$10,İLÇE,$B$11)/VLOOKUP($B$11,ABONE,6,FALSE)),0)</f>
        <v>3.6467719461216906E-3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1.9305384804524219E-3</v>
      </c>
      <c r="I28" s="12">
        <f>IFERROR((SUMIFS(TICARETHANEAG2,KAYNAK,A28,SEBEP,B28,SÜRE,"Uzun",BİLDİRİM,"Bildirimli",İL,$B$10,İLÇE,$B$11)/VLOOKUP($B$11,ABONE,9,FALSE)),0)</f>
        <v>3.346981253762146E-3</v>
      </c>
      <c r="J28" s="12">
        <f>IFERROR((SUMIFS(TICARETHANEOG2,KAYNAK,A28,SEBEP,B28,SÜRE,"Uzun",BİLDİRİM,"Bildirimli",İL,$B$10,İLÇE,$B$11)/VLOOKUP($B$11,ABONE,10,FALSE)),0)</f>
        <v>9.6855055016181225E-3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3.5110459205897134E-3</v>
      </c>
      <c r="L28" s="12">
        <f>IFERROR((SUMIFS(SANAYIAG2,KAYNAK,A28,SEBEP,B28,SÜRE,"Uzun",BİLDİRİM,"Bildirimli",İL,$B$10,İLÇE,$B$11)/VLOOKUP($B$11,ABONE,12,FALSE)),0)</f>
        <v>0.70007118749999997</v>
      </c>
      <c r="M28" s="12">
        <f>IFERROR((SUMIFS(SANAYIOG2,KAYNAK,A28,SEBEP,B28,SÜRE,"Uzun",BİLDİRİM,"Bildirimli",İL,$B$10,İLÇE,$B$11)/VLOOKUP($B$11,ABONE,13,FALSE)),0)</f>
        <v>2.0903122448979593E-2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0.18808295384615384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2.3078594273638754E-3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9.9486551680731575E-2</v>
      </c>
      <c r="D30" s="12">
        <f t="shared" ref="D30:O30" si="14">SUM(D25:D29)</f>
        <v>3.7822207316546765</v>
      </c>
      <c r="E30" s="12">
        <f t="shared" si="14"/>
        <v>0.10669631000830976</v>
      </c>
      <c r="F30" s="12">
        <f t="shared" si="14"/>
        <v>2.5208627662099401</v>
      </c>
      <c r="G30" s="12">
        <f t="shared" si="14"/>
        <v>5.4601385938349001</v>
      </c>
      <c r="H30" s="12">
        <f t="shared" si="14"/>
        <v>3.904136416092943</v>
      </c>
      <c r="I30" s="12">
        <f t="shared" si="14"/>
        <v>0.23527660842204637</v>
      </c>
      <c r="J30" s="12">
        <f t="shared" si="14"/>
        <v>28.635426759579289</v>
      </c>
      <c r="K30" s="12">
        <f t="shared" si="14"/>
        <v>0.97037850126067826</v>
      </c>
      <c r="L30" s="12">
        <f t="shared" si="14"/>
        <v>0.70007118749999997</v>
      </c>
      <c r="M30" s="12">
        <f t="shared" si="14"/>
        <v>29.265084861224491</v>
      </c>
      <c r="N30" s="12">
        <f t="shared" si="14"/>
        <v>22.23369688</v>
      </c>
      <c r="O30" s="12">
        <f t="shared" si="14"/>
        <v>0.4190055972298467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70862</v>
      </c>
      <c r="D34" s="20">
        <f>VLOOKUP($B$11,ABONE,4,FALSE)</f>
        <v>139</v>
      </c>
      <c r="E34" s="20">
        <f>VLOOKUP($B$11,ABONE,5,FALSE)</f>
        <v>71001</v>
      </c>
      <c r="F34" s="20">
        <f>VLOOKUP($B$11,ABONE,6,FALSE)</f>
        <v>2153</v>
      </c>
      <c r="G34" s="20">
        <f>VLOOKUP($B$11,ABONE,7,FALSE)</f>
        <v>1914</v>
      </c>
      <c r="H34" s="20">
        <f>VLOOKUP($B$11,ABONE,8,FALSE)</f>
        <v>4067</v>
      </c>
      <c r="I34" s="20">
        <f>VLOOKUP($B$11,ABONE,9,FALSE)</f>
        <v>11629</v>
      </c>
      <c r="J34" s="20">
        <f>VLOOKUP($B$11,ABONE,10,FALSE)</f>
        <v>309</v>
      </c>
      <c r="K34" s="20">
        <f>VLOOKUP($B$11,ABONE,11,FALSE)</f>
        <v>11938</v>
      </c>
      <c r="L34" s="20">
        <f>VLOOKUP($B$11,ABONE,12,FALSE)</f>
        <v>16</v>
      </c>
      <c r="M34" s="20">
        <f>VLOOKUP($B$11,ABONE,13,FALSE)</f>
        <v>49</v>
      </c>
      <c r="N34" s="20">
        <f>VLOOKUP($B$11,ABONE,14,FALSE)</f>
        <v>65</v>
      </c>
      <c r="O34" s="20">
        <f>VLOOKUP($B$11,ABONE,15,FALSE)</f>
        <v>87071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13441.126542056851</v>
      </c>
      <c r="D35" s="20">
        <f>VLOOKUP($B$11,TUKETIM,4,FALSE)</f>
        <v>273.71542320354393</v>
      </c>
      <c r="E35" s="20">
        <f>VLOOKUP($B$11,TUKETIM,5,FALSE)</f>
        <v>13714.841965260395</v>
      </c>
      <c r="F35" s="20">
        <f>VLOOKUP($B$11,TUKETIM,6,FALSE)</f>
        <v>1702.3018063577438</v>
      </c>
      <c r="G35" s="20">
        <f>VLOOKUP($B$11,TUKETIM,7,FALSE)</f>
        <v>2533.8298745539564</v>
      </c>
      <c r="H35" s="20">
        <f>VLOOKUP($B$11,TUKETIM,8,FALSE)</f>
        <v>4236.1316809116997</v>
      </c>
      <c r="I35" s="20">
        <f>VLOOKUP($B$11,TUKETIM,9,FALSE)</f>
        <v>6914.3124069829655</v>
      </c>
      <c r="J35" s="20">
        <f>VLOOKUP($B$11,TUKETIM,10,FALSE)</f>
        <v>7514.8559139221807</v>
      </c>
      <c r="K35" s="20">
        <f>VLOOKUP($B$11,TUKETIM,11,FALSE)</f>
        <v>14429.168320905146</v>
      </c>
      <c r="L35" s="20">
        <f>VLOOKUP($B$11,TUKETIM,12,FALSE)</f>
        <v>204.33079230769232</v>
      </c>
      <c r="M35" s="20">
        <f>VLOOKUP($B$11,TUKETIM,13,FALSE)</f>
        <v>2941.5861138190576</v>
      </c>
      <c r="N35" s="20">
        <f>VLOOKUP($B$11,TUKETIM,14,FALSE)</f>
        <v>3145.9169061267498</v>
      </c>
      <c r="O35" s="20">
        <f>VLOOKUP($B$11,TUKETIM,15,FALSE)</f>
        <v>35526.058873203998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336416.22799999407</v>
      </c>
      <c r="D36" s="20">
        <f>VLOOKUP($B$11,ANLASMA,4,FALSE)</f>
        <v>1372.364</v>
      </c>
      <c r="E36" s="20">
        <f>VLOOKUP($B$11,ANLASMA,5,FALSE)</f>
        <v>337788.59199999407</v>
      </c>
      <c r="F36" s="20">
        <f>VLOOKUP($B$11,ANLASMA,6,FALSE)</f>
        <v>16991.571000000102</v>
      </c>
      <c r="G36" s="20">
        <f>VLOOKUP($B$11,ANLASMA,7,FALSE)</f>
        <v>31817.737999999801</v>
      </c>
      <c r="H36" s="20">
        <f>VLOOKUP($B$11,ANLASMA,8,FALSE)</f>
        <v>48809.308999999907</v>
      </c>
      <c r="I36" s="20">
        <f>VLOOKUP($B$11,ANLASMA,9,FALSE)</f>
        <v>64158.883999998499</v>
      </c>
      <c r="J36" s="20">
        <f>VLOOKUP($B$11,ANLASMA,10,FALSE)</f>
        <v>54876.857000000004</v>
      </c>
      <c r="K36" s="20">
        <f>VLOOKUP($B$11,ANLASMA,11,FALSE)</f>
        <v>119035.7409999985</v>
      </c>
      <c r="L36" s="20">
        <f>VLOOKUP($B$11,ANLASMA,12,FALSE)</f>
        <v>852.21100000000001</v>
      </c>
      <c r="M36" s="20">
        <f>VLOOKUP($B$11,ANLASMA,13,FALSE)</f>
        <v>22638.54</v>
      </c>
      <c r="N36" s="20">
        <f>VLOOKUP($B$11,ANLASMA,14,FALSE)</f>
        <v>23490.751</v>
      </c>
      <c r="O36" s="20">
        <f>VLOOKUP($B$11,ANLASMA,15,FALSE)</f>
        <v>529124.39299999247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8033ECD-6661-4BF2-8B10-1598A3183E0A}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D0C9D-CC65-43AA-AB6C-1836822D218E}">
  <sheetPr>
    <tabColor theme="9"/>
  </sheetPr>
  <dimension ref="A1:AC67"/>
  <sheetViews>
    <sheetView topLeftCell="A11" workbookViewId="0">
      <selection activeCell="C19" sqref="C1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83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130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1.3141061602257857E-2</v>
      </c>
      <c r="D15" s="12">
        <f t="shared" ref="D15:D21" si="1">IFERROR((SUMIFS(MESKENOG2,KAYNAK,A15,SEBEP,B15,SÜRE,"Uzun",BİLDİRİM,"Bildirimsiz",İL,$B$10,İLÇE,$B$11)/VLOOKUP($B$11,ABONE,4,FALSE)),0)</f>
        <v>0.58326782857142856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1.3926539469851442E-2</v>
      </c>
      <c r="F15" s="12">
        <f t="shared" ref="F15:F21" si="3">IFERROR((SUMIFS(TARIMSALAG2,KAYNAK,A15,SEBEP,B15,SÜRE,"Uzun",BİLDİRİM,"Bildirimsiz",İL,$B$10,İLÇE,$B$11)/VLOOKUP($B$11,ABONE,6,FALSE)),0)</f>
        <v>7.9198206958073156E-3</v>
      </c>
      <c r="G15" s="12">
        <f t="shared" ref="G15:G21" si="4">IFERROR((SUMIFS(TARIMSALOG2,KAYNAK,A15,SEBEP,B15,SÜRE,"Uzun",BİLDİRİM,"Bildirimsiz",İL,$B$10,İLÇE,$B$11)/VLOOKUP($B$11,ABONE,7,FALSE)),0)</f>
        <v>0.2125059046692607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0.10578603489995347</v>
      </c>
      <c r="I15" s="12">
        <f t="shared" ref="I15:I21" si="6">IFERROR((SUMIFS(TICARETHANEAG2,KAYNAK,A15,SEBEP,B15,SÜRE,"Uzun",BİLDİRİM,"Bildirimsiz",İL,$B$10,İLÇE,$B$11)/VLOOKUP($B$11,ABONE,9,FALSE)),0)</f>
        <v>2.4692361430278517E-2</v>
      </c>
      <c r="J15" s="12">
        <f t="shared" ref="J15:J21" si="7">IFERROR((SUMIFS(TICARETHANEOG2,KAYNAK,A15,SEBEP,B15,SÜRE,"Uzun",BİLDİRİM,"Bildirimsiz",İL,$B$10,İLÇE,$B$11)/VLOOKUP($B$11,ABONE,10,FALSE)),0)</f>
        <v>0.29580174880763116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3.9510557872784152E-2</v>
      </c>
      <c r="L15" s="12">
        <f t="shared" ref="L15:L21" si="9">IFERROR((SUMIFS(SANAYIAG2,KAYNAK,A15,SEBEP,B15,SÜRE,"Uzun",BİLDİRİM,"Bildirimsiz",İL,$B$10,İLÇE,$B$11)/VLOOKUP($B$11,ABONE,12,FALSE)),0)</f>
        <v>0.10232169402985075</v>
      </c>
      <c r="M15" s="12">
        <f t="shared" ref="M15:M21" si="10">IFERROR((SUMIFS(SANAYIOG2,KAYNAK,A15,SEBEP,B15,SÜRE,"Uzun",BİLDİRİM,"Bildirimsiz",İL,$B$10,İLÇE,$B$11)/VLOOKUP($B$11,ABONE,13,FALSE)),0)</f>
        <v>3.5781377049180327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2.3459701243386242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2.4858084908628508E-2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0.12347455138514421</v>
      </c>
      <c r="D16" s="12">
        <f t="shared" si="1"/>
        <v>16.697395719028567</v>
      </c>
      <c r="E16" s="12">
        <f t="shared" si="2"/>
        <v>0.14630885598310517</v>
      </c>
      <c r="F16" s="12">
        <f t="shared" si="3"/>
        <v>0.42384615460838537</v>
      </c>
      <c r="G16" s="12">
        <f t="shared" si="4"/>
        <v>1.01921519114786</v>
      </c>
      <c r="H16" s="12">
        <f t="shared" si="5"/>
        <v>0.70864809484225222</v>
      </c>
      <c r="I16" s="12">
        <f t="shared" si="6"/>
        <v>0.29820137199650709</v>
      </c>
      <c r="J16" s="12">
        <f t="shared" si="7"/>
        <v>6.8851889295707478</v>
      </c>
      <c r="K16" s="12">
        <f t="shared" si="8"/>
        <v>0.65823049727580829</v>
      </c>
      <c r="L16" s="12">
        <f t="shared" si="9"/>
        <v>95.329800510447768</v>
      </c>
      <c r="M16" s="12">
        <f t="shared" si="10"/>
        <v>160.28687626471316</v>
      </c>
      <c r="N16" s="12">
        <f t="shared" si="11"/>
        <v>137.25976475394182</v>
      </c>
      <c r="O16" s="16">
        <f t="shared" si="12"/>
        <v>0.57117803776733711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1.3643427226715861E-2</v>
      </c>
      <c r="D17" s="12">
        <f t="shared" si="1"/>
        <v>2.3089643428571427</v>
      </c>
      <c r="E17" s="12">
        <f t="shared" si="2"/>
        <v>1.6805748104644115E-2</v>
      </c>
      <c r="F17" s="12">
        <f t="shared" si="3"/>
        <v>5.2696206958073144E-2</v>
      </c>
      <c r="G17" s="12">
        <f t="shared" si="4"/>
        <v>0.42407568385214012</v>
      </c>
      <c r="H17" s="12">
        <f t="shared" si="5"/>
        <v>0.23035004699860401</v>
      </c>
      <c r="I17" s="12">
        <f t="shared" si="6"/>
        <v>8.4983870760180158E-2</v>
      </c>
      <c r="J17" s="12">
        <f t="shared" si="7"/>
        <v>0.46659475039745624</v>
      </c>
      <c r="K17" s="12">
        <f t="shared" si="8"/>
        <v>0.1058418168230796</v>
      </c>
      <c r="L17" s="12">
        <f t="shared" si="9"/>
        <v>4.3916514925373136</v>
      </c>
      <c r="M17" s="12">
        <f t="shared" si="10"/>
        <v>0.6647240573770492</v>
      </c>
      <c r="N17" s="12">
        <f t="shared" si="11"/>
        <v>1.9859099735449737</v>
      </c>
      <c r="O17" s="16">
        <f t="shared" si="12"/>
        <v>3.8124553675834401E-2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2.5280415680529137E-2</v>
      </c>
      <c r="D19" s="12">
        <f t="shared" si="1"/>
        <v>0</v>
      </c>
      <c r="E19" s="12">
        <f t="shared" si="2"/>
        <v>2.5245586221273639E-2</v>
      </c>
      <c r="F19" s="12">
        <f t="shared" si="3"/>
        <v>0.10662308827520073</v>
      </c>
      <c r="G19" s="12">
        <f t="shared" si="4"/>
        <v>0</v>
      </c>
      <c r="H19" s="12">
        <f t="shared" si="5"/>
        <v>5.5618651445556076E-2</v>
      </c>
      <c r="I19" s="12">
        <f t="shared" si="6"/>
        <v>8.8027800298327075E-2</v>
      </c>
      <c r="J19" s="12">
        <f t="shared" si="7"/>
        <v>0</v>
      </c>
      <c r="K19" s="12">
        <f t="shared" si="8"/>
        <v>8.3216409406108818E-2</v>
      </c>
      <c r="L19" s="12">
        <f t="shared" si="9"/>
        <v>18.803007002238807</v>
      </c>
      <c r="M19" s="12">
        <f t="shared" si="10"/>
        <v>0</v>
      </c>
      <c r="N19" s="12">
        <f t="shared" si="11"/>
        <v>6.6656162388888891</v>
      </c>
      <c r="O19" s="16">
        <f t="shared" si="12"/>
        <v>5.0871476275922888E-2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7.5336002711949921E-6</v>
      </c>
      <c r="D20" s="12">
        <f t="shared" si="1"/>
        <v>0</v>
      </c>
      <c r="E20" s="12">
        <f t="shared" si="2"/>
        <v>7.5232210421898736E-6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6.2636471251409245E-6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0.17554698949491826</v>
      </c>
      <c r="D22" s="12">
        <f t="shared" ref="D22:O22" si="13">SUM(D15:D21)</f>
        <v>19.589627890457137</v>
      </c>
      <c r="E22" s="12">
        <f t="shared" si="13"/>
        <v>0.20229425299991655</v>
      </c>
      <c r="F22" s="12">
        <f t="shared" si="13"/>
        <v>0.59108527053746651</v>
      </c>
      <c r="G22" s="12">
        <f t="shared" si="13"/>
        <v>1.6557967796692608</v>
      </c>
      <c r="H22" s="12">
        <f t="shared" si="13"/>
        <v>1.1004028281863658</v>
      </c>
      <c r="I22" s="12">
        <f t="shared" si="13"/>
        <v>0.49590540448529286</v>
      </c>
      <c r="J22" s="12">
        <f t="shared" si="13"/>
        <v>7.6475854287758347</v>
      </c>
      <c r="K22" s="12">
        <f t="shared" si="13"/>
        <v>0.88679928137778086</v>
      </c>
      <c r="L22" s="12">
        <f t="shared" si="13"/>
        <v>118.62678069925374</v>
      </c>
      <c r="M22" s="12">
        <f t="shared" si="13"/>
        <v>164.52973802700822</v>
      </c>
      <c r="N22" s="12">
        <f t="shared" si="13"/>
        <v>148.25726109071434</v>
      </c>
      <c r="O22" s="12">
        <f t="shared" si="13"/>
        <v>0.68503841627484818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7.0607369566245679E-2</v>
      </c>
      <c r="D26" s="12">
        <f>IFERROR((SUMIFS(MESKENOG2,KAYNAK,A26,SEBEP,B26,SÜRE,"Uzun",BİLDİRİM,"Bildirimli",İL,$B$10,İLÇE,$B$11)/VLOOKUP($B$11,ABONE,4,FALSE)),0)</f>
        <v>8.959811771428571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8.2854248195180308E-2</v>
      </c>
      <c r="F26" s="12">
        <f>IFERROR((SUMIFS(TARIMSALAG2,KAYNAK,A26,SEBEP,B26,SÜRE,"Uzun",BİLDİRİM,"Bildirimli",İL,$B$10,İLÇE,$B$11)/VLOOKUP($B$11,ABONE,6,FALSE)),0)</f>
        <v>0.18964585664585193</v>
      </c>
      <c r="G26" s="12">
        <f>IFERROR((SUMIFS(TARIMSALOG2,KAYNAK,A26,SEBEP,B26,SÜRE,"Uzun",BİLDİRİM,"Bildirimli",İL,$B$10,İLÇE,$B$11)/VLOOKUP($B$11,ABONE,7,FALSE)),0)</f>
        <v>1.464089299610895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0.79929120767798978</v>
      </c>
      <c r="I26" s="12">
        <f>IFERROR((SUMIFS(TICARETHANEAG2,KAYNAK,A26,SEBEP,B26,SÜRE,"Uzun",BİLDİRİM,"Bildirimli",İL,$B$10,İLÇE,$B$11)/VLOOKUP($B$11,ABONE,9,FALSE)),0)</f>
        <v>0.22639865723871683</v>
      </c>
      <c r="J26" s="12">
        <f>IFERROR((SUMIFS(TICARETHANEOG2,KAYNAK,A26,SEBEP,B26,SÜRE,"Uzun",BİLDİRİM,"Bildirimli",İL,$B$10,İLÇE,$B$11)/VLOOKUP($B$11,ABONE,10,FALSE)),0)</f>
        <v>2.1001158847376789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0.32881159920055619</v>
      </c>
      <c r="L26" s="12">
        <f>IFERROR((SUMIFS(SANAYIAG2,KAYNAK,A26,SEBEP,B26,SÜRE,"Uzun",BİLDİRİM,"Bildirimli",İL,$B$10,İLÇE,$B$11)/VLOOKUP($B$11,ABONE,12,FALSE)),0)</f>
        <v>43.017432312686573</v>
      </c>
      <c r="M26" s="12">
        <f>IFERROR((SUMIFS(SANAYIOG2,KAYNAK,A26,SEBEP,B26,SÜRE,"Uzun",BİLDİRİM,"Bildirimli",İL,$B$10,İLÇE,$B$11)/VLOOKUP($B$11,ABONE,13,FALSE)),0)</f>
        <v>36.066826864754105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38.530798108201061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0.22531184104638052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2.2875419240654022E-2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2.2843903204981853E-2</v>
      </c>
      <c r="F28" s="12">
        <f>IFERROR((SUMIFS(TARIMSALAG2,KAYNAK,A28,SEBEP,B28,SÜRE,"Uzun",BİLDİRİM,"Bildirimli",İL,$B$10,İLÇE,$B$11)/VLOOKUP($B$11,ABONE,6,FALSE)),0)</f>
        <v>5.8020669989295275E-2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3.0265784577943232E-2</v>
      </c>
      <c r="I28" s="12">
        <f>IFERROR((SUMIFS(TICARETHANEAG2,KAYNAK,A28,SEBEP,B28,SÜRE,"Uzun",BİLDİRİM,"Bildirimli",İL,$B$10,İLÇE,$B$11)/VLOOKUP($B$11,ABONE,9,FALSE)),0)</f>
        <v>4.9060944319330828E-2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4.6379389403023989E-2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2.6442441379080257E-2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9.3482788806899697E-2</v>
      </c>
      <c r="D30" s="12">
        <f t="shared" ref="D30:O30" si="14">SUM(D25:D29)</f>
        <v>8.959811771428571</v>
      </c>
      <c r="E30" s="12">
        <f t="shared" si="14"/>
        <v>0.10569815140016216</v>
      </c>
      <c r="F30" s="12">
        <f t="shared" si="14"/>
        <v>0.24766652663514721</v>
      </c>
      <c r="G30" s="12">
        <f t="shared" si="14"/>
        <v>1.464089299610895</v>
      </c>
      <c r="H30" s="12">
        <f t="shared" si="14"/>
        <v>0.82955699225593305</v>
      </c>
      <c r="I30" s="12">
        <f t="shared" si="14"/>
        <v>0.27545960155804766</v>
      </c>
      <c r="J30" s="12">
        <f t="shared" si="14"/>
        <v>2.1001158847376789</v>
      </c>
      <c r="K30" s="12">
        <f t="shared" si="14"/>
        <v>0.37519098860358019</v>
      </c>
      <c r="L30" s="12">
        <f t="shared" si="14"/>
        <v>43.017432312686573</v>
      </c>
      <c r="M30" s="12">
        <f t="shared" si="14"/>
        <v>36.066826864754105</v>
      </c>
      <c r="N30" s="12">
        <f t="shared" si="14"/>
        <v>38.530798108201061</v>
      </c>
      <c r="O30" s="12">
        <f t="shared" si="14"/>
        <v>0.25175428242546077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126846</v>
      </c>
      <c r="D34" s="20">
        <f>VLOOKUP($B$11,ABONE,4,FALSE)</f>
        <v>175</v>
      </c>
      <c r="E34" s="20">
        <f>VLOOKUP($B$11,ABONE,5,FALSE)</f>
        <v>127021</v>
      </c>
      <c r="F34" s="20">
        <f>VLOOKUP($B$11,ABONE,6,FALSE)</f>
        <v>1121</v>
      </c>
      <c r="G34" s="20">
        <f>VLOOKUP($B$11,ABONE,7,FALSE)</f>
        <v>1028</v>
      </c>
      <c r="H34" s="20">
        <f>VLOOKUP($B$11,ABONE,8,FALSE)</f>
        <v>2149</v>
      </c>
      <c r="I34" s="20">
        <f>VLOOKUP($B$11,ABONE,9,FALSE)</f>
        <v>21758</v>
      </c>
      <c r="J34" s="20">
        <f>VLOOKUP($B$11,ABONE,10,FALSE)</f>
        <v>1258</v>
      </c>
      <c r="K34" s="20">
        <f>VLOOKUP($B$11,ABONE,11,FALSE)</f>
        <v>23016</v>
      </c>
      <c r="L34" s="20">
        <f>VLOOKUP($B$11,ABONE,12,FALSE)</f>
        <v>134</v>
      </c>
      <c r="M34" s="20">
        <f>VLOOKUP($B$11,ABONE,13,FALSE)</f>
        <v>244</v>
      </c>
      <c r="N34" s="20">
        <f>VLOOKUP($B$11,ABONE,14,FALSE)</f>
        <v>378</v>
      </c>
      <c r="O34" s="20">
        <f>VLOOKUP($B$11,ABONE,15,FALSE)</f>
        <v>152564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22516.327798790117</v>
      </c>
      <c r="D35" s="20">
        <f>VLOOKUP($B$11,TUKETIM,4,FALSE)</f>
        <v>4111.1043439670675</v>
      </c>
      <c r="E35" s="20">
        <f>VLOOKUP($B$11,TUKETIM,5,FALSE)</f>
        <v>26627.432142757185</v>
      </c>
      <c r="F35" s="20">
        <f>VLOOKUP($B$11,TUKETIM,6,FALSE)</f>
        <v>395.67781688302546</v>
      </c>
      <c r="G35" s="20">
        <f>VLOOKUP($B$11,TUKETIM,7,FALSE)</f>
        <v>940.6932842360925</v>
      </c>
      <c r="H35" s="20">
        <f>VLOOKUP($B$11,TUKETIM,8,FALSE)</f>
        <v>1336.3711011191181</v>
      </c>
      <c r="I35" s="20">
        <f>VLOOKUP($B$11,TUKETIM,9,FALSE)</f>
        <v>10414.386973009063</v>
      </c>
      <c r="J35" s="20">
        <f>VLOOKUP($B$11,TUKETIM,10,FALSE)</f>
        <v>16843.607821681773</v>
      </c>
      <c r="K35" s="20">
        <f>VLOOKUP($B$11,TUKETIM,11,FALSE)</f>
        <v>27257.994794690836</v>
      </c>
      <c r="L35" s="20">
        <f>VLOOKUP($B$11,TUKETIM,12,FALSE)</f>
        <v>1952.1065114354708</v>
      </c>
      <c r="M35" s="20">
        <f>VLOOKUP($B$11,TUKETIM,13,FALSE)</f>
        <v>25938.125121560843</v>
      </c>
      <c r="N35" s="20">
        <f>VLOOKUP($B$11,TUKETIM,14,FALSE)</f>
        <v>27890.231632996314</v>
      </c>
      <c r="O35" s="20">
        <f>VLOOKUP($B$11,TUKETIM,15,FALSE)</f>
        <v>83112.029671563447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709585.573000059</v>
      </c>
      <c r="D36" s="20">
        <f>VLOOKUP($B$11,ANLASMA,4,FALSE)</f>
        <v>7083.8980000000001</v>
      </c>
      <c r="E36" s="20">
        <f>VLOOKUP($B$11,ANLASMA,5,FALSE)</f>
        <v>716669.47100005904</v>
      </c>
      <c r="F36" s="20">
        <f>VLOOKUP($B$11,ANLASMA,6,FALSE)</f>
        <v>6206.9480000000094</v>
      </c>
      <c r="G36" s="20">
        <f>VLOOKUP($B$11,ANLASMA,7,FALSE)</f>
        <v>19102.080000000002</v>
      </c>
      <c r="H36" s="20">
        <f>VLOOKUP($B$11,ANLASMA,8,FALSE)</f>
        <v>25309.028000000013</v>
      </c>
      <c r="I36" s="20">
        <f>VLOOKUP($B$11,ANLASMA,9,FALSE)</f>
        <v>152117.01300000801</v>
      </c>
      <c r="J36" s="20">
        <f>VLOOKUP($B$11,ANLASMA,10,FALSE)</f>
        <v>224956.86299999998</v>
      </c>
      <c r="K36" s="20">
        <f>VLOOKUP($B$11,ANLASMA,11,FALSE)</f>
        <v>377073.87600000796</v>
      </c>
      <c r="L36" s="20">
        <f>VLOOKUP($B$11,ANLASMA,12,FALSE)</f>
        <v>7658.2719999999999</v>
      </c>
      <c r="M36" s="20">
        <f>VLOOKUP($B$11,ANLASMA,13,FALSE)</f>
        <v>189482.448</v>
      </c>
      <c r="N36" s="20">
        <f>VLOOKUP($B$11,ANLASMA,14,FALSE)</f>
        <v>197140.72</v>
      </c>
      <c r="O36" s="20">
        <f>VLOOKUP($B$11,ANLASMA,15,FALSE)</f>
        <v>1316193.095000067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8E42BFB-DDE4-4244-BD05-DAC31A63BA4F}">
      <formula1>10</formula1>
      <formula2>10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ayfa65">
    <tabColor theme="9"/>
  </sheetPr>
  <dimension ref="A1:O52"/>
  <sheetViews>
    <sheetView zoomScale="87" zoomScaleNormal="85" workbookViewId="0">
      <selection activeCell="M56" sqref="M56"/>
    </sheetView>
  </sheetViews>
  <sheetFormatPr defaultColWidth="8.77734375" defaultRowHeight="14.4" x14ac:dyDescent="0.3"/>
  <cols>
    <col min="1" max="1" width="15.33203125" bestFit="1" customWidth="1"/>
    <col min="2" max="2" width="10.77734375" bestFit="1" customWidth="1"/>
    <col min="3" max="3" width="8.77734375" bestFit="1" customWidth="1"/>
    <col min="4" max="4" width="18.77734375" customWidth="1"/>
    <col min="5" max="5" width="20.77734375" customWidth="1"/>
    <col min="6" max="6" width="6.77734375" bestFit="1" customWidth="1"/>
    <col min="7" max="7" width="13.44140625" customWidth="1"/>
    <col min="8" max="8" width="14.77734375" customWidth="1"/>
    <col min="9" max="9" width="7.109375" bestFit="1" customWidth="1"/>
    <col min="10" max="10" width="16.109375" customWidth="1"/>
    <col min="11" max="11" width="13.77734375" customWidth="1"/>
    <col min="12" max="12" width="17.77734375" customWidth="1"/>
    <col min="13" max="13" width="18.33203125" customWidth="1"/>
    <col min="14" max="14" width="21.33203125" customWidth="1"/>
    <col min="15" max="15" width="31.77734375" customWidth="1"/>
    <col min="32" max="32" width="14.109375" bestFit="1" customWidth="1"/>
    <col min="33" max="33" width="10.33203125" bestFit="1" customWidth="1"/>
  </cols>
  <sheetData>
    <row r="1" spans="1:15" x14ac:dyDescent="0.3">
      <c r="C1" s="46" t="s">
        <v>63</v>
      </c>
      <c r="D1" s="46"/>
      <c r="E1" s="46"/>
      <c r="F1" s="46" t="s">
        <v>64</v>
      </c>
      <c r="G1" s="46"/>
      <c r="H1" s="46"/>
      <c r="I1" s="46" t="s">
        <v>65</v>
      </c>
      <c r="J1" s="46"/>
      <c r="K1" s="46"/>
      <c r="L1" s="46" t="s">
        <v>66</v>
      </c>
      <c r="M1" s="46"/>
      <c r="N1" s="46"/>
      <c r="O1" s="11" t="s">
        <v>16</v>
      </c>
    </row>
    <row r="2" spans="1:15" x14ac:dyDescent="0.3">
      <c r="C2" s="11" t="s">
        <v>1</v>
      </c>
      <c r="D2" s="11" t="s">
        <v>2</v>
      </c>
      <c r="E2" s="11" t="s">
        <v>21</v>
      </c>
      <c r="F2" s="11" t="s">
        <v>1</v>
      </c>
      <c r="G2" s="11" t="s">
        <v>2</v>
      </c>
      <c r="H2" s="11" t="s">
        <v>21</v>
      </c>
      <c r="I2" s="11" t="s">
        <v>1</v>
      </c>
      <c r="J2" s="11" t="s">
        <v>2</v>
      </c>
      <c r="K2" s="11" t="s">
        <v>21</v>
      </c>
      <c r="L2" s="11" t="s">
        <v>1</v>
      </c>
      <c r="M2" s="11" t="s">
        <v>2</v>
      </c>
      <c r="N2" s="11" t="s">
        <v>21</v>
      </c>
      <c r="O2" s="11"/>
    </row>
    <row r="3" spans="1:15" x14ac:dyDescent="0.3">
      <c r="A3" s="24" t="s">
        <v>20</v>
      </c>
      <c r="B3" s="24" t="s">
        <v>20</v>
      </c>
      <c r="C3" s="31">
        <f>+C4+C5</f>
        <v>3077991</v>
      </c>
      <c r="D3" s="31">
        <f>+D4+D5</f>
        <v>3597</v>
      </c>
      <c r="E3" s="32">
        <f>+C3+D3</f>
        <v>3081588</v>
      </c>
      <c r="F3" s="32">
        <f>+F4+F5</f>
        <v>84859</v>
      </c>
      <c r="G3" s="32">
        <f>+G4+G5</f>
        <v>23289</v>
      </c>
      <c r="H3" s="32">
        <f>+F3+G3</f>
        <v>108148</v>
      </c>
      <c r="I3" s="32">
        <f>+I4+I5</f>
        <v>602214</v>
      </c>
      <c r="J3" s="32">
        <f>+J4+J5</f>
        <v>16079</v>
      </c>
      <c r="K3" s="32">
        <f>+I3+J3</f>
        <v>618293</v>
      </c>
      <c r="L3" s="32">
        <f>+L4+L5</f>
        <v>1981</v>
      </c>
      <c r="M3" s="32">
        <f>+M4+M5</f>
        <v>2271</v>
      </c>
      <c r="N3" s="32">
        <f>+L3+M3</f>
        <v>4252</v>
      </c>
      <c r="O3" s="33">
        <f>+N3+K3+H3+E3</f>
        <v>3812281</v>
      </c>
    </row>
    <row r="4" spans="1:15" x14ac:dyDescent="0.3">
      <c r="A4" s="27" t="s">
        <v>82</v>
      </c>
      <c r="B4" s="24" t="s">
        <v>75</v>
      </c>
      <c r="C4" s="31">
        <f>+SUM(C6:C35)</f>
        <v>2332212</v>
      </c>
      <c r="D4" s="31">
        <f>+SUM(D6:D35)</f>
        <v>2137</v>
      </c>
      <c r="E4" s="32">
        <f t="shared" ref="E4:E5" si="0">+C4+D4</f>
        <v>2334349</v>
      </c>
      <c r="F4" s="32">
        <f>+SUM(F6:F35)</f>
        <v>49656</v>
      </c>
      <c r="G4" s="32">
        <f>+SUM(G6:G35)</f>
        <v>6934</v>
      </c>
      <c r="H4" s="32">
        <f t="shared" ref="H4:H5" si="1">+F4+G4</f>
        <v>56590</v>
      </c>
      <c r="I4" s="32">
        <f>+SUM(I6:I35)</f>
        <v>462489</v>
      </c>
      <c r="J4" s="32">
        <f>+SUM(J6:J35)</f>
        <v>10608</v>
      </c>
      <c r="K4" s="32">
        <f t="shared" ref="K4:K5" si="2">+I4+J4</f>
        <v>473097</v>
      </c>
      <c r="L4" s="32">
        <f>+SUM(L6:L35)</f>
        <v>1596</v>
      </c>
      <c r="M4" s="32">
        <f>+SUM(M6:M35)</f>
        <v>1542</v>
      </c>
      <c r="N4" s="32">
        <f t="shared" ref="N4:N5" si="3">+L4+M4</f>
        <v>3138</v>
      </c>
      <c r="O4" s="33">
        <f t="shared" ref="O4:O52" si="4">+N4+K4+H4+E4</f>
        <v>2867174</v>
      </c>
    </row>
    <row r="5" spans="1:15" x14ac:dyDescent="0.3">
      <c r="A5" s="27" t="s">
        <v>83</v>
      </c>
      <c r="B5" s="24" t="s">
        <v>76</v>
      </c>
      <c r="C5" s="31">
        <f>+SUM(C36:C52)</f>
        <v>745779</v>
      </c>
      <c r="D5" s="31">
        <f>+SUM(D36:D52)</f>
        <v>1460</v>
      </c>
      <c r="E5" s="32">
        <f t="shared" si="0"/>
        <v>747239</v>
      </c>
      <c r="F5" s="32">
        <f>+SUM(F36:F52)</f>
        <v>35203</v>
      </c>
      <c r="G5" s="32">
        <f>+SUM(G36:G52)</f>
        <v>16355</v>
      </c>
      <c r="H5" s="32">
        <f t="shared" si="1"/>
        <v>51558</v>
      </c>
      <c r="I5" s="32">
        <f>+SUM(I36:I52)</f>
        <v>139725</v>
      </c>
      <c r="J5" s="32">
        <f>+SUM(J36:J52)</f>
        <v>5471</v>
      </c>
      <c r="K5" s="32">
        <f t="shared" si="2"/>
        <v>145196</v>
      </c>
      <c r="L5" s="32">
        <f>+SUM(L36:L52)</f>
        <v>385</v>
      </c>
      <c r="M5" s="32">
        <f>+SUM(M36:M52)</f>
        <v>729</v>
      </c>
      <c r="N5" s="32">
        <f t="shared" si="3"/>
        <v>1114</v>
      </c>
      <c r="O5" s="33">
        <f t="shared" si="4"/>
        <v>945107</v>
      </c>
    </row>
    <row r="6" spans="1:15" x14ac:dyDescent="0.3">
      <c r="A6" s="27" t="s">
        <v>84</v>
      </c>
      <c r="B6" s="27" t="s">
        <v>82</v>
      </c>
      <c r="C6" s="31">
        <v>45609</v>
      </c>
      <c r="D6" s="31">
        <v>58</v>
      </c>
      <c r="E6" s="32">
        <v>45667</v>
      </c>
      <c r="F6" s="32">
        <v>225</v>
      </c>
      <c r="G6" s="32">
        <v>100</v>
      </c>
      <c r="H6" s="32">
        <v>325</v>
      </c>
      <c r="I6" s="32">
        <v>8584</v>
      </c>
      <c r="J6" s="32">
        <v>501</v>
      </c>
      <c r="K6" s="32">
        <v>9085</v>
      </c>
      <c r="L6" s="32">
        <v>12</v>
      </c>
      <c r="M6" s="32">
        <v>60</v>
      </c>
      <c r="N6" s="32">
        <v>72</v>
      </c>
      <c r="O6" s="33">
        <f t="shared" si="4"/>
        <v>55149</v>
      </c>
    </row>
    <row r="7" spans="1:15" x14ac:dyDescent="0.3">
      <c r="A7" s="27" t="s">
        <v>85</v>
      </c>
      <c r="B7" s="27" t="s">
        <v>82</v>
      </c>
      <c r="C7" s="31">
        <v>37799</v>
      </c>
      <c r="D7" s="31">
        <v>2</v>
      </c>
      <c r="E7" s="31">
        <v>37801</v>
      </c>
      <c r="F7" s="31">
        <v>232</v>
      </c>
      <c r="G7" s="31">
        <v>0</v>
      </c>
      <c r="H7" s="31">
        <v>232</v>
      </c>
      <c r="I7" s="31">
        <v>4953</v>
      </c>
      <c r="J7" s="31">
        <v>43</v>
      </c>
      <c r="K7" s="31">
        <v>4996</v>
      </c>
      <c r="L7" s="31">
        <v>12</v>
      </c>
      <c r="M7" s="31">
        <v>6</v>
      </c>
      <c r="N7" s="31">
        <v>18</v>
      </c>
      <c r="O7" s="33">
        <f t="shared" si="4"/>
        <v>43047</v>
      </c>
    </row>
    <row r="8" spans="1:15" x14ac:dyDescent="0.3">
      <c r="A8" s="27" t="s">
        <v>86</v>
      </c>
      <c r="B8" s="27" t="s">
        <v>82</v>
      </c>
      <c r="C8" s="31">
        <v>20261</v>
      </c>
      <c r="D8" s="31">
        <v>35</v>
      </c>
      <c r="E8" s="31">
        <v>20296</v>
      </c>
      <c r="F8" s="31">
        <v>4489</v>
      </c>
      <c r="G8" s="31">
        <v>307</v>
      </c>
      <c r="H8" s="31">
        <v>4796</v>
      </c>
      <c r="I8" s="31">
        <v>6364</v>
      </c>
      <c r="J8" s="31">
        <v>211</v>
      </c>
      <c r="K8" s="31">
        <v>6575</v>
      </c>
      <c r="L8" s="31">
        <v>1</v>
      </c>
      <c r="M8" s="31">
        <v>12</v>
      </c>
      <c r="N8" s="31">
        <v>13</v>
      </c>
      <c r="O8" s="33">
        <f t="shared" si="4"/>
        <v>31680</v>
      </c>
    </row>
    <row r="9" spans="1:15" x14ac:dyDescent="0.3">
      <c r="A9" s="27" t="s">
        <v>87</v>
      </c>
      <c r="B9" s="27" t="s">
        <v>82</v>
      </c>
      <c r="C9" s="31">
        <v>135035</v>
      </c>
      <c r="D9" s="31">
        <v>8</v>
      </c>
      <c r="E9" s="31">
        <v>135043</v>
      </c>
      <c r="F9" s="31">
        <v>13</v>
      </c>
      <c r="G9" s="31">
        <v>3</v>
      </c>
      <c r="H9" s="31">
        <v>16</v>
      </c>
      <c r="I9" s="31">
        <v>17145</v>
      </c>
      <c r="J9" s="31">
        <v>68</v>
      </c>
      <c r="K9" s="31">
        <v>17213</v>
      </c>
      <c r="L9" s="31">
        <v>22</v>
      </c>
      <c r="M9" s="31">
        <v>3</v>
      </c>
      <c r="N9" s="31">
        <v>25</v>
      </c>
      <c r="O9" s="33">
        <f t="shared" si="4"/>
        <v>152297</v>
      </c>
    </row>
    <row r="10" spans="1:15" x14ac:dyDescent="0.3">
      <c r="A10" s="27" t="s">
        <v>88</v>
      </c>
      <c r="B10" s="27" t="s">
        <v>82</v>
      </c>
      <c r="C10" s="31">
        <v>58741</v>
      </c>
      <c r="D10" s="31">
        <v>29</v>
      </c>
      <c r="E10" s="31">
        <v>58770</v>
      </c>
      <c r="F10" s="31">
        <v>3457</v>
      </c>
      <c r="G10" s="31">
        <v>646</v>
      </c>
      <c r="H10" s="31">
        <v>4103</v>
      </c>
      <c r="I10" s="31">
        <v>11906</v>
      </c>
      <c r="J10" s="31">
        <v>486</v>
      </c>
      <c r="K10" s="31">
        <v>12392</v>
      </c>
      <c r="L10" s="31">
        <v>13</v>
      </c>
      <c r="M10" s="31">
        <v>69</v>
      </c>
      <c r="N10" s="31">
        <v>82</v>
      </c>
      <c r="O10" s="33">
        <f t="shared" si="4"/>
        <v>75347</v>
      </c>
    </row>
    <row r="11" spans="1:15" x14ac:dyDescent="0.3">
      <c r="A11" s="27" t="s">
        <v>89</v>
      </c>
      <c r="B11" s="27" t="s">
        <v>82</v>
      </c>
      <c r="C11" s="31">
        <v>7544</v>
      </c>
      <c r="D11" s="31">
        <v>2</v>
      </c>
      <c r="E11" s="31">
        <v>7546</v>
      </c>
      <c r="F11" s="31">
        <v>1121</v>
      </c>
      <c r="G11" s="31">
        <v>6</v>
      </c>
      <c r="H11" s="31">
        <v>1127</v>
      </c>
      <c r="I11" s="31">
        <v>2012</v>
      </c>
      <c r="J11" s="31">
        <v>38</v>
      </c>
      <c r="K11" s="31">
        <v>2050</v>
      </c>
      <c r="L11" s="31">
        <v>2</v>
      </c>
      <c r="M11" s="31">
        <v>8</v>
      </c>
      <c r="N11" s="31">
        <v>10</v>
      </c>
      <c r="O11" s="33">
        <f t="shared" si="4"/>
        <v>10733</v>
      </c>
    </row>
    <row r="12" spans="1:15" x14ac:dyDescent="0.3">
      <c r="A12" s="27" t="s">
        <v>90</v>
      </c>
      <c r="B12" s="27" t="s">
        <v>82</v>
      </c>
      <c r="C12" s="31">
        <v>214818</v>
      </c>
      <c r="D12" s="31">
        <v>68</v>
      </c>
      <c r="E12" s="31">
        <v>214886</v>
      </c>
      <c r="F12" s="31">
        <v>394</v>
      </c>
      <c r="G12" s="31">
        <v>43</v>
      </c>
      <c r="H12" s="31">
        <v>437</v>
      </c>
      <c r="I12" s="31">
        <v>53886</v>
      </c>
      <c r="J12" s="31">
        <v>939</v>
      </c>
      <c r="K12" s="31">
        <v>54825</v>
      </c>
      <c r="L12" s="31">
        <v>539</v>
      </c>
      <c r="M12" s="31">
        <v>218</v>
      </c>
      <c r="N12" s="31">
        <v>757</v>
      </c>
      <c r="O12" s="33">
        <f t="shared" si="4"/>
        <v>270905</v>
      </c>
    </row>
    <row r="13" spans="1:15" x14ac:dyDescent="0.3">
      <c r="A13" s="27" t="s">
        <v>91</v>
      </c>
      <c r="B13" s="27" t="s">
        <v>82</v>
      </c>
      <c r="C13" s="31">
        <v>251550</v>
      </c>
      <c r="D13" s="31">
        <v>62</v>
      </c>
      <c r="E13" s="31">
        <v>251612</v>
      </c>
      <c r="F13" s="31">
        <v>841</v>
      </c>
      <c r="G13" s="31">
        <v>44</v>
      </c>
      <c r="H13" s="31">
        <v>885</v>
      </c>
      <c r="I13" s="31">
        <v>36988</v>
      </c>
      <c r="J13" s="31">
        <v>226</v>
      </c>
      <c r="K13" s="31">
        <v>37214</v>
      </c>
      <c r="L13" s="31">
        <v>90</v>
      </c>
      <c r="M13" s="31">
        <v>15</v>
      </c>
      <c r="N13" s="31">
        <v>105</v>
      </c>
      <c r="O13" s="33">
        <f t="shared" si="4"/>
        <v>289816</v>
      </c>
    </row>
    <row r="14" spans="1:15" x14ac:dyDescent="0.3">
      <c r="A14" s="27" t="s">
        <v>92</v>
      </c>
      <c r="B14" s="27" t="s">
        <v>82</v>
      </c>
      <c r="C14" s="31">
        <v>53001</v>
      </c>
      <c r="D14" s="31">
        <v>225</v>
      </c>
      <c r="E14" s="31">
        <v>53226</v>
      </c>
      <c r="F14" s="31">
        <v>888</v>
      </c>
      <c r="G14" s="31">
        <v>93</v>
      </c>
      <c r="H14" s="31">
        <v>981</v>
      </c>
      <c r="I14" s="31">
        <v>11845</v>
      </c>
      <c r="J14" s="31">
        <v>390</v>
      </c>
      <c r="K14" s="31">
        <v>12235</v>
      </c>
      <c r="L14" s="31">
        <v>7</v>
      </c>
      <c r="M14" s="31">
        <v>12</v>
      </c>
      <c r="N14" s="31">
        <v>19</v>
      </c>
      <c r="O14" s="33">
        <f t="shared" si="4"/>
        <v>66461</v>
      </c>
    </row>
    <row r="15" spans="1:15" x14ac:dyDescent="0.3">
      <c r="A15" s="27" t="s">
        <v>93</v>
      </c>
      <c r="B15" s="27" t="s">
        <v>82</v>
      </c>
      <c r="C15" s="31">
        <v>100937</v>
      </c>
      <c r="D15" s="31">
        <v>20</v>
      </c>
      <c r="E15" s="31">
        <v>100957</v>
      </c>
      <c r="F15" s="31">
        <v>38</v>
      </c>
      <c r="G15" s="31">
        <v>1</v>
      </c>
      <c r="H15" s="31">
        <v>39</v>
      </c>
      <c r="I15" s="31">
        <v>15256</v>
      </c>
      <c r="J15" s="31">
        <v>146</v>
      </c>
      <c r="K15" s="31">
        <v>15402</v>
      </c>
      <c r="L15" s="31">
        <v>25</v>
      </c>
      <c r="M15" s="31">
        <v>16</v>
      </c>
      <c r="N15" s="31">
        <v>41</v>
      </c>
      <c r="O15" s="33">
        <f t="shared" si="4"/>
        <v>116439</v>
      </c>
    </row>
    <row r="16" spans="1:15" x14ac:dyDescent="0.3">
      <c r="A16" s="27" t="s">
        <v>94</v>
      </c>
      <c r="B16" s="27" t="s">
        <v>82</v>
      </c>
      <c r="C16" s="31">
        <v>55298</v>
      </c>
      <c r="D16" s="31">
        <v>147</v>
      </c>
      <c r="E16" s="31">
        <v>55445</v>
      </c>
      <c r="F16" s="31">
        <v>1003</v>
      </c>
      <c r="G16" s="31">
        <v>327</v>
      </c>
      <c r="H16" s="31">
        <v>1330</v>
      </c>
      <c r="I16" s="31">
        <v>8377</v>
      </c>
      <c r="J16" s="31">
        <v>278</v>
      </c>
      <c r="K16" s="31">
        <v>8655</v>
      </c>
      <c r="L16" s="31">
        <v>31</v>
      </c>
      <c r="M16" s="31">
        <v>10</v>
      </c>
      <c r="N16" s="31">
        <v>41</v>
      </c>
      <c r="O16" s="33">
        <f t="shared" si="4"/>
        <v>65471</v>
      </c>
    </row>
    <row r="17" spans="1:15" x14ac:dyDescent="0.3">
      <c r="A17" s="27" t="s">
        <v>95</v>
      </c>
      <c r="B17" s="27" t="s">
        <v>82</v>
      </c>
      <c r="C17" s="31">
        <v>29925</v>
      </c>
      <c r="D17" s="31">
        <v>126</v>
      </c>
      <c r="E17" s="31">
        <v>30051</v>
      </c>
      <c r="F17" s="31">
        <v>352</v>
      </c>
      <c r="G17" s="31">
        <v>113</v>
      </c>
      <c r="H17" s="31">
        <v>465</v>
      </c>
      <c r="I17" s="31">
        <v>4721</v>
      </c>
      <c r="J17" s="31">
        <v>247</v>
      </c>
      <c r="K17" s="31">
        <v>4968</v>
      </c>
      <c r="L17" s="31">
        <v>3</v>
      </c>
      <c r="M17" s="31">
        <v>14</v>
      </c>
      <c r="N17" s="31">
        <v>17</v>
      </c>
      <c r="O17" s="33">
        <f t="shared" si="4"/>
        <v>35501</v>
      </c>
    </row>
    <row r="18" spans="1:15" x14ac:dyDescent="0.3">
      <c r="A18" s="27" t="s">
        <v>96</v>
      </c>
      <c r="B18" s="27" t="s">
        <v>82</v>
      </c>
      <c r="C18" s="31">
        <v>59994</v>
      </c>
      <c r="D18" s="31">
        <v>1</v>
      </c>
      <c r="E18" s="31">
        <v>59995</v>
      </c>
      <c r="F18" s="31">
        <v>13</v>
      </c>
      <c r="G18" s="31">
        <v>1</v>
      </c>
      <c r="H18" s="31">
        <v>14</v>
      </c>
      <c r="I18" s="31">
        <v>9985</v>
      </c>
      <c r="J18" s="31">
        <v>245</v>
      </c>
      <c r="K18" s="31">
        <v>10230</v>
      </c>
      <c r="L18" s="31">
        <v>115</v>
      </c>
      <c r="M18" s="31">
        <v>73</v>
      </c>
      <c r="N18" s="31">
        <v>188</v>
      </c>
      <c r="O18" s="33">
        <f t="shared" si="4"/>
        <v>70427</v>
      </c>
    </row>
    <row r="19" spans="1:15" x14ac:dyDescent="0.3">
      <c r="A19" s="27" t="s">
        <v>97</v>
      </c>
      <c r="B19" s="27" t="s">
        <v>82</v>
      </c>
      <c r="C19" s="31">
        <v>18704</v>
      </c>
      <c r="D19" s="31">
        <v>20</v>
      </c>
      <c r="E19" s="31">
        <v>18724</v>
      </c>
      <c r="F19" s="31">
        <v>419</v>
      </c>
      <c r="G19" s="31">
        <v>9</v>
      </c>
      <c r="H19" s="31">
        <v>428</v>
      </c>
      <c r="I19" s="31">
        <v>3754</v>
      </c>
      <c r="J19" s="31">
        <v>83</v>
      </c>
      <c r="K19" s="31">
        <v>3837</v>
      </c>
      <c r="L19" s="31">
        <v>3</v>
      </c>
      <c r="M19" s="31">
        <v>8</v>
      </c>
      <c r="N19" s="31">
        <v>11</v>
      </c>
      <c r="O19" s="33">
        <f t="shared" si="4"/>
        <v>23000</v>
      </c>
    </row>
    <row r="20" spans="1:15" x14ac:dyDescent="0.3">
      <c r="A20" s="27" t="s">
        <v>98</v>
      </c>
      <c r="B20" s="27" t="s">
        <v>82</v>
      </c>
      <c r="C20" s="31">
        <v>221180</v>
      </c>
      <c r="D20" s="31">
        <v>7</v>
      </c>
      <c r="E20" s="31">
        <v>221187</v>
      </c>
      <c r="F20" s="31">
        <v>14</v>
      </c>
      <c r="G20" s="31">
        <v>3</v>
      </c>
      <c r="H20" s="31">
        <v>17</v>
      </c>
      <c r="I20" s="31">
        <v>31483</v>
      </c>
      <c r="J20" s="31">
        <v>58</v>
      </c>
      <c r="K20" s="31">
        <v>31541</v>
      </c>
      <c r="L20" s="31">
        <v>88</v>
      </c>
      <c r="M20" s="31">
        <v>1</v>
      </c>
      <c r="N20" s="31">
        <v>89</v>
      </c>
      <c r="O20" s="33">
        <f t="shared" si="4"/>
        <v>252834</v>
      </c>
    </row>
    <row r="21" spans="1:15" x14ac:dyDescent="0.3">
      <c r="A21" s="27" t="s">
        <v>99</v>
      </c>
      <c r="B21" s="27" t="s">
        <v>82</v>
      </c>
      <c r="C21" s="31">
        <v>16171</v>
      </c>
      <c r="D21" s="31">
        <v>48</v>
      </c>
      <c r="E21" s="31">
        <v>16219</v>
      </c>
      <c r="F21" s="31">
        <v>440</v>
      </c>
      <c r="G21" s="31">
        <v>23</v>
      </c>
      <c r="H21" s="31">
        <v>463</v>
      </c>
      <c r="I21" s="31">
        <v>2794</v>
      </c>
      <c r="J21" s="31">
        <v>126</v>
      </c>
      <c r="K21" s="31">
        <v>2920</v>
      </c>
      <c r="L21" s="31">
        <v>24</v>
      </c>
      <c r="M21" s="31">
        <v>4</v>
      </c>
      <c r="N21" s="31">
        <v>28</v>
      </c>
      <c r="O21" s="33">
        <f t="shared" si="4"/>
        <v>19630</v>
      </c>
    </row>
    <row r="22" spans="1:15" x14ac:dyDescent="0.3">
      <c r="A22" s="27" t="s">
        <v>100</v>
      </c>
      <c r="B22" s="27" t="s">
        <v>82</v>
      </c>
      <c r="C22" s="31">
        <v>199727</v>
      </c>
      <c r="D22" s="31">
        <v>3</v>
      </c>
      <c r="E22" s="31">
        <v>199730</v>
      </c>
      <c r="F22" s="31">
        <v>55</v>
      </c>
      <c r="G22" s="31">
        <v>6</v>
      </c>
      <c r="H22" s="31">
        <v>61</v>
      </c>
      <c r="I22" s="31">
        <v>32969</v>
      </c>
      <c r="J22" s="31">
        <v>118</v>
      </c>
      <c r="K22" s="31">
        <v>33087</v>
      </c>
      <c r="L22" s="31">
        <v>23</v>
      </c>
      <c r="M22" s="31">
        <v>6</v>
      </c>
      <c r="N22" s="31">
        <v>29</v>
      </c>
      <c r="O22" s="33">
        <f t="shared" si="4"/>
        <v>232907</v>
      </c>
    </row>
    <row r="23" spans="1:15" x14ac:dyDescent="0.3">
      <c r="A23" s="27" t="s">
        <v>101</v>
      </c>
      <c r="B23" s="27" t="s">
        <v>82</v>
      </c>
      <c r="C23" s="31">
        <v>58043</v>
      </c>
      <c r="D23" s="31">
        <v>407</v>
      </c>
      <c r="E23" s="31">
        <v>58450</v>
      </c>
      <c r="F23" s="31">
        <v>4029</v>
      </c>
      <c r="G23" s="31">
        <v>1127</v>
      </c>
      <c r="H23" s="31">
        <v>5156</v>
      </c>
      <c r="I23" s="31">
        <v>9936</v>
      </c>
      <c r="J23" s="31">
        <v>1475</v>
      </c>
      <c r="K23" s="31">
        <v>11411</v>
      </c>
      <c r="L23" s="31">
        <v>18</v>
      </c>
      <c r="M23" s="31">
        <v>197</v>
      </c>
      <c r="N23" s="31">
        <v>215</v>
      </c>
      <c r="O23" s="33">
        <f t="shared" si="4"/>
        <v>75232</v>
      </c>
    </row>
    <row r="24" spans="1:15" x14ac:dyDescent="0.3">
      <c r="A24" s="27" t="s">
        <v>102</v>
      </c>
      <c r="B24" s="27" t="s">
        <v>82</v>
      </c>
      <c r="C24" s="31">
        <v>12979</v>
      </c>
      <c r="D24" s="31">
        <v>8</v>
      </c>
      <c r="E24" s="31">
        <v>12987</v>
      </c>
      <c r="F24" s="31">
        <v>1655</v>
      </c>
      <c r="G24" s="31">
        <v>122</v>
      </c>
      <c r="H24" s="31">
        <v>1777</v>
      </c>
      <c r="I24" s="31">
        <v>2847</v>
      </c>
      <c r="J24" s="31">
        <v>99</v>
      </c>
      <c r="K24" s="31">
        <v>2946</v>
      </c>
      <c r="L24" s="31">
        <v>4</v>
      </c>
      <c r="M24" s="31">
        <v>19</v>
      </c>
      <c r="N24" s="31">
        <v>23</v>
      </c>
      <c r="O24" s="33">
        <f t="shared" si="4"/>
        <v>17733</v>
      </c>
    </row>
    <row r="25" spans="1:15" x14ac:dyDescent="0.3">
      <c r="A25" s="27" t="s">
        <v>103</v>
      </c>
      <c r="B25" s="27" t="s">
        <v>82</v>
      </c>
      <c r="C25" s="31">
        <v>20050</v>
      </c>
      <c r="D25" s="31">
        <v>1</v>
      </c>
      <c r="E25" s="31">
        <v>20051</v>
      </c>
      <c r="F25" s="31">
        <v>4056</v>
      </c>
      <c r="G25" s="31">
        <v>28</v>
      </c>
      <c r="H25" s="31">
        <v>4084</v>
      </c>
      <c r="I25" s="31">
        <v>4656</v>
      </c>
      <c r="J25" s="31">
        <v>120</v>
      </c>
      <c r="K25" s="31">
        <v>4776</v>
      </c>
      <c r="L25" s="31">
        <v>1</v>
      </c>
      <c r="M25" s="31">
        <v>7</v>
      </c>
      <c r="N25" s="31">
        <v>8</v>
      </c>
      <c r="O25" s="33">
        <f t="shared" si="4"/>
        <v>28919</v>
      </c>
    </row>
    <row r="26" spans="1:15" x14ac:dyDescent="0.3">
      <c r="A26" s="27" t="s">
        <v>104</v>
      </c>
      <c r="B26" s="27" t="s">
        <v>82</v>
      </c>
      <c r="C26" s="31">
        <v>187851</v>
      </c>
      <c r="D26" s="31">
        <v>29</v>
      </c>
      <c r="E26" s="31">
        <v>187880</v>
      </c>
      <c r="F26" s="31">
        <v>5</v>
      </c>
      <c r="G26" s="31">
        <v>3</v>
      </c>
      <c r="H26" s="31">
        <v>8</v>
      </c>
      <c r="I26" s="31">
        <v>80540</v>
      </c>
      <c r="J26" s="31">
        <v>682</v>
      </c>
      <c r="K26" s="31">
        <v>81222</v>
      </c>
      <c r="L26" s="31">
        <v>134</v>
      </c>
      <c r="M26" s="31">
        <v>38</v>
      </c>
      <c r="N26" s="31">
        <v>172</v>
      </c>
      <c r="O26" s="33">
        <f t="shared" si="4"/>
        <v>269282</v>
      </c>
    </row>
    <row r="27" spans="1:15" x14ac:dyDescent="0.3">
      <c r="A27" s="27" t="s">
        <v>105</v>
      </c>
      <c r="B27" s="27" t="s">
        <v>82</v>
      </c>
      <c r="C27" s="31">
        <v>66535</v>
      </c>
      <c r="D27" s="31">
        <v>117</v>
      </c>
      <c r="E27" s="31">
        <v>66652</v>
      </c>
      <c r="F27" s="31">
        <v>3764</v>
      </c>
      <c r="G27" s="31">
        <v>553</v>
      </c>
      <c r="H27" s="31">
        <v>4317</v>
      </c>
      <c r="I27" s="31">
        <v>13530</v>
      </c>
      <c r="J27" s="31">
        <v>594</v>
      </c>
      <c r="K27" s="31">
        <v>14124</v>
      </c>
      <c r="L27" s="31">
        <v>182</v>
      </c>
      <c r="M27" s="31">
        <v>71</v>
      </c>
      <c r="N27" s="31">
        <v>253</v>
      </c>
      <c r="O27" s="33">
        <f t="shared" si="4"/>
        <v>85346</v>
      </c>
    </row>
    <row r="28" spans="1:15" x14ac:dyDescent="0.3">
      <c r="A28" s="27" t="s">
        <v>106</v>
      </c>
      <c r="B28" s="27" t="s">
        <v>82</v>
      </c>
      <c r="C28" s="31">
        <v>93459</v>
      </c>
      <c r="D28" s="31">
        <v>172</v>
      </c>
      <c r="E28" s="31">
        <v>93631</v>
      </c>
      <c r="F28" s="31">
        <v>1958</v>
      </c>
      <c r="G28" s="31">
        <v>168</v>
      </c>
      <c r="H28" s="31">
        <v>2126</v>
      </c>
      <c r="I28" s="31">
        <v>13510</v>
      </c>
      <c r="J28" s="31">
        <v>740</v>
      </c>
      <c r="K28" s="31">
        <v>14250</v>
      </c>
      <c r="L28" s="31">
        <v>92</v>
      </c>
      <c r="M28" s="31">
        <v>122</v>
      </c>
      <c r="N28" s="31">
        <v>214</v>
      </c>
      <c r="O28" s="33">
        <f t="shared" si="4"/>
        <v>110221</v>
      </c>
    </row>
    <row r="29" spans="1:15" x14ac:dyDescent="0.3">
      <c r="A29" s="27" t="s">
        <v>107</v>
      </c>
      <c r="B29" s="27" t="s">
        <v>82</v>
      </c>
      <c r="C29" s="31">
        <v>33182</v>
      </c>
      <c r="D29" s="31">
        <v>6</v>
      </c>
      <c r="E29" s="31">
        <v>33188</v>
      </c>
      <c r="F29" s="31">
        <v>381</v>
      </c>
      <c r="G29" s="31">
        <v>0</v>
      </c>
      <c r="H29" s="31">
        <v>381</v>
      </c>
      <c r="I29" s="31">
        <v>7179</v>
      </c>
      <c r="J29" s="31">
        <v>68</v>
      </c>
      <c r="K29" s="31">
        <v>7247</v>
      </c>
      <c r="L29" s="31">
        <v>5</v>
      </c>
      <c r="M29" s="31">
        <v>1</v>
      </c>
      <c r="N29" s="31">
        <v>6</v>
      </c>
      <c r="O29" s="33">
        <f t="shared" si="4"/>
        <v>40822</v>
      </c>
    </row>
    <row r="30" spans="1:15" x14ac:dyDescent="0.3">
      <c r="A30" s="27" t="s">
        <v>108</v>
      </c>
      <c r="B30" s="27" t="s">
        <v>82</v>
      </c>
      <c r="C30" s="31">
        <v>74930</v>
      </c>
      <c r="D30" s="31">
        <v>41</v>
      </c>
      <c r="E30" s="31">
        <v>74971</v>
      </c>
      <c r="F30" s="31">
        <v>7981</v>
      </c>
      <c r="G30" s="31">
        <v>1023</v>
      </c>
      <c r="H30" s="31">
        <v>9004</v>
      </c>
      <c r="I30" s="31">
        <v>17472</v>
      </c>
      <c r="J30" s="31">
        <v>417</v>
      </c>
      <c r="K30" s="31">
        <v>17889</v>
      </c>
      <c r="L30" s="31">
        <v>30</v>
      </c>
      <c r="M30" s="31">
        <v>38</v>
      </c>
      <c r="N30" s="31">
        <v>68</v>
      </c>
      <c r="O30" s="33">
        <f t="shared" si="4"/>
        <v>101932</v>
      </c>
    </row>
    <row r="31" spans="1:15" x14ac:dyDescent="0.3">
      <c r="A31" s="27" t="s">
        <v>109</v>
      </c>
      <c r="B31" s="27" t="s">
        <v>82</v>
      </c>
      <c r="C31" s="31">
        <v>50112</v>
      </c>
      <c r="D31" s="31">
        <v>73</v>
      </c>
      <c r="E31" s="31">
        <v>50185</v>
      </c>
      <c r="F31" s="31">
        <v>1980</v>
      </c>
      <c r="G31" s="31">
        <v>45</v>
      </c>
      <c r="H31" s="31">
        <v>2025</v>
      </c>
      <c r="I31" s="31">
        <v>7092</v>
      </c>
      <c r="J31" s="31">
        <v>197</v>
      </c>
      <c r="K31" s="31">
        <v>7289</v>
      </c>
      <c r="L31" s="31">
        <v>11</v>
      </c>
      <c r="M31" s="31">
        <v>11</v>
      </c>
      <c r="N31" s="31">
        <v>22</v>
      </c>
      <c r="O31" s="33">
        <f t="shared" si="4"/>
        <v>59521</v>
      </c>
    </row>
    <row r="32" spans="1:15" x14ac:dyDescent="0.3">
      <c r="A32" s="27" t="s">
        <v>110</v>
      </c>
      <c r="B32" s="27" t="s">
        <v>82</v>
      </c>
      <c r="C32" s="31">
        <v>21255</v>
      </c>
      <c r="D32" s="31">
        <v>94</v>
      </c>
      <c r="E32" s="31">
        <v>21349</v>
      </c>
      <c r="F32" s="31">
        <v>949</v>
      </c>
      <c r="G32" s="31">
        <v>246</v>
      </c>
      <c r="H32" s="31">
        <v>1195</v>
      </c>
      <c r="I32" s="31">
        <v>4788</v>
      </c>
      <c r="J32" s="31">
        <v>219</v>
      </c>
      <c r="K32" s="31">
        <v>5007</v>
      </c>
      <c r="L32" s="31">
        <v>8</v>
      </c>
      <c r="M32" s="31">
        <v>10</v>
      </c>
      <c r="N32" s="31">
        <v>18</v>
      </c>
      <c r="O32" s="33">
        <f t="shared" si="4"/>
        <v>27569</v>
      </c>
    </row>
    <row r="33" spans="1:15" x14ac:dyDescent="0.3">
      <c r="A33" s="27" t="s">
        <v>111</v>
      </c>
      <c r="B33" s="27" t="s">
        <v>82</v>
      </c>
      <c r="C33" s="31">
        <v>46174</v>
      </c>
      <c r="D33" s="31">
        <v>51</v>
      </c>
      <c r="E33" s="31">
        <v>46225</v>
      </c>
      <c r="F33" s="31">
        <v>3584</v>
      </c>
      <c r="G33" s="31">
        <v>939</v>
      </c>
      <c r="H33" s="31">
        <v>4523</v>
      </c>
      <c r="I33" s="31">
        <v>9562</v>
      </c>
      <c r="J33" s="31">
        <v>372</v>
      </c>
      <c r="K33" s="31">
        <v>9934</v>
      </c>
      <c r="L33" s="31">
        <v>14</v>
      </c>
      <c r="M33" s="31">
        <v>29</v>
      </c>
      <c r="N33" s="31">
        <v>43</v>
      </c>
      <c r="O33" s="33">
        <f t="shared" si="4"/>
        <v>60725</v>
      </c>
    </row>
    <row r="34" spans="1:15" x14ac:dyDescent="0.3">
      <c r="A34" s="27" t="s">
        <v>112</v>
      </c>
      <c r="B34" s="27" t="s">
        <v>82</v>
      </c>
      <c r="C34" s="31">
        <v>95607</v>
      </c>
      <c r="D34" s="31">
        <v>74</v>
      </c>
      <c r="E34" s="31">
        <v>95681</v>
      </c>
      <c r="F34" s="31">
        <v>2509</v>
      </c>
      <c r="G34" s="31">
        <v>854</v>
      </c>
      <c r="H34" s="31">
        <v>3363</v>
      </c>
      <c r="I34" s="31">
        <v>19211</v>
      </c>
      <c r="J34" s="31">
        <v>1063</v>
      </c>
      <c r="K34" s="31">
        <v>20274</v>
      </c>
      <c r="L34" s="31">
        <v>76</v>
      </c>
      <c r="M34" s="31">
        <v>447</v>
      </c>
      <c r="N34" s="31">
        <v>523</v>
      </c>
      <c r="O34" s="33">
        <f t="shared" si="4"/>
        <v>119841</v>
      </c>
    </row>
    <row r="35" spans="1:15" x14ac:dyDescent="0.3">
      <c r="A35" s="27" t="s">
        <v>113</v>
      </c>
      <c r="B35" s="27" t="s">
        <v>82</v>
      </c>
      <c r="C35" s="31">
        <v>45741</v>
      </c>
      <c r="D35" s="31">
        <v>203</v>
      </c>
      <c r="E35" s="31">
        <v>45944</v>
      </c>
      <c r="F35" s="31">
        <v>2811</v>
      </c>
      <c r="G35" s="31">
        <v>101</v>
      </c>
      <c r="H35" s="31">
        <v>2912</v>
      </c>
      <c r="I35" s="31">
        <v>9144</v>
      </c>
      <c r="J35" s="31">
        <v>359</v>
      </c>
      <c r="K35" s="31">
        <v>9503</v>
      </c>
      <c r="L35" s="31">
        <v>11</v>
      </c>
      <c r="M35" s="31">
        <v>17</v>
      </c>
      <c r="N35" s="31">
        <v>28</v>
      </c>
      <c r="O35" s="33">
        <f t="shared" si="4"/>
        <v>58387</v>
      </c>
    </row>
    <row r="36" spans="1:15" x14ac:dyDescent="0.3">
      <c r="A36" s="27" t="s">
        <v>114</v>
      </c>
      <c r="B36" s="27" t="s">
        <v>83</v>
      </c>
      <c r="C36" s="31">
        <v>9460</v>
      </c>
      <c r="D36" s="31">
        <v>25</v>
      </c>
      <c r="E36" s="31">
        <v>9485</v>
      </c>
      <c r="F36" s="31">
        <v>605</v>
      </c>
      <c r="G36" s="31">
        <v>648</v>
      </c>
      <c r="H36" s="31">
        <v>1253</v>
      </c>
      <c r="I36" s="31">
        <v>2117</v>
      </c>
      <c r="J36" s="31">
        <v>84</v>
      </c>
      <c r="K36" s="31">
        <v>2201</v>
      </c>
      <c r="L36" s="31">
        <v>2</v>
      </c>
      <c r="M36" s="31">
        <v>9</v>
      </c>
      <c r="N36" s="31">
        <v>11</v>
      </c>
      <c r="O36" s="33">
        <f t="shared" si="4"/>
        <v>12950</v>
      </c>
    </row>
    <row r="37" spans="1:15" x14ac:dyDescent="0.3">
      <c r="A37" s="27" t="s">
        <v>115</v>
      </c>
      <c r="B37" s="27" t="s">
        <v>83</v>
      </c>
      <c r="C37" s="31">
        <v>101486</v>
      </c>
      <c r="D37" s="31">
        <v>117</v>
      </c>
      <c r="E37" s="31">
        <v>101603</v>
      </c>
      <c r="F37" s="31">
        <v>7678</v>
      </c>
      <c r="G37" s="31">
        <v>2455</v>
      </c>
      <c r="H37" s="31">
        <v>10133</v>
      </c>
      <c r="I37" s="31">
        <v>20857</v>
      </c>
      <c r="J37" s="31">
        <v>600</v>
      </c>
      <c r="K37" s="31">
        <v>21457</v>
      </c>
      <c r="L37" s="31">
        <v>36</v>
      </c>
      <c r="M37" s="31">
        <v>88</v>
      </c>
      <c r="N37" s="31">
        <v>124</v>
      </c>
      <c r="O37" s="33">
        <f t="shared" si="4"/>
        <v>133317</v>
      </c>
    </row>
    <row r="38" spans="1:15" x14ac:dyDescent="0.3">
      <c r="A38" s="27" t="s">
        <v>116</v>
      </c>
      <c r="B38" s="27" t="s">
        <v>83</v>
      </c>
      <c r="C38" s="31">
        <v>49768</v>
      </c>
      <c r="D38" s="31">
        <v>82</v>
      </c>
      <c r="E38" s="31">
        <v>49850</v>
      </c>
      <c r="F38" s="31">
        <v>5276</v>
      </c>
      <c r="G38" s="31">
        <v>1249</v>
      </c>
      <c r="H38" s="31">
        <v>6525</v>
      </c>
      <c r="I38" s="31">
        <v>9514</v>
      </c>
      <c r="J38" s="31">
        <v>401</v>
      </c>
      <c r="K38" s="31">
        <v>9915</v>
      </c>
      <c r="L38" s="31">
        <v>21</v>
      </c>
      <c r="M38" s="31">
        <v>43</v>
      </c>
      <c r="N38" s="31">
        <v>64</v>
      </c>
      <c r="O38" s="33">
        <f t="shared" si="4"/>
        <v>66354</v>
      </c>
    </row>
    <row r="39" spans="1:15" x14ac:dyDescent="0.3">
      <c r="A39" s="27" t="s">
        <v>117</v>
      </c>
      <c r="B39" s="27" t="s">
        <v>83</v>
      </c>
      <c r="C39" s="31">
        <v>21326</v>
      </c>
      <c r="D39" s="31">
        <v>33</v>
      </c>
      <c r="E39" s="31">
        <v>21359</v>
      </c>
      <c r="F39" s="31">
        <v>601</v>
      </c>
      <c r="G39" s="31">
        <v>19</v>
      </c>
      <c r="H39" s="31">
        <v>620</v>
      </c>
      <c r="I39" s="31">
        <v>3998</v>
      </c>
      <c r="J39" s="31">
        <v>130</v>
      </c>
      <c r="K39" s="31">
        <v>4128</v>
      </c>
      <c r="L39" s="31">
        <v>16</v>
      </c>
      <c r="M39" s="31">
        <v>2</v>
      </c>
      <c r="N39" s="31">
        <v>18</v>
      </c>
      <c r="O39" s="33">
        <f t="shared" si="4"/>
        <v>26125</v>
      </c>
    </row>
    <row r="40" spans="1:15" x14ac:dyDescent="0.3">
      <c r="A40" s="27" t="s">
        <v>118</v>
      </c>
      <c r="B40" s="27" t="s">
        <v>83</v>
      </c>
      <c r="C40" s="31">
        <v>6869</v>
      </c>
      <c r="D40" s="31">
        <v>19</v>
      </c>
      <c r="E40" s="31">
        <v>6888</v>
      </c>
      <c r="F40" s="31">
        <v>1227</v>
      </c>
      <c r="G40" s="31">
        <v>511</v>
      </c>
      <c r="H40" s="31">
        <v>1738</v>
      </c>
      <c r="I40" s="31">
        <v>1612</v>
      </c>
      <c r="J40" s="31">
        <v>61</v>
      </c>
      <c r="K40" s="31">
        <v>1673</v>
      </c>
      <c r="L40" s="31">
        <v>1</v>
      </c>
      <c r="M40" s="31">
        <v>5</v>
      </c>
      <c r="N40" s="31">
        <v>6</v>
      </c>
      <c r="O40" s="33">
        <f t="shared" si="4"/>
        <v>10305</v>
      </c>
    </row>
    <row r="41" spans="1:15" x14ac:dyDescent="0.3">
      <c r="A41" s="27" t="s">
        <v>119</v>
      </c>
      <c r="B41" s="27" t="s">
        <v>83</v>
      </c>
      <c r="C41" s="31">
        <v>19677</v>
      </c>
      <c r="D41" s="31">
        <v>35</v>
      </c>
      <c r="E41" s="31">
        <v>19712</v>
      </c>
      <c r="F41" s="31">
        <v>983</v>
      </c>
      <c r="G41" s="31">
        <v>49</v>
      </c>
      <c r="H41" s="31">
        <v>1032</v>
      </c>
      <c r="I41" s="31">
        <v>2985</v>
      </c>
      <c r="J41" s="31">
        <v>100</v>
      </c>
      <c r="K41" s="31">
        <v>3085</v>
      </c>
      <c r="L41" s="31">
        <v>2</v>
      </c>
      <c r="M41" s="31">
        <v>10</v>
      </c>
      <c r="N41" s="31">
        <v>12</v>
      </c>
      <c r="O41" s="33">
        <f t="shared" si="4"/>
        <v>23841</v>
      </c>
    </row>
    <row r="42" spans="1:15" x14ac:dyDescent="0.3">
      <c r="A42" s="27" t="s">
        <v>120</v>
      </c>
      <c r="B42" s="27" t="s">
        <v>83</v>
      </c>
      <c r="C42" s="31">
        <v>20956</v>
      </c>
      <c r="D42" s="31">
        <v>139</v>
      </c>
      <c r="E42" s="31">
        <v>21095</v>
      </c>
      <c r="F42" s="31">
        <v>1076</v>
      </c>
      <c r="G42" s="31">
        <v>1186</v>
      </c>
      <c r="H42" s="31">
        <v>2262</v>
      </c>
      <c r="I42" s="31">
        <v>4244</v>
      </c>
      <c r="J42" s="31">
        <v>191</v>
      </c>
      <c r="K42" s="31">
        <v>4435</v>
      </c>
      <c r="L42" s="31">
        <v>3</v>
      </c>
      <c r="M42" s="31">
        <v>12</v>
      </c>
      <c r="N42" s="31">
        <v>15</v>
      </c>
      <c r="O42" s="33">
        <f t="shared" si="4"/>
        <v>27807</v>
      </c>
    </row>
    <row r="43" spans="1:15" x14ac:dyDescent="0.3">
      <c r="A43" s="27" t="s">
        <v>121</v>
      </c>
      <c r="B43" s="27" t="s">
        <v>83</v>
      </c>
      <c r="C43" s="31">
        <v>7976</v>
      </c>
      <c r="D43" s="31">
        <v>30</v>
      </c>
      <c r="E43" s="31">
        <v>8006</v>
      </c>
      <c r="F43" s="31">
        <v>1428</v>
      </c>
      <c r="G43" s="31">
        <v>183</v>
      </c>
      <c r="H43" s="31">
        <v>1611</v>
      </c>
      <c r="I43" s="31">
        <v>1531</v>
      </c>
      <c r="J43" s="31">
        <v>66</v>
      </c>
      <c r="K43" s="31">
        <v>1597</v>
      </c>
      <c r="L43" s="31">
        <v>1</v>
      </c>
      <c r="M43" s="31">
        <v>2</v>
      </c>
      <c r="N43" s="31">
        <v>3</v>
      </c>
      <c r="O43" s="33">
        <f t="shared" si="4"/>
        <v>11217</v>
      </c>
    </row>
    <row r="44" spans="1:15" x14ac:dyDescent="0.3">
      <c r="A44" s="27" t="s">
        <v>122</v>
      </c>
      <c r="B44" s="27" t="s">
        <v>83</v>
      </c>
      <c r="C44" s="31">
        <v>23362</v>
      </c>
      <c r="D44" s="31">
        <v>111</v>
      </c>
      <c r="E44" s="31">
        <v>23473</v>
      </c>
      <c r="F44" s="31">
        <v>1038</v>
      </c>
      <c r="G44" s="31">
        <v>417</v>
      </c>
      <c r="H44" s="31">
        <v>1455</v>
      </c>
      <c r="I44" s="31">
        <v>5317</v>
      </c>
      <c r="J44" s="31">
        <v>163</v>
      </c>
      <c r="K44" s="31">
        <v>5480</v>
      </c>
      <c r="L44" s="31">
        <v>25</v>
      </c>
      <c r="M44" s="31">
        <v>24</v>
      </c>
      <c r="N44" s="31">
        <v>49</v>
      </c>
      <c r="O44" s="33">
        <f t="shared" si="4"/>
        <v>30457</v>
      </c>
    </row>
    <row r="45" spans="1:15" x14ac:dyDescent="0.3">
      <c r="A45" s="27" t="s">
        <v>123</v>
      </c>
      <c r="B45" s="27" t="s">
        <v>83</v>
      </c>
      <c r="C45" s="31">
        <v>85022</v>
      </c>
      <c r="D45" s="31">
        <v>221</v>
      </c>
      <c r="E45" s="31">
        <v>85243</v>
      </c>
      <c r="F45" s="31">
        <v>3514</v>
      </c>
      <c r="G45" s="31">
        <v>1997</v>
      </c>
      <c r="H45" s="31">
        <v>5511</v>
      </c>
      <c r="I45" s="31">
        <v>17941</v>
      </c>
      <c r="J45" s="31">
        <v>711</v>
      </c>
      <c r="K45" s="31">
        <v>18652</v>
      </c>
      <c r="L45" s="31">
        <v>37</v>
      </c>
      <c r="M45" s="31">
        <v>61</v>
      </c>
      <c r="N45" s="31">
        <v>98</v>
      </c>
      <c r="O45" s="33">
        <f t="shared" si="4"/>
        <v>109504</v>
      </c>
    </row>
    <row r="46" spans="1:15" x14ac:dyDescent="0.3">
      <c r="A46" s="27" t="s">
        <v>124</v>
      </c>
      <c r="B46" s="27" t="s">
        <v>83</v>
      </c>
      <c r="C46" s="31">
        <v>18062</v>
      </c>
      <c r="D46" s="31">
        <v>32</v>
      </c>
      <c r="E46" s="31">
        <v>18094</v>
      </c>
      <c r="F46" s="31">
        <v>2848</v>
      </c>
      <c r="G46" s="31">
        <v>989</v>
      </c>
      <c r="H46" s="31">
        <v>3837</v>
      </c>
      <c r="I46" s="31">
        <v>2934</v>
      </c>
      <c r="J46" s="31">
        <v>95</v>
      </c>
      <c r="K46" s="31">
        <v>3029</v>
      </c>
      <c r="L46" s="31">
        <v>2</v>
      </c>
      <c r="M46" s="31">
        <v>2</v>
      </c>
      <c r="N46" s="31">
        <v>4</v>
      </c>
      <c r="O46" s="33">
        <f t="shared" si="4"/>
        <v>24964</v>
      </c>
    </row>
    <row r="47" spans="1:15" x14ac:dyDescent="0.3">
      <c r="A47" s="27" t="s">
        <v>125</v>
      </c>
      <c r="B47" s="27" t="s">
        <v>83</v>
      </c>
      <c r="C47" s="31">
        <v>30821</v>
      </c>
      <c r="D47" s="31">
        <v>55</v>
      </c>
      <c r="E47" s="31">
        <v>30876</v>
      </c>
      <c r="F47" s="31">
        <v>1536</v>
      </c>
      <c r="G47" s="31">
        <v>1743</v>
      </c>
      <c r="H47" s="31">
        <v>3279</v>
      </c>
      <c r="I47" s="31">
        <v>6215</v>
      </c>
      <c r="J47" s="31">
        <v>286</v>
      </c>
      <c r="K47" s="31">
        <v>6501</v>
      </c>
      <c r="L47" s="31">
        <v>9</v>
      </c>
      <c r="M47" s="31">
        <v>46</v>
      </c>
      <c r="N47" s="31">
        <v>55</v>
      </c>
      <c r="O47" s="33">
        <f t="shared" si="4"/>
        <v>40711</v>
      </c>
    </row>
    <row r="48" spans="1:15" x14ac:dyDescent="0.3">
      <c r="A48" s="27" t="s">
        <v>126</v>
      </c>
      <c r="B48" s="27" t="s">
        <v>83</v>
      </c>
      <c r="C48" s="31">
        <v>10023</v>
      </c>
      <c r="D48" s="31">
        <v>49</v>
      </c>
      <c r="E48" s="31">
        <v>10072</v>
      </c>
      <c r="F48" s="31">
        <v>750</v>
      </c>
      <c r="G48" s="31">
        <v>26</v>
      </c>
      <c r="H48" s="31">
        <v>776</v>
      </c>
      <c r="I48" s="31">
        <v>1643</v>
      </c>
      <c r="J48" s="31">
        <v>87</v>
      </c>
      <c r="K48" s="31">
        <v>1730</v>
      </c>
      <c r="L48" s="31">
        <v>3</v>
      </c>
      <c r="M48" s="31">
        <v>3</v>
      </c>
      <c r="N48" s="31">
        <v>6</v>
      </c>
      <c r="O48" s="33">
        <f t="shared" si="4"/>
        <v>12584</v>
      </c>
    </row>
    <row r="49" spans="1:15" x14ac:dyDescent="0.3">
      <c r="A49" s="27" t="s">
        <v>127</v>
      </c>
      <c r="B49" s="27" t="s">
        <v>83</v>
      </c>
      <c r="C49" s="31">
        <v>57363</v>
      </c>
      <c r="D49" s="31">
        <v>83</v>
      </c>
      <c r="E49" s="31">
        <v>57446</v>
      </c>
      <c r="F49" s="31">
        <v>427</v>
      </c>
      <c r="G49" s="31">
        <v>333</v>
      </c>
      <c r="H49" s="31">
        <v>760</v>
      </c>
      <c r="I49" s="31">
        <v>9287</v>
      </c>
      <c r="J49" s="31">
        <v>357</v>
      </c>
      <c r="K49" s="31">
        <v>9644</v>
      </c>
      <c r="L49" s="31">
        <v>8</v>
      </c>
      <c r="M49" s="31">
        <v>41</v>
      </c>
      <c r="N49" s="31">
        <v>49</v>
      </c>
      <c r="O49" s="33">
        <f t="shared" si="4"/>
        <v>67899</v>
      </c>
    </row>
    <row r="50" spans="1:15" x14ac:dyDescent="0.3">
      <c r="A50" s="27" t="s">
        <v>128</v>
      </c>
      <c r="B50" s="27" t="s">
        <v>83</v>
      </c>
      <c r="C50" s="31">
        <v>70862</v>
      </c>
      <c r="D50" s="31">
        <v>139</v>
      </c>
      <c r="E50" s="31">
        <v>71001</v>
      </c>
      <c r="F50" s="31">
        <v>2153</v>
      </c>
      <c r="G50" s="31">
        <v>1914</v>
      </c>
      <c r="H50" s="31">
        <v>4067</v>
      </c>
      <c r="I50" s="31">
        <v>11629</v>
      </c>
      <c r="J50" s="31">
        <v>309</v>
      </c>
      <c r="K50" s="31">
        <v>11938</v>
      </c>
      <c r="L50" s="31">
        <v>16</v>
      </c>
      <c r="M50" s="31">
        <v>49</v>
      </c>
      <c r="N50" s="31">
        <v>65</v>
      </c>
      <c r="O50" s="33">
        <f t="shared" si="4"/>
        <v>87071</v>
      </c>
    </row>
    <row r="51" spans="1:15" x14ac:dyDescent="0.3">
      <c r="A51" s="27" t="s">
        <v>129</v>
      </c>
      <c r="B51" s="27" t="s">
        <v>83</v>
      </c>
      <c r="C51" s="31">
        <v>85900</v>
      </c>
      <c r="D51" s="31">
        <v>115</v>
      </c>
      <c r="E51" s="31">
        <v>86015</v>
      </c>
      <c r="F51" s="31">
        <v>2942</v>
      </c>
      <c r="G51" s="31">
        <v>1608</v>
      </c>
      <c r="H51" s="31">
        <v>4550</v>
      </c>
      <c r="I51" s="31">
        <v>16143</v>
      </c>
      <c r="J51" s="31">
        <v>572</v>
      </c>
      <c r="K51" s="31">
        <v>16715</v>
      </c>
      <c r="L51" s="31">
        <v>69</v>
      </c>
      <c r="M51" s="31">
        <v>88</v>
      </c>
      <c r="N51" s="31">
        <v>157</v>
      </c>
      <c r="O51" s="33">
        <f t="shared" si="4"/>
        <v>107437</v>
      </c>
    </row>
    <row r="52" spans="1:15" x14ac:dyDescent="0.3">
      <c r="A52" s="27" t="s">
        <v>130</v>
      </c>
      <c r="B52" s="27" t="s">
        <v>83</v>
      </c>
      <c r="C52" s="31">
        <v>126846</v>
      </c>
      <c r="D52" s="31">
        <v>175</v>
      </c>
      <c r="E52" s="31">
        <v>127021</v>
      </c>
      <c r="F52" s="31">
        <v>1121</v>
      </c>
      <c r="G52" s="31">
        <v>1028</v>
      </c>
      <c r="H52" s="31">
        <v>2149</v>
      </c>
      <c r="I52" s="31">
        <v>21758</v>
      </c>
      <c r="J52" s="31">
        <v>1258</v>
      </c>
      <c r="K52" s="31">
        <v>23016</v>
      </c>
      <c r="L52" s="31">
        <v>134</v>
      </c>
      <c r="M52" s="31">
        <v>244</v>
      </c>
      <c r="N52" s="31">
        <v>378</v>
      </c>
      <c r="O52" s="33">
        <f t="shared" si="4"/>
        <v>152564</v>
      </c>
    </row>
  </sheetData>
  <mergeCells count="4">
    <mergeCell ref="C1:E1"/>
    <mergeCell ref="F1:H1"/>
    <mergeCell ref="I1:K1"/>
    <mergeCell ref="L1:N1"/>
  </mergeCells>
  <phoneticPr fontId="27" type="noConversion"/>
  <pageMargins left="0.7" right="0.7" top="0.75" bottom="0.75" header="0.3" footer="0.3"/>
  <pageSetup paperSize="9" orientation="portrait" verticalDpi="0" r:id="rId1"/>
  <headerFooter>
    <oddFooter xml:space="preserve">&amp;R_x000D_&amp;1#&amp;"Calibri"&amp;10&amp;K000000 Tasnif Dışı 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ayfa8">
    <tabColor theme="9"/>
  </sheetPr>
  <dimension ref="A1:O52"/>
  <sheetViews>
    <sheetView zoomScale="80" zoomScaleNormal="80" workbookViewId="0">
      <selection activeCell="L56" sqref="L56"/>
    </sheetView>
  </sheetViews>
  <sheetFormatPr defaultColWidth="8.77734375" defaultRowHeight="14.4" x14ac:dyDescent="0.3"/>
  <cols>
    <col min="1" max="1" width="17.6640625" bestFit="1" customWidth="1"/>
    <col min="2" max="2" width="19" customWidth="1"/>
    <col min="3" max="15" width="16.109375" customWidth="1"/>
    <col min="16" max="16" width="8.77734375" customWidth="1"/>
  </cols>
  <sheetData>
    <row r="1" spans="1:15" ht="27.6" x14ac:dyDescent="0.3">
      <c r="C1" s="46" t="s">
        <v>63</v>
      </c>
      <c r="D1" s="46"/>
      <c r="E1" s="46"/>
      <c r="F1" s="46" t="s">
        <v>64</v>
      </c>
      <c r="G1" s="46"/>
      <c r="H1" s="46"/>
      <c r="I1" s="46" t="s">
        <v>65</v>
      </c>
      <c r="J1" s="46"/>
      <c r="K1" s="46"/>
      <c r="L1" s="46" t="s">
        <v>66</v>
      </c>
      <c r="M1" s="46"/>
      <c r="N1" s="46"/>
      <c r="O1" s="11" t="s">
        <v>16</v>
      </c>
    </row>
    <row r="2" spans="1:15" x14ac:dyDescent="0.3">
      <c r="C2" s="11" t="s">
        <v>1</v>
      </c>
      <c r="D2" s="11" t="s">
        <v>2</v>
      </c>
      <c r="E2" s="11" t="s">
        <v>21</v>
      </c>
      <c r="F2" s="11" t="s">
        <v>1</v>
      </c>
      <c r="G2" s="11" t="s">
        <v>2</v>
      </c>
      <c r="H2" s="11" t="s">
        <v>21</v>
      </c>
      <c r="I2" s="11" t="s">
        <v>1</v>
      </c>
      <c r="J2" s="11" t="s">
        <v>2</v>
      </c>
      <c r="K2" s="11" t="s">
        <v>21</v>
      </c>
      <c r="L2" s="11" t="s">
        <v>1</v>
      </c>
      <c r="M2" s="11" t="s">
        <v>2</v>
      </c>
      <c r="N2" s="11" t="s">
        <v>21</v>
      </c>
      <c r="O2" s="11"/>
    </row>
    <row r="3" spans="1:15" x14ac:dyDescent="0.3">
      <c r="A3" s="10" t="s">
        <v>20</v>
      </c>
      <c r="B3" s="10" t="s">
        <v>20</v>
      </c>
      <c r="C3" s="28">
        <v>628837.01409497648</v>
      </c>
      <c r="D3" s="28">
        <v>16103.948339122973</v>
      </c>
      <c r="E3" s="28">
        <v>644940.96243409941</v>
      </c>
      <c r="F3" s="28">
        <v>54815.521403282168</v>
      </c>
      <c r="G3" s="28">
        <v>56783.888262640015</v>
      </c>
      <c r="H3" s="28">
        <v>111599.40966592218</v>
      </c>
      <c r="I3" s="28">
        <v>338642.58123570459</v>
      </c>
      <c r="J3" s="28">
        <v>299520.40615469369</v>
      </c>
      <c r="K3" s="28">
        <v>638162.98739039828</v>
      </c>
      <c r="L3" s="28">
        <v>26223.257026689116</v>
      </c>
      <c r="M3" s="28">
        <v>411418.09229566529</v>
      </c>
      <c r="N3" s="28">
        <v>437641.34932235442</v>
      </c>
      <c r="O3" s="28">
        <v>1832344.7088127742</v>
      </c>
    </row>
    <row r="4" spans="1:15" x14ac:dyDescent="0.3">
      <c r="A4" s="10" t="s">
        <v>82</v>
      </c>
      <c r="B4" s="10" t="s">
        <v>75</v>
      </c>
      <c r="C4" s="28">
        <v>506709.05007193878</v>
      </c>
      <c r="D4" s="28">
        <v>6280.0341515436385</v>
      </c>
      <c r="E4" s="28">
        <v>512989.08422348241</v>
      </c>
      <c r="F4" s="28">
        <v>32975.483576707884</v>
      </c>
      <c r="G4" s="28">
        <v>24892.519995150305</v>
      </c>
      <c r="H4" s="28">
        <v>57868.003571858193</v>
      </c>
      <c r="I4" s="28">
        <v>279648.53157749481</v>
      </c>
      <c r="J4" s="28">
        <v>239107.21192181559</v>
      </c>
      <c r="K4" s="28">
        <v>518755.7434993104</v>
      </c>
      <c r="L4" s="28">
        <v>21077.789076206231</v>
      </c>
      <c r="M4" s="28">
        <v>297136.98490167881</v>
      </c>
      <c r="N4" s="28">
        <v>318214.77397788502</v>
      </c>
      <c r="O4" s="28">
        <v>1407827.6052725359</v>
      </c>
    </row>
    <row r="5" spans="1:15" x14ac:dyDescent="0.3">
      <c r="A5" s="10" t="s">
        <v>83</v>
      </c>
      <c r="B5" s="10" t="s">
        <v>76</v>
      </c>
      <c r="C5" s="28">
        <v>122127.9640230377</v>
      </c>
      <c r="D5" s="28">
        <v>9823.9141875793357</v>
      </c>
      <c r="E5" s="28">
        <v>131951.87821061703</v>
      </c>
      <c r="F5" s="28">
        <v>21840.03782657428</v>
      </c>
      <c r="G5" s="28">
        <v>31891.36826748971</v>
      </c>
      <c r="H5" s="28">
        <v>53731.40609406399</v>
      </c>
      <c r="I5" s="28">
        <v>58994.049658209784</v>
      </c>
      <c r="J5" s="28">
        <v>60413.194232878086</v>
      </c>
      <c r="K5" s="28">
        <v>119407.24389108787</v>
      </c>
      <c r="L5" s="28">
        <v>5145.4679504828864</v>
      </c>
      <c r="M5" s="28">
        <v>114281.10739398649</v>
      </c>
      <c r="N5" s="28">
        <v>119426.57534446937</v>
      </c>
      <c r="O5" s="28">
        <v>424517.10354023823</v>
      </c>
    </row>
    <row r="6" spans="1:15" x14ac:dyDescent="0.3">
      <c r="A6" s="10" t="s">
        <v>84</v>
      </c>
      <c r="B6" s="10" t="s">
        <v>82</v>
      </c>
      <c r="C6" s="28">
        <v>8464.3699669750004</v>
      </c>
      <c r="D6" s="28">
        <v>62.021292405063292</v>
      </c>
      <c r="E6" s="28">
        <v>8526.3912593800633</v>
      </c>
      <c r="F6" s="28">
        <v>53.34921780821918</v>
      </c>
      <c r="G6" s="28">
        <v>414.36284179107457</v>
      </c>
      <c r="H6" s="28">
        <v>467.71205959929375</v>
      </c>
      <c r="I6" s="28">
        <v>5113.2063446340899</v>
      </c>
      <c r="J6" s="28">
        <v>12458.207577748108</v>
      </c>
      <c r="K6" s="28">
        <v>17571.413922382199</v>
      </c>
      <c r="L6" s="28">
        <v>82.312399999999997</v>
      </c>
      <c r="M6" s="28">
        <v>35961.007195696206</v>
      </c>
      <c r="N6" s="28">
        <v>36043.319595696208</v>
      </c>
      <c r="O6" s="28">
        <v>62608.836837057766</v>
      </c>
    </row>
    <row r="7" spans="1:15" x14ac:dyDescent="0.3">
      <c r="A7" s="10" t="s">
        <v>85</v>
      </c>
      <c r="B7" s="10" t="s">
        <v>82</v>
      </c>
      <c r="C7" s="28">
        <v>9598.6847834852906</v>
      </c>
      <c r="D7" s="28">
        <v>12.4252</v>
      </c>
      <c r="E7" s="28">
        <v>9611.1099834852903</v>
      </c>
      <c r="F7" s="28">
        <v>130.24876717171716</v>
      </c>
      <c r="G7" s="28">
        <v>0</v>
      </c>
      <c r="H7" s="28">
        <v>130.24876717171716</v>
      </c>
      <c r="I7" s="28">
        <v>4341.4482679711164</v>
      </c>
      <c r="J7" s="28">
        <v>16440.993679959083</v>
      </c>
      <c r="K7" s="28">
        <v>20782.441947930201</v>
      </c>
      <c r="L7" s="28">
        <v>247.7809</v>
      </c>
      <c r="M7" s="28">
        <v>436.09269999999998</v>
      </c>
      <c r="N7" s="28">
        <v>683.87360000000001</v>
      </c>
      <c r="O7" s="28">
        <v>31207.674298587208</v>
      </c>
    </row>
    <row r="8" spans="1:15" x14ac:dyDescent="0.3">
      <c r="A8" s="10" t="s">
        <v>86</v>
      </c>
      <c r="B8" s="10" t="s">
        <v>82</v>
      </c>
      <c r="C8" s="28">
        <v>3656.0975609850052</v>
      </c>
      <c r="D8" s="28">
        <v>8.4098000000000006</v>
      </c>
      <c r="E8" s="28">
        <v>3664.5073609850051</v>
      </c>
      <c r="F8" s="28">
        <v>3623.4979455543303</v>
      </c>
      <c r="G8" s="28">
        <v>799.79548373983744</v>
      </c>
      <c r="H8" s="28">
        <v>4423.2934292941682</v>
      </c>
      <c r="I8" s="28">
        <v>3602.1696682719371</v>
      </c>
      <c r="J8" s="28">
        <v>1489.4835271552945</v>
      </c>
      <c r="K8" s="28">
        <v>5091.6531954272314</v>
      </c>
      <c r="L8" s="28">
        <v>0</v>
      </c>
      <c r="M8" s="28">
        <v>1241.0123000000001</v>
      </c>
      <c r="N8" s="28">
        <v>1241.0123000000001</v>
      </c>
      <c r="O8" s="28">
        <v>14420.466285706405</v>
      </c>
    </row>
    <row r="9" spans="1:15" x14ac:dyDescent="0.3">
      <c r="A9" s="10" t="s">
        <v>87</v>
      </c>
      <c r="B9" s="10" t="s">
        <v>82</v>
      </c>
      <c r="C9" s="28">
        <v>34537.77430904995</v>
      </c>
      <c r="D9" s="28">
        <v>164.19084936708862</v>
      </c>
      <c r="E9" s="28">
        <v>34701.965158417035</v>
      </c>
      <c r="F9" s="28">
        <v>3.7078000000000002</v>
      </c>
      <c r="G9" s="28">
        <v>1.1979</v>
      </c>
      <c r="H9" s="28">
        <v>4.9057000000000004</v>
      </c>
      <c r="I9" s="28">
        <v>13265.167801833746</v>
      </c>
      <c r="J9" s="28">
        <v>7811.5580393171986</v>
      </c>
      <c r="K9" s="28">
        <v>21076.725841150947</v>
      </c>
      <c r="L9" s="28">
        <v>271.59012222222225</v>
      </c>
      <c r="M9" s="28">
        <v>1223.2077901515152</v>
      </c>
      <c r="N9" s="28">
        <v>1494.7979123737373</v>
      </c>
      <c r="O9" s="28">
        <v>57278.394611941723</v>
      </c>
    </row>
    <row r="10" spans="1:15" x14ac:dyDescent="0.3">
      <c r="A10" s="10" t="s">
        <v>88</v>
      </c>
      <c r="B10" s="10" t="s">
        <v>82</v>
      </c>
      <c r="C10" s="28">
        <v>9550.5640862082346</v>
      </c>
      <c r="D10" s="28">
        <v>12.009385316455695</v>
      </c>
      <c r="E10" s="28">
        <v>9562.5734715246908</v>
      </c>
      <c r="F10" s="28">
        <v>2146.5939491297318</v>
      </c>
      <c r="G10" s="28">
        <v>2011.8845377715263</v>
      </c>
      <c r="H10" s="28">
        <v>4158.4784869012583</v>
      </c>
      <c r="I10" s="28">
        <v>5278.6471266962981</v>
      </c>
      <c r="J10" s="28">
        <v>4102.6646185191885</v>
      </c>
      <c r="K10" s="28">
        <v>9381.3117452154875</v>
      </c>
      <c r="L10" s="28">
        <v>102.79300000000001</v>
      </c>
      <c r="M10" s="28">
        <v>10792.274518793052</v>
      </c>
      <c r="N10" s="28">
        <v>10895.067518793052</v>
      </c>
      <c r="O10" s="28">
        <v>33997.43122243449</v>
      </c>
    </row>
    <row r="11" spans="1:15" x14ac:dyDescent="0.3">
      <c r="A11" s="10" t="s">
        <v>89</v>
      </c>
      <c r="B11" s="10" t="s">
        <v>82</v>
      </c>
      <c r="C11" s="28">
        <v>916.12326677775445</v>
      </c>
      <c r="D11" s="28">
        <v>0</v>
      </c>
      <c r="E11" s="28">
        <v>916.12326677775445</v>
      </c>
      <c r="F11" s="28">
        <v>450.32244875912409</v>
      </c>
      <c r="G11" s="28">
        <v>5.8457999999999997</v>
      </c>
      <c r="H11" s="28">
        <v>456.16824875912408</v>
      </c>
      <c r="I11" s="28">
        <v>677.08168353352983</v>
      </c>
      <c r="J11" s="28">
        <v>330.22012657534248</v>
      </c>
      <c r="K11" s="28">
        <v>1007.3018101088724</v>
      </c>
      <c r="L11" s="28">
        <v>82.726799999999997</v>
      </c>
      <c r="M11" s="28">
        <v>325.70069999999998</v>
      </c>
      <c r="N11" s="28">
        <v>408.42750000000001</v>
      </c>
      <c r="O11" s="28">
        <v>2788.0208256457508</v>
      </c>
    </row>
    <row r="12" spans="1:15" x14ac:dyDescent="0.3">
      <c r="A12" s="10" t="s">
        <v>90</v>
      </c>
      <c r="B12" s="10" t="s">
        <v>82</v>
      </c>
      <c r="C12" s="28">
        <v>50656.463740414903</v>
      </c>
      <c r="D12" s="28">
        <v>128.57749999999999</v>
      </c>
      <c r="E12" s="28">
        <v>50785.041240414903</v>
      </c>
      <c r="F12" s="28">
        <v>155.48869999999999</v>
      </c>
      <c r="G12" s="28">
        <v>202.65180000000001</v>
      </c>
      <c r="H12" s="28">
        <v>358.14049999999997</v>
      </c>
      <c r="I12" s="28">
        <v>41266.435989582293</v>
      </c>
      <c r="J12" s="28">
        <v>27853.479793662504</v>
      </c>
      <c r="K12" s="28">
        <v>69119.915783244796</v>
      </c>
      <c r="L12" s="28">
        <v>7902.3429654044921</v>
      </c>
      <c r="M12" s="28">
        <v>56767.784243972252</v>
      </c>
      <c r="N12" s="28">
        <v>64670.127209376747</v>
      </c>
      <c r="O12" s="28">
        <v>184933.22473303645</v>
      </c>
    </row>
    <row r="13" spans="1:15" x14ac:dyDescent="0.3">
      <c r="A13" s="10" t="s">
        <v>91</v>
      </c>
      <c r="B13" s="10" t="s">
        <v>82</v>
      </c>
      <c r="C13" s="28">
        <v>51232.148758800664</v>
      </c>
      <c r="D13" s="28">
        <v>49.377628268173702</v>
      </c>
      <c r="E13" s="28">
        <v>51281.526387068836</v>
      </c>
      <c r="F13" s="28">
        <v>413.98276867400841</v>
      </c>
      <c r="G13" s="28">
        <v>110.05027297979798</v>
      </c>
      <c r="H13" s="28">
        <v>524.03304165380644</v>
      </c>
      <c r="I13" s="28">
        <v>23086.130662401196</v>
      </c>
      <c r="J13" s="28">
        <v>7158.2731425713582</v>
      </c>
      <c r="K13" s="28">
        <v>30244.403804972553</v>
      </c>
      <c r="L13" s="28">
        <v>1132.3866</v>
      </c>
      <c r="M13" s="28">
        <v>1225.7924111111111</v>
      </c>
      <c r="N13" s="28">
        <v>2358.1790111111113</v>
      </c>
      <c r="O13" s="28">
        <v>84408.142244806309</v>
      </c>
    </row>
    <row r="14" spans="1:15" x14ac:dyDescent="0.3">
      <c r="A14" s="10" t="s">
        <v>92</v>
      </c>
      <c r="B14" s="10" t="s">
        <v>82</v>
      </c>
      <c r="C14" s="28">
        <v>16479.347343166268</v>
      </c>
      <c r="D14" s="28">
        <v>359.91502301369866</v>
      </c>
      <c r="E14" s="28">
        <v>16839.262366179966</v>
      </c>
      <c r="F14" s="28">
        <v>304.69807070656094</v>
      </c>
      <c r="G14" s="28">
        <v>928.30278193861625</v>
      </c>
      <c r="H14" s="28">
        <v>1233.0008526451772</v>
      </c>
      <c r="I14" s="28">
        <v>9892.5701253674997</v>
      </c>
      <c r="J14" s="28">
        <v>7774.2766668779377</v>
      </c>
      <c r="K14" s="28">
        <v>17666.846792245437</v>
      </c>
      <c r="L14" s="28">
        <v>62.305199999999999</v>
      </c>
      <c r="M14" s="28">
        <v>962.4896</v>
      </c>
      <c r="N14" s="28">
        <v>1024.7947999999999</v>
      </c>
      <c r="O14" s="28">
        <v>36763.904811070584</v>
      </c>
    </row>
    <row r="15" spans="1:15" x14ac:dyDescent="0.3">
      <c r="A15" s="10" t="s">
        <v>93</v>
      </c>
      <c r="B15" s="10" t="s">
        <v>82</v>
      </c>
      <c r="C15" s="28">
        <v>23013.379932619373</v>
      </c>
      <c r="D15" s="28">
        <v>138.5729</v>
      </c>
      <c r="E15" s="28">
        <v>23151.952832619372</v>
      </c>
      <c r="F15" s="28">
        <v>4.9337</v>
      </c>
      <c r="G15" s="28">
        <v>0.25140000000000001</v>
      </c>
      <c r="H15" s="28">
        <v>5.1851000000000003</v>
      </c>
      <c r="I15" s="28">
        <v>9852.1220160910252</v>
      </c>
      <c r="J15" s="28">
        <v>14095.681184470681</v>
      </c>
      <c r="K15" s="28">
        <v>23947.803200561706</v>
      </c>
      <c r="L15" s="28">
        <v>434.25420000000003</v>
      </c>
      <c r="M15" s="28">
        <v>10471.169400000001</v>
      </c>
      <c r="N15" s="28">
        <v>10905.4236</v>
      </c>
      <c r="O15" s="28">
        <v>58010.364733181079</v>
      </c>
    </row>
    <row r="16" spans="1:15" x14ac:dyDescent="0.3">
      <c r="A16" s="10" t="s">
        <v>94</v>
      </c>
      <c r="B16" s="10" t="s">
        <v>82</v>
      </c>
      <c r="C16" s="28">
        <v>8833.0020663099604</v>
      </c>
      <c r="D16" s="28">
        <v>278.89325946450811</v>
      </c>
      <c r="E16" s="28">
        <v>9111.8953257744688</v>
      </c>
      <c r="F16" s="28">
        <v>539.75393127883922</v>
      </c>
      <c r="G16" s="28">
        <v>1902.4002726166118</v>
      </c>
      <c r="H16" s="28">
        <v>2442.1542038954512</v>
      </c>
      <c r="I16" s="28">
        <v>3430.6861028637277</v>
      </c>
      <c r="J16" s="28">
        <v>1628.5094932208915</v>
      </c>
      <c r="K16" s="28">
        <v>5059.195596084619</v>
      </c>
      <c r="L16" s="28">
        <v>106.2835</v>
      </c>
      <c r="M16" s="28">
        <v>4560.2884999999997</v>
      </c>
      <c r="N16" s="28">
        <v>4666.5720000000001</v>
      </c>
      <c r="O16" s="28">
        <v>21279.81712575454</v>
      </c>
    </row>
    <row r="17" spans="1:15" x14ac:dyDescent="0.3">
      <c r="A17" s="10" t="s">
        <v>95</v>
      </c>
      <c r="B17" s="10" t="s">
        <v>82</v>
      </c>
      <c r="C17" s="28">
        <v>6016.0916986486964</v>
      </c>
      <c r="D17" s="28">
        <v>172.53250872377319</v>
      </c>
      <c r="E17" s="28">
        <v>6188.6242073724698</v>
      </c>
      <c r="F17" s="28">
        <v>97.950704657534246</v>
      </c>
      <c r="G17" s="28">
        <v>811.8476931193178</v>
      </c>
      <c r="H17" s="28">
        <v>909.79839777685208</v>
      </c>
      <c r="I17" s="28">
        <v>2700.9438001129638</v>
      </c>
      <c r="J17" s="28">
        <v>5711.354297731762</v>
      </c>
      <c r="K17" s="28">
        <v>8412.2980978447267</v>
      </c>
      <c r="L17" s="28">
        <v>2.3803999999999998</v>
      </c>
      <c r="M17" s="28">
        <v>840.74929999999995</v>
      </c>
      <c r="N17" s="28">
        <v>843.12969999999996</v>
      </c>
      <c r="O17" s="28">
        <v>16353.850402994047</v>
      </c>
    </row>
    <row r="18" spans="1:15" x14ac:dyDescent="0.3">
      <c r="A18" s="10" t="s">
        <v>96</v>
      </c>
      <c r="B18" s="10" t="s">
        <v>82</v>
      </c>
      <c r="C18" s="28">
        <v>13806.904678146018</v>
      </c>
      <c r="D18" s="28">
        <v>63.772799999999997</v>
      </c>
      <c r="E18" s="28">
        <v>13870.677478146019</v>
      </c>
      <c r="F18" s="28">
        <v>8.5147999999999993</v>
      </c>
      <c r="G18" s="28">
        <v>0</v>
      </c>
      <c r="H18" s="28">
        <v>8.5147999999999993</v>
      </c>
      <c r="I18" s="28">
        <v>9542.1660451279095</v>
      </c>
      <c r="J18" s="28">
        <v>15431.460971897686</v>
      </c>
      <c r="K18" s="28">
        <v>24973.627017025596</v>
      </c>
      <c r="L18" s="28">
        <v>2111.1825146585061</v>
      </c>
      <c r="M18" s="28">
        <v>5845.5100398229124</v>
      </c>
      <c r="N18" s="28">
        <v>7956.6925544814185</v>
      </c>
      <c r="O18" s="28">
        <v>46809.511849653034</v>
      </c>
    </row>
    <row r="19" spans="1:15" x14ac:dyDescent="0.3">
      <c r="A19" s="10" t="s">
        <v>97</v>
      </c>
      <c r="B19" s="10" t="s">
        <v>82</v>
      </c>
      <c r="C19" s="28">
        <v>7020.5711076325115</v>
      </c>
      <c r="D19" s="28">
        <v>221.0736</v>
      </c>
      <c r="E19" s="28">
        <v>7241.6447076325112</v>
      </c>
      <c r="F19" s="28">
        <v>108.58269451453523</v>
      </c>
      <c r="G19" s="28">
        <v>11.97</v>
      </c>
      <c r="H19" s="28">
        <v>120.55269451453523</v>
      </c>
      <c r="I19" s="28">
        <v>3008.6316666002031</v>
      </c>
      <c r="J19" s="28">
        <v>838.12132188305486</v>
      </c>
      <c r="K19" s="28">
        <v>3846.7529884832579</v>
      </c>
      <c r="L19" s="28">
        <v>121.1444</v>
      </c>
      <c r="M19" s="28">
        <v>5683.1446999999998</v>
      </c>
      <c r="N19" s="28">
        <v>5804.2891</v>
      </c>
      <c r="O19" s="28">
        <v>17013.239490630305</v>
      </c>
    </row>
    <row r="20" spans="1:15" x14ac:dyDescent="0.3">
      <c r="A20" s="10" t="s">
        <v>98</v>
      </c>
      <c r="B20" s="10" t="s">
        <v>82</v>
      </c>
      <c r="C20" s="28">
        <v>50449.50007704</v>
      </c>
      <c r="D20" s="28">
        <v>22.8</v>
      </c>
      <c r="E20" s="28">
        <v>50472.300077040003</v>
      </c>
      <c r="F20" s="28">
        <v>2.4306999999999999</v>
      </c>
      <c r="G20" s="28">
        <v>0</v>
      </c>
      <c r="H20" s="28">
        <v>2.4306999999999999</v>
      </c>
      <c r="I20" s="28">
        <v>17534.951915205384</v>
      </c>
      <c r="J20" s="28">
        <v>5291.6506237351505</v>
      </c>
      <c r="K20" s="28">
        <v>22826.602538940533</v>
      </c>
      <c r="L20" s="28">
        <v>751.92698712121216</v>
      </c>
      <c r="M20" s="28">
        <v>29.536000000000001</v>
      </c>
      <c r="N20" s="28">
        <v>781.46298712121211</v>
      </c>
      <c r="O20" s="28">
        <v>74082.796303101743</v>
      </c>
    </row>
    <row r="21" spans="1:15" x14ac:dyDescent="0.3">
      <c r="A21" s="10" t="s">
        <v>99</v>
      </c>
      <c r="B21" s="10" t="s">
        <v>82</v>
      </c>
      <c r="C21" s="28">
        <v>2614.6486230229043</v>
      </c>
      <c r="D21" s="28">
        <v>210.5274</v>
      </c>
      <c r="E21" s="28">
        <v>2825.1760230229042</v>
      </c>
      <c r="F21" s="28">
        <v>79.505756624425572</v>
      </c>
      <c r="G21" s="28">
        <v>51.498699999999999</v>
      </c>
      <c r="H21" s="28">
        <v>131.00445662442559</v>
      </c>
      <c r="I21" s="28">
        <v>1268.8718713819685</v>
      </c>
      <c r="J21" s="28">
        <v>1291.0569025431619</v>
      </c>
      <c r="K21" s="28">
        <v>2559.9287739251304</v>
      </c>
      <c r="L21" s="28">
        <v>40.657922465753423</v>
      </c>
      <c r="M21" s="28">
        <v>150.2133</v>
      </c>
      <c r="N21" s="28">
        <v>190.87122246575342</v>
      </c>
      <c r="O21" s="28">
        <v>5706.980476038214</v>
      </c>
    </row>
    <row r="22" spans="1:15" x14ac:dyDescent="0.3">
      <c r="A22" s="10" t="s">
        <v>100</v>
      </c>
      <c r="B22" s="10" t="s">
        <v>82</v>
      </c>
      <c r="C22" s="28">
        <v>43332.122957874781</v>
      </c>
      <c r="D22" s="28">
        <v>205.24639999999999</v>
      </c>
      <c r="E22" s="28">
        <v>43537.369357874777</v>
      </c>
      <c r="F22" s="28">
        <v>2.5045000000000002</v>
      </c>
      <c r="G22" s="28">
        <v>2.0066999999999999</v>
      </c>
      <c r="H22" s="28">
        <v>4.5112000000000005</v>
      </c>
      <c r="I22" s="28">
        <v>18998.493165446132</v>
      </c>
      <c r="J22" s="28">
        <v>10499.688703623533</v>
      </c>
      <c r="K22" s="28">
        <v>29498.181869069667</v>
      </c>
      <c r="L22" s="28">
        <v>327.26209999999998</v>
      </c>
      <c r="M22" s="28">
        <v>2604.5655667394249</v>
      </c>
      <c r="N22" s="28">
        <v>2931.8276667394248</v>
      </c>
      <c r="O22" s="28">
        <v>75971.890093683862</v>
      </c>
    </row>
    <row r="23" spans="1:15" x14ac:dyDescent="0.3">
      <c r="A23" s="10" t="s">
        <v>101</v>
      </c>
      <c r="B23" s="10" t="s">
        <v>82</v>
      </c>
      <c r="C23" s="28">
        <v>10668.45472247117</v>
      </c>
      <c r="D23" s="28">
        <v>256.94165459599134</v>
      </c>
      <c r="E23" s="28">
        <v>10925.396377067162</v>
      </c>
      <c r="F23" s="28">
        <v>1479.1253928766068</v>
      </c>
      <c r="G23" s="28">
        <v>1590.7646399330831</v>
      </c>
      <c r="H23" s="28">
        <v>3069.8900328096897</v>
      </c>
      <c r="I23" s="28">
        <v>4909.0345164853379</v>
      </c>
      <c r="J23" s="28">
        <v>10332.60994884432</v>
      </c>
      <c r="K23" s="28">
        <v>15241.644465329657</v>
      </c>
      <c r="L23" s="28">
        <v>350.38979999999998</v>
      </c>
      <c r="M23" s="28">
        <v>35350.136838751067</v>
      </c>
      <c r="N23" s="28">
        <v>35700.526638751064</v>
      </c>
      <c r="O23" s="28">
        <v>64937.457513957575</v>
      </c>
    </row>
    <row r="24" spans="1:15" x14ac:dyDescent="0.3">
      <c r="A24" s="10" t="s">
        <v>102</v>
      </c>
      <c r="B24" s="10" t="s">
        <v>82</v>
      </c>
      <c r="C24" s="28">
        <v>2014.6237950142076</v>
      </c>
      <c r="D24" s="28">
        <v>1.4328000000000001</v>
      </c>
      <c r="E24" s="28">
        <v>2016.0565950142077</v>
      </c>
      <c r="F24" s="28">
        <v>1272.2792420439798</v>
      </c>
      <c r="G24" s="28">
        <v>219.89500000000001</v>
      </c>
      <c r="H24" s="28">
        <v>1492.1742420439798</v>
      </c>
      <c r="I24" s="28">
        <v>1290.7972766844573</v>
      </c>
      <c r="J24" s="28">
        <v>1032.9094872036824</v>
      </c>
      <c r="K24" s="28">
        <v>2323.7067638881399</v>
      </c>
      <c r="L24" s="28">
        <v>58.218600000000002</v>
      </c>
      <c r="M24" s="28">
        <v>12752.6756</v>
      </c>
      <c r="N24" s="28">
        <v>12810.894200000001</v>
      </c>
      <c r="O24" s="28">
        <v>18642.831800946329</v>
      </c>
    </row>
    <row r="25" spans="1:15" x14ac:dyDescent="0.3">
      <c r="A25" s="10" t="s">
        <v>103</v>
      </c>
      <c r="B25" s="10" t="s">
        <v>82</v>
      </c>
      <c r="C25" s="28">
        <v>2929.5201610764943</v>
      </c>
      <c r="D25" s="28">
        <v>0</v>
      </c>
      <c r="E25" s="28">
        <v>2929.5201610764943</v>
      </c>
      <c r="F25" s="28">
        <v>2476.4114112836182</v>
      </c>
      <c r="G25" s="28">
        <v>189.9436</v>
      </c>
      <c r="H25" s="28">
        <v>2666.3550112836183</v>
      </c>
      <c r="I25" s="28">
        <v>2539.49876833497</v>
      </c>
      <c r="J25" s="28">
        <v>783.1750427169444</v>
      </c>
      <c r="K25" s="28">
        <v>3322.6738110519145</v>
      </c>
      <c r="L25" s="28">
        <v>7.0410000000000004</v>
      </c>
      <c r="M25" s="28">
        <v>327.56439999999998</v>
      </c>
      <c r="N25" s="28">
        <v>334.60539999999997</v>
      </c>
      <c r="O25" s="28">
        <v>9253.1543834120275</v>
      </c>
    </row>
    <row r="26" spans="1:15" x14ac:dyDescent="0.3">
      <c r="A26" s="10" t="s">
        <v>104</v>
      </c>
      <c r="B26" s="10" t="s">
        <v>82</v>
      </c>
      <c r="C26" s="28">
        <v>41575.611057986105</v>
      </c>
      <c r="D26" s="28">
        <v>114.83240000000001</v>
      </c>
      <c r="E26" s="28">
        <v>41690.443457986104</v>
      </c>
      <c r="F26" s="28">
        <v>0.30859999999999999</v>
      </c>
      <c r="G26" s="28">
        <v>0.1583</v>
      </c>
      <c r="H26" s="28">
        <v>0.46689999999999998</v>
      </c>
      <c r="I26" s="28">
        <v>42297.095966340734</v>
      </c>
      <c r="J26" s="28">
        <v>28610.040649577124</v>
      </c>
      <c r="K26" s="28">
        <v>70907.136615917858</v>
      </c>
      <c r="L26" s="28">
        <v>1240.2566783561645</v>
      </c>
      <c r="M26" s="28">
        <v>1460.253698856372</v>
      </c>
      <c r="N26" s="28">
        <v>2700.5103772125367</v>
      </c>
      <c r="O26" s="28">
        <v>115298.5573511165</v>
      </c>
    </row>
    <row r="27" spans="1:15" x14ac:dyDescent="0.3">
      <c r="A27" s="10" t="s">
        <v>105</v>
      </c>
      <c r="B27" s="10" t="s">
        <v>82</v>
      </c>
      <c r="C27" s="28">
        <v>13316.688022364899</v>
      </c>
      <c r="D27" s="28">
        <v>205.7722449396077</v>
      </c>
      <c r="E27" s="28">
        <v>13522.460267304506</v>
      </c>
      <c r="F27" s="28">
        <v>2249.7565834592233</v>
      </c>
      <c r="G27" s="28">
        <v>1246.2031937897029</v>
      </c>
      <c r="H27" s="28">
        <v>3495.959777248926</v>
      </c>
      <c r="I27" s="28">
        <v>7860.3115440112497</v>
      </c>
      <c r="J27" s="28">
        <v>9931.6685807249287</v>
      </c>
      <c r="K27" s="28">
        <v>17791.980124736179</v>
      </c>
      <c r="L27" s="28">
        <v>1967.4989344397013</v>
      </c>
      <c r="M27" s="28">
        <v>9718.1149811860578</v>
      </c>
      <c r="N27" s="28">
        <v>11685.61391562576</v>
      </c>
      <c r="O27" s="28">
        <v>46496.014084915369</v>
      </c>
    </row>
    <row r="28" spans="1:15" x14ac:dyDescent="0.3">
      <c r="A28" s="10" t="s">
        <v>106</v>
      </c>
      <c r="B28" s="10" t="s">
        <v>82</v>
      </c>
      <c r="C28" s="28">
        <v>19143.600719358506</v>
      </c>
      <c r="D28" s="28">
        <v>143.54917083464696</v>
      </c>
      <c r="E28" s="28">
        <v>19287.149890193152</v>
      </c>
      <c r="F28" s="28">
        <v>502.12171639274112</v>
      </c>
      <c r="G28" s="28">
        <v>698.85140000000001</v>
      </c>
      <c r="H28" s="28">
        <v>1200.9731163927411</v>
      </c>
      <c r="I28" s="28">
        <v>8216.4008166487056</v>
      </c>
      <c r="J28" s="28">
        <v>10567.199387821576</v>
      </c>
      <c r="K28" s="28">
        <v>18783.600204470284</v>
      </c>
      <c r="L28" s="28">
        <v>1327.3233282194631</v>
      </c>
      <c r="M28" s="28">
        <v>18015.513084343434</v>
      </c>
      <c r="N28" s="28">
        <v>19342.836412562898</v>
      </c>
      <c r="O28" s="28">
        <v>58614.559623619076</v>
      </c>
    </row>
    <row r="29" spans="1:15" x14ac:dyDescent="0.3">
      <c r="A29" s="10" t="s">
        <v>107</v>
      </c>
      <c r="B29" s="10" t="s">
        <v>82</v>
      </c>
      <c r="C29" s="28">
        <v>9056.0597121144456</v>
      </c>
      <c r="D29" s="28">
        <v>15.1035</v>
      </c>
      <c r="E29" s="28">
        <v>9071.1632121144448</v>
      </c>
      <c r="F29" s="28">
        <v>93.866378082191787</v>
      </c>
      <c r="G29" s="28">
        <v>0</v>
      </c>
      <c r="H29" s="28">
        <v>93.866378082191787</v>
      </c>
      <c r="I29" s="28">
        <v>3139.1768591507735</v>
      </c>
      <c r="J29" s="28">
        <v>2779.9702841213766</v>
      </c>
      <c r="K29" s="28">
        <v>5919.1471432721501</v>
      </c>
      <c r="L29" s="28">
        <v>107.95350000000001</v>
      </c>
      <c r="M29" s="28">
        <v>345.51690000000002</v>
      </c>
      <c r="N29" s="28">
        <v>453.47040000000004</v>
      </c>
      <c r="O29" s="28">
        <v>15537.647133468787</v>
      </c>
    </row>
    <row r="30" spans="1:15" x14ac:dyDescent="0.3">
      <c r="A30" s="10" t="s">
        <v>108</v>
      </c>
      <c r="B30" s="10" t="s">
        <v>82</v>
      </c>
      <c r="C30" s="28">
        <v>12307.119032989234</v>
      </c>
      <c r="D30" s="28">
        <v>53.673435616438354</v>
      </c>
      <c r="E30" s="28">
        <v>12360.792468605672</v>
      </c>
      <c r="F30" s="28">
        <v>7689.2368789853917</v>
      </c>
      <c r="G30" s="28">
        <v>4618.002236349038</v>
      </c>
      <c r="H30" s="28">
        <v>12307.239115334429</v>
      </c>
      <c r="I30" s="28">
        <v>8844.2674604312288</v>
      </c>
      <c r="J30" s="28">
        <v>4629.4736287315136</v>
      </c>
      <c r="K30" s="28">
        <v>13473.741089162742</v>
      </c>
      <c r="L30" s="28">
        <v>273.39530000000002</v>
      </c>
      <c r="M30" s="28">
        <v>4032.1732999999999</v>
      </c>
      <c r="N30" s="28">
        <v>4305.5685999999996</v>
      </c>
      <c r="O30" s="28">
        <v>42447.341273102844</v>
      </c>
    </row>
    <row r="31" spans="1:15" x14ac:dyDescent="0.3">
      <c r="A31" s="10" t="s">
        <v>109</v>
      </c>
      <c r="B31" s="10" t="s">
        <v>82</v>
      </c>
      <c r="C31" s="28">
        <v>9304.0412500934654</v>
      </c>
      <c r="D31" s="28">
        <v>743.64525000000003</v>
      </c>
      <c r="E31" s="28">
        <v>10047.686500093465</v>
      </c>
      <c r="F31" s="28">
        <v>533.00918296040106</v>
      </c>
      <c r="G31" s="28">
        <v>120.78368602739727</v>
      </c>
      <c r="H31" s="28">
        <v>653.79286898779833</v>
      </c>
      <c r="I31" s="28">
        <v>3849.2702629845026</v>
      </c>
      <c r="J31" s="28">
        <v>3347.464776333959</v>
      </c>
      <c r="K31" s="28">
        <v>7196.7350393184615</v>
      </c>
      <c r="L31" s="28">
        <v>34.700499999999998</v>
      </c>
      <c r="M31" s="28">
        <v>596.97320000000002</v>
      </c>
      <c r="N31" s="28">
        <v>631.67370000000005</v>
      </c>
      <c r="O31" s="28">
        <v>18529.888108399726</v>
      </c>
    </row>
    <row r="32" spans="1:15" x14ac:dyDescent="0.3">
      <c r="A32" s="10" t="s">
        <v>110</v>
      </c>
      <c r="B32" s="10" t="s">
        <v>82</v>
      </c>
      <c r="C32" s="28">
        <v>3950.3490620156763</v>
      </c>
      <c r="D32" s="28">
        <v>115.69790376919883</v>
      </c>
      <c r="E32" s="28">
        <v>4066.0469657848753</v>
      </c>
      <c r="F32" s="28">
        <v>466.50352884578001</v>
      </c>
      <c r="G32" s="28">
        <v>309.38792327867719</v>
      </c>
      <c r="H32" s="28">
        <v>775.89145212445715</v>
      </c>
      <c r="I32" s="28">
        <v>2654.6190129596007</v>
      </c>
      <c r="J32" s="28">
        <v>3978.2430212014806</v>
      </c>
      <c r="K32" s="28">
        <v>6632.8620341610813</v>
      </c>
      <c r="L32" s="28">
        <v>92.399699999999996</v>
      </c>
      <c r="M32" s="28">
        <v>153.1353</v>
      </c>
      <c r="N32" s="28">
        <v>245.535</v>
      </c>
      <c r="O32" s="28">
        <v>11720.335452070412</v>
      </c>
    </row>
    <row r="33" spans="1:15" x14ac:dyDescent="0.3">
      <c r="A33" s="10" t="s">
        <v>111</v>
      </c>
      <c r="B33" s="10" t="s">
        <v>82</v>
      </c>
      <c r="C33" s="28">
        <v>7994.3686664283396</v>
      </c>
      <c r="D33" s="28">
        <v>13.278850951285001</v>
      </c>
      <c r="E33" s="28">
        <v>8007.6475173796243</v>
      </c>
      <c r="F33" s="28">
        <v>4719.3581408370856</v>
      </c>
      <c r="G33" s="28">
        <v>3926.3325442110126</v>
      </c>
      <c r="H33" s="28">
        <v>8645.6906850480991</v>
      </c>
      <c r="I33" s="28">
        <v>5336.3314666903434</v>
      </c>
      <c r="J33" s="28">
        <v>2966.03275455841</v>
      </c>
      <c r="K33" s="28">
        <v>8302.3642212487539</v>
      </c>
      <c r="L33" s="28">
        <v>51.476100000000002</v>
      </c>
      <c r="M33" s="28">
        <v>4854.1763392405064</v>
      </c>
      <c r="N33" s="28">
        <v>4905.6524392405063</v>
      </c>
      <c r="O33" s="28">
        <v>29861.354862916982</v>
      </c>
    </row>
    <row r="34" spans="1:15" x14ac:dyDescent="0.3">
      <c r="A34" s="10" t="s">
        <v>112</v>
      </c>
      <c r="B34" s="10" t="s">
        <v>82</v>
      </c>
      <c r="C34" s="28">
        <v>19535.700789126837</v>
      </c>
      <c r="D34" s="28">
        <v>43.923263044831877</v>
      </c>
      <c r="E34" s="28">
        <v>19579.624052171668</v>
      </c>
      <c r="F34" s="28">
        <v>2439.830535995347</v>
      </c>
      <c r="G34" s="28">
        <v>3944.3278818975455</v>
      </c>
      <c r="H34" s="28">
        <v>6384.1584178928924</v>
      </c>
      <c r="I34" s="28">
        <v>10191.291000681857</v>
      </c>
      <c r="J34" s="28">
        <v>12882.756786460724</v>
      </c>
      <c r="K34" s="28">
        <v>23074.047787142583</v>
      </c>
      <c r="L34" s="28">
        <v>1727.9269233187135</v>
      </c>
      <c r="M34" s="28">
        <v>69116.626493015021</v>
      </c>
      <c r="N34" s="28">
        <v>70844.553416333729</v>
      </c>
      <c r="O34" s="28">
        <v>119882.38367354087</v>
      </c>
    </row>
    <row r="35" spans="1:15" x14ac:dyDescent="0.3">
      <c r="A35" s="10" t="s">
        <v>113</v>
      </c>
      <c r="B35" s="10" t="s">
        <v>82</v>
      </c>
      <c r="C35" s="28">
        <v>14735.118123741966</v>
      </c>
      <c r="D35" s="28">
        <v>2461.8381312328765</v>
      </c>
      <c r="E35" s="28">
        <v>17196.956254974844</v>
      </c>
      <c r="F35" s="28">
        <v>927.60953006648913</v>
      </c>
      <c r="G35" s="28">
        <v>773.80340570707074</v>
      </c>
      <c r="H35" s="28">
        <v>1701.4129357735599</v>
      </c>
      <c r="I35" s="28">
        <v>5660.7123729699879</v>
      </c>
      <c r="J35" s="28">
        <v>7058.9869020276401</v>
      </c>
      <c r="K35" s="28">
        <v>12719.699274997627</v>
      </c>
      <c r="L35" s="28">
        <v>59.878700000000002</v>
      </c>
      <c r="M35" s="28">
        <v>1293.5864999999999</v>
      </c>
      <c r="N35" s="28">
        <v>1353.4651999999999</v>
      </c>
      <c r="O35" s="28">
        <v>32971.533665746028</v>
      </c>
    </row>
    <row r="36" spans="1:15" x14ac:dyDescent="0.3">
      <c r="A36" s="10" t="s">
        <v>114</v>
      </c>
      <c r="B36" s="10" t="s">
        <v>83</v>
      </c>
      <c r="C36" s="28">
        <v>1410.7678247426056</v>
      </c>
      <c r="D36" s="28">
        <v>28.462299999999999</v>
      </c>
      <c r="E36" s="28">
        <v>1439.2301247426055</v>
      </c>
      <c r="F36" s="28">
        <v>422.67756375901223</v>
      </c>
      <c r="G36" s="28">
        <v>1137.4021825392015</v>
      </c>
      <c r="H36" s="28">
        <v>1560.0797462982136</v>
      </c>
      <c r="I36" s="28">
        <v>717.74886842559476</v>
      </c>
      <c r="J36" s="28">
        <v>705.65946094001833</v>
      </c>
      <c r="K36" s="28">
        <v>1423.4083293656131</v>
      </c>
      <c r="L36" s="28">
        <v>11.813800000000001</v>
      </c>
      <c r="M36" s="28">
        <v>1437.015605479452</v>
      </c>
      <c r="N36" s="28">
        <v>1448.8294054794519</v>
      </c>
      <c r="O36" s="28">
        <v>5871.547605885884</v>
      </c>
    </row>
    <row r="37" spans="1:15" x14ac:dyDescent="0.3">
      <c r="A37" s="10" t="s">
        <v>115</v>
      </c>
      <c r="B37" s="10" t="s">
        <v>83</v>
      </c>
      <c r="C37" s="28">
        <v>14166.609886921211</v>
      </c>
      <c r="D37" s="28">
        <v>424.09616493150685</v>
      </c>
      <c r="E37" s="28">
        <v>14590.706051852718</v>
      </c>
      <c r="F37" s="28">
        <v>3367.2559426023131</v>
      </c>
      <c r="G37" s="28">
        <v>4696.7438921077774</v>
      </c>
      <c r="H37" s="28">
        <v>8063.99983471009</v>
      </c>
      <c r="I37" s="28">
        <v>6952.9216010632617</v>
      </c>
      <c r="J37" s="28">
        <v>6207.5866876392656</v>
      </c>
      <c r="K37" s="28">
        <v>13160.508288702527</v>
      </c>
      <c r="L37" s="28">
        <v>469.97548239642913</v>
      </c>
      <c r="M37" s="28">
        <v>12111.121598864534</v>
      </c>
      <c r="N37" s="28">
        <v>12581.097081260963</v>
      </c>
      <c r="O37" s="28">
        <v>48396.3112565263</v>
      </c>
    </row>
    <row r="38" spans="1:15" x14ac:dyDescent="0.3">
      <c r="A38" s="10" t="s">
        <v>116</v>
      </c>
      <c r="B38" s="10" t="s">
        <v>83</v>
      </c>
      <c r="C38" s="28">
        <v>9754.555399768582</v>
      </c>
      <c r="D38" s="28">
        <v>374.02969999999999</v>
      </c>
      <c r="E38" s="28">
        <v>10128.585099768581</v>
      </c>
      <c r="F38" s="28">
        <v>3649.0207686069734</v>
      </c>
      <c r="G38" s="28">
        <v>1713.7040204847503</v>
      </c>
      <c r="H38" s="28">
        <v>5362.7247890917242</v>
      </c>
      <c r="I38" s="28">
        <v>4497.0073310921471</v>
      </c>
      <c r="J38" s="28">
        <v>4830.6034426764545</v>
      </c>
      <c r="K38" s="28">
        <v>9327.6107737686016</v>
      </c>
      <c r="L38" s="28">
        <v>152.76430219780221</v>
      </c>
      <c r="M38" s="28">
        <v>5932.7206617315624</v>
      </c>
      <c r="N38" s="28">
        <v>6085.4849639293643</v>
      </c>
      <c r="O38" s="28">
        <v>30904.405626558273</v>
      </c>
    </row>
    <row r="39" spans="1:15" x14ac:dyDescent="0.3">
      <c r="A39" s="10" t="s">
        <v>117</v>
      </c>
      <c r="B39" s="10" t="s">
        <v>83</v>
      </c>
      <c r="C39" s="28">
        <v>2358.6505474712944</v>
      </c>
      <c r="D39" s="28">
        <v>114.3308</v>
      </c>
      <c r="E39" s="28">
        <v>2472.9813474712946</v>
      </c>
      <c r="F39" s="28">
        <v>132.62126810309303</v>
      </c>
      <c r="G39" s="28">
        <v>44.896999999999998</v>
      </c>
      <c r="H39" s="28">
        <v>177.51826810309302</v>
      </c>
      <c r="I39" s="28">
        <v>1190.0892478393723</v>
      </c>
      <c r="J39" s="28">
        <v>507.47087572635621</v>
      </c>
      <c r="K39" s="28">
        <v>1697.5601235657286</v>
      </c>
      <c r="L39" s="28">
        <v>653.06815567765568</v>
      </c>
      <c r="M39" s="28">
        <v>11.297697802197803</v>
      </c>
      <c r="N39" s="28">
        <v>664.36585347985351</v>
      </c>
      <c r="O39" s="28">
        <v>5012.4255926199694</v>
      </c>
    </row>
    <row r="40" spans="1:15" x14ac:dyDescent="0.3">
      <c r="A40" s="10" t="s">
        <v>118</v>
      </c>
      <c r="B40" s="10" t="s">
        <v>83</v>
      </c>
      <c r="C40" s="28">
        <v>999.77946126100244</v>
      </c>
      <c r="D40" s="28">
        <v>59.777999999999999</v>
      </c>
      <c r="E40" s="28">
        <v>1059.5574612610023</v>
      </c>
      <c r="F40" s="28">
        <v>1017.1813764387338</v>
      </c>
      <c r="G40" s="28">
        <v>997.1191606717864</v>
      </c>
      <c r="H40" s="28">
        <v>2014.3005371105201</v>
      </c>
      <c r="I40" s="28">
        <v>541.76870594731179</v>
      </c>
      <c r="J40" s="28">
        <v>433.50890536391313</v>
      </c>
      <c r="K40" s="28">
        <v>975.27761131122497</v>
      </c>
      <c r="L40" s="28">
        <v>34.134300000000003</v>
      </c>
      <c r="M40" s="28">
        <v>359.06284663414971</v>
      </c>
      <c r="N40" s="28">
        <v>393.1971466341497</v>
      </c>
      <c r="O40" s="28">
        <v>4442.3327563168968</v>
      </c>
    </row>
    <row r="41" spans="1:15" x14ac:dyDescent="0.3">
      <c r="A41" s="10" t="s">
        <v>119</v>
      </c>
      <c r="B41" s="10" t="s">
        <v>83</v>
      </c>
      <c r="C41" s="28">
        <v>1889.9584761683643</v>
      </c>
      <c r="D41" s="28">
        <v>294.48689999999999</v>
      </c>
      <c r="E41" s="28">
        <v>2184.4453761683644</v>
      </c>
      <c r="F41" s="28">
        <v>319.42847753588711</v>
      </c>
      <c r="G41" s="28">
        <v>140.80869395599834</v>
      </c>
      <c r="H41" s="28">
        <v>460.23717149188542</v>
      </c>
      <c r="I41" s="28">
        <v>875.64528108209834</v>
      </c>
      <c r="J41" s="28">
        <v>650.88150414092149</v>
      </c>
      <c r="K41" s="28">
        <v>1526.5267852230199</v>
      </c>
      <c r="L41" s="28">
        <v>12.826522222222222</v>
      </c>
      <c r="M41" s="28">
        <v>199.77748493150685</v>
      </c>
      <c r="N41" s="28">
        <v>212.60400715372907</v>
      </c>
      <c r="O41" s="28">
        <v>4383.8133400369989</v>
      </c>
    </row>
    <row r="42" spans="1:15" x14ac:dyDescent="0.3">
      <c r="A42" s="10" t="s">
        <v>120</v>
      </c>
      <c r="B42" s="10" t="s">
        <v>83</v>
      </c>
      <c r="C42" s="28">
        <v>3039.8305384308137</v>
      </c>
      <c r="D42" s="28">
        <v>268.54828311592661</v>
      </c>
      <c r="E42" s="28">
        <v>3308.3788215467403</v>
      </c>
      <c r="F42" s="28">
        <v>349.69885007145598</v>
      </c>
      <c r="G42" s="28">
        <v>1367.3917544590847</v>
      </c>
      <c r="H42" s="28">
        <v>1717.0906045305408</v>
      </c>
      <c r="I42" s="28">
        <v>1229.007001565571</v>
      </c>
      <c r="J42" s="28">
        <v>1198.2552785949595</v>
      </c>
      <c r="K42" s="28">
        <v>2427.2622801605303</v>
      </c>
      <c r="L42" s="28">
        <v>50.567340614180338</v>
      </c>
      <c r="M42" s="28">
        <v>386.22819487489801</v>
      </c>
      <c r="N42" s="28">
        <v>436.79553548907836</v>
      </c>
      <c r="O42" s="28">
        <v>7889.5272417268898</v>
      </c>
    </row>
    <row r="43" spans="1:15" x14ac:dyDescent="0.3">
      <c r="A43" s="10" t="s">
        <v>121</v>
      </c>
      <c r="B43" s="10" t="s">
        <v>83</v>
      </c>
      <c r="C43" s="28">
        <v>875.86222114039788</v>
      </c>
      <c r="D43" s="28">
        <v>83.046000000000006</v>
      </c>
      <c r="E43" s="28">
        <v>958.90822114039793</v>
      </c>
      <c r="F43" s="28">
        <v>511.92856795753039</v>
      </c>
      <c r="G43" s="28">
        <v>1034.6023490279242</v>
      </c>
      <c r="H43" s="28">
        <v>1546.5309169854545</v>
      </c>
      <c r="I43" s="28">
        <v>717.49621723259531</v>
      </c>
      <c r="J43" s="28">
        <v>354.77486882296205</v>
      </c>
      <c r="K43" s="28">
        <v>1072.2710860555574</v>
      </c>
      <c r="L43" s="28">
        <v>23.053638583638584</v>
      </c>
      <c r="M43" s="28">
        <v>19.700192271544246</v>
      </c>
      <c r="N43" s="28">
        <v>42.753830855182827</v>
      </c>
      <c r="O43" s="28">
        <v>3620.464055036593</v>
      </c>
    </row>
    <row r="44" spans="1:15" x14ac:dyDescent="0.3">
      <c r="A44" s="10" t="s">
        <v>122</v>
      </c>
      <c r="B44" s="10" t="s">
        <v>83</v>
      </c>
      <c r="C44" s="28">
        <v>3101.8937622043054</v>
      </c>
      <c r="D44" s="28">
        <v>494.49245753424657</v>
      </c>
      <c r="E44" s="28">
        <v>3596.386219738552</v>
      </c>
      <c r="F44" s="28">
        <v>390.98104465753426</v>
      </c>
      <c r="G44" s="28">
        <v>892.97694275811875</v>
      </c>
      <c r="H44" s="28">
        <v>1283.957987415653</v>
      </c>
      <c r="I44" s="28">
        <v>2079.5436113101177</v>
      </c>
      <c r="J44" s="28">
        <v>1512.0161134683422</v>
      </c>
      <c r="K44" s="28">
        <v>3591.5597247784599</v>
      </c>
      <c r="L44" s="28">
        <v>342.10826336996337</v>
      </c>
      <c r="M44" s="28">
        <v>2151.745782496118</v>
      </c>
      <c r="N44" s="28">
        <v>2493.8540458660814</v>
      </c>
      <c r="O44" s="28">
        <v>10965.757977798747</v>
      </c>
    </row>
    <row r="45" spans="1:15" x14ac:dyDescent="0.3">
      <c r="A45" s="10" t="s">
        <v>123</v>
      </c>
      <c r="B45" s="10" t="s">
        <v>83</v>
      </c>
      <c r="C45" s="28">
        <v>15223.759819313465</v>
      </c>
      <c r="D45" s="28">
        <v>811.25006684931509</v>
      </c>
      <c r="E45" s="28">
        <v>16035.009886162781</v>
      </c>
      <c r="F45" s="28">
        <v>3009.3961781004364</v>
      </c>
      <c r="G45" s="28">
        <v>4665.7845156173535</v>
      </c>
      <c r="H45" s="28">
        <v>7675.1806937177898</v>
      </c>
      <c r="I45" s="28">
        <v>7229.8641310373141</v>
      </c>
      <c r="J45" s="28">
        <v>6392.7615900113396</v>
      </c>
      <c r="K45" s="28">
        <v>13622.625721048655</v>
      </c>
      <c r="L45" s="28">
        <v>355.23090769230771</v>
      </c>
      <c r="M45" s="28">
        <v>6586.4366716332979</v>
      </c>
      <c r="N45" s="28">
        <v>6941.6675793256054</v>
      </c>
      <c r="O45" s="28">
        <v>44274.483880254833</v>
      </c>
    </row>
    <row r="46" spans="1:15" x14ac:dyDescent="0.3">
      <c r="A46" s="10" t="s">
        <v>124</v>
      </c>
      <c r="B46" s="10" t="s">
        <v>83</v>
      </c>
      <c r="C46" s="28">
        <v>3083.8574015944018</v>
      </c>
      <c r="D46" s="28">
        <v>440.55349999999999</v>
      </c>
      <c r="E46" s="28">
        <v>3524.4109015944018</v>
      </c>
      <c r="F46" s="28">
        <v>2974.1209840513234</v>
      </c>
      <c r="G46" s="28">
        <v>1668.4794769950872</v>
      </c>
      <c r="H46" s="28">
        <v>4642.6004610464106</v>
      </c>
      <c r="I46" s="28">
        <v>1538.7270105706521</v>
      </c>
      <c r="J46" s="28">
        <v>1002.9819521542804</v>
      </c>
      <c r="K46" s="28">
        <v>2541.7089627249325</v>
      </c>
      <c r="L46" s="28">
        <v>27.716029670329672</v>
      </c>
      <c r="M46" s="28">
        <v>36.357543956043955</v>
      </c>
      <c r="N46" s="28">
        <v>64.07357362637363</v>
      </c>
      <c r="O46" s="28">
        <v>10772.79389899212</v>
      </c>
    </row>
    <row r="47" spans="1:15" x14ac:dyDescent="0.3">
      <c r="A47" s="10" t="s">
        <v>125</v>
      </c>
      <c r="B47" s="10" t="s">
        <v>83</v>
      </c>
      <c r="C47" s="28">
        <v>5251.3037371944265</v>
      </c>
      <c r="D47" s="28">
        <v>240.53030000000001</v>
      </c>
      <c r="E47" s="28">
        <v>5491.8340371944269</v>
      </c>
      <c r="F47" s="28">
        <v>1714.3498434189673</v>
      </c>
      <c r="G47" s="28">
        <v>7815.5815542874252</v>
      </c>
      <c r="H47" s="28">
        <v>9529.9313977063921</v>
      </c>
      <c r="I47" s="28">
        <v>2305.8442007897629</v>
      </c>
      <c r="J47" s="28">
        <v>2994.8308355235572</v>
      </c>
      <c r="K47" s="28">
        <v>5300.6750363133197</v>
      </c>
      <c r="L47" s="28">
        <v>91.662692653921425</v>
      </c>
      <c r="M47" s="28">
        <v>8012.5496469530162</v>
      </c>
      <c r="N47" s="28">
        <v>8104.2123396069373</v>
      </c>
      <c r="O47" s="28">
        <v>28426.652810821077</v>
      </c>
    </row>
    <row r="48" spans="1:15" x14ac:dyDescent="0.3">
      <c r="A48" s="10" t="s">
        <v>126</v>
      </c>
      <c r="B48" s="10" t="s">
        <v>83</v>
      </c>
      <c r="C48" s="28">
        <v>1201.6975721172571</v>
      </c>
      <c r="D48" s="28">
        <v>196.85730000000001</v>
      </c>
      <c r="E48" s="28">
        <v>1398.5548721172572</v>
      </c>
      <c r="F48" s="28">
        <v>168.80369561643835</v>
      </c>
      <c r="G48" s="28">
        <v>50.275399999999998</v>
      </c>
      <c r="H48" s="28">
        <v>219.07909561643834</v>
      </c>
      <c r="I48" s="28">
        <v>610.28063027116639</v>
      </c>
      <c r="J48" s="28">
        <v>451.12082871335133</v>
      </c>
      <c r="K48" s="28">
        <v>1061.4014589845178</v>
      </c>
      <c r="L48" s="28">
        <v>73.186776469243597</v>
      </c>
      <c r="M48" s="28">
        <v>39.589470329670327</v>
      </c>
      <c r="N48" s="28">
        <v>112.77624679891392</v>
      </c>
      <c r="O48" s="28">
        <v>2791.811673517127</v>
      </c>
    </row>
    <row r="49" spans="1:15" x14ac:dyDescent="0.3">
      <c r="A49" s="10" t="s">
        <v>127</v>
      </c>
      <c r="B49" s="10" t="s">
        <v>83</v>
      </c>
      <c r="C49" s="28">
        <v>9738.5311795685702</v>
      </c>
      <c r="D49" s="28">
        <v>1047.7843944802455</v>
      </c>
      <c r="E49" s="28">
        <v>10786.315574048816</v>
      </c>
      <c r="F49" s="28">
        <v>125.72818428324339</v>
      </c>
      <c r="G49" s="28">
        <v>538.75288218459218</v>
      </c>
      <c r="H49" s="28">
        <v>664.4810664678356</v>
      </c>
      <c r="I49" s="28">
        <v>3962.26443295839</v>
      </c>
      <c r="J49" s="28">
        <v>4203.6378125950314</v>
      </c>
      <c r="K49" s="28">
        <v>8165.9022455534214</v>
      </c>
      <c r="L49" s="28">
        <v>109.05955901741054</v>
      </c>
      <c r="M49" s="28">
        <v>30957.647716023232</v>
      </c>
      <c r="N49" s="28">
        <v>31066.707275040641</v>
      </c>
      <c r="O49" s="28">
        <v>50683.406161110717</v>
      </c>
    </row>
    <row r="50" spans="1:15" x14ac:dyDescent="0.3">
      <c r="A50" s="10" t="s">
        <v>128</v>
      </c>
      <c r="B50" s="10" t="s">
        <v>83</v>
      </c>
      <c r="C50" s="28">
        <v>13441.126542056851</v>
      </c>
      <c r="D50" s="28">
        <v>273.71542320354393</v>
      </c>
      <c r="E50" s="28">
        <v>13714.841965260395</v>
      </c>
      <c r="F50" s="28">
        <v>1702.3018063577438</v>
      </c>
      <c r="G50" s="28">
        <v>2533.8298745539564</v>
      </c>
      <c r="H50" s="28">
        <v>4236.1316809116997</v>
      </c>
      <c r="I50" s="28">
        <v>6914.3124069829655</v>
      </c>
      <c r="J50" s="28">
        <v>7514.8559139221807</v>
      </c>
      <c r="K50" s="28">
        <v>14429.168320905146</v>
      </c>
      <c r="L50" s="28">
        <v>204.33079230769232</v>
      </c>
      <c r="M50" s="28">
        <v>2941.5861138190576</v>
      </c>
      <c r="N50" s="28">
        <v>3145.9169061267498</v>
      </c>
      <c r="O50" s="28">
        <v>35526.058873203998</v>
      </c>
    </row>
    <row r="51" spans="1:15" x14ac:dyDescent="0.3">
      <c r="A51" s="10" t="s">
        <v>129</v>
      </c>
      <c r="B51" s="10" t="s">
        <v>83</v>
      </c>
      <c r="C51" s="28">
        <v>14073.451854294015</v>
      </c>
      <c r="D51" s="28">
        <v>560.84825349748564</v>
      </c>
      <c r="E51" s="28">
        <v>14634.300107791501</v>
      </c>
      <c r="F51" s="28">
        <v>1588.8654581305721</v>
      </c>
      <c r="G51" s="28">
        <v>1652.3252836105653</v>
      </c>
      <c r="H51" s="28">
        <v>3241.1907417411376</v>
      </c>
      <c r="I51" s="28">
        <v>7217.1420070324102</v>
      </c>
      <c r="J51" s="28">
        <v>4608.6403409033828</v>
      </c>
      <c r="K51" s="28">
        <v>11825.782347935794</v>
      </c>
      <c r="L51" s="28">
        <v>581.86287617461846</v>
      </c>
      <c r="M51" s="28">
        <v>17160.145044625351</v>
      </c>
      <c r="N51" s="28">
        <v>17742.00792079997</v>
      </c>
      <c r="O51" s="28">
        <v>47443.281118268402</v>
      </c>
    </row>
    <row r="52" spans="1:15" x14ac:dyDescent="0.3">
      <c r="A52" s="10" t="s">
        <v>130</v>
      </c>
      <c r="B52" s="10" t="s">
        <v>83</v>
      </c>
      <c r="C52" s="28">
        <v>22516.327798790117</v>
      </c>
      <c r="D52" s="28">
        <v>4111.1043439670675</v>
      </c>
      <c r="E52" s="28">
        <v>26627.432142757185</v>
      </c>
      <c r="F52" s="28">
        <v>395.67781688302546</v>
      </c>
      <c r="G52" s="28">
        <v>940.6932842360925</v>
      </c>
      <c r="H52" s="28">
        <v>1336.3711011191181</v>
      </c>
      <c r="I52" s="28">
        <v>10414.386973009063</v>
      </c>
      <c r="J52" s="28">
        <v>16843.607821681773</v>
      </c>
      <c r="K52" s="28">
        <v>27257.994794690836</v>
      </c>
      <c r="L52" s="28">
        <v>1952.1065114354708</v>
      </c>
      <c r="M52" s="28">
        <v>25938.125121560843</v>
      </c>
      <c r="N52" s="28">
        <v>27890.231632996314</v>
      </c>
      <c r="O52" s="28">
        <v>83112.029671563447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  <headerFooter>
    <oddFooter xml:space="preserve">&amp;R_x000D_&amp;1#&amp;"Calibri"&amp;10&amp;K000000 Tasnif Dışı 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ayfa9">
    <tabColor theme="9"/>
  </sheetPr>
  <dimension ref="A1:O52"/>
  <sheetViews>
    <sheetView zoomScale="80" zoomScaleNormal="80" workbookViewId="0">
      <selection activeCell="L23" sqref="L23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16" customWidth="1"/>
    <col min="17" max="17" width="12" bestFit="1" customWidth="1"/>
    <col min="18" max="18" width="8.6640625" bestFit="1" customWidth="1"/>
    <col min="19" max="19" width="12" bestFit="1" customWidth="1"/>
    <col min="20" max="22" width="9.77734375" bestFit="1" customWidth="1"/>
    <col min="23" max="25" width="10.77734375" bestFit="1" customWidth="1"/>
    <col min="26" max="26" width="8.6640625" bestFit="1" customWidth="1"/>
    <col min="27" max="28" width="9.77734375" bestFit="1" customWidth="1"/>
    <col min="29" max="29" width="12" bestFit="1" customWidth="1"/>
    <col min="31" max="31" width="15" bestFit="1" customWidth="1"/>
    <col min="32" max="32" width="10.77734375" bestFit="1" customWidth="1"/>
    <col min="33" max="33" width="13.109375" bestFit="1" customWidth="1"/>
    <col min="34" max="34" width="10.6640625" bestFit="1" customWidth="1"/>
    <col min="35" max="35" width="13.109375" bestFit="1" customWidth="1"/>
    <col min="36" max="37" width="10.6640625" bestFit="1" customWidth="1"/>
    <col min="38" max="40" width="11.6640625" bestFit="1" customWidth="1"/>
    <col min="41" max="41" width="13.109375" bestFit="1" customWidth="1"/>
    <col min="42" max="42" width="9.44140625" bestFit="1" customWidth="1"/>
    <col min="43" max="44" width="11.6640625" bestFit="1" customWidth="1"/>
    <col min="45" max="45" width="13.109375" bestFit="1" customWidth="1"/>
  </cols>
  <sheetData>
    <row r="1" spans="1:15" ht="27.6" x14ac:dyDescent="0.3">
      <c r="C1" s="46" t="s">
        <v>63</v>
      </c>
      <c r="D1" s="46"/>
      <c r="E1" s="46"/>
      <c r="F1" s="46" t="s">
        <v>64</v>
      </c>
      <c r="G1" s="46"/>
      <c r="H1" s="46"/>
      <c r="I1" s="46" t="s">
        <v>65</v>
      </c>
      <c r="J1" s="46"/>
      <c r="K1" s="46"/>
      <c r="L1" s="46" t="s">
        <v>66</v>
      </c>
      <c r="M1" s="46"/>
      <c r="N1" s="46"/>
      <c r="O1" s="11" t="s">
        <v>16</v>
      </c>
    </row>
    <row r="2" spans="1:15" x14ac:dyDescent="0.3">
      <c r="C2" s="11" t="s">
        <v>1</v>
      </c>
      <c r="D2" s="11" t="s">
        <v>2</v>
      </c>
      <c r="E2" s="11" t="s">
        <v>21</v>
      </c>
      <c r="F2" s="11" t="s">
        <v>1</v>
      </c>
      <c r="G2" s="11" t="s">
        <v>2</v>
      </c>
      <c r="H2" s="11" t="s">
        <v>21</v>
      </c>
      <c r="I2" s="11" t="s">
        <v>1</v>
      </c>
      <c r="J2" s="11" t="s">
        <v>2</v>
      </c>
      <c r="K2" s="11" t="s">
        <v>21</v>
      </c>
      <c r="L2" s="11" t="s">
        <v>1</v>
      </c>
      <c r="M2" s="11" t="s">
        <v>2</v>
      </c>
      <c r="N2" s="11" t="s">
        <v>21</v>
      </c>
      <c r="O2" s="11"/>
    </row>
    <row r="3" spans="1:15" x14ac:dyDescent="0.3">
      <c r="A3" t="s">
        <v>20</v>
      </c>
      <c r="B3" t="s">
        <v>20</v>
      </c>
      <c r="C3" s="29">
        <v>15551205.020000614</v>
      </c>
      <c r="D3" s="29">
        <v>144123.59100000001</v>
      </c>
      <c r="E3" s="29">
        <v>15695328.611000614</v>
      </c>
      <c r="F3" s="29">
        <v>544355.37899999844</v>
      </c>
      <c r="G3" s="29">
        <v>631304.84299999964</v>
      </c>
      <c r="H3" s="29">
        <v>1175660.2219999982</v>
      </c>
      <c r="I3" s="29">
        <v>3774496.082000114</v>
      </c>
      <c r="J3" s="29">
        <v>4557876.8999999994</v>
      </c>
      <c r="K3" s="29">
        <v>8332372.9820001135</v>
      </c>
      <c r="L3" s="29">
        <v>98553.172999999995</v>
      </c>
      <c r="M3" s="29">
        <v>1997602.9110000003</v>
      </c>
      <c r="N3" s="29">
        <v>2096156.0840000003</v>
      </c>
      <c r="O3" s="29">
        <v>27299517.899000727</v>
      </c>
    </row>
    <row r="4" spans="1:15" x14ac:dyDescent="0.3">
      <c r="A4" t="s">
        <v>82</v>
      </c>
      <c r="B4" t="s">
        <v>75</v>
      </c>
      <c r="C4" s="29">
        <v>11948322.594000474</v>
      </c>
      <c r="D4" s="29">
        <v>116789.739</v>
      </c>
      <c r="E4" s="29">
        <v>12065112.333000474</v>
      </c>
      <c r="F4" s="29">
        <v>308582.28199999925</v>
      </c>
      <c r="G4" s="29">
        <v>242380.64399999991</v>
      </c>
      <c r="H4" s="29">
        <v>550962.92599999916</v>
      </c>
      <c r="I4" s="29">
        <v>2999894.826000113</v>
      </c>
      <c r="J4" s="29">
        <v>3565181.5409999993</v>
      </c>
      <c r="K4" s="29">
        <v>6565076.3670001123</v>
      </c>
      <c r="L4" s="29">
        <v>79997.452999999994</v>
      </c>
      <c r="M4" s="29">
        <v>1376825.6430000002</v>
      </c>
      <c r="N4" s="29">
        <v>1456823.0960000001</v>
      </c>
      <c r="O4" s="29">
        <v>20637974.722000584</v>
      </c>
    </row>
    <row r="5" spans="1:15" x14ac:dyDescent="0.3">
      <c r="A5" t="s">
        <v>83</v>
      </c>
      <c r="B5" t="s">
        <v>76</v>
      </c>
      <c r="C5" s="29">
        <v>3602882.4260001415</v>
      </c>
      <c r="D5" s="29">
        <v>27333.851999999999</v>
      </c>
      <c r="E5" s="29">
        <v>3630216.2780001415</v>
      </c>
      <c r="F5" s="29">
        <v>235773.09699999916</v>
      </c>
      <c r="G5" s="29">
        <v>388924.19899999979</v>
      </c>
      <c r="H5" s="29">
        <v>624697.29599999893</v>
      </c>
      <c r="I5" s="29">
        <v>774601.25600000122</v>
      </c>
      <c r="J5" s="29">
        <v>992695.35900000005</v>
      </c>
      <c r="K5" s="29">
        <v>1767296.6150000012</v>
      </c>
      <c r="L5" s="29">
        <v>18555.72</v>
      </c>
      <c r="M5" s="29">
        <v>620777.26800000004</v>
      </c>
      <c r="N5" s="29">
        <v>639332.98800000001</v>
      </c>
      <c r="O5" s="29">
        <v>6661543.1770001417</v>
      </c>
    </row>
    <row r="6" spans="1:15" x14ac:dyDescent="0.3">
      <c r="A6" t="s">
        <v>84</v>
      </c>
      <c r="B6" t="s">
        <v>82</v>
      </c>
      <c r="C6" s="29">
        <v>261681.30500000599</v>
      </c>
      <c r="D6" s="29">
        <v>1667.03</v>
      </c>
      <c r="E6" s="29">
        <v>263348.33500000602</v>
      </c>
      <c r="F6" s="29">
        <v>1164.4010000000001</v>
      </c>
      <c r="G6" s="29">
        <v>4297.1000000000004</v>
      </c>
      <c r="H6" s="29">
        <v>5461.5010000000002</v>
      </c>
      <c r="I6" s="29">
        <v>53084.347000000103</v>
      </c>
      <c r="J6" s="29">
        <v>463972.18700000003</v>
      </c>
      <c r="K6" s="29">
        <v>517056.53400000016</v>
      </c>
      <c r="L6" s="29">
        <v>407.38900000000001</v>
      </c>
      <c r="M6" s="29">
        <v>220303.91700000002</v>
      </c>
      <c r="N6" s="29">
        <v>220711.30600000001</v>
      </c>
      <c r="O6" s="29">
        <v>1006577.6760000063</v>
      </c>
    </row>
    <row r="7" spans="1:15" x14ac:dyDescent="0.3">
      <c r="A7" t="s">
        <v>85</v>
      </c>
      <c r="B7" t="s">
        <v>82</v>
      </c>
      <c r="C7" s="29">
        <v>175442.07700000002</v>
      </c>
      <c r="D7" s="29">
        <v>60</v>
      </c>
      <c r="E7" s="29">
        <v>175502.07700000002</v>
      </c>
      <c r="F7" s="29">
        <v>1273.48</v>
      </c>
      <c r="G7" s="29">
        <v>0</v>
      </c>
      <c r="H7" s="29">
        <v>1273.48</v>
      </c>
      <c r="I7" s="29">
        <v>30700.360000000499</v>
      </c>
      <c r="J7" s="29">
        <v>85430.8</v>
      </c>
      <c r="K7" s="29">
        <v>116131.1600000005</v>
      </c>
      <c r="L7" s="29">
        <v>1166.18</v>
      </c>
      <c r="M7" s="29">
        <v>2208</v>
      </c>
      <c r="N7" s="29">
        <v>3374.1800000000003</v>
      </c>
      <c r="O7" s="29">
        <v>296280.89700000052</v>
      </c>
    </row>
    <row r="8" spans="1:15" x14ac:dyDescent="0.3">
      <c r="A8" t="s">
        <v>86</v>
      </c>
      <c r="B8" t="s">
        <v>82</v>
      </c>
      <c r="C8" s="29">
        <v>80006.1679999997</v>
      </c>
      <c r="D8" s="29">
        <v>182.6</v>
      </c>
      <c r="E8" s="29">
        <v>80188.767999999705</v>
      </c>
      <c r="F8" s="29">
        <v>23055.989999999802</v>
      </c>
      <c r="G8" s="29">
        <v>8730.7900000000009</v>
      </c>
      <c r="H8" s="29">
        <v>31786.779999999802</v>
      </c>
      <c r="I8" s="29">
        <v>33818.502999999298</v>
      </c>
      <c r="J8" s="29">
        <v>16819.77</v>
      </c>
      <c r="K8" s="29">
        <v>50638.272999999303</v>
      </c>
      <c r="L8" s="29">
        <v>5</v>
      </c>
      <c r="M8" s="29">
        <v>5562</v>
      </c>
      <c r="N8" s="29">
        <v>5567</v>
      </c>
      <c r="O8" s="29">
        <v>168180.82099999883</v>
      </c>
    </row>
    <row r="9" spans="1:15" x14ac:dyDescent="0.3">
      <c r="A9" t="s">
        <v>87</v>
      </c>
      <c r="B9" t="s">
        <v>82</v>
      </c>
      <c r="C9" s="29">
        <v>696877.38400002208</v>
      </c>
      <c r="D9" s="29">
        <v>1555.588</v>
      </c>
      <c r="E9" s="29">
        <v>698432.97200002207</v>
      </c>
      <c r="F9" s="29">
        <v>53.52</v>
      </c>
      <c r="G9" s="29">
        <v>21.1</v>
      </c>
      <c r="H9" s="29">
        <v>74.62</v>
      </c>
      <c r="I9" s="29">
        <v>118303.099999994</v>
      </c>
      <c r="J9" s="29">
        <v>62732</v>
      </c>
      <c r="K9" s="29">
        <v>181035.09999999398</v>
      </c>
      <c r="L9" s="29">
        <v>959.48399999999992</v>
      </c>
      <c r="M9" s="29">
        <v>2209.4899999999998</v>
      </c>
      <c r="N9" s="29">
        <v>3168.9739999999997</v>
      </c>
      <c r="O9" s="29">
        <v>882711.66600001603</v>
      </c>
    </row>
    <row r="10" spans="1:15" x14ac:dyDescent="0.3">
      <c r="A10" t="s">
        <v>88</v>
      </c>
      <c r="B10" t="s">
        <v>82</v>
      </c>
      <c r="C10" s="29">
        <v>254054.51300000498</v>
      </c>
      <c r="D10" s="29">
        <v>627.91</v>
      </c>
      <c r="E10" s="29">
        <v>254682.42300000499</v>
      </c>
      <c r="F10" s="29">
        <v>30934.684999999699</v>
      </c>
      <c r="G10" s="29">
        <v>25220.35</v>
      </c>
      <c r="H10" s="29">
        <v>56155.034999999698</v>
      </c>
      <c r="I10" s="29">
        <v>64981.527000001006</v>
      </c>
      <c r="J10" s="29">
        <v>121911.02600000001</v>
      </c>
      <c r="K10" s="29">
        <v>186892.553000001</v>
      </c>
      <c r="L10" s="29">
        <v>720.91300000000001</v>
      </c>
      <c r="M10" s="29">
        <v>69387.739999999991</v>
      </c>
      <c r="N10" s="29">
        <v>70108.652999999991</v>
      </c>
      <c r="O10" s="29">
        <v>567838.66400000569</v>
      </c>
    </row>
    <row r="11" spans="1:15" x14ac:dyDescent="0.3">
      <c r="A11" t="s">
        <v>89</v>
      </c>
      <c r="B11" t="s">
        <v>82</v>
      </c>
      <c r="C11" s="29">
        <v>30825.185999999903</v>
      </c>
      <c r="D11" s="29">
        <v>155</v>
      </c>
      <c r="E11" s="29">
        <v>30980.185999999903</v>
      </c>
      <c r="F11" s="29">
        <v>4649.0910000000003</v>
      </c>
      <c r="G11" s="29">
        <v>157.80000000000001</v>
      </c>
      <c r="H11" s="29">
        <v>4806.8910000000005</v>
      </c>
      <c r="I11" s="29">
        <v>10492.643000000018</v>
      </c>
      <c r="J11" s="29">
        <v>5026.3999999999996</v>
      </c>
      <c r="K11" s="29">
        <v>15519.043000000018</v>
      </c>
      <c r="L11" s="29">
        <v>172.04900000000001</v>
      </c>
      <c r="M11" s="29">
        <v>2140</v>
      </c>
      <c r="N11" s="29">
        <v>2312.049</v>
      </c>
      <c r="O11" s="29">
        <v>53618.168999999922</v>
      </c>
    </row>
    <row r="12" spans="1:15" x14ac:dyDescent="0.3">
      <c r="A12" t="s">
        <v>90</v>
      </c>
      <c r="B12" t="s">
        <v>82</v>
      </c>
      <c r="C12" s="29">
        <v>1017528.6450000748</v>
      </c>
      <c r="D12" s="29">
        <v>1529.5640000000001</v>
      </c>
      <c r="E12" s="29">
        <v>1019058.2090000748</v>
      </c>
      <c r="F12" s="29">
        <v>1722.125</v>
      </c>
      <c r="G12" s="29">
        <v>1306.3</v>
      </c>
      <c r="H12" s="29">
        <v>3028.4250000000002</v>
      </c>
      <c r="I12" s="29">
        <v>423547.027000056</v>
      </c>
      <c r="J12" s="29">
        <v>347904.68299999996</v>
      </c>
      <c r="K12" s="29">
        <v>771451.71000005596</v>
      </c>
      <c r="L12" s="29">
        <v>25424.62</v>
      </c>
      <c r="M12" s="29">
        <v>184769.5</v>
      </c>
      <c r="N12" s="29">
        <v>210194.12</v>
      </c>
      <c r="O12" s="29">
        <v>2003732.4640001308</v>
      </c>
    </row>
    <row r="13" spans="1:15" x14ac:dyDescent="0.3">
      <c r="A13" t="s">
        <v>91</v>
      </c>
      <c r="B13" t="s">
        <v>82</v>
      </c>
      <c r="C13" s="29">
        <v>1258990.6400000982</v>
      </c>
      <c r="D13" s="29">
        <v>1242</v>
      </c>
      <c r="E13" s="29">
        <v>1260232.6400000982</v>
      </c>
      <c r="F13" s="29">
        <v>4100.6260000000202</v>
      </c>
      <c r="G13" s="29">
        <v>1967.2</v>
      </c>
      <c r="H13" s="29">
        <v>6067.82600000002</v>
      </c>
      <c r="I13" s="29">
        <v>229196.42600002201</v>
      </c>
      <c r="J13" s="29">
        <v>61610.19</v>
      </c>
      <c r="K13" s="29">
        <v>290806.61600002204</v>
      </c>
      <c r="L13" s="29">
        <v>2808.6990000000001</v>
      </c>
      <c r="M13" s="29">
        <v>18908.400000000001</v>
      </c>
      <c r="N13" s="29">
        <v>21717.099000000002</v>
      </c>
      <c r="O13" s="29">
        <v>1578824.1810001202</v>
      </c>
    </row>
    <row r="14" spans="1:15" x14ac:dyDescent="0.3">
      <c r="A14" t="s">
        <v>92</v>
      </c>
      <c r="B14" t="s">
        <v>82</v>
      </c>
      <c r="C14" s="29">
        <v>343035.27700001001</v>
      </c>
      <c r="D14" s="29">
        <v>13611.61</v>
      </c>
      <c r="E14" s="29">
        <v>356646.88700001</v>
      </c>
      <c r="F14" s="29">
        <v>3954.9940000000001</v>
      </c>
      <c r="G14" s="29">
        <v>4122.8100000000004</v>
      </c>
      <c r="H14" s="29">
        <v>8077.8040000000001</v>
      </c>
      <c r="I14" s="29">
        <v>87812.787999999302</v>
      </c>
      <c r="J14" s="29">
        <v>82300.48000000001</v>
      </c>
      <c r="K14" s="29">
        <v>170113.26799999931</v>
      </c>
      <c r="L14" s="29">
        <v>322.62599999999998</v>
      </c>
      <c r="M14" s="29">
        <v>5514</v>
      </c>
      <c r="N14" s="29">
        <v>5836.6260000000002</v>
      </c>
      <c r="O14" s="29">
        <v>540674.58500000928</v>
      </c>
    </row>
    <row r="15" spans="1:15" x14ac:dyDescent="0.3">
      <c r="A15" t="s">
        <v>93</v>
      </c>
      <c r="B15" t="s">
        <v>82</v>
      </c>
      <c r="C15" s="29">
        <v>600584.30400002783</v>
      </c>
      <c r="D15" s="29">
        <v>1152.51</v>
      </c>
      <c r="E15" s="29">
        <v>601736.81400002784</v>
      </c>
      <c r="F15" s="29">
        <v>290.61599999999999</v>
      </c>
      <c r="G15" s="29">
        <v>15</v>
      </c>
      <c r="H15" s="29">
        <v>305.61599999999999</v>
      </c>
      <c r="I15" s="29">
        <v>103706.431999996</v>
      </c>
      <c r="J15" s="29">
        <v>58181.446000000004</v>
      </c>
      <c r="K15" s="29">
        <v>161887.87799999601</v>
      </c>
      <c r="L15" s="29">
        <v>2260.163</v>
      </c>
      <c r="M15" s="29">
        <v>53476</v>
      </c>
      <c r="N15" s="29">
        <v>55736.163</v>
      </c>
      <c r="O15" s="29">
        <v>819666.47100002388</v>
      </c>
    </row>
    <row r="16" spans="1:15" x14ac:dyDescent="0.3">
      <c r="A16" t="s">
        <v>94</v>
      </c>
      <c r="B16" t="s">
        <v>82</v>
      </c>
      <c r="C16" s="29">
        <v>289384.25499998394</v>
      </c>
      <c r="D16" s="29">
        <v>17115.3</v>
      </c>
      <c r="E16" s="29">
        <v>306499.55499998393</v>
      </c>
      <c r="F16" s="29">
        <v>8464.0500000000284</v>
      </c>
      <c r="G16" s="29">
        <v>14179.788</v>
      </c>
      <c r="H16" s="29">
        <v>22643.838000000029</v>
      </c>
      <c r="I16" s="29">
        <v>46237.268999999797</v>
      </c>
      <c r="J16" s="29">
        <v>46431.509999999995</v>
      </c>
      <c r="K16" s="29">
        <v>92668.778999999791</v>
      </c>
      <c r="L16" s="29">
        <v>547.93200000000002</v>
      </c>
      <c r="M16" s="29">
        <v>11219.4</v>
      </c>
      <c r="N16" s="29">
        <v>11767.332</v>
      </c>
      <c r="O16" s="29">
        <v>433579.50399998378</v>
      </c>
    </row>
    <row r="17" spans="1:15" x14ac:dyDescent="0.3">
      <c r="A17" t="s">
        <v>95</v>
      </c>
      <c r="B17" t="s">
        <v>82</v>
      </c>
      <c r="C17" s="29">
        <v>166016.02499999799</v>
      </c>
      <c r="D17" s="29">
        <v>4299.3</v>
      </c>
      <c r="E17" s="29">
        <v>170315.32499999797</v>
      </c>
      <c r="F17" s="29">
        <v>1886.27</v>
      </c>
      <c r="G17" s="29">
        <v>5594.4</v>
      </c>
      <c r="H17" s="29">
        <v>7480.67</v>
      </c>
      <c r="I17" s="29">
        <v>25186.4729999999</v>
      </c>
      <c r="J17" s="29">
        <v>71640.14</v>
      </c>
      <c r="K17" s="29">
        <v>96826.612999999896</v>
      </c>
      <c r="L17" s="29">
        <v>41.6</v>
      </c>
      <c r="M17" s="29">
        <v>4963.8</v>
      </c>
      <c r="N17" s="29">
        <v>5005.4000000000005</v>
      </c>
      <c r="O17" s="29">
        <v>279628.00799999788</v>
      </c>
    </row>
    <row r="18" spans="1:15" x14ac:dyDescent="0.3">
      <c r="A18" t="s">
        <v>96</v>
      </c>
      <c r="B18" t="s">
        <v>82</v>
      </c>
      <c r="C18" s="29">
        <v>311057.188000019</v>
      </c>
      <c r="D18" s="29">
        <v>1950</v>
      </c>
      <c r="E18" s="29">
        <v>313007.188000019</v>
      </c>
      <c r="F18" s="29">
        <v>63.29</v>
      </c>
      <c r="G18" s="29">
        <v>100</v>
      </c>
      <c r="H18" s="29">
        <v>163.29</v>
      </c>
      <c r="I18" s="29">
        <v>87035.115999998801</v>
      </c>
      <c r="J18" s="29">
        <v>116125.79800000001</v>
      </c>
      <c r="K18" s="29">
        <v>203160.91399999883</v>
      </c>
      <c r="L18" s="29">
        <v>7978.6480000000001</v>
      </c>
      <c r="M18" s="29">
        <v>62790.767999999996</v>
      </c>
      <c r="N18" s="29">
        <v>70769.415999999997</v>
      </c>
      <c r="O18" s="29">
        <v>587100.80800001777</v>
      </c>
    </row>
    <row r="19" spans="1:15" x14ac:dyDescent="0.3">
      <c r="A19" t="s">
        <v>97</v>
      </c>
      <c r="B19" t="s">
        <v>82</v>
      </c>
      <c r="C19" s="29">
        <v>137987.96300000002</v>
      </c>
      <c r="D19" s="29">
        <v>2486.4</v>
      </c>
      <c r="E19" s="29">
        <v>140474.36300000001</v>
      </c>
      <c r="F19" s="29">
        <v>2056.2959999999998</v>
      </c>
      <c r="G19" s="29">
        <v>580</v>
      </c>
      <c r="H19" s="29">
        <v>2636.2959999999998</v>
      </c>
      <c r="I19" s="29">
        <v>26699.752000000502</v>
      </c>
      <c r="J19" s="29">
        <v>12326.5</v>
      </c>
      <c r="K19" s="29">
        <v>39026.252000000502</v>
      </c>
      <c r="L19" s="29">
        <v>483.10700000000003</v>
      </c>
      <c r="M19" s="29">
        <v>8016</v>
      </c>
      <c r="N19" s="29">
        <v>8499.107</v>
      </c>
      <c r="O19" s="29">
        <v>190636.01800000051</v>
      </c>
    </row>
    <row r="20" spans="1:15" x14ac:dyDescent="0.3">
      <c r="A20" t="s">
        <v>98</v>
      </c>
      <c r="B20" t="s">
        <v>82</v>
      </c>
      <c r="C20" s="29">
        <v>1017818.0590000289</v>
      </c>
      <c r="D20" s="29">
        <v>518.10900000000004</v>
      </c>
      <c r="E20" s="29">
        <v>1018336.1680000289</v>
      </c>
      <c r="F20" s="29">
        <v>55.87</v>
      </c>
      <c r="G20" s="29">
        <v>65</v>
      </c>
      <c r="H20" s="29">
        <v>120.87</v>
      </c>
      <c r="I20" s="29">
        <v>174630.88700000002</v>
      </c>
      <c r="J20" s="29">
        <v>25859.964</v>
      </c>
      <c r="K20" s="29">
        <v>200490.85100000002</v>
      </c>
      <c r="L20" s="29">
        <v>2237.2150000000001</v>
      </c>
      <c r="M20" s="29">
        <v>240</v>
      </c>
      <c r="N20" s="29">
        <v>2477.2150000000001</v>
      </c>
      <c r="O20" s="29">
        <v>1221425.1040000289</v>
      </c>
    </row>
    <row r="21" spans="1:15" x14ac:dyDescent="0.3">
      <c r="A21" t="s">
        <v>99</v>
      </c>
      <c r="B21" t="s">
        <v>82</v>
      </c>
      <c r="C21" s="29">
        <v>77344.732000000513</v>
      </c>
      <c r="D21" s="29">
        <v>5649.13</v>
      </c>
      <c r="E21" s="29">
        <v>82993.862000000518</v>
      </c>
      <c r="F21" s="29">
        <v>2304.0730000000003</v>
      </c>
      <c r="G21" s="29">
        <v>1133.0999999999999</v>
      </c>
      <c r="H21" s="29">
        <v>3437.1730000000002</v>
      </c>
      <c r="I21" s="29">
        <v>16008.881000000001</v>
      </c>
      <c r="J21" s="29">
        <v>72011.100000000006</v>
      </c>
      <c r="K21" s="29">
        <v>88019.981</v>
      </c>
      <c r="L21" s="29">
        <v>168.1</v>
      </c>
      <c r="M21" s="29">
        <v>24862.32</v>
      </c>
      <c r="N21" s="29">
        <v>25030.42</v>
      </c>
      <c r="O21" s="29">
        <v>199481.43600000051</v>
      </c>
    </row>
    <row r="22" spans="1:15" x14ac:dyDescent="0.3">
      <c r="A22" t="s">
        <v>100</v>
      </c>
      <c r="B22" t="s">
        <v>82</v>
      </c>
      <c r="C22" s="29">
        <v>1103557.5800000606</v>
      </c>
      <c r="D22" s="29">
        <v>1020</v>
      </c>
      <c r="E22" s="29">
        <v>1104577.5800000606</v>
      </c>
      <c r="F22" s="29">
        <v>229</v>
      </c>
      <c r="G22" s="29">
        <v>108.4</v>
      </c>
      <c r="H22" s="29">
        <v>337.4</v>
      </c>
      <c r="I22" s="29">
        <v>197504.20000001701</v>
      </c>
      <c r="J22" s="29">
        <v>66797.260000000009</v>
      </c>
      <c r="K22" s="29">
        <v>264301.46000001702</v>
      </c>
      <c r="L22" s="29">
        <v>962.09400000000005</v>
      </c>
      <c r="M22" s="29">
        <v>8890.2000000000007</v>
      </c>
      <c r="N22" s="29">
        <v>9852.2940000000017</v>
      </c>
      <c r="O22" s="29">
        <v>1379068.7340000777</v>
      </c>
    </row>
    <row r="23" spans="1:15" x14ac:dyDescent="0.3">
      <c r="A23" t="s">
        <v>101</v>
      </c>
      <c r="B23" t="s">
        <v>82</v>
      </c>
      <c r="C23" s="29">
        <v>291947.56600001303</v>
      </c>
      <c r="D23" s="29">
        <v>5204.1580000000004</v>
      </c>
      <c r="E23" s="29">
        <v>297151.72400001303</v>
      </c>
      <c r="F23" s="29">
        <v>32650.363999999503</v>
      </c>
      <c r="G23" s="29">
        <v>29993.886999999901</v>
      </c>
      <c r="H23" s="29">
        <v>62644.250999999407</v>
      </c>
      <c r="I23" s="29">
        <v>56708.022000000696</v>
      </c>
      <c r="J23" s="29">
        <v>308541.06</v>
      </c>
      <c r="K23" s="29">
        <v>365249.08200000069</v>
      </c>
      <c r="L23" s="29">
        <v>1011.938</v>
      </c>
      <c r="M23" s="29">
        <v>81708.540000000008</v>
      </c>
      <c r="N23" s="29">
        <v>82720.478000000003</v>
      </c>
      <c r="O23" s="29">
        <v>807765.53500001319</v>
      </c>
    </row>
    <row r="24" spans="1:15" x14ac:dyDescent="0.3">
      <c r="A24" t="s">
        <v>102</v>
      </c>
      <c r="B24" t="s">
        <v>82</v>
      </c>
      <c r="C24" s="29">
        <v>55032.010000000104</v>
      </c>
      <c r="D24" s="29">
        <v>100</v>
      </c>
      <c r="E24" s="29">
        <v>55132.010000000104</v>
      </c>
      <c r="F24" s="29">
        <v>12786.2410000001</v>
      </c>
      <c r="G24" s="29">
        <v>6448.02</v>
      </c>
      <c r="H24" s="29">
        <v>19234.2610000001</v>
      </c>
      <c r="I24" s="29">
        <v>15792.029000000099</v>
      </c>
      <c r="J24" s="29">
        <v>50378.400000000001</v>
      </c>
      <c r="K24" s="29">
        <v>66170.429000000106</v>
      </c>
      <c r="L24" s="29">
        <v>787.67899999999997</v>
      </c>
      <c r="M24" s="29">
        <v>52601</v>
      </c>
      <c r="N24" s="29">
        <v>53388.678999999996</v>
      </c>
      <c r="O24" s="29">
        <v>193925.37900000028</v>
      </c>
    </row>
    <row r="25" spans="1:15" x14ac:dyDescent="0.3">
      <c r="A25" t="s">
        <v>103</v>
      </c>
      <c r="B25" t="s">
        <v>82</v>
      </c>
      <c r="C25" s="29">
        <v>79261.729999999807</v>
      </c>
      <c r="D25" s="29">
        <v>750</v>
      </c>
      <c r="E25" s="29">
        <v>80011.729999999807</v>
      </c>
      <c r="F25" s="29">
        <v>18834.260000000002</v>
      </c>
      <c r="G25" s="29">
        <v>1088.5999999999999</v>
      </c>
      <c r="H25" s="29">
        <v>19922.86</v>
      </c>
      <c r="I25" s="29">
        <v>24292.878999999899</v>
      </c>
      <c r="J25" s="29">
        <v>24776.400000000001</v>
      </c>
      <c r="K25" s="29">
        <v>49069.2789999999</v>
      </c>
      <c r="L25" s="29">
        <v>30</v>
      </c>
      <c r="M25" s="29">
        <v>1128</v>
      </c>
      <c r="N25" s="29">
        <v>1158</v>
      </c>
      <c r="O25" s="29">
        <v>150161.86899999972</v>
      </c>
    </row>
    <row r="26" spans="1:15" x14ac:dyDescent="0.3">
      <c r="A26" t="s">
        <v>104</v>
      </c>
      <c r="B26" t="s">
        <v>82</v>
      </c>
      <c r="C26" s="29">
        <v>771260.02100005466</v>
      </c>
      <c r="D26" s="29">
        <v>11329.43</v>
      </c>
      <c r="E26" s="29">
        <v>782589.45100005472</v>
      </c>
      <c r="F26" s="29">
        <v>15</v>
      </c>
      <c r="G26" s="29">
        <v>1009</v>
      </c>
      <c r="H26" s="29">
        <v>1024</v>
      </c>
      <c r="I26" s="29">
        <v>548644.29000004206</v>
      </c>
      <c r="J26" s="29">
        <v>683455.46299999999</v>
      </c>
      <c r="K26" s="29">
        <v>1232099.7530000419</v>
      </c>
      <c r="L26" s="29">
        <v>4165.4920000000002</v>
      </c>
      <c r="M26" s="29">
        <v>22103.59</v>
      </c>
      <c r="N26" s="29">
        <v>26269.082000000002</v>
      </c>
      <c r="O26" s="29">
        <v>2041982.2860000967</v>
      </c>
    </row>
    <row r="27" spans="1:15" x14ac:dyDescent="0.3">
      <c r="A27" t="s">
        <v>105</v>
      </c>
      <c r="B27" t="s">
        <v>82</v>
      </c>
      <c r="C27" s="29">
        <v>358154.0880000061</v>
      </c>
      <c r="D27" s="29">
        <v>6988.58</v>
      </c>
      <c r="E27" s="29">
        <v>365142.66800000612</v>
      </c>
      <c r="F27" s="29">
        <v>21049.389999999901</v>
      </c>
      <c r="G27" s="29">
        <v>17750.47</v>
      </c>
      <c r="H27" s="29">
        <v>38799.859999999899</v>
      </c>
      <c r="I27" s="29">
        <v>99929.282999997697</v>
      </c>
      <c r="J27" s="29">
        <v>93445.04</v>
      </c>
      <c r="K27" s="29">
        <v>193374.3229999977</v>
      </c>
      <c r="L27" s="29">
        <v>7707.5140000000092</v>
      </c>
      <c r="M27" s="29">
        <v>41095.730000000003</v>
      </c>
      <c r="N27" s="29">
        <v>48803.244000000013</v>
      </c>
      <c r="O27" s="29">
        <v>646120.0950000037</v>
      </c>
    </row>
    <row r="28" spans="1:15" x14ac:dyDescent="0.3">
      <c r="A28" t="s">
        <v>106</v>
      </c>
      <c r="B28" t="s">
        <v>82</v>
      </c>
      <c r="C28" s="29">
        <v>541601.36899999797</v>
      </c>
      <c r="D28" s="29">
        <v>3468.9</v>
      </c>
      <c r="E28" s="29">
        <v>545070.26899999799</v>
      </c>
      <c r="F28" s="29">
        <v>8607.5040000000699</v>
      </c>
      <c r="G28" s="29">
        <v>7123.8</v>
      </c>
      <c r="H28" s="29">
        <v>15731.304000000069</v>
      </c>
      <c r="I28" s="29">
        <v>84415.643999995795</v>
      </c>
      <c r="J28" s="29">
        <v>140513.60000000001</v>
      </c>
      <c r="K28" s="29">
        <v>224929.24399999582</v>
      </c>
      <c r="L28" s="29">
        <v>7567.0019999999995</v>
      </c>
      <c r="M28" s="29">
        <v>103388.41</v>
      </c>
      <c r="N28" s="29">
        <v>110955.412</v>
      </c>
      <c r="O28" s="29">
        <v>896686.22899999388</v>
      </c>
    </row>
    <row r="29" spans="1:15" x14ac:dyDescent="0.3">
      <c r="A29" t="s">
        <v>107</v>
      </c>
      <c r="B29" t="s">
        <v>82</v>
      </c>
      <c r="C29" s="29">
        <v>197430.41499999599</v>
      </c>
      <c r="D29" s="29">
        <v>801.96</v>
      </c>
      <c r="E29" s="29">
        <v>198232.37499999598</v>
      </c>
      <c r="F29" s="29">
        <v>2145.9300000000003</v>
      </c>
      <c r="G29" s="29">
        <v>0</v>
      </c>
      <c r="H29" s="29">
        <v>2145.9300000000003</v>
      </c>
      <c r="I29" s="29">
        <v>43119.742000000799</v>
      </c>
      <c r="J29" s="29">
        <v>55579.05</v>
      </c>
      <c r="K29" s="29">
        <v>98698.792000000802</v>
      </c>
      <c r="L29" s="29">
        <v>763.65</v>
      </c>
      <c r="M29" s="29">
        <v>600</v>
      </c>
      <c r="N29" s="29">
        <v>1363.65</v>
      </c>
      <c r="O29" s="29">
        <v>300440.74699999677</v>
      </c>
    </row>
    <row r="30" spans="1:15" x14ac:dyDescent="0.3">
      <c r="A30" t="s">
        <v>108</v>
      </c>
      <c r="B30" t="s">
        <v>82</v>
      </c>
      <c r="C30" s="29">
        <v>359155.86600002594</v>
      </c>
      <c r="D30" s="29">
        <v>782.7</v>
      </c>
      <c r="E30" s="29">
        <v>359938.56600002595</v>
      </c>
      <c r="F30" s="29">
        <v>49067.221000000296</v>
      </c>
      <c r="G30" s="29">
        <v>33117.250999999997</v>
      </c>
      <c r="H30" s="29">
        <v>82184.4720000003</v>
      </c>
      <c r="I30" s="29">
        <v>95848.177999997395</v>
      </c>
      <c r="J30" s="29">
        <v>60748.701000000001</v>
      </c>
      <c r="K30" s="29">
        <v>156596.8789999974</v>
      </c>
      <c r="L30" s="29">
        <v>1431.52</v>
      </c>
      <c r="M30" s="29">
        <v>63462</v>
      </c>
      <c r="N30" s="29">
        <v>64893.52</v>
      </c>
      <c r="O30" s="29">
        <v>663613.43700002367</v>
      </c>
    </row>
    <row r="31" spans="1:15" x14ac:dyDescent="0.3">
      <c r="A31" t="s">
        <v>109</v>
      </c>
      <c r="B31" t="s">
        <v>82</v>
      </c>
      <c r="C31" s="29">
        <v>288974.42800000706</v>
      </c>
      <c r="D31" s="29">
        <v>11200.14</v>
      </c>
      <c r="E31" s="29">
        <v>300174.56800000707</v>
      </c>
      <c r="F31" s="29">
        <v>10243.330000000071</v>
      </c>
      <c r="G31" s="29">
        <v>2103.9</v>
      </c>
      <c r="H31" s="29">
        <v>12347.230000000071</v>
      </c>
      <c r="I31" s="29">
        <v>39784.345999999401</v>
      </c>
      <c r="J31" s="29">
        <v>59959.320999999996</v>
      </c>
      <c r="K31" s="29">
        <v>99743.666999999405</v>
      </c>
      <c r="L31" s="29">
        <v>245.393</v>
      </c>
      <c r="M31" s="29">
        <v>10299</v>
      </c>
      <c r="N31" s="29">
        <v>10544.393</v>
      </c>
      <c r="O31" s="29">
        <v>422809.85800000653</v>
      </c>
    </row>
    <row r="32" spans="1:15" x14ac:dyDescent="0.3">
      <c r="A32" t="s">
        <v>110</v>
      </c>
      <c r="B32" t="s">
        <v>82</v>
      </c>
      <c r="C32" s="29">
        <v>108235.45</v>
      </c>
      <c r="D32" s="29">
        <v>2287.44</v>
      </c>
      <c r="E32" s="29">
        <v>110522.89</v>
      </c>
      <c r="F32" s="29">
        <v>9592.304000000031</v>
      </c>
      <c r="G32" s="29">
        <v>6763.46</v>
      </c>
      <c r="H32" s="29">
        <v>16355.764000000032</v>
      </c>
      <c r="I32" s="29">
        <v>31003.530999999799</v>
      </c>
      <c r="J32" s="29">
        <v>30144.62</v>
      </c>
      <c r="K32" s="29">
        <v>61148.150999999794</v>
      </c>
      <c r="L32" s="29">
        <v>234.27700000000002</v>
      </c>
      <c r="M32" s="29">
        <v>1602</v>
      </c>
      <c r="N32" s="29">
        <v>1836.277</v>
      </c>
      <c r="O32" s="29">
        <v>189863.08199999982</v>
      </c>
    </row>
    <row r="33" spans="1:15" x14ac:dyDescent="0.3">
      <c r="A33" t="s">
        <v>111</v>
      </c>
      <c r="B33" t="s">
        <v>82</v>
      </c>
      <c r="C33" s="29">
        <v>240667.90900001299</v>
      </c>
      <c r="D33" s="29">
        <v>337.7</v>
      </c>
      <c r="E33" s="29">
        <v>241005.60900001301</v>
      </c>
      <c r="F33" s="29">
        <v>28422.255999999597</v>
      </c>
      <c r="G33" s="29">
        <v>30460.890000000003</v>
      </c>
      <c r="H33" s="29">
        <v>58883.1459999996</v>
      </c>
      <c r="I33" s="29">
        <v>59650.609000000797</v>
      </c>
      <c r="J33" s="29">
        <v>70387.956000000006</v>
      </c>
      <c r="K33" s="29">
        <v>130038.5650000008</v>
      </c>
      <c r="L33" s="29">
        <v>721.08299999999997</v>
      </c>
      <c r="M33" s="29">
        <v>19051.317999999999</v>
      </c>
      <c r="N33" s="29">
        <v>19772.400999999998</v>
      </c>
      <c r="O33" s="29">
        <v>449699.72100001341</v>
      </c>
    </row>
    <row r="34" spans="1:15" x14ac:dyDescent="0.3">
      <c r="A34" t="s">
        <v>112</v>
      </c>
      <c r="B34" t="s">
        <v>82</v>
      </c>
      <c r="C34" s="29">
        <v>561201.53600001894</v>
      </c>
      <c r="D34" s="29">
        <v>2085.19</v>
      </c>
      <c r="E34" s="29">
        <v>563286.72600001888</v>
      </c>
      <c r="F34" s="29">
        <v>18248.225000000002</v>
      </c>
      <c r="G34" s="29">
        <v>33949.948000000004</v>
      </c>
      <c r="H34" s="29">
        <v>52198.17300000001</v>
      </c>
      <c r="I34" s="29">
        <v>119317.234999993</v>
      </c>
      <c r="J34" s="29">
        <v>196106.82</v>
      </c>
      <c r="K34" s="29">
        <v>315424.05499999301</v>
      </c>
      <c r="L34" s="29">
        <v>8531.0360000000001</v>
      </c>
      <c r="M34" s="29">
        <v>277674.52</v>
      </c>
      <c r="N34" s="29">
        <v>286205.55600000004</v>
      </c>
      <c r="O34" s="29">
        <v>1217114.5100000119</v>
      </c>
    </row>
    <row r="35" spans="1:15" x14ac:dyDescent="0.3">
      <c r="A35" t="s">
        <v>113</v>
      </c>
      <c r="B35" t="s">
        <v>82</v>
      </c>
      <c r="C35" s="29">
        <v>273208.90500000899</v>
      </c>
      <c r="D35" s="29">
        <v>16631.490000000002</v>
      </c>
      <c r="E35" s="29">
        <v>289840.39500000898</v>
      </c>
      <c r="F35" s="29">
        <v>10661.880000000101</v>
      </c>
      <c r="G35" s="29">
        <v>4972.28</v>
      </c>
      <c r="H35" s="29">
        <v>15634.160000000102</v>
      </c>
      <c r="I35" s="29">
        <v>52443.307000000998</v>
      </c>
      <c r="J35" s="29">
        <v>74063.856</v>
      </c>
      <c r="K35" s="29">
        <v>126507.16300000099</v>
      </c>
      <c r="L35" s="29">
        <v>135.05000000000001</v>
      </c>
      <c r="M35" s="29">
        <v>16650</v>
      </c>
      <c r="N35" s="29">
        <v>16785.05</v>
      </c>
      <c r="O35" s="29">
        <v>448766.76800001005</v>
      </c>
    </row>
    <row r="36" spans="1:15" x14ac:dyDescent="0.3">
      <c r="A36" t="s">
        <v>114</v>
      </c>
      <c r="B36" t="s">
        <v>83</v>
      </c>
      <c r="C36" s="29">
        <v>44506.476999999904</v>
      </c>
      <c r="D36" s="29">
        <v>211.52</v>
      </c>
      <c r="E36" s="29">
        <v>44717.996999999901</v>
      </c>
      <c r="F36" s="29">
        <v>3985.855</v>
      </c>
      <c r="G36" s="29">
        <v>13171.245000000001</v>
      </c>
      <c r="H36" s="29">
        <v>17157.100000000002</v>
      </c>
      <c r="I36" s="29">
        <v>10771.294</v>
      </c>
      <c r="J36" s="29">
        <v>19057.986000000001</v>
      </c>
      <c r="K36" s="29">
        <v>29829.279999999999</v>
      </c>
      <c r="L36" s="29">
        <v>19.52</v>
      </c>
      <c r="M36" s="29">
        <v>5968</v>
      </c>
      <c r="N36" s="29">
        <v>5987.52</v>
      </c>
      <c r="O36" s="29">
        <v>97691.89699999991</v>
      </c>
    </row>
    <row r="37" spans="1:15" x14ac:dyDescent="0.3">
      <c r="A37" t="s">
        <v>115</v>
      </c>
      <c r="B37" t="s">
        <v>83</v>
      </c>
      <c r="C37" s="29">
        <v>481454.77400003694</v>
      </c>
      <c r="D37" s="29">
        <v>2301.1260000000002</v>
      </c>
      <c r="E37" s="29">
        <v>483755.90000003693</v>
      </c>
      <c r="F37" s="29">
        <v>38205.929999999404</v>
      </c>
      <c r="G37" s="29">
        <v>73627.546999999991</v>
      </c>
      <c r="H37" s="29">
        <v>111833.4769999994</v>
      </c>
      <c r="I37" s="29">
        <v>104825.355999999</v>
      </c>
      <c r="J37" s="29">
        <v>102875.64200000001</v>
      </c>
      <c r="K37" s="29">
        <v>207700.997999999</v>
      </c>
      <c r="L37" s="29">
        <v>1298.1559999999999</v>
      </c>
      <c r="M37" s="29">
        <v>34902.800000000003</v>
      </c>
      <c r="N37" s="29">
        <v>36200.956000000006</v>
      </c>
      <c r="O37" s="29">
        <v>839491.3310000354</v>
      </c>
    </row>
    <row r="38" spans="1:15" x14ac:dyDescent="0.3">
      <c r="A38" t="s">
        <v>116</v>
      </c>
      <c r="B38" t="s">
        <v>83</v>
      </c>
      <c r="C38" s="29">
        <v>235539.24900000799</v>
      </c>
      <c r="D38" s="29">
        <v>1333.32</v>
      </c>
      <c r="E38" s="29">
        <v>236872.56900000799</v>
      </c>
      <c r="F38" s="29">
        <v>44584.779999999504</v>
      </c>
      <c r="G38" s="29">
        <v>27870.827000000099</v>
      </c>
      <c r="H38" s="29">
        <v>72455.606999999611</v>
      </c>
      <c r="I38" s="29">
        <v>51467.2389999999</v>
      </c>
      <c r="J38" s="29">
        <v>76645.200000000012</v>
      </c>
      <c r="K38" s="29">
        <v>128112.43899999991</v>
      </c>
      <c r="L38" s="29">
        <v>436.21899999999999</v>
      </c>
      <c r="M38" s="29">
        <v>61532.2</v>
      </c>
      <c r="N38" s="29">
        <v>61968.418999999994</v>
      </c>
      <c r="O38" s="29">
        <v>499409.03400000749</v>
      </c>
    </row>
    <row r="39" spans="1:15" x14ac:dyDescent="0.3">
      <c r="A39" t="s">
        <v>117</v>
      </c>
      <c r="B39" t="s">
        <v>83</v>
      </c>
      <c r="C39" s="29">
        <v>88736.0659999989</v>
      </c>
      <c r="D39" s="29">
        <v>700.2</v>
      </c>
      <c r="E39" s="29">
        <v>89436.265999998897</v>
      </c>
      <c r="F39" s="29">
        <v>2572.4839999999999</v>
      </c>
      <c r="G39" s="29">
        <v>567.6</v>
      </c>
      <c r="H39" s="29">
        <v>3140.0839999999998</v>
      </c>
      <c r="I39" s="29">
        <v>21527.437999999798</v>
      </c>
      <c r="J39" s="29">
        <v>7690.82</v>
      </c>
      <c r="K39" s="29">
        <v>29218.257999999798</v>
      </c>
      <c r="L39" s="29">
        <v>2166.5699999999997</v>
      </c>
      <c r="M39" s="29">
        <v>0</v>
      </c>
      <c r="N39" s="29">
        <v>2166.5699999999997</v>
      </c>
      <c r="O39" s="29">
        <v>123961.1779999987</v>
      </c>
    </row>
    <row r="40" spans="1:15" x14ac:dyDescent="0.3">
      <c r="A40" t="s">
        <v>118</v>
      </c>
      <c r="B40" t="s">
        <v>83</v>
      </c>
      <c r="C40" s="29">
        <v>29133.1809999998</v>
      </c>
      <c r="D40" s="29">
        <v>249.5</v>
      </c>
      <c r="E40" s="29">
        <v>29382.6809999998</v>
      </c>
      <c r="F40" s="29">
        <v>8667.5400000000391</v>
      </c>
      <c r="G40" s="29">
        <v>8167.9740000000102</v>
      </c>
      <c r="H40" s="29">
        <v>16835.51400000005</v>
      </c>
      <c r="I40" s="29">
        <v>7959.5030000000297</v>
      </c>
      <c r="J40" s="29">
        <v>23036.43</v>
      </c>
      <c r="K40" s="29">
        <v>30995.93300000003</v>
      </c>
      <c r="L40" s="29">
        <v>167</v>
      </c>
      <c r="M40" s="29">
        <v>3630</v>
      </c>
      <c r="N40" s="29">
        <v>3797</v>
      </c>
      <c r="O40" s="29">
        <v>81011.127999999881</v>
      </c>
    </row>
    <row r="41" spans="1:15" x14ac:dyDescent="0.3">
      <c r="A41" t="s">
        <v>119</v>
      </c>
      <c r="B41" t="s">
        <v>83</v>
      </c>
      <c r="C41" s="29">
        <v>75745.20199999951</v>
      </c>
      <c r="D41" s="29">
        <v>770.65</v>
      </c>
      <c r="E41" s="29">
        <v>76515.851999999504</v>
      </c>
      <c r="F41" s="29">
        <v>4170.8600000000297</v>
      </c>
      <c r="G41" s="29">
        <v>1949.18</v>
      </c>
      <c r="H41" s="29">
        <v>6120.04000000003</v>
      </c>
      <c r="I41" s="29">
        <v>14571.341</v>
      </c>
      <c r="J41" s="29">
        <v>10020.93</v>
      </c>
      <c r="K41" s="29">
        <v>24592.271000000001</v>
      </c>
      <c r="L41" s="29">
        <v>62.506</v>
      </c>
      <c r="M41" s="29">
        <v>2970</v>
      </c>
      <c r="N41" s="29">
        <v>3032.5059999999999</v>
      </c>
      <c r="O41" s="29">
        <v>110260.66899999953</v>
      </c>
    </row>
    <row r="42" spans="1:15" x14ac:dyDescent="0.3">
      <c r="A42" t="s">
        <v>120</v>
      </c>
      <c r="B42" t="s">
        <v>83</v>
      </c>
      <c r="C42" s="29">
        <v>89440.195999998512</v>
      </c>
      <c r="D42" s="29">
        <v>1367.4829999999999</v>
      </c>
      <c r="E42" s="29">
        <v>90807.678999998505</v>
      </c>
      <c r="F42" s="29">
        <v>4750.2780000000203</v>
      </c>
      <c r="G42" s="29">
        <v>12361.965999999999</v>
      </c>
      <c r="H42" s="29">
        <v>17112.244000000021</v>
      </c>
      <c r="I42" s="29">
        <v>22443.281999999897</v>
      </c>
      <c r="J42" s="29">
        <v>18077.459000000003</v>
      </c>
      <c r="K42" s="29">
        <v>40520.7409999999</v>
      </c>
      <c r="L42" s="29">
        <v>20.010000000000002</v>
      </c>
      <c r="M42" s="29">
        <v>22974</v>
      </c>
      <c r="N42" s="29">
        <v>22994.01</v>
      </c>
      <c r="O42" s="29">
        <v>171434.67399999843</v>
      </c>
    </row>
    <row r="43" spans="1:15" x14ac:dyDescent="0.3">
      <c r="A43" t="s">
        <v>121</v>
      </c>
      <c r="B43" t="s">
        <v>83</v>
      </c>
      <c r="C43" s="29">
        <v>31064.352999999901</v>
      </c>
      <c r="D43" s="29">
        <v>602.1</v>
      </c>
      <c r="E43" s="29">
        <v>31666.452999999899</v>
      </c>
      <c r="F43" s="29">
        <v>6253.2170000000297</v>
      </c>
      <c r="G43" s="29">
        <v>12809.4</v>
      </c>
      <c r="H43" s="29">
        <v>19062.617000000027</v>
      </c>
      <c r="I43" s="29">
        <v>8033.61600000003</v>
      </c>
      <c r="J43" s="29">
        <v>15687</v>
      </c>
      <c r="K43" s="29">
        <v>23720.616000000031</v>
      </c>
      <c r="L43" s="29">
        <v>31.481999999999999</v>
      </c>
      <c r="M43" s="29">
        <v>390</v>
      </c>
      <c r="N43" s="29">
        <v>421.48199999999997</v>
      </c>
      <c r="O43" s="29">
        <v>74871.167999999947</v>
      </c>
    </row>
    <row r="44" spans="1:15" x14ac:dyDescent="0.3">
      <c r="A44" t="s">
        <v>122</v>
      </c>
      <c r="B44" t="s">
        <v>83</v>
      </c>
      <c r="C44" s="29">
        <v>99838.363000000201</v>
      </c>
      <c r="D44" s="29">
        <v>2107.7599999999998</v>
      </c>
      <c r="E44" s="29">
        <v>101946.1230000002</v>
      </c>
      <c r="F44" s="29">
        <v>4622.3740000000098</v>
      </c>
      <c r="G44" s="29">
        <v>11728.041999999999</v>
      </c>
      <c r="H44" s="29">
        <v>16350.416000000008</v>
      </c>
      <c r="I44" s="29">
        <v>32384.746999999803</v>
      </c>
      <c r="J44" s="29">
        <v>55665</v>
      </c>
      <c r="K44" s="29">
        <v>88049.746999999799</v>
      </c>
      <c r="L44" s="29">
        <v>1525.2840000000001</v>
      </c>
      <c r="M44" s="29">
        <v>30080.2</v>
      </c>
      <c r="N44" s="29">
        <v>31605.484</v>
      </c>
      <c r="O44" s="29">
        <v>237951.77</v>
      </c>
    </row>
    <row r="45" spans="1:15" x14ac:dyDescent="0.3">
      <c r="A45" t="s">
        <v>123</v>
      </c>
      <c r="B45" t="s">
        <v>83</v>
      </c>
      <c r="C45" s="29">
        <v>426843.152000028</v>
      </c>
      <c r="D45" s="29">
        <v>3299.3509999999997</v>
      </c>
      <c r="E45" s="29">
        <v>430142.50300002802</v>
      </c>
      <c r="F45" s="29">
        <v>32155.004999999801</v>
      </c>
      <c r="G45" s="29">
        <v>57244.950999999899</v>
      </c>
      <c r="H45" s="29">
        <v>89399.9559999997</v>
      </c>
      <c r="I45" s="29">
        <v>96478.584999999206</v>
      </c>
      <c r="J45" s="29">
        <v>111304.49600000001</v>
      </c>
      <c r="K45" s="29">
        <v>207783.08099999922</v>
      </c>
      <c r="L45" s="29">
        <v>1403.7080000000001</v>
      </c>
      <c r="M45" s="29">
        <v>64396.479999999996</v>
      </c>
      <c r="N45" s="29">
        <v>65800.187999999995</v>
      </c>
      <c r="O45" s="29">
        <v>793125.72800002689</v>
      </c>
    </row>
    <row r="46" spans="1:15" x14ac:dyDescent="0.3">
      <c r="A46" t="s">
        <v>124</v>
      </c>
      <c r="B46" t="s">
        <v>83</v>
      </c>
      <c r="C46" s="29">
        <v>74986.218000000095</v>
      </c>
      <c r="D46" s="29">
        <v>811.88</v>
      </c>
      <c r="E46" s="29">
        <v>75798.0980000001</v>
      </c>
      <c r="F46" s="29">
        <v>25399.9549999999</v>
      </c>
      <c r="G46" s="29">
        <v>20346.699999999997</v>
      </c>
      <c r="H46" s="29">
        <v>45746.654999999897</v>
      </c>
      <c r="I46" s="29">
        <v>18034.509999999998</v>
      </c>
      <c r="J46" s="29">
        <v>8391.66</v>
      </c>
      <c r="K46" s="29">
        <v>26426.17</v>
      </c>
      <c r="L46" s="29">
        <v>88.427999999999997</v>
      </c>
      <c r="M46" s="29">
        <v>150</v>
      </c>
      <c r="N46" s="29">
        <v>238.428</v>
      </c>
      <c r="O46" s="29">
        <v>148209.351</v>
      </c>
    </row>
    <row r="47" spans="1:15" x14ac:dyDescent="0.3">
      <c r="A47" t="s">
        <v>125</v>
      </c>
      <c r="B47" t="s">
        <v>83</v>
      </c>
      <c r="C47" s="29">
        <v>138936.77599999899</v>
      </c>
      <c r="D47" s="29">
        <v>994.43</v>
      </c>
      <c r="E47" s="29">
        <v>139931.20599999899</v>
      </c>
      <c r="F47" s="29">
        <v>15652.631000000099</v>
      </c>
      <c r="G47" s="29">
        <v>40803.097999999998</v>
      </c>
      <c r="H47" s="29">
        <v>56455.729000000094</v>
      </c>
      <c r="I47" s="29">
        <v>30811.569999999199</v>
      </c>
      <c r="J47" s="29">
        <v>47103.130000000005</v>
      </c>
      <c r="K47" s="29">
        <v>77914.699999999197</v>
      </c>
      <c r="L47" s="29">
        <v>244.06899999999999</v>
      </c>
      <c r="M47" s="29">
        <v>25563.599999999999</v>
      </c>
      <c r="N47" s="29">
        <v>25807.668999999998</v>
      </c>
      <c r="O47" s="29">
        <v>300109.30399999826</v>
      </c>
    </row>
    <row r="48" spans="1:15" x14ac:dyDescent="0.3">
      <c r="A48" t="s">
        <v>126</v>
      </c>
      <c r="B48" t="s">
        <v>83</v>
      </c>
      <c r="C48" s="29">
        <v>40842.756999999896</v>
      </c>
      <c r="D48" s="29">
        <v>867</v>
      </c>
      <c r="E48" s="29">
        <v>41709.756999999896</v>
      </c>
      <c r="F48" s="29">
        <v>3391.5</v>
      </c>
      <c r="G48" s="29">
        <v>1021.2</v>
      </c>
      <c r="H48" s="29">
        <v>4412.7</v>
      </c>
      <c r="I48" s="29">
        <v>8305.2490000000307</v>
      </c>
      <c r="J48" s="29">
        <v>10105.719999999999</v>
      </c>
      <c r="K48" s="29">
        <v>18410.96900000003</v>
      </c>
      <c r="L48" s="29">
        <v>225.72</v>
      </c>
      <c r="M48" s="29">
        <v>0</v>
      </c>
      <c r="N48" s="29">
        <v>225.72</v>
      </c>
      <c r="O48" s="29">
        <v>64759.145999999928</v>
      </c>
    </row>
    <row r="49" spans="1:15" x14ac:dyDescent="0.3">
      <c r="A49" t="s">
        <v>127</v>
      </c>
      <c r="B49" t="s">
        <v>83</v>
      </c>
      <c r="C49" s="29">
        <v>267833.08600000601</v>
      </c>
      <c r="D49" s="29">
        <v>2007.45</v>
      </c>
      <c r="E49" s="29">
        <v>269840.53600000602</v>
      </c>
      <c r="F49" s="29">
        <v>1928.5609999999999</v>
      </c>
      <c r="G49" s="29">
        <v>5123.4620000000004</v>
      </c>
      <c r="H49" s="29">
        <v>7052.0230000000001</v>
      </c>
      <c r="I49" s="29">
        <v>48711.6560000014</v>
      </c>
      <c r="J49" s="29">
        <v>134633.28</v>
      </c>
      <c r="K49" s="29">
        <v>183344.93600000138</v>
      </c>
      <c r="L49" s="29">
        <v>378.15</v>
      </c>
      <c r="M49" s="29">
        <v>103942</v>
      </c>
      <c r="N49" s="29">
        <v>104320.15</v>
      </c>
      <c r="O49" s="29">
        <v>564557.64500000747</v>
      </c>
    </row>
    <row r="50" spans="1:15" x14ac:dyDescent="0.3">
      <c r="A50" t="s">
        <v>128</v>
      </c>
      <c r="B50" t="s">
        <v>83</v>
      </c>
      <c r="C50" s="29">
        <v>336416.22799999407</v>
      </c>
      <c r="D50" s="29">
        <v>1372.364</v>
      </c>
      <c r="E50" s="29">
        <v>337788.59199999407</v>
      </c>
      <c r="F50" s="29">
        <v>16991.571000000102</v>
      </c>
      <c r="G50" s="29">
        <v>31817.737999999801</v>
      </c>
      <c r="H50" s="29">
        <v>48809.308999999907</v>
      </c>
      <c r="I50" s="29">
        <v>64158.883999998499</v>
      </c>
      <c r="J50" s="29">
        <v>54876.857000000004</v>
      </c>
      <c r="K50" s="29">
        <v>119035.7409999985</v>
      </c>
      <c r="L50" s="29">
        <v>852.21100000000001</v>
      </c>
      <c r="M50" s="29">
        <v>22638.54</v>
      </c>
      <c r="N50" s="29">
        <v>23490.751</v>
      </c>
      <c r="O50" s="29">
        <v>529124.39299999247</v>
      </c>
    </row>
    <row r="51" spans="1:15" x14ac:dyDescent="0.3">
      <c r="A51" t="s">
        <v>129</v>
      </c>
      <c r="B51" t="s">
        <v>83</v>
      </c>
      <c r="C51" s="29">
        <v>431980.77500001405</v>
      </c>
      <c r="D51" s="29">
        <v>1253.82</v>
      </c>
      <c r="E51" s="29">
        <v>433234.59500001406</v>
      </c>
      <c r="F51" s="29">
        <v>16233.6080000002</v>
      </c>
      <c r="G51" s="29">
        <v>51211.188999999998</v>
      </c>
      <c r="H51" s="29">
        <v>67444.797000000195</v>
      </c>
      <c r="I51" s="29">
        <v>81999.972999996404</v>
      </c>
      <c r="J51" s="29">
        <v>72566.885999999999</v>
      </c>
      <c r="K51" s="29">
        <v>154566.85899999639</v>
      </c>
      <c r="L51" s="29">
        <v>1978.415</v>
      </c>
      <c r="M51" s="29">
        <v>52157</v>
      </c>
      <c r="N51" s="29">
        <v>54135.415000000001</v>
      </c>
      <c r="O51" s="29">
        <v>709381.66600001068</v>
      </c>
    </row>
    <row r="52" spans="1:15" x14ac:dyDescent="0.3">
      <c r="A52" t="s">
        <v>130</v>
      </c>
      <c r="B52" t="s">
        <v>83</v>
      </c>
      <c r="C52" s="29">
        <v>709585.573000059</v>
      </c>
      <c r="D52" s="29">
        <v>7083.8980000000001</v>
      </c>
      <c r="E52" s="29">
        <v>716669.47100005904</v>
      </c>
      <c r="F52" s="29">
        <v>6206.9480000000094</v>
      </c>
      <c r="G52" s="29">
        <v>19102.080000000002</v>
      </c>
      <c r="H52" s="29">
        <v>25309.028000000013</v>
      </c>
      <c r="I52" s="29">
        <v>152117.01300000801</v>
      </c>
      <c r="J52" s="29">
        <v>224956.86299999998</v>
      </c>
      <c r="K52" s="29">
        <v>377073.87600000796</v>
      </c>
      <c r="L52" s="29">
        <v>7658.2719999999999</v>
      </c>
      <c r="M52" s="29">
        <v>189482.448</v>
      </c>
      <c r="N52" s="29">
        <v>197140.72</v>
      </c>
      <c r="O52" s="29">
        <v>1316193.095000067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  <headerFooter>
    <oddFooter xml:space="preserve">&amp;R_x000D_&amp;1#&amp;"Calibri"&amp;10&amp;K000000 Tasnif Dışı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9BF6E-0B55-4D40-973B-1DDCE07A9BB1}">
  <sheetPr>
    <tabColor theme="9"/>
  </sheetPr>
  <dimension ref="A1:AC67"/>
  <sheetViews>
    <sheetView workbookViewId="0">
      <selection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91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8.6967648221029606E-2</v>
      </c>
      <c r="D16" s="12">
        <f t="shared" si="1"/>
        <v>1.9995154903225807</v>
      </c>
      <c r="E16" s="12">
        <f t="shared" si="2"/>
        <v>8.7438921316948318E-2</v>
      </c>
      <c r="F16" s="12">
        <f t="shared" si="3"/>
        <v>1.0212129212128418</v>
      </c>
      <c r="G16" s="12">
        <f t="shared" si="4"/>
        <v>5.4734467738636363</v>
      </c>
      <c r="H16" s="12">
        <f t="shared" si="5"/>
        <v>1.2425669206666667</v>
      </c>
      <c r="I16" s="12">
        <f t="shared" si="6"/>
        <v>0.13701151086838975</v>
      </c>
      <c r="J16" s="12">
        <f t="shared" si="7"/>
        <v>12.784067050442479</v>
      </c>
      <c r="K16" s="12">
        <f t="shared" si="8"/>
        <v>0.21381686777556833</v>
      </c>
      <c r="L16" s="12">
        <f t="shared" si="9"/>
        <v>1.4741303333333333</v>
      </c>
      <c r="M16" s="12">
        <f t="shared" si="10"/>
        <v>22.345645133333335</v>
      </c>
      <c r="N16" s="12">
        <f t="shared" si="11"/>
        <v>4.4557753047619046</v>
      </c>
      <c r="O16" s="16">
        <f t="shared" si="12"/>
        <v>0.10877657175445798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3.6969749210892466E-2</v>
      </c>
      <c r="D17" s="12">
        <f t="shared" si="1"/>
        <v>0</v>
      </c>
      <c r="E17" s="12">
        <f t="shared" si="2"/>
        <v>3.6960639452808294E-2</v>
      </c>
      <c r="F17" s="12">
        <f t="shared" si="3"/>
        <v>7.3962370986920337E-3</v>
      </c>
      <c r="G17" s="12">
        <f t="shared" si="4"/>
        <v>0</v>
      </c>
      <c r="H17" s="12">
        <f t="shared" si="5"/>
        <v>7.0285145762711866E-3</v>
      </c>
      <c r="I17" s="12">
        <f t="shared" si="6"/>
        <v>7.3684007245593167E-2</v>
      </c>
      <c r="J17" s="12">
        <f t="shared" si="7"/>
        <v>2.262150796460177</v>
      </c>
      <c r="K17" s="12">
        <f t="shared" si="8"/>
        <v>8.6974529478153387E-2</v>
      </c>
      <c r="L17" s="12">
        <f t="shared" si="9"/>
        <v>0</v>
      </c>
      <c r="M17" s="12">
        <f t="shared" si="10"/>
        <v>42.138683999999998</v>
      </c>
      <c r="N17" s="12">
        <f t="shared" si="11"/>
        <v>6.0198119999999999</v>
      </c>
      <c r="O17" s="16">
        <f t="shared" si="12"/>
        <v>4.545888097758579E-2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4.2106664369350053E-2</v>
      </c>
      <c r="D19" s="12">
        <f t="shared" si="1"/>
        <v>0</v>
      </c>
      <c r="E19" s="12">
        <f t="shared" si="2"/>
        <v>4.2096288818140648E-2</v>
      </c>
      <c r="F19" s="12">
        <f t="shared" si="3"/>
        <v>0.12414868656361477</v>
      </c>
      <c r="G19" s="12">
        <f t="shared" si="4"/>
        <v>0</v>
      </c>
      <c r="H19" s="12">
        <f t="shared" si="5"/>
        <v>0.11797632248587574</v>
      </c>
      <c r="I19" s="12">
        <f t="shared" si="6"/>
        <v>0.14888129397286959</v>
      </c>
      <c r="J19" s="12">
        <f t="shared" si="7"/>
        <v>0</v>
      </c>
      <c r="K19" s="12">
        <f t="shared" si="8"/>
        <v>0.14797714036299514</v>
      </c>
      <c r="L19" s="12">
        <f t="shared" si="9"/>
        <v>16.509948447777781</v>
      </c>
      <c r="M19" s="12">
        <f t="shared" si="10"/>
        <v>0</v>
      </c>
      <c r="N19" s="12">
        <f t="shared" si="11"/>
        <v>14.151384383809527</v>
      </c>
      <c r="O19" s="16">
        <f t="shared" si="12"/>
        <v>6.1035474677997442E-2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5.0222559954680975E-3</v>
      </c>
      <c r="D20" s="12">
        <f t="shared" si="1"/>
        <v>0</v>
      </c>
      <c r="E20" s="12">
        <f t="shared" si="2"/>
        <v>5.0210184556380459E-3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1.2296499599870227E-2</v>
      </c>
      <c r="J20" s="12">
        <f t="shared" si="7"/>
        <v>0</v>
      </c>
      <c r="K20" s="12">
        <f t="shared" si="8"/>
        <v>1.2221823163325629E-2</v>
      </c>
      <c r="L20" s="12">
        <f t="shared" si="9"/>
        <v>2.8198257111111111</v>
      </c>
      <c r="M20" s="12">
        <f t="shared" si="10"/>
        <v>0</v>
      </c>
      <c r="N20" s="12">
        <f t="shared" si="11"/>
        <v>2.4169934666666668</v>
      </c>
      <c r="O20" s="16">
        <f t="shared" si="12"/>
        <v>6.8041644935407288E-3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0.17106631779674022</v>
      </c>
      <c r="D22" s="12">
        <f t="shared" ref="D22:O22" si="13">SUM(D15:D21)</f>
        <v>1.9995154903225807</v>
      </c>
      <c r="E22" s="12">
        <f t="shared" si="13"/>
        <v>0.1715168680435353</v>
      </c>
      <c r="F22" s="12">
        <f t="shared" si="13"/>
        <v>1.1527578448751485</v>
      </c>
      <c r="G22" s="12">
        <f t="shared" si="13"/>
        <v>5.4734467738636363</v>
      </c>
      <c r="H22" s="12">
        <f t="shared" si="13"/>
        <v>1.3675717577288136</v>
      </c>
      <c r="I22" s="12">
        <f t="shared" si="13"/>
        <v>0.37187331168672272</v>
      </c>
      <c r="J22" s="12">
        <f t="shared" si="13"/>
        <v>15.046217846902657</v>
      </c>
      <c r="K22" s="12">
        <f t="shared" si="13"/>
        <v>0.46099036078004252</v>
      </c>
      <c r="L22" s="12">
        <f t="shared" si="13"/>
        <v>20.803904492222227</v>
      </c>
      <c r="M22" s="12">
        <f t="shared" si="13"/>
        <v>64.484329133333333</v>
      </c>
      <c r="N22" s="12">
        <f t="shared" si="13"/>
        <v>27.043965155238098</v>
      </c>
      <c r="O22" s="12">
        <f t="shared" si="13"/>
        <v>0.22207509190358196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0.24015428227787722</v>
      </c>
      <c r="D26" s="12">
        <f>IFERROR((SUMIFS(MESKENOG2,KAYNAK,A26,SEBEP,B26,SÜRE,"Uzun",BİLDİRİM,"Bildirimli",İL,$B$10,İLÇE,$B$11)/VLOOKUP($B$11,ABONE,4,FALSE)),0)</f>
        <v>1.0237555193548387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0.2403473703527654</v>
      </c>
      <c r="F26" s="12">
        <f>IFERROR((SUMIFS(TARIMSALAG2,KAYNAK,A26,SEBEP,B26,SÜRE,"Uzun",BİLDİRİM,"Bildirimli",İL,$B$10,İLÇE,$B$11)/VLOOKUP($B$11,ABONE,6,FALSE)),0)</f>
        <v>1.7456384137931036</v>
      </c>
      <c r="G26" s="12">
        <f>IFERROR((SUMIFS(TARIMSALOG2,KAYNAK,A26,SEBEP,B26,SÜRE,"Uzun",BİLDİRİM,"Bildirimli",İL,$B$10,İLÇE,$B$11)/VLOOKUP($B$11,ABONE,7,FALSE)),0)</f>
        <v>5.6514680454545454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1.9398265536723167</v>
      </c>
      <c r="I26" s="12">
        <f>IFERROR((SUMIFS(TICARETHANEAG2,KAYNAK,A26,SEBEP,B26,SÜRE,"Uzun",BİLDİRİM,"Bildirimli",İL,$B$10,İLÇE,$B$11)/VLOOKUP($B$11,ABONE,9,FALSE)),0)</f>
        <v>0.60989411320698605</v>
      </c>
      <c r="J26" s="12">
        <f>IFERROR((SUMIFS(TICARETHANEOG2,KAYNAK,A26,SEBEP,B26,SÜRE,"Uzun",BİLDİRİM,"Bildirimli",İL,$B$10,İLÇE,$B$11)/VLOOKUP($B$11,ABONE,10,FALSE)),0)</f>
        <v>88.251705254026561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1.1421413674076959</v>
      </c>
      <c r="L26" s="12">
        <f>IFERROR((SUMIFS(SANAYIAG2,KAYNAK,A26,SEBEP,B26,SÜRE,"Uzun",BİLDİRİM,"Bildirimli",İL,$B$10,İLÇE,$B$11)/VLOOKUP($B$11,ABONE,12,FALSE)),0)</f>
        <v>14.540235306222222</v>
      </c>
      <c r="M26" s="12">
        <f>IFERROR((SUMIFS(SANAYIOG2,KAYNAK,A26,SEBEP,B26,SÜRE,"Uzun",BİLDİRİM,"Bildirimli",İL,$B$10,İLÇE,$B$11)/VLOOKUP($B$11,ABONE,13,FALSE)),0)</f>
        <v>91.607025400000012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25.549776748190475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0.37050198903604359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5.8704510752534279E-2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5.8690045307060068E-2</v>
      </c>
      <c r="F28" s="12">
        <f>IFERROR((SUMIFS(TARIMSALAG2,KAYNAK,A28,SEBEP,B28,SÜRE,"Uzun",BİLDİRİM,"Bildirimli",İL,$B$10,İLÇE,$B$11)/VLOOKUP($B$11,ABONE,6,FALSE)),0)</f>
        <v>0.15654324555291318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0.14876030453107345</v>
      </c>
      <c r="I28" s="12">
        <f>IFERROR((SUMIFS(TICARETHANEAG2,KAYNAK,A28,SEBEP,B28,SÜRE,"Uzun",BİLDİRİM,"Bildirimli",İL,$B$10,İLÇE,$B$11)/VLOOKUP($B$11,ABONE,9,FALSE)),0)</f>
        <v>0.11356546552125016</v>
      </c>
      <c r="J28" s="12">
        <f>IFERROR((SUMIFS(TICARETHANEOG2,KAYNAK,A28,SEBEP,B28,SÜRE,"Uzun",BİLDİRİM,"Bildirimli",İL,$B$10,İLÇE,$B$11)/VLOOKUP($B$11,ABONE,10,FALSE)),0)</f>
        <v>7.7812092920353987E-2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0.1133483358870318</v>
      </c>
      <c r="L28" s="12">
        <f>IFERROR((SUMIFS(SANAYIAG2,KAYNAK,A28,SEBEP,B28,SÜRE,"Uzun",BİLDİRİM,"Bildirimli",İL,$B$10,İLÇE,$B$11)/VLOOKUP($B$11,ABONE,12,FALSE)),0)</f>
        <v>0.65160249999999997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0.55851642857142858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6.6164607012759821E-2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0.29885879303041152</v>
      </c>
      <c r="D30" s="12">
        <f t="shared" ref="D30:O30" si="14">SUM(D25:D29)</f>
        <v>1.0237555193548387</v>
      </c>
      <c r="E30" s="12">
        <f t="shared" si="14"/>
        <v>0.29903741565982545</v>
      </c>
      <c r="F30" s="12">
        <f t="shared" si="14"/>
        <v>1.9021816593460168</v>
      </c>
      <c r="G30" s="12">
        <f t="shared" si="14"/>
        <v>5.6514680454545454</v>
      </c>
      <c r="H30" s="12">
        <f t="shared" si="14"/>
        <v>2.08858685820339</v>
      </c>
      <c r="I30" s="12">
        <f t="shared" si="14"/>
        <v>0.72345957872823619</v>
      </c>
      <c r="J30" s="12">
        <f t="shared" si="14"/>
        <v>88.329517346946915</v>
      </c>
      <c r="K30" s="12">
        <f t="shared" si="14"/>
        <v>1.2554897032947276</v>
      </c>
      <c r="L30" s="12">
        <f t="shared" si="14"/>
        <v>15.191837806222221</v>
      </c>
      <c r="M30" s="12">
        <f t="shared" si="14"/>
        <v>91.607025400000012</v>
      </c>
      <c r="N30" s="12">
        <f t="shared" si="14"/>
        <v>26.108293176761904</v>
      </c>
      <c r="O30" s="12">
        <f t="shared" si="14"/>
        <v>0.43666659604880342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251550</v>
      </c>
      <c r="D34" s="20">
        <f>VLOOKUP($B$11,ABONE,4,FALSE)</f>
        <v>62</v>
      </c>
      <c r="E34" s="20">
        <f>VLOOKUP($B$11,ABONE,5,FALSE)</f>
        <v>251612</v>
      </c>
      <c r="F34" s="20">
        <f>VLOOKUP($B$11,ABONE,6,FALSE)</f>
        <v>841</v>
      </c>
      <c r="G34" s="20">
        <f>VLOOKUP($B$11,ABONE,7,FALSE)</f>
        <v>44</v>
      </c>
      <c r="H34" s="20">
        <f>VLOOKUP($B$11,ABONE,8,FALSE)</f>
        <v>885</v>
      </c>
      <c r="I34" s="20">
        <f>VLOOKUP($B$11,ABONE,9,FALSE)</f>
        <v>36988</v>
      </c>
      <c r="J34" s="20">
        <f>VLOOKUP($B$11,ABONE,10,FALSE)</f>
        <v>226</v>
      </c>
      <c r="K34" s="20">
        <f>VLOOKUP($B$11,ABONE,11,FALSE)</f>
        <v>37214</v>
      </c>
      <c r="L34" s="20">
        <f>VLOOKUP($B$11,ABONE,12,FALSE)</f>
        <v>90</v>
      </c>
      <c r="M34" s="20">
        <f>VLOOKUP($B$11,ABONE,13,FALSE)</f>
        <v>15</v>
      </c>
      <c r="N34" s="20">
        <f>VLOOKUP($B$11,ABONE,14,FALSE)</f>
        <v>105</v>
      </c>
      <c r="O34" s="20">
        <f>VLOOKUP($B$11,ABONE,15,FALSE)</f>
        <v>289816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51232.148758800664</v>
      </c>
      <c r="D35" s="20">
        <f>VLOOKUP($B$11,TUKETIM,4,FALSE)</f>
        <v>49.377628268173702</v>
      </c>
      <c r="E35" s="20">
        <f>VLOOKUP($B$11,TUKETIM,5,FALSE)</f>
        <v>51281.526387068836</v>
      </c>
      <c r="F35" s="20">
        <f>VLOOKUP($B$11,TUKETIM,6,FALSE)</f>
        <v>413.98276867400841</v>
      </c>
      <c r="G35" s="20">
        <f>VLOOKUP($B$11,TUKETIM,7,FALSE)</f>
        <v>110.05027297979798</v>
      </c>
      <c r="H35" s="20">
        <f>VLOOKUP($B$11,TUKETIM,8,FALSE)</f>
        <v>524.03304165380644</v>
      </c>
      <c r="I35" s="20">
        <f>VLOOKUP($B$11,TUKETIM,9,FALSE)</f>
        <v>23086.130662401196</v>
      </c>
      <c r="J35" s="20">
        <f>VLOOKUP($B$11,TUKETIM,10,FALSE)</f>
        <v>7158.2731425713582</v>
      </c>
      <c r="K35" s="20">
        <f>VLOOKUP($B$11,TUKETIM,11,FALSE)</f>
        <v>30244.403804972553</v>
      </c>
      <c r="L35" s="20">
        <f>VLOOKUP($B$11,TUKETIM,12,FALSE)</f>
        <v>1132.3866</v>
      </c>
      <c r="M35" s="20">
        <f>VLOOKUP($B$11,TUKETIM,13,FALSE)</f>
        <v>1225.7924111111111</v>
      </c>
      <c r="N35" s="20">
        <f>VLOOKUP($B$11,TUKETIM,14,FALSE)</f>
        <v>2358.1790111111113</v>
      </c>
      <c r="O35" s="20">
        <f>VLOOKUP($B$11,TUKETIM,15,FALSE)</f>
        <v>84408.142244806309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1258990.6400000982</v>
      </c>
      <c r="D36" s="20">
        <f>VLOOKUP($B$11,ANLASMA,4,FALSE)</f>
        <v>1242</v>
      </c>
      <c r="E36" s="20">
        <f>VLOOKUP($B$11,ANLASMA,5,FALSE)</f>
        <v>1260232.6400000982</v>
      </c>
      <c r="F36" s="20">
        <f>VLOOKUP($B$11,ANLASMA,6,FALSE)</f>
        <v>4100.6260000000202</v>
      </c>
      <c r="G36" s="20">
        <f>VLOOKUP($B$11,ANLASMA,7,FALSE)</f>
        <v>1967.2</v>
      </c>
      <c r="H36" s="20">
        <f>VLOOKUP($B$11,ANLASMA,8,FALSE)</f>
        <v>6067.82600000002</v>
      </c>
      <c r="I36" s="20">
        <f>VLOOKUP($B$11,ANLASMA,9,FALSE)</f>
        <v>229196.42600002201</v>
      </c>
      <c r="J36" s="20">
        <f>VLOOKUP($B$11,ANLASMA,10,FALSE)</f>
        <v>61610.19</v>
      </c>
      <c r="K36" s="20">
        <f>VLOOKUP($B$11,ANLASMA,11,FALSE)</f>
        <v>290806.61600002204</v>
      </c>
      <c r="L36" s="20">
        <f>VLOOKUP($B$11,ANLASMA,12,FALSE)</f>
        <v>2808.6990000000001</v>
      </c>
      <c r="M36" s="20">
        <f>VLOOKUP($B$11,ANLASMA,13,FALSE)</f>
        <v>18908.400000000001</v>
      </c>
      <c r="N36" s="20">
        <f>VLOOKUP($B$11,ANLASMA,14,FALSE)</f>
        <v>21717.099000000002</v>
      </c>
      <c r="O36" s="20">
        <f>VLOOKUP($B$11,ANLASMA,15,FALSE)</f>
        <v>1578824.1810001202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AFF7AD5-A4C0-43E3-B81D-C1F29BD1D7AD}">
      <formula1>10</formula1>
      <formula2>10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7F99A-41A6-428E-A2DF-6A9ABB235067}">
  <sheetPr>
    <tabColor theme="9"/>
  </sheetPr>
  <dimension ref="A1:AC67"/>
  <sheetViews>
    <sheetView topLeftCell="A12" workbookViewId="0">
      <selection activeCell="A12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100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0.17601308812028418</v>
      </c>
      <c r="D16" s="12">
        <f t="shared" si="1"/>
        <v>0.12235182666666666</v>
      </c>
      <c r="E16" s="12">
        <f t="shared" si="2"/>
        <v>0.1760122821132529</v>
      </c>
      <c r="F16" s="12">
        <f t="shared" si="3"/>
        <v>4.2358352727272725E-3</v>
      </c>
      <c r="G16" s="12">
        <f t="shared" si="4"/>
        <v>2.1792395000000003E-2</v>
      </c>
      <c r="H16" s="12">
        <f t="shared" si="5"/>
        <v>5.9627099999999995E-3</v>
      </c>
      <c r="I16" s="12">
        <f t="shared" si="6"/>
        <v>0.51811838751554495</v>
      </c>
      <c r="J16" s="12">
        <f t="shared" si="7"/>
        <v>91.606994600847472</v>
      </c>
      <c r="K16" s="12">
        <f t="shared" si="8"/>
        <v>0.84297368999607103</v>
      </c>
      <c r="L16" s="12">
        <f t="shared" si="9"/>
        <v>2.3003116473913043</v>
      </c>
      <c r="M16" s="12">
        <f t="shared" si="10"/>
        <v>0</v>
      </c>
      <c r="N16" s="12">
        <f t="shared" si="11"/>
        <v>1.8243850996551723</v>
      </c>
      <c r="O16" s="16">
        <f t="shared" si="12"/>
        <v>0.27092218988944089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6.003568370826177E-3</v>
      </c>
      <c r="D17" s="12">
        <f t="shared" si="1"/>
        <v>0</v>
      </c>
      <c r="E17" s="12">
        <f t="shared" si="2"/>
        <v>6.0034781955640108E-3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1.6142600624829386E-2</v>
      </c>
      <c r="J17" s="12">
        <f t="shared" si="7"/>
        <v>2.820792372881356</v>
      </c>
      <c r="K17" s="12">
        <f t="shared" si="8"/>
        <v>2.6144978390304351E-2</v>
      </c>
      <c r="L17" s="12">
        <f t="shared" si="9"/>
        <v>3.0445185217391306</v>
      </c>
      <c r="M17" s="12">
        <f t="shared" si="10"/>
        <v>35.562496666666668</v>
      </c>
      <c r="N17" s="12">
        <f t="shared" si="11"/>
        <v>9.7723760689655172</v>
      </c>
      <c r="O17" s="16">
        <f t="shared" si="12"/>
        <v>1.0079269863078395E-2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2.7117931040620439E-2</v>
      </c>
      <c r="D19" s="12">
        <f t="shared" si="1"/>
        <v>0</v>
      </c>
      <c r="E19" s="12">
        <f t="shared" si="2"/>
        <v>2.7117523721774388E-2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0.10093340780866179</v>
      </c>
      <c r="J19" s="12">
        <f t="shared" si="7"/>
        <v>0</v>
      </c>
      <c r="K19" s="12">
        <f t="shared" si="8"/>
        <v>0.10057344340809898</v>
      </c>
      <c r="L19" s="12">
        <f t="shared" si="9"/>
        <v>2.0858371739130432</v>
      </c>
      <c r="M19" s="12">
        <f t="shared" si="10"/>
        <v>0</v>
      </c>
      <c r="N19" s="12">
        <f t="shared" si="11"/>
        <v>1.6542846551724137</v>
      </c>
      <c r="O19" s="16">
        <f t="shared" si="12"/>
        <v>3.7748246252769423E-2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2.5728280102339691E-3</v>
      </c>
      <c r="D20" s="12">
        <f t="shared" si="1"/>
        <v>0</v>
      </c>
      <c r="E20" s="12">
        <f t="shared" si="2"/>
        <v>2.5727893656436185E-3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1.5690644848190723E-3</v>
      </c>
      <c r="J20" s="12">
        <f t="shared" si="7"/>
        <v>0</v>
      </c>
      <c r="K20" s="12">
        <f t="shared" si="8"/>
        <v>1.5634686432737933E-3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2.428410082135788E-3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0.21170741554196479</v>
      </c>
      <c r="D22" s="12">
        <f t="shared" ref="D22:O22" si="13">SUM(D15:D21)</f>
        <v>0.12235182666666666</v>
      </c>
      <c r="E22" s="12">
        <f t="shared" si="13"/>
        <v>0.21170607339623493</v>
      </c>
      <c r="F22" s="12">
        <f t="shared" si="13"/>
        <v>4.2358352727272725E-3</v>
      </c>
      <c r="G22" s="12">
        <f t="shared" si="13"/>
        <v>2.1792395000000003E-2</v>
      </c>
      <c r="H22" s="12">
        <f t="shared" si="13"/>
        <v>5.9627099999999995E-3</v>
      </c>
      <c r="I22" s="12">
        <f t="shared" si="13"/>
        <v>0.63676346043385523</v>
      </c>
      <c r="J22" s="12">
        <f t="shared" si="13"/>
        <v>94.427786973728828</v>
      </c>
      <c r="K22" s="12">
        <f t="shared" si="13"/>
        <v>0.97125558043774818</v>
      </c>
      <c r="L22" s="12">
        <f t="shared" si="13"/>
        <v>7.4306673430434778</v>
      </c>
      <c r="M22" s="12">
        <f t="shared" si="13"/>
        <v>35.562496666666668</v>
      </c>
      <c r="N22" s="12">
        <f t="shared" si="13"/>
        <v>13.251045823793103</v>
      </c>
      <c r="O22" s="12">
        <f t="shared" si="13"/>
        <v>0.32117811608742447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3.5875461304680889E-2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3.5874922445301161E-2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0.2010486332615487</v>
      </c>
      <c r="J26" s="12">
        <f>IFERROR((SUMIFS(TICARETHANEOG2,KAYNAK,A26,SEBEP,B26,SÜRE,"Uzun",BİLDİRİM,"Bildirimli",İL,$B$10,İLÇE,$B$11)/VLOOKUP($B$11,ABONE,10,FALSE)),0)</f>
        <v>0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0.20033162238945809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5.9223941959666307E-2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6.3765198195536903E-3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6.3764240424573166E-3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2.1613188513755346E-2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2.1536108202919575E-2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8.52755986771544E-3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4.2251981124234582E-2</v>
      </c>
      <c r="D30" s="12">
        <f t="shared" ref="D30:O30" si="14">SUM(D25:D29)</f>
        <v>0</v>
      </c>
      <c r="E30" s="12">
        <f t="shared" si="14"/>
        <v>4.2251346487758475E-2</v>
      </c>
      <c r="F30" s="12">
        <f t="shared" si="14"/>
        <v>0</v>
      </c>
      <c r="G30" s="12">
        <f t="shared" si="14"/>
        <v>0</v>
      </c>
      <c r="H30" s="12">
        <f t="shared" si="14"/>
        <v>0</v>
      </c>
      <c r="I30" s="12">
        <f t="shared" si="14"/>
        <v>0.22266182177530405</v>
      </c>
      <c r="J30" s="12">
        <f t="shared" si="14"/>
        <v>0</v>
      </c>
      <c r="K30" s="12">
        <f t="shared" si="14"/>
        <v>0.22186773059237766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6.7751501827381752E-2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199727</v>
      </c>
      <c r="D34" s="20">
        <f>VLOOKUP($B$11,ABONE,4,FALSE)</f>
        <v>3</v>
      </c>
      <c r="E34" s="20">
        <f>VLOOKUP($B$11,ABONE,5,FALSE)</f>
        <v>199730</v>
      </c>
      <c r="F34" s="20">
        <f>VLOOKUP($B$11,ABONE,6,FALSE)</f>
        <v>55</v>
      </c>
      <c r="G34" s="20">
        <f>VLOOKUP($B$11,ABONE,7,FALSE)</f>
        <v>6</v>
      </c>
      <c r="H34" s="20">
        <f>VLOOKUP($B$11,ABONE,8,FALSE)</f>
        <v>61</v>
      </c>
      <c r="I34" s="20">
        <f>VLOOKUP($B$11,ABONE,9,FALSE)</f>
        <v>32969</v>
      </c>
      <c r="J34" s="20">
        <f>VLOOKUP($B$11,ABONE,10,FALSE)</f>
        <v>118</v>
      </c>
      <c r="K34" s="20">
        <f>VLOOKUP($B$11,ABONE,11,FALSE)</f>
        <v>33087</v>
      </c>
      <c r="L34" s="20">
        <f>VLOOKUP($B$11,ABONE,12,FALSE)</f>
        <v>23</v>
      </c>
      <c r="M34" s="20">
        <f>VLOOKUP($B$11,ABONE,13,FALSE)</f>
        <v>6</v>
      </c>
      <c r="N34" s="20">
        <f>VLOOKUP($B$11,ABONE,14,FALSE)</f>
        <v>29</v>
      </c>
      <c r="O34" s="20">
        <f>VLOOKUP($B$11,ABONE,15,FALSE)</f>
        <v>232907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43332.122957874781</v>
      </c>
      <c r="D35" s="20">
        <f>VLOOKUP($B$11,TUKETIM,4,FALSE)</f>
        <v>205.24639999999999</v>
      </c>
      <c r="E35" s="20">
        <f>VLOOKUP($B$11,TUKETIM,5,FALSE)</f>
        <v>43537.369357874777</v>
      </c>
      <c r="F35" s="20">
        <f>VLOOKUP($B$11,TUKETIM,6,FALSE)</f>
        <v>2.5045000000000002</v>
      </c>
      <c r="G35" s="20">
        <f>VLOOKUP($B$11,TUKETIM,7,FALSE)</f>
        <v>2.0066999999999999</v>
      </c>
      <c r="H35" s="20">
        <f>VLOOKUP($B$11,TUKETIM,8,FALSE)</f>
        <v>4.5112000000000005</v>
      </c>
      <c r="I35" s="20">
        <f>VLOOKUP($B$11,TUKETIM,9,FALSE)</f>
        <v>18998.493165446132</v>
      </c>
      <c r="J35" s="20">
        <f>VLOOKUP($B$11,TUKETIM,10,FALSE)</f>
        <v>10499.688703623533</v>
      </c>
      <c r="K35" s="20">
        <f>VLOOKUP($B$11,TUKETIM,11,FALSE)</f>
        <v>29498.181869069667</v>
      </c>
      <c r="L35" s="20">
        <f>VLOOKUP($B$11,TUKETIM,12,FALSE)</f>
        <v>327.26209999999998</v>
      </c>
      <c r="M35" s="20">
        <f>VLOOKUP($B$11,TUKETIM,13,FALSE)</f>
        <v>2604.5655667394249</v>
      </c>
      <c r="N35" s="20">
        <f>VLOOKUP($B$11,TUKETIM,14,FALSE)</f>
        <v>2931.8276667394248</v>
      </c>
      <c r="O35" s="20">
        <f>VLOOKUP($B$11,TUKETIM,15,FALSE)</f>
        <v>75971.890093683862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1103557.5800000606</v>
      </c>
      <c r="D36" s="20">
        <f>VLOOKUP($B$11,ANLASMA,4,FALSE)</f>
        <v>1020</v>
      </c>
      <c r="E36" s="20">
        <f>VLOOKUP($B$11,ANLASMA,5,FALSE)</f>
        <v>1104577.5800000606</v>
      </c>
      <c r="F36" s="20">
        <f>VLOOKUP($B$11,ANLASMA,6,FALSE)</f>
        <v>229</v>
      </c>
      <c r="G36" s="20">
        <f>VLOOKUP($B$11,ANLASMA,7,FALSE)</f>
        <v>108.4</v>
      </c>
      <c r="H36" s="20">
        <f>VLOOKUP($B$11,ANLASMA,8,FALSE)</f>
        <v>337.4</v>
      </c>
      <c r="I36" s="20">
        <f>VLOOKUP($B$11,ANLASMA,9,FALSE)</f>
        <v>197504.20000001701</v>
      </c>
      <c r="J36" s="20">
        <f>VLOOKUP($B$11,ANLASMA,10,FALSE)</f>
        <v>66797.260000000009</v>
      </c>
      <c r="K36" s="20">
        <f>VLOOKUP($B$11,ANLASMA,11,FALSE)</f>
        <v>264301.46000001702</v>
      </c>
      <c r="L36" s="20">
        <f>VLOOKUP($B$11,ANLASMA,12,FALSE)</f>
        <v>962.09400000000005</v>
      </c>
      <c r="M36" s="20">
        <f>VLOOKUP($B$11,ANLASMA,13,FALSE)</f>
        <v>8890.2000000000007</v>
      </c>
      <c r="N36" s="20">
        <f>VLOOKUP($B$11,ANLASMA,14,FALSE)</f>
        <v>9852.2940000000017</v>
      </c>
      <c r="O36" s="20">
        <f>VLOOKUP($B$11,ANLASMA,15,FALSE)</f>
        <v>1379068.7340000777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D04F408-B403-4BBC-8FDF-B207946D5BA4}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E1C8C-DA91-439C-9407-231E2AF7255E}">
  <sheetPr>
    <tabColor theme="9"/>
  </sheetPr>
  <dimension ref="A1:AC67"/>
  <sheetViews>
    <sheetView topLeftCell="A6" workbookViewId="0">
      <selection activeCell="A6" sqref="A1:XFD1048576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107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0.28129018353324092</v>
      </c>
      <c r="D16" s="12">
        <f t="shared" si="1"/>
        <v>161.394712</v>
      </c>
      <c r="E16" s="12">
        <f t="shared" si="2"/>
        <v>0.310417594974087</v>
      </c>
      <c r="F16" s="12">
        <f t="shared" si="3"/>
        <v>0.23809584829396327</v>
      </c>
      <c r="G16" s="12">
        <f t="shared" si="4"/>
        <v>0</v>
      </c>
      <c r="H16" s="12">
        <f t="shared" si="5"/>
        <v>0.3204560645669291</v>
      </c>
      <c r="I16" s="12">
        <f t="shared" si="6"/>
        <v>0.37128303418303382</v>
      </c>
      <c r="J16" s="12">
        <f t="shared" si="7"/>
        <v>32.343224720588232</v>
      </c>
      <c r="K16" s="12">
        <f t="shared" si="8"/>
        <v>0.67128193506278455</v>
      </c>
      <c r="L16" s="12">
        <f t="shared" si="9"/>
        <v>30.014843480000003</v>
      </c>
      <c r="M16" s="12">
        <f t="shared" si="10"/>
        <v>562.21787300000005</v>
      </c>
      <c r="N16" s="12">
        <f t="shared" si="11"/>
        <v>118.7153484</v>
      </c>
      <c r="O16" s="16">
        <f t="shared" si="12"/>
        <v>0.39197749195041887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4.1744683864745951E-3</v>
      </c>
      <c r="D17" s="12">
        <f t="shared" si="1"/>
        <v>0</v>
      </c>
      <c r="E17" s="12">
        <f t="shared" si="2"/>
        <v>4.1737136916957934E-3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2.3060788410642151E-2</v>
      </c>
      <c r="J17" s="12">
        <f t="shared" si="7"/>
        <v>1.4164714264705882E-2</v>
      </c>
      <c r="K17" s="12">
        <f t="shared" si="8"/>
        <v>2.2977314829584657E-2</v>
      </c>
      <c r="L17" s="12">
        <f t="shared" si="9"/>
        <v>1.2357118</v>
      </c>
      <c r="M17" s="12">
        <f t="shared" si="10"/>
        <v>0</v>
      </c>
      <c r="N17" s="12">
        <f t="shared" si="11"/>
        <v>1.0297598333333333</v>
      </c>
      <c r="O17" s="16">
        <f t="shared" si="12"/>
        <v>7.6236433680368434E-3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5.0932952131095166E-2</v>
      </c>
      <c r="D19" s="12">
        <f t="shared" si="1"/>
        <v>0</v>
      </c>
      <c r="E19" s="12">
        <f t="shared" si="2"/>
        <v>5.0923744052488847E-2</v>
      </c>
      <c r="F19" s="12">
        <f t="shared" si="3"/>
        <v>1.6273539895013123E-2</v>
      </c>
      <c r="G19" s="12">
        <f t="shared" si="4"/>
        <v>0</v>
      </c>
      <c r="H19" s="12">
        <f t="shared" si="5"/>
        <v>1.6273539895013123E-2</v>
      </c>
      <c r="I19" s="12">
        <f t="shared" si="6"/>
        <v>8.6997726924362737E-2</v>
      </c>
      <c r="J19" s="12">
        <f t="shared" si="7"/>
        <v>0</v>
      </c>
      <c r="K19" s="12">
        <f t="shared" si="8"/>
        <v>8.6181410458120611E-2</v>
      </c>
      <c r="L19" s="12">
        <f t="shared" si="9"/>
        <v>1.0098563999999999</v>
      </c>
      <c r="M19" s="12">
        <f t="shared" si="10"/>
        <v>0</v>
      </c>
      <c r="N19" s="12">
        <f t="shared" si="11"/>
        <v>0.84154699999999993</v>
      </c>
      <c r="O19" s="16">
        <f t="shared" si="12"/>
        <v>5.6975733670667772E-2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1.3895316737990479E-4</v>
      </c>
      <c r="D20" s="12">
        <f t="shared" si="1"/>
        <v>0</v>
      </c>
      <c r="E20" s="12">
        <f t="shared" si="2"/>
        <v>1.3892804628178862E-4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1.1294752829356721E-4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0.33653655721819059</v>
      </c>
      <c r="D22" s="12">
        <f t="shared" ref="D22:O22" si="13">SUM(D15:D21)</f>
        <v>161.394712</v>
      </c>
      <c r="E22" s="12">
        <f t="shared" si="13"/>
        <v>0.36565398076455341</v>
      </c>
      <c r="F22" s="12">
        <f t="shared" si="13"/>
        <v>0.25436938818897636</v>
      </c>
      <c r="G22" s="12">
        <f t="shared" si="13"/>
        <v>0</v>
      </c>
      <c r="H22" s="12">
        <f t="shared" si="13"/>
        <v>0.33672960446194222</v>
      </c>
      <c r="I22" s="12">
        <f t="shared" si="13"/>
        <v>0.4813415495180387</v>
      </c>
      <c r="J22" s="12">
        <f t="shared" si="13"/>
        <v>32.357389434852941</v>
      </c>
      <c r="K22" s="12">
        <f t="shared" si="13"/>
        <v>0.78044066035048987</v>
      </c>
      <c r="L22" s="12">
        <f t="shared" si="13"/>
        <v>32.260411680000004</v>
      </c>
      <c r="M22" s="12">
        <f t="shared" si="13"/>
        <v>562.21787300000005</v>
      </c>
      <c r="N22" s="12">
        <f t="shared" si="13"/>
        <v>120.58665523333333</v>
      </c>
      <c r="O22" s="12">
        <f t="shared" si="13"/>
        <v>0.45668981651741702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1.8446552347658369E-2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1.8443217427986016E-2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2.369517620838557E-3</v>
      </c>
      <c r="J26" s="12">
        <f>IFERROR((SUMIFS(TICARETHANEOG2,KAYNAK,A26,SEBEP,B26,SÜRE,"Uzun",BİLDİRİM,"Bildirimli",İL,$B$10,İLÇE,$B$11)/VLOOKUP($B$11,ABONE,10,FALSE)),0)</f>
        <v>0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2.3472839795777565E-3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1.5410912424672969E-2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5.7030322674944244E-3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5.7020012263468726E-3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3.377276835213818E-3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3.3455871947012557E-3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5.22961851697614E-3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2.4149584615152792E-2</v>
      </c>
      <c r="D30" s="12">
        <f t="shared" ref="D30:O30" si="14">SUM(D25:D29)</f>
        <v>0</v>
      </c>
      <c r="E30" s="12">
        <f t="shared" si="14"/>
        <v>2.4145218654332889E-2</v>
      </c>
      <c r="F30" s="12">
        <f t="shared" si="14"/>
        <v>0</v>
      </c>
      <c r="G30" s="12">
        <f t="shared" si="14"/>
        <v>0</v>
      </c>
      <c r="H30" s="12">
        <f t="shared" si="14"/>
        <v>0</v>
      </c>
      <c r="I30" s="12">
        <f t="shared" si="14"/>
        <v>5.7467944560523751E-3</v>
      </c>
      <c r="J30" s="12">
        <f t="shared" si="14"/>
        <v>0</v>
      </c>
      <c r="K30" s="12">
        <f t="shared" si="14"/>
        <v>5.6928711742790118E-3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2.064053094164911E-2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33182</v>
      </c>
      <c r="D34" s="20">
        <f>VLOOKUP($B$11,ABONE,4,FALSE)</f>
        <v>6</v>
      </c>
      <c r="E34" s="20">
        <f>VLOOKUP($B$11,ABONE,5,FALSE)</f>
        <v>33188</v>
      </c>
      <c r="F34" s="20">
        <f>VLOOKUP($B$11,ABONE,6,FALSE)</f>
        <v>381</v>
      </c>
      <c r="G34" s="20">
        <f>VLOOKUP($B$11,ABONE,7,FALSE)</f>
        <v>0</v>
      </c>
      <c r="H34" s="20">
        <f>VLOOKUP($B$11,ABONE,8,FALSE)</f>
        <v>381</v>
      </c>
      <c r="I34" s="20">
        <f>VLOOKUP($B$11,ABONE,9,FALSE)</f>
        <v>7179</v>
      </c>
      <c r="J34" s="20">
        <f>VLOOKUP($B$11,ABONE,10,FALSE)</f>
        <v>68</v>
      </c>
      <c r="K34" s="20">
        <f>VLOOKUP($B$11,ABONE,11,FALSE)</f>
        <v>7247</v>
      </c>
      <c r="L34" s="20">
        <f>VLOOKUP($B$11,ABONE,12,FALSE)</f>
        <v>5</v>
      </c>
      <c r="M34" s="20">
        <f>VLOOKUP($B$11,ABONE,13,FALSE)</f>
        <v>1</v>
      </c>
      <c r="N34" s="20">
        <f>VLOOKUP($B$11,ABONE,14,FALSE)</f>
        <v>6</v>
      </c>
      <c r="O34" s="20">
        <f>VLOOKUP($B$11,ABONE,15,FALSE)</f>
        <v>40822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9056.0597121144456</v>
      </c>
      <c r="D35" s="20">
        <f>VLOOKUP($B$11,TUKETIM,4,FALSE)</f>
        <v>15.1035</v>
      </c>
      <c r="E35" s="20">
        <f>VLOOKUP($B$11,TUKETIM,5,FALSE)</f>
        <v>9071.1632121144448</v>
      </c>
      <c r="F35" s="20">
        <f>VLOOKUP($B$11,TUKETIM,6,FALSE)</f>
        <v>93.866378082191787</v>
      </c>
      <c r="G35" s="20">
        <f>VLOOKUP($B$11,TUKETIM,7,FALSE)</f>
        <v>0</v>
      </c>
      <c r="H35" s="20">
        <f>VLOOKUP($B$11,TUKETIM,8,FALSE)</f>
        <v>93.866378082191787</v>
      </c>
      <c r="I35" s="20">
        <f>VLOOKUP($B$11,TUKETIM,9,FALSE)</f>
        <v>3139.1768591507735</v>
      </c>
      <c r="J35" s="20">
        <f>VLOOKUP($B$11,TUKETIM,10,FALSE)</f>
        <v>2779.9702841213766</v>
      </c>
      <c r="K35" s="20">
        <f>VLOOKUP($B$11,TUKETIM,11,FALSE)</f>
        <v>5919.1471432721501</v>
      </c>
      <c r="L35" s="20">
        <f>VLOOKUP($B$11,TUKETIM,12,FALSE)</f>
        <v>107.95350000000001</v>
      </c>
      <c r="M35" s="20">
        <f>VLOOKUP($B$11,TUKETIM,13,FALSE)</f>
        <v>345.51690000000002</v>
      </c>
      <c r="N35" s="20">
        <f>VLOOKUP($B$11,TUKETIM,14,FALSE)</f>
        <v>453.47040000000004</v>
      </c>
      <c r="O35" s="20">
        <f>VLOOKUP($B$11,TUKETIM,15,FALSE)</f>
        <v>15537.647133468787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197430.41499999599</v>
      </c>
      <c r="D36" s="20">
        <f>VLOOKUP($B$11,ANLASMA,4,FALSE)</f>
        <v>801.96</v>
      </c>
      <c r="E36" s="20">
        <f>VLOOKUP($B$11,ANLASMA,5,FALSE)</f>
        <v>198232.37499999598</v>
      </c>
      <c r="F36" s="20">
        <f>VLOOKUP($B$11,ANLASMA,6,FALSE)</f>
        <v>2145.9300000000003</v>
      </c>
      <c r="G36" s="20">
        <f>VLOOKUP($B$11,ANLASMA,7,FALSE)</f>
        <v>0</v>
      </c>
      <c r="H36" s="20">
        <f>VLOOKUP($B$11,ANLASMA,8,FALSE)</f>
        <v>2145.9300000000003</v>
      </c>
      <c r="I36" s="20">
        <f>VLOOKUP($B$11,ANLASMA,9,FALSE)</f>
        <v>43119.742000000799</v>
      </c>
      <c r="J36" s="20">
        <f>VLOOKUP($B$11,ANLASMA,10,FALSE)</f>
        <v>55579.05</v>
      </c>
      <c r="K36" s="20">
        <f>VLOOKUP($B$11,ANLASMA,11,FALSE)</f>
        <v>98698.792000000802</v>
      </c>
      <c r="L36" s="20">
        <f>VLOOKUP($B$11,ANLASMA,12,FALSE)</f>
        <v>763.65</v>
      </c>
      <c r="M36" s="20">
        <f>VLOOKUP($B$11,ANLASMA,13,FALSE)</f>
        <v>600</v>
      </c>
      <c r="N36" s="20">
        <f>VLOOKUP($B$11,ANLASMA,14,FALSE)</f>
        <v>1363.65</v>
      </c>
      <c r="O36" s="20">
        <f>VLOOKUP($B$11,ANLASMA,15,FALSE)</f>
        <v>300440.74699999677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7864522E-2D2C-4C89-93E5-812B7B09C834}">
      <formula1>10</formula1>
      <formula2>10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99B6E-21BD-4F09-9950-6D05527497D7}">
  <sheetPr>
    <tabColor theme="9"/>
  </sheetPr>
  <dimension ref="A1:AC67"/>
  <sheetViews>
    <sheetView topLeftCell="A9" workbookViewId="0">
      <selection activeCell="I18" sqref="I18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5</v>
      </c>
      <c r="B1" s="35"/>
      <c r="C1" s="35"/>
      <c r="D1" s="1"/>
      <c r="E1" s="1"/>
      <c r="F1" s="1"/>
    </row>
    <row r="2" spans="1:29" x14ac:dyDescent="0.3">
      <c r="A2" s="2" t="s">
        <v>6</v>
      </c>
      <c r="B2" s="36" t="s">
        <v>7</v>
      </c>
      <c r="C2" s="36"/>
      <c r="D2" s="3"/>
      <c r="E2" s="3"/>
      <c r="F2" s="3"/>
    </row>
    <row r="3" spans="1:29" x14ac:dyDescent="0.3">
      <c r="A3" s="2" t="s">
        <v>8</v>
      </c>
      <c r="B3" s="37" t="s">
        <v>74</v>
      </c>
      <c r="C3" s="37"/>
      <c r="D3" s="4"/>
      <c r="E3" s="4"/>
      <c r="F3" s="4"/>
    </row>
    <row r="4" spans="1:29" x14ac:dyDescent="0.3">
      <c r="A4" s="2" t="s">
        <v>9</v>
      </c>
      <c r="B4" s="36">
        <v>4</v>
      </c>
      <c r="C4" s="36"/>
      <c r="D4" s="3"/>
      <c r="E4" s="3"/>
      <c r="F4" s="3"/>
    </row>
    <row r="5" spans="1:29" x14ac:dyDescent="0.3">
      <c r="A5" s="2" t="s">
        <v>10</v>
      </c>
      <c r="B5" s="38"/>
      <c r="C5" s="39"/>
      <c r="D5" s="3"/>
      <c r="E5" s="3"/>
      <c r="F5" s="3"/>
    </row>
    <row r="6" spans="1:29" ht="15" customHeight="1" x14ac:dyDescent="0.3">
      <c r="A6" s="2" t="s">
        <v>11</v>
      </c>
      <c r="B6" s="38"/>
      <c r="C6" s="39"/>
      <c r="D6" s="3"/>
      <c r="E6" s="5"/>
      <c r="F6" s="13"/>
      <c r="G6" s="13"/>
      <c r="H6" s="13"/>
      <c r="I6" s="13"/>
    </row>
    <row r="7" spans="1:29" ht="15" customHeight="1" x14ac:dyDescent="0.3">
      <c r="A7" s="6" t="s">
        <v>12</v>
      </c>
      <c r="B7" s="40"/>
      <c r="C7" s="41"/>
      <c r="D7" s="3"/>
      <c r="E7" s="5"/>
      <c r="F7" s="13"/>
      <c r="G7" s="13"/>
      <c r="H7" s="13"/>
      <c r="I7" s="13"/>
    </row>
    <row r="8" spans="1:29" x14ac:dyDescent="0.3">
      <c r="A8" s="2" t="s">
        <v>13</v>
      </c>
      <c r="B8" s="42"/>
      <c r="C8" s="42"/>
      <c r="D8" s="5"/>
      <c r="E8" s="5"/>
      <c r="F8" s="7"/>
      <c r="G8" s="7"/>
      <c r="H8" s="7"/>
      <c r="I8" s="7"/>
    </row>
    <row r="9" spans="1:29" x14ac:dyDescent="0.3">
      <c r="A9" s="2" t="s">
        <v>14</v>
      </c>
      <c r="B9" s="43"/>
      <c r="C9" s="43"/>
      <c r="D9" s="5"/>
      <c r="E9" s="5"/>
      <c r="F9" s="7"/>
      <c r="G9" s="7"/>
      <c r="H9" s="7"/>
      <c r="I9" s="7"/>
    </row>
    <row r="10" spans="1:29" x14ac:dyDescent="0.3">
      <c r="A10" s="2" t="s">
        <v>15</v>
      </c>
      <c r="B10" s="42" t="s">
        <v>82</v>
      </c>
      <c r="C10" s="42"/>
      <c r="D10" s="5"/>
      <c r="F10" s="8"/>
      <c r="G10" s="8"/>
      <c r="H10" s="8"/>
      <c r="I10" s="8"/>
    </row>
    <row r="11" spans="1:29" x14ac:dyDescent="0.3">
      <c r="A11" s="30" t="s">
        <v>131</v>
      </c>
      <c r="B11" s="49" t="s">
        <v>96</v>
      </c>
      <c r="C11" s="49"/>
      <c r="D11" s="5"/>
      <c r="F11" s="8"/>
      <c r="G11" s="8"/>
      <c r="H11" s="8"/>
      <c r="I11" s="8"/>
    </row>
    <row r="12" spans="1:29" x14ac:dyDescent="0.3">
      <c r="A12" s="3"/>
      <c r="B12" s="9"/>
      <c r="C12" s="22"/>
      <c r="D12" s="23"/>
      <c r="E12" s="22"/>
      <c r="F12" s="23"/>
      <c r="G12" s="22"/>
      <c r="H12" s="23"/>
      <c r="I12" s="22"/>
      <c r="J12" s="23"/>
      <c r="K12" s="22"/>
      <c r="L12" s="23"/>
      <c r="M12" s="22"/>
      <c r="N12" s="23"/>
      <c r="O12" s="22"/>
    </row>
    <row r="13" spans="1:29" x14ac:dyDescent="0.3">
      <c r="A13" s="44" t="s">
        <v>67</v>
      </c>
      <c r="B13" s="44"/>
      <c r="C13" s="45" t="s">
        <v>54</v>
      </c>
      <c r="D13" s="45"/>
      <c r="E13" s="45"/>
      <c r="F13" s="45" t="s">
        <v>55</v>
      </c>
      <c r="G13" s="45"/>
      <c r="H13" s="45"/>
      <c r="I13" s="45" t="s">
        <v>56</v>
      </c>
      <c r="J13" s="45"/>
      <c r="K13" s="45"/>
      <c r="L13" s="45" t="s">
        <v>57</v>
      </c>
      <c r="M13" s="45"/>
      <c r="N13" s="45"/>
      <c r="O13" s="46" t="s">
        <v>58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17</v>
      </c>
      <c r="B14" s="14" t="s">
        <v>18</v>
      </c>
      <c r="C14" s="15" t="s">
        <v>19</v>
      </c>
      <c r="D14" s="15" t="s">
        <v>2</v>
      </c>
      <c r="E14" s="15" t="s">
        <v>59</v>
      </c>
      <c r="F14" s="15" t="s">
        <v>19</v>
      </c>
      <c r="G14" s="15" t="s">
        <v>2</v>
      </c>
      <c r="H14" s="15" t="s">
        <v>59</v>
      </c>
      <c r="I14" s="15" t="s">
        <v>19</v>
      </c>
      <c r="J14" s="15" t="s">
        <v>2</v>
      </c>
      <c r="K14" s="15" t="s">
        <v>59</v>
      </c>
      <c r="L14" s="15" t="s">
        <v>19</v>
      </c>
      <c r="M14" s="15" t="s">
        <v>2</v>
      </c>
      <c r="N14" s="15" t="s">
        <v>59</v>
      </c>
      <c r="O14" s="4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80</v>
      </c>
      <c r="B15" s="14" t="s">
        <v>22</v>
      </c>
      <c r="C15" s="12">
        <f t="shared" ref="C15:C21" si="0">IFERROR((SUMIFS(MESKENAG2,KAYNAK,A15,SEBEP,B15,SÜRE,"Uzun",BİLDİRİM,"Bildirimsiz",İL,$B$10,İLÇE,$B$11)/VLOOKUP($B$11,ABONE,3,FALSE)),0)</f>
        <v>0</v>
      </c>
      <c r="D15" s="12">
        <f t="shared" ref="D15:D21" si="1">IFERROR((SUMIFS(MESKENOG2,KAYNAK,A15,SEBEP,B15,SÜRE,"Uzun",BİLDİRİM,"Bildirimsiz",İL,$B$10,İLÇE,$B$11)/VLOOKUP($B$11,ABONE,4,FALSE)),0)</f>
        <v>0</v>
      </c>
      <c r="E15" s="12">
        <f t="shared" ref="E15:E21" si="2">IFERROR(((SUMIFS(MESKENAG2,KAYNAK,A15,SEBEP,B15,SÜRE,"Uzun",BİLDİRİM,"Bildirimsiz",İL,$B$10,İLÇE,$B$11)+SUMIFS(MESKENOG2,KAYNAK,A15,SEBEP,B15,SÜRE,"Uzun",BİLDİRİM,"Bildirimsiz",İL,$B$10,İLÇE,$B$11))/VLOOKUP($B$11,ABONE,5,FALSE)),0)</f>
        <v>0</v>
      </c>
      <c r="F15" s="12">
        <f t="shared" ref="F15:F21" si="3">IFERROR((SUMIFS(TARIMSALAG2,KAYNAK,A15,SEBEP,B15,SÜRE,"Uzun",BİLDİRİM,"Bildirimsiz",İL,$B$10,İLÇE,$B$11)/VLOOKUP($B$11,ABONE,6,FALSE)),0)</f>
        <v>0</v>
      </c>
      <c r="G15" s="12">
        <f t="shared" ref="G15:G21" si="4">IFERROR((SUMIFS(TARIMSALOG2,KAYNAK,A15,SEBEP,B15,SÜRE,"Uzun",BİLDİRİM,"Bildirimsiz",İL,$B$10,İLÇE,$B$11)/VLOOKUP($B$11,ABONE,7,FALSE)),0)</f>
        <v>0</v>
      </c>
      <c r="H15" s="12">
        <f t="shared" ref="H15:H21" si="5">IFERROR(((SUMIFS(TARIMSALAG2,KAYNAK,A15,SEBEP,B15,SÜRE,"Uzun",BİLDİRİM,"Bildirimsiz",İL,$B$10,İLÇE,$B$11)+SUMIFS(TARIMSALOG2,KAYNAK,A15,SEBEP,B15,SÜRE,"Uzun",BİLDİRİM,"Bildirimsiz",İL,$B$10,İLÇE,$B$11))/VLOOKUP($B$11,ABONE,8,FALSE)),0)</f>
        <v>0</v>
      </c>
      <c r="I15" s="12">
        <f t="shared" ref="I15:I21" si="6">IFERROR((SUMIFS(TICARETHANEAG2,KAYNAK,A15,SEBEP,B15,SÜRE,"Uzun",BİLDİRİM,"Bildirimsiz",İL,$B$10,İLÇE,$B$11)/VLOOKUP($B$11,ABONE,9,FALSE)),0)</f>
        <v>0</v>
      </c>
      <c r="J15" s="12">
        <f t="shared" ref="J15:J21" si="7">IFERROR((SUMIFS(TICARETHANEOG2,KAYNAK,A15,SEBEP,B15,SÜRE,"Uzun",BİLDİRİM,"Bildirimsiz",İL,$B$10,İLÇE,$B$11)/VLOOKUP($B$11,ABONE,10,FALSE)),0)</f>
        <v>0</v>
      </c>
      <c r="K15" s="12">
        <f t="shared" ref="K15:K21" si="8">IFERROR(((SUMIFS(TICARETHANEAG2,KAYNAK,A15,SEBEP,B15,SÜRE,"Uzun",BİLDİRİM,"Bildirimsiz",İL,$B$10,İLÇE,$B$11)+SUMIFS(TICARETHANEOG2,KAYNAK,A15,SEBEP,B15,SÜRE,"Uzun",BİLDİRİM,"Bildirimsiz",İL,$B$10,İLÇE,$B$11))/VLOOKUP($B$11,ABONE,11,FALSE)),0)</f>
        <v>0</v>
      </c>
      <c r="L15" s="12">
        <f t="shared" ref="L15:L21" si="9">IFERROR((SUMIFS(SANAYIAG2,KAYNAK,A15,SEBEP,B15,SÜRE,"Uzun",BİLDİRİM,"Bildirimsiz",İL,$B$10,İLÇE,$B$11)/VLOOKUP($B$11,ABONE,12,FALSE)),0)</f>
        <v>0</v>
      </c>
      <c r="M15" s="12">
        <f t="shared" ref="M15:M21" si="10">IFERROR((SUMIFS(SANAYIOG2,KAYNAK,A15,SEBEP,B15,SÜRE,"Uzun",BİLDİRİM,"Bildirimsiz",İL,$B$10,İLÇE,$B$11)/VLOOKUP($B$11,ABONE,13,FALSE)),0)</f>
        <v>0</v>
      </c>
      <c r="N15" s="12">
        <f t="shared" ref="N15:N21" si="11">IFERROR(((SUMIFS(SANAYIAG2,KAYNAK,A15,SEBEP,B15,SÜRE,"Uzun",BİLDİRİM,"Bildirimsiz",İL,$B$10,İLÇE,$B$11)+SUMIFS(SANAYIOG2,KAYNAK,A15,SEBEP,B15,SÜRE,"Uzun",BİLDİRİM,"Bildirimsiz",İL,$B$10,İLÇE,$B$11))/VLOOKUP($B$11,ABONE,14,FALSE)),0)</f>
        <v>0</v>
      </c>
      <c r="O15" s="16">
        <f t="shared" ref="O15:O21" si="12">IFERROR((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,15,FALSE)),0)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79</v>
      </c>
      <c r="B16" s="14" t="s">
        <v>22</v>
      </c>
      <c r="C16" s="12">
        <f t="shared" si="0"/>
        <v>4.0327789445611231E-2</v>
      </c>
      <c r="D16" s="12">
        <f t="shared" si="1"/>
        <v>0</v>
      </c>
      <c r="E16" s="12">
        <f t="shared" si="2"/>
        <v>4.0327117259771651E-2</v>
      </c>
      <c r="F16" s="12">
        <f t="shared" si="3"/>
        <v>8.7170158461538458E-2</v>
      </c>
      <c r="G16" s="12">
        <f t="shared" si="4"/>
        <v>0</v>
      </c>
      <c r="H16" s="12">
        <f t="shared" si="5"/>
        <v>8.0943718571428569E-2</v>
      </c>
      <c r="I16" s="12">
        <f t="shared" si="6"/>
        <v>0.10790386379569356</v>
      </c>
      <c r="J16" s="12">
        <f t="shared" si="7"/>
        <v>1.6611734285714286</v>
      </c>
      <c r="K16" s="12">
        <f t="shared" si="8"/>
        <v>0.14510337927663736</v>
      </c>
      <c r="L16" s="12">
        <f t="shared" si="9"/>
        <v>2.9509246956521737</v>
      </c>
      <c r="M16" s="12">
        <f t="shared" si="10"/>
        <v>0</v>
      </c>
      <c r="N16" s="12">
        <f t="shared" si="11"/>
        <v>1.8050869148936171</v>
      </c>
      <c r="O16" s="16">
        <f t="shared" si="12"/>
        <v>6.0265558976812864E-2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79</v>
      </c>
      <c r="B17" s="14" t="s">
        <v>3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6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79</v>
      </c>
      <c r="B18" s="14" t="s">
        <v>4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78</v>
      </c>
      <c r="B19" s="14" t="s">
        <v>22</v>
      </c>
      <c r="C19" s="12">
        <f t="shared" si="0"/>
        <v>1.2404344268760208E-2</v>
      </c>
      <c r="D19" s="12">
        <f t="shared" si="1"/>
        <v>0</v>
      </c>
      <c r="E19" s="12">
        <f t="shared" si="2"/>
        <v>1.2404137512459371E-2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6.2372132699048573E-2</v>
      </c>
      <c r="J19" s="12">
        <f t="shared" si="7"/>
        <v>0</v>
      </c>
      <c r="K19" s="12">
        <f t="shared" si="8"/>
        <v>6.0878371945259045E-2</v>
      </c>
      <c r="L19" s="12">
        <f t="shared" si="9"/>
        <v>0.71106985043478266</v>
      </c>
      <c r="M19" s="12">
        <f t="shared" si="10"/>
        <v>0</v>
      </c>
      <c r="N19" s="12">
        <f t="shared" si="11"/>
        <v>0.43496294042553196</v>
      </c>
      <c r="O19" s="16">
        <f t="shared" si="12"/>
        <v>2.057087491814219E-2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78</v>
      </c>
      <c r="B20" s="14" t="s">
        <v>3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78</v>
      </c>
      <c r="B21" s="14" t="s">
        <v>4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6">
        <f t="shared" si="12"/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44" t="s">
        <v>58</v>
      </c>
      <c r="B22" s="44"/>
      <c r="C22" s="12">
        <f>SUM(C15:C21)</f>
        <v>5.2732133714371437E-2</v>
      </c>
      <c r="D22" s="12">
        <f t="shared" ref="D22:O22" si="13">SUM(D15:D21)</f>
        <v>0</v>
      </c>
      <c r="E22" s="12">
        <f t="shared" si="13"/>
        <v>5.273125477223102E-2</v>
      </c>
      <c r="F22" s="12">
        <f t="shared" si="13"/>
        <v>8.7170158461538458E-2</v>
      </c>
      <c r="G22" s="12">
        <f t="shared" si="13"/>
        <v>0</v>
      </c>
      <c r="H22" s="12">
        <f t="shared" si="13"/>
        <v>8.0943718571428569E-2</v>
      </c>
      <c r="I22" s="12">
        <f t="shared" si="13"/>
        <v>0.17027599649474212</v>
      </c>
      <c r="J22" s="12">
        <f t="shared" si="13"/>
        <v>1.6611734285714286</v>
      </c>
      <c r="K22" s="12">
        <f t="shared" si="13"/>
        <v>0.20598175122189641</v>
      </c>
      <c r="L22" s="12">
        <f t="shared" si="13"/>
        <v>3.6619945460869565</v>
      </c>
      <c r="M22" s="12">
        <f t="shared" si="13"/>
        <v>0</v>
      </c>
      <c r="N22" s="12">
        <f t="shared" si="13"/>
        <v>2.2400498553191488</v>
      </c>
      <c r="O22" s="12">
        <f t="shared" si="13"/>
        <v>8.0836433894955054E-2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29.25" customHeight="1" x14ac:dyDescent="0.3">
      <c r="A23" s="44" t="s">
        <v>68</v>
      </c>
      <c r="B23" s="44"/>
      <c r="C23" s="45" t="s">
        <v>54</v>
      </c>
      <c r="D23" s="45"/>
      <c r="E23" s="45"/>
      <c r="F23" s="45" t="s">
        <v>55</v>
      </c>
      <c r="G23" s="45"/>
      <c r="H23" s="45"/>
      <c r="I23" s="45" t="s">
        <v>56</v>
      </c>
      <c r="J23" s="45"/>
      <c r="K23" s="45"/>
      <c r="L23" s="45" t="s">
        <v>57</v>
      </c>
      <c r="M23" s="45"/>
      <c r="N23" s="45"/>
      <c r="O23" s="46" t="s">
        <v>58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17</v>
      </c>
      <c r="B24" s="14" t="s">
        <v>18</v>
      </c>
      <c r="C24" s="15" t="s">
        <v>1</v>
      </c>
      <c r="D24" s="15" t="s">
        <v>2</v>
      </c>
      <c r="E24" s="15" t="s">
        <v>59</v>
      </c>
      <c r="F24" s="15" t="s">
        <v>1</v>
      </c>
      <c r="G24" s="15" t="s">
        <v>2</v>
      </c>
      <c r="H24" s="15" t="s">
        <v>59</v>
      </c>
      <c r="I24" s="15" t="s">
        <v>1</v>
      </c>
      <c r="J24" s="15" t="s">
        <v>2</v>
      </c>
      <c r="K24" s="15" t="s">
        <v>59</v>
      </c>
      <c r="L24" s="15" t="s">
        <v>1</v>
      </c>
      <c r="M24" s="15" t="s">
        <v>2</v>
      </c>
      <c r="N24" s="15" t="s">
        <v>59</v>
      </c>
      <c r="O24" s="46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14" t="s">
        <v>80</v>
      </c>
      <c r="B25" s="14" t="s">
        <v>22</v>
      </c>
      <c r="C25" s="12">
        <f>IFERROR((SUMIFS(MESKENAG2,KAYNAK,A25,SEBEP,B25,SÜRE,"Uzun",BİLDİRİM,"Bildirimli",İL,$B$10,İLÇE,$B$11)/VLOOKUP($B$11,ABONE,3,FALSE)),0)</f>
        <v>0</v>
      </c>
      <c r="D25" s="12">
        <f>IFERROR((SUMIFS(MESKENOG2,KAYNAK,A25,SEBEP,B25,SÜRE,"Uzun",BİLDİRİM,"Bildirimli",İL,$B$10,İLÇE,$B$11)/VLOOKUP($B$11,ABONE,4,FALSE)),0)</f>
        <v>0</v>
      </c>
      <c r="E25" s="12">
        <f>IFERROR(((SUMIFS(MESKENAG2,KAYNAK,A25,SEBEP,B25,SÜRE,"Uzun",BİLDİRİM,"Bildirimli",İL,$B$10,İLÇE,$B$11)+SUMIFS(MESKENOG2,KAYNAK,A25,SEBEP,B25,SÜRE,"Uzun",BİLDİRİM,"Bildirimli",İL,$B$10,İLÇE,$B$11))/VLOOKUP($B$11,ABONE,5,FALSE)),0)</f>
        <v>0</v>
      </c>
      <c r="F25" s="12">
        <f>IFERROR((SUMIFS(TARIMSALAG2,KAYNAK,A25,SEBEP,B25,SÜRE,"Uzun",BİLDİRİM,"Bildirimli",İL,$B$10,İLÇE,$B$11)/VLOOKUP($B$11,ABONE,6,FALSE)),0)</f>
        <v>0</v>
      </c>
      <c r="G25" s="12">
        <f>IFERROR((SUMIFS(TARIMSALOG2,KAYNAK,A25,SEBEP,B25,SÜRE,"Uzun",BİLDİRİM,"Bildirimli",İL,$B$10,İLÇE,$B$11)/VLOOKUP($B$11,ABONE,7,FALSE)),0)</f>
        <v>0</v>
      </c>
      <c r="H25" s="12">
        <f>IFERROR(((SUMIFS(TARIMSALAG2,KAYNAK,A25,SEBEP,B25,SÜRE,"Uzun",BİLDİRİM,"Bildirimli",İL,$B$10,İLÇE,$B$11)+SUMIFS(TARIMSALOG2,KAYNAK,A25,SEBEP,B25,SÜRE,"Uzun",BİLDİRİM,"Bildirimli",İL,$B$10,İLÇE,$B$11))/VLOOKUP($B$11,ABONE,8,FALSE)),0)</f>
        <v>0</v>
      </c>
      <c r="I25" s="12">
        <f>IFERROR((SUMIFS(TICARETHANEAG2,KAYNAK,A25,SEBEP,B25,SÜRE,"Uzun",BİLDİRİM,"Bildirimli",İL,$B$10,İLÇE,$B$11)/VLOOKUP($B$11,ABONE,9,FALSE)),0)</f>
        <v>0</v>
      </c>
      <c r="J25" s="12">
        <f>IFERROR((SUMIFS(TICARETHANEOG2,KAYNAK,A25,SEBEP,B25,SÜRE,"Uzun",BİLDİRİM,"Bildirimli",İL,$B$10,İLÇE,$B$11)/VLOOKUP($B$11,ABONE,10,FALSE)),0)</f>
        <v>0</v>
      </c>
      <c r="K25" s="12">
        <f>IFERROR(((SUMIFS(TICARETHANEAG2,KAYNAK,A25,SEBEP,B25,SÜRE,"Uzun",BİLDİRİM,"Bildirimli",İL,$B$10,İLÇE,$B$11)+SUMIFS(TICARETHANEOG2,KAYNAK,A25,SEBEP,B25,SÜRE,"Uzun",BİLDİRİM,"Bildirimli",İL,$B$10,İLÇE,$B$11))/VLOOKUP($B$11,ABONE,11,FALSE)),0)</f>
        <v>0</v>
      </c>
      <c r="L25" s="12">
        <f>IFERROR((SUMIFS(SANAYIAG2,KAYNAK,A25,SEBEP,B25,SÜRE,"Uzun",BİLDİRİM,"Bildirimli",İL,$B$10,İLÇE,$B$11)/VLOOKUP($B$11,ABONE,12,FALSE)),0)</f>
        <v>0</v>
      </c>
      <c r="M25" s="12">
        <f>IFERROR((SUMIFS(SANAYIOG2,KAYNAK,A25,SEBEP,B25,SÜRE,"Uzun",BİLDİRİM,"Bildirimli",İL,$B$10,İLÇE,$B$11)/VLOOKUP($B$11,ABONE,13,FALSE)),0)</f>
        <v>0</v>
      </c>
      <c r="N25" s="12">
        <f>IFERROR(((SUMIFS(SANAYIAG2,KAYNAK,A25,SEBEP,B25,SÜRE,"Uzun",BİLDİRİM,"Bildirimli",İL,$B$10,İLÇE,$B$11)+SUMIFS(SANAYIOG2,KAYNAK,A25,SEBEP,B25,SÜRE,"Uzun",BİLDİRİM,"Bildirimli",İL,$B$10,İLÇE,$B$11))/VLOOKUP($B$11,ABONE,14,FALSE)),0)</f>
        <v>0</v>
      </c>
      <c r="O25" s="16">
        <f>IFERROR(((SUMIFS(MESKENAG2,KAYNAK,A25,SEBEP,B25,SÜRE,"Uzun",BİLDİRİM,"Bildirimli",İL,$B$10,İLÇE,$B$11)+SUMIFS(MESKENOG2,KAYNAK,A25,SEBEP,B25,SÜRE,"Uzun",BİLDİRİM,"Bildirimli",İL,$B$10,İLÇE,$B$11)+SUMIFS(TARIMSALAG2,KAYNAK,A25,SEBEP,B25,SÜRE,"Uzun",BİLDİRİM,"Bildirimli",İL,$B$10,İLÇE,$B$11)+SUMIFS(TARIMSALOG2,KAYNAK,A25,SEBEP,B25,SÜRE,"Uzun",BİLDİRİM,"Bildirimli",İL,$B$10,İLÇE,$B$11)+SUMIFS(TICARETHANEAG2,KAYNAK,A25,SEBEP,B25,SÜRE,"Uzun",BİLDİRİM,"Bildirimli",İL,$B$10,İLÇE,$B$11)+SUMIFS(TICARETHANEOG2,KAYNAK,A25,SEBEP,B25,SÜRE,"Uzun",BİLDİRİM,"Bildirimli",İL,$B$10,İLÇE,$B$11)+SUMIFS(SANAYIAG2,KAYNAK,A25,SEBEP,B25,SÜRE,"Uzun",BİLDİRİM,"Bildirimli",İL,$B$10,İLÇE,$B$11)+SUMIFS(SANAYIOG2,KAYNAK,A25,SEBEP,B25,SÜRE,"Uzun",BİLDİRİM,"Bildirimli",İL,$B$10,İLÇE,$B$11))/VLOOKUP($B$11,ABONE,15,FALSE)),0)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3">
      <c r="A26" s="14" t="s">
        <v>79</v>
      </c>
      <c r="B26" s="14" t="s">
        <v>22</v>
      </c>
      <c r="C26" s="12">
        <f>IFERROR((SUMIFS(MESKENAG2,KAYNAK,A26,SEBEP,B26,SÜRE,"Uzun",BİLDİRİM,"Bildirimli",İL,$B$10,İLÇE,$B$11)/VLOOKUP($B$11,ABONE,3,FALSE)),0)</f>
        <v>4.6546607994132746E-5</v>
      </c>
      <c r="D26" s="12">
        <f>IFERROR((SUMIFS(MESKENOG2,KAYNAK,A26,SEBEP,B26,SÜRE,"Uzun",BİLDİRİM,"Bildirimli",İL,$B$10,İLÇE,$B$11)/VLOOKUP($B$11,ABONE,4,FALSE)),0)</f>
        <v>0</v>
      </c>
      <c r="E26" s="12">
        <f>IFERROR(((SUMIFS(MESKENAG2,KAYNAK,A26,SEBEP,B26,SÜRE,"Uzun",BİLDİRİM,"Bildirimli",İL,$B$10,İLÇE,$B$11)+SUMIFS(MESKENOG2,KAYNAK,A26,SEBEP,B26,SÜRE,"Uzun",BİLDİRİM,"Bildirimli",İL,$B$10,İLÇE,$B$11))/VLOOKUP($B$11,ABONE,5,FALSE)),0)</f>
        <v>4.6545832152679388E-5</v>
      </c>
      <c r="F26" s="12">
        <f>IFERROR((SUMIFS(TARIMSALAG2,KAYNAK,A26,SEBEP,B26,SÜRE,"Uzun",BİLDİRİM,"Bildirimli",İL,$B$10,İLÇE,$B$11)/VLOOKUP($B$11,ABONE,6,FALSE)),0)</f>
        <v>0</v>
      </c>
      <c r="G26" s="12">
        <f>IFERROR((SUMIFS(TARIMSALOG2,KAYNAK,A26,SEBEP,B26,SÜRE,"Uzun",BİLDİRİM,"Bildirimli",İL,$B$10,İLÇE,$B$11)/VLOOKUP($B$11,ABONE,7,FALSE)),0)</f>
        <v>0</v>
      </c>
      <c r="H26" s="12">
        <f>IFERROR(((SUMIFS(TARIMSALAG2,KAYNAK,A26,SEBEP,B26,SÜRE,"Uzun",BİLDİRİM,"Bildirimli",İL,$B$10,İLÇE,$B$11)+SUMIFS(TARIMSALOG2,KAYNAK,A26,SEBEP,B26,SÜRE,"Uzun",BİLDİRİM,"Bildirimli",İL,$B$10,İLÇE,$B$11))/VLOOKUP($B$11,ABONE,8,FALSE)),0)</f>
        <v>0</v>
      </c>
      <c r="I26" s="12">
        <f>IFERROR((SUMIFS(TICARETHANEAG2,KAYNAK,A26,SEBEP,B26,SÜRE,"Uzun",BİLDİRİM,"Bildirimli",İL,$B$10,İLÇE,$B$11)/VLOOKUP($B$11,ABONE,9,FALSE)),0)</f>
        <v>1.6124241362043064E-5</v>
      </c>
      <c r="J26" s="12">
        <f>IFERROR((SUMIFS(TICARETHANEOG2,KAYNAK,A26,SEBEP,B26,SÜRE,"Uzun",BİLDİRİM,"Bildirimli",İL,$B$10,İLÇE,$B$11)/VLOOKUP($B$11,ABONE,10,FALSE)),0)</f>
        <v>0</v>
      </c>
      <c r="K26" s="12">
        <f>IFERROR(((SUMIFS(TICARETHANEAG2,KAYNAK,A26,SEBEP,B26,SÜRE,"Uzun",BİLDİRİM,"Bildirimli",İL,$B$10,İLÇE,$B$11)+SUMIFS(TICARETHANEOG2,KAYNAK,A26,SEBEP,B26,SÜRE,"Uzun",BİLDİRİM,"Bildirimli",İL,$B$10,İLÇE,$B$11))/VLOOKUP($B$11,ABONE,11,FALSE)),0)</f>
        <v>1.573807917888563E-5</v>
      </c>
      <c r="L26" s="12">
        <f>IFERROR((SUMIFS(SANAYIAG2,KAYNAK,A26,SEBEP,B26,SÜRE,"Uzun",BİLDİRİM,"Bildirimli",İL,$B$10,İLÇE,$B$11)/VLOOKUP($B$11,ABONE,12,FALSE)),0)</f>
        <v>0</v>
      </c>
      <c r="M26" s="12">
        <f>IFERROR((SUMIFS(SANAYIOG2,KAYNAK,A26,SEBEP,B26,SÜRE,"Uzun",BİLDİRİM,"Bildirimli",İL,$B$10,İLÇE,$B$11)/VLOOKUP($B$11,ABONE,13,FALSE)),0)</f>
        <v>0</v>
      </c>
      <c r="N26" s="12">
        <f>IFERROR(((SUMIFS(SANAYIAG2,KAYNAK,A26,SEBEP,B26,SÜRE,"Uzun",BİLDİRİM,"Bildirimli",İL,$B$10,İLÇE,$B$11)+SUMIFS(SANAYIOG2,KAYNAK,A26,SEBEP,B26,SÜRE,"Uzun",BİLDİRİM,"Bildirimli",İL,$B$10,İLÇE,$B$11))/VLOOKUP($B$11,ABONE,14,FALSE)),0)</f>
        <v>0</v>
      </c>
      <c r="O26" s="16">
        <f>IFERROR(((SUMIFS(MESKENAG2,KAYNAK,A26,SEBEP,B26,SÜRE,"Uzun",BİLDİRİM,"Bildirimli",İL,$B$10,İLÇE,$B$11)+SUMIFS(MESKENOG2,KAYNAK,A26,SEBEP,B26,SÜRE,"Uzun",BİLDİRİM,"Bildirimli",İL,$B$10,İLÇE,$B$11)+SUMIFS(TARIMSALAG2,KAYNAK,A26,SEBEP,B26,SÜRE,"Uzun",BİLDİRİM,"Bildirimli",İL,$B$10,İLÇE,$B$11)+SUMIFS(TARIMSALOG2,KAYNAK,A26,SEBEP,B26,SÜRE,"Uzun",BİLDİRİM,"Bildirimli",İL,$B$10,İLÇE,$B$11)+SUMIFS(TICARETHANEAG2,KAYNAK,A26,SEBEP,B26,SÜRE,"Uzun",BİLDİRİM,"Bildirimli",İL,$B$10,İLÇE,$B$11)+SUMIFS(TICARETHANEOG2,KAYNAK,A26,SEBEP,B26,SÜRE,"Uzun",BİLDİRİM,"Bildirimli",İL,$B$10,İLÇE,$B$11)+SUMIFS(SANAYIAG2,KAYNAK,A26,SEBEP,B26,SÜRE,"Uzun",BİLDİRİM,"Bildirimli",İL,$B$10,İLÇE,$B$11)+SUMIFS(SANAYIOG2,KAYNAK,A26,SEBEP,B26,SÜRE,"Uzun",BİLDİRİM,"Bildirimli",İL,$B$10,İLÇE,$B$11))/VLOOKUP($B$11,ABONE,15,FALSE)),0)</f>
        <v>4.1937293225609492E-5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79</v>
      </c>
      <c r="B27" s="14" t="s">
        <v>4</v>
      </c>
      <c r="C27" s="12">
        <f>IFERROR((SUMIFS(MESKENAG2,KAYNAK,A27,SEBEP,B27,SÜRE,"Uzun",BİLDİRİM,"Bildirimli",İL,$B$10,İLÇE,$B$11)/VLOOKUP($B$11,ABONE,3,FALSE)),0)</f>
        <v>0</v>
      </c>
      <c r="D27" s="12">
        <f>IFERROR((SUMIFS(MESKENOG2,KAYNAK,A27,SEBEP,B27,SÜRE,"Uzun",BİLDİRİM,"Bildirimli",İL,$B$10,İLÇE,$B$11)/VLOOKUP($B$11,ABONE,4,FALSE)),0)</f>
        <v>0</v>
      </c>
      <c r="E27" s="12">
        <f>IFERROR(((SUMIFS(MESKENAG2,KAYNAK,A27,SEBEP,B27,SÜRE,"Uzun",BİLDİRİM,"Bildirimli",İL,$B$10,İLÇE,$B$11)+SUMIFS(MESKENOG2,KAYNAK,A27,SEBEP,B27,SÜRE,"Uzun",BİLDİRİM,"Bildirimli",İL,$B$10,İLÇE,$B$11))/VLOOKUP($B$11,ABONE,5,FALSE)),0)</f>
        <v>0</v>
      </c>
      <c r="F27" s="12">
        <f>IFERROR((SUMIFS(TARIMSALAG2,KAYNAK,A27,SEBEP,B27,SÜRE,"Uzun",BİLDİRİM,"Bildirimli",İL,$B$10,İLÇE,$B$11)/VLOOKUP($B$11,ABONE,6,FALSE)),0)</f>
        <v>0</v>
      </c>
      <c r="G27" s="12">
        <f>IFERROR((SUMIFS(TARIMSALOG2,KAYNAK,A27,SEBEP,B27,SÜRE,"Uzun",BİLDİRİM,"Bildirimli",İL,$B$10,İLÇE,$B$11)/VLOOKUP($B$11,ABONE,7,FALSE)),0)</f>
        <v>0</v>
      </c>
      <c r="H27" s="12">
        <f>IFERROR(((SUMIFS(TARIMSALAG2,KAYNAK,A27,SEBEP,B27,SÜRE,"Uzun",BİLDİRİM,"Bildirimli",İL,$B$10,İLÇE,$B$11)+SUMIFS(TARIMSALOG2,KAYNAK,A27,SEBEP,B27,SÜRE,"Uzun",BİLDİRİM,"Bildirimli",İL,$B$10,İLÇE,$B$11))/VLOOKUP($B$11,ABONE,8,FALSE)),0)</f>
        <v>0</v>
      </c>
      <c r="I27" s="12">
        <f>IFERROR((SUMIFS(TICARETHANEAG2,KAYNAK,A27,SEBEP,B27,SÜRE,"Uzun",BİLDİRİM,"Bildirimli",İL,$B$10,İLÇE,$B$11)/VLOOKUP($B$11,ABONE,9,FALSE)),0)</f>
        <v>0</v>
      </c>
      <c r="J27" s="12">
        <f>IFERROR((SUMIFS(TICARETHANEOG2,KAYNAK,A27,SEBEP,B27,SÜRE,"Uzun",BİLDİRİM,"Bildirimli",İL,$B$10,İLÇE,$B$11)/VLOOKUP($B$11,ABONE,10,FALSE)),0)</f>
        <v>0</v>
      </c>
      <c r="K27" s="12">
        <f>IFERROR(((SUMIFS(TICARETHANEAG2,KAYNAK,A27,SEBEP,B27,SÜRE,"Uzun",BİLDİRİM,"Bildirimli",İL,$B$10,İLÇE,$B$11)+SUMIFS(TICARETHANEOG2,KAYNAK,A27,SEBEP,B27,SÜRE,"Uzun",BİLDİRİM,"Bildirimli",İL,$B$10,İLÇE,$B$11))/VLOOKUP($B$11,ABONE,11,FALSE)),0)</f>
        <v>0</v>
      </c>
      <c r="L27" s="12">
        <f>IFERROR((SUMIFS(SANAYIAG2,KAYNAK,A27,SEBEP,B27,SÜRE,"Uzun",BİLDİRİM,"Bildirimli",İL,$B$10,İLÇE,$B$11)/VLOOKUP($B$11,ABONE,12,FALSE)),0)</f>
        <v>0</v>
      </c>
      <c r="M27" s="12">
        <f>IFERROR((SUMIFS(SANAYIOG2,KAYNAK,A27,SEBEP,B27,SÜRE,"Uzun",BİLDİRİM,"Bildirimli",İL,$B$10,İLÇE,$B$11)/VLOOKUP($B$11,ABONE,13,FALSE)),0)</f>
        <v>0</v>
      </c>
      <c r="N27" s="12">
        <f>IFERROR(((SUMIFS(SANAYIAG2,KAYNAK,A27,SEBEP,B27,SÜRE,"Uzun",BİLDİRİM,"Bildirimli",İL,$B$10,İLÇE,$B$11)+SUMIFS(SANAYIOG2,KAYNAK,A27,SEBEP,B27,SÜRE,"Uzun",BİLDİRİM,"Bildirimli",İL,$B$10,İLÇE,$B$11))/VLOOKUP($B$11,ABONE,14,FALSE)),0)</f>
        <v>0</v>
      </c>
      <c r="O27" s="16">
        <f>IFERROR(((SUMIFS(MESKENAG2,KAYNAK,A27,SEBEP,B27,SÜRE,"Uzun",BİLDİRİM,"Bildirimli",İL,$B$10,İLÇE,$B$11)+SUMIFS(MESKENOG2,KAYNAK,A27,SEBEP,B27,SÜRE,"Uzun",BİLDİRİM,"Bildirimli",İL,$B$10,İLÇE,$B$11)+SUMIFS(TARIMSALAG2,KAYNAK,A27,SEBEP,B27,SÜRE,"Uzun",BİLDİRİM,"Bildirimli",İL,$B$10,İLÇE,$B$11)+SUMIFS(TARIMSALOG2,KAYNAK,A27,SEBEP,B27,SÜRE,"Uzun",BİLDİRİM,"Bildirimli",İL,$B$10,İLÇE,$B$11)+SUMIFS(TICARETHANEAG2,KAYNAK,A27,SEBEP,B27,SÜRE,"Uzun",BİLDİRİM,"Bildirimli",İL,$B$10,İLÇE,$B$11)+SUMIFS(TICARETHANEOG2,KAYNAK,A27,SEBEP,B27,SÜRE,"Uzun",BİLDİRİM,"Bildirimli",İL,$B$10,İLÇE,$B$11)+SUMIFS(SANAYIAG2,KAYNAK,A27,SEBEP,B27,SÜRE,"Uzun",BİLDİRİM,"Bildirimli",İL,$B$10,İLÇE,$B$11)+SUMIFS(SANAYIOG2,KAYNAK,A27,SEBEP,B27,SÜRE,"Uzun",BİLDİRİM,"Bildirimli",İL,$B$10,İLÇE,$B$11))/VLOOKUP($B$11,ABONE,15,FALSE)),0)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78</v>
      </c>
      <c r="B28" s="14" t="s">
        <v>22</v>
      </c>
      <c r="C28" s="12">
        <f>IFERROR((SUMIFS(MESKENAG2,KAYNAK,A28,SEBEP,B28,SÜRE,"Uzun",BİLDİRİM,"Bildirimli",İL,$B$10,İLÇE,$B$11)/VLOOKUP($B$11,ABONE,3,FALSE)),0)</f>
        <v>1.0423527352735273E-2</v>
      </c>
      <c r="D28" s="12">
        <f>IFERROR((SUMIFS(MESKENOG2,KAYNAK,A28,SEBEP,B28,SÜRE,"Uzun",BİLDİRİM,"Bildirimli",İL,$B$10,İLÇE,$B$11)/VLOOKUP($B$11,ABONE,4,FALSE)),0)</f>
        <v>0</v>
      </c>
      <c r="E28" s="12">
        <f>IFERROR(((SUMIFS(MESKENAG2,KAYNAK,A28,SEBEP,B28,SÜRE,"Uzun",BİLDİRİM,"Bildirimli",İL,$B$10,İLÇE,$B$11)+SUMIFS(MESKENOG2,KAYNAK,A28,SEBEP,B28,SÜRE,"Uzun",BİLDİRİM,"Bildirimli",İL,$B$10,İLÇE,$B$11))/VLOOKUP($B$11,ABONE,5,FALSE)),0)</f>
        <v>1.0423353612801067E-2</v>
      </c>
      <c r="F28" s="12">
        <f>IFERROR((SUMIFS(TARIMSALAG2,KAYNAK,A28,SEBEP,B28,SÜRE,"Uzun",BİLDİRİM,"Bildirimli",İL,$B$10,İLÇE,$B$11)/VLOOKUP($B$11,ABONE,6,FALSE)),0)</f>
        <v>0</v>
      </c>
      <c r="G28" s="12">
        <f>IFERROR((SUMIFS(TARIMSALOG2,KAYNAK,A28,SEBEP,B28,SÜRE,"Uzun",BİLDİRİM,"Bildirimli",İL,$B$10,İLÇE,$B$11)/VLOOKUP($B$11,ABONE,7,FALSE)),0)</f>
        <v>0</v>
      </c>
      <c r="H28" s="12">
        <f>IFERROR(((SUMIFS(TARIMSALAG2,KAYNAK,A28,SEBEP,B28,SÜRE,"Uzun",BİLDİRİM,"Bildirimli",İL,$B$10,İLÇE,$B$11)+SUMIFS(TARIMSALOG2,KAYNAK,A28,SEBEP,B28,SÜRE,"Uzun",BİLDİRİM,"Bildirimli",İL,$B$10,İLÇE,$B$11))/VLOOKUP($B$11,ABONE,8,FALSE)),0)</f>
        <v>0</v>
      </c>
      <c r="I28" s="12">
        <f>IFERROR((SUMIFS(TICARETHANEAG2,KAYNAK,A28,SEBEP,B28,SÜRE,"Uzun",BİLDİRİM,"Bildirimli",İL,$B$10,İLÇE,$B$11)/VLOOKUP($B$11,ABONE,9,FALSE)),0)</f>
        <v>1.1179680320480721E-2</v>
      </c>
      <c r="J28" s="12">
        <f>IFERROR((SUMIFS(TICARETHANEOG2,KAYNAK,A28,SEBEP,B28,SÜRE,"Uzun",BİLDİRİM,"Bildirimli",İL,$B$10,İLÇE,$B$11)/VLOOKUP($B$11,ABONE,10,FALSE)),0)</f>
        <v>0</v>
      </c>
      <c r="K28" s="12">
        <f>IFERROR(((SUMIFS(TICARETHANEAG2,KAYNAK,A28,SEBEP,B28,SÜRE,"Uzun",BİLDİRİM,"Bildirimli",İL,$B$10,İLÇE,$B$11)+SUMIFS(TICARETHANEOG2,KAYNAK,A28,SEBEP,B28,SÜRE,"Uzun",BİLDİRİM,"Bildirimli",İL,$B$10,İLÇE,$B$11))/VLOOKUP($B$11,ABONE,11,FALSE)),0)</f>
        <v>1.0911936265884653E-2</v>
      </c>
      <c r="L28" s="12">
        <f>IFERROR((SUMIFS(SANAYIAG2,KAYNAK,A28,SEBEP,B28,SÜRE,"Uzun",BİLDİRİM,"Bildirimli",İL,$B$10,İLÇE,$B$11)/VLOOKUP($B$11,ABONE,12,FALSE)),0)</f>
        <v>0</v>
      </c>
      <c r="M28" s="12">
        <f>IFERROR((SUMIFS(SANAYIOG2,KAYNAK,A28,SEBEP,B28,SÜRE,"Uzun",BİLDİRİM,"Bildirimli",İL,$B$10,İLÇE,$B$11)/VLOOKUP($B$11,ABONE,13,FALSE)),0)</f>
        <v>0</v>
      </c>
      <c r="N28" s="12">
        <f>IFERROR(((SUMIFS(SANAYIAG2,KAYNAK,A28,SEBEP,B28,SÜRE,"Uzun",BİLDİRİM,"Bildirimli",İL,$B$10,İLÇE,$B$11)+SUMIFS(SANAYIOG2,KAYNAK,A28,SEBEP,B28,SÜRE,"Uzun",BİLDİRİM,"Bildirimli",İL,$B$10,İLÇE,$B$11))/VLOOKUP($B$11,ABONE,14,FALSE)),0)</f>
        <v>0</v>
      </c>
      <c r="O28" s="16">
        <f>IFERROR((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,15,FALSE)),0)</f>
        <v>1.0464427108921294E-2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78</v>
      </c>
      <c r="B29" s="14" t="s">
        <v>4</v>
      </c>
      <c r="C29" s="12">
        <f>IFERROR((SUMIFS(MESKENAG2,KAYNAK,A29,SEBEP,B29,SÜRE,"Uzun",BİLDİRİM,"Bildirimli",İL,$B$10,İLÇE,$B$11)/VLOOKUP($B$11,ABONE,3,FALSE)),0)</f>
        <v>0</v>
      </c>
      <c r="D29" s="12">
        <f>IFERROR((SUMIFS(MESKENOG2,KAYNAK,A29,SEBEP,B29,SÜRE,"Uzun",BİLDİRİM,"Bildirimli",İL,$B$10,İLÇE,$B$11)/VLOOKUP($B$11,ABONE,4,FALSE)),0)</f>
        <v>0</v>
      </c>
      <c r="E29" s="12">
        <f>IFERROR(((SUMIFS(MESKENAG2,KAYNAK,A29,SEBEP,B29,SÜRE,"Uzun",BİLDİRİM,"Bildirimli",İL,$B$10,İLÇE,$B$11)+SUMIFS(MESKENOG2,KAYNAK,A29,SEBEP,B29,SÜRE,"Uzun",BİLDİRİM,"Bildirimli",İL,$B$10,İLÇE,$B$11))/VLOOKUP($B$11,ABONE,5,FALSE)),0)</f>
        <v>0</v>
      </c>
      <c r="F29" s="12">
        <f>IFERROR((SUMIFS(TARIMSALAG2,KAYNAK,A29,SEBEP,B29,SÜRE,"Uzun",BİLDİRİM,"Bildirimli",İL,$B$10,İLÇE,$B$11)/VLOOKUP($B$11,ABONE,6,FALSE)),0)</f>
        <v>0</v>
      </c>
      <c r="G29" s="12">
        <f>IFERROR((SUMIFS(TARIMSALOG2,KAYNAK,A29,SEBEP,B29,SÜRE,"Uzun",BİLDİRİM,"Bildirimli",İL,$B$10,İLÇE,$B$11)/VLOOKUP($B$11,ABONE,7,FALSE)),0)</f>
        <v>0</v>
      </c>
      <c r="H29" s="12">
        <f>IFERROR(((SUMIFS(TARIMSALAG2,KAYNAK,A29,SEBEP,B29,SÜRE,"Uzun",BİLDİRİM,"Bildirimli",İL,$B$10,İLÇE,$B$11)+SUMIFS(TARIMSALOG2,KAYNAK,A29,SEBEP,B29,SÜRE,"Uzun",BİLDİRİM,"Bildirimli",İL,$B$10,İLÇE,$B$11))/VLOOKUP($B$11,ABONE,8,FALSE)),0)</f>
        <v>0</v>
      </c>
      <c r="I29" s="12">
        <f>IFERROR((SUMIFS(TICARETHANEAG2,KAYNAK,A29,SEBEP,B29,SÜRE,"Uzun",BİLDİRİM,"Bildirimli",İL,$B$10,İLÇE,$B$11)/VLOOKUP($B$11,ABONE,9,FALSE)),0)</f>
        <v>0</v>
      </c>
      <c r="J29" s="12">
        <f>IFERROR((SUMIFS(TICARETHANEOG2,KAYNAK,A29,SEBEP,B29,SÜRE,"Uzun",BİLDİRİM,"Bildirimli",İL,$B$10,İLÇE,$B$11)/VLOOKUP($B$11,ABONE,10,FALSE)),0)</f>
        <v>0</v>
      </c>
      <c r="K29" s="12">
        <f>IFERROR(((SUMIFS(TICARETHANEAG2,KAYNAK,A29,SEBEP,B29,SÜRE,"Uzun",BİLDİRİM,"Bildirimli",İL,$B$10,İLÇE,$B$11)+SUMIFS(TICARETHANEOG2,KAYNAK,A29,SEBEP,B29,SÜRE,"Uzun",BİLDİRİM,"Bildirimli",İL,$B$10,İLÇE,$B$11))/VLOOKUP($B$11,ABONE,11,FALSE)),0)</f>
        <v>0</v>
      </c>
      <c r="L29" s="12">
        <f>IFERROR((SUMIFS(SANAYIAG2,KAYNAK,A29,SEBEP,B29,SÜRE,"Uzun",BİLDİRİM,"Bildirimli",İL,$B$10,İLÇE,$B$11)/VLOOKUP($B$11,ABONE,12,FALSE)),0)</f>
        <v>0</v>
      </c>
      <c r="M29" s="12">
        <f>IFERROR((SUMIFS(SANAYIOG2,KAYNAK,A29,SEBEP,B29,SÜRE,"Uzun",BİLDİRİM,"Bildirimli",İL,$B$10,İLÇE,$B$11)/VLOOKUP($B$11,ABONE,13,FALSE)),0)</f>
        <v>0</v>
      </c>
      <c r="N29" s="12">
        <f>IFERROR(((SUMIFS(SANAYIAG2,KAYNAK,A29,SEBEP,B29,SÜRE,"Uzun",BİLDİRİM,"Bildirimli",İL,$B$10,İLÇE,$B$11)+SUMIFS(SANAYIOG2,KAYNAK,A29,SEBEP,B29,SÜRE,"Uzun",BİLDİRİM,"Bildirimli",İL,$B$10,İLÇE,$B$11))/VLOOKUP($B$11,ABONE,14,FALSE)),0)</f>
        <v>0</v>
      </c>
      <c r="O29" s="16">
        <f>IFERROR((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,15,FALSE)),0)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44" t="s">
        <v>58</v>
      </c>
      <c r="B30" s="44"/>
      <c r="C30" s="12">
        <f>SUM(C25:C29)</f>
        <v>1.0470073960729406E-2</v>
      </c>
      <c r="D30" s="12">
        <f t="shared" ref="D30:O30" si="14">SUM(D25:D29)</f>
        <v>0</v>
      </c>
      <c r="E30" s="12">
        <f t="shared" si="14"/>
        <v>1.0469899444953745E-2</v>
      </c>
      <c r="F30" s="12">
        <f t="shared" si="14"/>
        <v>0</v>
      </c>
      <c r="G30" s="12">
        <f t="shared" si="14"/>
        <v>0</v>
      </c>
      <c r="H30" s="12">
        <f t="shared" si="14"/>
        <v>0</v>
      </c>
      <c r="I30" s="12">
        <f t="shared" si="14"/>
        <v>1.1195804561842763E-2</v>
      </c>
      <c r="J30" s="12">
        <f t="shared" si="14"/>
        <v>0</v>
      </c>
      <c r="K30" s="12">
        <f t="shared" si="14"/>
        <v>1.0927674345063539E-2</v>
      </c>
      <c r="L30" s="12">
        <f t="shared" si="14"/>
        <v>0</v>
      </c>
      <c r="M30" s="12">
        <f t="shared" si="14"/>
        <v>0</v>
      </c>
      <c r="N30" s="12">
        <f t="shared" si="14"/>
        <v>0</v>
      </c>
      <c r="O30" s="12">
        <f t="shared" si="14"/>
        <v>1.0506364402146903E-2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C31" s="10"/>
      <c r="D31" s="10"/>
      <c r="E31" s="10"/>
      <c r="F31" s="10"/>
      <c r="G31" s="10"/>
      <c r="H31" s="10"/>
      <c r="I31" s="10"/>
      <c r="J31" s="10"/>
      <c r="K31" s="10"/>
      <c r="L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B32" s="46" t="s">
        <v>69</v>
      </c>
      <c r="C32" s="47" t="s">
        <v>54</v>
      </c>
      <c r="D32" s="47"/>
      <c r="E32" s="47"/>
      <c r="F32" s="47" t="s">
        <v>55</v>
      </c>
      <c r="G32" s="47"/>
      <c r="H32" s="47"/>
      <c r="I32" s="47" t="s">
        <v>56</v>
      </c>
      <c r="J32" s="47"/>
      <c r="K32" s="47"/>
      <c r="L32" s="47" t="s">
        <v>77</v>
      </c>
      <c r="M32" s="47"/>
      <c r="N32" s="47"/>
      <c r="O32" s="46" t="s">
        <v>58</v>
      </c>
      <c r="T32"/>
      <c r="U32"/>
      <c r="V32"/>
      <c r="W32"/>
      <c r="X32"/>
      <c r="Y32"/>
      <c r="Z32"/>
      <c r="AA32"/>
      <c r="AB32"/>
      <c r="AC32"/>
    </row>
    <row r="33" spans="2:29" ht="28.5" customHeight="1" x14ac:dyDescent="0.3">
      <c r="B33" s="46"/>
      <c r="C33" s="21" t="s">
        <v>1</v>
      </c>
      <c r="D33" s="21" t="s">
        <v>2</v>
      </c>
      <c r="E33" s="21" t="s">
        <v>59</v>
      </c>
      <c r="F33" s="21" t="s">
        <v>1</v>
      </c>
      <c r="G33" s="21" t="s">
        <v>2</v>
      </c>
      <c r="H33" s="21" t="s">
        <v>59</v>
      </c>
      <c r="I33" s="21" t="s">
        <v>1</v>
      </c>
      <c r="J33" s="21" t="s">
        <v>2</v>
      </c>
      <c r="K33" s="21" t="s">
        <v>59</v>
      </c>
      <c r="L33" s="21" t="s">
        <v>1</v>
      </c>
      <c r="M33" s="21" t="s">
        <v>2</v>
      </c>
      <c r="N33" s="21" t="s">
        <v>59</v>
      </c>
      <c r="O33" s="46"/>
      <c r="T33"/>
      <c r="U33"/>
      <c r="V33"/>
      <c r="W33"/>
      <c r="X33"/>
      <c r="Y33"/>
      <c r="Z33"/>
      <c r="AA33"/>
      <c r="AB33"/>
      <c r="AC33"/>
    </row>
    <row r="34" spans="2:29" ht="16.2" x14ac:dyDescent="0.3">
      <c r="B34" s="14" t="s">
        <v>60</v>
      </c>
      <c r="C34" s="20">
        <f>VLOOKUP($B$11,ABONE,3,FALSE)</f>
        <v>59994</v>
      </c>
      <c r="D34" s="20">
        <f>VLOOKUP($B$11,ABONE,4,FALSE)</f>
        <v>1</v>
      </c>
      <c r="E34" s="20">
        <f>VLOOKUP($B$11,ABONE,5,FALSE)</f>
        <v>59995</v>
      </c>
      <c r="F34" s="20">
        <f>VLOOKUP($B$11,ABONE,6,FALSE)</f>
        <v>13</v>
      </c>
      <c r="G34" s="20">
        <f>VLOOKUP($B$11,ABONE,7,FALSE)</f>
        <v>1</v>
      </c>
      <c r="H34" s="20">
        <f>VLOOKUP($B$11,ABONE,8,FALSE)</f>
        <v>14</v>
      </c>
      <c r="I34" s="20">
        <f>VLOOKUP($B$11,ABONE,9,FALSE)</f>
        <v>9985</v>
      </c>
      <c r="J34" s="20">
        <f>VLOOKUP($B$11,ABONE,10,FALSE)</f>
        <v>245</v>
      </c>
      <c r="K34" s="20">
        <f>VLOOKUP($B$11,ABONE,11,FALSE)</f>
        <v>10230</v>
      </c>
      <c r="L34" s="20">
        <f>VLOOKUP($B$11,ABONE,12,FALSE)</f>
        <v>115</v>
      </c>
      <c r="M34" s="20">
        <f>VLOOKUP($B$11,ABONE,13,FALSE)</f>
        <v>73</v>
      </c>
      <c r="N34" s="20">
        <f>VLOOKUP($B$11,ABONE,14,FALSE)</f>
        <v>188</v>
      </c>
      <c r="O34" s="20">
        <f>VLOOKUP($B$11,ABONE,15,FALSE)</f>
        <v>70427</v>
      </c>
      <c r="T34"/>
      <c r="U34"/>
      <c r="V34"/>
      <c r="W34"/>
      <c r="X34"/>
      <c r="Y34"/>
      <c r="Z34"/>
      <c r="AA34"/>
      <c r="AB34"/>
      <c r="AC34"/>
    </row>
    <row r="35" spans="2:29" ht="30" x14ac:dyDescent="0.3">
      <c r="B35" s="14" t="s">
        <v>61</v>
      </c>
      <c r="C35" s="20">
        <f>VLOOKUP($B$11,TUKETIM,3,FALSE)</f>
        <v>13806.904678146018</v>
      </c>
      <c r="D35" s="20">
        <f>VLOOKUP($B$11,TUKETIM,4,FALSE)</f>
        <v>63.772799999999997</v>
      </c>
      <c r="E35" s="20">
        <f>VLOOKUP($B$11,TUKETIM,5,FALSE)</f>
        <v>13870.677478146019</v>
      </c>
      <c r="F35" s="20">
        <f>VLOOKUP($B$11,TUKETIM,6,FALSE)</f>
        <v>8.5147999999999993</v>
      </c>
      <c r="G35" s="20">
        <f>VLOOKUP($B$11,TUKETIM,7,FALSE)</f>
        <v>0</v>
      </c>
      <c r="H35" s="20">
        <f>VLOOKUP($B$11,TUKETIM,8,FALSE)</f>
        <v>8.5147999999999993</v>
      </c>
      <c r="I35" s="20">
        <f>VLOOKUP($B$11,TUKETIM,9,FALSE)</f>
        <v>9542.1660451279095</v>
      </c>
      <c r="J35" s="20">
        <f>VLOOKUP($B$11,TUKETIM,10,FALSE)</f>
        <v>15431.460971897686</v>
      </c>
      <c r="K35" s="20">
        <f>VLOOKUP($B$11,TUKETIM,11,FALSE)</f>
        <v>24973.627017025596</v>
      </c>
      <c r="L35" s="20">
        <f>VLOOKUP($B$11,TUKETIM,12,FALSE)</f>
        <v>2111.1825146585061</v>
      </c>
      <c r="M35" s="20">
        <f>VLOOKUP($B$11,TUKETIM,13,FALSE)</f>
        <v>5845.5100398229124</v>
      </c>
      <c r="N35" s="20">
        <f>VLOOKUP($B$11,TUKETIM,14,FALSE)</f>
        <v>7956.6925544814185</v>
      </c>
      <c r="O35" s="20">
        <f>VLOOKUP($B$11,TUKETIM,15,FALSE)</f>
        <v>46809.511849653034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2:29" ht="30" x14ac:dyDescent="0.3">
      <c r="B36" s="14" t="s">
        <v>62</v>
      </c>
      <c r="C36" s="20">
        <f>VLOOKUP($B$11,ANLASMA,3,FALSE)</f>
        <v>311057.188000019</v>
      </c>
      <c r="D36" s="20">
        <f>VLOOKUP($B$11,ANLASMA,4,FALSE)</f>
        <v>1950</v>
      </c>
      <c r="E36" s="20">
        <f>VLOOKUP($B$11,ANLASMA,5,FALSE)</f>
        <v>313007.188000019</v>
      </c>
      <c r="F36" s="20">
        <f>VLOOKUP($B$11,ANLASMA,6,FALSE)</f>
        <v>63.29</v>
      </c>
      <c r="G36" s="20">
        <f>VLOOKUP($B$11,ANLASMA,7,FALSE)</f>
        <v>100</v>
      </c>
      <c r="H36" s="20">
        <f>VLOOKUP($B$11,ANLASMA,8,FALSE)</f>
        <v>163.29</v>
      </c>
      <c r="I36" s="20">
        <f>VLOOKUP($B$11,ANLASMA,9,FALSE)</f>
        <v>87035.115999998801</v>
      </c>
      <c r="J36" s="20">
        <f>VLOOKUP($B$11,ANLASMA,10,FALSE)</f>
        <v>116125.79800000001</v>
      </c>
      <c r="K36" s="20">
        <f>VLOOKUP($B$11,ANLASMA,11,FALSE)</f>
        <v>203160.91399999883</v>
      </c>
      <c r="L36" s="20">
        <f>VLOOKUP($B$11,ANLASMA,12,FALSE)</f>
        <v>7978.6480000000001</v>
      </c>
      <c r="M36" s="20">
        <f>VLOOKUP($B$11,ANLASMA,13,FALSE)</f>
        <v>62790.767999999996</v>
      </c>
      <c r="N36" s="20">
        <f>VLOOKUP($B$11,ANLASMA,14,FALSE)</f>
        <v>70769.415999999997</v>
      </c>
      <c r="O36" s="20">
        <f>VLOOKUP($B$11,ANLASMA,15,FALSE)</f>
        <v>587100.80800001777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2:29" x14ac:dyDescent="0.3">
      <c r="C37" s="10"/>
      <c r="D37" s="10"/>
      <c r="E37" s="10"/>
      <c r="F37" s="10"/>
      <c r="G37" s="10"/>
      <c r="H37" s="10"/>
      <c r="I37" s="10"/>
      <c r="J37" s="10"/>
      <c r="K37" s="10"/>
      <c r="L37" s="10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2:29" x14ac:dyDescent="0.3">
      <c r="B38" s="17" t="s">
        <v>23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2:29" ht="27" customHeight="1" x14ac:dyDescent="0.3">
      <c r="B39" s="48" t="s">
        <v>70</v>
      </c>
      <c r="C39" s="48"/>
      <c r="D39" s="48"/>
      <c r="E39" s="48"/>
      <c r="F39" s="48"/>
      <c r="G39" s="48"/>
      <c r="H39" s="48"/>
      <c r="I39" s="48"/>
      <c r="J39" s="48"/>
      <c r="K39" s="48"/>
      <c r="L39" s="10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2:29" x14ac:dyDescent="0.3">
      <c r="B40" s="48" t="s">
        <v>71</v>
      </c>
      <c r="C40" s="48"/>
      <c r="D40" s="48"/>
      <c r="E40" s="48"/>
      <c r="F40" s="48"/>
      <c r="G40" s="48"/>
      <c r="H40" s="48"/>
      <c r="I40" s="48"/>
      <c r="J40" s="48"/>
      <c r="K40" s="48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2:29" x14ac:dyDescent="0.3">
      <c r="B41" s="48" t="s">
        <v>72</v>
      </c>
      <c r="C41" s="48"/>
      <c r="D41" s="48"/>
      <c r="E41" s="48"/>
      <c r="F41" s="48"/>
      <c r="G41" s="48"/>
      <c r="H41" s="48"/>
      <c r="I41" s="48"/>
      <c r="J41" s="48"/>
      <c r="K41" s="48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2:29" x14ac:dyDescent="0.3">
      <c r="B42" s="18" t="s">
        <v>73</v>
      </c>
      <c r="C42" s="19"/>
      <c r="D42" s="19"/>
      <c r="E42" s="19"/>
      <c r="F42" s="19"/>
      <c r="G42" s="19"/>
      <c r="H42" s="19"/>
      <c r="I42" s="19"/>
      <c r="J42" s="19"/>
      <c r="K42" s="19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2:29" x14ac:dyDescent="0.3">
      <c r="E43" s="10"/>
      <c r="F43" s="10"/>
      <c r="G43" s="10"/>
      <c r="H43" s="10"/>
      <c r="I43" s="10"/>
      <c r="J43" s="10"/>
      <c r="K43" s="10"/>
      <c r="L43" s="10"/>
      <c r="R43"/>
      <c r="S43"/>
      <c r="T43"/>
      <c r="U43"/>
      <c r="V43"/>
      <c r="W43"/>
      <c r="X43"/>
      <c r="Y43"/>
      <c r="Z43"/>
      <c r="AA43"/>
      <c r="AB43"/>
      <c r="AC43"/>
    </row>
    <row r="44" spans="2:29" x14ac:dyDescent="0.3">
      <c r="E44" s="10"/>
      <c r="F44" s="10"/>
      <c r="G44" s="10"/>
      <c r="H44" s="10"/>
      <c r="I44" s="10"/>
      <c r="J44" s="10"/>
      <c r="K44" s="10"/>
      <c r="L44" s="10"/>
      <c r="R44"/>
      <c r="S44"/>
      <c r="T44"/>
      <c r="U44"/>
      <c r="V44"/>
      <c r="W44"/>
      <c r="X44"/>
      <c r="Y44"/>
      <c r="Z44"/>
      <c r="AA44"/>
      <c r="AB44"/>
      <c r="AC44"/>
    </row>
    <row r="45" spans="2:29" x14ac:dyDescent="0.3">
      <c r="E45" s="10"/>
      <c r="F45" s="10"/>
      <c r="G45" s="10"/>
      <c r="H45" s="10"/>
      <c r="I45" s="10"/>
      <c r="J45" s="10"/>
      <c r="K45" s="10"/>
      <c r="L45" s="10"/>
      <c r="R45"/>
      <c r="S45"/>
      <c r="T45"/>
      <c r="U45"/>
      <c r="V45"/>
      <c r="W45"/>
      <c r="X45"/>
      <c r="Y45"/>
      <c r="Z45"/>
      <c r="AA45"/>
      <c r="AB45"/>
      <c r="AC45"/>
    </row>
    <row r="46" spans="2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2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2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</sheetData>
  <mergeCells count="34">
    <mergeCell ref="L32:N32"/>
    <mergeCell ref="O32:O33"/>
    <mergeCell ref="B39:K39"/>
    <mergeCell ref="B40:K40"/>
    <mergeCell ref="B41:K41"/>
    <mergeCell ref="A30:B30"/>
    <mergeCell ref="B32:B33"/>
    <mergeCell ref="C32:E32"/>
    <mergeCell ref="F32:H32"/>
    <mergeCell ref="I32:K32"/>
    <mergeCell ref="L13:N13"/>
    <mergeCell ref="O13:O14"/>
    <mergeCell ref="A22:B22"/>
    <mergeCell ref="A23:B23"/>
    <mergeCell ref="C23:E23"/>
    <mergeCell ref="F23:H23"/>
    <mergeCell ref="I23:K23"/>
    <mergeCell ref="L23:N23"/>
    <mergeCell ref="O23:O24"/>
    <mergeCell ref="B11:C11"/>
    <mergeCell ref="A13:B13"/>
    <mergeCell ref="C13:E13"/>
    <mergeCell ref="F13:H13"/>
    <mergeCell ref="I13:K13"/>
    <mergeCell ref="B6:C6"/>
    <mergeCell ref="B7:C7"/>
    <mergeCell ref="B8:C8"/>
    <mergeCell ref="B9:C9"/>
    <mergeCell ref="B10:C10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B6740E44-44AF-4B2C-8052-C8DB53C2F6C1}">
      <formula1>10</formula1>
      <formula2>10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itus xmlns="http://schemas.titus.com/TitusProperties/">
  <TitusGUID xmlns="">3987f1c8-377a-48e5-b680-7827275c4afa</TitusGUID>
  <TitusMetadata xmlns="">eyJucyI6Imh0dHBzOlwvXC93d3cuYXlkZW1lbmVyamkuY29tLnRyXC8iLCJwcm9wcyI6W3sibiI6IkNsYXNzaWZpY2F0aW9uIiwidmFscyI6W3sidmFsdWUiOiJLQTRiYjI5OTlhMTI0NGQ2YTE1YjdlIn1dfSx7Im4iOiJLVktLIiwidmFscyI6W3sidmFsdWUiOiJLWTRiODk5NGM0MmMwZDVmZTY5NTNlIn1dfV19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B9FDCD3E-990D-492A-9EB6-A30A40AC4FD3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22</vt:i4>
      </vt:variant>
    </vt:vector>
  </HeadingPairs>
  <TitlesOfParts>
    <vt:vector size="76" baseType="lpstr">
      <vt:lpstr>TABLO-3</vt:lpstr>
      <vt:lpstr>TÜM BÖLGE</vt:lpstr>
      <vt:lpstr>İZMİR</vt:lpstr>
      <vt:lpstr>İZMİR-KONAK</vt:lpstr>
      <vt:lpstr>İZMİR-BORNOVA</vt:lpstr>
      <vt:lpstr>İZMİR BUCA</vt:lpstr>
      <vt:lpstr>İZMİR-KARŞIYAKA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ANLASMA</vt:lpstr>
      <vt:lpstr>BİLDİRİM</vt:lpstr>
      <vt:lpstr>İL</vt:lpstr>
      <vt:lpstr>İLÇE</vt:lpstr>
      <vt:lpstr>KAYNAK</vt:lpstr>
      <vt:lpstr>MESKEN</vt:lpstr>
      <vt:lpstr>MESKENAG2</vt:lpstr>
      <vt:lpstr>MESKENOG2</vt:lpstr>
      <vt:lpstr>SANAYI</vt:lpstr>
      <vt:lpstr>SANAYIAG2</vt:lpstr>
      <vt:lpstr>SANAYIOG2</vt:lpstr>
      <vt:lpstr>SEBEP</vt:lpstr>
      <vt:lpstr>SÜRE</vt:lpstr>
      <vt:lpstr>TARIMSAL</vt:lpstr>
      <vt:lpstr>TARIMSALAG2</vt:lpstr>
      <vt:lpstr>TARIMSALOG2</vt:lpstr>
      <vt:lpstr>TICARETHANE</vt:lpstr>
      <vt:lpstr>TICARETHANEAG2</vt:lpstr>
      <vt:lpstr>TICARETHANEOG2</vt:lpstr>
      <vt:lpstr>TOPLAM</vt:lpstr>
      <vt:lpstr>TUKETIM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Kemal ÖZKAN</dc:creator>
  <cp:keywords/>
  <dc:description/>
  <cp:lastModifiedBy>Yağmur AÇIK BOLAT</cp:lastModifiedBy>
  <dcterms:created xsi:type="dcterms:W3CDTF">2018-03-07T06:32:47Z</dcterms:created>
  <dcterms:modified xsi:type="dcterms:W3CDTF">2024-05-13T06:14:09Z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f560730-74aa-484c-ab22-071dc6bdcd2d_Enabled">
    <vt:lpwstr>true</vt:lpwstr>
  </property>
  <property fmtid="{D5CDD505-2E9C-101B-9397-08002B2CF9AE}" pid="3" name="MSIP_Label_cf560730-74aa-484c-ab22-071dc6bdcd2d_SetDate">
    <vt:lpwstr>2023-09-07T14:17:07Z</vt:lpwstr>
  </property>
  <property fmtid="{D5CDD505-2E9C-101B-9397-08002B2CF9AE}" pid="4" name="MSIP_Label_cf560730-74aa-484c-ab22-071dc6bdcd2d_Method">
    <vt:lpwstr>Privileged</vt:lpwstr>
  </property>
  <property fmtid="{D5CDD505-2E9C-101B-9397-08002B2CF9AE}" pid="5" name="MSIP_Label_cf560730-74aa-484c-ab22-071dc6bdcd2d_Name">
    <vt:lpwstr>Tasnif Dışı</vt:lpwstr>
  </property>
  <property fmtid="{D5CDD505-2E9C-101B-9397-08002B2CF9AE}" pid="6" name="MSIP_Label_cf560730-74aa-484c-ab22-071dc6bdcd2d_SiteId">
    <vt:lpwstr>2c6d33c0-d62b-4623-b965-c88a0515e03c</vt:lpwstr>
  </property>
  <property fmtid="{D5CDD505-2E9C-101B-9397-08002B2CF9AE}" pid="7" name="MSIP_Label_cf560730-74aa-484c-ab22-071dc6bdcd2d_ActionId">
    <vt:lpwstr>024d690c-3b7b-4e19-918a-a17ac6f484ef</vt:lpwstr>
  </property>
  <property fmtid="{D5CDD505-2E9C-101B-9397-08002B2CF9AE}" pid="8" name="MSIP_Label_cf560730-74aa-484c-ab22-071dc6bdcd2d_ContentBits">
    <vt:lpwstr>2</vt:lpwstr>
  </property>
  <property fmtid="{D5CDD505-2E9C-101B-9397-08002B2CF9AE}" pid="9" name="TitusGUID">
    <vt:lpwstr>3987f1c8-377a-48e5-b680-7827275c4afa</vt:lpwstr>
  </property>
  <property fmtid="{D5CDD505-2E9C-101B-9397-08002B2CF9AE}" pid="10" name="ClassifierUsername">
    <vt:lpwstr>Yağmur AÇIK BOLAT </vt:lpwstr>
  </property>
  <property fmtid="{D5CDD505-2E9C-101B-9397-08002B2CF9AE}" pid="11" name="ClassifiedDateTime">
    <vt:lpwstr>13.05.2024_09:14</vt:lpwstr>
  </property>
  <property fmtid="{D5CDD505-2E9C-101B-9397-08002B2CF9AE}" pid="12" name="Classification">
    <vt:lpwstr>KA4bb2999a1244d6a15b7e</vt:lpwstr>
  </property>
  <property fmtid="{D5CDD505-2E9C-101B-9397-08002B2CF9AE}" pid="13" name="KVKK">
    <vt:lpwstr>KY4b8994c42c0d5fe6953e</vt:lpwstr>
  </property>
</Properties>
</file>